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briggs\Documents\Coding_Practice\Python\Jerseys\"/>
    </mc:Choice>
  </mc:AlternateContent>
  <xr:revisionPtr revIDLastSave="0" documentId="13_ncr:1_{1AB789EE-900B-48B1-9A19-D16E1F95B457}" xr6:coauthVersionLast="47" xr6:coauthVersionMax="47" xr10:uidLastSave="{00000000-0000-0000-0000-000000000000}"/>
  <bookViews>
    <workbookView xWindow="-120" yWindow="-120" windowWidth="29040" windowHeight="15840" xr2:uid="{14671ADB-21A6-40D3-9D43-7FFD5CF5840D}"/>
  </bookViews>
  <sheets>
    <sheet name="DataRegularSeason20242025" sheetId="1" r:id="rId1"/>
    <sheet name="TotalTeamGames20242025" sheetId="3" r:id="rId2"/>
    <sheet name="CurrentTeamGames20242025" sheetId="4" r:id="rId3"/>
    <sheet name="StatsRegularSeason20242025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1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V412" i="1" s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V1121" i="1" s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P3" i="1"/>
  <c r="P6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D3" i="2"/>
  <c r="AO3" i="2"/>
  <c r="AP3" i="2"/>
  <c r="AR3" i="2"/>
  <c r="AS3" i="2"/>
  <c r="D4" i="2"/>
  <c r="AO4" i="2"/>
  <c r="AP4" i="2"/>
  <c r="AR4" i="2"/>
  <c r="AS4" i="2"/>
  <c r="D5" i="2"/>
  <c r="AO5" i="2"/>
  <c r="AP5" i="2"/>
  <c r="AR5" i="2"/>
  <c r="AS5" i="2"/>
  <c r="D6" i="2"/>
  <c r="AO6" i="2"/>
  <c r="AP6" i="2"/>
  <c r="AR6" i="2"/>
  <c r="AS6" i="2"/>
  <c r="D7" i="2"/>
  <c r="AO7" i="2"/>
  <c r="AP7" i="2"/>
  <c r="AR7" i="2"/>
  <c r="AS7" i="2"/>
  <c r="D8" i="2"/>
  <c r="AO8" i="2"/>
  <c r="AP8" i="2"/>
  <c r="AR8" i="2"/>
  <c r="AS8" i="2"/>
  <c r="D9" i="2"/>
  <c r="AO9" i="2"/>
  <c r="AP9" i="2"/>
  <c r="AR9" i="2"/>
  <c r="AS9" i="2"/>
  <c r="D10" i="2"/>
  <c r="AO10" i="2"/>
  <c r="AP10" i="2"/>
  <c r="AR10" i="2"/>
  <c r="AS10" i="2"/>
  <c r="D11" i="2"/>
  <c r="AO11" i="2"/>
  <c r="AP11" i="2"/>
  <c r="AR11" i="2"/>
  <c r="AS11" i="2"/>
  <c r="D12" i="2"/>
  <c r="AO12" i="2"/>
  <c r="AP12" i="2"/>
  <c r="AR12" i="2"/>
  <c r="AS12" i="2"/>
  <c r="D13" i="2"/>
  <c r="AO13" i="2"/>
  <c r="AP13" i="2"/>
  <c r="AR13" i="2"/>
  <c r="AS13" i="2"/>
  <c r="D14" i="2"/>
  <c r="AO14" i="2"/>
  <c r="AP14" i="2"/>
  <c r="AR14" i="2"/>
  <c r="AS14" i="2"/>
  <c r="D15" i="2"/>
  <c r="AO15" i="2"/>
  <c r="AP15" i="2"/>
  <c r="AR15" i="2"/>
  <c r="AS15" i="2"/>
  <c r="D16" i="2"/>
  <c r="AO16" i="2"/>
  <c r="AP16" i="2"/>
  <c r="AR16" i="2"/>
  <c r="AS16" i="2"/>
  <c r="D17" i="2"/>
  <c r="AO17" i="2"/>
  <c r="AP17" i="2"/>
  <c r="AR17" i="2"/>
  <c r="AS17" i="2"/>
  <c r="D18" i="2"/>
  <c r="AO18" i="2"/>
  <c r="AP18" i="2"/>
  <c r="AR18" i="2"/>
  <c r="AS18" i="2"/>
  <c r="D19" i="2"/>
  <c r="AO19" i="2"/>
  <c r="AP19" i="2"/>
  <c r="AR19" i="2"/>
  <c r="AS19" i="2"/>
  <c r="D20" i="2"/>
  <c r="AO20" i="2"/>
  <c r="AP20" i="2"/>
  <c r="AR20" i="2"/>
  <c r="AS20" i="2"/>
  <c r="D21" i="2"/>
  <c r="AO21" i="2"/>
  <c r="AP21" i="2"/>
  <c r="AR21" i="2"/>
  <c r="AS21" i="2"/>
  <c r="D22" i="2"/>
  <c r="AO22" i="2"/>
  <c r="AP22" i="2"/>
  <c r="AR22" i="2"/>
  <c r="AS22" i="2"/>
  <c r="D23" i="2"/>
  <c r="AO23" i="2"/>
  <c r="AP23" i="2"/>
  <c r="AR23" i="2"/>
  <c r="AS23" i="2"/>
  <c r="D24" i="2"/>
  <c r="AO24" i="2"/>
  <c r="AP24" i="2"/>
  <c r="AR24" i="2"/>
  <c r="AS24" i="2"/>
  <c r="D25" i="2"/>
  <c r="AO25" i="2"/>
  <c r="AP25" i="2"/>
  <c r="AR25" i="2"/>
  <c r="AS25" i="2"/>
  <c r="D26" i="2"/>
  <c r="AO26" i="2"/>
  <c r="AP26" i="2"/>
  <c r="AR26" i="2"/>
  <c r="AS26" i="2"/>
  <c r="D27" i="2"/>
  <c r="AO27" i="2"/>
  <c r="AP27" i="2"/>
  <c r="AR27" i="2"/>
  <c r="AS27" i="2"/>
  <c r="D28" i="2"/>
  <c r="AO28" i="2"/>
  <c r="AP28" i="2"/>
  <c r="AR28" i="2"/>
  <c r="AS28" i="2"/>
  <c r="D29" i="2"/>
  <c r="AO29" i="2"/>
  <c r="AP29" i="2"/>
  <c r="AR29" i="2"/>
  <c r="AS29" i="2"/>
  <c r="D30" i="2"/>
  <c r="AO30" i="2"/>
  <c r="AP30" i="2"/>
  <c r="AR30" i="2"/>
  <c r="AS30" i="2"/>
  <c r="D31" i="2"/>
  <c r="AO31" i="2"/>
  <c r="AP31" i="2"/>
  <c r="AR31" i="2"/>
  <c r="AS31" i="2"/>
  <c r="D32" i="2"/>
  <c r="AO32" i="2"/>
  <c r="AP32" i="2"/>
  <c r="AR32" i="2"/>
  <c r="AS32" i="2"/>
  <c r="D33" i="2"/>
  <c r="AO33" i="2"/>
  <c r="AP33" i="2"/>
  <c r="AR33" i="2"/>
  <c r="AS33" i="2"/>
  <c r="AS2" i="2"/>
  <c r="AR2" i="2"/>
  <c r="AP2" i="2"/>
  <c r="AO2" i="2"/>
  <c r="D2" i="2"/>
  <c r="H61" i="1"/>
  <c r="AA4" i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34" i="1"/>
  <c r="S34" i="1" s="1"/>
  <c r="L35" i="1"/>
  <c r="S35" i="1" s="1"/>
  <c r="L36" i="1"/>
  <c r="S36" i="1" s="1"/>
  <c r="L37" i="1"/>
  <c r="L38" i="1"/>
  <c r="S38" i="1" s="1"/>
  <c r="L39" i="1"/>
  <c r="L40" i="1"/>
  <c r="S40" i="1" s="1"/>
  <c r="L41" i="1"/>
  <c r="S41" i="1" s="1"/>
  <c r="L42" i="1"/>
  <c r="L43" i="1"/>
  <c r="S43" i="1" s="1"/>
  <c r="L44" i="1"/>
  <c r="S44" i="1" s="1"/>
  <c r="L45" i="1"/>
  <c r="S45" i="1" s="1"/>
  <c r="L46" i="1"/>
  <c r="S46" i="1" s="1"/>
  <c r="L47" i="1"/>
  <c r="S47" i="1" s="1"/>
  <c r="L48" i="1"/>
  <c r="S48" i="1" s="1"/>
  <c r="L49" i="1"/>
  <c r="S49" i="1" s="1"/>
  <c r="L50" i="1"/>
  <c r="S50" i="1" s="1"/>
  <c r="L51" i="1"/>
  <c r="S51" i="1" s="1"/>
  <c r="L52" i="1"/>
  <c r="S52" i="1" s="1"/>
  <c r="L53" i="1"/>
  <c r="S53" i="1" s="1"/>
  <c r="L54" i="1"/>
  <c r="S54" i="1" s="1"/>
  <c r="L55" i="1"/>
  <c r="S55" i="1" s="1"/>
  <c r="L56" i="1"/>
  <c r="S56" i="1" s="1"/>
  <c r="L57" i="1"/>
  <c r="S57" i="1" s="1"/>
  <c r="L58" i="1"/>
  <c r="S58" i="1" s="1"/>
  <c r="L59" i="1"/>
  <c r="S59" i="1" s="1"/>
  <c r="L60" i="1"/>
  <c r="S60" i="1" s="1"/>
  <c r="L61" i="1"/>
  <c r="S61" i="1" s="1"/>
  <c r="L62" i="1"/>
  <c r="S62" i="1" s="1"/>
  <c r="L63" i="1"/>
  <c r="S63" i="1" s="1"/>
  <c r="L64" i="1"/>
  <c r="S64" i="1" s="1"/>
  <c r="L65" i="1"/>
  <c r="S65" i="1" s="1"/>
  <c r="L66" i="1"/>
  <c r="S66" i="1" s="1"/>
  <c r="L67" i="1"/>
  <c r="S67" i="1" s="1"/>
  <c r="L68" i="1"/>
  <c r="S68" i="1" s="1"/>
  <c r="L69" i="1"/>
  <c r="S69" i="1" s="1"/>
  <c r="L70" i="1"/>
  <c r="S70" i="1" s="1"/>
  <c r="L71" i="1"/>
  <c r="S71" i="1" s="1"/>
  <c r="L72" i="1"/>
  <c r="S72" i="1" s="1"/>
  <c r="L73" i="1"/>
  <c r="S73" i="1" s="1"/>
  <c r="L74" i="1"/>
  <c r="S74" i="1" s="1"/>
  <c r="L75" i="1"/>
  <c r="S75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L134" i="1"/>
  <c r="S134" i="1" s="1"/>
  <c r="L135" i="1"/>
  <c r="S135" i="1" s="1"/>
  <c r="L136" i="1"/>
  <c r="S136" i="1" s="1"/>
  <c r="L137" i="1"/>
  <c r="S137" i="1" s="1"/>
  <c r="L138" i="1"/>
  <c r="S138" i="1" s="1"/>
  <c r="L139" i="1"/>
  <c r="S139" i="1" s="1"/>
  <c r="L140" i="1"/>
  <c r="S140" i="1" s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L169" i="1"/>
  <c r="S169" i="1" s="1"/>
  <c r="L170" i="1"/>
  <c r="S170" i="1" s="1"/>
  <c r="L171" i="1"/>
  <c r="S171" i="1" s="1"/>
  <c r="L172" i="1"/>
  <c r="S172" i="1" s="1"/>
  <c r="L173" i="1"/>
  <c r="S173" i="1" s="1"/>
  <c r="L174" i="1"/>
  <c r="S174" i="1" s="1"/>
  <c r="L175" i="1"/>
  <c r="S175" i="1" s="1"/>
  <c r="L176" i="1"/>
  <c r="S176" i="1" s="1"/>
  <c r="L177" i="1"/>
  <c r="S177" i="1" s="1"/>
  <c r="L178" i="1"/>
  <c r="S178" i="1" s="1"/>
  <c r="L179" i="1"/>
  <c r="S179" i="1" s="1"/>
  <c r="L180" i="1"/>
  <c r="S180" i="1" s="1"/>
  <c r="L181" i="1"/>
  <c r="S181" i="1" s="1"/>
  <c r="L182" i="1"/>
  <c r="S182" i="1" s="1"/>
  <c r="L183" i="1"/>
  <c r="S183" i="1" s="1"/>
  <c r="L184" i="1"/>
  <c r="S184" i="1" s="1"/>
  <c r="L185" i="1"/>
  <c r="S185" i="1" s="1"/>
  <c r="L186" i="1"/>
  <c r="S186" i="1" s="1"/>
  <c r="L187" i="1"/>
  <c r="S187" i="1" s="1"/>
  <c r="L188" i="1"/>
  <c r="S188" i="1" s="1"/>
  <c r="L189" i="1"/>
  <c r="S189" i="1" s="1"/>
  <c r="L190" i="1"/>
  <c r="S190" i="1" s="1"/>
  <c r="L191" i="1"/>
  <c r="S191" i="1" s="1"/>
  <c r="L192" i="1"/>
  <c r="S192" i="1" s="1"/>
  <c r="L193" i="1"/>
  <c r="S193" i="1" s="1"/>
  <c r="L194" i="1"/>
  <c r="S194" i="1" s="1"/>
  <c r="L195" i="1"/>
  <c r="S195" i="1" s="1"/>
  <c r="L196" i="1"/>
  <c r="S196" i="1" s="1"/>
  <c r="L197" i="1"/>
  <c r="S197" i="1" s="1"/>
  <c r="L198" i="1"/>
  <c r="S198" i="1" s="1"/>
  <c r="L199" i="1"/>
  <c r="S199" i="1" s="1"/>
  <c r="L200" i="1"/>
  <c r="S200" i="1" s="1"/>
  <c r="L201" i="1"/>
  <c r="S201" i="1" s="1"/>
  <c r="L202" i="1"/>
  <c r="S202" i="1" s="1"/>
  <c r="L203" i="1"/>
  <c r="S203" i="1" s="1"/>
  <c r="L204" i="1"/>
  <c r="S204" i="1" s="1"/>
  <c r="L205" i="1"/>
  <c r="S205" i="1" s="1"/>
  <c r="L206" i="1"/>
  <c r="S206" i="1" s="1"/>
  <c r="L207" i="1"/>
  <c r="S207" i="1" s="1"/>
  <c r="L208" i="1"/>
  <c r="S208" i="1" s="1"/>
  <c r="L209" i="1"/>
  <c r="S209" i="1" s="1"/>
  <c r="L210" i="1"/>
  <c r="S210" i="1" s="1"/>
  <c r="L211" i="1"/>
  <c r="S211" i="1" s="1"/>
  <c r="L212" i="1"/>
  <c r="S212" i="1" s="1"/>
  <c r="L213" i="1"/>
  <c r="S213" i="1" s="1"/>
  <c r="L214" i="1"/>
  <c r="S214" i="1" s="1"/>
  <c r="L215" i="1"/>
  <c r="S215" i="1" s="1"/>
  <c r="L216" i="1"/>
  <c r="S216" i="1" s="1"/>
  <c r="L217" i="1"/>
  <c r="S217" i="1" s="1"/>
  <c r="L218" i="1"/>
  <c r="S218" i="1" s="1"/>
  <c r="L219" i="1"/>
  <c r="S219" i="1" s="1"/>
  <c r="L220" i="1"/>
  <c r="S220" i="1" s="1"/>
  <c r="L221" i="1"/>
  <c r="S221" i="1" s="1"/>
  <c r="L222" i="1"/>
  <c r="S222" i="1" s="1"/>
  <c r="L223" i="1"/>
  <c r="S223" i="1" s="1"/>
  <c r="L224" i="1"/>
  <c r="S224" i="1" s="1"/>
  <c r="L225" i="1"/>
  <c r="S225" i="1" s="1"/>
  <c r="L226" i="1"/>
  <c r="S226" i="1" s="1"/>
  <c r="L227" i="1"/>
  <c r="S227" i="1" s="1"/>
  <c r="L228" i="1"/>
  <c r="S228" i="1" s="1"/>
  <c r="L229" i="1"/>
  <c r="S229" i="1" s="1"/>
  <c r="L230" i="1"/>
  <c r="S230" i="1" s="1"/>
  <c r="L231" i="1"/>
  <c r="S231" i="1" s="1"/>
  <c r="L232" i="1"/>
  <c r="S232" i="1" s="1"/>
  <c r="L233" i="1"/>
  <c r="S233" i="1" s="1"/>
  <c r="L234" i="1"/>
  <c r="S234" i="1" s="1"/>
  <c r="L235" i="1"/>
  <c r="S235" i="1" s="1"/>
  <c r="L236" i="1"/>
  <c r="S236" i="1" s="1"/>
  <c r="L237" i="1"/>
  <c r="S237" i="1" s="1"/>
  <c r="L238" i="1"/>
  <c r="S238" i="1" s="1"/>
  <c r="L239" i="1"/>
  <c r="S239" i="1" s="1"/>
  <c r="L240" i="1"/>
  <c r="S240" i="1" s="1"/>
  <c r="L241" i="1"/>
  <c r="S241" i="1" s="1"/>
  <c r="L242" i="1"/>
  <c r="S242" i="1" s="1"/>
  <c r="L243" i="1"/>
  <c r="S243" i="1" s="1"/>
  <c r="L244" i="1"/>
  <c r="S244" i="1" s="1"/>
  <c r="L245" i="1"/>
  <c r="S245" i="1" s="1"/>
  <c r="L246" i="1"/>
  <c r="S246" i="1" s="1"/>
  <c r="L247" i="1"/>
  <c r="S247" i="1" s="1"/>
  <c r="L248" i="1"/>
  <c r="S248" i="1" s="1"/>
  <c r="L249" i="1"/>
  <c r="S249" i="1" s="1"/>
  <c r="L250" i="1"/>
  <c r="S250" i="1" s="1"/>
  <c r="L251" i="1"/>
  <c r="S251" i="1" s="1"/>
  <c r="L252" i="1"/>
  <c r="S252" i="1" s="1"/>
  <c r="L253" i="1"/>
  <c r="S253" i="1" s="1"/>
  <c r="L254" i="1"/>
  <c r="S254" i="1" s="1"/>
  <c r="L255" i="1"/>
  <c r="S255" i="1" s="1"/>
  <c r="L256" i="1"/>
  <c r="S256" i="1" s="1"/>
  <c r="L257" i="1"/>
  <c r="S257" i="1" s="1"/>
  <c r="L258" i="1"/>
  <c r="S258" i="1" s="1"/>
  <c r="L259" i="1"/>
  <c r="S259" i="1" s="1"/>
  <c r="L260" i="1"/>
  <c r="S260" i="1" s="1"/>
  <c r="L261" i="1"/>
  <c r="S261" i="1" s="1"/>
  <c r="L262" i="1"/>
  <c r="S262" i="1" s="1"/>
  <c r="L263" i="1"/>
  <c r="S263" i="1" s="1"/>
  <c r="L264" i="1"/>
  <c r="S264" i="1" s="1"/>
  <c r="L265" i="1"/>
  <c r="S265" i="1" s="1"/>
  <c r="L266" i="1"/>
  <c r="S266" i="1" s="1"/>
  <c r="L267" i="1"/>
  <c r="S267" i="1" s="1"/>
  <c r="L268" i="1"/>
  <c r="S268" i="1" s="1"/>
  <c r="L269" i="1"/>
  <c r="S269" i="1" s="1"/>
  <c r="L270" i="1"/>
  <c r="S270" i="1" s="1"/>
  <c r="L271" i="1"/>
  <c r="S271" i="1" s="1"/>
  <c r="L272" i="1"/>
  <c r="S272" i="1" s="1"/>
  <c r="L273" i="1"/>
  <c r="S273" i="1" s="1"/>
  <c r="L274" i="1"/>
  <c r="S274" i="1" s="1"/>
  <c r="L275" i="1"/>
  <c r="S275" i="1" s="1"/>
  <c r="L276" i="1"/>
  <c r="S276" i="1" s="1"/>
  <c r="L277" i="1"/>
  <c r="S277" i="1" s="1"/>
  <c r="L278" i="1"/>
  <c r="S278" i="1" s="1"/>
  <c r="L279" i="1"/>
  <c r="S279" i="1" s="1"/>
  <c r="L280" i="1"/>
  <c r="S280" i="1" s="1"/>
  <c r="L281" i="1"/>
  <c r="S281" i="1" s="1"/>
  <c r="L282" i="1"/>
  <c r="S282" i="1" s="1"/>
  <c r="L283" i="1"/>
  <c r="S283" i="1" s="1"/>
  <c r="L284" i="1"/>
  <c r="S284" i="1" s="1"/>
  <c r="L285" i="1"/>
  <c r="S285" i="1" s="1"/>
  <c r="L286" i="1"/>
  <c r="S286" i="1" s="1"/>
  <c r="L287" i="1"/>
  <c r="S287" i="1" s="1"/>
  <c r="L288" i="1"/>
  <c r="S288" i="1" s="1"/>
  <c r="L289" i="1"/>
  <c r="S289" i="1" s="1"/>
  <c r="L290" i="1"/>
  <c r="S290" i="1" s="1"/>
  <c r="L291" i="1"/>
  <c r="S291" i="1" s="1"/>
  <c r="L292" i="1"/>
  <c r="S292" i="1" s="1"/>
  <c r="L293" i="1"/>
  <c r="S293" i="1" s="1"/>
  <c r="L294" i="1"/>
  <c r="S294" i="1" s="1"/>
  <c r="L295" i="1"/>
  <c r="S295" i="1" s="1"/>
  <c r="L296" i="1"/>
  <c r="S296" i="1" s="1"/>
  <c r="L297" i="1"/>
  <c r="S297" i="1" s="1"/>
  <c r="L298" i="1"/>
  <c r="S298" i="1" s="1"/>
  <c r="L299" i="1"/>
  <c r="S299" i="1" s="1"/>
  <c r="L300" i="1"/>
  <c r="S300" i="1" s="1"/>
  <c r="L301" i="1"/>
  <c r="S301" i="1" s="1"/>
  <c r="L302" i="1"/>
  <c r="S302" i="1" s="1"/>
  <c r="L303" i="1"/>
  <c r="S303" i="1" s="1"/>
  <c r="L304" i="1"/>
  <c r="S304" i="1" s="1"/>
  <c r="L305" i="1"/>
  <c r="S305" i="1" s="1"/>
  <c r="L306" i="1"/>
  <c r="S306" i="1" s="1"/>
  <c r="L307" i="1"/>
  <c r="S307" i="1" s="1"/>
  <c r="L308" i="1"/>
  <c r="S308" i="1" s="1"/>
  <c r="L309" i="1"/>
  <c r="S309" i="1" s="1"/>
  <c r="L310" i="1"/>
  <c r="S310" i="1" s="1"/>
  <c r="L311" i="1"/>
  <c r="S311" i="1" s="1"/>
  <c r="L312" i="1"/>
  <c r="S312" i="1" s="1"/>
  <c r="L313" i="1"/>
  <c r="S313" i="1" s="1"/>
  <c r="L314" i="1"/>
  <c r="S314" i="1" s="1"/>
  <c r="L315" i="1"/>
  <c r="S315" i="1" s="1"/>
  <c r="L316" i="1"/>
  <c r="S316" i="1" s="1"/>
  <c r="L317" i="1"/>
  <c r="S317" i="1" s="1"/>
  <c r="L318" i="1"/>
  <c r="S318" i="1" s="1"/>
  <c r="L319" i="1"/>
  <c r="S319" i="1" s="1"/>
  <c r="L320" i="1"/>
  <c r="S320" i="1" s="1"/>
  <c r="L321" i="1"/>
  <c r="S321" i="1" s="1"/>
  <c r="L322" i="1"/>
  <c r="S322" i="1" s="1"/>
  <c r="L323" i="1"/>
  <c r="S323" i="1" s="1"/>
  <c r="L324" i="1"/>
  <c r="S324" i="1" s="1"/>
  <c r="L325" i="1"/>
  <c r="S325" i="1" s="1"/>
  <c r="L326" i="1"/>
  <c r="S326" i="1" s="1"/>
  <c r="L327" i="1"/>
  <c r="S327" i="1" s="1"/>
  <c r="L328" i="1"/>
  <c r="S328" i="1" s="1"/>
  <c r="L329" i="1"/>
  <c r="S329" i="1" s="1"/>
  <c r="L330" i="1"/>
  <c r="S330" i="1" s="1"/>
  <c r="L331" i="1"/>
  <c r="S331" i="1" s="1"/>
  <c r="L332" i="1"/>
  <c r="S332" i="1" s="1"/>
  <c r="L333" i="1"/>
  <c r="S333" i="1" s="1"/>
  <c r="L334" i="1"/>
  <c r="S334" i="1" s="1"/>
  <c r="L335" i="1"/>
  <c r="S335" i="1" s="1"/>
  <c r="L336" i="1"/>
  <c r="S336" i="1" s="1"/>
  <c r="L337" i="1"/>
  <c r="S337" i="1" s="1"/>
  <c r="L338" i="1"/>
  <c r="S338" i="1" s="1"/>
  <c r="L339" i="1"/>
  <c r="S339" i="1" s="1"/>
  <c r="L340" i="1"/>
  <c r="S340" i="1" s="1"/>
  <c r="L341" i="1"/>
  <c r="S341" i="1" s="1"/>
  <c r="L342" i="1"/>
  <c r="S342" i="1" s="1"/>
  <c r="L343" i="1"/>
  <c r="S343" i="1" s="1"/>
  <c r="L344" i="1"/>
  <c r="S344" i="1" s="1"/>
  <c r="L345" i="1"/>
  <c r="S345" i="1" s="1"/>
  <c r="L346" i="1"/>
  <c r="S346" i="1" s="1"/>
  <c r="L347" i="1"/>
  <c r="S347" i="1" s="1"/>
  <c r="L348" i="1"/>
  <c r="S348" i="1" s="1"/>
  <c r="L349" i="1"/>
  <c r="S349" i="1" s="1"/>
  <c r="L350" i="1"/>
  <c r="S350" i="1" s="1"/>
  <c r="L351" i="1"/>
  <c r="S351" i="1" s="1"/>
  <c r="L352" i="1"/>
  <c r="S352" i="1" s="1"/>
  <c r="L353" i="1"/>
  <c r="S353" i="1" s="1"/>
  <c r="L354" i="1"/>
  <c r="S354" i="1" s="1"/>
  <c r="L355" i="1"/>
  <c r="S355" i="1" s="1"/>
  <c r="L356" i="1"/>
  <c r="S356" i="1" s="1"/>
  <c r="L357" i="1"/>
  <c r="S357" i="1" s="1"/>
  <c r="L358" i="1"/>
  <c r="S358" i="1" s="1"/>
  <c r="L359" i="1"/>
  <c r="S359" i="1" s="1"/>
  <c r="L360" i="1"/>
  <c r="S360" i="1" s="1"/>
  <c r="L361" i="1"/>
  <c r="S361" i="1" s="1"/>
  <c r="L362" i="1"/>
  <c r="S362" i="1" s="1"/>
  <c r="L363" i="1"/>
  <c r="S363" i="1" s="1"/>
  <c r="L364" i="1"/>
  <c r="S364" i="1" s="1"/>
  <c r="L365" i="1"/>
  <c r="S365" i="1" s="1"/>
  <c r="L366" i="1"/>
  <c r="S366" i="1" s="1"/>
  <c r="L367" i="1"/>
  <c r="S367" i="1" s="1"/>
  <c r="L368" i="1"/>
  <c r="S368" i="1" s="1"/>
  <c r="L369" i="1"/>
  <c r="S369" i="1" s="1"/>
  <c r="L370" i="1"/>
  <c r="S370" i="1" s="1"/>
  <c r="L371" i="1"/>
  <c r="S371" i="1" s="1"/>
  <c r="L372" i="1"/>
  <c r="S372" i="1" s="1"/>
  <c r="L373" i="1"/>
  <c r="S373" i="1" s="1"/>
  <c r="L374" i="1"/>
  <c r="S374" i="1" s="1"/>
  <c r="L375" i="1"/>
  <c r="S375" i="1" s="1"/>
  <c r="L376" i="1"/>
  <c r="S376" i="1" s="1"/>
  <c r="L377" i="1"/>
  <c r="S377" i="1" s="1"/>
  <c r="L378" i="1"/>
  <c r="S378" i="1" s="1"/>
  <c r="L379" i="1"/>
  <c r="S379" i="1" s="1"/>
  <c r="L380" i="1"/>
  <c r="S380" i="1" s="1"/>
  <c r="L381" i="1"/>
  <c r="S381" i="1" s="1"/>
  <c r="L382" i="1"/>
  <c r="S382" i="1" s="1"/>
  <c r="L383" i="1"/>
  <c r="S383" i="1" s="1"/>
  <c r="L384" i="1"/>
  <c r="S384" i="1" s="1"/>
  <c r="L385" i="1"/>
  <c r="S385" i="1" s="1"/>
  <c r="L386" i="1"/>
  <c r="S386" i="1" s="1"/>
  <c r="L387" i="1"/>
  <c r="S387" i="1" s="1"/>
  <c r="L388" i="1"/>
  <c r="S388" i="1" s="1"/>
  <c r="L389" i="1"/>
  <c r="S389" i="1" s="1"/>
  <c r="L390" i="1"/>
  <c r="S390" i="1" s="1"/>
  <c r="L391" i="1"/>
  <c r="S391" i="1" s="1"/>
  <c r="L392" i="1"/>
  <c r="S392" i="1" s="1"/>
  <c r="L393" i="1"/>
  <c r="S393" i="1" s="1"/>
  <c r="L394" i="1"/>
  <c r="S394" i="1" s="1"/>
  <c r="L395" i="1"/>
  <c r="S395" i="1" s="1"/>
  <c r="L396" i="1"/>
  <c r="S396" i="1" s="1"/>
  <c r="L397" i="1"/>
  <c r="S397" i="1" s="1"/>
  <c r="L398" i="1"/>
  <c r="S398" i="1" s="1"/>
  <c r="L399" i="1"/>
  <c r="S399" i="1" s="1"/>
  <c r="L400" i="1"/>
  <c r="S400" i="1" s="1"/>
  <c r="L401" i="1"/>
  <c r="S401" i="1" s="1"/>
  <c r="L402" i="1"/>
  <c r="S402" i="1" s="1"/>
  <c r="L403" i="1"/>
  <c r="S403" i="1" s="1"/>
  <c r="L404" i="1"/>
  <c r="S404" i="1" s="1"/>
  <c r="L405" i="1"/>
  <c r="S405" i="1" s="1"/>
  <c r="L406" i="1"/>
  <c r="S406" i="1" s="1"/>
  <c r="L407" i="1"/>
  <c r="S407" i="1" s="1"/>
  <c r="L408" i="1"/>
  <c r="S408" i="1" s="1"/>
  <c r="L409" i="1"/>
  <c r="S409" i="1" s="1"/>
  <c r="L410" i="1"/>
  <c r="S410" i="1" s="1"/>
  <c r="L411" i="1"/>
  <c r="S411" i="1" s="1"/>
  <c r="L412" i="1"/>
  <c r="S412" i="1" s="1"/>
  <c r="L413" i="1"/>
  <c r="S413" i="1" s="1"/>
  <c r="L414" i="1"/>
  <c r="S414" i="1" s="1"/>
  <c r="L415" i="1"/>
  <c r="S415" i="1" s="1"/>
  <c r="L416" i="1"/>
  <c r="S416" i="1" s="1"/>
  <c r="L417" i="1"/>
  <c r="S417" i="1" s="1"/>
  <c r="L418" i="1"/>
  <c r="S418" i="1" s="1"/>
  <c r="L419" i="1"/>
  <c r="S419" i="1" s="1"/>
  <c r="L420" i="1"/>
  <c r="S420" i="1" s="1"/>
  <c r="L421" i="1"/>
  <c r="S421" i="1" s="1"/>
  <c r="L422" i="1"/>
  <c r="S422" i="1" s="1"/>
  <c r="L423" i="1"/>
  <c r="S423" i="1" s="1"/>
  <c r="L424" i="1"/>
  <c r="S424" i="1" s="1"/>
  <c r="L425" i="1"/>
  <c r="S425" i="1" s="1"/>
  <c r="L426" i="1"/>
  <c r="S426" i="1" s="1"/>
  <c r="L427" i="1"/>
  <c r="S427" i="1" s="1"/>
  <c r="L428" i="1"/>
  <c r="S428" i="1" s="1"/>
  <c r="L429" i="1"/>
  <c r="S429" i="1" s="1"/>
  <c r="L430" i="1"/>
  <c r="S430" i="1" s="1"/>
  <c r="L431" i="1"/>
  <c r="S431" i="1" s="1"/>
  <c r="L432" i="1"/>
  <c r="S432" i="1" s="1"/>
  <c r="L433" i="1"/>
  <c r="S433" i="1" s="1"/>
  <c r="L434" i="1"/>
  <c r="S434" i="1" s="1"/>
  <c r="L435" i="1"/>
  <c r="S435" i="1" s="1"/>
  <c r="L436" i="1"/>
  <c r="S436" i="1" s="1"/>
  <c r="L437" i="1"/>
  <c r="S437" i="1" s="1"/>
  <c r="L438" i="1"/>
  <c r="S438" i="1" s="1"/>
  <c r="L439" i="1"/>
  <c r="S439" i="1" s="1"/>
  <c r="L440" i="1"/>
  <c r="S440" i="1" s="1"/>
  <c r="L441" i="1"/>
  <c r="S441" i="1" s="1"/>
  <c r="L442" i="1"/>
  <c r="S442" i="1" s="1"/>
  <c r="L443" i="1"/>
  <c r="S443" i="1" s="1"/>
  <c r="L444" i="1"/>
  <c r="S444" i="1" s="1"/>
  <c r="L445" i="1"/>
  <c r="S445" i="1" s="1"/>
  <c r="L446" i="1"/>
  <c r="S446" i="1" s="1"/>
  <c r="L447" i="1"/>
  <c r="S447" i="1" s="1"/>
  <c r="L448" i="1"/>
  <c r="S448" i="1" s="1"/>
  <c r="L449" i="1"/>
  <c r="S449" i="1" s="1"/>
  <c r="L450" i="1"/>
  <c r="S450" i="1" s="1"/>
  <c r="L451" i="1"/>
  <c r="S451" i="1" s="1"/>
  <c r="L452" i="1"/>
  <c r="S452" i="1" s="1"/>
  <c r="L453" i="1"/>
  <c r="S453" i="1" s="1"/>
  <c r="L454" i="1"/>
  <c r="S454" i="1" s="1"/>
  <c r="L455" i="1"/>
  <c r="S455" i="1" s="1"/>
  <c r="L456" i="1"/>
  <c r="S456" i="1" s="1"/>
  <c r="L457" i="1"/>
  <c r="S457" i="1" s="1"/>
  <c r="L458" i="1"/>
  <c r="S458" i="1" s="1"/>
  <c r="L459" i="1"/>
  <c r="S459" i="1" s="1"/>
  <c r="L460" i="1"/>
  <c r="S460" i="1" s="1"/>
  <c r="L461" i="1"/>
  <c r="S461" i="1" s="1"/>
  <c r="L462" i="1"/>
  <c r="S462" i="1" s="1"/>
  <c r="L463" i="1"/>
  <c r="S463" i="1" s="1"/>
  <c r="L464" i="1"/>
  <c r="S464" i="1" s="1"/>
  <c r="L465" i="1"/>
  <c r="S465" i="1" s="1"/>
  <c r="L466" i="1"/>
  <c r="S466" i="1" s="1"/>
  <c r="L467" i="1"/>
  <c r="S467" i="1" s="1"/>
  <c r="L468" i="1"/>
  <c r="S468" i="1" s="1"/>
  <c r="L469" i="1"/>
  <c r="S469" i="1" s="1"/>
  <c r="L470" i="1"/>
  <c r="S470" i="1" s="1"/>
  <c r="L471" i="1"/>
  <c r="S471" i="1" s="1"/>
  <c r="L472" i="1"/>
  <c r="S472" i="1" s="1"/>
  <c r="L473" i="1"/>
  <c r="S473" i="1" s="1"/>
  <c r="L474" i="1"/>
  <c r="S474" i="1" s="1"/>
  <c r="L475" i="1"/>
  <c r="S475" i="1" s="1"/>
  <c r="L476" i="1"/>
  <c r="S476" i="1" s="1"/>
  <c r="L477" i="1"/>
  <c r="S477" i="1" s="1"/>
  <c r="L478" i="1"/>
  <c r="S478" i="1" s="1"/>
  <c r="L479" i="1"/>
  <c r="S479" i="1" s="1"/>
  <c r="L480" i="1"/>
  <c r="S480" i="1" s="1"/>
  <c r="L481" i="1"/>
  <c r="S481" i="1" s="1"/>
  <c r="L482" i="1"/>
  <c r="S482" i="1" s="1"/>
  <c r="L483" i="1"/>
  <c r="S483" i="1" s="1"/>
  <c r="L484" i="1"/>
  <c r="S484" i="1" s="1"/>
  <c r="L485" i="1"/>
  <c r="S485" i="1" s="1"/>
  <c r="L486" i="1"/>
  <c r="S486" i="1" s="1"/>
  <c r="L487" i="1"/>
  <c r="S487" i="1" s="1"/>
  <c r="L488" i="1"/>
  <c r="S488" i="1" s="1"/>
  <c r="L489" i="1"/>
  <c r="S489" i="1" s="1"/>
  <c r="L490" i="1"/>
  <c r="S490" i="1" s="1"/>
  <c r="L491" i="1"/>
  <c r="S491" i="1" s="1"/>
  <c r="L492" i="1"/>
  <c r="S492" i="1" s="1"/>
  <c r="L493" i="1"/>
  <c r="S493" i="1" s="1"/>
  <c r="L494" i="1"/>
  <c r="S494" i="1" s="1"/>
  <c r="L495" i="1"/>
  <c r="S495" i="1" s="1"/>
  <c r="L496" i="1"/>
  <c r="S496" i="1" s="1"/>
  <c r="L497" i="1"/>
  <c r="S497" i="1" s="1"/>
  <c r="L498" i="1"/>
  <c r="S498" i="1" s="1"/>
  <c r="L499" i="1"/>
  <c r="S499" i="1" s="1"/>
  <c r="L500" i="1"/>
  <c r="S500" i="1" s="1"/>
  <c r="L501" i="1"/>
  <c r="S501" i="1" s="1"/>
  <c r="L502" i="1"/>
  <c r="S502" i="1" s="1"/>
  <c r="L503" i="1"/>
  <c r="S503" i="1" s="1"/>
  <c r="L504" i="1"/>
  <c r="S504" i="1" s="1"/>
  <c r="L505" i="1"/>
  <c r="S505" i="1" s="1"/>
  <c r="L506" i="1"/>
  <c r="S506" i="1" s="1"/>
  <c r="L507" i="1"/>
  <c r="S507" i="1" s="1"/>
  <c r="L508" i="1"/>
  <c r="S508" i="1" s="1"/>
  <c r="L509" i="1"/>
  <c r="S509" i="1" s="1"/>
  <c r="L510" i="1"/>
  <c r="S510" i="1" s="1"/>
  <c r="L511" i="1"/>
  <c r="S511" i="1" s="1"/>
  <c r="L512" i="1"/>
  <c r="S512" i="1" s="1"/>
  <c r="L513" i="1"/>
  <c r="S513" i="1" s="1"/>
  <c r="L514" i="1"/>
  <c r="S514" i="1" s="1"/>
  <c r="L515" i="1"/>
  <c r="S515" i="1" s="1"/>
  <c r="L516" i="1"/>
  <c r="S516" i="1" s="1"/>
  <c r="L517" i="1"/>
  <c r="S517" i="1" s="1"/>
  <c r="L518" i="1"/>
  <c r="S518" i="1" s="1"/>
  <c r="L519" i="1"/>
  <c r="S519" i="1" s="1"/>
  <c r="L520" i="1"/>
  <c r="S520" i="1" s="1"/>
  <c r="L521" i="1"/>
  <c r="S521" i="1" s="1"/>
  <c r="L522" i="1"/>
  <c r="S522" i="1" s="1"/>
  <c r="L523" i="1"/>
  <c r="S523" i="1" s="1"/>
  <c r="L524" i="1"/>
  <c r="S524" i="1" s="1"/>
  <c r="L525" i="1"/>
  <c r="S525" i="1" s="1"/>
  <c r="L526" i="1"/>
  <c r="S526" i="1" s="1"/>
  <c r="L527" i="1"/>
  <c r="S527" i="1" s="1"/>
  <c r="L528" i="1"/>
  <c r="S528" i="1" s="1"/>
  <c r="L529" i="1"/>
  <c r="S529" i="1" s="1"/>
  <c r="L530" i="1"/>
  <c r="S530" i="1" s="1"/>
  <c r="L531" i="1"/>
  <c r="S531" i="1" s="1"/>
  <c r="L532" i="1"/>
  <c r="S532" i="1" s="1"/>
  <c r="L533" i="1"/>
  <c r="S533" i="1" s="1"/>
  <c r="L534" i="1"/>
  <c r="S534" i="1" s="1"/>
  <c r="L535" i="1"/>
  <c r="S535" i="1" s="1"/>
  <c r="L536" i="1"/>
  <c r="S536" i="1" s="1"/>
  <c r="L537" i="1"/>
  <c r="S537" i="1" s="1"/>
  <c r="L538" i="1"/>
  <c r="S538" i="1" s="1"/>
  <c r="L539" i="1"/>
  <c r="S539" i="1" s="1"/>
  <c r="L540" i="1"/>
  <c r="S540" i="1" s="1"/>
  <c r="L541" i="1"/>
  <c r="S541" i="1" s="1"/>
  <c r="L542" i="1"/>
  <c r="S542" i="1" s="1"/>
  <c r="L543" i="1"/>
  <c r="S543" i="1" s="1"/>
  <c r="L544" i="1"/>
  <c r="S544" i="1" s="1"/>
  <c r="L545" i="1"/>
  <c r="S545" i="1" s="1"/>
  <c r="L546" i="1"/>
  <c r="S546" i="1" s="1"/>
  <c r="L547" i="1"/>
  <c r="S547" i="1" s="1"/>
  <c r="L548" i="1"/>
  <c r="S548" i="1" s="1"/>
  <c r="L549" i="1"/>
  <c r="S549" i="1" s="1"/>
  <c r="L550" i="1"/>
  <c r="S550" i="1" s="1"/>
  <c r="L551" i="1"/>
  <c r="S551" i="1" s="1"/>
  <c r="L552" i="1"/>
  <c r="S552" i="1" s="1"/>
  <c r="L553" i="1"/>
  <c r="S553" i="1" s="1"/>
  <c r="L554" i="1"/>
  <c r="S554" i="1" s="1"/>
  <c r="L555" i="1"/>
  <c r="S555" i="1" s="1"/>
  <c r="L556" i="1"/>
  <c r="S556" i="1" s="1"/>
  <c r="L557" i="1"/>
  <c r="S557" i="1" s="1"/>
  <c r="L558" i="1"/>
  <c r="S558" i="1" s="1"/>
  <c r="L559" i="1"/>
  <c r="S559" i="1" s="1"/>
  <c r="L560" i="1"/>
  <c r="S560" i="1" s="1"/>
  <c r="L561" i="1"/>
  <c r="S561" i="1" s="1"/>
  <c r="L562" i="1"/>
  <c r="S562" i="1" s="1"/>
  <c r="L563" i="1"/>
  <c r="S563" i="1" s="1"/>
  <c r="L564" i="1"/>
  <c r="S564" i="1" s="1"/>
  <c r="L565" i="1"/>
  <c r="S565" i="1" s="1"/>
  <c r="L566" i="1"/>
  <c r="S566" i="1" s="1"/>
  <c r="L567" i="1"/>
  <c r="S567" i="1" s="1"/>
  <c r="L568" i="1"/>
  <c r="S568" i="1" s="1"/>
  <c r="L569" i="1"/>
  <c r="S569" i="1" s="1"/>
  <c r="L570" i="1"/>
  <c r="S570" i="1" s="1"/>
  <c r="L571" i="1"/>
  <c r="S571" i="1" s="1"/>
  <c r="L572" i="1"/>
  <c r="S572" i="1" s="1"/>
  <c r="L573" i="1"/>
  <c r="S573" i="1" s="1"/>
  <c r="L574" i="1"/>
  <c r="S574" i="1" s="1"/>
  <c r="L575" i="1"/>
  <c r="S575" i="1" s="1"/>
  <c r="L576" i="1"/>
  <c r="S576" i="1" s="1"/>
  <c r="L577" i="1"/>
  <c r="S577" i="1" s="1"/>
  <c r="L578" i="1"/>
  <c r="S578" i="1" s="1"/>
  <c r="L579" i="1"/>
  <c r="S579" i="1" s="1"/>
  <c r="L580" i="1"/>
  <c r="S580" i="1" s="1"/>
  <c r="L581" i="1"/>
  <c r="S581" i="1" s="1"/>
  <c r="L582" i="1"/>
  <c r="S582" i="1" s="1"/>
  <c r="L583" i="1"/>
  <c r="S583" i="1" s="1"/>
  <c r="L584" i="1"/>
  <c r="S584" i="1" s="1"/>
  <c r="L585" i="1"/>
  <c r="S585" i="1" s="1"/>
  <c r="L586" i="1"/>
  <c r="S586" i="1" s="1"/>
  <c r="L587" i="1"/>
  <c r="S587" i="1" s="1"/>
  <c r="L588" i="1"/>
  <c r="S588" i="1" s="1"/>
  <c r="L589" i="1"/>
  <c r="S589" i="1" s="1"/>
  <c r="L590" i="1"/>
  <c r="S590" i="1" s="1"/>
  <c r="L591" i="1"/>
  <c r="S591" i="1" s="1"/>
  <c r="L592" i="1"/>
  <c r="S592" i="1" s="1"/>
  <c r="L593" i="1"/>
  <c r="S593" i="1" s="1"/>
  <c r="L594" i="1"/>
  <c r="S594" i="1" s="1"/>
  <c r="L595" i="1"/>
  <c r="S595" i="1" s="1"/>
  <c r="L596" i="1"/>
  <c r="S596" i="1" s="1"/>
  <c r="L597" i="1"/>
  <c r="S597" i="1" s="1"/>
  <c r="L598" i="1"/>
  <c r="S598" i="1" s="1"/>
  <c r="L599" i="1"/>
  <c r="S599" i="1" s="1"/>
  <c r="L600" i="1"/>
  <c r="S600" i="1" s="1"/>
  <c r="L601" i="1"/>
  <c r="S601" i="1" s="1"/>
  <c r="L602" i="1"/>
  <c r="S602" i="1" s="1"/>
  <c r="L603" i="1"/>
  <c r="S603" i="1" s="1"/>
  <c r="L604" i="1"/>
  <c r="S604" i="1" s="1"/>
  <c r="L605" i="1"/>
  <c r="S605" i="1" s="1"/>
  <c r="L606" i="1"/>
  <c r="S606" i="1" s="1"/>
  <c r="L607" i="1"/>
  <c r="S607" i="1" s="1"/>
  <c r="L608" i="1"/>
  <c r="S608" i="1" s="1"/>
  <c r="L609" i="1"/>
  <c r="S609" i="1" s="1"/>
  <c r="L610" i="1"/>
  <c r="S610" i="1" s="1"/>
  <c r="L611" i="1"/>
  <c r="S611" i="1" s="1"/>
  <c r="L612" i="1"/>
  <c r="S612" i="1" s="1"/>
  <c r="L613" i="1"/>
  <c r="S613" i="1" s="1"/>
  <c r="L614" i="1"/>
  <c r="S614" i="1" s="1"/>
  <c r="L615" i="1"/>
  <c r="S615" i="1" s="1"/>
  <c r="L616" i="1"/>
  <c r="S616" i="1" s="1"/>
  <c r="L617" i="1"/>
  <c r="S617" i="1" s="1"/>
  <c r="L618" i="1"/>
  <c r="S618" i="1" s="1"/>
  <c r="L619" i="1"/>
  <c r="S619" i="1" s="1"/>
  <c r="L620" i="1"/>
  <c r="S620" i="1" s="1"/>
  <c r="L621" i="1"/>
  <c r="S621" i="1" s="1"/>
  <c r="L622" i="1"/>
  <c r="S622" i="1" s="1"/>
  <c r="L623" i="1"/>
  <c r="S623" i="1" s="1"/>
  <c r="L624" i="1"/>
  <c r="S624" i="1" s="1"/>
  <c r="L625" i="1"/>
  <c r="S625" i="1" s="1"/>
  <c r="L626" i="1"/>
  <c r="S626" i="1" s="1"/>
  <c r="L627" i="1"/>
  <c r="S627" i="1" s="1"/>
  <c r="L628" i="1"/>
  <c r="S628" i="1" s="1"/>
  <c r="L629" i="1"/>
  <c r="S629" i="1" s="1"/>
  <c r="L630" i="1"/>
  <c r="S630" i="1" s="1"/>
  <c r="L631" i="1"/>
  <c r="S631" i="1" s="1"/>
  <c r="L632" i="1"/>
  <c r="S632" i="1" s="1"/>
  <c r="L633" i="1"/>
  <c r="S633" i="1" s="1"/>
  <c r="L634" i="1"/>
  <c r="S634" i="1" s="1"/>
  <c r="L635" i="1"/>
  <c r="S635" i="1" s="1"/>
  <c r="L636" i="1"/>
  <c r="S636" i="1" s="1"/>
  <c r="L637" i="1"/>
  <c r="S637" i="1" s="1"/>
  <c r="L638" i="1"/>
  <c r="S638" i="1" s="1"/>
  <c r="L639" i="1"/>
  <c r="S639" i="1" s="1"/>
  <c r="L640" i="1"/>
  <c r="S640" i="1" s="1"/>
  <c r="L641" i="1"/>
  <c r="S641" i="1" s="1"/>
  <c r="L642" i="1"/>
  <c r="S642" i="1" s="1"/>
  <c r="L643" i="1"/>
  <c r="S643" i="1" s="1"/>
  <c r="L644" i="1"/>
  <c r="S644" i="1" s="1"/>
  <c r="L645" i="1"/>
  <c r="S645" i="1" s="1"/>
  <c r="L646" i="1"/>
  <c r="S646" i="1" s="1"/>
  <c r="L647" i="1"/>
  <c r="S647" i="1" s="1"/>
  <c r="L648" i="1"/>
  <c r="S648" i="1" s="1"/>
  <c r="L649" i="1"/>
  <c r="S649" i="1" s="1"/>
  <c r="L650" i="1"/>
  <c r="S650" i="1" s="1"/>
  <c r="L651" i="1"/>
  <c r="S651" i="1" s="1"/>
  <c r="L652" i="1"/>
  <c r="S652" i="1" s="1"/>
  <c r="L653" i="1"/>
  <c r="S653" i="1" s="1"/>
  <c r="L654" i="1"/>
  <c r="S654" i="1" s="1"/>
  <c r="L655" i="1"/>
  <c r="S655" i="1" s="1"/>
  <c r="L656" i="1"/>
  <c r="S656" i="1" s="1"/>
  <c r="L657" i="1"/>
  <c r="S657" i="1" s="1"/>
  <c r="L658" i="1"/>
  <c r="S658" i="1" s="1"/>
  <c r="L659" i="1"/>
  <c r="S659" i="1" s="1"/>
  <c r="L660" i="1"/>
  <c r="S660" i="1" s="1"/>
  <c r="L661" i="1"/>
  <c r="S661" i="1" s="1"/>
  <c r="L662" i="1"/>
  <c r="S662" i="1" s="1"/>
  <c r="L663" i="1"/>
  <c r="S663" i="1" s="1"/>
  <c r="L664" i="1"/>
  <c r="S664" i="1" s="1"/>
  <c r="L665" i="1"/>
  <c r="S665" i="1" s="1"/>
  <c r="L666" i="1"/>
  <c r="S666" i="1" s="1"/>
  <c r="L667" i="1"/>
  <c r="S667" i="1" s="1"/>
  <c r="L668" i="1"/>
  <c r="S668" i="1" s="1"/>
  <c r="L669" i="1"/>
  <c r="S669" i="1" s="1"/>
  <c r="L670" i="1"/>
  <c r="S670" i="1" s="1"/>
  <c r="L671" i="1"/>
  <c r="S671" i="1" s="1"/>
  <c r="L672" i="1"/>
  <c r="S672" i="1" s="1"/>
  <c r="L673" i="1"/>
  <c r="S673" i="1" s="1"/>
  <c r="L674" i="1"/>
  <c r="S674" i="1" s="1"/>
  <c r="L675" i="1"/>
  <c r="S675" i="1" s="1"/>
  <c r="L676" i="1"/>
  <c r="S676" i="1" s="1"/>
  <c r="L677" i="1"/>
  <c r="S677" i="1" s="1"/>
  <c r="L678" i="1"/>
  <c r="S678" i="1" s="1"/>
  <c r="L679" i="1"/>
  <c r="S679" i="1" s="1"/>
  <c r="L680" i="1"/>
  <c r="S680" i="1" s="1"/>
  <c r="L681" i="1"/>
  <c r="S681" i="1" s="1"/>
  <c r="L682" i="1"/>
  <c r="S682" i="1" s="1"/>
  <c r="L683" i="1"/>
  <c r="S683" i="1" s="1"/>
  <c r="L684" i="1"/>
  <c r="S684" i="1" s="1"/>
  <c r="L685" i="1"/>
  <c r="S685" i="1" s="1"/>
  <c r="L686" i="1"/>
  <c r="S686" i="1" s="1"/>
  <c r="L687" i="1"/>
  <c r="S687" i="1" s="1"/>
  <c r="L688" i="1"/>
  <c r="S688" i="1" s="1"/>
  <c r="L689" i="1"/>
  <c r="S689" i="1" s="1"/>
  <c r="L690" i="1"/>
  <c r="S690" i="1" s="1"/>
  <c r="L691" i="1"/>
  <c r="S691" i="1" s="1"/>
  <c r="L692" i="1"/>
  <c r="S692" i="1" s="1"/>
  <c r="L693" i="1"/>
  <c r="S693" i="1" s="1"/>
  <c r="L694" i="1"/>
  <c r="S694" i="1" s="1"/>
  <c r="L695" i="1"/>
  <c r="S695" i="1" s="1"/>
  <c r="L696" i="1"/>
  <c r="S696" i="1" s="1"/>
  <c r="L697" i="1"/>
  <c r="S697" i="1" s="1"/>
  <c r="L698" i="1"/>
  <c r="S698" i="1" s="1"/>
  <c r="L699" i="1"/>
  <c r="S699" i="1" s="1"/>
  <c r="L700" i="1"/>
  <c r="S700" i="1" s="1"/>
  <c r="L701" i="1"/>
  <c r="S701" i="1" s="1"/>
  <c r="L702" i="1"/>
  <c r="S702" i="1" s="1"/>
  <c r="L703" i="1"/>
  <c r="S703" i="1" s="1"/>
  <c r="L704" i="1"/>
  <c r="S704" i="1" s="1"/>
  <c r="L705" i="1"/>
  <c r="S705" i="1" s="1"/>
  <c r="L706" i="1"/>
  <c r="S706" i="1" s="1"/>
  <c r="L707" i="1"/>
  <c r="S707" i="1" s="1"/>
  <c r="L708" i="1"/>
  <c r="S708" i="1" s="1"/>
  <c r="L709" i="1"/>
  <c r="S709" i="1" s="1"/>
  <c r="L710" i="1"/>
  <c r="S710" i="1" s="1"/>
  <c r="L711" i="1"/>
  <c r="S711" i="1" s="1"/>
  <c r="L712" i="1"/>
  <c r="S712" i="1" s="1"/>
  <c r="L713" i="1"/>
  <c r="S713" i="1" s="1"/>
  <c r="L714" i="1"/>
  <c r="S714" i="1" s="1"/>
  <c r="L715" i="1"/>
  <c r="S715" i="1" s="1"/>
  <c r="L716" i="1"/>
  <c r="S716" i="1" s="1"/>
  <c r="L717" i="1"/>
  <c r="S717" i="1" s="1"/>
  <c r="L718" i="1"/>
  <c r="S718" i="1" s="1"/>
  <c r="L719" i="1"/>
  <c r="S719" i="1" s="1"/>
  <c r="L720" i="1"/>
  <c r="S720" i="1" s="1"/>
  <c r="L721" i="1"/>
  <c r="S721" i="1" s="1"/>
  <c r="L722" i="1"/>
  <c r="S722" i="1" s="1"/>
  <c r="L723" i="1"/>
  <c r="S723" i="1" s="1"/>
  <c r="L724" i="1"/>
  <c r="S724" i="1" s="1"/>
  <c r="L725" i="1"/>
  <c r="S725" i="1" s="1"/>
  <c r="L726" i="1"/>
  <c r="S726" i="1" s="1"/>
  <c r="L727" i="1"/>
  <c r="S727" i="1" s="1"/>
  <c r="L728" i="1"/>
  <c r="S728" i="1" s="1"/>
  <c r="L729" i="1"/>
  <c r="S729" i="1" s="1"/>
  <c r="L730" i="1"/>
  <c r="S730" i="1" s="1"/>
  <c r="L731" i="1"/>
  <c r="S731" i="1" s="1"/>
  <c r="L732" i="1"/>
  <c r="S732" i="1" s="1"/>
  <c r="L733" i="1"/>
  <c r="S733" i="1" s="1"/>
  <c r="L734" i="1"/>
  <c r="S734" i="1" s="1"/>
  <c r="L735" i="1"/>
  <c r="S735" i="1" s="1"/>
  <c r="L736" i="1"/>
  <c r="S736" i="1" s="1"/>
  <c r="L737" i="1"/>
  <c r="S737" i="1" s="1"/>
  <c r="L738" i="1"/>
  <c r="S738" i="1" s="1"/>
  <c r="L739" i="1"/>
  <c r="S739" i="1" s="1"/>
  <c r="L740" i="1"/>
  <c r="S740" i="1" s="1"/>
  <c r="L741" i="1"/>
  <c r="S741" i="1" s="1"/>
  <c r="L742" i="1"/>
  <c r="S742" i="1" s="1"/>
  <c r="L743" i="1"/>
  <c r="S743" i="1" s="1"/>
  <c r="L744" i="1"/>
  <c r="S744" i="1" s="1"/>
  <c r="L745" i="1"/>
  <c r="S745" i="1" s="1"/>
  <c r="L746" i="1"/>
  <c r="S746" i="1" s="1"/>
  <c r="L747" i="1"/>
  <c r="S747" i="1" s="1"/>
  <c r="L748" i="1"/>
  <c r="S748" i="1" s="1"/>
  <c r="L749" i="1"/>
  <c r="S749" i="1" s="1"/>
  <c r="L750" i="1"/>
  <c r="S750" i="1" s="1"/>
  <c r="L751" i="1"/>
  <c r="S751" i="1" s="1"/>
  <c r="L752" i="1"/>
  <c r="S752" i="1" s="1"/>
  <c r="L753" i="1"/>
  <c r="S753" i="1" s="1"/>
  <c r="L754" i="1"/>
  <c r="S754" i="1" s="1"/>
  <c r="L755" i="1"/>
  <c r="S755" i="1" s="1"/>
  <c r="L756" i="1"/>
  <c r="S756" i="1" s="1"/>
  <c r="L757" i="1"/>
  <c r="S757" i="1" s="1"/>
  <c r="L758" i="1"/>
  <c r="S758" i="1" s="1"/>
  <c r="L759" i="1"/>
  <c r="S759" i="1" s="1"/>
  <c r="L760" i="1"/>
  <c r="S760" i="1" s="1"/>
  <c r="L761" i="1"/>
  <c r="S761" i="1" s="1"/>
  <c r="L762" i="1"/>
  <c r="S762" i="1" s="1"/>
  <c r="L763" i="1"/>
  <c r="S763" i="1" s="1"/>
  <c r="L764" i="1"/>
  <c r="S764" i="1" s="1"/>
  <c r="L765" i="1"/>
  <c r="S765" i="1" s="1"/>
  <c r="L766" i="1"/>
  <c r="S766" i="1" s="1"/>
  <c r="L767" i="1"/>
  <c r="S767" i="1" s="1"/>
  <c r="L768" i="1"/>
  <c r="S768" i="1" s="1"/>
  <c r="L769" i="1"/>
  <c r="S769" i="1" s="1"/>
  <c r="L770" i="1"/>
  <c r="S770" i="1" s="1"/>
  <c r="L771" i="1"/>
  <c r="S771" i="1" s="1"/>
  <c r="L772" i="1"/>
  <c r="S772" i="1" s="1"/>
  <c r="L773" i="1"/>
  <c r="S773" i="1" s="1"/>
  <c r="L774" i="1"/>
  <c r="S774" i="1" s="1"/>
  <c r="L775" i="1"/>
  <c r="S775" i="1" s="1"/>
  <c r="L776" i="1"/>
  <c r="S776" i="1" s="1"/>
  <c r="L777" i="1"/>
  <c r="S777" i="1" s="1"/>
  <c r="L778" i="1"/>
  <c r="S778" i="1" s="1"/>
  <c r="L779" i="1"/>
  <c r="S779" i="1" s="1"/>
  <c r="L780" i="1"/>
  <c r="S780" i="1" s="1"/>
  <c r="L781" i="1"/>
  <c r="S781" i="1" s="1"/>
  <c r="L782" i="1"/>
  <c r="S782" i="1" s="1"/>
  <c r="L783" i="1"/>
  <c r="S783" i="1" s="1"/>
  <c r="L784" i="1"/>
  <c r="S784" i="1" s="1"/>
  <c r="L785" i="1"/>
  <c r="S785" i="1" s="1"/>
  <c r="L786" i="1"/>
  <c r="S786" i="1" s="1"/>
  <c r="L787" i="1"/>
  <c r="S787" i="1" s="1"/>
  <c r="L788" i="1"/>
  <c r="S788" i="1" s="1"/>
  <c r="L789" i="1"/>
  <c r="S789" i="1" s="1"/>
  <c r="L790" i="1"/>
  <c r="S790" i="1" s="1"/>
  <c r="L791" i="1"/>
  <c r="S791" i="1" s="1"/>
  <c r="L792" i="1"/>
  <c r="S792" i="1" s="1"/>
  <c r="L793" i="1"/>
  <c r="S793" i="1" s="1"/>
  <c r="L794" i="1"/>
  <c r="S794" i="1" s="1"/>
  <c r="L795" i="1"/>
  <c r="S795" i="1" s="1"/>
  <c r="L796" i="1"/>
  <c r="S796" i="1" s="1"/>
  <c r="L797" i="1"/>
  <c r="S797" i="1" s="1"/>
  <c r="L798" i="1"/>
  <c r="S798" i="1" s="1"/>
  <c r="L799" i="1"/>
  <c r="S799" i="1" s="1"/>
  <c r="L800" i="1"/>
  <c r="S800" i="1" s="1"/>
  <c r="L801" i="1"/>
  <c r="S801" i="1" s="1"/>
  <c r="L802" i="1"/>
  <c r="S802" i="1" s="1"/>
  <c r="L803" i="1"/>
  <c r="S803" i="1" s="1"/>
  <c r="L804" i="1"/>
  <c r="S804" i="1" s="1"/>
  <c r="L805" i="1"/>
  <c r="S805" i="1" s="1"/>
  <c r="L806" i="1"/>
  <c r="S806" i="1" s="1"/>
  <c r="L807" i="1"/>
  <c r="S807" i="1" s="1"/>
  <c r="L808" i="1"/>
  <c r="S808" i="1" s="1"/>
  <c r="L809" i="1"/>
  <c r="S809" i="1" s="1"/>
  <c r="L810" i="1"/>
  <c r="S810" i="1" s="1"/>
  <c r="L811" i="1"/>
  <c r="S811" i="1" s="1"/>
  <c r="L812" i="1"/>
  <c r="S812" i="1" s="1"/>
  <c r="L813" i="1"/>
  <c r="S813" i="1" s="1"/>
  <c r="L814" i="1"/>
  <c r="S814" i="1" s="1"/>
  <c r="L815" i="1"/>
  <c r="S815" i="1" s="1"/>
  <c r="L816" i="1"/>
  <c r="S816" i="1" s="1"/>
  <c r="L817" i="1"/>
  <c r="S817" i="1" s="1"/>
  <c r="L818" i="1"/>
  <c r="S818" i="1" s="1"/>
  <c r="L819" i="1"/>
  <c r="S819" i="1" s="1"/>
  <c r="L820" i="1"/>
  <c r="S820" i="1" s="1"/>
  <c r="L821" i="1"/>
  <c r="S821" i="1" s="1"/>
  <c r="L822" i="1"/>
  <c r="S822" i="1" s="1"/>
  <c r="L823" i="1"/>
  <c r="S823" i="1" s="1"/>
  <c r="L824" i="1"/>
  <c r="S824" i="1" s="1"/>
  <c r="L825" i="1"/>
  <c r="S825" i="1" s="1"/>
  <c r="L826" i="1"/>
  <c r="S826" i="1" s="1"/>
  <c r="L827" i="1"/>
  <c r="S827" i="1" s="1"/>
  <c r="L828" i="1"/>
  <c r="S828" i="1" s="1"/>
  <c r="L829" i="1"/>
  <c r="S829" i="1" s="1"/>
  <c r="L830" i="1"/>
  <c r="S830" i="1" s="1"/>
  <c r="L831" i="1"/>
  <c r="S831" i="1" s="1"/>
  <c r="L832" i="1"/>
  <c r="S832" i="1" s="1"/>
  <c r="L833" i="1"/>
  <c r="S833" i="1" s="1"/>
  <c r="L834" i="1"/>
  <c r="S834" i="1" s="1"/>
  <c r="L835" i="1"/>
  <c r="S835" i="1" s="1"/>
  <c r="L836" i="1"/>
  <c r="S836" i="1" s="1"/>
  <c r="L837" i="1"/>
  <c r="S837" i="1" s="1"/>
  <c r="L838" i="1"/>
  <c r="S838" i="1" s="1"/>
  <c r="L839" i="1"/>
  <c r="S839" i="1" s="1"/>
  <c r="L840" i="1"/>
  <c r="S840" i="1" s="1"/>
  <c r="L841" i="1"/>
  <c r="S841" i="1" s="1"/>
  <c r="L842" i="1"/>
  <c r="S842" i="1" s="1"/>
  <c r="L843" i="1"/>
  <c r="S843" i="1" s="1"/>
  <c r="L844" i="1"/>
  <c r="S844" i="1" s="1"/>
  <c r="L845" i="1"/>
  <c r="S845" i="1" s="1"/>
  <c r="L846" i="1"/>
  <c r="S846" i="1" s="1"/>
  <c r="L847" i="1"/>
  <c r="S847" i="1" s="1"/>
  <c r="L848" i="1"/>
  <c r="S848" i="1" s="1"/>
  <c r="L849" i="1"/>
  <c r="S849" i="1" s="1"/>
  <c r="L850" i="1"/>
  <c r="S850" i="1" s="1"/>
  <c r="L851" i="1"/>
  <c r="S851" i="1" s="1"/>
  <c r="L852" i="1"/>
  <c r="S852" i="1" s="1"/>
  <c r="L853" i="1"/>
  <c r="S853" i="1" s="1"/>
  <c r="L854" i="1"/>
  <c r="S854" i="1" s="1"/>
  <c r="L855" i="1"/>
  <c r="S855" i="1" s="1"/>
  <c r="L856" i="1"/>
  <c r="S856" i="1" s="1"/>
  <c r="L857" i="1"/>
  <c r="S857" i="1" s="1"/>
  <c r="L858" i="1"/>
  <c r="S858" i="1" s="1"/>
  <c r="L859" i="1"/>
  <c r="S859" i="1" s="1"/>
  <c r="L860" i="1"/>
  <c r="S860" i="1" s="1"/>
  <c r="L861" i="1"/>
  <c r="S861" i="1" s="1"/>
  <c r="L862" i="1"/>
  <c r="S862" i="1" s="1"/>
  <c r="L863" i="1"/>
  <c r="S863" i="1" s="1"/>
  <c r="L864" i="1"/>
  <c r="S864" i="1" s="1"/>
  <c r="L865" i="1"/>
  <c r="S865" i="1" s="1"/>
  <c r="L866" i="1"/>
  <c r="S866" i="1" s="1"/>
  <c r="L867" i="1"/>
  <c r="S867" i="1" s="1"/>
  <c r="L868" i="1"/>
  <c r="S868" i="1" s="1"/>
  <c r="L869" i="1"/>
  <c r="S869" i="1" s="1"/>
  <c r="L870" i="1"/>
  <c r="S870" i="1" s="1"/>
  <c r="L871" i="1"/>
  <c r="S871" i="1" s="1"/>
  <c r="L872" i="1"/>
  <c r="S872" i="1" s="1"/>
  <c r="L873" i="1"/>
  <c r="S873" i="1" s="1"/>
  <c r="L874" i="1"/>
  <c r="S874" i="1" s="1"/>
  <c r="L875" i="1"/>
  <c r="S875" i="1" s="1"/>
  <c r="L876" i="1"/>
  <c r="S876" i="1" s="1"/>
  <c r="L877" i="1"/>
  <c r="S877" i="1" s="1"/>
  <c r="L878" i="1"/>
  <c r="S878" i="1" s="1"/>
  <c r="L879" i="1"/>
  <c r="S879" i="1" s="1"/>
  <c r="L880" i="1"/>
  <c r="S880" i="1" s="1"/>
  <c r="L881" i="1"/>
  <c r="S881" i="1" s="1"/>
  <c r="L882" i="1"/>
  <c r="S882" i="1" s="1"/>
  <c r="L883" i="1"/>
  <c r="S883" i="1" s="1"/>
  <c r="L884" i="1"/>
  <c r="S884" i="1" s="1"/>
  <c r="L885" i="1"/>
  <c r="S885" i="1" s="1"/>
  <c r="L886" i="1"/>
  <c r="S886" i="1" s="1"/>
  <c r="L887" i="1"/>
  <c r="S887" i="1" s="1"/>
  <c r="L888" i="1"/>
  <c r="S888" i="1" s="1"/>
  <c r="L889" i="1"/>
  <c r="S889" i="1" s="1"/>
  <c r="L890" i="1"/>
  <c r="S890" i="1" s="1"/>
  <c r="L891" i="1"/>
  <c r="S891" i="1" s="1"/>
  <c r="L892" i="1"/>
  <c r="S892" i="1" s="1"/>
  <c r="L893" i="1"/>
  <c r="S893" i="1" s="1"/>
  <c r="L894" i="1"/>
  <c r="S894" i="1" s="1"/>
  <c r="L895" i="1"/>
  <c r="S895" i="1" s="1"/>
  <c r="L896" i="1"/>
  <c r="S896" i="1" s="1"/>
  <c r="L897" i="1"/>
  <c r="S897" i="1" s="1"/>
  <c r="L898" i="1"/>
  <c r="S898" i="1" s="1"/>
  <c r="L899" i="1"/>
  <c r="S899" i="1" s="1"/>
  <c r="L900" i="1"/>
  <c r="S900" i="1" s="1"/>
  <c r="L901" i="1"/>
  <c r="S901" i="1" s="1"/>
  <c r="L902" i="1"/>
  <c r="S902" i="1" s="1"/>
  <c r="L903" i="1"/>
  <c r="S903" i="1" s="1"/>
  <c r="L904" i="1"/>
  <c r="S904" i="1" s="1"/>
  <c r="L905" i="1"/>
  <c r="S905" i="1" s="1"/>
  <c r="L906" i="1"/>
  <c r="S906" i="1" s="1"/>
  <c r="L907" i="1"/>
  <c r="S907" i="1" s="1"/>
  <c r="L908" i="1"/>
  <c r="S908" i="1" s="1"/>
  <c r="L909" i="1"/>
  <c r="S909" i="1" s="1"/>
  <c r="L910" i="1"/>
  <c r="S910" i="1" s="1"/>
  <c r="L911" i="1"/>
  <c r="S911" i="1" s="1"/>
  <c r="L912" i="1"/>
  <c r="S912" i="1" s="1"/>
  <c r="L913" i="1"/>
  <c r="S913" i="1" s="1"/>
  <c r="L914" i="1"/>
  <c r="S914" i="1" s="1"/>
  <c r="L915" i="1"/>
  <c r="S915" i="1" s="1"/>
  <c r="L916" i="1"/>
  <c r="S916" i="1" s="1"/>
  <c r="L917" i="1"/>
  <c r="S917" i="1" s="1"/>
  <c r="L918" i="1"/>
  <c r="S918" i="1" s="1"/>
  <c r="L919" i="1"/>
  <c r="S919" i="1" s="1"/>
  <c r="L920" i="1"/>
  <c r="S920" i="1" s="1"/>
  <c r="L921" i="1"/>
  <c r="S921" i="1" s="1"/>
  <c r="L922" i="1"/>
  <c r="S922" i="1" s="1"/>
  <c r="L923" i="1"/>
  <c r="S923" i="1" s="1"/>
  <c r="L924" i="1"/>
  <c r="S924" i="1" s="1"/>
  <c r="L925" i="1"/>
  <c r="S925" i="1" s="1"/>
  <c r="L926" i="1"/>
  <c r="S926" i="1" s="1"/>
  <c r="L927" i="1"/>
  <c r="S927" i="1" s="1"/>
  <c r="L928" i="1"/>
  <c r="S928" i="1" s="1"/>
  <c r="L929" i="1"/>
  <c r="S929" i="1" s="1"/>
  <c r="L930" i="1"/>
  <c r="S930" i="1" s="1"/>
  <c r="L931" i="1"/>
  <c r="S931" i="1" s="1"/>
  <c r="L932" i="1"/>
  <c r="S932" i="1" s="1"/>
  <c r="L933" i="1"/>
  <c r="S933" i="1" s="1"/>
  <c r="L934" i="1"/>
  <c r="S934" i="1" s="1"/>
  <c r="L935" i="1"/>
  <c r="S935" i="1" s="1"/>
  <c r="L936" i="1"/>
  <c r="S936" i="1" s="1"/>
  <c r="L937" i="1"/>
  <c r="S937" i="1" s="1"/>
  <c r="L938" i="1"/>
  <c r="S938" i="1" s="1"/>
  <c r="L939" i="1"/>
  <c r="S939" i="1" s="1"/>
  <c r="L940" i="1"/>
  <c r="S940" i="1" s="1"/>
  <c r="L941" i="1"/>
  <c r="S941" i="1" s="1"/>
  <c r="L942" i="1"/>
  <c r="S942" i="1" s="1"/>
  <c r="L943" i="1"/>
  <c r="S943" i="1" s="1"/>
  <c r="L944" i="1"/>
  <c r="S944" i="1" s="1"/>
  <c r="L945" i="1"/>
  <c r="S945" i="1" s="1"/>
  <c r="L946" i="1"/>
  <c r="S946" i="1" s="1"/>
  <c r="L947" i="1"/>
  <c r="S947" i="1" s="1"/>
  <c r="L948" i="1"/>
  <c r="S948" i="1" s="1"/>
  <c r="L949" i="1"/>
  <c r="S949" i="1" s="1"/>
  <c r="L950" i="1"/>
  <c r="S950" i="1" s="1"/>
  <c r="L951" i="1"/>
  <c r="S951" i="1" s="1"/>
  <c r="L952" i="1"/>
  <c r="S952" i="1" s="1"/>
  <c r="L953" i="1"/>
  <c r="S953" i="1" s="1"/>
  <c r="L954" i="1"/>
  <c r="S954" i="1" s="1"/>
  <c r="L955" i="1"/>
  <c r="S955" i="1" s="1"/>
  <c r="L956" i="1"/>
  <c r="S956" i="1" s="1"/>
  <c r="L957" i="1"/>
  <c r="S957" i="1" s="1"/>
  <c r="L958" i="1"/>
  <c r="S958" i="1" s="1"/>
  <c r="L959" i="1"/>
  <c r="S959" i="1" s="1"/>
  <c r="L960" i="1"/>
  <c r="S960" i="1" s="1"/>
  <c r="L961" i="1"/>
  <c r="S961" i="1" s="1"/>
  <c r="L962" i="1"/>
  <c r="S962" i="1" s="1"/>
  <c r="L963" i="1"/>
  <c r="S963" i="1" s="1"/>
  <c r="L964" i="1"/>
  <c r="S964" i="1" s="1"/>
  <c r="L965" i="1"/>
  <c r="S965" i="1" s="1"/>
  <c r="L966" i="1"/>
  <c r="S966" i="1" s="1"/>
  <c r="L967" i="1"/>
  <c r="S967" i="1" s="1"/>
  <c r="L968" i="1"/>
  <c r="S968" i="1" s="1"/>
  <c r="L969" i="1"/>
  <c r="S969" i="1" s="1"/>
  <c r="L970" i="1"/>
  <c r="S970" i="1" s="1"/>
  <c r="L971" i="1"/>
  <c r="S971" i="1" s="1"/>
  <c r="L972" i="1"/>
  <c r="S972" i="1" s="1"/>
  <c r="L973" i="1"/>
  <c r="S973" i="1" s="1"/>
  <c r="L974" i="1"/>
  <c r="S974" i="1" s="1"/>
  <c r="L975" i="1"/>
  <c r="S975" i="1" s="1"/>
  <c r="L976" i="1"/>
  <c r="S976" i="1" s="1"/>
  <c r="L977" i="1"/>
  <c r="S977" i="1" s="1"/>
  <c r="L978" i="1"/>
  <c r="S978" i="1" s="1"/>
  <c r="L979" i="1"/>
  <c r="S979" i="1" s="1"/>
  <c r="L980" i="1"/>
  <c r="S980" i="1" s="1"/>
  <c r="L981" i="1"/>
  <c r="S981" i="1" s="1"/>
  <c r="L982" i="1"/>
  <c r="S982" i="1" s="1"/>
  <c r="L983" i="1"/>
  <c r="S983" i="1" s="1"/>
  <c r="L984" i="1"/>
  <c r="S984" i="1" s="1"/>
  <c r="L985" i="1"/>
  <c r="S985" i="1" s="1"/>
  <c r="L986" i="1"/>
  <c r="S986" i="1" s="1"/>
  <c r="L987" i="1"/>
  <c r="S987" i="1" s="1"/>
  <c r="L988" i="1"/>
  <c r="S988" i="1" s="1"/>
  <c r="L989" i="1"/>
  <c r="S989" i="1" s="1"/>
  <c r="L990" i="1"/>
  <c r="S990" i="1" s="1"/>
  <c r="L991" i="1"/>
  <c r="S991" i="1" s="1"/>
  <c r="L992" i="1"/>
  <c r="S992" i="1" s="1"/>
  <c r="L993" i="1"/>
  <c r="S993" i="1" s="1"/>
  <c r="L994" i="1"/>
  <c r="S994" i="1" s="1"/>
  <c r="L995" i="1"/>
  <c r="S995" i="1" s="1"/>
  <c r="L996" i="1"/>
  <c r="S996" i="1" s="1"/>
  <c r="L997" i="1"/>
  <c r="S997" i="1" s="1"/>
  <c r="L998" i="1"/>
  <c r="S998" i="1" s="1"/>
  <c r="L999" i="1"/>
  <c r="S999" i="1" s="1"/>
  <c r="L1000" i="1"/>
  <c r="S1000" i="1" s="1"/>
  <c r="L1001" i="1"/>
  <c r="S1001" i="1" s="1"/>
  <c r="L1002" i="1"/>
  <c r="S1002" i="1" s="1"/>
  <c r="L1003" i="1"/>
  <c r="S1003" i="1" s="1"/>
  <c r="L1004" i="1"/>
  <c r="S1004" i="1" s="1"/>
  <c r="L1005" i="1"/>
  <c r="S1005" i="1" s="1"/>
  <c r="L1006" i="1"/>
  <c r="S1006" i="1" s="1"/>
  <c r="L1007" i="1"/>
  <c r="S1007" i="1" s="1"/>
  <c r="L1008" i="1"/>
  <c r="S1008" i="1" s="1"/>
  <c r="L1009" i="1"/>
  <c r="S1009" i="1" s="1"/>
  <c r="L1010" i="1"/>
  <c r="S1010" i="1" s="1"/>
  <c r="L1011" i="1"/>
  <c r="S1011" i="1" s="1"/>
  <c r="L1012" i="1"/>
  <c r="S1012" i="1" s="1"/>
  <c r="L1013" i="1"/>
  <c r="S1013" i="1" s="1"/>
  <c r="L1014" i="1"/>
  <c r="S1014" i="1" s="1"/>
  <c r="L1015" i="1"/>
  <c r="S1015" i="1" s="1"/>
  <c r="L1016" i="1"/>
  <c r="S1016" i="1" s="1"/>
  <c r="L1017" i="1"/>
  <c r="S1017" i="1" s="1"/>
  <c r="L1018" i="1"/>
  <c r="S1018" i="1" s="1"/>
  <c r="L1019" i="1"/>
  <c r="S1019" i="1" s="1"/>
  <c r="L1020" i="1"/>
  <c r="S1020" i="1" s="1"/>
  <c r="L1021" i="1"/>
  <c r="S1021" i="1" s="1"/>
  <c r="L1022" i="1"/>
  <c r="S1022" i="1" s="1"/>
  <c r="L1023" i="1"/>
  <c r="S1023" i="1" s="1"/>
  <c r="L1024" i="1"/>
  <c r="S1024" i="1" s="1"/>
  <c r="L1025" i="1"/>
  <c r="S1025" i="1" s="1"/>
  <c r="L1026" i="1"/>
  <c r="S1026" i="1" s="1"/>
  <c r="L1027" i="1"/>
  <c r="S1027" i="1" s="1"/>
  <c r="L1028" i="1"/>
  <c r="S1028" i="1" s="1"/>
  <c r="L1029" i="1"/>
  <c r="S1029" i="1" s="1"/>
  <c r="L1030" i="1"/>
  <c r="S1030" i="1" s="1"/>
  <c r="L1031" i="1"/>
  <c r="S1031" i="1" s="1"/>
  <c r="L1032" i="1"/>
  <c r="S1032" i="1" s="1"/>
  <c r="L1033" i="1"/>
  <c r="S1033" i="1" s="1"/>
  <c r="L1034" i="1"/>
  <c r="S1034" i="1" s="1"/>
  <c r="L1035" i="1"/>
  <c r="S1035" i="1" s="1"/>
  <c r="L1036" i="1"/>
  <c r="S1036" i="1" s="1"/>
  <c r="L1037" i="1"/>
  <c r="S1037" i="1" s="1"/>
  <c r="L1038" i="1"/>
  <c r="S1038" i="1" s="1"/>
  <c r="L1039" i="1"/>
  <c r="S1039" i="1" s="1"/>
  <c r="L1040" i="1"/>
  <c r="S1040" i="1" s="1"/>
  <c r="L1041" i="1"/>
  <c r="S1041" i="1" s="1"/>
  <c r="L1042" i="1"/>
  <c r="S1042" i="1" s="1"/>
  <c r="L1043" i="1"/>
  <c r="S1043" i="1" s="1"/>
  <c r="L1044" i="1"/>
  <c r="S1044" i="1" s="1"/>
  <c r="L1045" i="1"/>
  <c r="S1045" i="1" s="1"/>
  <c r="L1046" i="1"/>
  <c r="S1046" i="1" s="1"/>
  <c r="L1047" i="1"/>
  <c r="S1047" i="1" s="1"/>
  <c r="L1048" i="1"/>
  <c r="S1048" i="1" s="1"/>
  <c r="L1049" i="1"/>
  <c r="S1049" i="1" s="1"/>
  <c r="L1050" i="1"/>
  <c r="S1050" i="1" s="1"/>
  <c r="L1051" i="1"/>
  <c r="S1051" i="1" s="1"/>
  <c r="L1052" i="1"/>
  <c r="S1052" i="1" s="1"/>
  <c r="L1053" i="1"/>
  <c r="S1053" i="1" s="1"/>
  <c r="L1054" i="1"/>
  <c r="S1054" i="1" s="1"/>
  <c r="L1055" i="1"/>
  <c r="S1055" i="1" s="1"/>
  <c r="L1056" i="1"/>
  <c r="S1056" i="1" s="1"/>
  <c r="L1057" i="1"/>
  <c r="S1057" i="1" s="1"/>
  <c r="L1058" i="1"/>
  <c r="S1058" i="1" s="1"/>
  <c r="L1059" i="1"/>
  <c r="S1059" i="1" s="1"/>
  <c r="L1060" i="1"/>
  <c r="S1060" i="1" s="1"/>
  <c r="L1061" i="1"/>
  <c r="S1061" i="1" s="1"/>
  <c r="L1062" i="1"/>
  <c r="S1062" i="1" s="1"/>
  <c r="L1063" i="1"/>
  <c r="S1063" i="1" s="1"/>
  <c r="L1064" i="1"/>
  <c r="S1064" i="1" s="1"/>
  <c r="L1065" i="1"/>
  <c r="S1065" i="1" s="1"/>
  <c r="L1066" i="1"/>
  <c r="S1066" i="1" s="1"/>
  <c r="L1067" i="1"/>
  <c r="S1067" i="1" s="1"/>
  <c r="L1068" i="1"/>
  <c r="S1068" i="1" s="1"/>
  <c r="L1069" i="1"/>
  <c r="S1069" i="1" s="1"/>
  <c r="L1070" i="1"/>
  <c r="S1070" i="1" s="1"/>
  <c r="L1071" i="1"/>
  <c r="S1071" i="1" s="1"/>
  <c r="L1072" i="1"/>
  <c r="S1072" i="1" s="1"/>
  <c r="L1073" i="1"/>
  <c r="S1073" i="1" s="1"/>
  <c r="L1074" i="1"/>
  <c r="S1074" i="1" s="1"/>
  <c r="L1075" i="1"/>
  <c r="S1075" i="1" s="1"/>
  <c r="L1076" i="1"/>
  <c r="S1076" i="1" s="1"/>
  <c r="L1077" i="1"/>
  <c r="S1077" i="1" s="1"/>
  <c r="L1078" i="1"/>
  <c r="S1078" i="1" s="1"/>
  <c r="L1079" i="1"/>
  <c r="S1079" i="1" s="1"/>
  <c r="L1080" i="1"/>
  <c r="S1080" i="1" s="1"/>
  <c r="L1081" i="1"/>
  <c r="S1081" i="1" s="1"/>
  <c r="L1082" i="1"/>
  <c r="S1082" i="1" s="1"/>
  <c r="L1083" i="1"/>
  <c r="S1083" i="1" s="1"/>
  <c r="L1084" i="1"/>
  <c r="S1084" i="1" s="1"/>
  <c r="L1085" i="1"/>
  <c r="S1085" i="1" s="1"/>
  <c r="L1086" i="1"/>
  <c r="S1086" i="1" s="1"/>
  <c r="L1087" i="1"/>
  <c r="S1087" i="1" s="1"/>
  <c r="L1088" i="1"/>
  <c r="S1088" i="1" s="1"/>
  <c r="L1089" i="1"/>
  <c r="S1089" i="1" s="1"/>
  <c r="L1090" i="1"/>
  <c r="S1090" i="1" s="1"/>
  <c r="L1091" i="1"/>
  <c r="S1091" i="1" s="1"/>
  <c r="L1092" i="1"/>
  <c r="S1092" i="1" s="1"/>
  <c r="L1093" i="1"/>
  <c r="S1093" i="1" s="1"/>
  <c r="L1094" i="1"/>
  <c r="S1094" i="1" s="1"/>
  <c r="L1095" i="1"/>
  <c r="S1095" i="1" s="1"/>
  <c r="L1096" i="1"/>
  <c r="S1096" i="1" s="1"/>
  <c r="L1097" i="1"/>
  <c r="S1097" i="1" s="1"/>
  <c r="L1098" i="1"/>
  <c r="S1098" i="1" s="1"/>
  <c r="L1099" i="1"/>
  <c r="S1099" i="1" s="1"/>
  <c r="L1100" i="1"/>
  <c r="S1100" i="1" s="1"/>
  <c r="L1101" i="1"/>
  <c r="S1101" i="1" s="1"/>
  <c r="L1102" i="1"/>
  <c r="S1102" i="1" s="1"/>
  <c r="L1103" i="1"/>
  <c r="S1103" i="1" s="1"/>
  <c r="L1104" i="1"/>
  <c r="S1104" i="1" s="1"/>
  <c r="L1105" i="1"/>
  <c r="S1105" i="1" s="1"/>
  <c r="L1106" i="1"/>
  <c r="S1106" i="1" s="1"/>
  <c r="L1107" i="1"/>
  <c r="S1107" i="1" s="1"/>
  <c r="L1108" i="1"/>
  <c r="S1108" i="1" s="1"/>
  <c r="L1109" i="1"/>
  <c r="S1109" i="1" s="1"/>
  <c r="L1110" i="1"/>
  <c r="S1110" i="1" s="1"/>
  <c r="L1111" i="1"/>
  <c r="S1111" i="1" s="1"/>
  <c r="L1112" i="1"/>
  <c r="S1112" i="1" s="1"/>
  <c r="L1113" i="1"/>
  <c r="S1113" i="1" s="1"/>
  <c r="L1114" i="1"/>
  <c r="S1114" i="1" s="1"/>
  <c r="L1115" i="1"/>
  <c r="S1115" i="1" s="1"/>
  <c r="L1116" i="1"/>
  <c r="S1116" i="1" s="1"/>
  <c r="L1117" i="1"/>
  <c r="S1117" i="1" s="1"/>
  <c r="L1118" i="1"/>
  <c r="S1118" i="1" s="1"/>
  <c r="L1119" i="1"/>
  <c r="S1119" i="1" s="1"/>
  <c r="L1120" i="1"/>
  <c r="S1120" i="1" s="1"/>
  <c r="L1121" i="1"/>
  <c r="S1121" i="1" s="1"/>
  <c r="L1122" i="1"/>
  <c r="S1122" i="1" s="1"/>
  <c r="L1123" i="1"/>
  <c r="S1123" i="1" s="1"/>
  <c r="L1124" i="1"/>
  <c r="S1124" i="1" s="1"/>
  <c r="L1125" i="1"/>
  <c r="S1125" i="1" s="1"/>
  <c r="L1126" i="1"/>
  <c r="S1126" i="1" s="1"/>
  <c r="L1127" i="1"/>
  <c r="S1127" i="1" s="1"/>
  <c r="L1128" i="1"/>
  <c r="S1128" i="1" s="1"/>
  <c r="L1129" i="1"/>
  <c r="S1129" i="1" s="1"/>
  <c r="L1130" i="1"/>
  <c r="S1130" i="1" s="1"/>
  <c r="L1131" i="1"/>
  <c r="S1131" i="1" s="1"/>
  <c r="L1132" i="1"/>
  <c r="S1132" i="1" s="1"/>
  <c r="L1133" i="1"/>
  <c r="S1133" i="1" s="1"/>
  <c r="L1134" i="1"/>
  <c r="S1134" i="1" s="1"/>
  <c r="L1135" i="1"/>
  <c r="S1135" i="1" s="1"/>
  <c r="L1136" i="1"/>
  <c r="S1136" i="1" s="1"/>
  <c r="L1137" i="1"/>
  <c r="S1137" i="1" s="1"/>
  <c r="L1138" i="1"/>
  <c r="S1138" i="1" s="1"/>
  <c r="L1139" i="1"/>
  <c r="S1139" i="1" s="1"/>
  <c r="L1140" i="1"/>
  <c r="S1140" i="1" s="1"/>
  <c r="L1141" i="1"/>
  <c r="S1141" i="1" s="1"/>
  <c r="L1142" i="1"/>
  <c r="S1142" i="1" s="1"/>
  <c r="L1143" i="1"/>
  <c r="S1143" i="1" s="1"/>
  <c r="L1144" i="1"/>
  <c r="S1144" i="1" s="1"/>
  <c r="L1145" i="1"/>
  <c r="S1145" i="1" s="1"/>
  <c r="L1146" i="1"/>
  <c r="S1146" i="1" s="1"/>
  <c r="L1147" i="1"/>
  <c r="S1147" i="1" s="1"/>
  <c r="L1148" i="1"/>
  <c r="S1148" i="1" s="1"/>
  <c r="L1149" i="1"/>
  <c r="S1149" i="1" s="1"/>
  <c r="L1150" i="1"/>
  <c r="S1150" i="1" s="1"/>
  <c r="L1151" i="1"/>
  <c r="S1151" i="1" s="1"/>
  <c r="L1152" i="1"/>
  <c r="S1152" i="1" s="1"/>
  <c r="L1153" i="1"/>
  <c r="S1153" i="1" s="1"/>
  <c r="L1154" i="1"/>
  <c r="S1154" i="1" s="1"/>
  <c r="L1155" i="1"/>
  <c r="S1155" i="1" s="1"/>
  <c r="L1156" i="1"/>
  <c r="S1156" i="1" s="1"/>
  <c r="L1157" i="1"/>
  <c r="S1157" i="1" s="1"/>
  <c r="L1158" i="1"/>
  <c r="S1158" i="1" s="1"/>
  <c r="L1159" i="1"/>
  <c r="S1159" i="1" s="1"/>
  <c r="L1160" i="1"/>
  <c r="S1160" i="1" s="1"/>
  <c r="L1161" i="1"/>
  <c r="S1161" i="1" s="1"/>
  <c r="L1162" i="1"/>
  <c r="S1162" i="1" s="1"/>
  <c r="L1163" i="1"/>
  <c r="S1163" i="1" s="1"/>
  <c r="L1164" i="1"/>
  <c r="S1164" i="1" s="1"/>
  <c r="L1165" i="1"/>
  <c r="S1165" i="1" s="1"/>
  <c r="L1166" i="1"/>
  <c r="S1166" i="1" s="1"/>
  <c r="L1167" i="1"/>
  <c r="S1167" i="1" s="1"/>
  <c r="L1168" i="1"/>
  <c r="S1168" i="1" s="1"/>
  <c r="L1169" i="1"/>
  <c r="S1169" i="1" s="1"/>
  <c r="L1170" i="1"/>
  <c r="S1170" i="1" s="1"/>
  <c r="L1171" i="1"/>
  <c r="S1171" i="1" s="1"/>
  <c r="L1172" i="1"/>
  <c r="S1172" i="1" s="1"/>
  <c r="L1173" i="1"/>
  <c r="S1173" i="1" s="1"/>
  <c r="L1174" i="1"/>
  <c r="S1174" i="1" s="1"/>
  <c r="L1175" i="1"/>
  <c r="S1175" i="1" s="1"/>
  <c r="L1176" i="1"/>
  <c r="S1176" i="1" s="1"/>
  <c r="L1177" i="1"/>
  <c r="S1177" i="1" s="1"/>
  <c r="L1178" i="1"/>
  <c r="S1178" i="1" s="1"/>
  <c r="L1179" i="1"/>
  <c r="S1179" i="1" s="1"/>
  <c r="L1180" i="1"/>
  <c r="S1180" i="1" s="1"/>
  <c r="L1181" i="1"/>
  <c r="S1181" i="1" s="1"/>
  <c r="L1182" i="1"/>
  <c r="S1182" i="1" s="1"/>
  <c r="L1183" i="1"/>
  <c r="S1183" i="1" s="1"/>
  <c r="L1184" i="1"/>
  <c r="S1184" i="1" s="1"/>
  <c r="L1185" i="1"/>
  <c r="S1185" i="1" s="1"/>
  <c r="L1186" i="1"/>
  <c r="S1186" i="1" s="1"/>
  <c r="L1187" i="1"/>
  <c r="S1187" i="1" s="1"/>
  <c r="L1188" i="1"/>
  <c r="S1188" i="1" s="1"/>
  <c r="L1189" i="1"/>
  <c r="S1189" i="1" s="1"/>
  <c r="L1190" i="1"/>
  <c r="S1190" i="1" s="1"/>
  <c r="L1191" i="1"/>
  <c r="S1191" i="1" s="1"/>
  <c r="L1192" i="1"/>
  <c r="S1192" i="1" s="1"/>
  <c r="L1193" i="1"/>
  <c r="S1193" i="1" s="1"/>
  <c r="L1194" i="1"/>
  <c r="S1194" i="1" s="1"/>
  <c r="L1195" i="1"/>
  <c r="S1195" i="1" s="1"/>
  <c r="L1196" i="1"/>
  <c r="S1196" i="1" s="1"/>
  <c r="L1197" i="1"/>
  <c r="S1197" i="1" s="1"/>
  <c r="L1198" i="1"/>
  <c r="S1198" i="1" s="1"/>
  <c r="L1199" i="1"/>
  <c r="S1199" i="1" s="1"/>
  <c r="L1200" i="1"/>
  <c r="S1200" i="1" s="1"/>
  <c r="L1201" i="1"/>
  <c r="S1201" i="1" s="1"/>
  <c r="L1202" i="1"/>
  <c r="S1202" i="1" s="1"/>
  <c r="L1203" i="1"/>
  <c r="S1203" i="1" s="1"/>
  <c r="L1204" i="1"/>
  <c r="S1204" i="1" s="1"/>
  <c r="L1205" i="1"/>
  <c r="S1205" i="1" s="1"/>
  <c r="L1206" i="1"/>
  <c r="S1206" i="1" s="1"/>
  <c r="L1207" i="1"/>
  <c r="S1207" i="1" s="1"/>
  <c r="L1208" i="1"/>
  <c r="S1208" i="1" s="1"/>
  <c r="L1209" i="1"/>
  <c r="S1209" i="1" s="1"/>
  <c r="L1210" i="1"/>
  <c r="S1210" i="1" s="1"/>
  <c r="L1211" i="1"/>
  <c r="S1211" i="1" s="1"/>
  <c r="L1212" i="1"/>
  <c r="S1212" i="1" s="1"/>
  <c r="L1213" i="1"/>
  <c r="S1213" i="1" s="1"/>
  <c r="L1214" i="1"/>
  <c r="S1214" i="1" s="1"/>
  <c r="L1215" i="1"/>
  <c r="S1215" i="1" s="1"/>
  <c r="L1216" i="1"/>
  <c r="S1216" i="1" s="1"/>
  <c r="L1217" i="1"/>
  <c r="S1217" i="1" s="1"/>
  <c r="L1218" i="1"/>
  <c r="S1218" i="1" s="1"/>
  <c r="L1219" i="1"/>
  <c r="S1219" i="1" s="1"/>
  <c r="L1220" i="1"/>
  <c r="S1220" i="1" s="1"/>
  <c r="L1221" i="1"/>
  <c r="S1221" i="1" s="1"/>
  <c r="L1222" i="1"/>
  <c r="S1222" i="1" s="1"/>
  <c r="L1223" i="1"/>
  <c r="S1223" i="1" s="1"/>
  <c r="L1224" i="1"/>
  <c r="S1224" i="1" s="1"/>
  <c r="L1225" i="1"/>
  <c r="S1225" i="1" s="1"/>
  <c r="L1226" i="1"/>
  <c r="S1226" i="1" s="1"/>
  <c r="L1227" i="1"/>
  <c r="S1227" i="1" s="1"/>
  <c r="L1228" i="1"/>
  <c r="S1228" i="1" s="1"/>
  <c r="L1229" i="1"/>
  <c r="S1229" i="1" s="1"/>
  <c r="L1230" i="1"/>
  <c r="S1230" i="1" s="1"/>
  <c r="L1231" i="1"/>
  <c r="S1231" i="1" s="1"/>
  <c r="L1232" i="1"/>
  <c r="S1232" i="1" s="1"/>
  <c r="L1233" i="1"/>
  <c r="S1233" i="1" s="1"/>
  <c r="L1234" i="1"/>
  <c r="S1234" i="1" s="1"/>
  <c r="L1235" i="1"/>
  <c r="S1235" i="1" s="1"/>
  <c r="L1236" i="1"/>
  <c r="S1236" i="1" s="1"/>
  <c r="L1237" i="1"/>
  <c r="S1237" i="1" s="1"/>
  <c r="L1238" i="1"/>
  <c r="S1238" i="1" s="1"/>
  <c r="L1239" i="1"/>
  <c r="S1239" i="1" s="1"/>
  <c r="L1240" i="1"/>
  <c r="S1240" i="1" s="1"/>
  <c r="L1241" i="1"/>
  <c r="S1241" i="1" s="1"/>
  <c r="L1242" i="1"/>
  <c r="S1242" i="1" s="1"/>
  <c r="L1243" i="1"/>
  <c r="S1243" i="1" s="1"/>
  <c r="L1244" i="1"/>
  <c r="S1244" i="1" s="1"/>
  <c r="L1245" i="1"/>
  <c r="S1245" i="1" s="1"/>
  <c r="L1246" i="1"/>
  <c r="S1246" i="1" s="1"/>
  <c r="L1247" i="1"/>
  <c r="S1247" i="1" s="1"/>
  <c r="L1248" i="1"/>
  <c r="S1248" i="1" s="1"/>
  <c r="L1249" i="1"/>
  <c r="S1249" i="1" s="1"/>
  <c r="L1250" i="1"/>
  <c r="S1250" i="1" s="1"/>
  <c r="L1251" i="1"/>
  <c r="S1251" i="1" s="1"/>
  <c r="L1252" i="1"/>
  <c r="S1252" i="1" s="1"/>
  <c r="L1253" i="1"/>
  <c r="S1253" i="1" s="1"/>
  <c r="L1254" i="1"/>
  <c r="S1254" i="1" s="1"/>
  <c r="L1255" i="1"/>
  <c r="S1255" i="1" s="1"/>
  <c r="L1256" i="1"/>
  <c r="S1256" i="1" s="1"/>
  <c r="L1257" i="1"/>
  <c r="S1257" i="1" s="1"/>
  <c r="L1258" i="1"/>
  <c r="S1258" i="1" s="1"/>
  <c r="L1259" i="1"/>
  <c r="S1259" i="1" s="1"/>
  <c r="L1260" i="1"/>
  <c r="S1260" i="1" s="1"/>
  <c r="L1261" i="1"/>
  <c r="S1261" i="1" s="1"/>
  <c r="L1262" i="1"/>
  <c r="S1262" i="1" s="1"/>
  <c r="L1263" i="1"/>
  <c r="S1263" i="1" s="1"/>
  <c r="L1264" i="1"/>
  <c r="S1264" i="1" s="1"/>
  <c r="L1265" i="1"/>
  <c r="S1265" i="1" s="1"/>
  <c r="L1266" i="1"/>
  <c r="S1266" i="1" s="1"/>
  <c r="L1267" i="1"/>
  <c r="S1267" i="1" s="1"/>
  <c r="L1268" i="1"/>
  <c r="S1268" i="1" s="1"/>
  <c r="L1269" i="1"/>
  <c r="S1269" i="1" s="1"/>
  <c r="L1270" i="1"/>
  <c r="S1270" i="1" s="1"/>
  <c r="L1271" i="1"/>
  <c r="S1271" i="1" s="1"/>
  <c r="L1272" i="1"/>
  <c r="S1272" i="1" s="1"/>
  <c r="L1273" i="1"/>
  <c r="S1273" i="1" s="1"/>
  <c r="L1274" i="1"/>
  <c r="S1274" i="1" s="1"/>
  <c r="L1275" i="1"/>
  <c r="S1275" i="1" s="1"/>
  <c r="L1276" i="1"/>
  <c r="S1276" i="1" s="1"/>
  <c r="L1277" i="1"/>
  <c r="S1277" i="1" s="1"/>
  <c r="L1278" i="1"/>
  <c r="S1278" i="1" s="1"/>
  <c r="L1279" i="1"/>
  <c r="S1279" i="1" s="1"/>
  <c r="L1280" i="1"/>
  <c r="S1280" i="1" s="1"/>
  <c r="L1281" i="1"/>
  <c r="S1281" i="1" s="1"/>
  <c r="L1282" i="1"/>
  <c r="S1282" i="1" s="1"/>
  <c r="L1283" i="1"/>
  <c r="S1283" i="1" s="1"/>
  <c r="L1284" i="1"/>
  <c r="S1284" i="1" s="1"/>
  <c r="L1285" i="1"/>
  <c r="S1285" i="1" s="1"/>
  <c r="L1286" i="1"/>
  <c r="S1286" i="1" s="1"/>
  <c r="L1287" i="1"/>
  <c r="S1287" i="1" s="1"/>
  <c r="L1288" i="1"/>
  <c r="S1288" i="1" s="1"/>
  <c r="L1289" i="1"/>
  <c r="S1289" i="1" s="1"/>
  <c r="L1290" i="1"/>
  <c r="S1290" i="1" s="1"/>
  <c r="L1291" i="1"/>
  <c r="S1291" i="1" s="1"/>
  <c r="L1292" i="1"/>
  <c r="S1292" i="1" s="1"/>
  <c r="L1293" i="1"/>
  <c r="S1293" i="1" s="1"/>
  <c r="L1294" i="1"/>
  <c r="S1294" i="1" s="1"/>
  <c r="L1295" i="1"/>
  <c r="S1295" i="1" s="1"/>
  <c r="L1296" i="1"/>
  <c r="S1296" i="1" s="1"/>
  <c r="L1297" i="1"/>
  <c r="S1297" i="1" s="1"/>
  <c r="L1298" i="1"/>
  <c r="S1298" i="1" s="1"/>
  <c r="L1299" i="1"/>
  <c r="S1299" i="1" s="1"/>
  <c r="L1300" i="1"/>
  <c r="S1300" i="1" s="1"/>
  <c r="L1301" i="1"/>
  <c r="S1301" i="1" s="1"/>
  <c r="L1302" i="1"/>
  <c r="S1302" i="1" s="1"/>
  <c r="L1303" i="1"/>
  <c r="S1303" i="1" s="1"/>
  <c r="L1304" i="1"/>
  <c r="S1304" i="1" s="1"/>
  <c r="L1305" i="1"/>
  <c r="S1305" i="1" s="1"/>
  <c r="L1306" i="1"/>
  <c r="S1306" i="1" s="1"/>
  <c r="L1307" i="1"/>
  <c r="S1307" i="1" s="1"/>
  <c r="L1308" i="1"/>
  <c r="S1308" i="1" s="1"/>
  <c r="L1309" i="1"/>
  <c r="S1309" i="1" s="1"/>
  <c r="L1310" i="1"/>
  <c r="S1310" i="1" s="1"/>
  <c r="L1311" i="1"/>
  <c r="S1311" i="1" s="1"/>
  <c r="L1312" i="1"/>
  <c r="S1312" i="1" s="1"/>
  <c r="L1313" i="1"/>
  <c r="S1313" i="1" s="1"/>
  <c r="L1314" i="1"/>
  <c r="S1314" i="1" s="1"/>
  <c r="L4" i="1"/>
  <c r="L5" i="1"/>
  <c r="L6" i="1"/>
  <c r="L7" i="1"/>
  <c r="S7" i="1" s="1"/>
  <c r="L8" i="1"/>
  <c r="S8" i="1" s="1"/>
  <c r="L9" i="1"/>
  <c r="S9" i="1" s="1"/>
  <c r="L10" i="1"/>
  <c r="S10" i="1" s="1"/>
  <c r="L11" i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L18" i="1"/>
  <c r="S18" i="1" s="1"/>
  <c r="L19" i="1"/>
  <c r="L20" i="1"/>
  <c r="L21" i="1"/>
  <c r="S21" i="1" s="1"/>
  <c r="L22" i="1"/>
  <c r="S22" i="1" s="1"/>
  <c r="L23" i="1"/>
  <c r="S23" i="1" s="1"/>
  <c r="L24" i="1"/>
  <c r="S24" i="1" s="1"/>
  <c r="L25" i="1"/>
  <c r="L3" i="1"/>
  <c r="S3" i="1" s="1"/>
  <c r="N3" i="1"/>
  <c r="N4" i="1"/>
  <c r="N5" i="1"/>
  <c r="N6" i="1"/>
  <c r="N7" i="1"/>
  <c r="N8" i="1"/>
  <c r="N9" i="1"/>
  <c r="N10" i="1"/>
  <c r="N11" i="1"/>
  <c r="N12" i="1"/>
  <c r="BJ17" i="4" s="1"/>
  <c r="N13" i="1"/>
  <c r="N14" i="1"/>
  <c r="N15" i="1"/>
  <c r="N16" i="1"/>
  <c r="N17" i="1"/>
  <c r="N18" i="1"/>
  <c r="N19" i="1"/>
  <c r="N20" i="1"/>
  <c r="N21" i="1"/>
  <c r="N22" i="1"/>
  <c r="N23" i="1"/>
  <c r="BL15" i="4" s="1"/>
  <c r="N24" i="1"/>
  <c r="N25" i="1"/>
  <c r="N26" i="1"/>
  <c r="F27" i="4" s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C50" i="4" s="1"/>
  <c r="N40" i="1"/>
  <c r="N41" i="1"/>
  <c r="N42" i="1"/>
  <c r="N43" i="1"/>
  <c r="N44" i="1"/>
  <c r="N45" i="1"/>
  <c r="N46" i="1"/>
  <c r="BE34" i="4" s="1"/>
  <c r="N47" i="1"/>
  <c r="N48" i="1"/>
  <c r="N49" i="1"/>
  <c r="N50" i="1"/>
  <c r="BG54" i="4" s="1"/>
  <c r="N51" i="1"/>
  <c r="BN61" i="4" s="1"/>
  <c r="N52" i="1"/>
  <c r="N53" i="1"/>
  <c r="N54" i="1"/>
  <c r="N55" i="1"/>
  <c r="N56" i="1"/>
  <c r="N57" i="1"/>
  <c r="N58" i="1"/>
  <c r="N59" i="1"/>
  <c r="AT7" i="4" s="1"/>
  <c r="N60" i="1"/>
  <c r="N61" i="1"/>
  <c r="E18" i="4" s="1"/>
  <c r="N62" i="1"/>
  <c r="D57" i="4" s="1"/>
  <c r="N63" i="1"/>
  <c r="N64" i="1"/>
  <c r="N65" i="1"/>
  <c r="N66" i="1"/>
  <c r="N67" i="1"/>
  <c r="BN19" i="4" s="1"/>
  <c r="N68" i="1"/>
  <c r="N69" i="1"/>
  <c r="N70" i="1"/>
  <c r="N71" i="1"/>
  <c r="N72" i="1"/>
  <c r="N73" i="1"/>
  <c r="N74" i="1"/>
  <c r="N75" i="1"/>
  <c r="N76" i="1"/>
  <c r="C18" i="4" s="1"/>
  <c r="N77" i="1"/>
  <c r="N78" i="1"/>
  <c r="N79" i="1"/>
  <c r="N80" i="1"/>
  <c r="BI26" i="4" s="1"/>
  <c r="N81" i="1"/>
  <c r="N82" i="1"/>
  <c r="N83" i="1"/>
  <c r="N84" i="1"/>
  <c r="N85" i="1"/>
  <c r="N86" i="1"/>
  <c r="N87" i="1"/>
  <c r="N88" i="1"/>
  <c r="E58" i="4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E36" i="4" s="1"/>
  <c r="N105" i="1"/>
  <c r="N106" i="1"/>
  <c r="N107" i="1"/>
  <c r="N108" i="1"/>
  <c r="N109" i="1"/>
  <c r="N110" i="1"/>
  <c r="N111" i="1"/>
  <c r="F19" i="4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C40" i="4" s="1"/>
  <c r="N131" i="1"/>
  <c r="N132" i="1"/>
  <c r="N133" i="1"/>
  <c r="N134" i="1"/>
  <c r="N135" i="1"/>
  <c r="N136" i="1"/>
  <c r="BJ49" i="4" s="1"/>
  <c r="N137" i="1"/>
  <c r="N138" i="1"/>
  <c r="N139" i="1"/>
  <c r="C34" i="4" s="1"/>
  <c r="N140" i="1"/>
  <c r="N141" i="1"/>
  <c r="N142" i="1"/>
  <c r="N143" i="1"/>
  <c r="N144" i="1"/>
  <c r="N145" i="1"/>
  <c r="BL55" i="4" s="1"/>
  <c r="N146" i="1"/>
  <c r="N147" i="1"/>
  <c r="N148" i="1"/>
  <c r="N149" i="1"/>
  <c r="N150" i="1"/>
  <c r="N151" i="1"/>
  <c r="N152" i="1"/>
  <c r="N153" i="1"/>
  <c r="C38" i="4" s="1"/>
  <c r="N154" i="1"/>
  <c r="N155" i="1"/>
  <c r="N156" i="1"/>
  <c r="N157" i="1"/>
  <c r="N158" i="1"/>
  <c r="BK22" i="4" s="1"/>
  <c r="N159" i="1"/>
  <c r="BA18" i="4" s="1"/>
  <c r="N160" i="1"/>
  <c r="N161" i="1"/>
  <c r="N162" i="1"/>
  <c r="N163" i="1"/>
  <c r="BD47" i="4" s="1"/>
  <c r="N164" i="1"/>
  <c r="AY44" i="4" s="1"/>
  <c r="N165" i="1"/>
  <c r="C46" i="4" s="1"/>
  <c r="N166" i="1"/>
  <c r="N167" i="1"/>
  <c r="N168" i="1"/>
  <c r="N169" i="1"/>
  <c r="N170" i="1"/>
  <c r="N171" i="1"/>
  <c r="N172" i="1"/>
  <c r="N173" i="1"/>
  <c r="BK12" i="4" s="1"/>
  <c r="N174" i="1"/>
  <c r="N175" i="1"/>
  <c r="N176" i="1"/>
  <c r="N177" i="1"/>
  <c r="E44" i="4" s="1"/>
  <c r="N178" i="1"/>
  <c r="N179" i="1"/>
  <c r="N180" i="1"/>
  <c r="N181" i="1"/>
  <c r="N182" i="1"/>
  <c r="N183" i="1"/>
  <c r="AZ55" i="4" s="1"/>
  <c r="N184" i="1"/>
  <c r="N185" i="1"/>
  <c r="N186" i="1"/>
  <c r="N187" i="1"/>
  <c r="N188" i="1"/>
  <c r="BL53" i="4" s="1"/>
  <c r="N189" i="1"/>
  <c r="F47" i="4" s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BN35" i="4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BM52" i="4" s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BK40" i="4" s="1"/>
  <c r="N249" i="1"/>
  <c r="N250" i="1"/>
  <c r="AZ5" i="4" s="1"/>
  <c r="N251" i="1"/>
  <c r="N252" i="1"/>
  <c r="N253" i="1"/>
  <c r="N254" i="1"/>
  <c r="N255" i="1"/>
  <c r="BN55" i="4" s="1"/>
  <c r="N256" i="1"/>
  <c r="N257" i="1"/>
  <c r="N258" i="1"/>
  <c r="N259" i="1"/>
  <c r="N260" i="1"/>
  <c r="BK54" i="4" s="1"/>
  <c r="N261" i="1"/>
  <c r="N262" i="1"/>
  <c r="N263" i="1"/>
  <c r="N264" i="1"/>
  <c r="N265" i="1"/>
  <c r="N266" i="1"/>
  <c r="N267" i="1"/>
  <c r="N268" i="1"/>
  <c r="AV15" i="4" s="1"/>
  <c r="N269" i="1"/>
  <c r="N270" i="1"/>
  <c r="N271" i="1"/>
  <c r="N272" i="1"/>
  <c r="N273" i="1"/>
  <c r="D21" i="4" s="1"/>
  <c r="N274" i="1"/>
  <c r="F51" i="4" s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BM62" i="4" s="1"/>
  <c r="N288" i="1"/>
  <c r="N289" i="1"/>
  <c r="N290" i="1"/>
  <c r="N291" i="1"/>
  <c r="N292" i="1"/>
  <c r="N293" i="1"/>
  <c r="N294" i="1"/>
  <c r="N295" i="1"/>
  <c r="N296" i="1"/>
  <c r="N297" i="1"/>
  <c r="N298" i="1"/>
  <c r="N299" i="1"/>
  <c r="BL25" i="4" s="1"/>
  <c r="N300" i="1"/>
  <c r="N301" i="1"/>
  <c r="N302" i="1"/>
  <c r="BH39" i="4" s="1"/>
  <c r="N303" i="1"/>
  <c r="BD61" i="4" s="1"/>
  <c r="N304" i="1"/>
  <c r="N305" i="1"/>
  <c r="N306" i="1"/>
  <c r="N307" i="1"/>
  <c r="N308" i="1"/>
  <c r="F57" i="4" s="1"/>
  <c r="N309" i="1"/>
  <c r="N310" i="1"/>
  <c r="N311" i="1"/>
  <c r="N312" i="1"/>
  <c r="N313" i="1"/>
  <c r="N314" i="1"/>
  <c r="N315" i="1"/>
  <c r="N316" i="1"/>
  <c r="N317" i="1"/>
  <c r="N318" i="1"/>
  <c r="N319" i="1"/>
  <c r="D7" i="4" s="1"/>
  <c r="N320" i="1"/>
  <c r="N321" i="1"/>
  <c r="N322" i="1"/>
  <c r="N323" i="1"/>
  <c r="N324" i="1"/>
  <c r="N325" i="1"/>
  <c r="BG42" i="4" s="1"/>
  <c r="N326" i="1"/>
  <c r="N327" i="1"/>
  <c r="N328" i="1"/>
  <c r="BE46" i="4" s="1"/>
  <c r="N329" i="1"/>
  <c r="N330" i="1"/>
  <c r="N331" i="1"/>
  <c r="N332" i="1"/>
  <c r="N333" i="1"/>
  <c r="N334" i="1"/>
  <c r="N335" i="1"/>
  <c r="N336" i="1"/>
  <c r="N337" i="1"/>
  <c r="BM26" i="4" s="1"/>
  <c r="N338" i="1"/>
  <c r="N339" i="1"/>
  <c r="N340" i="1"/>
  <c r="AR61" i="4" s="1"/>
  <c r="N341" i="1"/>
  <c r="N342" i="1"/>
  <c r="N343" i="1"/>
  <c r="N344" i="1"/>
  <c r="BK30" i="4" s="1"/>
  <c r="N345" i="1"/>
  <c r="D47" i="4" s="1"/>
  <c r="N346" i="1"/>
  <c r="N347" i="1"/>
  <c r="F59" i="4" s="1"/>
  <c r="N348" i="1"/>
  <c r="N349" i="1"/>
  <c r="N350" i="1"/>
  <c r="N351" i="1"/>
  <c r="N352" i="1"/>
  <c r="N353" i="1"/>
  <c r="N354" i="1"/>
  <c r="N355" i="1"/>
  <c r="E38" i="4" s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BN37" i="4" s="1"/>
  <c r="N369" i="1"/>
  <c r="N370" i="1"/>
  <c r="N371" i="1"/>
  <c r="N372" i="1"/>
  <c r="N373" i="1"/>
  <c r="N374" i="1"/>
  <c r="F45" i="4" s="1"/>
  <c r="N375" i="1"/>
  <c r="N376" i="1"/>
  <c r="N377" i="1"/>
  <c r="N378" i="1"/>
  <c r="N379" i="1"/>
  <c r="N380" i="1"/>
  <c r="N381" i="1"/>
  <c r="N382" i="1"/>
  <c r="N383" i="1"/>
  <c r="AQ52" i="4" s="1"/>
  <c r="N384" i="1"/>
  <c r="N385" i="1"/>
  <c r="N386" i="1"/>
  <c r="N387" i="1"/>
  <c r="N388" i="1"/>
  <c r="N389" i="1"/>
  <c r="N390" i="1"/>
  <c r="N391" i="1"/>
  <c r="N392" i="1"/>
  <c r="N393" i="1"/>
  <c r="N394" i="1"/>
  <c r="D41" i="4" s="1"/>
  <c r="N395" i="1"/>
  <c r="N396" i="1"/>
  <c r="N397" i="1"/>
  <c r="N398" i="1"/>
  <c r="F21" i="4" s="1"/>
  <c r="N399" i="1"/>
  <c r="N400" i="1"/>
  <c r="N401" i="1"/>
  <c r="N402" i="1"/>
  <c r="N403" i="1"/>
  <c r="N404" i="1"/>
  <c r="BG30" i="4" s="1"/>
  <c r="N405" i="1"/>
  <c r="N406" i="1"/>
  <c r="N407" i="1"/>
  <c r="N408" i="1"/>
  <c r="N409" i="1"/>
  <c r="E16" i="4" s="1"/>
  <c r="N410" i="1"/>
  <c r="N411" i="1"/>
  <c r="N412" i="1"/>
  <c r="BK8" i="4" s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AW26" i="4" s="1"/>
  <c r="N432" i="1"/>
  <c r="N433" i="1"/>
  <c r="N434" i="1"/>
  <c r="N435" i="1"/>
  <c r="N436" i="1"/>
  <c r="N437" i="1"/>
  <c r="N438" i="1"/>
  <c r="N439" i="1"/>
  <c r="BH53" i="4" s="1"/>
  <c r="N440" i="1"/>
  <c r="N441" i="1"/>
  <c r="BL11" i="4" s="1"/>
  <c r="N442" i="1"/>
  <c r="N443" i="1"/>
  <c r="N444" i="1"/>
  <c r="N445" i="1"/>
  <c r="N446" i="1"/>
  <c r="N447" i="1"/>
  <c r="C32" i="4" s="1"/>
  <c r="N448" i="1"/>
  <c r="N449" i="1"/>
  <c r="N450" i="1"/>
  <c r="N451" i="1"/>
  <c r="N452" i="1"/>
  <c r="AA38" i="4" s="1"/>
  <c r="N453" i="1"/>
  <c r="N454" i="1"/>
  <c r="E64" i="4" s="1"/>
  <c r="N455" i="1"/>
  <c r="N456" i="1"/>
  <c r="N457" i="1"/>
  <c r="BH51" i="4" s="1"/>
  <c r="N458" i="1"/>
  <c r="N459" i="1"/>
  <c r="N460" i="1"/>
  <c r="C42" i="4" s="1"/>
  <c r="N461" i="1"/>
  <c r="C56" i="4" s="1"/>
  <c r="N462" i="1"/>
  <c r="N463" i="1"/>
  <c r="N464" i="1"/>
  <c r="N465" i="1"/>
  <c r="N466" i="1"/>
  <c r="N467" i="1"/>
  <c r="N468" i="1"/>
  <c r="N469" i="1"/>
  <c r="BL61" i="4" s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C12" i="4" s="1"/>
  <c r="N484" i="1"/>
  <c r="AE64" i="4" s="1"/>
  <c r="N485" i="1"/>
  <c r="N486" i="1"/>
  <c r="N487" i="1"/>
  <c r="N488" i="1"/>
  <c r="E60" i="4" s="1"/>
  <c r="N489" i="1"/>
  <c r="N490" i="1"/>
  <c r="AV53" i="4" s="1"/>
  <c r="N491" i="1"/>
  <c r="N492" i="1"/>
  <c r="N493" i="1"/>
  <c r="N494" i="1"/>
  <c r="N495" i="1"/>
  <c r="N496" i="1"/>
  <c r="BM20" i="4" s="1"/>
  <c r="N497" i="1"/>
  <c r="N498" i="1"/>
  <c r="N499" i="1"/>
  <c r="N500" i="1"/>
  <c r="N501" i="1"/>
  <c r="N502" i="1"/>
  <c r="N503" i="1"/>
  <c r="N504" i="1"/>
  <c r="N505" i="1"/>
  <c r="BM16" i="4" s="1"/>
  <c r="N506" i="1"/>
  <c r="E14" i="4" s="1"/>
  <c r="N507" i="1"/>
  <c r="N508" i="1"/>
  <c r="BK50" i="4" s="1"/>
  <c r="N509" i="1"/>
  <c r="N510" i="1"/>
  <c r="N511" i="1"/>
  <c r="N512" i="1"/>
  <c r="N513" i="1"/>
  <c r="N514" i="1"/>
  <c r="BB51" i="4" s="1"/>
  <c r="N515" i="1"/>
  <c r="N516" i="1"/>
  <c r="N517" i="1"/>
  <c r="N518" i="1"/>
  <c r="N519" i="1"/>
  <c r="N520" i="1"/>
  <c r="E24" i="4" s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BH41" i="4" s="1"/>
  <c r="N540" i="1"/>
  <c r="N541" i="1"/>
  <c r="N542" i="1"/>
  <c r="N543" i="1"/>
  <c r="N544" i="1"/>
  <c r="N545" i="1"/>
  <c r="N546" i="1"/>
  <c r="N547" i="1"/>
  <c r="N548" i="1"/>
  <c r="BK56" i="4" s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E12" i="4" s="1"/>
  <c r="N564" i="1"/>
  <c r="N565" i="1"/>
  <c r="N566" i="1"/>
  <c r="N567" i="1"/>
  <c r="N568" i="1"/>
  <c r="N569" i="1"/>
  <c r="N570" i="1"/>
  <c r="N571" i="1"/>
  <c r="N572" i="1"/>
  <c r="N573" i="1"/>
  <c r="N574" i="1"/>
  <c r="BB39" i="4" s="1"/>
  <c r="N575" i="1"/>
  <c r="N576" i="1"/>
  <c r="N577" i="1"/>
  <c r="N578" i="1"/>
  <c r="N579" i="1"/>
  <c r="N580" i="1"/>
  <c r="N581" i="1"/>
  <c r="N582" i="1"/>
  <c r="N583" i="1"/>
  <c r="N584" i="1"/>
  <c r="AO30" i="4" s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BN29" i="4" s="1"/>
  <c r="N608" i="1"/>
  <c r="N609" i="1"/>
  <c r="N610" i="1"/>
  <c r="N611" i="1"/>
  <c r="N612" i="1"/>
  <c r="N613" i="1"/>
  <c r="N614" i="1"/>
  <c r="N615" i="1"/>
  <c r="N616" i="1"/>
  <c r="N617" i="1"/>
  <c r="N618" i="1"/>
  <c r="N619" i="1"/>
  <c r="AZ41" i="4" s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F23" i="4" s="1"/>
  <c r="N644" i="1"/>
  <c r="N645" i="1"/>
  <c r="N646" i="1"/>
  <c r="N647" i="1"/>
  <c r="N648" i="1"/>
  <c r="N649" i="1"/>
  <c r="N650" i="1"/>
  <c r="N651" i="1"/>
  <c r="N652" i="1"/>
  <c r="BN59" i="4" s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AK58" i="4" s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BF31" i="4" s="1"/>
  <c r="N707" i="1"/>
  <c r="N708" i="1"/>
  <c r="N709" i="1"/>
  <c r="N710" i="1"/>
  <c r="N711" i="1"/>
  <c r="N712" i="1"/>
  <c r="N713" i="1"/>
  <c r="N714" i="1"/>
  <c r="N715" i="1"/>
  <c r="N716" i="1"/>
  <c r="N717" i="1"/>
  <c r="N718" i="1"/>
  <c r="BL47" i="4" s="1"/>
  <c r="N719" i="1"/>
  <c r="N720" i="1"/>
  <c r="N721" i="1"/>
  <c r="BH27" i="4" s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O4" i="4" s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D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BJ5" i="3"/>
  <c r="BL5" i="3"/>
  <c r="BN5" i="3"/>
  <c r="C6" i="3"/>
  <c r="G6" i="3"/>
  <c r="I6" i="3"/>
  <c r="K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6" i="3"/>
  <c r="BM6" i="3"/>
  <c r="D7" i="3"/>
  <c r="F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BJ7" i="3"/>
  <c r="BL7" i="3"/>
  <c r="BN7" i="3"/>
  <c r="C8" i="3"/>
  <c r="E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BK8" i="3"/>
  <c r="BM8" i="3"/>
  <c r="D9" i="3"/>
  <c r="F9" i="3"/>
  <c r="H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BJ9" i="3"/>
  <c r="BL9" i="3"/>
  <c r="BN9" i="3"/>
  <c r="C10" i="3"/>
  <c r="E10" i="3"/>
  <c r="G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10" i="3"/>
  <c r="BM10" i="3"/>
  <c r="D11" i="3"/>
  <c r="F11" i="3"/>
  <c r="H11" i="3"/>
  <c r="J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V11" i="3"/>
  <c r="AX11" i="3"/>
  <c r="AZ11" i="3"/>
  <c r="BB11" i="3"/>
  <c r="BD11" i="3"/>
  <c r="BF11" i="3"/>
  <c r="BH11" i="3"/>
  <c r="BJ11" i="3"/>
  <c r="BL11" i="3"/>
  <c r="BN11" i="3"/>
  <c r="C12" i="3"/>
  <c r="E12" i="3"/>
  <c r="G12" i="3"/>
  <c r="I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BK12" i="3"/>
  <c r="BM12" i="3"/>
  <c r="D13" i="3"/>
  <c r="F13" i="3"/>
  <c r="H13" i="3"/>
  <c r="J13" i="3"/>
  <c r="L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BJ13" i="3"/>
  <c r="BL13" i="3"/>
  <c r="BN13" i="3"/>
  <c r="C14" i="3"/>
  <c r="E14" i="3"/>
  <c r="G14" i="3"/>
  <c r="I14" i="3"/>
  <c r="K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BK14" i="3"/>
  <c r="BM14" i="3"/>
  <c r="D15" i="3"/>
  <c r="F15" i="3"/>
  <c r="H15" i="3"/>
  <c r="J15" i="3"/>
  <c r="L15" i="3"/>
  <c r="N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BJ15" i="3"/>
  <c r="BL15" i="3"/>
  <c r="BN15" i="3"/>
  <c r="C16" i="3"/>
  <c r="E16" i="3"/>
  <c r="G16" i="3"/>
  <c r="I16" i="3"/>
  <c r="K16" i="3"/>
  <c r="M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BK16" i="3"/>
  <c r="BM16" i="3"/>
  <c r="D17" i="3"/>
  <c r="F17" i="3"/>
  <c r="H17" i="3"/>
  <c r="J17" i="3"/>
  <c r="L17" i="3"/>
  <c r="N17" i="3"/>
  <c r="P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C18" i="3"/>
  <c r="E18" i="3"/>
  <c r="G18" i="3"/>
  <c r="I18" i="3"/>
  <c r="K18" i="3"/>
  <c r="M18" i="3"/>
  <c r="O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BK18" i="3"/>
  <c r="BM18" i="3"/>
  <c r="D19" i="3"/>
  <c r="F19" i="3"/>
  <c r="H19" i="3"/>
  <c r="J19" i="3"/>
  <c r="L19" i="3"/>
  <c r="N19" i="3"/>
  <c r="P19" i="3"/>
  <c r="R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BJ19" i="3"/>
  <c r="BL19" i="3"/>
  <c r="BN19" i="3"/>
  <c r="C20" i="3"/>
  <c r="E20" i="3"/>
  <c r="G20" i="3"/>
  <c r="I20" i="3"/>
  <c r="K20" i="3"/>
  <c r="M20" i="3"/>
  <c r="O20" i="3"/>
  <c r="Q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BK20" i="3"/>
  <c r="BM20" i="3"/>
  <c r="D21" i="3"/>
  <c r="F21" i="3"/>
  <c r="H21" i="3"/>
  <c r="J21" i="3"/>
  <c r="L21" i="3"/>
  <c r="N21" i="3"/>
  <c r="P21" i="3"/>
  <c r="R21" i="3"/>
  <c r="T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BJ21" i="3"/>
  <c r="BL21" i="3"/>
  <c r="BN21" i="3"/>
  <c r="C22" i="3"/>
  <c r="E22" i="3"/>
  <c r="G22" i="3"/>
  <c r="I22" i="3"/>
  <c r="K22" i="3"/>
  <c r="M22" i="3"/>
  <c r="O22" i="3"/>
  <c r="Q22" i="3"/>
  <c r="S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K22" i="3"/>
  <c r="BM22" i="3"/>
  <c r="D23" i="3"/>
  <c r="F23" i="3"/>
  <c r="H23" i="3"/>
  <c r="J23" i="3"/>
  <c r="L23" i="3"/>
  <c r="N23" i="3"/>
  <c r="P23" i="3"/>
  <c r="R23" i="3"/>
  <c r="T23" i="3"/>
  <c r="V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BJ23" i="3"/>
  <c r="BL23" i="3"/>
  <c r="BN23" i="3"/>
  <c r="C24" i="3"/>
  <c r="E24" i="3"/>
  <c r="G24" i="3"/>
  <c r="I24" i="3"/>
  <c r="K24" i="3"/>
  <c r="M24" i="3"/>
  <c r="O24" i="3"/>
  <c r="Q24" i="3"/>
  <c r="S24" i="3"/>
  <c r="U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BK24" i="3"/>
  <c r="BM24" i="3"/>
  <c r="D25" i="3"/>
  <c r="F25" i="3"/>
  <c r="H25" i="3"/>
  <c r="J25" i="3"/>
  <c r="L25" i="3"/>
  <c r="N25" i="3"/>
  <c r="P25" i="3"/>
  <c r="R25" i="3"/>
  <c r="T25" i="3"/>
  <c r="V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BJ25" i="3"/>
  <c r="BL25" i="3"/>
  <c r="BN25" i="3"/>
  <c r="C26" i="3"/>
  <c r="E26" i="3"/>
  <c r="G26" i="3"/>
  <c r="I26" i="3"/>
  <c r="K26" i="3"/>
  <c r="M26" i="3"/>
  <c r="O26" i="3"/>
  <c r="Q26" i="3"/>
  <c r="S26" i="3"/>
  <c r="U26" i="3"/>
  <c r="W26" i="3"/>
  <c r="AA26" i="3"/>
  <c r="AC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BK26" i="3"/>
  <c r="BM26" i="3"/>
  <c r="D27" i="3"/>
  <c r="F27" i="3"/>
  <c r="H27" i="3"/>
  <c r="J27" i="3"/>
  <c r="L27" i="3"/>
  <c r="N27" i="3"/>
  <c r="P27" i="3"/>
  <c r="R27" i="3"/>
  <c r="T27" i="3"/>
  <c r="V27" i="3"/>
  <c r="X27" i="3"/>
  <c r="Z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BJ27" i="3"/>
  <c r="BL27" i="3"/>
  <c r="BN27" i="3"/>
  <c r="C28" i="3"/>
  <c r="E28" i="3"/>
  <c r="G28" i="3"/>
  <c r="I28" i="3"/>
  <c r="K28" i="3"/>
  <c r="M28" i="3"/>
  <c r="O28" i="3"/>
  <c r="Q28" i="3"/>
  <c r="S28" i="3"/>
  <c r="U28" i="3"/>
  <c r="W28" i="3"/>
  <c r="Y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BK28" i="3"/>
  <c r="BM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BJ29" i="3"/>
  <c r="BL29" i="3"/>
  <c r="BN29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BK30" i="3"/>
  <c r="BM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BJ31" i="3"/>
  <c r="BL31" i="3"/>
  <c r="BN31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BK32" i="3"/>
  <c r="BM32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BJ33" i="3"/>
  <c r="BL33" i="3"/>
  <c r="BN33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BK34" i="3"/>
  <c r="BM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BJ35" i="3"/>
  <c r="BL35" i="3"/>
  <c r="BN35" i="3"/>
  <c r="C36" i="3"/>
  <c r="E36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AG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BK36" i="3"/>
  <c r="BM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N37" i="3"/>
  <c r="AP37" i="3"/>
  <c r="AR37" i="3"/>
  <c r="AT37" i="3"/>
  <c r="AV37" i="3"/>
  <c r="AX37" i="3"/>
  <c r="AZ37" i="3"/>
  <c r="BB37" i="3"/>
  <c r="BD37" i="3"/>
  <c r="BF37" i="3"/>
  <c r="BH37" i="3"/>
  <c r="BJ37" i="3"/>
  <c r="BL37" i="3"/>
  <c r="BN37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AG38" i="3"/>
  <c r="AI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BK38" i="3"/>
  <c r="BM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P39" i="3"/>
  <c r="AR39" i="3"/>
  <c r="AT39" i="3"/>
  <c r="AV39" i="3"/>
  <c r="AX39" i="3"/>
  <c r="AZ39" i="3"/>
  <c r="BB39" i="3"/>
  <c r="BD39" i="3"/>
  <c r="BF39" i="3"/>
  <c r="BH39" i="3"/>
  <c r="BJ39" i="3"/>
  <c r="BL39" i="3"/>
  <c r="BN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O40" i="3"/>
  <c r="AQ40" i="3"/>
  <c r="AS40" i="3"/>
  <c r="AU40" i="3"/>
  <c r="AW40" i="3"/>
  <c r="AY40" i="3"/>
  <c r="BA40" i="3"/>
  <c r="BC40" i="3"/>
  <c r="BE40" i="3"/>
  <c r="BG40" i="3"/>
  <c r="BI40" i="3"/>
  <c r="BK40" i="3"/>
  <c r="BM40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R41" i="3"/>
  <c r="AT41" i="3"/>
  <c r="AV41" i="3"/>
  <c r="AX41" i="3"/>
  <c r="AZ41" i="3"/>
  <c r="BB41" i="3"/>
  <c r="BD41" i="3"/>
  <c r="BF41" i="3"/>
  <c r="BH41" i="3"/>
  <c r="BJ41" i="3"/>
  <c r="BL41" i="3"/>
  <c r="BN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Q42" i="3"/>
  <c r="AS42" i="3"/>
  <c r="AU42" i="3"/>
  <c r="AW42" i="3"/>
  <c r="AY42" i="3"/>
  <c r="BA42" i="3"/>
  <c r="BC42" i="3"/>
  <c r="BE42" i="3"/>
  <c r="BG42" i="3"/>
  <c r="BI42" i="3"/>
  <c r="BK42" i="3"/>
  <c r="BM42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T43" i="3"/>
  <c r="AV43" i="3"/>
  <c r="AX43" i="3"/>
  <c r="AZ43" i="3"/>
  <c r="BB43" i="3"/>
  <c r="BD43" i="3"/>
  <c r="BF43" i="3"/>
  <c r="BH43" i="3"/>
  <c r="BJ43" i="3"/>
  <c r="BL43" i="3"/>
  <c r="BN43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S44" i="3"/>
  <c r="AU44" i="3"/>
  <c r="AW44" i="3"/>
  <c r="AY44" i="3"/>
  <c r="BA44" i="3"/>
  <c r="BC44" i="3"/>
  <c r="BE44" i="3"/>
  <c r="BG44" i="3"/>
  <c r="BI44" i="3"/>
  <c r="BK44" i="3"/>
  <c r="BM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V45" i="3"/>
  <c r="AX45" i="3"/>
  <c r="AZ45" i="3"/>
  <c r="BB45" i="3"/>
  <c r="BD45" i="3"/>
  <c r="BF45" i="3"/>
  <c r="BH45" i="3"/>
  <c r="BJ45" i="3"/>
  <c r="BL45" i="3"/>
  <c r="BN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U46" i="3"/>
  <c r="AW46" i="3"/>
  <c r="AY46" i="3"/>
  <c r="BA46" i="3"/>
  <c r="BC46" i="3"/>
  <c r="BE46" i="3"/>
  <c r="BG46" i="3"/>
  <c r="BI46" i="3"/>
  <c r="BK46" i="3"/>
  <c r="BM46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X47" i="3"/>
  <c r="AZ47" i="3"/>
  <c r="BB47" i="3"/>
  <c r="BD47" i="3"/>
  <c r="BF47" i="3"/>
  <c r="BH47" i="3"/>
  <c r="BJ47" i="3"/>
  <c r="BL47" i="3"/>
  <c r="BN47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W48" i="3"/>
  <c r="AY48" i="3"/>
  <c r="BA48" i="3"/>
  <c r="BC48" i="3"/>
  <c r="BE48" i="3"/>
  <c r="BG48" i="3"/>
  <c r="BI48" i="3"/>
  <c r="BK48" i="3"/>
  <c r="BM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Z49" i="3"/>
  <c r="BB49" i="3"/>
  <c r="BD49" i="3"/>
  <c r="BF49" i="3"/>
  <c r="BH49" i="3"/>
  <c r="BJ49" i="3"/>
  <c r="BL49" i="3"/>
  <c r="BN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Y50" i="3"/>
  <c r="BA50" i="3"/>
  <c r="BC50" i="3"/>
  <c r="BE50" i="3"/>
  <c r="BG50" i="3"/>
  <c r="BI50" i="3"/>
  <c r="BK50" i="3"/>
  <c r="BM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BB51" i="3"/>
  <c r="BD51" i="3"/>
  <c r="BF51" i="3"/>
  <c r="BH51" i="3"/>
  <c r="BJ51" i="3"/>
  <c r="BL51" i="3"/>
  <c r="BN51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BA52" i="3"/>
  <c r="BC52" i="3"/>
  <c r="BE52" i="3"/>
  <c r="BG52" i="3"/>
  <c r="BI52" i="3"/>
  <c r="BK52" i="3"/>
  <c r="BM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D53" i="3"/>
  <c r="BF53" i="3"/>
  <c r="BH53" i="3"/>
  <c r="BJ53" i="3"/>
  <c r="BL53" i="3"/>
  <c r="BN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C54" i="3"/>
  <c r="BE54" i="3"/>
  <c r="BG54" i="3"/>
  <c r="BI54" i="3"/>
  <c r="BK54" i="3"/>
  <c r="BM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F55" i="3"/>
  <c r="BH55" i="3"/>
  <c r="BJ55" i="3"/>
  <c r="BL55" i="3"/>
  <c r="BN55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E56" i="3"/>
  <c r="BG56" i="3"/>
  <c r="BI56" i="3"/>
  <c r="BK56" i="3"/>
  <c r="BM56" i="3"/>
  <c r="D57" i="3"/>
  <c r="F57" i="3"/>
  <c r="H57" i="3"/>
  <c r="J57" i="3"/>
  <c r="L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H57" i="3"/>
  <c r="BJ57" i="3"/>
  <c r="BL57" i="3"/>
  <c r="BN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G58" i="3"/>
  <c r="BI58" i="3"/>
  <c r="BK58" i="3"/>
  <c r="BM58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J59" i="3"/>
  <c r="BL59" i="3"/>
  <c r="BN59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I60" i="3"/>
  <c r="BK60" i="3"/>
  <c r="BM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L61" i="3"/>
  <c r="BN61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K62" i="3"/>
  <c r="BM62" i="3"/>
  <c r="D63" i="3"/>
  <c r="F63" i="3"/>
  <c r="H63" i="3"/>
  <c r="J63" i="3"/>
  <c r="L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BJ63" i="3"/>
  <c r="BN63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BM64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BJ65" i="3"/>
  <c r="BL65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G4" i="3"/>
  <c r="I4" i="3"/>
  <c r="K4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BK4" i="3"/>
  <c r="BM4" i="3"/>
  <c r="E4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T3" i="3"/>
  <c r="AV3" i="3"/>
  <c r="AX3" i="3"/>
  <c r="AZ3" i="3"/>
  <c r="BB3" i="3"/>
  <c r="BD3" i="3"/>
  <c r="BF3" i="3"/>
  <c r="BH3" i="3"/>
  <c r="BJ3" i="3"/>
  <c r="BL3" i="3"/>
  <c r="BN3" i="3"/>
  <c r="F3" i="3"/>
  <c r="P7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O31" i="1"/>
  <c r="O68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H3" i="1"/>
  <c r="H4" i="1"/>
  <c r="H48" i="1"/>
  <c r="O48" i="1" s="1"/>
  <c r="H49" i="1"/>
  <c r="O49" i="1" s="1"/>
  <c r="H50" i="1"/>
  <c r="H51" i="1"/>
  <c r="H52" i="1"/>
  <c r="H53" i="1"/>
  <c r="O53" i="1" s="1"/>
  <c r="H54" i="1"/>
  <c r="O54" i="1" s="1"/>
  <c r="H55" i="1"/>
  <c r="O55" i="1" s="1"/>
  <c r="H56" i="1"/>
  <c r="H57" i="1"/>
  <c r="O57" i="1" s="1"/>
  <c r="H58" i="1"/>
  <c r="H59" i="1"/>
  <c r="H60" i="1"/>
  <c r="O60" i="1" s="1"/>
  <c r="H62" i="1"/>
  <c r="H63" i="1"/>
  <c r="O63" i="1" s="1"/>
  <c r="H64" i="1"/>
  <c r="O64" i="1" s="1"/>
  <c r="H65" i="1"/>
  <c r="O65" i="1" s="1"/>
  <c r="H66" i="1"/>
  <c r="O66" i="1" s="1"/>
  <c r="H67" i="1"/>
  <c r="O67" i="1" s="1"/>
  <c r="H68" i="1"/>
  <c r="H69" i="1"/>
  <c r="O69" i="1" s="1"/>
  <c r="H70" i="1"/>
  <c r="O70" i="1" s="1"/>
  <c r="H71" i="1"/>
  <c r="H72" i="1"/>
  <c r="O72" i="1" s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40" i="1"/>
  <c r="H41" i="1"/>
  <c r="O41" i="1" s="1"/>
  <c r="H42" i="1"/>
  <c r="H43" i="1"/>
  <c r="H44" i="1"/>
  <c r="O44" i="1" s="1"/>
  <c r="H45" i="1"/>
  <c r="H46" i="1"/>
  <c r="H47" i="1"/>
  <c r="O47" i="1" s="1"/>
  <c r="H39" i="1"/>
  <c r="H38" i="1"/>
  <c r="O38" i="1" s="1"/>
  <c r="H37" i="1"/>
  <c r="O37" i="1" s="1"/>
  <c r="H36" i="1"/>
  <c r="H35" i="1"/>
  <c r="O35" i="1" s="1"/>
  <c r="H34" i="1"/>
  <c r="H33" i="1"/>
  <c r="H32" i="1"/>
  <c r="H31" i="1"/>
  <c r="H30" i="1"/>
  <c r="H29" i="1"/>
  <c r="H28" i="1"/>
  <c r="H27" i="1"/>
  <c r="H26" i="1"/>
  <c r="H25" i="1"/>
  <c r="H24" i="1"/>
  <c r="H23" i="1"/>
  <c r="O23" i="1" s="1"/>
  <c r="H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V173" i="1" l="1"/>
  <c r="V1018" i="1"/>
  <c r="V441" i="1"/>
  <c r="V854" i="1"/>
  <c r="V824" i="1"/>
  <c r="V506" i="1"/>
  <c r="V236" i="1"/>
  <c r="V14" i="1"/>
  <c r="V1111" i="1"/>
  <c r="V319" i="1"/>
  <c r="V307" i="1"/>
  <c r="V133" i="1"/>
  <c r="V1134" i="1"/>
  <c r="V834" i="1"/>
  <c r="V240" i="1"/>
  <c r="V210" i="1"/>
  <c r="V1187" i="1"/>
  <c r="V887" i="1"/>
  <c r="V689" i="1"/>
  <c r="V910" i="1"/>
  <c r="V784" i="1"/>
  <c r="V1125" i="1"/>
  <c r="V921" i="1"/>
  <c r="V555" i="1"/>
  <c r="V483" i="1"/>
  <c r="V273" i="1"/>
  <c r="V1046" i="1"/>
  <c r="V842" i="1"/>
  <c r="V818" i="1"/>
  <c r="V686" i="1"/>
  <c r="V668" i="1"/>
  <c r="V632" i="1"/>
  <c r="V626" i="1"/>
  <c r="V560" i="1"/>
  <c r="V428" i="1"/>
  <c r="V392" i="1"/>
  <c r="V206" i="1"/>
  <c r="V86" i="1"/>
  <c r="V20" i="1"/>
  <c r="V1201" i="1"/>
  <c r="V1057" i="1"/>
  <c r="V925" i="1"/>
  <c r="V757" i="1"/>
  <c r="V679" i="1"/>
  <c r="V661" i="1"/>
  <c r="V403" i="1"/>
  <c r="V349" i="1"/>
  <c r="V295" i="1"/>
  <c r="V253" i="1"/>
  <c r="V235" i="1"/>
  <c r="V97" i="1"/>
  <c r="V85" i="1"/>
  <c r="V1104" i="1"/>
  <c r="V858" i="1"/>
  <c r="V822" i="1"/>
  <c r="V744" i="1"/>
  <c r="V696" i="1"/>
  <c r="V672" i="1"/>
  <c r="V612" i="1"/>
  <c r="V450" i="1"/>
  <c r="V420" i="1"/>
  <c r="V366" i="1"/>
  <c r="V246" i="1"/>
  <c r="V36" i="1"/>
  <c r="V1157" i="1"/>
  <c r="V827" i="1"/>
  <c r="V779" i="1"/>
  <c r="V755" i="1"/>
  <c r="V713" i="1"/>
  <c r="V341" i="1"/>
  <c r="V263" i="1"/>
  <c r="V143" i="1"/>
  <c r="V137" i="1"/>
  <c r="V107" i="1"/>
  <c r="V1108" i="1"/>
  <c r="V1102" i="1"/>
  <c r="V976" i="1"/>
  <c r="V904" i="1"/>
  <c r="V880" i="1"/>
  <c r="V868" i="1"/>
  <c r="V748" i="1"/>
  <c r="V424" i="1"/>
  <c r="V382" i="1"/>
  <c r="V286" i="1"/>
  <c r="V256" i="1"/>
  <c r="V148" i="1"/>
  <c r="V1023" i="1"/>
  <c r="V957" i="1"/>
  <c r="V867" i="1"/>
  <c r="V723" i="1"/>
  <c r="V627" i="1"/>
  <c r="V597" i="1"/>
  <c r="V579" i="1"/>
  <c r="V417" i="1"/>
  <c r="V399" i="1"/>
  <c r="V333" i="1"/>
  <c r="V105" i="1"/>
  <c r="V87" i="1"/>
  <c r="V456" i="1"/>
  <c r="V175" i="1"/>
  <c r="V1092" i="1"/>
  <c r="V1130" i="1"/>
  <c r="V1010" i="1"/>
  <c r="V938" i="1"/>
  <c r="V806" i="1"/>
  <c r="V434" i="1"/>
  <c r="V284" i="1"/>
  <c r="V158" i="1"/>
  <c r="V1189" i="1"/>
  <c r="V1117" i="1"/>
  <c r="V1081" i="1"/>
  <c r="V979" i="1"/>
  <c r="V487" i="1"/>
  <c r="V301" i="1"/>
  <c r="V37" i="1"/>
  <c r="V1110" i="1"/>
  <c r="V1068" i="1"/>
  <c r="V990" i="1"/>
  <c r="V930" i="1"/>
  <c r="V924" i="1"/>
  <c r="V894" i="1"/>
  <c r="V666" i="1"/>
  <c r="V390" i="1"/>
  <c r="V342" i="1"/>
  <c r="V198" i="1"/>
  <c r="V138" i="1"/>
  <c r="V78" i="1"/>
  <c r="V30" i="1"/>
  <c r="V821" i="1"/>
  <c r="V623" i="1"/>
  <c r="V1288" i="1"/>
  <c r="V1138" i="1"/>
  <c r="V1078" i="1"/>
  <c r="V952" i="1"/>
  <c r="V844" i="1"/>
  <c r="V796" i="1"/>
  <c r="V550" i="1"/>
  <c r="V472" i="1"/>
  <c r="V316" i="1"/>
  <c r="V208" i="1"/>
  <c r="V855" i="1"/>
  <c r="V741" i="1"/>
  <c r="V519" i="1"/>
  <c r="V1202" i="1"/>
  <c r="V1178" i="1"/>
  <c r="V1160" i="1"/>
  <c r="V1154" i="1"/>
  <c r="V1142" i="1"/>
  <c r="V1124" i="1"/>
  <c r="V1106" i="1"/>
  <c r="V1052" i="1"/>
  <c r="V1034" i="1"/>
  <c r="V1022" i="1"/>
  <c r="V1016" i="1"/>
  <c r="V986" i="1"/>
  <c r="V980" i="1"/>
  <c r="V968" i="1"/>
  <c r="V956" i="1"/>
  <c r="V950" i="1"/>
  <c r="V932" i="1"/>
  <c r="V926" i="1"/>
  <c r="V914" i="1"/>
  <c r="V908" i="1"/>
  <c r="V860" i="1"/>
  <c r="V836" i="1"/>
  <c r="V830" i="1"/>
  <c r="V800" i="1"/>
  <c r="V788" i="1"/>
  <c r="V776" i="1"/>
  <c r="V758" i="1"/>
  <c r="V698" i="1"/>
  <c r="V674" i="1"/>
  <c r="V638" i="1"/>
  <c r="V614" i="1"/>
  <c r="V584" i="1"/>
  <c r="V548" i="1"/>
  <c r="V494" i="1"/>
  <c r="V488" i="1"/>
  <c r="V476" i="1"/>
  <c r="V458" i="1"/>
  <c r="V452" i="1"/>
  <c r="V446" i="1"/>
  <c r="V422" i="1"/>
  <c r="V356" i="1"/>
  <c r="V350" i="1"/>
  <c r="V338" i="1"/>
  <c r="V332" i="1"/>
  <c r="V320" i="1"/>
  <c r="V308" i="1"/>
  <c r="V302" i="1"/>
  <c r="V296" i="1"/>
  <c r="V260" i="1"/>
  <c r="V248" i="1"/>
  <c r="V242" i="1"/>
  <c r="V212" i="1"/>
  <c r="V188" i="1"/>
  <c r="V176" i="1"/>
  <c r="V170" i="1"/>
  <c r="V164" i="1"/>
  <c r="V152" i="1"/>
  <c r="V128" i="1"/>
  <c r="V116" i="1"/>
  <c r="V104" i="1"/>
  <c r="V80" i="1"/>
  <c r="V50" i="1"/>
  <c r="V32" i="1"/>
  <c r="V26" i="1"/>
  <c r="V1243" i="1"/>
  <c r="V1213" i="1"/>
  <c r="V1147" i="1"/>
  <c r="V1141" i="1"/>
  <c r="V1135" i="1"/>
  <c r="V1099" i="1"/>
  <c r="V1045" i="1"/>
  <c r="V1033" i="1"/>
  <c r="V1009" i="1"/>
  <c r="V1003" i="1"/>
  <c r="V973" i="1"/>
  <c r="V967" i="1"/>
  <c r="V913" i="1"/>
  <c r="V901" i="1"/>
  <c r="V895" i="1"/>
  <c r="V871" i="1"/>
  <c r="V865" i="1"/>
  <c r="V847" i="1"/>
  <c r="V841" i="1"/>
  <c r="V835" i="1"/>
  <c r="V817" i="1"/>
  <c r="V805" i="1"/>
  <c r="V769" i="1"/>
  <c r="V733" i="1"/>
  <c r="V727" i="1"/>
  <c r="V697" i="1"/>
  <c r="V643" i="1"/>
  <c r="V631" i="1"/>
  <c r="V619" i="1"/>
  <c r="V607" i="1"/>
  <c r="V601" i="1"/>
  <c r="V517" i="1"/>
  <c r="V511" i="1"/>
  <c r="V505" i="1"/>
  <c r="V463" i="1"/>
  <c r="V439" i="1"/>
  <c r="V433" i="1"/>
  <c r="V415" i="1"/>
  <c r="V409" i="1"/>
  <c r="V325" i="1"/>
  <c r="V265" i="1"/>
  <c r="V163" i="1"/>
  <c r="V151" i="1"/>
  <c r="V145" i="1"/>
  <c r="V139" i="1"/>
  <c r="V73" i="1"/>
  <c r="V67" i="1"/>
  <c r="V61" i="1"/>
  <c r="V49" i="1"/>
  <c r="V1242" i="1"/>
  <c r="V1230" i="1"/>
  <c r="V1194" i="1"/>
  <c r="V1170" i="1"/>
  <c r="V1164" i="1"/>
  <c r="V1158" i="1"/>
  <c r="V1140" i="1"/>
  <c r="V1116" i="1"/>
  <c r="V1026" i="1"/>
  <c r="V1014" i="1"/>
  <c r="V996" i="1"/>
  <c r="V960" i="1"/>
  <c r="V942" i="1"/>
  <c r="V936" i="1"/>
  <c r="V888" i="1"/>
  <c r="V852" i="1"/>
  <c r="V846" i="1"/>
  <c r="V828" i="1"/>
  <c r="V810" i="1"/>
  <c r="V792" i="1"/>
  <c r="V780" i="1"/>
  <c r="V762" i="1"/>
  <c r="V756" i="1"/>
  <c r="V750" i="1"/>
  <c r="V684" i="1"/>
  <c r="V660" i="1"/>
  <c r="V654" i="1"/>
  <c r="V642" i="1"/>
  <c r="V624" i="1"/>
  <c r="V618" i="1"/>
  <c r="V600" i="1"/>
  <c r="V576" i="1"/>
  <c r="V570" i="1"/>
  <c r="V546" i="1"/>
  <c r="V516" i="1"/>
  <c r="V510" i="1"/>
  <c r="V504" i="1"/>
  <c r="V474" i="1"/>
  <c r="V438" i="1"/>
  <c r="V408" i="1"/>
  <c r="V402" i="1"/>
  <c r="V396" i="1"/>
  <c r="V384" i="1"/>
  <c r="V348" i="1"/>
  <c r="V336" i="1"/>
  <c r="V324" i="1"/>
  <c r="V318" i="1"/>
  <c r="V312" i="1"/>
  <c r="V294" i="1"/>
  <c r="V288" i="1"/>
  <c r="V276" i="1"/>
  <c r="V270" i="1"/>
  <c r="V264" i="1"/>
  <c r="V180" i="1"/>
  <c r="V174" i="1"/>
  <c r="V162" i="1"/>
  <c r="V144" i="1"/>
  <c r="V120" i="1"/>
  <c r="V114" i="1"/>
  <c r="V90" i="1"/>
  <c r="V84" i="1"/>
  <c r="V66" i="1"/>
  <c r="V60" i="1"/>
  <c r="V24" i="1"/>
  <c r="V18" i="1"/>
  <c r="V1295" i="1"/>
  <c r="V1229" i="1"/>
  <c r="V1181" i="1"/>
  <c r="V1127" i="1"/>
  <c r="V1103" i="1"/>
  <c r="V1091" i="1"/>
  <c r="V1049" i="1"/>
  <c r="V965" i="1"/>
  <c r="V929" i="1"/>
  <c r="V911" i="1"/>
  <c r="V899" i="1"/>
  <c r="V881" i="1"/>
  <c r="V869" i="1"/>
  <c r="V863" i="1"/>
  <c r="V839" i="1"/>
  <c r="V833" i="1"/>
  <c r="V815" i="1"/>
  <c r="V809" i="1"/>
  <c r="V803" i="1"/>
  <c r="V791" i="1"/>
  <c r="V719" i="1"/>
  <c r="V695" i="1"/>
  <c r="V677" i="1"/>
  <c r="V665" i="1"/>
  <c r="V659" i="1"/>
  <c r="V641" i="1"/>
  <c r="V593" i="1"/>
  <c r="V587" i="1"/>
  <c r="V539" i="1"/>
  <c r="V527" i="1"/>
  <c r="V503" i="1"/>
  <c r="V497" i="1"/>
  <c r="V491" i="1"/>
  <c r="V473" i="1"/>
  <c r="V461" i="1"/>
  <c r="V455" i="1"/>
  <c r="V449" i="1"/>
  <c r="V443" i="1"/>
  <c r="V431" i="1"/>
  <c r="V413" i="1"/>
  <c r="V383" i="1"/>
  <c r="V371" i="1"/>
  <c r="V347" i="1"/>
  <c r="V335" i="1"/>
  <c r="V323" i="1"/>
  <c r="V299" i="1"/>
  <c r="V287" i="1"/>
  <c r="V281" i="1"/>
  <c r="V275" i="1"/>
  <c r="V251" i="1"/>
  <c r="V191" i="1"/>
  <c r="V125" i="1"/>
  <c r="V95" i="1"/>
  <c r="V65" i="1"/>
  <c r="V1252" i="1"/>
  <c r="V1210" i="1"/>
  <c r="V1180" i="1"/>
  <c r="V1150" i="1"/>
  <c r="V1144" i="1"/>
  <c r="V1126" i="1"/>
  <c r="V1120" i="1"/>
  <c r="V1114" i="1"/>
  <c r="V1048" i="1"/>
  <c r="V1036" i="1"/>
  <c r="V1030" i="1"/>
  <c r="V1006" i="1"/>
  <c r="V982" i="1"/>
  <c r="V964" i="1"/>
  <c r="V958" i="1"/>
  <c r="V940" i="1"/>
  <c r="V898" i="1"/>
  <c r="V892" i="1"/>
  <c r="V886" i="1"/>
  <c r="V874" i="1"/>
  <c r="V856" i="1"/>
  <c r="V838" i="1"/>
  <c r="V832" i="1"/>
  <c r="V814" i="1"/>
  <c r="V802" i="1"/>
  <c r="V790" i="1"/>
  <c r="V778" i="1"/>
  <c r="V772" i="1"/>
  <c r="V742" i="1"/>
  <c r="V706" i="1"/>
  <c r="V682" i="1"/>
  <c r="V652" i="1"/>
  <c r="V640" i="1"/>
  <c r="V634" i="1"/>
  <c r="V628" i="1"/>
  <c r="V616" i="1"/>
  <c r="V610" i="1"/>
  <c r="V604" i="1"/>
  <c r="V520" i="1"/>
  <c r="V514" i="1"/>
  <c r="V496" i="1"/>
  <c r="V490" i="1"/>
  <c r="V484" i="1"/>
  <c r="V478" i="1"/>
  <c r="V466" i="1"/>
  <c r="V460" i="1"/>
  <c r="V454" i="1"/>
  <c r="V442" i="1"/>
  <c r="V418" i="1"/>
  <c r="V406" i="1"/>
  <c r="V394" i="1"/>
  <c r="V370" i="1"/>
  <c r="V358" i="1"/>
  <c r="V352" i="1"/>
  <c r="V340" i="1"/>
  <c r="V334" i="1"/>
  <c r="V328" i="1"/>
  <c r="V292" i="1"/>
  <c r="V274" i="1"/>
  <c r="V262" i="1"/>
  <c r="V250" i="1"/>
  <c r="V238" i="1"/>
  <c r="V226" i="1"/>
  <c r="V154" i="1"/>
  <c r="V130" i="1"/>
  <c r="V112" i="1"/>
  <c r="V106" i="1"/>
  <c r="V88" i="1"/>
  <c r="V70" i="1"/>
  <c r="V58" i="1"/>
  <c r="V46" i="1"/>
  <c r="V34" i="1"/>
  <c r="V1287" i="1"/>
  <c r="V1209" i="1"/>
  <c r="V1167" i="1"/>
  <c r="V1155" i="1"/>
  <c r="V1137" i="1"/>
  <c r="V1119" i="1"/>
  <c r="V1113" i="1"/>
  <c r="V1107" i="1"/>
  <c r="V1089" i="1"/>
  <c r="V1071" i="1"/>
  <c r="V1059" i="1"/>
  <c r="V1047" i="1"/>
  <c r="V1041" i="1"/>
  <c r="V1035" i="1"/>
  <c r="V1017" i="1"/>
  <c r="V999" i="1"/>
  <c r="V993" i="1"/>
  <c r="V987" i="1"/>
  <c r="V981" i="1"/>
  <c r="V975" i="1"/>
  <c r="V933" i="1"/>
  <c r="V915" i="1"/>
  <c r="V813" i="1"/>
  <c r="V795" i="1"/>
  <c r="V771" i="1"/>
  <c r="V717" i="1"/>
  <c r="V711" i="1"/>
  <c r="V705" i="1"/>
  <c r="V687" i="1"/>
  <c r="V681" i="1"/>
  <c r="V675" i="1"/>
  <c r="V645" i="1"/>
  <c r="V543" i="1"/>
  <c r="V525" i="1"/>
  <c r="V507" i="1"/>
  <c r="V501" i="1"/>
  <c r="V477" i="1"/>
  <c r="V447" i="1"/>
  <c r="V363" i="1"/>
  <c r="V339" i="1"/>
  <c r="V327" i="1"/>
  <c r="V315" i="1"/>
  <c r="V309" i="1"/>
  <c r="V303" i="1"/>
  <c r="V291" i="1"/>
  <c r="V279" i="1"/>
  <c r="V267" i="1"/>
  <c r="V243" i="1"/>
  <c r="V231" i="1"/>
  <c r="V207" i="1"/>
  <c r="V201" i="1"/>
  <c r="V195" i="1"/>
  <c r="V189" i="1"/>
  <c r="V183" i="1"/>
  <c r="V165" i="1"/>
  <c r="V159" i="1"/>
  <c r="V153" i="1"/>
  <c r="V141" i="1"/>
  <c r="V135" i="1"/>
  <c r="V123" i="1"/>
  <c r="V111" i="1"/>
  <c r="V63" i="1"/>
  <c r="V51" i="1"/>
  <c r="V45" i="1"/>
  <c r="V224" i="1"/>
  <c r="V1313" i="1"/>
  <c r="V1301" i="1"/>
  <c r="V1289" i="1"/>
  <c r="V1277" i="1"/>
  <c r="V1265" i="1"/>
  <c r="V1217" i="1"/>
  <c r="V1205" i="1"/>
  <c r="V1193" i="1"/>
  <c r="V1156" i="1"/>
  <c r="V1253" i="1"/>
  <c r="V1241" i="1"/>
  <c r="V1169" i="1"/>
  <c r="V1055" i="1"/>
  <c r="V1019" i="1"/>
  <c r="V983" i="1"/>
  <c r="V1311" i="1"/>
  <c r="V1305" i="1"/>
  <c r="V1299" i="1"/>
  <c r="V1293" i="1"/>
  <c r="V1281" i="1"/>
  <c r="V1275" i="1"/>
  <c r="V1269" i="1"/>
  <c r="V1263" i="1"/>
  <c r="V1257" i="1"/>
  <c r="V1251" i="1"/>
  <c r="V1245" i="1"/>
  <c r="V1239" i="1"/>
  <c r="V1233" i="1"/>
  <c r="V1227" i="1"/>
  <c r="V1221" i="1"/>
  <c r="V1215" i="1"/>
  <c r="V1203" i="1"/>
  <c r="V1197" i="1"/>
  <c r="V1191" i="1"/>
  <c r="V1185" i="1"/>
  <c r="V1179" i="1"/>
  <c r="V1173" i="1"/>
  <c r="V1161" i="1"/>
  <c r="V1149" i="1"/>
  <c r="V1143" i="1"/>
  <c r="V1131" i="1"/>
  <c r="V1101" i="1"/>
  <c r="V1095" i="1"/>
  <c r="V1083" i="1"/>
  <c r="V1077" i="1"/>
  <c r="V1065" i="1"/>
  <c r="V1053" i="1"/>
  <c r="V1029" i="1"/>
  <c r="V1011" i="1"/>
  <c r="V1005" i="1"/>
  <c r="V969" i="1"/>
  <c r="V963" i="1"/>
  <c r="V951" i="1"/>
  <c r="V945" i="1"/>
  <c r="V939" i="1"/>
  <c r="V927" i="1"/>
  <c r="V909" i="1"/>
  <c r="V903" i="1"/>
  <c r="V897" i="1"/>
  <c r="V891" i="1"/>
  <c r="V885" i="1"/>
  <c r="V879" i="1"/>
  <c r="V873" i="1"/>
  <c r="V861" i="1"/>
  <c r="V849" i="1"/>
  <c r="V843" i="1"/>
  <c r="V837" i="1"/>
  <c r="V831" i="1"/>
  <c r="V825" i="1"/>
  <c r="V819" i="1"/>
  <c r="V807" i="1"/>
  <c r="V801" i="1"/>
  <c r="V789" i="1"/>
  <c r="V783" i="1"/>
  <c r="V777" i="1"/>
  <c r="V765" i="1"/>
  <c r="V759" i="1"/>
  <c r="V753" i="1"/>
  <c r="V747" i="1"/>
  <c r="V735" i="1"/>
  <c r="V729" i="1"/>
  <c r="V699" i="1"/>
  <c r="V693" i="1"/>
  <c r="V669" i="1"/>
  <c r="V663" i="1"/>
  <c r="V657" i="1"/>
  <c r="V651" i="1"/>
  <c r="V639" i="1"/>
  <c r="V633" i="1"/>
  <c r="V573" i="1"/>
  <c r="V489" i="1"/>
  <c r="V752" i="1"/>
  <c r="Z14" i="2"/>
  <c r="V1314" i="1"/>
  <c r="V1308" i="1"/>
  <c r="V1302" i="1"/>
  <c r="V1296" i="1"/>
  <c r="V1290" i="1"/>
  <c r="V1284" i="1"/>
  <c r="V1278" i="1"/>
  <c r="V1272" i="1"/>
  <c r="V1266" i="1"/>
  <c r="V1260" i="1"/>
  <c r="V1254" i="1"/>
  <c r="V1248" i="1"/>
  <c r="V1236" i="1"/>
  <c r="V1224" i="1"/>
  <c r="V1218" i="1"/>
  <c r="V1212" i="1"/>
  <c r="V1206" i="1"/>
  <c r="V1200" i="1"/>
  <c r="V1188" i="1"/>
  <c r="V1182" i="1"/>
  <c r="V1176" i="1"/>
  <c r="V1152" i="1"/>
  <c r="V1146" i="1"/>
  <c r="V1128" i="1"/>
  <c r="V1122" i="1"/>
  <c r="V1098" i="1"/>
  <c r="V1086" i="1"/>
  <c r="V1080" i="1"/>
  <c r="V1074" i="1"/>
  <c r="V1062" i="1"/>
  <c r="V1056" i="1"/>
  <c r="V1050" i="1"/>
  <c r="V1044" i="1"/>
  <c r="V1038" i="1"/>
  <c r="V1032" i="1"/>
  <c r="V1020" i="1"/>
  <c r="V1008" i="1"/>
  <c r="V1002" i="1"/>
  <c r="V984" i="1"/>
  <c r="V978" i="1"/>
  <c r="V972" i="1"/>
  <c r="V966" i="1"/>
  <c r="V954" i="1"/>
  <c r="V948" i="1"/>
  <c r="V918" i="1"/>
  <c r="V912" i="1"/>
  <c r="V906" i="1"/>
  <c r="V900" i="1"/>
  <c r="V882" i="1"/>
  <c r="V876" i="1"/>
  <c r="V870" i="1"/>
  <c r="V864" i="1"/>
  <c r="V840" i="1"/>
  <c r="V816" i="1"/>
  <c r="V804" i="1"/>
  <c r="V798" i="1"/>
  <c r="V786" i="1"/>
  <c r="V774" i="1"/>
  <c r="V768" i="1"/>
  <c r="V738" i="1"/>
  <c r="V732" i="1"/>
  <c r="V726" i="1"/>
  <c r="V720" i="1"/>
  <c r="V714" i="1"/>
  <c r="M19" i="2"/>
  <c r="V29" i="2"/>
  <c r="R16" i="2"/>
  <c r="Z29" i="2"/>
  <c r="Q11" i="2"/>
  <c r="P33" i="2"/>
  <c r="R15" i="2"/>
  <c r="V1307" i="1"/>
  <c r="V1283" i="1"/>
  <c r="V1271" i="1"/>
  <c r="V1259" i="1"/>
  <c r="V1247" i="1"/>
  <c r="V1235" i="1"/>
  <c r="V1223" i="1"/>
  <c r="V1211" i="1"/>
  <c r="V1199" i="1"/>
  <c r="V1175" i="1"/>
  <c r="V1163" i="1"/>
  <c r="V1151" i="1"/>
  <c r="V1145" i="1"/>
  <c r="V1139" i="1"/>
  <c r="V1133" i="1"/>
  <c r="V1115" i="1"/>
  <c r="V1109" i="1"/>
  <c r="V1097" i="1"/>
  <c r="V1085" i="1"/>
  <c r="V1079" i="1"/>
  <c r="V1073" i="1"/>
  <c r="V1067" i="1"/>
  <c r="V1061" i="1"/>
  <c r="V1043" i="1"/>
  <c r="V1037" i="1"/>
  <c r="V1031" i="1"/>
  <c r="V1025" i="1"/>
  <c r="V1013" i="1"/>
  <c r="V1007" i="1"/>
  <c r="V1001" i="1"/>
  <c r="V995" i="1"/>
  <c r="V989" i="1"/>
  <c r="V977" i="1"/>
  <c r="V971" i="1"/>
  <c r="V959" i="1"/>
  <c r="V953" i="1"/>
  <c r="V947" i="1"/>
  <c r="V941" i="1"/>
  <c r="V893" i="1"/>
  <c r="Q9" i="2"/>
  <c r="V1312" i="1"/>
  <c r="V1306" i="1"/>
  <c r="V1300" i="1"/>
  <c r="V1294" i="1"/>
  <c r="V1282" i="1"/>
  <c r="V1276" i="1"/>
  <c r="V1270" i="1"/>
  <c r="V1264" i="1"/>
  <c r="V1258" i="1"/>
  <c r="V1246" i="1"/>
  <c r="V1240" i="1"/>
  <c r="V1234" i="1"/>
  <c r="V1228" i="1"/>
  <c r="V1222" i="1"/>
  <c r="V1216" i="1"/>
  <c r="V1204" i="1"/>
  <c r="V1198" i="1"/>
  <c r="V1192" i="1"/>
  <c r="V1186" i="1"/>
  <c r="V1174" i="1"/>
  <c r="V1168" i="1"/>
  <c r="V1162" i="1"/>
  <c r="V1132" i="1"/>
  <c r="V1096" i="1"/>
  <c r="V1090" i="1"/>
  <c r="V1084" i="1"/>
  <c r="V1072" i="1"/>
  <c r="V1066" i="1"/>
  <c r="V1060" i="1"/>
  <c r="V1054" i="1"/>
  <c r="V1042" i="1"/>
  <c r="V1024" i="1"/>
  <c r="V1012" i="1"/>
  <c r="V1000" i="1"/>
  <c r="V994" i="1"/>
  <c r="V988" i="1"/>
  <c r="V970" i="1"/>
  <c r="V946" i="1"/>
  <c r="V934" i="1"/>
  <c r="V928" i="1"/>
  <c r="V922" i="1"/>
  <c r="V916" i="1"/>
  <c r="V862" i="1"/>
  <c r="V850" i="1"/>
  <c r="V826" i="1"/>
  <c r="V820" i="1"/>
  <c r="V808" i="1"/>
  <c r="V766" i="1"/>
  <c r="V760" i="1"/>
  <c r="V754" i="1"/>
  <c r="V736" i="1"/>
  <c r="V730" i="1"/>
  <c r="V724" i="1"/>
  <c r="V718" i="1"/>
  <c r="V712" i="1"/>
  <c r="V700" i="1"/>
  <c r="V694" i="1"/>
  <c r="V688" i="1"/>
  <c r="V676" i="1"/>
  <c r="V670" i="1"/>
  <c r="V664" i="1"/>
  <c r="V658" i="1"/>
  <c r="V646" i="1"/>
  <c r="V622" i="1"/>
  <c r="V598" i="1"/>
  <c r="V592" i="1"/>
  <c r="V586" i="1"/>
  <c r="V580" i="1"/>
  <c r="V574" i="1"/>
  <c r="V568" i="1"/>
  <c r="V562" i="1"/>
  <c r="V556" i="1"/>
  <c r="V544" i="1"/>
  <c r="V538" i="1"/>
  <c r="V532" i="1"/>
  <c r="V526" i="1"/>
  <c r="V508" i="1"/>
  <c r="V502" i="1"/>
  <c r="V448" i="1"/>
  <c r="V268" i="1"/>
  <c r="V82" i="1"/>
  <c r="Q23" i="2"/>
  <c r="V1310" i="1"/>
  <c r="V1304" i="1"/>
  <c r="V1298" i="1"/>
  <c r="V1292" i="1"/>
  <c r="V1286" i="1"/>
  <c r="V1280" i="1"/>
  <c r="V1274" i="1"/>
  <c r="V1268" i="1"/>
  <c r="V1262" i="1"/>
  <c r="V1256" i="1"/>
  <c r="V1250" i="1"/>
  <c r="V1244" i="1"/>
  <c r="V1238" i="1"/>
  <c r="V1232" i="1"/>
  <c r="V1226" i="1"/>
  <c r="V1220" i="1"/>
  <c r="V1214" i="1"/>
  <c r="V1208" i="1"/>
  <c r="V1196" i="1"/>
  <c r="V1190" i="1"/>
  <c r="V1184" i="1"/>
  <c r="V1172" i="1"/>
  <c r="V1166" i="1"/>
  <c r="V1148" i="1"/>
  <c r="V1136" i="1"/>
  <c r="V1118" i="1"/>
  <c r="V1112" i="1"/>
  <c r="V1100" i="1"/>
  <c r="V1094" i="1"/>
  <c r="V1088" i="1"/>
  <c r="V1082" i="1"/>
  <c r="V1076" i="1"/>
  <c r="V1070" i="1"/>
  <c r="V1064" i="1"/>
  <c r="V1058" i="1"/>
  <c r="V1040" i="1"/>
  <c r="V1028" i="1"/>
  <c r="V1004" i="1"/>
  <c r="V998" i="1"/>
  <c r="V992" i="1"/>
  <c r="V974" i="1"/>
  <c r="V962" i="1"/>
  <c r="V944" i="1"/>
  <c r="V920" i="1"/>
  <c r="V902" i="1"/>
  <c r="V896" i="1"/>
  <c r="V890" i="1"/>
  <c r="V884" i="1"/>
  <c r="V878" i="1"/>
  <c r="V872" i="1"/>
  <c r="V866" i="1"/>
  <c r="V848" i="1"/>
  <c r="V812" i="1"/>
  <c r="V794" i="1"/>
  <c r="V782" i="1"/>
  <c r="V770" i="1"/>
  <c r="V764" i="1"/>
  <c r="V746" i="1"/>
  <c r="V740" i="1"/>
  <c r="V734" i="1"/>
  <c r="V728" i="1"/>
  <c r="V722" i="1"/>
  <c r="V716" i="1"/>
  <c r="V710" i="1"/>
  <c r="V704" i="1"/>
  <c r="V692" i="1"/>
  <c r="V680" i="1"/>
  <c r="V662" i="1"/>
  <c r="V656" i="1"/>
  <c r="V650" i="1"/>
  <c r="V644" i="1"/>
  <c r="V620" i="1"/>
  <c r="V608" i="1"/>
  <c r="V602" i="1"/>
  <c r="V596" i="1"/>
  <c r="V590" i="1"/>
  <c r="V578" i="1"/>
  <c r="V572" i="1"/>
  <c r="V566" i="1"/>
  <c r="V554" i="1"/>
  <c r="V542" i="1"/>
  <c r="V536" i="1"/>
  <c r="V530" i="1"/>
  <c r="V524" i="1"/>
  <c r="V518" i="1"/>
  <c r="V512" i="1"/>
  <c r="V500" i="1"/>
  <c r="V482" i="1"/>
  <c r="V470" i="1"/>
  <c r="V464" i="1"/>
  <c r="V440" i="1"/>
  <c r="V416" i="1"/>
  <c r="V410" i="1"/>
  <c r="V404" i="1"/>
  <c r="V398" i="1"/>
  <c r="V386" i="1"/>
  <c r="V380" i="1"/>
  <c r="V374" i="1"/>
  <c r="V368" i="1"/>
  <c r="V362" i="1"/>
  <c r="V344" i="1"/>
  <c r="V326" i="1"/>
  <c r="V314" i="1"/>
  <c r="V290" i="1"/>
  <c r="V278" i="1"/>
  <c r="V254" i="1"/>
  <c r="Z22" i="2"/>
  <c r="V1309" i="1"/>
  <c r="V1303" i="1"/>
  <c r="V1297" i="1"/>
  <c r="V1291" i="1"/>
  <c r="V1285" i="1"/>
  <c r="V1279" i="1"/>
  <c r="V1273" i="1"/>
  <c r="V1267" i="1"/>
  <c r="V1261" i="1"/>
  <c r="V1255" i="1"/>
  <c r="V1249" i="1"/>
  <c r="V1237" i="1"/>
  <c r="V1231" i="1"/>
  <c r="V1225" i="1"/>
  <c r="V1219" i="1"/>
  <c r="V1207" i="1"/>
  <c r="V1195" i="1"/>
  <c r="V1183" i="1"/>
  <c r="V1177" i="1"/>
  <c r="V1171" i="1"/>
  <c r="V1165" i="1"/>
  <c r="V1159" i="1"/>
  <c r="V1153" i="1"/>
  <c r="V1129" i="1"/>
  <c r="V1123" i="1"/>
  <c r="V1105" i="1"/>
  <c r="V1093" i="1"/>
  <c r="V1087" i="1"/>
  <c r="V1075" i="1"/>
  <c r="V1069" i="1"/>
  <c r="V1063" i="1"/>
  <c r="V1051" i="1"/>
  <c r="V1039" i="1"/>
  <c r="V1027" i="1"/>
  <c r="V1021" i="1"/>
  <c r="V1015" i="1"/>
  <c r="V997" i="1"/>
  <c r="V991" i="1"/>
  <c r="V985" i="1"/>
  <c r="V961" i="1"/>
  <c r="V955" i="1"/>
  <c r="V949" i="1"/>
  <c r="V943" i="1"/>
  <c r="V937" i="1"/>
  <c r="V931" i="1"/>
  <c r="V919" i="1"/>
  <c r="V907" i="1"/>
  <c r="V889" i="1"/>
  <c r="V883" i="1"/>
  <c r="V877" i="1"/>
  <c r="V859" i="1"/>
  <c r="V853" i="1"/>
  <c r="V829" i="1"/>
  <c r="V823" i="1"/>
  <c r="V811" i="1"/>
  <c r="V799" i="1"/>
  <c r="V793" i="1"/>
  <c r="V787" i="1"/>
  <c r="V781" i="1"/>
  <c r="V775" i="1"/>
  <c r="V763" i="1"/>
  <c r="V751" i="1"/>
  <c r="V745" i="1"/>
  <c r="V739" i="1"/>
  <c r="V721" i="1"/>
  <c r="V715" i="1"/>
  <c r="V709" i="1"/>
  <c r="V703" i="1"/>
  <c r="V691" i="1"/>
  <c r="V685" i="1"/>
  <c r="V673" i="1"/>
  <c r="V667" i="1"/>
  <c r="V655" i="1"/>
  <c r="V649" i="1"/>
  <c r="V637" i="1"/>
  <c r="V625" i="1"/>
  <c r="V613" i="1"/>
  <c r="V595" i="1"/>
  <c r="V589" i="1"/>
  <c r="V583" i="1"/>
  <c r="V577" i="1"/>
  <c r="V571" i="1"/>
  <c r="V565" i="1"/>
  <c r="V559" i="1"/>
  <c r="V553" i="1"/>
  <c r="V547" i="1"/>
  <c r="V541" i="1"/>
  <c r="V535" i="1"/>
  <c r="V529" i="1"/>
  <c r="V523" i="1"/>
  <c r="V499" i="1"/>
  <c r="V493" i="1"/>
  <c r="V481" i="1"/>
  <c r="V475" i="1"/>
  <c r="V469" i="1"/>
  <c r="V457" i="1"/>
  <c r="V451" i="1"/>
  <c r="V445" i="1"/>
  <c r="V427" i="1"/>
  <c r="V421" i="1"/>
  <c r="V397" i="1"/>
  <c r="V391" i="1"/>
  <c r="V385" i="1"/>
  <c r="V379" i="1"/>
  <c r="V373" i="1"/>
  <c r="V367" i="1"/>
  <c r="V361" i="1"/>
  <c r="V355" i="1"/>
  <c r="V343" i="1"/>
  <c r="V337" i="1"/>
  <c r="V331" i="1"/>
  <c r="V313" i="1"/>
  <c r="V289" i="1"/>
  <c r="V283" i="1"/>
  <c r="V277" i="1"/>
  <c r="V271" i="1"/>
  <c r="V259" i="1"/>
  <c r="V247" i="1"/>
  <c r="V241" i="1"/>
  <c r="V229" i="1"/>
  <c r="V223" i="1"/>
  <c r="V217" i="1"/>
  <c r="V211" i="1"/>
  <c r="V205" i="1"/>
  <c r="V199" i="1"/>
  <c r="V193" i="1"/>
  <c r="V187" i="1"/>
  <c r="V181" i="1"/>
  <c r="V169" i="1"/>
  <c r="V935" i="1"/>
  <c r="V923" i="1"/>
  <c r="V917" i="1"/>
  <c r="V905" i="1"/>
  <c r="V875" i="1"/>
  <c r="V857" i="1"/>
  <c r="V851" i="1"/>
  <c r="V845" i="1"/>
  <c r="V797" i="1"/>
  <c r="V785" i="1"/>
  <c r="V773" i="1"/>
  <c r="V767" i="1"/>
  <c r="V761" i="1"/>
  <c r="V749" i="1"/>
  <c r="V743" i="1"/>
  <c r="V737" i="1"/>
  <c r="V731" i="1"/>
  <c r="V725" i="1"/>
  <c r="V707" i="1"/>
  <c r="V701" i="1"/>
  <c r="V683" i="1"/>
  <c r="V671" i="1"/>
  <c r="V653" i="1"/>
  <c r="V647" i="1"/>
  <c r="V635" i="1"/>
  <c r="V629" i="1"/>
  <c r="V617" i="1"/>
  <c r="V611" i="1"/>
  <c r="V605" i="1"/>
  <c r="V599" i="1"/>
  <c r="V581" i="1"/>
  <c r="V575" i="1"/>
  <c r="V569" i="1"/>
  <c r="V563" i="1"/>
  <c r="V557" i="1"/>
  <c r="V551" i="1"/>
  <c r="V545" i="1"/>
  <c r="V533" i="1"/>
  <c r="V521" i="1"/>
  <c r="V515" i="1"/>
  <c r="V509" i="1"/>
  <c r="V485" i="1"/>
  <c r="V479" i="1"/>
  <c r="V467" i="1"/>
  <c r="V437" i="1"/>
  <c r="V425" i="1"/>
  <c r="V419" i="1"/>
  <c r="V407" i="1"/>
  <c r="V401" i="1"/>
  <c r="V395" i="1"/>
  <c r="V389" i="1"/>
  <c r="V377" i="1"/>
  <c r="V365" i="1"/>
  <c r="V359" i="1"/>
  <c r="V353" i="1"/>
  <c r="V329" i="1"/>
  <c r="V317" i="1"/>
  <c r="V311" i="1"/>
  <c r="V305" i="1"/>
  <c r="V293" i="1"/>
  <c r="V436" i="1"/>
  <c r="V430" i="1"/>
  <c r="V400" i="1"/>
  <c r="V388" i="1"/>
  <c r="V376" i="1"/>
  <c r="V364" i="1"/>
  <c r="V346" i="1"/>
  <c r="V322" i="1"/>
  <c r="V310" i="1"/>
  <c r="V304" i="1"/>
  <c r="V298" i="1"/>
  <c r="V280" i="1"/>
  <c r="V244" i="1"/>
  <c r="V232" i="1"/>
  <c r="V220" i="1"/>
  <c r="V214" i="1"/>
  <c r="V202" i="1"/>
  <c r="V196" i="1"/>
  <c r="V190" i="1"/>
  <c r="V184" i="1"/>
  <c r="V178" i="1"/>
  <c r="V172" i="1"/>
  <c r="V166" i="1"/>
  <c r="V160" i="1"/>
  <c r="V142" i="1"/>
  <c r="V136" i="1"/>
  <c r="V124" i="1"/>
  <c r="V118" i="1"/>
  <c r="V100" i="1"/>
  <c r="V94" i="1"/>
  <c r="V76" i="1"/>
  <c r="V64" i="1"/>
  <c r="V52" i="1"/>
  <c r="V40" i="1"/>
  <c r="V28" i="1"/>
  <c r="V621" i="1"/>
  <c r="V615" i="1"/>
  <c r="V609" i="1"/>
  <c r="V603" i="1"/>
  <c r="V591" i="1"/>
  <c r="V585" i="1"/>
  <c r="V567" i="1"/>
  <c r="V561" i="1"/>
  <c r="V549" i="1"/>
  <c r="V537" i="1"/>
  <c r="V531" i="1"/>
  <c r="V513" i="1"/>
  <c r="V495" i="1"/>
  <c r="V471" i="1"/>
  <c r="V465" i="1"/>
  <c r="V459" i="1"/>
  <c r="V453" i="1"/>
  <c r="V435" i="1"/>
  <c r="V429" i="1"/>
  <c r="V423" i="1"/>
  <c r="V411" i="1"/>
  <c r="V405" i="1"/>
  <c r="V393" i="1"/>
  <c r="V387" i="1"/>
  <c r="V381" i="1"/>
  <c r="V375" i="1"/>
  <c r="V369" i="1"/>
  <c r="V357" i="1"/>
  <c r="V351" i="1"/>
  <c r="V345" i="1"/>
  <c r="V321" i="1"/>
  <c r="V297" i="1"/>
  <c r="V285" i="1"/>
  <c r="V261" i="1"/>
  <c r="V255" i="1"/>
  <c r="V249" i="1"/>
  <c r="V237" i="1"/>
  <c r="V225" i="1"/>
  <c r="V219" i="1"/>
  <c r="V213" i="1"/>
  <c r="V177" i="1"/>
  <c r="V171" i="1"/>
  <c r="V147" i="1"/>
  <c r="V129" i="1"/>
  <c r="V117" i="1"/>
  <c r="V99" i="1"/>
  <c r="V93" i="1"/>
  <c r="V81" i="1"/>
  <c r="V75" i="1"/>
  <c r="V69" i="1"/>
  <c r="V57" i="1"/>
  <c r="V39" i="1"/>
  <c r="V33" i="1"/>
  <c r="V27" i="1"/>
  <c r="V21" i="1"/>
  <c r="V15" i="1"/>
  <c r="V9" i="1"/>
  <c r="V3" i="1"/>
  <c r="V157" i="1"/>
  <c r="V127" i="1"/>
  <c r="V121" i="1"/>
  <c r="V115" i="1"/>
  <c r="V109" i="1"/>
  <c r="V103" i="1"/>
  <c r="V91" i="1"/>
  <c r="V79" i="1"/>
  <c r="V55" i="1"/>
  <c r="V43" i="1"/>
  <c r="V31" i="1"/>
  <c r="V25" i="1"/>
  <c r="V19" i="1"/>
  <c r="V13" i="1"/>
  <c r="V7" i="1"/>
  <c r="V708" i="1"/>
  <c r="V702" i="1"/>
  <c r="V690" i="1"/>
  <c r="V678" i="1"/>
  <c r="V648" i="1"/>
  <c r="V636" i="1"/>
  <c r="V630" i="1"/>
  <c r="V606" i="1"/>
  <c r="V594" i="1"/>
  <c r="V588" i="1"/>
  <c r="V582" i="1"/>
  <c r="V564" i="1"/>
  <c r="V558" i="1"/>
  <c r="V552" i="1"/>
  <c r="V540" i="1"/>
  <c r="V534" i="1"/>
  <c r="V528" i="1"/>
  <c r="V522" i="1"/>
  <c r="V498" i="1"/>
  <c r="V492" i="1"/>
  <c r="V486" i="1"/>
  <c r="V480" i="1"/>
  <c r="V468" i="1"/>
  <c r="V462" i="1"/>
  <c r="V444" i="1"/>
  <c r="V432" i="1"/>
  <c r="V426" i="1"/>
  <c r="V414" i="1"/>
  <c r="V378" i="1"/>
  <c r="V372" i="1"/>
  <c r="V360" i="1"/>
  <c r="V354" i="1"/>
  <c r="V330" i="1"/>
  <c r="V306" i="1"/>
  <c r="V300" i="1"/>
  <c r="V282" i="1"/>
  <c r="V258" i="1"/>
  <c r="V252" i="1"/>
  <c r="V234" i="1"/>
  <c r="V228" i="1"/>
  <c r="V222" i="1"/>
  <c r="V216" i="1"/>
  <c r="V204" i="1"/>
  <c r="V192" i="1"/>
  <c r="V186" i="1"/>
  <c r="V168" i="1"/>
  <c r="V156" i="1"/>
  <c r="V150" i="1"/>
  <c r="V132" i="1"/>
  <c r="V126" i="1"/>
  <c r="V108" i="1"/>
  <c r="V102" i="1"/>
  <c r="V96" i="1"/>
  <c r="V72" i="1"/>
  <c r="V54" i="1"/>
  <c r="V48" i="1"/>
  <c r="V42" i="1"/>
  <c r="V12" i="1"/>
  <c r="V6" i="1"/>
  <c r="V272" i="1"/>
  <c r="V266" i="1"/>
  <c r="V230" i="1"/>
  <c r="V218" i="1"/>
  <c r="V200" i="1"/>
  <c r="V194" i="1"/>
  <c r="V182" i="1"/>
  <c r="V146" i="1"/>
  <c r="V140" i="1"/>
  <c r="V134" i="1"/>
  <c r="V122" i="1"/>
  <c r="V110" i="1"/>
  <c r="V98" i="1"/>
  <c r="V92" i="1"/>
  <c r="V74" i="1"/>
  <c r="V68" i="1"/>
  <c r="V62" i="1"/>
  <c r="V56" i="1"/>
  <c r="V44" i="1"/>
  <c r="V38" i="1"/>
  <c r="V8" i="1"/>
  <c r="V269" i="1"/>
  <c r="V257" i="1"/>
  <c r="V245" i="1"/>
  <c r="V239" i="1"/>
  <c r="V233" i="1"/>
  <c r="V227" i="1"/>
  <c r="V221" i="1"/>
  <c r="V215" i="1"/>
  <c r="V209" i="1"/>
  <c r="V203" i="1"/>
  <c r="V197" i="1"/>
  <c r="V185" i="1"/>
  <c r="V179" i="1"/>
  <c r="V167" i="1"/>
  <c r="V161" i="1"/>
  <c r="V155" i="1"/>
  <c r="V149" i="1"/>
  <c r="V131" i="1"/>
  <c r="V119" i="1"/>
  <c r="V113" i="1"/>
  <c r="V101" i="1"/>
  <c r="V89" i="1"/>
  <c r="V83" i="1"/>
  <c r="V77" i="1"/>
  <c r="V71" i="1"/>
  <c r="V59" i="1"/>
  <c r="V53" i="1"/>
  <c r="V47" i="1"/>
  <c r="V41" i="1"/>
  <c r="V35" i="1"/>
  <c r="V29" i="1"/>
  <c r="V23" i="1"/>
  <c r="V17" i="1"/>
  <c r="V11" i="1"/>
  <c r="V5" i="1"/>
  <c r="V22" i="1"/>
  <c r="V16" i="1"/>
  <c r="V10" i="1"/>
  <c r="V4" i="1"/>
  <c r="Q19" i="2"/>
  <c r="L33" i="2"/>
  <c r="V14" i="2"/>
  <c r="M6" i="2"/>
  <c r="V11" i="2"/>
  <c r="Z19" i="2"/>
  <c r="R20" i="2"/>
  <c r="M33" i="2"/>
  <c r="T22" i="2"/>
  <c r="X22" i="2"/>
  <c r="V20" i="2"/>
  <c r="N28" i="2"/>
  <c r="X32" i="2"/>
  <c r="T30" i="2"/>
  <c r="V24" i="2"/>
  <c r="Z2" i="2"/>
  <c r="R33" i="2"/>
  <c r="Y22" i="2"/>
  <c r="N33" i="2"/>
  <c r="T14" i="2"/>
  <c r="X14" i="2"/>
  <c r="V5" i="2"/>
  <c r="R23" i="2"/>
  <c r="P32" i="2"/>
  <c r="P5" i="2"/>
  <c r="Q33" i="2"/>
  <c r="Q32" i="2"/>
  <c r="Y14" i="2"/>
  <c r="U22" i="2"/>
  <c r="R13" i="2"/>
  <c r="Z8" i="2"/>
  <c r="Z28" i="2"/>
  <c r="P15" i="2"/>
  <c r="P18" i="2"/>
  <c r="Q18" i="2"/>
  <c r="U14" i="2"/>
  <c r="N8" i="2"/>
  <c r="Q28" i="2"/>
  <c r="P12" i="2"/>
  <c r="R31" i="2"/>
  <c r="Z23" i="2"/>
  <c r="X20" i="2"/>
  <c r="R21" i="2"/>
  <c r="R11" i="2"/>
  <c r="V22" i="2"/>
  <c r="Q31" i="2"/>
  <c r="R17" i="2"/>
  <c r="R25" i="2"/>
  <c r="U8" i="2"/>
  <c r="X8" i="2"/>
  <c r="Y8" i="2"/>
  <c r="Q25" i="2"/>
  <c r="T8" i="2"/>
  <c r="V8" i="2"/>
  <c r="P20" i="2"/>
  <c r="Z6" i="2"/>
  <c r="Z33" i="2"/>
  <c r="M12" i="2"/>
  <c r="R12" i="2"/>
  <c r="Q12" i="2"/>
  <c r="V18" i="2"/>
  <c r="N12" i="2"/>
  <c r="L12" i="2"/>
  <c r="P30" i="2"/>
  <c r="V4" i="2"/>
  <c r="O58" i="1"/>
  <c r="O26" i="1"/>
  <c r="O42" i="1"/>
  <c r="O45" i="1"/>
  <c r="O61" i="1"/>
  <c r="Y5" i="2"/>
  <c r="O29" i="1"/>
  <c r="P19" i="2"/>
  <c r="Q21" i="2"/>
  <c r="O56" i="1"/>
  <c r="M20" i="2"/>
  <c r="V7" i="2"/>
  <c r="Y4" i="2"/>
  <c r="O27" i="1"/>
  <c r="Q24" i="2"/>
  <c r="O43" i="1"/>
  <c r="O59" i="1"/>
  <c r="P24" i="2"/>
  <c r="P14" i="2"/>
  <c r="T15" i="2"/>
  <c r="O52" i="1"/>
  <c r="Q17" i="2"/>
  <c r="Y33" i="2"/>
  <c r="Q5" i="2"/>
  <c r="Y6" i="2"/>
  <c r="Y29" i="2"/>
  <c r="O36" i="1"/>
  <c r="Y10" i="2"/>
  <c r="Z11" i="2"/>
  <c r="Z4" i="2"/>
  <c r="Y26" i="2"/>
  <c r="U16" i="2"/>
  <c r="R5" i="2"/>
  <c r="AE66" i="4"/>
  <c r="O34" i="1"/>
  <c r="Z26" i="2"/>
  <c r="Z16" i="2"/>
  <c r="Z21" i="2"/>
  <c r="M10" i="2"/>
  <c r="Z27" i="2"/>
  <c r="L25" i="2"/>
  <c r="O50" i="1"/>
  <c r="M11" i="2"/>
  <c r="J65" i="4"/>
  <c r="V3" i="2"/>
  <c r="M30" i="2"/>
  <c r="U18" i="2"/>
  <c r="O46" i="1"/>
  <c r="M25" i="2"/>
  <c r="U6" i="2"/>
  <c r="R18" i="2"/>
  <c r="M28" i="2"/>
  <c r="M24" i="2"/>
  <c r="M21" i="2"/>
  <c r="V25" i="2"/>
  <c r="O30" i="1"/>
  <c r="M31" i="2"/>
  <c r="M13" i="2"/>
  <c r="Y27" i="2"/>
  <c r="M17" i="2"/>
  <c r="T17" i="2"/>
  <c r="N5" i="2"/>
  <c r="O62" i="1"/>
  <c r="L5" i="2"/>
  <c r="T19" i="2"/>
  <c r="M23" i="2"/>
  <c r="U13" i="2"/>
  <c r="AH65" i="4"/>
  <c r="U27" i="2"/>
  <c r="U7" i="2"/>
  <c r="U17" i="2"/>
  <c r="U28" i="2"/>
  <c r="V6" i="2"/>
  <c r="Q29" i="2"/>
  <c r="AF29" i="2" s="1"/>
  <c r="X33" i="2"/>
  <c r="U33" i="2"/>
  <c r="U11" i="2"/>
  <c r="V28" i="2"/>
  <c r="BB15" i="2"/>
  <c r="U5" i="2"/>
  <c r="V26" i="2"/>
  <c r="BA27" i="2"/>
  <c r="X28" i="2"/>
  <c r="X19" i="2"/>
  <c r="BA12" i="2"/>
  <c r="P17" i="2"/>
  <c r="U31" i="2"/>
  <c r="BB14" i="2"/>
  <c r="U15" i="2"/>
  <c r="Y32" i="2"/>
  <c r="P8" i="2"/>
  <c r="U10" i="2"/>
  <c r="X5" i="2"/>
  <c r="BB21" i="2"/>
  <c r="Q20" i="2"/>
  <c r="M27" i="2"/>
  <c r="P25" i="2"/>
  <c r="V16" i="2"/>
  <c r="BK62" i="4"/>
  <c r="V33" i="2"/>
  <c r="V32" i="2"/>
  <c r="V31" i="2"/>
  <c r="T13" i="2"/>
  <c r="V27" i="2"/>
  <c r="T27" i="2"/>
  <c r="V23" i="2"/>
  <c r="BB20" i="2"/>
  <c r="BA33" i="2"/>
  <c r="G13" i="2"/>
  <c r="H13" i="2" s="1"/>
  <c r="G22" i="2"/>
  <c r="H22" i="2" s="1"/>
  <c r="G9" i="2"/>
  <c r="H9" i="2" s="1"/>
  <c r="G15" i="2"/>
  <c r="H15" i="2" s="1"/>
  <c r="Q13" i="2"/>
  <c r="Y11" i="2"/>
  <c r="Z3" i="2"/>
  <c r="M9" i="2"/>
  <c r="M32" i="2"/>
  <c r="T6" i="2"/>
  <c r="T32" i="2"/>
  <c r="U4" i="2"/>
  <c r="U29" i="2"/>
  <c r="V19" i="2"/>
  <c r="V13" i="2"/>
  <c r="X10" i="2"/>
  <c r="P28" i="2"/>
  <c r="BA9" i="2"/>
  <c r="BB33" i="2"/>
  <c r="G18" i="2"/>
  <c r="H18" i="2" s="1"/>
  <c r="G4" i="2"/>
  <c r="H4" i="2" s="1"/>
  <c r="N7" i="2"/>
  <c r="AG7" i="2" s="1"/>
  <c r="L7" i="2"/>
  <c r="T5" i="2"/>
  <c r="T31" i="2"/>
  <c r="V17" i="2"/>
  <c r="X27" i="2"/>
  <c r="P27" i="2"/>
  <c r="BB23" i="2"/>
  <c r="BB17" i="2"/>
  <c r="G19" i="2"/>
  <c r="H19" i="2" s="1"/>
  <c r="R30" i="2"/>
  <c r="T4" i="2"/>
  <c r="T29" i="2"/>
  <c r="U19" i="2"/>
  <c r="V10" i="2"/>
  <c r="X26" i="2"/>
  <c r="BB12" i="2"/>
  <c r="BB16" i="2"/>
  <c r="BA8" i="2"/>
  <c r="G33" i="2"/>
  <c r="H33" i="2" s="1"/>
  <c r="Z10" i="2"/>
  <c r="Q15" i="2"/>
  <c r="Q30" i="2"/>
  <c r="P9" i="2"/>
  <c r="BA3" i="2"/>
  <c r="G20" i="2"/>
  <c r="H20" i="2" s="1"/>
  <c r="L2" i="2"/>
  <c r="R32" i="2"/>
  <c r="X23" i="2"/>
  <c r="P23" i="2"/>
  <c r="BB25" i="2"/>
  <c r="G27" i="2"/>
  <c r="H27" i="2" s="1"/>
  <c r="G21" i="2"/>
  <c r="H21" i="2" s="1"/>
  <c r="R27" i="2"/>
  <c r="Z32" i="2"/>
  <c r="X21" i="2"/>
  <c r="P21" i="2"/>
  <c r="S7" i="2"/>
  <c r="Q27" i="2"/>
  <c r="Z5" i="2"/>
  <c r="M5" i="2"/>
  <c r="AE5" i="2" s="1"/>
  <c r="T28" i="2"/>
  <c r="T10" i="2"/>
  <c r="U26" i="2"/>
  <c r="X16" i="2"/>
  <c r="P16" i="2"/>
  <c r="S21" i="2"/>
  <c r="G3" i="2"/>
  <c r="H3" i="2" s="1"/>
  <c r="K26" i="2"/>
  <c r="M2" i="2"/>
  <c r="T7" i="2"/>
  <c r="U24" i="2"/>
  <c r="V12" i="2"/>
  <c r="V21" i="2"/>
  <c r="BA29" i="2"/>
  <c r="G28" i="2"/>
  <c r="H28" i="2" s="1"/>
  <c r="L6" i="2"/>
  <c r="T26" i="2"/>
  <c r="U23" i="2"/>
  <c r="X3" i="2"/>
  <c r="P11" i="2"/>
  <c r="G30" i="2"/>
  <c r="H30" i="2" s="1"/>
  <c r="N10" i="2"/>
  <c r="AG10" i="2" s="1"/>
  <c r="R19" i="2"/>
  <c r="T24" i="2"/>
  <c r="U12" i="2"/>
  <c r="U21" i="2"/>
  <c r="V30" i="2"/>
  <c r="X11" i="2"/>
  <c r="BA23" i="2"/>
  <c r="BB8" i="2"/>
  <c r="L30" i="2"/>
  <c r="AC30" i="2" s="1"/>
  <c r="T18" i="2"/>
  <c r="T23" i="2"/>
  <c r="X6" i="2"/>
  <c r="P31" i="2"/>
  <c r="Y16" i="2"/>
  <c r="R9" i="2"/>
  <c r="T12" i="2"/>
  <c r="T21" i="2"/>
  <c r="U30" i="2"/>
  <c r="G10" i="2"/>
  <c r="H10" i="2" s="1"/>
  <c r="BB28" i="2"/>
  <c r="G8" i="2"/>
  <c r="H8" i="2" s="1"/>
  <c r="G16" i="2"/>
  <c r="H16" i="2" s="1"/>
  <c r="T33" i="2"/>
  <c r="T16" i="2"/>
  <c r="U25" i="2"/>
  <c r="U3" i="2"/>
  <c r="X4" i="2"/>
  <c r="X29" i="2"/>
  <c r="P13" i="2"/>
  <c r="BA14" i="2"/>
  <c r="BB3" i="2"/>
  <c r="G14" i="2"/>
  <c r="H14" i="2" s="1"/>
  <c r="G29" i="2"/>
  <c r="H29" i="2" s="1"/>
  <c r="L31" i="2"/>
  <c r="U20" i="2"/>
  <c r="BA31" i="2"/>
  <c r="G5" i="2"/>
  <c r="H5" i="2" s="1"/>
  <c r="Y9" i="2"/>
  <c r="Y21" i="2"/>
  <c r="R28" i="2"/>
  <c r="Q16" i="2"/>
  <c r="M18" i="2"/>
  <c r="M16" i="2"/>
  <c r="T25" i="2"/>
  <c r="T3" i="2"/>
  <c r="U32" i="2"/>
  <c r="BB22" i="2"/>
  <c r="BB30" i="2"/>
  <c r="BB27" i="2"/>
  <c r="BA15" i="2"/>
  <c r="O51" i="1"/>
  <c r="G17" i="2"/>
  <c r="H17" i="2" s="1"/>
  <c r="G26" i="2"/>
  <c r="H26" i="2" s="1"/>
  <c r="G11" i="2"/>
  <c r="H11" i="2" s="1"/>
  <c r="G6" i="2"/>
  <c r="H6" i="2" s="1"/>
  <c r="G25" i="2"/>
  <c r="H25" i="2" s="1"/>
  <c r="G24" i="2"/>
  <c r="H24" i="2" s="1"/>
  <c r="T11" i="2"/>
  <c r="T20" i="2"/>
  <c r="V15" i="2"/>
  <c r="V2" i="2"/>
  <c r="P29" i="2"/>
  <c r="X2" i="2"/>
  <c r="T2" i="2"/>
  <c r="U2" i="2"/>
  <c r="V9" i="2"/>
  <c r="T9" i="2"/>
  <c r="X9" i="2"/>
  <c r="U9" i="2"/>
  <c r="Y2" i="2"/>
  <c r="R29" i="2"/>
  <c r="AH29" i="2" s="1"/>
  <c r="G23" i="2"/>
  <c r="H23" i="2" s="1"/>
  <c r="L3" i="2"/>
  <c r="M3" i="2"/>
  <c r="AE3" i="2" s="1"/>
  <c r="Z9" i="2"/>
  <c r="R14" i="2"/>
  <c r="Y28" i="2"/>
  <c r="Q14" i="2"/>
  <c r="L14" i="2"/>
  <c r="L4" i="2"/>
  <c r="N4" i="2"/>
  <c r="Y23" i="2"/>
  <c r="BB24" i="2"/>
  <c r="BA22" i="2"/>
  <c r="BB18" i="2"/>
  <c r="BA17" i="2"/>
  <c r="BB19" i="2"/>
  <c r="BB7" i="2"/>
  <c r="BB4" i="2"/>
  <c r="Z20" i="2"/>
  <c r="S4" i="2"/>
  <c r="L28" i="2"/>
  <c r="L10" i="2"/>
  <c r="M7" i="2"/>
  <c r="N26" i="2"/>
  <c r="O28" i="1"/>
  <c r="K33" i="2"/>
  <c r="BA28" i="2"/>
  <c r="BA19" i="2"/>
  <c r="BA7" i="2"/>
  <c r="BA4" i="2"/>
  <c r="Y20" i="2"/>
  <c r="S20" i="2"/>
  <c r="S3" i="2"/>
  <c r="L27" i="2"/>
  <c r="M26" i="2"/>
  <c r="N18" i="2"/>
  <c r="N24" i="2"/>
  <c r="Q8" i="2"/>
  <c r="K30" i="2"/>
  <c r="BA25" i="2"/>
  <c r="R24" i="2"/>
  <c r="K21" i="2"/>
  <c r="BA16" i="2"/>
  <c r="BB13" i="2"/>
  <c r="BB10" i="2"/>
  <c r="K6" i="2"/>
  <c r="S19" i="2"/>
  <c r="S2" i="2"/>
  <c r="L26" i="2"/>
  <c r="N23" i="2"/>
  <c r="BB31" i="2"/>
  <c r="K11" i="2"/>
  <c r="K27" i="2"/>
  <c r="K18" i="2"/>
  <c r="BA13" i="2"/>
  <c r="BA10" i="2"/>
  <c r="K3" i="2"/>
  <c r="S18" i="2"/>
  <c r="L18" i="2"/>
  <c r="L24" i="2"/>
  <c r="N9" i="2"/>
  <c r="N21" i="2"/>
  <c r="K23" i="2"/>
  <c r="K14" i="2"/>
  <c r="BB32" i="2"/>
  <c r="K24" i="2"/>
  <c r="K15" i="2"/>
  <c r="S33" i="2"/>
  <c r="S17" i="2"/>
  <c r="L23" i="2"/>
  <c r="N16" i="2"/>
  <c r="BA32" i="2"/>
  <c r="BB29" i="2"/>
  <c r="K12" i="2"/>
  <c r="K9" i="2"/>
  <c r="BB5" i="2"/>
  <c r="Y19" i="2"/>
  <c r="S32" i="2"/>
  <c r="S16" i="2"/>
  <c r="L9" i="2"/>
  <c r="L21" i="2"/>
  <c r="N30" i="2"/>
  <c r="N14" i="2"/>
  <c r="AG14" i="2" s="1"/>
  <c r="BB26" i="2"/>
  <c r="BA20" i="2"/>
  <c r="BA5" i="2"/>
  <c r="S31" i="2"/>
  <c r="S15" i="2"/>
  <c r="L16" i="2"/>
  <c r="M14" i="2"/>
  <c r="N25" i="2"/>
  <c r="N3" i="2"/>
  <c r="K31" i="2"/>
  <c r="BA26" i="2"/>
  <c r="BB11" i="2"/>
  <c r="S30" i="2"/>
  <c r="S14" i="2"/>
  <c r="N11" i="2"/>
  <c r="N20" i="2"/>
  <c r="AG20" i="2" s="1"/>
  <c r="G31" i="2"/>
  <c r="H31" i="2" s="1"/>
  <c r="K28" i="2"/>
  <c r="K19" i="2"/>
  <c r="BA11" i="2"/>
  <c r="K7" i="2"/>
  <c r="K4" i="2"/>
  <c r="S29" i="2"/>
  <c r="S13" i="2"/>
  <c r="N6" i="2"/>
  <c r="N32" i="2"/>
  <c r="K25" i="2"/>
  <c r="K16" i="2"/>
  <c r="Y3" i="2"/>
  <c r="S28" i="2"/>
  <c r="S11" i="2"/>
  <c r="L11" i="2"/>
  <c r="L20" i="2"/>
  <c r="N31" i="2"/>
  <c r="G12" i="2"/>
  <c r="H12" i="2" s="1"/>
  <c r="K13" i="2"/>
  <c r="K10" i="2"/>
  <c r="BB6" i="2"/>
  <c r="S27" i="2"/>
  <c r="S10" i="2"/>
  <c r="L32" i="2"/>
  <c r="N29" i="2"/>
  <c r="E12" i="2"/>
  <c r="F12" i="2" s="1"/>
  <c r="BA30" i="2"/>
  <c r="BA21" i="2"/>
  <c r="BA6" i="2"/>
  <c r="S26" i="2"/>
  <c r="S9" i="2"/>
  <c r="M4" i="2"/>
  <c r="M29" i="2"/>
  <c r="N2" i="2"/>
  <c r="AG2" i="2" s="1"/>
  <c r="N15" i="2"/>
  <c r="K32" i="2"/>
  <c r="BA18" i="2"/>
  <c r="S25" i="2"/>
  <c r="S8" i="2"/>
  <c r="L29" i="2"/>
  <c r="M15" i="2"/>
  <c r="N19" i="2"/>
  <c r="N13" i="2"/>
  <c r="G32" i="2"/>
  <c r="H32" i="2" s="1"/>
  <c r="K29" i="2"/>
  <c r="BA24" i="2"/>
  <c r="K20" i="2"/>
  <c r="BB9" i="2"/>
  <c r="K5" i="2"/>
  <c r="S24" i="2"/>
  <c r="L15" i="2"/>
  <c r="N17" i="2"/>
  <c r="K17" i="2"/>
  <c r="S23" i="2"/>
  <c r="S6" i="2"/>
  <c r="L19" i="2"/>
  <c r="AC19" i="2" s="1"/>
  <c r="L13" i="2"/>
  <c r="M8" i="2"/>
  <c r="S22" i="2"/>
  <c r="S5" i="2"/>
  <c r="L8" i="2"/>
  <c r="L17" i="2"/>
  <c r="AC17" i="2" s="1"/>
  <c r="N27" i="2"/>
  <c r="L22" i="2"/>
  <c r="S12" i="2"/>
  <c r="M22" i="2"/>
  <c r="AE22" i="2" s="1"/>
  <c r="N22" i="2"/>
  <c r="AG22" i="2" s="1"/>
  <c r="AV28" i="2"/>
  <c r="K22" i="2"/>
  <c r="AV26" i="2"/>
  <c r="E29" i="2"/>
  <c r="F29" i="2" s="1"/>
  <c r="E23" i="2"/>
  <c r="F23" i="2" s="1"/>
  <c r="E17" i="2"/>
  <c r="E11" i="2"/>
  <c r="E8" i="2"/>
  <c r="F8" i="2" s="1"/>
  <c r="G7" i="2"/>
  <c r="H7" i="2" s="1"/>
  <c r="E28" i="2"/>
  <c r="F28" i="2" s="1"/>
  <c r="E22" i="2"/>
  <c r="F22" i="2" s="1"/>
  <c r="E16" i="2"/>
  <c r="F16" i="2" s="1"/>
  <c r="E10" i="2"/>
  <c r="F10" i="2" s="1"/>
  <c r="E7" i="2"/>
  <c r="F7" i="2" s="1"/>
  <c r="E6" i="2"/>
  <c r="F6" i="2" s="1"/>
  <c r="E33" i="2"/>
  <c r="F33" i="2" s="1"/>
  <c r="E27" i="2"/>
  <c r="F27" i="2" s="1"/>
  <c r="E21" i="2"/>
  <c r="F21" i="2" s="1"/>
  <c r="E15" i="2"/>
  <c r="F15" i="2" s="1"/>
  <c r="E9" i="2"/>
  <c r="F9" i="2" s="1"/>
  <c r="E5" i="2"/>
  <c r="F5" i="2" s="1"/>
  <c r="E32" i="2"/>
  <c r="F32" i="2" s="1"/>
  <c r="E26" i="2"/>
  <c r="F26" i="2" s="1"/>
  <c r="E20" i="2"/>
  <c r="F20" i="2" s="1"/>
  <c r="E14" i="2"/>
  <c r="F14" i="2" s="1"/>
  <c r="E4" i="2"/>
  <c r="F4" i="2" s="1"/>
  <c r="E31" i="2"/>
  <c r="F31" i="2" s="1"/>
  <c r="E25" i="2"/>
  <c r="F25" i="2" s="1"/>
  <c r="E19" i="2"/>
  <c r="F19" i="2" s="1"/>
  <c r="E13" i="2"/>
  <c r="F13" i="2" s="1"/>
  <c r="E3" i="2"/>
  <c r="F3" i="2" s="1"/>
  <c r="E30" i="2"/>
  <c r="F30" i="2" s="1"/>
  <c r="E24" i="2"/>
  <c r="F24" i="2" s="1"/>
  <c r="E18" i="2"/>
  <c r="F18" i="2" s="1"/>
  <c r="AT26" i="2"/>
  <c r="AU19" i="2"/>
  <c r="R8" i="2"/>
  <c r="AT30" i="2"/>
  <c r="K8" i="2"/>
  <c r="AQ25" i="2"/>
  <c r="AV3" i="2"/>
  <c r="AQ33" i="2"/>
  <c r="AU29" i="2"/>
  <c r="AV24" i="2"/>
  <c r="AT33" i="2"/>
  <c r="AU28" i="2"/>
  <c r="AV27" i="2"/>
  <c r="AQ19" i="2"/>
  <c r="AQ31" i="2"/>
  <c r="AV30" i="2"/>
  <c r="AT28" i="2"/>
  <c r="AU10" i="2"/>
  <c r="AQ7" i="2"/>
  <c r="AQ6" i="2"/>
  <c r="AU5" i="2"/>
  <c r="AQ24" i="2"/>
  <c r="AU22" i="2"/>
  <c r="AV18" i="2"/>
  <c r="AQ14" i="2"/>
  <c r="AU16" i="2"/>
  <c r="AV12" i="2"/>
  <c r="AT11" i="2"/>
  <c r="AQ8" i="2"/>
  <c r="AV29" i="2"/>
  <c r="AV23" i="2"/>
  <c r="AV17" i="2"/>
  <c r="AT15" i="2"/>
  <c r="AQ13" i="2"/>
  <c r="AU12" i="2"/>
  <c r="AU7" i="2"/>
  <c r="AV4" i="2"/>
  <c r="AQ12" i="2"/>
  <c r="AT7" i="2"/>
  <c r="AQ23" i="2"/>
  <c r="AQ21" i="2"/>
  <c r="AU17" i="2"/>
  <c r="AT13" i="2"/>
  <c r="AV9" i="2"/>
  <c r="AT9" i="2"/>
  <c r="AQ3" i="2"/>
  <c r="AU31" i="2"/>
  <c r="AV32" i="2"/>
  <c r="AT31" i="2"/>
  <c r="AQ30" i="2"/>
  <c r="AU23" i="2"/>
  <c r="AQ22" i="2"/>
  <c r="AQ20" i="2"/>
  <c r="AT4" i="2"/>
  <c r="AT19" i="2"/>
  <c r="AQ18" i="2"/>
  <c r="AU13" i="2"/>
  <c r="AQ11" i="2"/>
  <c r="AT10" i="2"/>
  <c r="AT6" i="2"/>
  <c r="AQ5" i="2"/>
  <c r="AT27" i="2"/>
  <c r="AU33" i="2"/>
  <c r="AQ26" i="2"/>
  <c r="AU25" i="2"/>
  <c r="AT23" i="2"/>
  <c r="AT20" i="2"/>
  <c r="AV16" i="2"/>
  <c r="AU15" i="2"/>
  <c r="AT3" i="2"/>
  <c r="AU30" i="2"/>
  <c r="AT29" i="2"/>
  <c r="AQ28" i="2"/>
  <c r="AU27" i="2"/>
  <c r="AT25" i="2"/>
  <c r="AT24" i="2"/>
  <c r="AV20" i="2"/>
  <c r="AT17" i="2"/>
  <c r="AT14" i="2"/>
  <c r="AV11" i="2"/>
  <c r="AQ10" i="2"/>
  <c r="AQ9" i="2"/>
  <c r="AT8" i="2"/>
  <c r="AV5" i="2"/>
  <c r="AU4" i="2"/>
  <c r="AV33" i="2"/>
  <c r="AT22" i="2"/>
  <c r="AV21" i="2"/>
  <c r="AV14" i="2"/>
  <c r="AV8" i="2"/>
  <c r="AV6" i="2"/>
  <c r="AT5" i="2"/>
  <c r="AQ4" i="2"/>
  <c r="AQ32" i="2"/>
  <c r="AT32" i="2"/>
  <c r="AQ29" i="2"/>
  <c r="AT21" i="2"/>
  <c r="AT18" i="2"/>
  <c r="AT16" i="2"/>
  <c r="AV15" i="2"/>
  <c r="AQ27" i="2"/>
  <c r="AV22" i="2"/>
  <c r="AQ15" i="2"/>
  <c r="AT12" i="2"/>
  <c r="AU11" i="2"/>
  <c r="AV10" i="2"/>
  <c r="AU3" i="2"/>
  <c r="AU32" i="2"/>
  <c r="AV31" i="2"/>
  <c r="AU26" i="2"/>
  <c r="AV25" i="2"/>
  <c r="AU20" i="2"/>
  <c r="AV19" i="2"/>
  <c r="AU14" i="2"/>
  <c r="AV13" i="2"/>
  <c r="AU8" i="2"/>
  <c r="AV7" i="2"/>
  <c r="AU21" i="2"/>
  <c r="AU9" i="2"/>
  <c r="AQ17" i="2"/>
  <c r="AU24" i="2"/>
  <c r="AU18" i="2"/>
  <c r="AQ16" i="2"/>
  <c r="AU6" i="2"/>
  <c r="O40" i="1"/>
  <c r="AQ66" i="4"/>
  <c r="AV63" i="4"/>
  <c r="BF51" i="4"/>
  <c r="O25" i="1"/>
  <c r="BA2" i="2"/>
  <c r="G2" i="2"/>
  <c r="H2" i="2" s="1"/>
  <c r="BB2" i="2"/>
  <c r="O24" i="1"/>
  <c r="O39" i="1"/>
  <c r="O33" i="1"/>
  <c r="S25" i="1"/>
  <c r="Y31" i="2" s="1"/>
  <c r="K2" i="2"/>
  <c r="O32" i="1"/>
  <c r="G6" i="4"/>
  <c r="BG62" i="4"/>
  <c r="S62" i="4"/>
  <c r="W62" i="4"/>
  <c r="S6" i="1"/>
  <c r="Q3" i="2" s="1"/>
  <c r="S39" i="1"/>
  <c r="Z25" i="2" s="1"/>
  <c r="S11" i="1"/>
  <c r="S5" i="1"/>
  <c r="R26" i="2" s="1"/>
  <c r="S37" i="1"/>
  <c r="S4" i="1"/>
  <c r="S20" i="1"/>
  <c r="O22" i="1"/>
  <c r="AR5" i="4"/>
  <c r="S42" i="1"/>
  <c r="Y12" i="2" s="1"/>
  <c r="E2" i="2"/>
  <c r="F2" i="2" s="1"/>
  <c r="S19" i="1"/>
  <c r="AC64" i="4"/>
  <c r="S66" i="4"/>
  <c r="BB65" i="4"/>
  <c r="AV3" i="4"/>
  <c r="K6" i="4"/>
  <c r="AP3" i="4"/>
  <c r="BD5" i="4"/>
  <c r="AN3" i="4"/>
  <c r="AA4" i="4"/>
  <c r="R3" i="4"/>
  <c r="AP15" i="4"/>
  <c r="O42" i="4"/>
  <c r="BF35" i="4"/>
  <c r="AI58" i="4"/>
  <c r="AO12" i="4"/>
  <c r="L41" i="4"/>
  <c r="AS16" i="4"/>
  <c r="P45" i="4"/>
  <c r="BA8" i="4"/>
  <c r="H53" i="4"/>
  <c r="E32" i="4"/>
  <c r="AF5" i="4"/>
  <c r="AI12" i="4"/>
  <c r="L35" i="4"/>
  <c r="AR35" i="4"/>
  <c r="AI44" i="4"/>
  <c r="BG12" i="4"/>
  <c r="L59" i="4"/>
  <c r="S14" i="4"/>
  <c r="N19" i="4"/>
  <c r="BB45" i="4"/>
  <c r="AS54" i="4"/>
  <c r="BG34" i="4"/>
  <c r="AH59" i="4"/>
  <c r="BL7" i="4"/>
  <c r="G64" i="4"/>
  <c r="E62" i="4"/>
  <c r="BJ5" i="4"/>
  <c r="AP17" i="4"/>
  <c r="Q42" i="4"/>
  <c r="BE60" i="4"/>
  <c r="BH57" i="4"/>
  <c r="BM28" i="4"/>
  <c r="AB65" i="4"/>
  <c r="X19" i="4"/>
  <c r="S24" i="4"/>
  <c r="BE16" i="4"/>
  <c r="P57" i="4"/>
  <c r="AY28" i="4"/>
  <c r="AB51" i="4"/>
  <c r="V9" i="4"/>
  <c r="I22" i="4"/>
  <c r="M10" i="4"/>
  <c r="J13" i="4"/>
  <c r="AZ27" i="4"/>
  <c r="AA52" i="4"/>
  <c r="E46" i="4"/>
  <c r="AT5" i="4"/>
  <c r="BC40" i="4"/>
  <c r="AN55" i="4"/>
  <c r="J7" i="4"/>
  <c r="G10" i="4"/>
  <c r="Y36" i="4"/>
  <c r="AJ25" i="4"/>
  <c r="BB47" i="4"/>
  <c r="AU54" i="4"/>
  <c r="AH19" i="4"/>
  <c r="S34" i="4"/>
  <c r="AJ7" i="4"/>
  <c r="G36" i="4"/>
  <c r="F61" i="4"/>
  <c r="BI6" i="4"/>
  <c r="AZ25" i="4"/>
  <c r="Y52" i="4"/>
  <c r="AE28" i="4"/>
  <c r="AB31" i="4"/>
  <c r="BN25" i="4"/>
  <c r="Y66" i="4"/>
  <c r="D31" i="4"/>
  <c r="AE4" i="4"/>
  <c r="BK66" i="4"/>
  <c r="BN63" i="4"/>
  <c r="BF11" i="4"/>
  <c r="K58" i="4"/>
  <c r="X21" i="4"/>
  <c r="U24" i="4"/>
  <c r="AC32" i="4"/>
  <c r="AF29" i="4"/>
  <c r="BD29" i="4"/>
  <c r="AC56" i="4"/>
  <c r="BB15" i="4"/>
  <c r="O54" i="4"/>
  <c r="AR33" i="4"/>
  <c r="AG44" i="4"/>
  <c r="AN17" i="4"/>
  <c r="Q40" i="4"/>
  <c r="AZ19" i="4"/>
  <c r="S52" i="4"/>
  <c r="X7" i="4"/>
  <c r="G24" i="4"/>
  <c r="AX35" i="4"/>
  <c r="AI50" i="4"/>
  <c r="BI52" i="4"/>
  <c r="AZ61" i="4"/>
  <c r="I20" i="4"/>
  <c r="T9" i="4"/>
  <c r="BK58" i="4"/>
  <c r="BF63" i="4"/>
  <c r="AC18" i="4"/>
  <c r="R29" i="4"/>
  <c r="E42" i="4"/>
  <c r="AP5" i="4"/>
  <c r="BF39" i="4"/>
  <c r="AM58" i="4"/>
  <c r="AW12" i="4"/>
  <c r="L49" i="4"/>
  <c r="I8" i="4"/>
  <c r="H9" i="4"/>
  <c r="AL41" i="4"/>
  <c r="AO38" i="4"/>
  <c r="BD19" i="4"/>
  <c r="S56" i="4"/>
  <c r="C10" i="4"/>
  <c r="J3" i="4"/>
  <c r="C44" i="4"/>
  <c r="AR3" i="4"/>
  <c r="BJ37" i="4"/>
  <c r="AK62" i="4"/>
  <c r="AR19" i="4"/>
  <c r="S44" i="4"/>
  <c r="Q16" i="4"/>
  <c r="P17" i="4"/>
  <c r="BC44" i="4"/>
  <c r="AR55" i="4"/>
  <c r="Y18" i="4"/>
  <c r="R25" i="4"/>
  <c r="F37" i="4"/>
  <c r="AK6" i="4"/>
  <c r="BL21" i="4"/>
  <c r="U64" i="4"/>
  <c r="AS26" i="4"/>
  <c r="Z45" i="4"/>
  <c r="BL3" i="4"/>
  <c r="C64" i="4"/>
  <c r="BK18" i="4"/>
  <c r="R63" i="4"/>
  <c r="BJ31" i="4"/>
  <c r="AE62" i="4"/>
  <c r="AQ28" i="4"/>
  <c r="AB43" i="4"/>
  <c r="BM22" i="4"/>
  <c r="V65" i="4"/>
  <c r="BH47" i="4"/>
  <c r="AU60" i="4"/>
  <c r="T3" i="4"/>
  <c r="K66" i="4"/>
  <c r="J5" i="4"/>
  <c r="AB61" i="4"/>
  <c r="M62" i="4"/>
  <c r="AZ63" i="4"/>
  <c r="C30" i="4"/>
  <c r="AD3" i="4"/>
  <c r="V19" i="4"/>
  <c r="S22" i="4"/>
  <c r="BJ35" i="4"/>
  <c r="AI62" i="4"/>
  <c r="BG18" i="4"/>
  <c r="R59" i="4"/>
  <c r="F15" i="4"/>
  <c r="O6" i="4"/>
  <c r="BI14" i="4"/>
  <c r="N61" i="4"/>
  <c r="F9" i="4"/>
  <c r="I6" i="4"/>
  <c r="AL29" i="4"/>
  <c r="AC38" i="4"/>
  <c r="BF27" i="4"/>
  <c r="AA58" i="4"/>
  <c r="AC34" i="4"/>
  <c r="AH29" i="4"/>
  <c r="AE10" i="4"/>
  <c r="J31" i="4"/>
  <c r="BM30" i="4"/>
  <c r="AD65" i="4"/>
  <c r="D5" i="4"/>
  <c r="E4" i="4"/>
  <c r="R21" i="4"/>
  <c r="U18" i="4"/>
  <c r="E28" i="4"/>
  <c r="AB5" i="4"/>
  <c r="AQ16" i="4"/>
  <c r="P43" i="4"/>
  <c r="AF17" i="4"/>
  <c r="Q32" i="4"/>
  <c r="AD7" i="4"/>
  <c r="G30" i="4"/>
  <c r="BF7" i="4"/>
  <c r="G58" i="4"/>
  <c r="BD13" i="4"/>
  <c r="M56" i="4"/>
  <c r="AB35" i="4"/>
  <c r="AI28" i="4"/>
  <c r="AM30" i="4"/>
  <c r="AD39" i="4"/>
  <c r="BD25" i="4"/>
  <c r="Y56" i="4"/>
  <c r="AK28" i="4"/>
  <c r="AB37" i="4"/>
  <c r="BI46" i="4"/>
  <c r="AT61" i="4"/>
  <c r="BK10" i="4"/>
  <c r="J63" i="4"/>
  <c r="AU44" i="4"/>
  <c r="AR47" i="4"/>
  <c r="BN21" i="4"/>
  <c r="U66" i="4"/>
  <c r="C60" i="4"/>
  <c r="BH3" i="4"/>
  <c r="AS18" i="4"/>
  <c r="R45" i="4"/>
  <c r="AW8" i="4"/>
  <c r="H49" i="4"/>
  <c r="E30" i="4"/>
  <c r="AD5" i="4"/>
  <c r="BL43" i="4"/>
  <c r="AQ64" i="4"/>
  <c r="Z13" i="4"/>
  <c r="M26" i="4"/>
  <c r="BN51" i="4"/>
  <c r="AY66" i="4"/>
  <c r="AZ47" i="4"/>
  <c r="AU52" i="4"/>
  <c r="AF9" i="4"/>
  <c r="I32" i="4"/>
  <c r="AW14" i="4"/>
  <c r="N49" i="4"/>
  <c r="C22" i="4"/>
  <c r="V3" i="4"/>
  <c r="O12" i="4"/>
  <c r="L15" i="4"/>
  <c r="AU26" i="4"/>
  <c r="Z47" i="4"/>
  <c r="BN57" i="4"/>
  <c r="BE66" i="4"/>
  <c r="BH55" i="4"/>
  <c r="BC60" i="4"/>
  <c r="BE10" i="4"/>
  <c r="J57" i="4"/>
  <c r="BL37" i="4"/>
  <c r="AK64" i="4"/>
  <c r="AD9" i="4"/>
  <c r="I30" i="4"/>
  <c r="BF43" i="4"/>
  <c r="AQ58" i="4"/>
  <c r="AT33" i="4"/>
  <c r="AG46" i="4"/>
  <c r="BH21" i="4"/>
  <c r="U60" i="4"/>
  <c r="AQ18" i="4"/>
  <c r="R43" i="4"/>
  <c r="AI46" i="4"/>
  <c r="AT35" i="4"/>
  <c r="AY18" i="4"/>
  <c r="R51" i="4"/>
  <c r="C14" i="4"/>
  <c r="N3" i="4"/>
  <c r="BK6" i="4"/>
  <c r="F63" i="4"/>
  <c r="BK32" i="4"/>
  <c r="AF63" i="4"/>
  <c r="AA22" i="4"/>
  <c r="V27" i="4"/>
  <c r="AX25" i="4"/>
  <c r="Y50" i="4"/>
  <c r="AA12" i="4"/>
  <c r="L27" i="4"/>
  <c r="F17" i="4"/>
  <c r="Q6" i="4"/>
  <c r="BM48" i="4"/>
  <c r="AV65" i="4"/>
  <c r="BD11" i="4"/>
  <c r="K56" i="4"/>
  <c r="AW36" i="4"/>
  <c r="AJ49" i="4"/>
  <c r="P9" i="4"/>
  <c r="I16" i="4"/>
  <c r="F49" i="4"/>
  <c r="AW6" i="4"/>
  <c r="BA6" i="4"/>
  <c r="BF3" i="4"/>
  <c r="I66" i="4"/>
  <c r="AR65" i="4"/>
  <c r="X63" i="4"/>
  <c r="AP9" i="4"/>
  <c r="I42" i="4"/>
  <c r="AH21" i="4"/>
  <c r="U34" i="4"/>
  <c r="F33" i="4"/>
  <c r="AG6" i="4"/>
  <c r="AF15" i="4"/>
  <c r="O32" i="4"/>
  <c r="AB17" i="4"/>
  <c r="Q28" i="4"/>
  <c r="BF47" i="4"/>
  <c r="AU58" i="4"/>
  <c r="Y22" i="4"/>
  <c r="V25" i="4"/>
  <c r="BN15" i="4"/>
  <c r="O66" i="4"/>
  <c r="BC28" i="4"/>
  <c r="AB55" i="4"/>
  <c r="BE26" i="4"/>
  <c r="Z57" i="4"/>
  <c r="BM64" i="4"/>
  <c r="BL65" i="4"/>
  <c r="D9" i="4"/>
  <c r="I4" i="4"/>
  <c r="E50" i="4"/>
  <c r="AX5" i="4"/>
  <c r="BA58" i="4"/>
  <c r="BF53" i="4"/>
  <c r="AQ20" i="4"/>
  <c r="T43" i="4"/>
  <c r="BD17" i="4"/>
  <c r="Q56" i="4"/>
  <c r="AN23" i="4"/>
  <c r="W40" i="4"/>
  <c r="AX65" i="4"/>
  <c r="BM50" i="4"/>
  <c r="W34" i="4"/>
  <c r="AH23" i="4"/>
  <c r="AV31" i="4"/>
  <c r="AE48" i="4"/>
  <c r="BM4" i="4"/>
  <c r="D65" i="4"/>
  <c r="AO44" i="4"/>
  <c r="AR41" i="4"/>
  <c r="W8" i="4"/>
  <c r="H23" i="4"/>
  <c r="AS30" i="4"/>
  <c r="AD45" i="4"/>
  <c r="AP39" i="4"/>
  <c r="AM42" i="4"/>
  <c r="BK34" i="4"/>
  <c r="AH63" i="4"/>
  <c r="BK44" i="4"/>
  <c r="AR63" i="4"/>
  <c r="BJ55" i="4"/>
  <c r="BC62" i="4"/>
  <c r="AG20" i="4"/>
  <c r="T33" i="4"/>
  <c r="F35" i="4"/>
  <c r="AI6" i="4"/>
  <c r="BN41" i="4"/>
  <c r="AO66" i="4"/>
  <c r="W10" i="4"/>
  <c r="J23" i="4"/>
  <c r="BN53" i="4"/>
  <c r="BA66" i="4"/>
  <c r="BJ15" i="4"/>
  <c r="O62" i="4"/>
  <c r="AG18" i="4"/>
  <c r="R33" i="4"/>
  <c r="AM38" i="4"/>
  <c r="AL39" i="4"/>
  <c r="C8" i="4"/>
  <c r="H3" i="4"/>
  <c r="AL19" i="4"/>
  <c r="S38" i="4"/>
  <c r="AE42" i="4"/>
  <c r="AP31" i="4"/>
  <c r="C28" i="4"/>
  <c r="AB3" i="4"/>
  <c r="AZ15" i="4"/>
  <c r="O52" i="4"/>
  <c r="BE12" i="4"/>
  <c r="L57" i="4"/>
  <c r="BC14" i="4"/>
  <c r="N55" i="4"/>
  <c r="BB41" i="4"/>
  <c r="AO54" i="4"/>
  <c r="BB37" i="4"/>
  <c r="AK54" i="4"/>
  <c r="BG20" i="4"/>
  <c r="T59" i="4"/>
  <c r="AR37" i="4"/>
  <c r="AK44" i="4"/>
  <c r="BF45" i="4"/>
  <c r="AS58" i="4"/>
  <c r="E8" i="4"/>
  <c r="H5" i="4"/>
  <c r="BJ25" i="4"/>
  <c r="Y62" i="4"/>
  <c r="D35" i="4"/>
  <c r="AI4" i="4"/>
  <c r="BA22" i="4"/>
  <c r="V53" i="4"/>
  <c r="D45" i="4"/>
  <c r="AS4" i="4"/>
  <c r="AQ40" i="4"/>
  <c r="AN43" i="4"/>
  <c r="E34" i="4"/>
  <c r="AH5" i="4"/>
  <c r="AL11" i="4"/>
  <c r="K38" i="4"/>
  <c r="U20" i="4"/>
  <c r="T21" i="4"/>
  <c r="AJ29" i="4"/>
  <c r="AC36" i="4"/>
  <c r="BB21" i="4"/>
  <c r="U54" i="4"/>
  <c r="BI10" i="4"/>
  <c r="J61" i="4"/>
  <c r="AE20" i="4"/>
  <c r="T31" i="4"/>
  <c r="C54" i="4"/>
  <c r="BB3" i="4"/>
  <c r="AM18" i="4"/>
  <c r="R39" i="4"/>
  <c r="AA24" i="4"/>
  <c r="X27" i="4"/>
  <c r="AP19" i="4"/>
  <c r="S42" i="4"/>
  <c r="BM36" i="4"/>
  <c r="AJ65" i="4"/>
  <c r="AF19" i="4"/>
  <c r="S32" i="4"/>
  <c r="BL27" i="4"/>
  <c r="AA64" i="4"/>
  <c r="C52" i="4"/>
  <c r="AZ3" i="4"/>
  <c r="E54" i="4"/>
  <c r="BB5" i="4"/>
  <c r="AN19" i="4"/>
  <c r="S40" i="4"/>
  <c r="BM8" i="4"/>
  <c r="H65" i="4"/>
  <c r="AV23" i="4"/>
  <c r="W48" i="4"/>
  <c r="AY12" i="4"/>
  <c r="L51" i="4"/>
  <c r="BG48" i="4"/>
  <c r="AV59" i="4"/>
  <c r="BC38" i="4"/>
  <c r="AL55" i="4"/>
  <c r="BE24" i="4"/>
  <c r="X57" i="4"/>
  <c r="T7" i="4"/>
  <c r="G20" i="4"/>
  <c r="E66" i="4"/>
  <c r="BN5" i="4"/>
  <c r="AZ7" i="4"/>
  <c r="G52" i="4"/>
  <c r="BI50" i="4"/>
  <c r="AX61" i="4"/>
  <c r="AJ9" i="4"/>
  <c r="I36" i="4"/>
  <c r="F65" i="4"/>
  <c r="BM6" i="4"/>
  <c r="BN27" i="4"/>
  <c r="AA66" i="4"/>
  <c r="AR11" i="4"/>
  <c r="K44" i="4"/>
  <c r="AY26" i="4"/>
  <c r="Z51" i="4"/>
  <c r="AO14" i="4"/>
  <c r="N41" i="4"/>
  <c r="D63" i="4"/>
  <c r="BK4" i="4"/>
  <c r="AO48" i="4"/>
  <c r="AV41" i="4"/>
  <c r="AT27" i="4"/>
  <c r="AA46" i="4"/>
  <c r="BI30" i="4"/>
  <c r="AD61" i="4"/>
  <c r="BA40" i="4"/>
  <c r="AN53" i="4"/>
  <c r="AZ45" i="4"/>
  <c r="AS52" i="4"/>
  <c r="D55" i="4"/>
  <c r="BC4" i="4"/>
  <c r="AP11" i="4"/>
  <c r="K42" i="4"/>
  <c r="D39" i="4"/>
  <c r="AM4" i="4"/>
  <c r="BC50" i="4"/>
  <c r="AX55" i="4"/>
  <c r="AG16" i="4"/>
  <c r="P33" i="4"/>
  <c r="BF21" i="4"/>
  <c r="U58" i="4"/>
  <c r="BJ53" i="4"/>
  <c r="BA62" i="4"/>
  <c r="BG40" i="4"/>
  <c r="AN59" i="4"/>
  <c r="BK60" i="4"/>
  <c r="BH63" i="4"/>
  <c r="AL23" i="4"/>
  <c r="W38" i="4"/>
  <c r="BI12" i="4"/>
  <c r="L61" i="4"/>
  <c r="BH31" i="4"/>
  <c r="AE60" i="4"/>
  <c r="AH11" i="4"/>
  <c r="K34" i="4"/>
  <c r="D37" i="4"/>
  <c r="AK4" i="4"/>
  <c r="BN47" i="4"/>
  <c r="AU66" i="4"/>
  <c r="AE14" i="4"/>
  <c r="N31" i="4"/>
  <c r="D51" i="4"/>
  <c r="AY4" i="4"/>
  <c r="Z11" i="4"/>
  <c r="K26" i="4"/>
  <c r="AO16" i="4"/>
  <c r="P41" i="4"/>
  <c r="BK38" i="4"/>
  <c r="AL63" i="4"/>
  <c r="AA16" i="4"/>
  <c r="P27" i="4"/>
  <c r="BJ33" i="4"/>
  <c r="AG62" i="4"/>
  <c r="AW42" i="4"/>
  <c r="AP49" i="4"/>
  <c r="AL35" i="4"/>
  <c r="AI38" i="4"/>
  <c r="BB13" i="4"/>
  <c r="M54" i="4"/>
  <c r="BK42" i="4"/>
  <c r="AP63" i="4"/>
  <c r="BB23" i="4"/>
  <c r="W54" i="4"/>
  <c r="BC16" i="4"/>
  <c r="P55" i="4"/>
  <c r="BN23" i="4"/>
  <c r="W66" i="4"/>
  <c r="BD9" i="4"/>
  <c r="I56" i="4"/>
  <c r="BM46" i="4"/>
  <c r="AT65" i="4"/>
  <c r="AX19" i="4"/>
  <c r="S50" i="4"/>
  <c r="AM12" i="4"/>
  <c r="L39" i="4"/>
  <c r="AX31" i="4"/>
  <c r="AE50" i="4"/>
  <c r="BL9" i="4"/>
  <c r="I64" i="4"/>
  <c r="K8" i="4"/>
  <c r="H11" i="4"/>
  <c r="K20" i="4"/>
  <c r="T11" i="4"/>
  <c r="U14" i="4"/>
  <c r="N21" i="4"/>
  <c r="AP29" i="4"/>
  <c r="AC42" i="4"/>
  <c r="AI8" i="4"/>
  <c r="H35" i="4"/>
  <c r="O10" i="4"/>
  <c r="J15" i="4"/>
  <c r="BG36" i="4"/>
  <c r="AJ59" i="4"/>
  <c r="BM14" i="4"/>
  <c r="N65" i="4"/>
  <c r="AX45" i="4"/>
  <c r="AS50" i="4"/>
  <c r="BH65" i="4"/>
  <c r="BM60" i="4"/>
  <c r="BC42" i="4"/>
  <c r="AP55" i="4"/>
  <c r="BA16" i="4"/>
  <c r="P53" i="4"/>
  <c r="BG24" i="4"/>
  <c r="X59" i="4"/>
  <c r="D25" i="4"/>
  <c r="Y4" i="4"/>
  <c r="BI16" i="4"/>
  <c r="P61" i="4"/>
  <c r="AS8" i="4"/>
  <c r="H45" i="4"/>
  <c r="AJ15" i="4"/>
  <c r="O36" i="4"/>
  <c r="BM42" i="4"/>
  <c r="AP65" i="4"/>
  <c r="BL59" i="4"/>
  <c r="BG64" i="4"/>
  <c r="C66" i="4"/>
  <c r="BN3" i="4"/>
  <c r="M16" i="4"/>
  <c r="P13" i="4"/>
  <c r="AU22" i="4"/>
  <c r="V47" i="4"/>
  <c r="BG56" i="4"/>
  <c r="BD59" i="4"/>
  <c r="BG10" i="4"/>
  <c r="J59" i="4"/>
  <c r="BC10" i="4"/>
  <c r="J55" i="4"/>
  <c r="AP7" i="4"/>
  <c r="G42" i="4"/>
  <c r="D13" i="4"/>
  <c r="M4" i="4"/>
  <c r="AO22" i="4"/>
  <c r="V41" i="4"/>
  <c r="D53" i="4"/>
  <c r="BA4" i="4"/>
  <c r="BJ7" i="4"/>
  <c r="G62" i="4"/>
  <c r="AC10" i="4"/>
  <c r="J29" i="4"/>
  <c r="C24" i="4"/>
  <c r="X3" i="4"/>
  <c r="BJ43" i="4"/>
  <c r="AQ62" i="4"/>
  <c r="U12" i="4"/>
  <c r="L21" i="4"/>
  <c r="BG14" i="4"/>
  <c r="N59" i="4"/>
  <c r="AQ8" i="4"/>
  <c r="H43" i="4"/>
  <c r="AW30" i="4"/>
  <c r="AD49" i="4"/>
  <c r="AK36" i="4"/>
  <c r="AJ37" i="4"/>
  <c r="BI60" i="4"/>
  <c r="BH61" i="4"/>
  <c r="AQ32" i="4"/>
  <c r="AF43" i="4"/>
  <c r="AS20" i="4"/>
  <c r="T45" i="4"/>
  <c r="AX23" i="4"/>
  <c r="W50" i="4"/>
  <c r="L17" i="4"/>
  <c r="Q12" i="4"/>
  <c r="AZ21" i="4"/>
  <c r="U52" i="4"/>
  <c r="AV19" i="4"/>
  <c r="S48" i="4"/>
  <c r="BB57" i="4"/>
  <c r="BE54" i="4"/>
  <c r="BG38" i="4"/>
  <c r="AL59" i="4"/>
  <c r="AZ31" i="4"/>
  <c r="AE52" i="4"/>
  <c r="BJ21" i="4"/>
  <c r="U62" i="4"/>
  <c r="AB9" i="4"/>
  <c r="I28" i="4"/>
  <c r="BA20" i="4"/>
  <c r="T53" i="4"/>
  <c r="AN13" i="4"/>
  <c r="M40" i="4"/>
  <c r="BI8" i="4"/>
  <c r="H61" i="4"/>
  <c r="J21" i="4"/>
  <c r="U10" i="4"/>
  <c r="AY46" i="4"/>
  <c r="AT51" i="4"/>
  <c r="BL39" i="4"/>
  <c r="AM64" i="4"/>
  <c r="BH19" i="4"/>
  <c r="S60" i="4"/>
  <c r="BC18" i="4"/>
  <c r="R55" i="4"/>
  <c r="BJ45" i="4"/>
  <c r="AS62" i="4"/>
  <c r="AW18" i="4"/>
  <c r="R49" i="4"/>
  <c r="BB7" i="4"/>
  <c r="G54" i="4"/>
  <c r="BM40" i="4"/>
  <c r="AN65" i="4"/>
  <c r="AR13" i="4"/>
  <c r="M44" i="4"/>
  <c r="BD49" i="4"/>
  <c r="AW56" i="4"/>
  <c r="AN35" i="4"/>
  <c r="AI40" i="4"/>
  <c r="V11" i="4"/>
  <c r="K22" i="4"/>
  <c r="L19" i="4"/>
  <c r="S12" i="4"/>
  <c r="AG36" i="4"/>
  <c r="AJ33" i="4"/>
  <c r="C6" i="4"/>
  <c r="F3" i="4"/>
  <c r="AR23" i="4"/>
  <c r="W44" i="4"/>
  <c r="AU14" i="4"/>
  <c r="N47" i="4"/>
  <c r="AS44" i="4"/>
  <c r="AR45" i="4"/>
  <c r="BC48" i="4"/>
  <c r="AV55" i="4"/>
  <c r="BI34" i="4"/>
  <c r="AH61" i="4"/>
  <c r="D19" i="4"/>
  <c r="S4" i="4"/>
  <c r="AZ23" i="4"/>
  <c r="W52" i="4"/>
  <c r="F29" i="4"/>
  <c r="AC6" i="4"/>
  <c r="BI40" i="4"/>
  <c r="AN61" i="4"/>
  <c r="BC24" i="4"/>
  <c r="X55" i="4"/>
  <c r="F39" i="4"/>
  <c r="AM6" i="4"/>
  <c r="BB27" i="4"/>
  <c r="AA54" i="4"/>
  <c r="AL17" i="4"/>
  <c r="Q38" i="4"/>
  <c r="AU24" i="4"/>
  <c r="X47" i="4"/>
  <c r="AF33" i="4"/>
  <c r="AG32" i="4"/>
  <c r="BI20" i="4"/>
  <c r="T61" i="4"/>
  <c r="G14" i="4"/>
  <c r="N7" i="4"/>
  <c r="BH7" i="4"/>
  <c r="G60" i="4"/>
  <c r="BA32" i="4"/>
  <c r="AF53" i="4"/>
  <c r="AO34" i="4"/>
  <c r="AH41" i="4"/>
  <c r="AW38" i="4"/>
  <c r="AL49" i="4"/>
  <c r="C26" i="4"/>
  <c r="Z3" i="4"/>
  <c r="AB63" i="4"/>
  <c r="BL23" i="4"/>
  <c r="W64" i="4"/>
  <c r="AT15" i="4"/>
  <c r="O46" i="4"/>
  <c r="AE36" i="4"/>
  <c r="AJ31" i="4"/>
  <c r="BM38" i="4"/>
  <c r="AL65" i="4"/>
  <c r="AN29" i="4"/>
  <c r="AC40" i="4"/>
  <c r="BA38" i="4"/>
  <c r="AL53" i="4"/>
  <c r="M18" i="4"/>
  <c r="R13" i="4"/>
  <c r="AX39" i="4"/>
  <c r="AM50" i="4"/>
  <c r="AG30" i="4"/>
  <c r="AD33" i="4"/>
  <c r="BL33" i="4"/>
  <c r="AG64" i="4"/>
  <c r="AM28" i="4"/>
  <c r="AB39" i="4"/>
  <c r="AI10" i="4"/>
  <c r="J35" i="4"/>
  <c r="BC36" i="4"/>
  <c r="AJ55" i="4"/>
  <c r="AL13" i="4"/>
  <c r="M38" i="4"/>
  <c r="AX9" i="4"/>
  <c r="I50" i="4"/>
  <c r="C36" i="4"/>
  <c r="AJ3" i="4"/>
  <c r="AH13" i="4"/>
  <c r="M34" i="4"/>
  <c r="AY36" i="4"/>
  <c r="AJ51" i="4"/>
  <c r="BI22" i="4"/>
  <c r="V61" i="4"/>
  <c r="AF25" i="4"/>
  <c r="Y32" i="4"/>
  <c r="BA44" i="4"/>
  <c r="AR53" i="4"/>
  <c r="BF55" i="4"/>
  <c r="BC58" i="4"/>
  <c r="AK50" i="4"/>
  <c r="AX37" i="4"/>
  <c r="Z7" i="4"/>
  <c r="G26" i="4"/>
  <c r="BH29" i="4"/>
  <c r="AC60" i="4"/>
  <c r="X31" i="4"/>
  <c r="AE24" i="4"/>
  <c r="BE22" i="4"/>
  <c r="V57" i="4"/>
  <c r="AV29" i="4"/>
  <c r="AC48" i="4"/>
  <c r="BF33" i="4"/>
  <c r="AG58" i="4"/>
  <c r="AA20" i="4"/>
  <c r="T27" i="4"/>
  <c r="W26" i="4"/>
  <c r="Z23" i="4"/>
  <c r="AW32" i="4"/>
  <c r="AF49" i="4"/>
  <c r="AD21" i="4"/>
  <c r="U30" i="4"/>
  <c r="BN13" i="4"/>
  <c r="M66" i="4"/>
  <c r="AZ17" i="4"/>
  <c r="Q52" i="4"/>
  <c r="V29" i="4"/>
  <c r="AC22" i="4"/>
  <c r="AD37" i="4"/>
  <c r="AK30" i="4"/>
  <c r="AO26" i="4"/>
  <c r="Z41" i="4"/>
  <c r="X17" i="4"/>
  <c r="Q24" i="4"/>
  <c r="Q14" i="4"/>
  <c r="N17" i="4"/>
  <c r="AV21" i="4"/>
  <c r="U48" i="4"/>
  <c r="BI38" i="4"/>
  <c r="AL61" i="4"/>
  <c r="AJ41" i="4"/>
  <c r="AO36" i="4"/>
  <c r="AK26" i="4"/>
  <c r="Z37" i="4"/>
  <c r="AA10" i="4"/>
  <c r="J27" i="4"/>
  <c r="Z15" i="4"/>
  <c r="O26" i="4"/>
  <c r="BJ11" i="4"/>
  <c r="K62" i="4"/>
  <c r="Z27" i="4"/>
  <c r="AA26" i="4"/>
  <c r="AZ59" i="4"/>
  <c r="BG52" i="4"/>
  <c r="BE42" i="4"/>
  <c r="AP57" i="4"/>
  <c r="AD13" i="4"/>
  <c r="M30" i="4"/>
  <c r="AV45" i="4"/>
  <c r="AS48" i="4"/>
  <c r="AB25" i="4"/>
  <c r="Y28" i="4"/>
  <c r="BM24" i="4"/>
  <c r="X65" i="4"/>
  <c r="AS28" i="4"/>
  <c r="AB45" i="4"/>
  <c r="AV7" i="4"/>
  <c r="G48" i="4"/>
  <c r="AV27" i="4"/>
  <c r="AA48" i="4"/>
  <c r="BL13" i="4"/>
  <c r="M64" i="4"/>
  <c r="S18" i="4"/>
  <c r="R19" i="4"/>
  <c r="AQ38" i="4"/>
  <c r="AL43" i="4"/>
  <c r="AZ13" i="4"/>
  <c r="M52" i="4"/>
  <c r="AW22" i="4"/>
  <c r="V49" i="4"/>
  <c r="BJ29" i="4"/>
  <c r="AC62" i="4"/>
  <c r="BJ39" i="4"/>
  <c r="AM62" i="4"/>
  <c r="W16" i="4"/>
  <c r="P23" i="4"/>
  <c r="AU8" i="4"/>
  <c r="H47" i="4"/>
  <c r="V15" i="4"/>
  <c r="O22" i="4"/>
  <c r="AT23" i="4"/>
  <c r="W46" i="4"/>
  <c r="BF25" i="4"/>
  <c r="Y58" i="4"/>
  <c r="AY30" i="4"/>
  <c r="AD51" i="4"/>
  <c r="AV33" i="4"/>
  <c r="AG48" i="4"/>
  <c r="BE20" i="4"/>
  <c r="T57" i="4"/>
  <c r="AX33" i="4"/>
  <c r="AG50" i="4"/>
  <c r="AE16" i="4"/>
  <c r="P31" i="4"/>
  <c r="R7" i="4"/>
  <c r="G18" i="4"/>
  <c r="E40" i="4"/>
  <c r="AN5" i="4"/>
  <c r="D33" i="4"/>
  <c r="AG4" i="4"/>
  <c r="AY16" i="4"/>
  <c r="P51" i="4"/>
  <c r="AM26" i="4"/>
  <c r="Z39" i="4"/>
  <c r="BB31" i="4"/>
  <c r="AE54" i="4"/>
  <c r="BL41" i="4"/>
  <c r="AO64" i="4"/>
  <c r="D43" i="4"/>
  <c r="AQ4" i="4"/>
  <c r="AZ35" i="4"/>
  <c r="AI52" i="4"/>
  <c r="AT43" i="4"/>
  <c r="AQ46" i="4"/>
  <c r="AO24" i="4"/>
  <c r="X41" i="4"/>
  <c r="BJ47" i="4"/>
  <c r="AU62" i="4"/>
  <c r="BD37" i="4"/>
  <c r="AK56" i="4"/>
  <c r="BE30" i="4"/>
  <c r="AD57" i="4"/>
  <c r="AR27" i="4"/>
  <c r="AA44" i="4"/>
  <c r="BC20" i="4"/>
  <c r="T55" i="4"/>
  <c r="AM36" i="4"/>
  <c r="AJ39" i="4"/>
  <c r="BH17" i="4"/>
  <c r="Q60" i="4"/>
  <c r="BD7" i="4"/>
  <c r="G56" i="4"/>
  <c r="AP45" i="4"/>
  <c r="AS42" i="4"/>
  <c r="E48" i="4"/>
  <c r="AV5" i="4"/>
  <c r="AI20" i="4"/>
  <c r="T35" i="4"/>
  <c r="BF29" i="4"/>
  <c r="AC58" i="4"/>
  <c r="AW10" i="4"/>
  <c r="J49" i="4"/>
  <c r="T13" i="4"/>
  <c r="M20" i="4"/>
  <c r="AN47" i="4"/>
  <c r="AU40" i="4"/>
  <c r="BM32" i="4"/>
  <c r="AF65" i="4"/>
  <c r="X11" i="4"/>
  <c r="K24" i="4"/>
  <c r="AP21" i="4"/>
  <c r="U42" i="4"/>
  <c r="BD35" i="4"/>
  <c r="AI56" i="4"/>
  <c r="BN49" i="4"/>
  <c r="AW66" i="4"/>
  <c r="BD15" i="4"/>
  <c r="O56" i="4"/>
  <c r="BG22" i="4"/>
  <c r="V59" i="4"/>
  <c r="AO28" i="4"/>
  <c r="AB41" i="4"/>
  <c r="AN31" i="4"/>
  <c r="AE40" i="4"/>
  <c r="BG8" i="4"/>
  <c r="H59" i="4"/>
  <c r="BI18" i="4"/>
  <c r="R61" i="4"/>
  <c r="BC26" i="4"/>
  <c r="Z55" i="4"/>
  <c r="BE32" i="4"/>
  <c r="AF57" i="4"/>
  <c r="AP13" i="4"/>
  <c r="M42" i="4"/>
  <c r="BB17" i="4"/>
  <c r="Q54" i="4"/>
  <c r="I12" i="4"/>
  <c r="L9" i="4"/>
  <c r="BI32" i="4"/>
  <c r="AF61" i="4"/>
  <c r="BK46" i="4"/>
  <c r="AT63" i="4"/>
  <c r="BN17" i="4"/>
  <c r="Q66" i="4"/>
  <c r="AV35" i="4"/>
  <c r="AI48" i="4"/>
  <c r="C16" i="4"/>
  <c r="P3" i="4"/>
  <c r="BM58" i="4"/>
  <c r="BF65" i="4"/>
  <c r="AM48" i="4"/>
  <c r="AV39" i="4"/>
  <c r="AO10" i="4"/>
  <c r="J41" i="4"/>
  <c r="BD23" i="4"/>
  <c r="W56" i="4"/>
  <c r="BM18" i="4"/>
  <c r="R65" i="4"/>
  <c r="E20" i="4"/>
  <c r="T5" i="4"/>
  <c r="BI4" i="4"/>
  <c r="D61" i="4"/>
  <c r="BJ9" i="4"/>
  <c r="I62" i="4"/>
  <c r="D11" i="4"/>
  <c r="K4" i="4"/>
  <c r="BE36" i="4"/>
  <c r="AJ57" i="4"/>
  <c r="F41" i="4"/>
  <c r="AO6" i="4"/>
  <c r="BD21" i="4"/>
  <c r="U56" i="4"/>
  <c r="BB43" i="4"/>
  <c r="AQ54" i="4"/>
  <c r="F13" i="4"/>
  <c r="M6" i="4"/>
  <c r="AU18" i="4"/>
  <c r="R47" i="4"/>
  <c r="AF13" i="4"/>
  <c r="M32" i="4"/>
  <c r="W14" i="4"/>
  <c r="N23" i="4"/>
  <c r="BG50" i="4"/>
  <c r="AX59" i="4"/>
  <c r="AU42" i="4"/>
  <c r="AP47" i="4"/>
  <c r="BA30" i="4"/>
  <c r="AD53" i="4"/>
  <c r="BH33" i="4"/>
  <c r="AG60" i="4"/>
  <c r="AX27" i="4"/>
  <c r="AA50" i="4"/>
  <c r="F43" i="4"/>
  <c r="AQ6" i="4"/>
  <c r="BB35" i="4"/>
  <c r="AI54" i="4"/>
  <c r="W22" i="4"/>
  <c r="V23" i="4"/>
  <c r="AL25" i="4"/>
  <c r="Y38" i="4"/>
  <c r="BE28" i="4"/>
  <c r="AB57" i="4"/>
  <c r="BJ41" i="4"/>
  <c r="AO62" i="4"/>
  <c r="BB29" i="4"/>
  <c r="AC54" i="4"/>
  <c r="D49" i="4"/>
  <c r="AW4" i="4"/>
  <c r="BG16" i="4"/>
  <c r="P59" i="4"/>
  <c r="BA34" i="4"/>
  <c r="AH53" i="4"/>
  <c r="BL45" i="4"/>
  <c r="AS64" i="4"/>
  <c r="BG44" i="4"/>
  <c r="AR59" i="4"/>
  <c r="AJ21" i="4"/>
  <c r="U36" i="4"/>
  <c r="AW16" i="4"/>
  <c r="P49" i="4"/>
  <c r="BG26" i="4"/>
  <c r="Z59" i="4"/>
  <c r="BD27" i="4"/>
  <c r="AA56" i="4"/>
  <c r="AZ29" i="4"/>
  <c r="AC52" i="4"/>
  <c r="AS32" i="4"/>
  <c r="AF45" i="4"/>
  <c r="X13" i="4"/>
  <c r="M24" i="4"/>
  <c r="K18" i="4"/>
  <c r="R11" i="4"/>
  <c r="AI22" i="4"/>
  <c r="V35" i="4"/>
  <c r="BH43" i="4"/>
  <c r="AQ60" i="4"/>
  <c r="BE38" i="4"/>
  <c r="AL57" i="4"/>
  <c r="Z5" i="4"/>
  <c r="BE50" i="4"/>
  <c r="AX57" i="4"/>
  <c r="AN27" i="4"/>
  <c r="AA40" i="4"/>
  <c r="BE18" i="4"/>
  <c r="R57" i="4"/>
  <c r="BM12" i="4"/>
  <c r="AM8" i="4"/>
  <c r="H39" i="4"/>
  <c r="AJ13" i="4"/>
  <c r="M36" i="4"/>
  <c r="BC46" i="4"/>
  <c r="AT55" i="4"/>
  <c r="BK16" i="4"/>
  <c r="AN45" i="4"/>
  <c r="AS40" i="4"/>
  <c r="Q10" i="4"/>
  <c r="J17" i="4"/>
  <c r="AB19" i="4"/>
  <c r="S28" i="4"/>
  <c r="BL51" i="4"/>
  <c r="Q8" i="4"/>
  <c r="H17" i="4"/>
  <c r="BK20" i="4"/>
  <c r="W18" i="4"/>
  <c r="R23" i="4"/>
  <c r="Y10" i="4"/>
  <c r="J25" i="4"/>
  <c r="AX41" i="4"/>
  <c r="AO50" i="4"/>
  <c r="AE12" i="4"/>
  <c r="L31" i="4"/>
  <c r="AM10" i="4"/>
  <c r="AY40" i="4"/>
  <c r="AN51" i="4"/>
  <c r="AX7" i="4"/>
  <c r="G50" i="4"/>
  <c r="BB19" i="4"/>
  <c r="S54" i="4"/>
  <c r="AC14" i="4"/>
  <c r="N29" i="4"/>
  <c r="Y16" i="4"/>
  <c r="P25" i="4"/>
  <c r="BI42" i="4"/>
  <c r="AP61" i="4"/>
  <c r="BA46" i="4"/>
  <c r="AT53" i="4"/>
  <c r="AR17" i="4"/>
  <c r="Q44" i="4"/>
  <c r="BH15" i="4"/>
  <c r="BK26" i="4"/>
  <c r="Z63" i="4"/>
  <c r="BH37" i="4"/>
  <c r="AK60" i="4"/>
  <c r="Z33" i="4"/>
  <c r="AG26" i="4"/>
  <c r="AT19" i="4"/>
  <c r="S46" i="4"/>
  <c r="BH23" i="4"/>
  <c r="W60" i="4"/>
  <c r="BI48" i="4"/>
  <c r="AV61" i="4"/>
  <c r="BL17" i="4"/>
  <c r="AH31" i="4"/>
  <c r="AE34" i="4"/>
  <c r="BA52" i="4"/>
  <c r="AZ53" i="4"/>
  <c r="AG24" i="4"/>
  <c r="X33" i="4"/>
  <c r="AK8" i="4"/>
  <c r="H37" i="4"/>
  <c r="BF49" i="4"/>
  <c r="AW58" i="4"/>
  <c r="AO18" i="4"/>
  <c r="R41" i="4"/>
  <c r="BH45" i="4"/>
  <c r="AS60" i="4"/>
  <c r="AS24" i="4"/>
  <c r="X45" i="4"/>
  <c r="BF17" i="4"/>
  <c r="Q58" i="4"/>
  <c r="X9" i="4"/>
  <c r="I24" i="4"/>
  <c r="BC12" i="4"/>
  <c r="L55" i="4"/>
  <c r="BA56" i="4"/>
  <c r="G16" i="4"/>
  <c r="P7" i="4"/>
  <c r="BD39" i="4"/>
  <c r="AM56" i="4"/>
  <c r="BL49" i="4"/>
  <c r="AM22" i="4"/>
  <c r="V39" i="4"/>
  <c r="AA32" i="4"/>
  <c r="AF27" i="4"/>
  <c r="N15" i="4"/>
  <c r="O14" i="4"/>
  <c r="AP27" i="4"/>
  <c r="AA42" i="4"/>
  <c r="BN33" i="4"/>
  <c r="Y8" i="4"/>
  <c r="H25" i="4"/>
  <c r="AY50" i="4"/>
  <c r="AX51" i="4"/>
  <c r="Y42" i="4"/>
  <c r="AP25" i="4"/>
  <c r="AM46" i="4"/>
  <c r="AT39" i="4"/>
  <c r="AG8" i="4"/>
  <c r="H33" i="4"/>
  <c r="L3" i="4"/>
  <c r="BE4" i="4"/>
  <c r="U4" i="4"/>
  <c r="BG6" i="4"/>
  <c r="AU6" i="4"/>
  <c r="W6" i="4"/>
  <c r="AL5" i="4"/>
  <c r="N5" i="4"/>
  <c r="BI66" i="4"/>
  <c r="AK66" i="4"/>
  <c r="AZ65" i="4"/>
  <c r="P65" i="4"/>
  <c r="BA64" i="4"/>
  <c r="Q64" i="4"/>
  <c r="BB63" i="4"/>
  <c r="L63" i="4"/>
  <c r="AA60" i="4"/>
  <c r="BI56" i="4"/>
  <c r="AM54" i="4"/>
  <c r="BA48" i="4"/>
  <c r="BL31" i="4"/>
  <c r="BE48" i="4"/>
  <c r="AV57" i="4"/>
  <c r="AX13" i="4"/>
  <c r="M50" i="4"/>
  <c r="O8" i="4"/>
  <c r="H15" i="4"/>
  <c r="BB25" i="4"/>
  <c r="Y54" i="4"/>
  <c r="AS34" i="4"/>
  <c r="AH45" i="4"/>
  <c r="AE22" i="4"/>
  <c r="V31" i="4"/>
  <c r="AU16" i="4"/>
  <c r="P47" i="4"/>
  <c r="BG58" i="4"/>
  <c r="BF59" i="4"/>
  <c r="BB11" i="4"/>
  <c r="K54" i="4"/>
  <c r="AZ39" i="4"/>
  <c r="AM52" i="4"/>
  <c r="BN7" i="4"/>
  <c r="AH15" i="4"/>
  <c r="O34" i="4"/>
  <c r="AD23" i="4"/>
  <c r="W30" i="4"/>
  <c r="AR21" i="4"/>
  <c r="U44" i="4"/>
  <c r="AV25" i="4"/>
  <c r="Y48" i="4"/>
  <c r="AN15" i="4"/>
  <c r="O40" i="4"/>
  <c r="V17" i="4"/>
  <c r="Q22" i="4"/>
  <c r="BE8" i="4"/>
  <c r="H57" i="4"/>
  <c r="AU34" i="4"/>
  <c r="AH47" i="4"/>
  <c r="AR25" i="4"/>
  <c r="Y44" i="4"/>
  <c r="P11" i="4"/>
  <c r="K16" i="4"/>
  <c r="AI30" i="4"/>
  <c r="BC54" i="4"/>
  <c r="BB55" i="4"/>
  <c r="C48" i="4"/>
  <c r="BG46" i="4"/>
  <c r="AT59" i="4"/>
  <c r="AY34" i="4"/>
  <c r="AH51" i="4"/>
  <c r="AH35" i="4"/>
  <c r="AI34" i="4"/>
  <c r="AY38" i="4"/>
  <c r="AL51" i="4"/>
  <c r="E22" i="4"/>
  <c r="AR15" i="4"/>
  <c r="O44" i="4"/>
  <c r="AW52" i="4"/>
  <c r="AP23" i="4"/>
  <c r="W42" i="4"/>
  <c r="F11" i="4"/>
  <c r="AB21" i="4"/>
  <c r="U28" i="4"/>
  <c r="BB33" i="4"/>
  <c r="AG54" i="4"/>
  <c r="BF61" i="4"/>
  <c r="BI58" i="4"/>
  <c r="AI24" i="4"/>
  <c r="X35" i="4"/>
  <c r="AT21" i="4"/>
  <c r="U46" i="4"/>
  <c r="AW44" i="4"/>
  <c r="AR49" i="4"/>
  <c r="AB11" i="4"/>
  <c r="K28" i="4"/>
  <c r="D29" i="4"/>
  <c r="AI26" i="4"/>
  <c r="Z35" i="4"/>
  <c r="AX11" i="4"/>
  <c r="K50" i="4"/>
  <c r="AS38" i="4"/>
  <c r="AL45" i="4"/>
  <c r="AJ27" i="4"/>
  <c r="AA36" i="4"/>
  <c r="AT31" i="4"/>
  <c r="AE46" i="4"/>
  <c r="Z19" i="4"/>
  <c r="S26" i="4"/>
  <c r="Y20" i="4"/>
  <c r="T25" i="4"/>
  <c r="AY42" i="4"/>
  <c r="AP51" i="4"/>
  <c r="R15" i="4"/>
  <c r="O18" i="4"/>
  <c r="AR31" i="4"/>
  <c r="AE44" i="4"/>
  <c r="T15" i="4"/>
  <c r="O20" i="4"/>
  <c r="AY32" i="4"/>
  <c r="AF51" i="4"/>
  <c r="AI16" i="4"/>
  <c r="P35" i="4"/>
  <c r="N9" i="4"/>
  <c r="I14" i="4"/>
  <c r="BN43" i="4"/>
  <c r="AF39" i="4"/>
  <c r="AM32" i="4"/>
  <c r="D27" i="4"/>
  <c r="AZ9" i="4"/>
  <c r="I52" i="4"/>
  <c r="AT9" i="4"/>
  <c r="I46" i="4"/>
  <c r="G12" i="4"/>
  <c r="L7" i="4"/>
  <c r="AW20" i="4"/>
  <c r="T49" i="4"/>
  <c r="F25" i="4"/>
  <c r="X15" i="4"/>
  <c r="O24" i="4"/>
  <c r="BE40" i="4"/>
  <c r="AN57" i="4"/>
  <c r="AD11" i="4"/>
  <c r="K30" i="4"/>
  <c r="AA8" i="4"/>
  <c r="H27" i="4"/>
  <c r="BC32" i="4"/>
  <c r="AF55" i="4"/>
  <c r="AT3" i="4"/>
  <c r="AH3" i="4"/>
  <c r="G4" i="4"/>
  <c r="BE6" i="4"/>
  <c r="AS6" i="4"/>
  <c r="U6" i="4"/>
  <c r="BH5" i="4"/>
  <c r="AJ5" i="4"/>
  <c r="X5" i="4"/>
  <c r="L5" i="4"/>
  <c r="BG66" i="4"/>
  <c r="AI66" i="4"/>
  <c r="BJ65" i="4"/>
  <c r="Z65" i="4"/>
  <c r="AY64" i="4"/>
  <c r="AN63" i="4"/>
  <c r="O60" i="4"/>
  <c r="AU56" i="4"/>
  <c r="R53" i="4"/>
  <c r="E52" i="4"/>
  <c r="O48" i="4"/>
  <c r="AD41" i="4"/>
  <c r="AL27" i="4"/>
  <c r="BD33" i="4"/>
  <c r="AG56" i="4"/>
  <c r="BI36" i="4"/>
  <c r="AJ61" i="4"/>
  <c r="AU46" i="4"/>
  <c r="AT47" i="4"/>
  <c r="AZ11" i="4"/>
  <c r="K52" i="4"/>
  <c r="AO46" i="4"/>
  <c r="AT41" i="4"/>
  <c r="AU12" i="4"/>
  <c r="L47" i="4"/>
  <c r="AB13" i="4"/>
  <c r="M28" i="4"/>
  <c r="BD43" i="4"/>
  <c r="AQ56" i="4"/>
  <c r="BA28" i="4"/>
  <c r="AB53" i="4"/>
  <c r="BE14" i="4"/>
  <c r="N57" i="4"/>
  <c r="AQ50" i="4"/>
  <c r="AX43" i="4"/>
  <c r="BL35" i="4"/>
  <c r="AT37" i="4"/>
  <c r="AK46" i="4"/>
  <c r="W28" i="4"/>
  <c r="AB23" i="4"/>
  <c r="AC20" i="4"/>
  <c r="T29" i="4"/>
  <c r="AM34" i="4"/>
  <c r="AH39" i="4"/>
  <c r="AN9" i="4"/>
  <c r="I40" i="4"/>
  <c r="U32" i="4"/>
  <c r="AF21" i="4"/>
  <c r="D17" i="4"/>
  <c r="BC8" i="4"/>
  <c r="H55" i="4"/>
  <c r="AS36" i="4"/>
  <c r="AJ45" i="4"/>
  <c r="Y30" i="4"/>
  <c r="AD25" i="4"/>
  <c r="AF7" i="4"/>
  <c r="G32" i="4"/>
  <c r="K10" i="4"/>
  <c r="J11" i="4"/>
  <c r="Y14" i="4"/>
  <c r="N25" i="4"/>
  <c r="BC22" i="4"/>
  <c r="V55" i="4"/>
  <c r="AH27" i="4"/>
  <c r="AA34" i="4"/>
  <c r="AQ12" i="4"/>
  <c r="L43" i="4"/>
  <c r="AP35" i="4"/>
  <c r="AI42" i="4"/>
  <c r="BM56" i="4"/>
  <c r="BB49" i="4"/>
  <c r="AW54" i="4"/>
  <c r="AU10" i="4"/>
  <c r="J47" i="4"/>
  <c r="BF19" i="4"/>
  <c r="AL7" i="4"/>
  <c r="G38" i="4"/>
  <c r="Z9" i="4"/>
  <c r="I26" i="4"/>
  <c r="AX47" i="4"/>
  <c r="AU50" i="4"/>
  <c r="BK28" i="4"/>
  <c r="AC8" i="4"/>
  <c r="H29" i="4"/>
  <c r="BK36" i="4"/>
  <c r="BA12" i="4"/>
  <c r="L53" i="4"/>
  <c r="AB7" i="4"/>
  <c r="G28" i="4"/>
  <c r="AK14" i="4"/>
  <c r="N37" i="4"/>
  <c r="AX21" i="4"/>
  <c r="U50" i="4"/>
  <c r="BH35" i="4"/>
  <c r="AI60" i="4"/>
  <c r="AD19" i="4"/>
  <c r="S30" i="4"/>
  <c r="AF11" i="4"/>
  <c r="K32" i="4"/>
  <c r="AI14" i="4"/>
  <c r="N35" i="4"/>
  <c r="AD31" i="4"/>
  <c r="AE30" i="4"/>
  <c r="AQ42" i="4"/>
  <c r="AP43" i="4"/>
  <c r="AV11" i="4"/>
  <c r="K48" i="4"/>
  <c r="BD41" i="4"/>
  <c r="AO56" i="4"/>
  <c r="AE8" i="4"/>
  <c r="H31" i="4"/>
  <c r="I18" i="4"/>
  <c r="R9" i="4"/>
  <c r="BD31" i="4"/>
  <c r="AE56" i="4"/>
  <c r="BN45" i="4"/>
  <c r="BE52" i="4"/>
  <c r="AZ57" i="4"/>
  <c r="AK42" i="4"/>
  <c r="AP37" i="4"/>
  <c r="D59" i="4"/>
  <c r="AQ10" i="4"/>
  <c r="J43" i="4"/>
  <c r="D15" i="4"/>
  <c r="AK40" i="4"/>
  <c r="AN37" i="4"/>
  <c r="V7" i="4"/>
  <c r="G22" i="4"/>
  <c r="AG14" i="4"/>
  <c r="N33" i="4"/>
  <c r="AX15" i="4"/>
  <c r="O50" i="4"/>
  <c r="AK12" i="4"/>
  <c r="L37" i="4"/>
  <c r="AU32" i="4"/>
  <c r="AF47" i="4"/>
  <c r="AJ11" i="4"/>
  <c r="K36" i="4"/>
  <c r="F55" i="4"/>
  <c r="AK34" i="4"/>
  <c r="AH37" i="4"/>
  <c r="AN25" i="4"/>
  <c r="Y40" i="4"/>
  <c r="BJ27" i="4"/>
  <c r="AA62" i="4"/>
  <c r="AV17" i="4"/>
  <c r="Q48" i="4"/>
  <c r="H19" i="4"/>
  <c r="S8" i="4"/>
  <c r="AX17" i="4"/>
  <c r="Q50" i="4"/>
  <c r="AC12" i="4"/>
  <c r="L29" i="4"/>
  <c r="W20" i="4"/>
  <c r="T23" i="4"/>
  <c r="AV43" i="4"/>
  <c r="AQ48" i="4"/>
  <c r="AU36" i="4"/>
  <c r="AJ47" i="4"/>
  <c r="AK18" i="4"/>
  <c r="R37" i="4"/>
  <c r="C62" i="4"/>
  <c r="AQ14" i="4"/>
  <c r="N43" i="4"/>
  <c r="BB9" i="4"/>
  <c r="I54" i="4"/>
  <c r="BJ51" i="4"/>
  <c r="AY62" i="4"/>
  <c r="AJ19" i="4"/>
  <c r="S36" i="4"/>
  <c r="F31" i="4"/>
  <c r="BF15" i="4"/>
  <c r="O58" i="4"/>
  <c r="BD3" i="4"/>
  <c r="AF3" i="4"/>
  <c r="AO4" i="4"/>
  <c r="AC4" i="4"/>
  <c r="Q4" i="4"/>
  <c r="BC6" i="4"/>
  <c r="AE6" i="4"/>
  <c r="S6" i="4"/>
  <c r="BF5" i="4"/>
  <c r="V5" i="4"/>
  <c r="AS66" i="4"/>
  <c r="AG66" i="4"/>
  <c r="L65" i="4"/>
  <c r="BI64" i="4"/>
  <c r="AW64" i="4"/>
  <c r="Y64" i="4"/>
  <c r="K64" i="4"/>
  <c r="BJ63" i="4"/>
  <c r="AX63" i="4"/>
  <c r="AJ63" i="4"/>
  <c r="V63" i="4"/>
  <c r="H63" i="4"/>
  <c r="Q62" i="4"/>
  <c r="BA60" i="4"/>
  <c r="AT57" i="4"/>
  <c r="E26" i="4"/>
  <c r="BC66" i="4"/>
  <c r="G66" i="4"/>
  <c r="AU64" i="4"/>
  <c r="AI64" i="4"/>
  <c r="T63" i="4"/>
  <c r="AW62" i="4"/>
  <c r="Z61" i="4"/>
  <c r="AY60" i="4"/>
  <c r="BB59" i="4"/>
  <c r="AH57" i="4"/>
  <c r="BC52" i="4"/>
  <c r="AR51" i="4"/>
  <c r="G46" i="4"/>
  <c r="J39" i="4"/>
  <c r="BH49" i="4"/>
  <c r="AW60" i="4"/>
  <c r="BA26" i="4"/>
  <c r="Z53" i="4"/>
  <c r="F7" i="4"/>
  <c r="AM20" i="4"/>
  <c r="T39" i="4"/>
  <c r="BJ59" i="4"/>
  <c r="AG12" i="4"/>
  <c r="L33" i="4"/>
  <c r="V43" i="4"/>
  <c r="AQ22" i="4"/>
  <c r="AZ33" i="4"/>
  <c r="AG52" i="4"/>
  <c r="X25" i="4"/>
  <c r="Y24" i="4"/>
  <c r="AK16" i="4"/>
  <c r="P37" i="4"/>
  <c r="AY20" i="4"/>
  <c r="T51" i="4"/>
  <c r="BH25" i="4"/>
  <c r="Y60" i="4"/>
  <c r="BA24" i="4"/>
  <c r="X53" i="4"/>
  <c r="AT17" i="4"/>
  <c r="Q46" i="4"/>
  <c r="BE44" i="4"/>
  <c r="AR57" i="4"/>
  <c r="AY24" i="4"/>
  <c r="X51" i="4"/>
  <c r="BJ19" i="4"/>
  <c r="AY14" i="4"/>
  <c r="N51" i="4"/>
  <c r="AI32" i="4"/>
  <c r="AF35" i="4"/>
  <c r="BJ23" i="4"/>
  <c r="AT25" i="4"/>
  <c r="Y46" i="4"/>
  <c r="AN33" i="4"/>
  <c r="AG40" i="4"/>
  <c r="AW48" i="4"/>
  <c r="AV49" i="4"/>
  <c r="BF23" i="4"/>
  <c r="W58" i="4"/>
  <c r="BA36" i="4"/>
  <c r="AJ53" i="4"/>
  <c r="AD15" i="4"/>
  <c r="O30" i="4"/>
  <c r="S16" i="4"/>
  <c r="P19" i="4"/>
  <c r="J19" i="4"/>
  <c r="S10" i="4"/>
  <c r="BE56" i="4"/>
  <c r="BD57" i="4"/>
  <c r="Z17" i="4"/>
  <c r="Q26" i="4"/>
  <c r="AC24" i="4"/>
  <c r="X29" i="4"/>
  <c r="AH9" i="4"/>
  <c r="I34" i="4"/>
  <c r="C20" i="4"/>
  <c r="AT49" i="4"/>
  <c r="AW46" i="4"/>
  <c r="AK48" i="4"/>
  <c r="AV37" i="4"/>
  <c r="AS12" i="4"/>
  <c r="L45" i="4"/>
  <c r="AY8" i="4"/>
  <c r="H51" i="4"/>
  <c r="AA18" i="4"/>
  <c r="R27" i="4"/>
  <c r="AK24" i="4"/>
  <c r="X37" i="4"/>
  <c r="AI18" i="4"/>
  <c r="R35" i="4"/>
  <c r="AC16" i="4"/>
  <c r="P29" i="4"/>
  <c r="AL33" i="4"/>
  <c r="AG38" i="4"/>
  <c r="AQ26" i="4"/>
  <c r="Z43" i="4"/>
  <c r="AX29" i="4"/>
  <c r="AC50" i="4"/>
  <c r="AS10" i="4"/>
  <c r="J45" i="4"/>
  <c r="BI24" i="4"/>
  <c r="X61" i="4"/>
  <c r="BL57" i="4"/>
  <c r="E56" i="4"/>
  <c r="BC30" i="4"/>
  <c r="AD55" i="4"/>
  <c r="BE62" i="4"/>
  <c r="BJ57" i="4"/>
  <c r="BN11" i="4"/>
  <c r="E10" i="4"/>
  <c r="BI28" i="4"/>
  <c r="BN39" i="4"/>
  <c r="BJ13" i="4"/>
  <c r="W12" i="4"/>
  <c r="L23" i="4"/>
  <c r="AV9" i="4"/>
  <c r="I48" i="4"/>
  <c r="BK14" i="4"/>
  <c r="N63" i="4"/>
  <c r="AC44" i="4"/>
  <c r="AR29" i="4"/>
  <c r="AW28" i="4"/>
  <c r="AB49" i="4"/>
  <c r="AG22" i="4"/>
  <c r="V33" i="4"/>
  <c r="AS14" i="4"/>
  <c r="N45" i="4"/>
  <c r="BK52" i="4"/>
  <c r="AC26" i="4"/>
  <c r="Z29" i="4"/>
  <c r="AV13" i="4"/>
  <c r="M48" i="4"/>
  <c r="AL31" i="4"/>
  <c r="AE38" i="4"/>
  <c r="BA42" i="4"/>
  <c r="AJ23" i="4"/>
  <c r="W36" i="4"/>
  <c r="BI54" i="4"/>
  <c r="BB61" i="4"/>
  <c r="Y12" i="4"/>
  <c r="L25" i="4"/>
  <c r="AN21" i="4"/>
  <c r="U40" i="4"/>
  <c r="AU20" i="4"/>
  <c r="T47" i="4"/>
  <c r="AU30" i="4"/>
  <c r="AD47" i="4"/>
  <c r="AO32" i="4"/>
  <c r="AF41" i="4"/>
  <c r="BC34" i="4"/>
  <c r="AH55" i="4"/>
  <c r="BH13" i="4"/>
  <c r="M60" i="4"/>
  <c r="AY48" i="4"/>
  <c r="AV51" i="4"/>
  <c r="AY6" i="4"/>
  <c r="AA6" i="4"/>
  <c r="R5" i="4"/>
  <c r="AC66" i="4"/>
  <c r="BD65" i="4"/>
  <c r="T65" i="4"/>
  <c r="BE64" i="4"/>
  <c r="AO60" i="4"/>
  <c r="AP59" i="4"/>
  <c r="AE58" i="4"/>
  <c r="BM54" i="4"/>
  <c r="BD53" i="4"/>
  <c r="AO52" i="4"/>
  <c r="AZ49" i="4"/>
  <c r="BI44" i="4"/>
  <c r="BF37" i="4"/>
  <c r="AY58" i="4"/>
  <c r="AN11" i="4"/>
  <c r="K40" i="4"/>
  <c r="AQ34" i="4"/>
  <c r="AH43" i="4"/>
  <c r="Z21" i="4"/>
  <c r="U26" i="4"/>
  <c r="AH25" i="4"/>
  <c r="Y34" i="4"/>
  <c r="F53" i="4"/>
  <c r="AD17" i="4"/>
  <c r="Q30" i="4"/>
  <c r="AT11" i="4"/>
  <c r="K46" i="4"/>
  <c r="BG32" i="4"/>
  <c r="AF59" i="4"/>
  <c r="AM16" i="4"/>
  <c r="P39" i="4"/>
  <c r="AE18" i="4"/>
  <c r="R31" i="4"/>
  <c r="AX53" i="4"/>
  <c r="BA50" i="4"/>
  <c r="AO20" i="4"/>
  <c r="T41" i="4"/>
  <c r="AG28" i="4"/>
  <c r="AB33" i="4"/>
  <c r="D23" i="4"/>
  <c r="AE26" i="4"/>
  <c r="Z31" i="4"/>
  <c r="AY22" i="4"/>
  <c r="V51" i="4"/>
  <c r="C58" i="4"/>
  <c r="AW24" i="4"/>
  <c r="X49" i="4"/>
  <c r="BN9" i="4"/>
  <c r="AK10" i="4"/>
  <c r="J37" i="4"/>
  <c r="AQ30" i="4"/>
  <c r="AD43" i="4"/>
  <c r="BA14" i="4"/>
  <c r="N53" i="4"/>
  <c r="AL15" i="4"/>
  <c r="O38" i="4"/>
  <c r="AH17" i="4"/>
  <c r="Q34" i="4"/>
  <c r="AB29" i="4"/>
  <c r="AC28" i="4"/>
  <c r="AL9" i="4"/>
  <c r="I38" i="4"/>
  <c r="BH11" i="4"/>
  <c r="K60" i="4"/>
  <c r="AL47" i="4"/>
  <c r="AU38" i="4"/>
  <c r="N11" i="4"/>
  <c r="K14" i="4"/>
  <c r="AF37" i="4"/>
  <c r="AK32" i="4"/>
  <c r="AT13" i="4"/>
  <c r="M46" i="4"/>
  <c r="Q20" i="4"/>
  <c r="T17" i="4"/>
  <c r="M12" i="4"/>
  <c r="L13" i="4"/>
  <c r="AR39" i="4"/>
  <c r="AM44" i="4"/>
  <c r="AJ43" i="4"/>
  <c r="AQ36" i="4"/>
  <c r="M22" i="4"/>
  <c r="V13" i="4"/>
  <c r="AM24" i="4"/>
  <c r="X39" i="4"/>
  <c r="AB47" i="4"/>
  <c r="AU28" i="4"/>
  <c r="AM14" i="4"/>
  <c r="N39" i="4"/>
  <c r="AK22" i="4"/>
  <c r="V37" i="4"/>
  <c r="AR9" i="4"/>
  <c r="I44" i="4"/>
  <c r="AF23" i="4"/>
  <c r="W32" i="4"/>
  <c r="AY10" i="4"/>
  <c r="J51" i="4"/>
  <c r="AR7" i="4"/>
  <c r="G44" i="4"/>
  <c r="AN49" i="4"/>
  <c r="AW40" i="4"/>
  <c r="BF9" i="4"/>
  <c r="I58" i="4"/>
  <c r="AA14" i="4"/>
  <c r="N27" i="4"/>
  <c r="AW34" i="4"/>
  <c r="AH49" i="4"/>
  <c r="BL19" i="4"/>
  <c r="H13" i="4"/>
  <c r="M8" i="4"/>
  <c r="BG28" i="4"/>
  <c r="AB59" i="4"/>
  <c r="AN7" i="4"/>
  <c r="G40" i="4"/>
  <c r="P21" i="4"/>
  <c r="U16" i="4"/>
  <c r="AD27" i="4"/>
  <c r="AA30" i="4"/>
  <c r="AO8" i="4"/>
  <c r="H41" i="4"/>
  <c r="BM10" i="4"/>
  <c r="AJ17" i="4"/>
  <c r="Q36" i="4"/>
  <c r="AB15" i="4"/>
  <c r="O28" i="4"/>
  <c r="AO40" i="4"/>
  <c r="AN41" i="4"/>
  <c r="BN31" i="4"/>
  <c r="BF13" i="4"/>
  <c r="M58" i="4"/>
  <c r="AC46" i="4"/>
  <c r="AT29" i="4"/>
  <c r="BH9" i="4"/>
  <c r="I60" i="4"/>
  <c r="H21" i="4"/>
  <c r="U8" i="4"/>
  <c r="BK48" i="4"/>
  <c r="BD51" i="4"/>
  <c r="AY56" i="4"/>
  <c r="BF41" i="4"/>
  <c r="AO58" i="4"/>
  <c r="AL21" i="4"/>
  <c r="U38" i="4"/>
  <c r="BM44" i="4"/>
  <c r="BM34" i="4"/>
  <c r="AZ37" i="4"/>
  <c r="AK52" i="4"/>
  <c r="AP33" i="4"/>
  <c r="AG42" i="4"/>
  <c r="X43" i="4"/>
  <c r="AQ24" i="4"/>
  <c r="AG10" i="4"/>
  <c r="J33" i="4"/>
  <c r="BL29" i="4"/>
  <c r="AK20" i="4"/>
  <c r="T37" i="4"/>
  <c r="BD45" i="4"/>
  <c r="AS56" i="4"/>
  <c r="J53" i="4"/>
  <c r="AS22" i="4"/>
  <c r="V45" i="4"/>
  <c r="BK24" i="4"/>
  <c r="AH7" i="4"/>
  <c r="G34" i="4"/>
  <c r="BJ3" i="4"/>
  <c r="AX3" i="4"/>
  <c r="AL3" i="4"/>
  <c r="BG4" i="4"/>
  <c r="AU4" i="4"/>
  <c r="W4" i="4"/>
  <c r="Y6" i="4"/>
  <c r="BL5" i="4"/>
  <c r="P5" i="4"/>
  <c r="AM66" i="4"/>
  <c r="BC64" i="4"/>
  <c r="S64" i="4"/>
  <c r="BD63" i="4"/>
  <c r="AD63" i="4"/>
  <c r="P63" i="4"/>
  <c r="AM60" i="4"/>
  <c r="AD59" i="4"/>
  <c r="S58" i="4"/>
  <c r="AY54" i="4"/>
  <c r="AP53" i="4"/>
  <c r="Z49" i="4"/>
  <c r="AZ43" i="4"/>
  <c r="AD35" i="4"/>
  <c r="O21" i="1"/>
  <c r="O64" i="4"/>
  <c r="BA10" i="4"/>
  <c r="O18" i="1"/>
  <c r="O16" i="1"/>
  <c r="O20" i="1"/>
  <c r="O15" i="1"/>
  <c r="O17" i="1"/>
  <c r="O14" i="1"/>
  <c r="O19" i="1"/>
  <c r="O13" i="1"/>
  <c r="O8" i="1"/>
  <c r="O9" i="1"/>
  <c r="BO57" i="3"/>
  <c r="BO41" i="3"/>
  <c r="BO3" i="3"/>
  <c r="BO14" i="3"/>
  <c r="O10" i="1"/>
  <c r="BO25" i="3"/>
  <c r="BO12" i="3"/>
  <c r="BO58" i="3"/>
  <c r="BO54" i="3"/>
  <c r="BO42" i="3"/>
  <c r="BO38" i="3"/>
  <c r="BO30" i="3"/>
  <c r="BO29" i="3"/>
  <c r="BO13" i="3"/>
  <c r="BO5" i="3"/>
  <c r="BO61" i="3"/>
  <c r="BO45" i="3"/>
  <c r="BO22" i="3"/>
  <c r="BO55" i="3"/>
  <c r="BO46" i="3"/>
  <c r="BO39" i="3"/>
  <c r="BO15" i="3"/>
  <c r="BO6" i="3"/>
  <c r="BO62" i="3"/>
  <c r="BO23" i="3"/>
  <c r="BO64" i="3"/>
  <c r="BO48" i="3"/>
  <c r="BO32" i="3"/>
  <c r="BO31" i="3"/>
  <c r="BO16" i="3"/>
  <c r="BO7" i="3"/>
  <c r="O12" i="1"/>
  <c r="BO63" i="3"/>
  <c r="BO47" i="3"/>
  <c r="BO24" i="3"/>
  <c r="O11" i="1"/>
  <c r="BO65" i="3"/>
  <c r="BO49" i="3"/>
  <c r="BO33" i="3"/>
  <c r="BO17" i="3"/>
  <c r="BO8" i="3"/>
  <c r="BO60" i="3"/>
  <c r="BO66" i="3"/>
  <c r="BO50" i="3"/>
  <c r="BO34" i="3"/>
  <c r="BO26" i="3"/>
  <c r="BO18" i="3"/>
  <c r="BO9" i="3"/>
  <c r="BO52" i="3"/>
  <c r="BO36" i="3"/>
  <c r="O7" i="1"/>
  <c r="BO59" i="3"/>
  <c r="BO51" i="3"/>
  <c r="BO43" i="3"/>
  <c r="BO35" i="3"/>
  <c r="BO27" i="3"/>
  <c r="BO19" i="3"/>
  <c r="BO10" i="3"/>
  <c r="BO53" i="3"/>
  <c r="BO37" i="3"/>
  <c r="BO21" i="3"/>
  <c r="BO56" i="3"/>
  <c r="BO44" i="3"/>
  <c r="BO40" i="3"/>
  <c r="BO28" i="3"/>
  <c r="BO11" i="3"/>
  <c r="BO20" i="3"/>
  <c r="BO4" i="3"/>
  <c r="O6" i="1"/>
  <c r="O4" i="1"/>
  <c r="O3" i="1"/>
  <c r="O5" i="1"/>
  <c r="AG11" i="2" l="1"/>
  <c r="AG15" i="2"/>
  <c r="AH14" i="2"/>
  <c r="AE7" i="2"/>
  <c r="AF5" i="2"/>
  <c r="AH26" i="2"/>
  <c r="AA4" i="2"/>
  <c r="AA31" i="2"/>
  <c r="AA8" i="2"/>
  <c r="AE14" i="2"/>
  <c r="AG4" i="2"/>
  <c r="AG31" i="2"/>
  <c r="AE4" i="2"/>
  <c r="AA20" i="2"/>
  <c r="AC16" i="2"/>
  <c r="AC27" i="2"/>
  <c r="AG9" i="2"/>
  <c r="AG6" i="2"/>
  <c r="AC18" i="2"/>
  <c r="AA17" i="2"/>
  <c r="AA3" i="2"/>
  <c r="AA13" i="2"/>
  <c r="AC8" i="2"/>
  <c r="AC9" i="2"/>
  <c r="AD20" i="2"/>
  <c r="AG29" i="2"/>
  <c r="AH19" i="2"/>
  <c r="AD28" i="2"/>
  <c r="AC32" i="2"/>
  <c r="AG30" i="2"/>
  <c r="AC23" i="2"/>
  <c r="AE26" i="2"/>
  <c r="AE15" i="2"/>
  <c r="AC21" i="2"/>
  <c r="AG5" i="2"/>
  <c r="AA2" i="2"/>
  <c r="AC20" i="2"/>
  <c r="AA7" i="2"/>
  <c r="AG32" i="2"/>
  <c r="AF14" i="2"/>
  <c r="AE18" i="2"/>
  <c r="AF27" i="2"/>
  <c r="AC10" i="2"/>
  <c r="AD29" i="2"/>
  <c r="AC22" i="2"/>
  <c r="AC29" i="2"/>
  <c r="AG23" i="2"/>
  <c r="AF8" i="2"/>
  <c r="AH27" i="2"/>
  <c r="AD14" i="2"/>
  <c r="AC11" i="2"/>
  <c r="AG24" i="2"/>
  <c r="AC6" i="2"/>
  <c r="AA19" i="2"/>
  <c r="AA16" i="2"/>
  <c r="AC4" i="2"/>
  <c r="AC28" i="2"/>
  <c r="AF3" i="2"/>
  <c r="AG3" i="2"/>
  <c r="AG21" i="2"/>
  <c r="AC14" i="2"/>
  <c r="AC3" i="2"/>
  <c r="AD8" i="2"/>
  <c r="AA29" i="2"/>
  <c r="AE27" i="2"/>
  <c r="AG26" i="2"/>
  <c r="AG13" i="2"/>
  <c r="AH28" i="2"/>
  <c r="AE8" i="2"/>
  <c r="AH32" i="2"/>
  <c r="AD32" i="2"/>
  <c r="AA22" i="2"/>
  <c r="AG27" i="2"/>
  <c r="AC13" i="2"/>
  <c r="AC15" i="2"/>
  <c r="AE29" i="2"/>
  <c r="AG25" i="2"/>
  <c r="AC26" i="2"/>
  <c r="AC24" i="2"/>
  <c r="AA21" i="2"/>
  <c r="AG18" i="2"/>
  <c r="AF16" i="2"/>
  <c r="AG17" i="2"/>
  <c r="AA10" i="2"/>
  <c r="AG16" i="2"/>
  <c r="AC31" i="2"/>
  <c r="AD11" i="2"/>
  <c r="AD21" i="2"/>
  <c r="AD27" i="2"/>
  <c r="AE16" i="2"/>
  <c r="AH8" i="2"/>
  <c r="AG19" i="2"/>
  <c r="AA32" i="2"/>
  <c r="AD23" i="2"/>
  <c r="AA9" i="2"/>
  <c r="AA23" i="2"/>
  <c r="AA30" i="2"/>
  <c r="AE9" i="2"/>
  <c r="AD19" i="2"/>
  <c r="AH21" i="2"/>
  <c r="AG8" i="2"/>
  <c r="AD5" i="2"/>
  <c r="AG33" i="2"/>
  <c r="AH20" i="2"/>
  <c r="AF19" i="2"/>
  <c r="AF9" i="2"/>
  <c r="AF11" i="2"/>
  <c r="AA25" i="2"/>
  <c r="AA12" i="2"/>
  <c r="AA33" i="2"/>
  <c r="AD16" i="2"/>
  <c r="AE25" i="2"/>
  <c r="AE11" i="2"/>
  <c r="AF12" i="2"/>
  <c r="AH25" i="2"/>
  <c r="AG28" i="2"/>
  <c r="AA15" i="2"/>
  <c r="AC2" i="2"/>
  <c r="AE23" i="2"/>
  <c r="AE17" i="2"/>
  <c r="AE21" i="2"/>
  <c r="AH23" i="2"/>
  <c r="AH33" i="2"/>
  <c r="AF23" i="2"/>
  <c r="AH16" i="2"/>
  <c r="AA24" i="2"/>
  <c r="AA18" i="2"/>
  <c r="AE2" i="2"/>
  <c r="AC7" i="2"/>
  <c r="AF20" i="2"/>
  <c r="AE24" i="2"/>
  <c r="AC25" i="2"/>
  <c r="AE20" i="2"/>
  <c r="AE12" i="2"/>
  <c r="AF31" i="2"/>
  <c r="AE6" i="2"/>
  <c r="AA5" i="2"/>
  <c r="AA28" i="2"/>
  <c r="AA27" i="2"/>
  <c r="AA26" i="2"/>
  <c r="AC5" i="2"/>
  <c r="AE13" i="2"/>
  <c r="AE28" i="2"/>
  <c r="AE30" i="2"/>
  <c r="AC12" i="2"/>
  <c r="AF32" i="2"/>
  <c r="AE19" i="2"/>
  <c r="AA14" i="2"/>
  <c r="AA11" i="2"/>
  <c r="AA6" i="2"/>
  <c r="AH9" i="2"/>
  <c r="AD9" i="2"/>
  <c r="AE32" i="2"/>
  <c r="AE31" i="2"/>
  <c r="AE10" i="2"/>
  <c r="AH5" i="2"/>
  <c r="AF21" i="2"/>
  <c r="AG12" i="2"/>
  <c r="AH11" i="2"/>
  <c r="AF28" i="2"/>
  <c r="AF33" i="2"/>
  <c r="AE33" i="2"/>
  <c r="AC33" i="2"/>
  <c r="AD33" i="2"/>
  <c r="Y15" i="2"/>
  <c r="AF15" i="2" s="1"/>
  <c r="Q6" i="2"/>
  <c r="AF6" i="2" s="1"/>
  <c r="BE27" i="2"/>
  <c r="I17" i="2"/>
  <c r="J17" i="2" s="1"/>
  <c r="F17" i="2"/>
  <c r="I11" i="2"/>
  <c r="J11" i="2" s="1"/>
  <c r="F11" i="2"/>
  <c r="I19" i="2"/>
  <c r="J19" i="2" s="1"/>
  <c r="BE22" i="2"/>
  <c r="I22" i="2"/>
  <c r="BC21" i="2"/>
  <c r="W22" i="2"/>
  <c r="BE21" i="2"/>
  <c r="BE14" i="2"/>
  <c r="I28" i="2"/>
  <c r="AX28" i="2" s="1"/>
  <c r="W28" i="2"/>
  <c r="W11" i="2"/>
  <c r="W15" i="2"/>
  <c r="BC14" i="2"/>
  <c r="I9" i="2"/>
  <c r="BC15" i="2"/>
  <c r="BE15" i="2"/>
  <c r="W13" i="2"/>
  <c r="BC18" i="2"/>
  <c r="Z17" i="2"/>
  <c r="AH17" i="2" s="1"/>
  <c r="Y17" i="2"/>
  <c r="AF17" i="2" s="1"/>
  <c r="W23" i="2"/>
  <c r="W25" i="2"/>
  <c r="R10" i="2"/>
  <c r="AH10" i="2" s="1"/>
  <c r="Z18" i="2"/>
  <c r="AH18" i="2" s="1"/>
  <c r="BE10" i="2"/>
  <c r="BD27" i="2"/>
  <c r="Y24" i="2"/>
  <c r="AF24" i="2" s="1"/>
  <c r="Z24" i="2"/>
  <c r="AH24" i="2" s="1"/>
  <c r="Z31" i="2"/>
  <c r="AI31" i="2" s="1"/>
  <c r="BE30" i="2"/>
  <c r="W30" i="2"/>
  <c r="AJ33" i="2"/>
  <c r="BD12" i="2"/>
  <c r="W6" i="2"/>
  <c r="BC12" i="2"/>
  <c r="BE6" i="2"/>
  <c r="BE25" i="2"/>
  <c r="BE18" i="2"/>
  <c r="W17" i="2"/>
  <c r="W33" i="2"/>
  <c r="R3" i="2"/>
  <c r="W26" i="2"/>
  <c r="BE8" i="2"/>
  <c r="BE3" i="2"/>
  <c r="BE12" i="2"/>
  <c r="W4" i="2"/>
  <c r="BE20" i="2"/>
  <c r="BE4" i="2"/>
  <c r="BE17" i="2"/>
  <c r="W3" i="2"/>
  <c r="I14" i="2"/>
  <c r="W27" i="2"/>
  <c r="W18" i="2"/>
  <c r="BC33" i="2"/>
  <c r="BE33" i="2"/>
  <c r="BD15" i="2"/>
  <c r="BC23" i="2"/>
  <c r="BC8" i="2"/>
  <c r="BD8" i="2"/>
  <c r="BC30" i="2"/>
  <c r="BC20" i="2"/>
  <c r="BC25" i="2"/>
  <c r="W5" i="2"/>
  <c r="BE23" i="2"/>
  <c r="BC17" i="2"/>
  <c r="W8" i="2"/>
  <c r="W21" i="2"/>
  <c r="BD3" i="2"/>
  <c r="BE26" i="2"/>
  <c r="AJ5" i="2"/>
  <c r="BE24" i="2"/>
  <c r="BE28" i="2"/>
  <c r="BC28" i="2"/>
  <c r="BC9" i="2"/>
  <c r="W20" i="2"/>
  <c r="BE19" i="2"/>
  <c r="W19" i="2"/>
  <c r="BE11" i="2"/>
  <c r="BE16" i="2"/>
  <c r="I24" i="2"/>
  <c r="W7" i="2"/>
  <c r="AJ16" i="2"/>
  <c r="BC3" i="2"/>
  <c r="P3" i="2"/>
  <c r="AD3" i="2" s="1"/>
  <c r="R6" i="2"/>
  <c r="X15" i="2"/>
  <c r="AD15" i="2" s="1"/>
  <c r="P6" i="2"/>
  <c r="AD6" i="2" s="1"/>
  <c r="X12" i="2"/>
  <c r="AD12" i="2" s="1"/>
  <c r="Q4" i="2"/>
  <c r="AF4" i="2" s="1"/>
  <c r="X17" i="2"/>
  <c r="AD17" i="2" s="1"/>
  <c r="P4" i="2"/>
  <c r="AD4" i="2" s="1"/>
  <c r="X31" i="2"/>
  <c r="AD31" i="2" s="1"/>
  <c r="R22" i="2"/>
  <c r="AH22" i="2" s="1"/>
  <c r="P22" i="2"/>
  <c r="AD22" i="2" s="1"/>
  <c r="Z7" i="2"/>
  <c r="X7" i="2"/>
  <c r="Y7" i="2"/>
  <c r="Q26" i="2"/>
  <c r="X24" i="2"/>
  <c r="AD24" i="2" s="1"/>
  <c r="P26" i="2"/>
  <c r="AD26" i="2" s="1"/>
  <c r="Z12" i="2"/>
  <c r="AI12" i="2" s="1"/>
  <c r="P7" i="2"/>
  <c r="X30" i="2"/>
  <c r="AD30" i="2" s="1"/>
  <c r="R7" i="2"/>
  <c r="Y25" i="2"/>
  <c r="AJ25" i="2" s="1"/>
  <c r="P2" i="2"/>
  <c r="AD2" i="2" s="1"/>
  <c r="Z13" i="2"/>
  <c r="AH13" i="2" s="1"/>
  <c r="X13" i="2"/>
  <c r="AD13" i="2" s="1"/>
  <c r="Y13" i="2"/>
  <c r="AF13" i="2" s="1"/>
  <c r="BC27" i="2"/>
  <c r="O26" i="2"/>
  <c r="BC4" i="2"/>
  <c r="Y18" i="2"/>
  <c r="AF18" i="2" s="1"/>
  <c r="P10" i="2"/>
  <c r="AD10" i="2" s="1"/>
  <c r="Q10" i="2"/>
  <c r="AF10" i="2" s="1"/>
  <c r="X18" i="2"/>
  <c r="AD18" i="2" s="1"/>
  <c r="BC16" i="2"/>
  <c r="W29" i="2"/>
  <c r="AI21" i="2"/>
  <c r="X25" i="2"/>
  <c r="AD25" i="2" s="1"/>
  <c r="BE29" i="2"/>
  <c r="R4" i="2"/>
  <c r="AH4" i="2" s="1"/>
  <c r="AJ19" i="2"/>
  <c r="AJ28" i="2"/>
  <c r="AJ32" i="2"/>
  <c r="AJ29" i="2"/>
  <c r="AJ20" i="2"/>
  <c r="AJ9" i="2"/>
  <c r="AJ23" i="2"/>
  <c r="AJ21" i="2"/>
  <c r="AJ11" i="2"/>
  <c r="AJ8" i="2"/>
  <c r="AJ27" i="2"/>
  <c r="AJ14" i="2"/>
  <c r="I12" i="2"/>
  <c r="W12" i="2"/>
  <c r="I32" i="2"/>
  <c r="W31" i="2"/>
  <c r="BE31" i="2"/>
  <c r="W32" i="2"/>
  <c r="AI32" i="2"/>
  <c r="O12" i="2"/>
  <c r="BD22" i="2"/>
  <c r="BE32" i="2"/>
  <c r="AI11" i="2"/>
  <c r="O11" i="2"/>
  <c r="W24" i="2"/>
  <c r="AI29" i="2"/>
  <c r="AI14" i="2"/>
  <c r="AI5" i="2"/>
  <c r="O33" i="2"/>
  <c r="AI33" i="2"/>
  <c r="W14" i="2"/>
  <c r="O30" i="2"/>
  <c r="O4" i="2"/>
  <c r="AI9" i="2"/>
  <c r="AI28" i="2"/>
  <c r="O23" i="2"/>
  <c r="AI23" i="2"/>
  <c r="W9" i="2"/>
  <c r="O13" i="2"/>
  <c r="AB13" i="2" s="1"/>
  <c r="O16" i="2"/>
  <c r="AI16" i="2"/>
  <c r="W16" i="2"/>
  <c r="AI20" i="2"/>
  <c r="O29" i="2"/>
  <c r="AB29" i="2" s="1"/>
  <c r="O25" i="2"/>
  <c r="AI27" i="2"/>
  <c r="AI19" i="2"/>
  <c r="BC24" i="2"/>
  <c r="BC22" i="2"/>
  <c r="BC31" i="2"/>
  <c r="BC26" i="2"/>
  <c r="BC32" i="2"/>
  <c r="BC7" i="2"/>
  <c r="BE9" i="2"/>
  <c r="BD11" i="2"/>
  <c r="BC13" i="2"/>
  <c r="BC19" i="2"/>
  <c r="BC6" i="2"/>
  <c r="BD20" i="2"/>
  <c r="BD21" i="2"/>
  <c r="BC11" i="2"/>
  <c r="BD5" i="2"/>
  <c r="BC5" i="2"/>
  <c r="BC29" i="2"/>
  <c r="BD18" i="2"/>
  <c r="BD6" i="2"/>
  <c r="BD10" i="2"/>
  <c r="BC10" i="2"/>
  <c r="BE5" i="2"/>
  <c r="Y30" i="2"/>
  <c r="AF30" i="2" s="1"/>
  <c r="Z30" i="2"/>
  <c r="AH30" i="2" s="1"/>
  <c r="Q7" i="2"/>
  <c r="W10" i="2"/>
  <c r="Q22" i="2"/>
  <c r="AF22" i="2" s="1"/>
  <c r="O31" i="2"/>
  <c r="BE13" i="2"/>
  <c r="I23" i="2"/>
  <c r="Z15" i="2"/>
  <c r="BD26" i="2"/>
  <c r="I15" i="2"/>
  <c r="O6" i="2"/>
  <c r="BE7" i="2"/>
  <c r="BD28" i="2"/>
  <c r="O28" i="2"/>
  <c r="I29" i="2"/>
  <c r="BD29" i="2"/>
  <c r="BD33" i="2"/>
  <c r="I5" i="2"/>
  <c r="O5" i="2"/>
  <c r="BD19" i="2"/>
  <c r="O19" i="2"/>
  <c r="I6" i="2"/>
  <c r="I27" i="2"/>
  <c r="I4" i="2"/>
  <c r="BD14" i="2"/>
  <c r="AI8" i="2"/>
  <c r="I18" i="2"/>
  <c r="O18" i="2"/>
  <c r="O22" i="2"/>
  <c r="BD16" i="2"/>
  <c r="BD4" i="2"/>
  <c r="I3" i="2"/>
  <c r="I13" i="2"/>
  <c r="I33" i="2"/>
  <c r="O27" i="2"/>
  <c r="O14" i="2"/>
  <c r="BD23" i="2"/>
  <c r="I7" i="2"/>
  <c r="BD31" i="2"/>
  <c r="I30" i="2"/>
  <c r="O3" i="2"/>
  <c r="BD17" i="2"/>
  <c r="O24" i="2"/>
  <c r="I10" i="2"/>
  <c r="I31" i="2"/>
  <c r="I16" i="2"/>
  <c r="O10" i="2"/>
  <c r="I25" i="2"/>
  <c r="I8" i="2"/>
  <c r="I20" i="2"/>
  <c r="BD24" i="2"/>
  <c r="O15" i="2"/>
  <c r="BD25" i="2"/>
  <c r="O17" i="2"/>
  <c r="I26" i="2"/>
  <c r="O21" i="2"/>
  <c r="O20" i="2"/>
  <c r="O32" i="2"/>
  <c r="O9" i="2"/>
  <c r="BD9" i="2"/>
  <c r="I21" i="2"/>
  <c r="BD13" i="2"/>
  <c r="BD32" i="2"/>
  <c r="O7" i="2"/>
  <c r="BD30" i="2"/>
  <c r="BD7" i="2"/>
  <c r="O8" i="2"/>
  <c r="AW17" i="2"/>
  <c r="AW13" i="2"/>
  <c r="AW31" i="2"/>
  <c r="AW12" i="2"/>
  <c r="AW29" i="2"/>
  <c r="AW24" i="2"/>
  <c r="AW10" i="2"/>
  <c r="AW4" i="2"/>
  <c r="AW27" i="2"/>
  <c r="AW19" i="2"/>
  <c r="AW26" i="2"/>
  <c r="AW3" i="2"/>
  <c r="AW5" i="2"/>
  <c r="AW6" i="2"/>
  <c r="AW28" i="2"/>
  <c r="AW9" i="2"/>
  <c r="AW23" i="2"/>
  <c r="AW21" i="2"/>
  <c r="AW20" i="2"/>
  <c r="AW22" i="2"/>
  <c r="AW15" i="2"/>
  <c r="AW25" i="2"/>
  <c r="AW14" i="2"/>
  <c r="AW32" i="2"/>
  <c r="AW11" i="2"/>
  <c r="AW16" i="2"/>
  <c r="AW18" i="2"/>
  <c r="AW30" i="2"/>
  <c r="AW7" i="2"/>
  <c r="AW8" i="2"/>
  <c r="AW33" i="2"/>
  <c r="R2" i="2"/>
  <c r="AH2" i="2" s="1"/>
  <c r="Q2" i="2"/>
  <c r="AF2" i="2" s="1"/>
  <c r="AA5" i="1"/>
  <c r="AA7" i="1" s="1"/>
  <c r="BO48" i="4"/>
  <c r="BO38" i="4"/>
  <c r="BO8" i="4"/>
  <c r="BO65" i="4"/>
  <c r="BO59" i="4"/>
  <c r="BO18" i="4"/>
  <c r="BO44" i="4"/>
  <c r="BO61" i="4"/>
  <c r="BO62" i="4"/>
  <c r="BO46" i="4"/>
  <c r="BO27" i="4"/>
  <c r="BO43" i="4"/>
  <c r="BO54" i="4"/>
  <c r="BO6" i="4"/>
  <c r="BO33" i="4"/>
  <c r="BO4" i="4"/>
  <c r="BO34" i="4"/>
  <c r="BO56" i="4"/>
  <c r="BO60" i="4"/>
  <c r="BO17" i="4"/>
  <c r="BO16" i="4"/>
  <c r="BO47" i="4"/>
  <c r="BO11" i="4"/>
  <c r="BO9" i="4"/>
  <c r="BO21" i="4"/>
  <c r="BO12" i="4"/>
  <c r="BO30" i="4"/>
  <c r="BO23" i="4"/>
  <c r="BO51" i="4"/>
  <c r="BO63" i="4"/>
  <c r="BO5" i="4"/>
  <c r="BO31" i="4"/>
  <c r="BO42" i="4"/>
  <c r="BO32" i="4"/>
  <c r="BO55" i="4"/>
  <c r="BO57" i="4"/>
  <c r="BO28" i="4"/>
  <c r="BO49" i="4"/>
  <c r="BO52" i="4"/>
  <c r="BO14" i="4"/>
  <c r="BO20" i="4"/>
  <c r="BO50" i="4"/>
  <c r="BO25" i="4"/>
  <c r="BO15" i="4"/>
  <c r="BO22" i="4"/>
  <c r="BO36" i="4"/>
  <c r="BO35" i="4"/>
  <c r="BO7" i="4"/>
  <c r="BO45" i="4"/>
  <c r="BO24" i="4"/>
  <c r="BO41" i="4"/>
  <c r="BO3" i="4"/>
  <c r="BO53" i="4"/>
  <c r="BO13" i="4"/>
  <c r="BO58" i="4"/>
  <c r="BO66" i="4"/>
  <c r="BO37" i="4"/>
  <c r="BO29" i="4"/>
  <c r="BO40" i="4"/>
  <c r="BO19" i="4"/>
  <c r="BO39" i="4"/>
  <c r="BO26" i="4"/>
  <c r="BO64" i="4"/>
  <c r="BO10" i="4"/>
  <c r="BP37" i="3"/>
  <c r="BP31" i="3"/>
  <c r="BP29" i="3"/>
  <c r="BP45" i="3"/>
  <c r="BP61" i="3"/>
  <c r="BP7" i="3"/>
  <c r="BP53" i="3"/>
  <c r="BP5" i="3"/>
  <c r="BP13" i="3"/>
  <c r="BP19" i="3"/>
  <c r="BP9" i="3"/>
  <c r="BP41" i="3"/>
  <c r="BP47" i="3"/>
  <c r="BP57" i="3"/>
  <c r="BP3" i="3"/>
  <c r="BP11" i="3"/>
  <c r="BP55" i="3"/>
  <c r="BP63" i="3"/>
  <c r="BP21" i="3"/>
  <c r="BP23" i="3"/>
  <c r="BP35" i="3"/>
  <c r="BP17" i="3"/>
  <c r="BP43" i="3"/>
  <c r="BP33" i="3"/>
  <c r="BP25" i="3"/>
  <c r="BP49" i="3"/>
  <c r="BP15" i="3"/>
  <c r="BP59" i="3"/>
  <c r="BP65" i="3"/>
  <c r="BP39" i="3"/>
  <c r="BP27" i="3"/>
  <c r="BP51" i="3"/>
  <c r="AY11" i="2" l="1"/>
  <c r="AK11" i="2"/>
  <c r="AK8" i="2"/>
  <c r="AN13" i="2"/>
  <c r="AN29" i="2"/>
  <c r="AB19" i="2"/>
  <c r="AN19" i="2" s="1"/>
  <c r="AX17" i="2"/>
  <c r="AK16" i="2"/>
  <c r="AY17" i="2"/>
  <c r="AB7" i="2"/>
  <c r="AB21" i="2"/>
  <c r="AN21" i="2" s="1"/>
  <c r="AD7" i="2"/>
  <c r="AB8" i="2"/>
  <c r="AN8" i="2" s="1"/>
  <c r="AB18" i="2"/>
  <c r="AN18" i="2" s="1"/>
  <c r="AB20" i="2"/>
  <c r="AN20" i="2" s="1"/>
  <c r="AK27" i="2"/>
  <c r="AI15" i="2"/>
  <c r="AK15" i="2" s="1"/>
  <c r="AB11" i="2"/>
  <c r="AN11" i="2" s="1"/>
  <c r="AB12" i="2"/>
  <c r="AN12" i="2" s="1"/>
  <c r="AB30" i="2"/>
  <c r="AN30" i="2" s="1"/>
  <c r="AF7" i="2"/>
  <c r="AB23" i="2"/>
  <c r="AN23" i="2" s="1"/>
  <c r="AB28" i="2"/>
  <c r="AN28" i="2" s="1"/>
  <c r="AB24" i="2"/>
  <c r="AN24" i="2" s="1"/>
  <c r="AB5" i="2"/>
  <c r="AN5" i="2" s="1"/>
  <c r="AB33" i="2"/>
  <c r="AN33" i="2" s="1"/>
  <c r="AB17" i="2"/>
  <c r="AN17" i="2" s="1"/>
  <c r="AB14" i="2"/>
  <c r="AN14" i="2" s="1"/>
  <c r="AB9" i="2"/>
  <c r="AN9" i="2" s="1"/>
  <c r="AB10" i="2"/>
  <c r="AN10" i="2" s="1"/>
  <c r="AB27" i="2"/>
  <c r="AN27" i="2" s="1"/>
  <c r="AB6" i="2"/>
  <c r="AN6" i="2" s="1"/>
  <c r="AB25" i="2"/>
  <c r="AB4" i="2"/>
  <c r="AN4" i="2" s="1"/>
  <c r="AB3" i="2"/>
  <c r="AN3" i="2" s="1"/>
  <c r="AB22" i="2"/>
  <c r="AN22" i="2" s="1"/>
  <c r="AB15" i="2"/>
  <c r="AN15" i="2" s="1"/>
  <c r="AB26" i="2"/>
  <c r="AH7" i="2"/>
  <c r="AJ26" i="2"/>
  <c r="AF26" i="2"/>
  <c r="AH12" i="2"/>
  <c r="AI6" i="2"/>
  <c r="AK6" i="2" s="1"/>
  <c r="AH6" i="2"/>
  <c r="AB16" i="2"/>
  <c r="AN16" i="2" s="1"/>
  <c r="AI3" i="2"/>
  <c r="AK3" i="2" s="1"/>
  <c r="AH3" i="2"/>
  <c r="AH31" i="2"/>
  <c r="AB31" i="2"/>
  <c r="AN31" i="2" s="1"/>
  <c r="AH15" i="2"/>
  <c r="AB32" i="2"/>
  <c r="AN32" i="2" s="1"/>
  <c r="AF25" i="2"/>
  <c r="AK14" i="2"/>
  <c r="AK28" i="2"/>
  <c r="AX11" i="2"/>
  <c r="BF22" i="2"/>
  <c r="AK33" i="2"/>
  <c r="BF27" i="2"/>
  <c r="AK12" i="2"/>
  <c r="AK29" i="2"/>
  <c r="AL19" i="2"/>
  <c r="AM19" i="2"/>
  <c r="AM11" i="2"/>
  <c r="AK31" i="2"/>
  <c r="AK19" i="2"/>
  <c r="AK9" i="2"/>
  <c r="AK5" i="2"/>
  <c r="AK21" i="2"/>
  <c r="AK20" i="2"/>
  <c r="AK23" i="2"/>
  <c r="AK32" i="2"/>
  <c r="AL11" i="2"/>
  <c r="AY19" i="2"/>
  <c r="AX19" i="2"/>
  <c r="AX4" i="2"/>
  <c r="J4" i="2"/>
  <c r="AX5" i="2"/>
  <c r="J5" i="2"/>
  <c r="AY16" i="2"/>
  <c r="J16" i="2"/>
  <c r="AY30" i="2"/>
  <c r="J30" i="2"/>
  <c r="AY27" i="2"/>
  <c r="J27" i="2"/>
  <c r="AX32" i="2"/>
  <c r="J32" i="2"/>
  <c r="AX25" i="2"/>
  <c r="J25" i="2"/>
  <c r="AM25" i="2" s="1"/>
  <c r="AX23" i="2"/>
  <c r="J23" i="2"/>
  <c r="AX22" i="2"/>
  <c r="J22" i="2"/>
  <c r="AY22" i="2"/>
  <c r="AX21" i="2"/>
  <c r="J21" i="2"/>
  <c r="AY20" i="2"/>
  <c r="J20" i="2"/>
  <c r="AX10" i="2"/>
  <c r="J10" i="2"/>
  <c r="AY13" i="2"/>
  <c r="J13" i="2"/>
  <c r="AX18" i="2"/>
  <c r="J18" i="2"/>
  <c r="AY29" i="2"/>
  <c r="J29" i="2"/>
  <c r="AY12" i="2"/>
  <c r="J12" i="2"/>
  <c r="AY14" i="2"/>
  <c r="J14" i="2"/>
  <c r="AY28" i="2"/>
  <c r="AZ28" i="2" s="1"/>
  <c r="J28" i="2"/>
  <c r="AY31" i="2"/>
  <c r="J31" i="2"/>
  <c r="AX33" i="2"/>
  <c r="J33" i="2"/>
  <c r="AY6" i="2"/>
  <c r="J6" i="2"/>
  <c r="AY15" i="2"/>
  <c r="J15" i="2"/>
  <c r="AY26" i="2"/>
  <c r="J26" i="2"/>
  <c r="AX8" i="2"/>
  <c r="J8" i="2"/>
  <c r="AY7" i="2"/>
  <c r="J7" i="2"/>
  <c r="AY3" i="2"/>
  <c r="J3" i="2"/>
  <c r="AX24" i="2"/>
  <c r="J24" i="2"/>
  <c r="AY9" i="2"/>
  <c r="J9" i="2"/>
  <c r="AX9" i="2"/>
  <c r="BF21" i="2"/>
  <c r="BF14" i="2"/>
  <c r="BF15" i="2"/>
  <c r="AX14" i="2"/>
  <c r="BF6" i="2"/>
  <c r="AJ10" i="2"/>
  <c r="BF8" i="2"/>
  <c r="BF25" i="2"/>
  <c r="BF10" i="2"/>
  <c r="AJ24" i="2"/>
  <c r="AI24" i="2"/>
  <c r="AK24" i="2" s="1"/>
  <c r="BF20" i="2"/>
  <c r="AJ31" i="2"/>
  <c r="BF30" i="2"/>
  <c r="AY24" i="2"/>
  <c r="AJ17" i="2"/>
  <c r="AM17" i="2" s="1"/>
  <c r="BF16" i="2"/>
  <c r="AI18" i="2"/>
  <c r="AK18" i="2" s="1"/>
  <c r="AI17" i="2"/>
  <c r="AK17" i="2" s="1"/>
  <c r="BF4" i="2"/>
  <c r="AJ6" i="2"/>
  <c r="BF17" i="2"/>
  <c r="BF18" i="2"/>
  <c r="BF12" i="2"/>
  <c r="AJ3" i="2"/>
  <c r="BF3" i="2"/>
  <c r="BF33" i="2"/>
  <c r="BF19" i="2"/>
  <c r="BF28" i="2"/>
  <c r="BF23" i="2"/>
  <c r="BF24" i="2"/>
  <c r="BF11" i="2"/>
  <c r="BF26" i="2"/>
  <c r="AX12" i="2"/>
  <c r="BF29" i="2"/>
  <c r="AI4" i="2"/>
  <c r="AK4" i="2" s="1"/>
  <c r="AJ12" i="2"/>
  <c r="AI7" i="2"/>
  <c r="AK7" i="2" s="1"/>
  <c r="AJ13" i="2"/>
  <c r="AI13" i="2"/>
  <c r="AK13" i="2" s="1"/>
  <c r="AI22" i="2"/>
  <c r="AK22" i="2" s="1"/>
  <c r="BF31" i="2"/>
  <c r="AJ4" i="2"/>
  <c r="BF32" i="2"/>
  <c r="AJ18" i="2"/>
  <c r="AI25" i="2"/>
  <c r="AK25" i="2" s="1"/>
  <c r="AI10" i="2"/>
  <c r="AK10" i="2" s="1"/>
  <c r="AI26" i="2"/>
  <c r="AK26" i="2" s="1"/>
  <c r="AJ30" i="2"/>
  <c r="AJ2" i="2"/>
  <c r="AJ15" i="2"/>
  <c r="AJ22" i="2"/>
  <c r="AJ7" i="2"/>
  <c r="AY23" i="2"/>
  <c r="AY32" i="2"/>
  <c r="BF9" i="2"/>
  <c r="AY33" i="2"/>
  <c r="AI30" i="2"/>
  <c r="AK30" i="2" s="1"/>
  <c r="BF5" i="2"/>
  <c r="BF13" i="2"/>
  <c r="AX15" i="2"/>
  <c r="AX29" i="2"/>
  <c r="AX7" i="2"/>
  <c r="AX13" i="2"/>
  <c r="AZ13" i="2" s="1"/>
  <c r="AY5" i="2"/>
  <c r="AY4" i="2"/>
  <c r="BF7" i="2"/>
  <c r="AX6" i="2"/>
  <c r="AI2" i="2"/>
  <c r="AX27" i="2"/>
  <c r="AY18" i="2"/>
  <c r="AY25" i="2"/>
  <c r="AX3" i="2"/>
  <c r="AX20" i="2"/>
  <c r="AX30" i="2"/>
  <c r="AY21" i="2"/>
  <c r="AY8" i="2"/>
  <c r="AY10" i="2"/>
  <c r="AX31" i="2"/>
  <c r="AX16" i="2"/>
  <c r="AX26" i="2"/>
  <c r="BP61" i="4"/>
  <c r="BQ61" i="4" s="1"/>
  <c r="AA6" i="1"/>
  <c r="BP7" i="4"/>
  <c r="BQ7" i="4" s="1"/>
  <c r="BP37" i="4"/>
  <c r="BQ37" i="4" s="1"/>
  <c r="BP43" i="4"/>
  <c r="BQ43" i="4" s="1"/>
  <c r="BP65" i="4"/>
  <c r="BQ65" i="4" s="1"/>
  <c r="BP15" i="4"/>
  <c r="BQ15" i="4" s="1"/>
  <c r="BP39" i="4"/>
  <c r="BQ39" i="4" s="1"/>
  <c r="BP53" i="4"/>
  <c r="BQ53" i="4" s="1"/>
  <c r="BP47" i="4"/>
  <c r="BQ47" i="4" s="1"/>
  <c r="BP19" i="4"/>
  <c r="BQ19" i="4" s="1"/>
  <c r="BP35" i="4"/>
  <c r="BQ35" i="4" s="1"/>
  <c r="BP45" i="4"/>
  <c r="BQ45" i="4" s="1"/>
  <c r="BP57" i="4"/>
  <c r="BQ57" i="4" s="1"/>
  <c r="BP33" i="4"/>
  <c r="BQ33" i="4" s="1"/>
  <c r="BP17" i="4"/>
  <c r="BQ17" i="4" s="1"/>
  <c r="BP27" i="4"/>
  <c r="BQ27" i="4" s="1"/>
  <c r="BP59" i="4"/>
  <c r="BQ59" i="4" s="1"/>
  <c r="BP29" i="4"/>
  <c r="BQ29" i="4" s="1"/>
  <c r="BP41" i="4"/>
  <c r="BQ41" i="4" s="1"/>
  <c r="BP23" i="4"/>
  <c r="BQ23" i="4" s="1"/>
  <c r="BP5" i="4"/>
  <c r="BQ5" i="4" s="1"/>
  <c r="BP21" i="4"/>
  <c r="BQ21" i="4" s="1"/>
  <c r="BP25" i="4"/>
  <c r="BQ25" i="4" s="1"/>
  <c r="BP13" i="4"/>
  <c r="BQ13" i="4" s="1"/>
  <c r="BP31" i="4"/>
  <c r="BQ31" i="4" s="1"/>
  <c r="BP11" i="4"/>
  <c r="BQ11" i="4" s="1"/>
  <c r="BP49" i="4"/>
  <c r="BQ49" i="4" s="1"/>
  <c r="BP63" i="4"/>
  <c r="BQ63" i="4" s="1"/>
  <c r="BP55" i="4"/>
  <c r="BQ55" i="4" s="1"/>
  <c r="BP51" i="4"/>
  <c r="BQ51" i="4" s="1"/>
  <c r="BP9" i="4"/>
  <c r="BQ9" i="4" s="1"/>
  <c r="BP3" i="4"/>
  <c r="BQ3" i="4" s="1"/>
  <c r="AU2" i="2"/>
  <c r="AQ2" i="2"/>
  <c r="AT2" i="2"/>
  <c r="O2" i="2"/>
  <c r="I2" i="2"/>
  <c r="J2" i="2" s="1"/>
  <c r="AV2" i="2"/>
  <c r="W2" i="2"/>
  <c r="BD2" i="2"/>
  <c r="BG2" i="2" s="1"/>
  <c r="BC2" i="2"/>
  <c r="BE2" i="2"/>
  <c r="AN26" i="2" l="1"/>
  <c r="AZ11" i="2"/>
  <c r="AN7" i="2"/>
  <c r="AZ17" i="2"/>
  <c r="AN25" i="2"/>
  <c r="AZ32" i="2"/>
  <c r="AZ12" i="2"/>
  <c r="AZ5" i="2"/>
  <c r="AM26" i="2"/>
  <c r="AB2" i="2"/>
  <c r="AN2" i="2" s="1"/>
  <c r="AZ19" i="2"/>
  <c r="AL17" i="2"/>
  <c r="AK2" i="2"/>
  <c r="AM13" i="2"/>
  <c r="AM30" i="2"/>
  <c r="AM4" i="2"/>
  <c r="AL27" i="2"/>
  <c r="AM27" i="2"/>
  <c r="AL9" i="2"/>
  <c r="AM9" i="2"/>
  <c r="AL15" i="2"/>
  <c r="AM15" i="2"/>
  <c r="AL12" i="2"/>
  <c r="AM12" i="2"/>
  <c r="AL21" i="2"/>
  <c r="AM21" i="2"/>
  <c r="AL8" i="2"/>
  <c r="AM8" i="2"/>
  <c r="AL28" i="2"/>
  <c r="AM28" i="2"/>
  <c r="AM10" i="2"/>
  <c r="AL2" i="2"/>
  <c r="AM2" i="2"/>
  <c r="AZ31" i="2"/>
  <c r="AM22" i="2"/>
  <c r="AL32" i="2"/>
  <c r="AM32" i="2"/>
  <c r="AL16" i="2"/>
  <c r="AM16" i="2"/>
  <c r="AL23" i="2"/>
  <c r="AM23" i="2"/>
  <c r="AL5" i="2"/>
  <c r="AM5" i="2"/>
  <c r="AM7" i="2"/>
  <c r="AL31" i="2"/>
  <c r="AM31" i="2"/>
  <c r="AM24" i="2"/>
  <c r="AL6" i="2"/>
  <c r="AM6" i="2"/>
  <c r="AL29" i="2"/>
  <c r="AM29" i="2"/>
  <c r="AL3" i="2"/>
  <c r="AM3" i="2"/>
  <c r="AL33" i="2"/>
  <c r="AM33" i="2"/>
  <c r="AL14" i="2"/>
  <c r="AM14" i="2"/>
  <c r="AM18" i="2"/>
  <c r="AL20" i="2"/>
  <c r="AM20" i="2"/>
  <c r="AL30" i="2"/>
  <c r="AL4" i="2"/>
  <c r="AZ20" i="2"/>
  <c r="AZ7" i="2"/>
  <c r="AZ33" i="2"/>
  <c r="AL24" i="2"/>
  <c r="AL10" i="2"/>
  <c r="AZ22" i="2"/>
  <c r="AZ3" i="2"/>
  <c r="AL22" i="2"/>
  <c r="AL25" i="2"/>
  <c r="AZ15" i="2"/>
  <c r="AL26" i="2"/>
  <c r="AL18" i="2"/>
  <c r="AZ9" i="2"/>
  <c r="AZ21" i="2"/>
  <c r="AL7" i="2"/>
  <c r="AL13" i="2"/>
  <c r="AZ26" i="2"/>
  <c r="AZ18" i="2"/>
  <c r="AZ8" i="2"/>
  <c r="AZ25" i="2"/>
  <c r="AZ4" i="2"/>
  <c r="AZ30" i="2"/>
  <c r="AZ27" i="2"/>
  <c r="AZ23" i="2"/>
  <c r="AZ16" i="2"/>
  <c r="AZ14" i="2"/>
  <c r="AZ10" i="2"/>
  <c r="AZ6" i="2"/>
  <c r="AZ29" i="2"/>
  <c r="AZ24" i="2"/>
  <c r="AX2" i="2"/>
  <c r="AY2" i="2"/>
  <c r="BQ67" i="4"/>
  <c r="BP67" i="4"/>
  <c r="BF2" i="2"/>
  <c r="AW2" i="2"/>
  <c r="AZ2" i="2" l="1"/>
</calcChain>
</file>

<file path=xl/sharedStrings.xml><?xml version="1.0" encoding="utf-8"?>
<sst xmlns="http://schemas.openxmlformats.org/spreadsheetml/2006/main" count="4668" uniqueCount="1441">
  <si>
    <t>DatePickMade</t>
  </si>
  <si>
    <t>GameDate</t>
  </si>
  <si>
    <t>HomeTeam</t>
  </si>
  <si>
    <t>AwayTeam</t>
  </si>
  <si>
    <t>PredictedWinner</t>
  </si>
  <si>
    <t>ActualWinner</t>
  </si>
  <si>
    <t>ActualHomeScore</t>
  </si>
  <si>
    <t>ActualAwayScore</t>
  </si>
  <si>
    <t>PredictedHomeScore</t>
  </si>
  <si>
    <t>PredictedAwayScore</t>
  </si>
  <si>
    <t>PredictedResult</t>
  </si>
  <si>
    <t>ActualResult</t>
  </si>
  <si>
    <t>SEA</t>
  </si>
  <si>
    <t>STL</t>
  </si>
  <si>
    <t>FLA</t>
  </si>
  <si>
    <t>UTA</t>
  </si>
  <si>
    <t>BOS</t>
  </si>
  <si>
    <t>CHI</t>
  </si>
  <si>
    <t>TOR</t>
  </si>
  <si>
    <t>MTL</t>
  </si>
  <si>
    <t>NYR</t>
  </si>
  <si>
    <t>PIT</t>
  </si>
  <si>
    <t>WPG</t>
  </si>
  <si>
    <t>EDM</t>
  </si>
  <si>
    <t>CGY</t>
  </si>
  <si>
    <t>VAN</t>
  </si>
  <si>
    <t>COL</t>
  </si>
  <si>
    <t>VGK</t>
  </si>
  <si>
    <t>LAK</t>
  </si>
  <si>
    <t>BUF</t>
  </si>
  <si>
    <t>OTT</t>
  </si>
  <si>
    <t>DET</t>
  </si>
  <si>
    <t>NJD</t>
  </si>
  <si>
    <t>NYI</t>
  </si>
  <si>
    <t>DAL</t>
  </si>
  <si>
    <t>NSH</t>
  </si>
  <si>
    <t>CBJ</t>
  </si>
  <si>
    <t>MIN</t>
  </si>
  <si>
    <t>SJS</t>
  </si>
  <si>
    <t>SO</t>
  </si>
  <si>
    <t>REG</t>
  </si>
  <si>
    <t>GameID</t>
  </si>
  <si>
    <t>Teams</t>
  </si>
  <si>
    <t>TBL</t>
  </si>
  <si>
    <t>CAR</t>
  </si>
  <si>
    <t>PHI</t>
  </si>
  <si>
    <t>WSH</t>
  </si>
  <si>
    <t>ANA</t>
  </si>
  <si>
    <t>TimesPredictedWinner</t>
  </si>
  <si>
    <t>TimesPredictedLoserAway</t>
  </si>
  <si>
    <t>TimesPredictedLoserHome</t>
  </si>
  <si>
    <t>TimesPredictedLoser</t>
  </si>
  <si>
    <t>TimesPredictionAwayCorrect</t>
  </si>
  <si>
    <t>TimesPredictionHomeCorrect</t>
  </si>
  <si>
    <t>TimesPredictedWinnerAway</t>
  </si>
  <si>
    <t>TimesPredictedWinnerHome</t>
  </si>
  <si>
    <t>2024020001</t>
  </si>
  <si>
    <t>2024020002</t>
  </si>
  <si>
    <t>CorrectAwayScorePrediction</t>
  </si>
  <si>
    <t>CorrectHomeScorePrediction</t>
  </si>
  <si>
    <t>CorrectWinnerPrediction</t>
  </si>
  <si>
    <t>GP_A</t>
  </si>
  <si>
    <t>GP_H</t>
  </si>
  <si>
    <t>GP</t>
  </si>
  <si>
    <t>W_A</t>
  </si>
  <si>
    <t>L_A</t>
  </si>
  <si>
    <t>W_H</t>
  </si>
  <si>
    <t>L_H</t>
  </si>
  <si>
    <t>GF_A</t>
  </si>
  <si>
    <t>GA_A</t>
  </si>
  <si>
    <t>GD_A</t>
  </si>
  <si>
    <t>GF_H</t>
  </si>
  <si>
    <t>GD_H</t>
  </si>
  <si>
    <t>GF</t>
  </si>
  <si>
    <t>GA</t>
  </si>
  <si>
    <t>GD</t>
  </si>
  <si>
    <t>GA_H</t>
  </si>
  <si>
    <t>OT</t>
  </si>
  <si>
    <t>PREDICTIONS</t>
  </si>
  <si>
    <t>ACTUAL</t>
  </si>
  <si>
    <t>H</t>
  </si>
  <si>
    <t>A</t>
  </si>
  <si>
    <t>HOME &gt;</t>
  </si>
  <si>
    <t>AWAY V</t>
  </si>
  <si>
    <t>GameIsOver</t>
  </si>
  <si>
    <t>GR</t>
  </si>
  <si>
    <t>Games Correct</t>
  </si>
  <si>
    <t>Games Played</t>
  </si>
  <si>
    <t>Games Incorrect</t>
  </si>
  <si>
    <t>Success Rate</t>
  </si>
  <si>
    <t>WatchedGame</t>
  </si>
  <si>
    <t>OTL_A</t>
  </si>
  <si>
    <t>SOL_A</t>
  </si>
  <si>
    <t>LosingTeam</t>
  </si>
  <si>
    <t>Watched</t>
  </si>
  <si>
    <t>C</t>
  </si>
  <si>
    <t>D</t>
  </si>
  <si>
    <t>W</t>
  </si>
  <si>
    <t>E</t>
  </si>
  <si>
    <t>M</t>
  </si>
  <si>
    <t>P</t>
  </si>
  <si>
    <t>GFPG</t>
  </si>
  <si>
    <t>GAPG</t>
  </si>
  <si>
    <t>GDPG</t>
  </si>
  <si>
    <t>2024020024</t>
  </si>
  <si>
    <t>2024020025</t>
  </si>
  <si>
    <t>2024020026</t>
  </si>
  <si>
    <t>2024020027</t>
  </si>
  <si>
    <t>OTL_H</t>
  </si>
  <si>
    <t>SOL_H</t>
  </si>
  <si>
    <t>PTS</t>
  </si>
  <si>
    <t>PTS2</t>
  </si>
  <si>
    <t>RW_A</t>
  </si>
  <si>
    <t>OTW_A</t>
  </si>
  <si>
    <t>SOW_A</t>
  </si>
  <si>
    <t>RW_H</t>
  </si>
  <si>
    <t>OTW_H</t>
  </si>
  <si>
    <t>SOW_H</t>
  </si>
  <si>
    <t>RL_A</t>
  </si>
  <si>
    <t>RL_H</t>
  </si>
  <si>
    <t>2024020004</t>
  </si>
  <si>
    <t>2024020005</t>
  </si>
  <si>
    <t>2024020006</t>
  </si>
  <si>
    <t>2024020007</t>
  </si>
  <si>
    <t>2024020008</t>
  </si>
  <si>
    <t>2024020009</t>
  </si>
  <si>
    <t>2024020010</t>
  </si>
  <si>
    <t>2024020011</t>
  </si>
  <si>
    <t>2024020012</t>
  </si>
  <si>
    <t>2024020013</t>
  </si>
  <si>
    <t>2024020015</t>
  </si>
  <si>
    <t>2024020016</t>
  </si>
  <si>
    <t>2024020014</t>
  </si>
  <si>
    <t>2024020017</t>
  </si>
  <si>
    <t>2024020018</t>
  </si>
  <si>
    <t>2024020019</t>
  </si>
  <si>
    <t>2024020020</t>
  </si>
  <si>
    <t>2024020021</t>
  </si>
  <si>
    <t>2024020022</t>
  </si>
  <si>
    <t>2024020023</t>
  </si>
  <si>
    <t>2024020028</t>
  </si>
  <si>
    <t>2024020029</t>
  </si>
  <si>
    <t>2024020030</t>
  </si>
  <si>
    <t>2024020031</t>
  </si>
  <si>
    <t>2024020032</t>
  </si>
  <si>
    <t>2024020033</t>
  </si>
  <si>
    <t>2024020034</t>
  </si>
  <si>
    <t>2024020035</t>
  </si>
  <si>
    <t>2024020036</t>
  </si>
  <si>
    <t>2024020037</t>
  </si>
  <si>
    <t>2024020038</t>
  </si>
  <si>
    <t>2024020039</t>
  </si>
  <si>
    <t>2024020040</t>
  </si>
  <si>
    <t>2024020041</t>
  </si>
  <si>
    <t>2024020042</t>
  </si>
  <si>
    <t>2024020043</t>
  </si>
  <si>
    <t>2024020044</t>
  </si>
  <si>
    <t>2024020045</t>
  </si>
  <si>
    <t>2024020046</t>
  </si>
  <si>
    <t>2024020047</t>
  </si>
  <si>
    <t>2024020048</t>
  </si>
  <si>
    <t>2024020049</t>
  </si>
  <si>
    <t>2024020050</t>
  </si>
  <si>
    <t>2024020051</t>
  </si>
  <si>
    <t>2024020052</t>
  </si>
  <si>
    <t>2024020053</t>
  </si>
  <si>
    <t>2024020054</t>
  </si>
  <si>
    <t>2024020055</t>
  </si>
  <si>
    <t>2024020056</t>
  </si>
  <si>
    <t>2024020057</t>
  </si>
  <si>
    <t>2024020058</t>
  </si>
  <si>
    <t>2024020059</t>
  </si>
  <si>
    <t>2024020060</t>
  </si>
  <si>
    <t>2024020061</t>
  </si>
  <si>
    <t>2024020062</t>
  </si>
  <si>
    <t>2024020064</t>
  </si>
  <si>
    <t>2024020065</t>
  </si>
  <si>
    <t>2024020066</t>
  </si>
  <si>
    <t>2024020067</t>
  </si>
  <si>
    <t>2024020063</t>
  </si>
  <si>
    <t>2024020068</t>
  </si>
  <si>
    <t>2024020069</t>
  </si>
  <si>
    <t>2024020070</t>
  </si>
  <si>
    <t>2024020071</t>
  </si>
  <si>
    <t>2024020072</t>
  </si>
  <si>
    <t>2024020073</t>
  </si>
  <si>
    <t>2024020074</t>
  </si>
  <si>
    <t>2024020075</t>
  </si>
  <si>
    <t>2024020076</t>
  </si>
  <si>
    <t>2024020077</t>
  </si>
  <si>
    <t>2024020078</t>
  </si>
  <si>
    <t>2024020079</t>
  </si>
  <si>
    <t>2024020080</t>
  </si>
  <si>
    <t>2024020081</t>
  </si>
  <si>
    <t>2024020082</t>
  </si>
  <si>
    <t>2024020083</t>
  </si>
  <si>
    <t>2024020084</t>
  </si>
  <si>
    <t>2024020085</t>
  </si>
  <si>
    <t>2024020086</t>
  </si>
  <si>
    <t>2024020087</t>
  </si>
  <si>
    <t>2024020088</t>
  </si>
  <si>
    <t>2024020089</t>
  </si>
  <si>
    <t>2024020090</t>
  </si>
  <si>
    <t>2024020091</t>
  </si>
  <si>
    <t>2024020092</t>
  </si>
  <si>
    <t>2024020093</t>
  </si>
  <si>
    <t>2024020094</t>
  </si>
  <si>
    <t>2024020095</t>
  </si>
  <si>
    <t>2024020096</t>
  </si>
  <si>
    <t>2024020097</t>
  </si>
  <si>
    <t>2024020098</t>
  </si>
  <si>
    <t>2024020099</t>
  </si>
  <si>
    <t>2024020100</t>
  </si>
  <si>
    <t>2024020106</t>
  </si>
  <si>
    <t>2024020101</t>
  </si>
  <si>
    <t>2024020103</t>
  </si>
  <si>
    <t>2024020104</t>
  </si>
  <si>
    <t>2024020102</t>
  </si>
  <si>
    <t>2024020105</t>
  </si>
  <si>
    <t>2024020107</t>
  </si>
  <si>
    <t>2024020108</t>
  </si>
  <si>
    <t>2024020109</t>
  </si>
  <si>
    <t>2024020110</t>
  </si>
  <si>
    <t>2024020111</t>
  </si>
  <si>
    <t>2024020112</t>
  </si>
  <si>
    <t>2024020113</t>
  </si>
  <si>
    <t>2024020114</t>
  </si>
  <si>
    <t>2024020115</t>
  </si>
  <si>
    <t>2024020116</t>
  </si>
  <si>
    <t>2024020117</t>
  </si>
  <si>
    <t>2024020118</t>
  </si>
  <si>
    <t>2024020119</t>
  </si>
  <si>
    <t>2024020120</t>
  </si>
  <si>
    <t>2024020121</t>
  </si>
  <si>
    <t>2024020122</t>
  </si>
  <si>
    <t>2024020123</t>
  </si>
  <si>
    <t>2024020124</t>
  </si>
  <si>
    <t>2024020125</t>
  </si>
  <si>
    <t>2024020126</t>
  </si>
  <si>
    <t>2024020127</t>
  </si>
  <si>
    <t>2024020128</t>
  </si>
  <si>
    <t>2024020129</t>
  </si>
  <si>
    <t>2024020130</t>
  </si>
  <si>
    <t>2024020131</t>
  </si>
  <si>
    <t>2024020132</t>
  </si>
  <si>
    <t>2024020133</t>
  </si>
  <si>
    <t>2024020134</t>
  </si>
  <si>
    <t>2024020135</t>
  </si>
  <si>
    <t>2024020136</t>
  </si>
  <si>
    <t>2024020137</t>
  </si>
  <si>
    <t>2024020138</t>
  </si>
  <si>
    <t>2024020139</t>
  </si>
  <si>
    <t>2024020140</t>
  </si>
  <si>
    <t>2024020142</t>
  </si>
  <si>
    <t>2024020141</t>
  </si>
  <si>
    <t>2024020143</t>
  </si>
  <si>
    <t>2024020144</t>
  </si>
  <si>
    <t>2024020145</t>
  </si>
  <si>
    <t>2024020146</t>
  </si>
  <si>
    <t>2024020147</t>
  </si>
  <si>
    <t>2024020148</t>
  </si>
  <si>
    <t>2024020149</t>
  </si>
  <si>
    <t>2024020150</t>
  </si>
  <si>
    <t>2024020152</t>
  </si>
  <si>
    <t>2024020153</t>
  </si>
  <si>
    <t>2024020151</t>
  </si>
  <si>
    <t>2024020154</t>
  </si>
  <si>
    <t>2024020155</t>
  </si>
  <si>
    <t>2024020156</t>
  </si>
  <si>
    <t>2024020157</t>
  </si>
  <si>
    <t>2024020158</t>
  </si>
  <si>
    <t>2024020160</t>
  </si>
  <si>
    <t>2024020159</t>
  </si>
  <si>
    <t>2024020161</t>
  </si>
  <si>
    <t>2024020162</t>
  </si>
  <si>
    <t>2024020163</t>
  </si>
  <si>
    <t>2024020164</t>
  </si>
  <si>
    <t>2024020165</t>
  </si>
  <si>
    <t>2024020166</t>
  </si>
  <si>
    <t>2024020167</t>
  </si>
  <si>
    <t>2024020168</t>
  </si>
  <si>
    <t>2024020169</t>
  </si>
  <si>
    <t>2024020170</t>
  </si>
  <si>
    <t>2024020171</t>
  </si>
  <si>
    <t>2024020172</t>
  </si>
  <si>
    <t>2024020173</t>
  </si>
  <si>
    <t>2024020174</t>
  </si>
  <si>
    <t>2024020175</t>
  </si>
  <si>
    <t>2024020176</t>
  </si>
  <si>
    <t>2024020177</t>
  </si>
  <si>
    <t>2024020178</t>
  </si>
  <si>
    <t>2024020179</t>
  </si>
  <si>
    <t>2024020180</t>
  </si>
  <si>
    <t>2024020181</t>
  </si>
  <si>
    <t>2024020182</t>
  </si>
  <si>
    <t>2024020183</t>
  </si>
  <si>
    <t>2024020184</t>
  </si>
  <si>
    <t>2024020185</t>
  </si>
  <si>
    <t>2024020186</t>
  </si>
  <si>
    <t>2024020187</t>
  </si>
  <si>
    <t>2024020188</t>
  </si>
  <si>
    <t>2024020189</t>
  </si>
  <si>
    <t>2024020190</t>
  </si>
  <si>
    <t>2024020191</t>
  </si>
  <si>
    <t>2024020192</t>
  </si>
  <si>
    <t>2024020193</t>
  </si>
  <si>
    <t>2024020194</t>
  </si>
  <si>
    <t>2024020195</t>
  </si>
  <si>
    <t>2024020196</t>
  </si>
  <si>
    <t>2024020197</t>
  </si>
  <si>
    <t>2024020198</t>
  </si>
  <si>
    <t>2024020199</t>
  </si>
  <si>
    <t>2024020200</t>
  </si>
  <si>
    <t>2024020201</t>
  </si>
  <si>
    <t>2024020202</t>
  </si>
  <si>
    <t>2024020203</t>
  </si>
  <si>
    <t>2024020204</t>
  </si>
  <si>
    <t>2024020205</t>
  </si>
  <si>
    <t>2024020206</t>
  </si>
  <si>
    <t>2024020207</t>
  </si>
  <si>
    <t>2024020208</t>
  </si>
  <si>
    <t>2024020209</t>
  </si>
  <si>
    <t>2024020211</t>
  </si>
  <si>
    <t>2024020212</t>
  </si>
  <si>
    <t>2024020213</t>
  </si>
  <si>
    <t>2024020214</t>
  </si>
  <si>
    <t>2024020210</t>
  </si>
  <si>
    <t>2024020215</t>
  </si>
  <si>
    <t>2024020216</t>
  </si>
  <si>
    <t>2024020217</t>
  </si>
  <si>
    <t>2024020218</t>
  </si>
  <si>
    <t>2024020219</t>
  </si>
  <si>
    <t>2024020220</t>
  </si>
  <si>
    <t>2024020221</t>
  </si>
  <si>
    <t>2024020222</t>
  </si>
  <si>
    <t>2024020223</t>
  </si>
  <si>
    <t>2024020224</t>
  </si>
  <si>
    <t>2024020225</t>
  </si>
  <si>
    <t>2024020226</t>
  </si>
  <si>
    <t>2024020227</t>
  </si>
  <si>
    <t>2024020228</t>
  </si>
  <si>
    <t>2024020229</t>
  </si>
  <si>
    <t>2024020230</t>
  </si>
  <si>
    <t>2024020231</t>
  </si>
  <si>
    <t>2024020232</t>
  </si>
  <si>
    <t>2024020233</t>
  </si>
  <si>
    <t>2024020234</t>
  </si>
  <si>
    <t>2024020235</t>
  </si>
  <si>
    <t>2024020236</t>
  </si>
  <si>
    <t>2024020237</t>
  </si>
  <si>
    <t>2024020238</t>
  </si>
  <si>
    <t>2024020239</t>
  </si>
  <si>
    <t>2024020240</t>
  </si>
  <si>
    <t>2024020241</t>
  </si>
  <si>
    <t>2024020242</t>
  </si>
  <si>
    <t>2024020243</t>
  </si>
  <si>
    <t>2024020244</t>
  </si>
  <si>
    <t>2024020245</t>
  </si>
  <si>
    <t>2024020247</t>
  </si>
  <si>
    <t>2024020246</t>
  </si>
  <si>
    <t>2024020248</t>
  </si>
  <si>
    <t>2024020249</t>
  </si>
  <si>
    <t>2024020250</t>
  </si>
  <si>
    <t>2024020251</t>
  </si>
  <si>
    <t>2024020252</t>
  </si>
  <si>
    <t>2024020253</t>
  </si>
  <si>
    <t>2024020254</t>
  </si>
  <si>
    <t>2024020255</t>
  </si>
  <si>
    <t>2024020256</t>
  </si>
  <si>
    <t>2024020258</t>
  </si>
  <si>
    <t>2024020259</t>
  </si>
  <si>
    <t>2024020260</t>
  </si>
  <si>
    <t>2024020261</t>
  </si>
  <si>
    <t>2024020257</t>
  </si>
  <si>
    <t>2024020262</t>
  </si>
  <si>
    <t>2024020263</t>
  </si>
  <si>
    <t>2024020264</t>
  </si>
  <si>
    <t>2024020265</t>
  </si>
  <si>
    <t>2024020266</t>
  </si>
  <si>
    <t>2024020267</t>
  </si>
  <si>
    <t>2024020268</t>
  </si>
  <si>
    <t>2024020269</t>
  </si>
  <si>
    <t>2024020270</t>
  </si>
  <si>
    <t>2024020271</t>
  </si>
  <si>
    <t>2024020272</t>
  </si>
  <si>
    <t>2024020273</t>
  </si>
  <si>
    <t>2024020274</t>
  </si>
  <si>
    <t>2024020275</t>
  </si>
  <si>
    <t>2024020276</t>
  </si>
  <si>
    <t>2024020277</t>
  </si>
  <si>
    <t>2024020278</t>
  </si>
  <si>
    <t>2024020279</t>
  </si>
  <si>
    <t>2024020280</t>
  </si>
  <si>
    <t>2024020281</t>
  </si>
  <si>
    <t>2024020282</t>
  </si>
  <si>
    <t>2024020283</t>
  </si>
  <si>
    <t>2024020284</t>
  </si>
  <si>
    <t>2024020286</t>
  </si>
  <si>
    <t>2024020287</t>
  </si>
  <si>
    <t>2024020285</t>
  </si>
  <si>
    <t>2024020288</t>
  </si>
  <si>
    <t>2024020289</t>
  </si>
  <si>
    <t>2024020290</t>
  </si>
  <si>
    <t>2024020291</t>
  </si>
  <si>
    <t>2024020292</t>
  </si>
  <si>
    <t>2024020293</t>
  </si>
  <si>
    <t>2024020294</t>
  </si>
  <si>
    <t>2024020295</t>
  </si>
  <si>
    <t>2024020296</t>
  </si>
  <si>
    <t>2024020297</t>
  </si>
  <si>
    <t>2024020298</t>
  </si>
  <si>
    <t>2024020299</t>
  </si>
  <si>
    <t>2024020300</t>
  </si>
  <si>
    <t>2024020301</t>
  </si>
  <si>
    <t>2024020302</t>
  </si>
  <si>
    <t>2024020303</t>
  </si>
  <si>
    <t>2024020304</t>
  </si>
  <si>
    <t>2024020305</t>
  </si>
  <si>
    <t>2024020306</t>
  </si>
  <si>
    <t>2024020307</t>
  </si>
  <si>
    <t>2024020308</t>
  </si>
  <si>
    <t>2024020309</t>
  </si>
  <si>
    <t>2024020310</t>
  </si>
  <si>
    <t>2024020311</t>
  </si>
  <si>
    <t>2024020312</t>
  </si>
  <si>
    <t>2024020313</t>
  </si>
  <si>
    <t>2024020314</t>
  </si>
  <si>
    <t>2024020315</t>
  </si>
  <si>
    <t>2024020316</t>
  </si>
  <si>
    <t>2024020317</t>
  </si>
  <si>
    <t>2024020318</t>
  </si>
  <si>
    <t>2024020319</t>
  </si>
  <si>
    <t>2024020320</t>
  </si>
  <si>
    <t>2024020321</t>
  </si>
  <si>
    <t>2024020322</t>
  </si>
  <si>
    <t>2024020323</t>
  </si>
  <si>
    <t>2024020324</t>
  </si>
  <si>
    <t>2024020325</t>
  </si>
  <si>
    <t>2024020326</t>
  </si>
  <si>
    <t>2024020327</t>
  </si>
  <si>
    <t>2024020328</t>
  </si>
  <si>
    <t>2024020329</t>
  </si>
  <si>
    <t>2024020330</t>
  </si>
  <si>
    <t>2024020331</t>
  </si>
  <si>
    <t>2024020332</t>
  </si>
  <si>
    <t>2024020333</t>
  </si>
  <si>
    <t>2024020334</t>
  </si>
  <si>
    <t>2024020335</t>
  </si>
  <si>
    <t>2024020336</t>
  </si>
  <si>
    <t>2024020337</t>
  </si>
  <si>
    <t>2024020338</t>
  </si>
  <si>
    <t>2024020339</t>
  </si>
  <si>
    <t>2024020340</t>
  </si>
  <si>
    <t>2024020341</t>
  </si>
  <si>
    <t>2024020342</t>
  </si>
  <si>
    <t>2024020343</t>
  </si>
  <si>
    <t>2024020344</t>
  </si>
  <si>
    <t>2024020345</t>
  </si>
  <si>
    <t>2024020346</t>
  </si>
  <si>
    <t>2024020347</t>
  </si>
  <si>
    <t>2024020348</t>
  </si>
  <si>
    <t>2024020349</t>
  </si>
  <si>
    <t>2024020350</t>
  </si>
  <si>
    <t>2024020351</t>
  </si>
  <si>
    <t>2024020352</t>
  </si>
  <si>
    <t>2024020353</t>
  </si>
  <si>
    <t>2024020354</t>
  </si>
  <si>
    <t>2024020355</t>
  </si>
  <si>
    <t>2024020356</t>
  </si>
  <si>
    <t>2024020357</t>
  </si>
  <si>
    <t>2024020358</t>
  </si>
  <si>
    <t>2024020359</t>
  </si>
  <si>
    <t>2024020360</t>
  </si>
  <si>
    <t>2024020361</t>
  </si>
  <si>
    <t>2024020362</t>
  </si>
  <si>
    <t>2024020363</t>
  </si>
  <si>
    <t>2024020364</t>
  </si>
  <si>
    <t>2024020365</t>
  </si>
  <si>
    <t>2024020366</t>
  </si>
  <si>
    <t>2024020367</t>
  </si>
  <si>
    <t>2024020368</t>
  </si>
  <si>
    <t>2024020369</t>
  </si>
  <si>
    <t>2024020370</t>
  </si>
  <si>
    <t>2024020371</t>
  </si>
  <si>
    <t>2024020372</t>
  </si>
  <si>
    <t>2024020374</t>
  </si>
  <si>
    <t>2024020373</t>
  </si>
  <si>
    <t>2024020375</t>
  </si>
  <si>
    <t>2024020376</t>
  </si>
  <si>
    <t>2024020377</t>
  </si>
  <si>
    <t>2024020378</t>
  </si>
  <si>
    <t>2024020379</t>
  </si>
  <si>
    <t>2024020380</t>
  </si>
  <si>
    <t>2024020381</t>
  </si>
  <si>
    <t>2024020382</t>
  </si>
  <si>
    <t>2024020383</t>
  </si>
  <si>
    <t>2024020384</t>
  </si>
  <si>
    <t>2024020385</t>
  </si>
  <si>
    <t>2024020386</t>
  </si>
  <si>
    <t>2024020387</t>
  </si>
  <si>
    <t>2024020388</t>
  </si>
  <si>
    <t>2024020389</t>
  </si>
  <si>
    <t>2024020390</t>
  </si>
  <si>
    <t>2024020391</t>
  </si>
  <si>
    <t>2024020392</t>
  </si>
  <si>
    <t>2024020393</t>
  </si>
  <si>
    <t>2024020394</t>
  </si>
  <si>
    <t>2024020395</t>
  </si>
  <si>
    <t>2024020396</t>
  </si>
  <si>
    <t>2024020397</t>
  </si>
  <si>
    <t>2024020398</t>
  </si>
  <si>
    <t>2024020399</t>
  </si>
  <si>
    <t>2024020400</t>
  </si>
  <si>
    <t>2024020401</t>
  </si>
  <si>
    <t>2024020402</t>
  </si>
  <si>
    <t>2024020403</t>
  </si>
  <si>
    <t>2024020404</t>
  </si>
  <si>
    <t>2024020405</t>
  </si>
  <si>
    <t>2024020406</t>
  </si>
  <si>
    <t>2024020407</t>
  </si>
  <si>
    <t>2024020408</t>
  </si>
  <si>
    <t>2024020409</t>
  </si>
  <si>
    <t>2024020410</t>
  </si>
  <si>
    <t>2024020411</t>
  </si>
  <si>
    <t>2024020412</t>
  </si>
  <si>
    <t>2024020413</t>
  </si>
  <si>
    <t>2024020414</t>
  </si>
  <si>
    <t>2024020415</t>
  </si>
  <si>
    <t>2024020416</t>
  </si>
  <si>
    <t>2024020417</t>
  </si>
  <si>
    <t>2024020418</t>
  </si>
  <si>
    <t>2024020419</t>
  </si>
  <si>
    <t>2024020420</t>
  </si>
  <si>
    <t>2024020421</t>
  </si>
  <si>
    <t>2024020422</t>
  </si>
  <si>
    <t>2024020423</t>
  </si>
  <si>
    <t>2024020424</t>
  </si>
  <si>
    <t>2024020425</t>
  </si>
  <si>
    <t>2024020426</t>
  </si>
  <si>
    <t>2024020427</t>
  </si>
  <si>
    <t>2024020428</t>
  </si>
  <si>
    <t>2024020429</t>
  </si>
  <si>
    <t>2024020430</t>
  </si>
  <si>
    <t>2024020431</t>
  </si>
  <si>
    <t>2024020432</t>
  </si>
  <si>
    <t>2024020433</t>
  </si>
  <si>
    <t>2024020434</t>
  </si>
  <si>
    <t>2024020435</t>
  </si>
  <si>
    <t>2024020436</t>
  </si>
  <si>
    <t>2024020437</t>
  </si>
  <si>
    <t>2024020438</t>
  </si>
  <si>
    <t>2024020439</t>
  </si>
  <si>
    <t>2024020440</t>
  </si>
  <si>
    <t>2024020441</t>
  </si>
  <si>
    <t>2024020442</t>
  </si>
  <si>
    <t>2024020443</t>
  </si>
  <si>
    <t>2024020444</t>
  </si>
  <si>
    <t>2024020445</t>
  </si>
  <si>
    <t>2024020446</t>
  </si>
  <si>
    <t>2024020447</t>
  </si>
  <si>
    <t>2024020448</t>
  </si>
  <si>
    <t>2024020449</t>
  </si>
  <si>
    <t>2024020450</t>
  </si>
  <si>
    <t>2024020451</t>
  </si>
  <si>
    <t>2024020452</t>
  </si>
  <si>
    <t>2024020453</t>
  </si>
  <si>
    <t>2024020454</t>
  </si>
  <si>
    <t>2024020455</t>
  </si>
  <si>
    <t>2024020456</t>
  </si>
  <si>
    <t>2024020457</t>
  </si>
  <si>
    <t>2024020458</t>
  </si>
  <si>
    <t>2024020459</t>
  </si>
  <si>
    <t>2024020460</t>
  </si>
  <si>
    <t>2024020461</t>
  </si>
  <si>
    <t>2024020462</t>
  </si>
  <si>
    <t>2024020463</t>
  </si>
  <si>
    <t>2024020464</t>
  </si>
  <si>
    <t>2024020465</t>
  </si>
  <si>
    <t>2024020466</t>
  </si>
  <si>
    <t>2024020468</t>
  </si>
  <si>
    <t>2024020467</t>
  </si>
  <si>
    <t>2024020469</t>
  </si>
  <si>
    <t>2024020470</t>
  </si>
  <si>
    <t>2024020471</t>
  </si>
  <si>
    <t>2024020472</t>
  </si>
  <si>
    <t>2024020473</t>
  </si>
  <si>
    <t>2024020474</t>
  </si>
  <si>
    <t>2024020475</t>
  </si>
  <si>
    <t>2024020476</t>
  </si>
  <si>
    <t>2024020477</t>
  </si>
  <si>
    <t>2024020478</t>
  </si>
  <si>
    <t>2024020479</t>
  </si>
  <si>
    <t>2024020480</t>
  </si>
  <si>
    <t>2024020481</t>
  </si>
  <si>
    <t>2024020482</t>
  </si>
  <si>
    <t>2024020483</t>
  </si>
  <si>
    <t>2024020484</t>
  </si>
  <si>
    <t>2024020485</t>
  </si>
  <si>
    <t>2024020486</t>
  </si>
  <si>
    <t>2024020487</t>
  </si>
  <si>
    <t>2024020488</t>
  </si>
  <si>
    <t>2024020489</t>
  </si>
  <si>
    <t>2024020490</t>
  </si>
  <si>
    <t>2024020491</t>
  </si>
  <si>
    <t>2024020492</t>
  </si>
  <si>
    <t>2024020493</t>
  </si>
  <si>
    <t>2024020494</t>
  </si>
  <si>
    <t>2024020495</t>
  </si>
  <si>
    <t>2024020496</t>
  </si>
  <si>
    <t>2024020497</t>
  </si>
  <si>
    <t>2024020498</t>
  </si>
  <si>
    <t>2024020499</t>
  </si>
  <si>
    <t>2024020500</t>
  </si>
  <si>
    <t>2024020501</t>
  </si>
  <si>
    <t>2024020502</t>
  </si>
  <si>
    <t>2024020503</t>
  </si>
  <si>
    <t>2024020504</t>
  </si>
  <si>
    <t>2024020505</t>
  </si>
  <si>
    <t>2024020506</t>
  </si>
  <si>
    <t>2024020507</t>
  </si>
  <si>
    <t>2024020508</t>
  </si>
  <si>
    <t>2024020509</t>
  </si>
  <si>
    <t>2024020510</t>
  </si>
  <si>
    <t>2024020511</t>
  </si>
  <si>
    <t>2024020512</t>
  </si>
  <si>
    <t>2024020514</t>
  </si>
  <si>
    <t>2024020513</t>
  </si>
  <si>
    <t>2024020515</t>
  </si>
  <si>
    <t>2024020516</t>
  </si>
  <si>
    <t>2024020517</t>
  </si>
  <si>
    <t>2024020518</t>
  </si>
  <si>
    <t>2024020519</t>
  </si>
  <si>
    <t>2024020520</t>
  </si>
  <si>
    <t>2024020521</t>
  </si>
  <si>
    <t>2024020522</t>
  </si>
  <si>
    <t>2024020523</t>
  </si>
  <si>
    <t>2024020524</t>
  </si>
  <si>
    <t>2024020525</t>
  </si>
  <si>
    <t>2024020526</t>
  </si>
  <si>
    <t>2024020527</t>
  </si>
  <si>
    <t>2024020528</t>
  </si>
  <si>
    <t>2024020529</t>
  </si>
  <si>
    <t>2024020530</t>
  </si>
  <si>
    <t>2024020531</t>
  </si>
  <si>
    <t>2024020532</t>
  </si>
  <si>
    <t>2024020533</t>
  </si>
  <si>
    <t>2024020534</t>
  </si>
  <si>
    <t>2024020535</t>
  </si>
  <si>
    <t>2024020536</t>
  </si>
  <si>
    <t>2024020537</t>
  </si>
  <si>
    <t>2024020538</t>
  </si>
  <si>
    <t>2024020539</t>
  </si>
  <si>
    <t>2024020540</t>
  </si>
  <si>
    <t>2024020541</t>
  </si>
  <si>
    <t>2024020542</t>
  </si>
  <si>
    <t>2024020543</t>
  </si>
  <si>
    <t>2024020544</t>
  </si>
  <si>
    <t>2024020545</t>
  </si>
  <si>
    <t>2024020546</t>
  </si>
  <si>
    <t>2024020547</t>
  </si>
  <si>
    <t>2024020548</t>
  </si>
  <si>
    <t>2024020549</t>
  </si>
  <si>
    <t>2024020550</t>
  </si>
  <si>
    <t>2024020551</t>
  </si>
  <si>
    <t>2024020552</t>
  </si>
  <si>
    <t>2024020553</t>
  </si>
  <si>
    <t>2024020554</t>
  </si>
  <si>
    <t>2024020555</t>
  </si>
  <si>
    <t>2024020556</t>
  </si>
  <si>
    <t>2024020557</t>
  </si>
  <si>
    <t>2024020558</t>
  </si>
  <si>
    <t>2024020559</t>
  </si>
  <si>
    <t>2024020560</t>
  </si>
  <si>
    <t>2024020561</t>
  </si>
  <si>
    <t>2024020562</t>
  </si>
  <si>
    <t>2024020563</t>
  </si>
  <si>
    <t>2024020564</t>
  </si>
  <si>
    <t>2024020565</t>
  </si>
  <si>
    <t>2024020566</t>
  </si>
  <si>
    <t>2024020567</t>
  </si>
  <si>
    <t>2024020568</t>
  </si>
  <si>
    <t>2024020569</t>
  </si>
  <si>
    <t>2024020570</t>
  </si>
  <si>
    <t>2024020571</t>
  </si>
  <si>
    <t>2024020572</t>
  </si>
  <si>
    <t>2024020573</t>
  </si>
  <si>
    <t>2024020574</t>
  </si>
  <si>
    <t>2024020575</t>
  </si>
  <si>
    <t>2024020576</t>
  </si>
  <si>
    <t>2024020582</t>
  </si>
  <si>
    <t>2024020578</t>
  </si>
  <si>
    <t>2024020579</t>
  </si>
  <si>
    <t>2024020580</t>
  </si>
  <si>
    <t>2024020581</t>
  </si>
  <si>
    <t>2024020583</t>
  </si>
  <si>
    <t>2024020584</t>
  </si>
  <si>
    <t>2024020577</t>
  </si>
  <si>
    <t>2024020585</t>
  </si>
  <si>
    <t>2024020586</t>
  </si>
  <si>
    <t>2024020587</t>
  </si>
  <si>
    <t>2024020588</t>
  </si>
  <si>
    <t>2024020589</t>
  </si>
  <si>
    <t>2024020590</t>
  </si>
  <si>
    <t>2024020591</t>
  </si>
  <si>
    <t>2024020592</t>
  </si>
  <si>
    <t>2024020593</t>
  </si>
  <si>
    <t>2024020594</t>
  </si>
  <si>
    <t>2024020595</t>
  </si>
  <si>
    <t>2024020596</t>
  </si>
  <si>
    <t>2024020597</t>
  </si>
  <si>
    <t>2024020598</t>
  </si>
  <si>
    <t>2024020599</t>
  </si>
  <si>
    <t>2024020600</t>
  </si>
  <si>
    <t>2024020601</t>
  </si>
  <si>
    <t>2024020602</t>
  </si>
  <si>
    <t>2024020603</t>
  </si>
  <si>
    <t>2024020604</t>
  </si>
  <si>
    <t>2024020605</t>
  </si>
  <si>
    <t>2024020606</t>
  </si>
  <si>
    <t>2024020607</t>
  </si>
  <si>
    <t>2024020608</t>
  </si>
  <si>
    <t>2024020609</t>
  </si>
  <si>
    <t>2024020610</t>
  </si>
  <si>
    <t>2024020611</t>
  </si>
  <si>
    <t>2024020612</t>
  </si>
  <si>
    <t>2024020613</t>
  </si>
  <si>
    <t>2024020614</t>
  </si>
  <si>
    <t>2024020615</t>
  </si>
  <si>
    <t>2024020616</t>
  </si>
  <si>
    <t>2024020618</t>
  </si>
  <si>
    <t>2024020619</t>
  </si>
  <si>
    <t>2024020620</t>
  </si>
  <si>
    <t>2024020621</t>
  </si>
  <si>
    <t>2024020622</t>
  </si>
  <si>
    <t>2024020623</t>
  </si>
  <si>
    <t>2024020624</t>
  </si>
  <si>
    <t>2024020625</t>
  </si>
  <si>
    <t>2024020626</t>
  </si>
  <si>
    <t>2024020627</t>
  </si>
  <si>
    <t>2024020628</t>
  </si>
  <si>
    <t>2024020629</t>
  </si>
  <si>
    <t>2024020630</t>
  </si>
  <si>
    <t>2024020631</t>
  </si>
  <si>
    <t>2024020632</t>
  </si>
  <si>
    <t>2024020633</t>
  </si>
  <si>
    <t>2024020634</t>
  </si>
  <si>
    <t>2024020635</t>
  </si>
  <si>
    <t>2024020636</t>
  </si>
  <si>
    <t>2024020637</t>
  </si>
  <si>
    <t>2024020638</t>
  </si>
  <si>
    <t>2024020639</t>
  </si>
  <si>
    <t>2024020640</t>
  </si>
  <si>
    <t>2024020641</t>
  </si>
  <si>
    <t>2024020642</t>
  </si>
  <si>
    <t>2024020643</t>
  </si>
  <si>
    <t>2024020645</t>
  </si>
  <si>
    <t>2024020644</t>
  </si>
  <si>
    <t>2024020646</t>
  </si>
  <si>
    <t>2024020647</t>
  </si>
  <si>
    <t>2024020648</t>
  </si>
  <si>
    <t>2024020649</t>
  </si>
  <si>
    <t>2024020650</t>
  </si>
  <si>
    <t>2024020651</t>
  </si>
  <si>
    <t>2024020652</t>
  </si>
  <si>
    <t>2024020653</t>
  </si>
  <si>
    <t>2024020654</t>
  </si>
  <si>
    <t>2024020655</t>
  </si>
  <si>
    <t>2024020656</t>
  </si>
  <si>
    <t>2024020657</t>
  </si>
  <si>
    <t>2024020658</t>
  </si>
  <si>
    <t>2024020660</t>
  </si>
  <si>
    <t>2024020659</t>
  </si>
  <si>
    <t>2024020661</t>
  </si>
  <si>
    <t>2024020662</t>
  </si>
  <si>
    <t>2024020663</t>
  </si>
  <si>
    <t>2024020664</t>
  </si>
  <si>
    <t>2024020665</t>
  </si>
  <si>
    <t>2024020666</t>
  </si>
  <si>
    <t>2024020667</t>
  </si>
  <si>
    <t>2024020668</t>
  </si>
  <si>
    <t>2024020669</t>
  </si>
  <si>
    <t>2024020670</t>
  </si>
  <si>
    <t>2024020671</t>
  </si>
  <si>
    <t>2024020672</t>
  </si>
  <si>
    <t>2024020673</t>
  </si>
  <si>
    <t>2024020674</t>
  </si>
  <si>
    <t>2024020675</t>
  </si>
  <si>
    <t>2024020676</t>
  </si>
  <si>
    <t>2024020677</t>
  </si>
  <si>
    <t>2024020678</t>
  </si>
  <si>
    <t>2024020679</t>
  </si>
  <si>
    <t>2024020680</t>
  </si>
  <si>
    <t>2024020681</t>
  </si>
  <si>
    <t>2024020682</t>
  </si>
  <si>
    <t>2024020683</t>
  </si>
  <si>
    <t>2024020684</t>
  </si>
  <si>
    <t>2024020685</t>
  </si>
  <si>
    <t>2024020686</t>
  </si>
  <si>
    <t>2024020687</t>
  </si>
  <si>
    <t>2024020688</t>
  </si>
  <si>
    <t>2024020689</t>
  </si>
  <si>
    <t>2024020690</t>
  </si>
  <si>
    <t>2024020691</t>
  </si>
  <si>
    <t>2024020692</t>
  </si>
  <si>
    <t>2024020693</t>
  </si>
  <si>
    <t>2024020694</t>
  </si>
  <si>
    <t>2024020696</t>
  </si>
  <si>
    <t>2024020697</t>
  </si>
  <si>
    <t>2024020698</t>
  </si>
  <si>
    <t>2024020695</t>
  </si>
  <si>
    <t>2024020699</t>
  </si>
  <si>
    <t>2024020700</t>
  </si>
  <si>
    <t>2024020701</t>
  </si>
  <si>
    <t>2024020702</t>
  </si>
  <si>
    <t>2024020703</t>
  </si>
  <si>
    <t>2024020704</t>
  </si>
  <si>
    <t>2024020705</t>
  </si>
  <si>
    <t>2024020706</t>
  </si>
  <si>
    <t>2024020707</t>
  </si>
  <si>
    <t>2024020708</t>
  </si>
  <si>
    <t>2024020709</t>
  </si>
  <si>
    <t>2024020710</t>
  </si>
  <si>
    <t>2024020711</t>
  </si>
  <si>
    <t>2024020712</t>
  </si>
  <si>
    <t>2024020713</t>
  </si>
  <si>
    <t>2024020714</t>
  </si>
  <si>
    <t>2024020715</t>
  </si>
  <si>
    <t>2024020716</t>
  </si>
  <si>
    <t>2024020717</t>
  </si>
  <si>
    <t>2024020718</t>
  </si>
  <si>
    <t>2024020719</t>
  </si>
  <si>
    <t>2024020720</t>
  </si>
  <si>
    <t>2024020721</t>
  </si>
  <si>
    <t>2024020722</t>
  </si>
  <si>
    <t>2024020723</t>
  </si>
  <si>
    <t>2024020724</t>
  </si>
  <si>
    <t>2024020725</t>
  </si>
  <si>
    <t>2024020726</t>
  </si>
  <si>
    <t>2024020727</t>
  </si>
  <si>
    <t>2024020728</t>
  </si>
  <si>
    <t>2024020729</t>
  </si>
  <si>
    <t>2024020730</t>
  </si>
  <si>
    <t>2024020731</t>
  </si>
  <si>
    <t>2024020732</t>
  </si>
  <si>
    <t>2024020733</t>
  </si>
  <si>
    <t>2024020734</t>
  </si>
  <si>
    <t>2024020735</t>
  </si>
  <si>
    <t>2024020736</t>
  </si>
  <si>
    <t>2024020737</t>
  </si>
  <si>
    <t>2024020738</t>
  </si>
  <si>
    <t>2024020739</t>
  </si>
  <si>
    <t>2024020740</t>
  </si>
  <si>
    <t>2024020741</t>
  </si>
  <si>
    <t>2024020742</t>
  </si>
  <si>
    <t>2024020743</t>
  </si>
  <si>
    <t>2024020744</t>
  </si>
  <si>
    <t>2024020745</t>
  </si>
  <si>
    <t>2024020746</t>
  </si>
  <si>
    <t>2024020747</t>
  </si>
  <si>
    <t>2024020748</t>
  </si>
  <si>
    <t>2024020749</t>
  </si>
  <si>
    <t>2024020750</t>
  </si>
  <si>
    <t>2024020751</t>
  </si>
  <si>
    <t>2024020752</t>
  </si>
  <si>
    <t>2024020753</t>
  </si>
  <si>
    <t>2024020754</t>
  </si>
  <si>
    <t>2024020755</t>
  </si>
  <si>
    <t>2024020756</t>
  </si>
  <si>
    <t>2024020758</t>
  </si>
  <si>
    <t>2024020757</t>
  </si>
  <si>
    <t>2024020759</t>
  </si>
  <si>
    <t>2024020760</t>
  </si>
  <si>
    <t>2024020761</t>
  </si>
  <si>
    <t>2024020762</t>
  </si>
  <si>
    <t>2024020763</t>
  </si>
  <si>
    <t>2024020764</t>
  </si>
  <si>
    <t>2024020765</t>
  </si>
  <si>
    <t>2024020766</t>
  </si>
  <si>
    <t>2024020767</t>
  </si>
  <si>
    <t>2024020768</t>
  </si>
  <si>
    <t>2024020769</t>
  </si>
  <si>
    <t>2024020770</t>
  </si>
  <si>
    <t>2024020771</t>
  </si>
  <si>
    <t>2024020772</t>
  </si>
  <si>
    <t>2024020774</t>
  </si>
  <si>
    <t>2024020773</t>
  </si>
  <si>
    <t>2024020775</t>
  </si>
  <si>
    <t>2024020776</t>
  </si>
  <si>
    <t>2024020777</t>
  </si>
  <si>
    <t>2024020778</t>
  </si>
  <si>
    <t>2024020779</t>
  </si>
  <si>
    <t>2024020780</t>
  </si>
  <si>
    <t>2024020781</t>
  </si>
  <si>
    <t>2024020782</t>
  </si>
  <si>
    <t>2024020783</t>
  </si>
  <si>
    <t>2024020784</t>
  </si>
  <si>
    <t>2024020785</t>
  </si>
  <si>
    <t>2024020786</t>
  </si>
  <si>
    <t>2024020787</t>
  </si>
  <si>
    <t>2024020788</t>
  </si>
  <si>
    <t>2024020789</t>
  </si>
  <si>
    <t>2024020790</t>
  </si>
  <si>
    <t>2024020791</t>
  </si>
  <si>
    <t>2024020792</t>
  </si>
  <si>
    <t>2024020793</t>
  </si>
  <si>
    <t>2024020794</t>
  </si>
  <si>
    <t>2024020795</t>
  </si>
  <si>
    <t>2024020796</t>
  </si>
  <si>
    <t>2024020797</t>
  </si>
  <si>
    <t>2024020798</t>
  </si>
  <si>
    <t>2024020799</t>
  </si>
  <si>
    <t>2024020800</t>
  </si>
  <si>
    <t>2024020801</t>
  </si>
  <si>
    <t>2024020802</t>
  </si>
  <si>
    <t>2024020803</t>
  </si>
  <si>
    <t>2024020804</t>
  </si>
  <si>
    <t>2024020805</t>
  </si>
  <si>
    <t>2024020806</t>
  </si>
  <si>
    <t>2024020807</t>
  </si>
  <si>
    <t>2024020808</t>
  </si>
  <si>
    <t>2024020809</t>
  </si>
  <si>
    <t>2024020810</t>
  </si>
  <si>
    <t>2024020811</t>
  </si>
  <si>
    <t>2024020812</t>
  </si>
  <si>
    <t>2024020813</t>
  </si>
  <si>
    <t>2024020814</t>
  </si>
  <si>
    <t>2024020815</t>
  </si>
  <si>
    <t>2024020817</t>
  </si>
  <si>
    <t>2024020816</t>
  </si>
  <si>
    <t>2024020818</t>
  </si>
  <si>
    <t>2024020819</t>
  </si>
  <si>
    <t>2024020820</t>
  </si>
  <si>
    <t>2024020821</t>
  </si>
  <si>
    <t>2024020822</t>
  </si>
  <si>
    <t>2024020823</t>
  </si>
  <si>
    <t>2024020824</t>
  </si>
  <si>
    <t>2024020825</t>
  </si>
  <si>
    <t>2024020826</t>
  </si>
  <si>
    <t>2024020827</t>
  </si>
  <si>
    <t>2024020828</t>
  </si>
  <si>
    <t>2024020829</t>
  </si>
  <si>
    <t>2024020830</t>
  </si>
  <si>
    <t>2024020831</t>
  </si>
  <si>
    <t>2024020832</t>
  </si>
  <si>
    <t>2024020833</t>
  </si>
  <si>
    <t>2024020834</t>
  </si>
  <si>
    <t>2024020835</t>
  </si>
  <si>
    <t>2024020836</t>
  </si>
  <si>
    <t>2024020837</t>
  </si>
  <si>
    <t>2024020838</t>
  </si>
  <si>
    <t>2024020839</t>
  </si>
  <si>
    <t>2024020840</t>
  </si>
  <si>
    <t>2024020841</t>
  </si>
  <si>
    <t>2024020842</t>
  </si>
  <si>
    <t>2024020843</t>
  </si>
  <si>
    <t>2024020844</t>
  </si>
  <si>
    <t>2024020845</t>
  </si>
  <si>
    <t>2024020846</t>
  </si>
  <si>
    <t>2024020847</t>
  </si>
  <si>
    <t>2024020848</t>
  </si>
  <si>
    <t>2024020849</t>
  </si>
  <si>
    <t>2024020850</t>
  </si>
  <si>
    <t>2024020851</t>
  </si>
  <si>
    <t>2024020852</t>
  </si>
  <si>
    <t>2024020853</t>
  </si>
  <si>
    <t>2024020854</t>
  </si>
  <si>
    <t>2024020855</t>
  </si>
  <si>
    <t>2024020857</t>
  </si>
  <si>
    <t>2024020856</t>
  </si>
  <si>
    <t>2024020858</t>
  </si>
  <si>
    <t>2024020859</t>
  </si>
  <si>
    <t>2024020860</t>
  </si>
  <si>
    <t>2024020861</t>
  </si>
  <si>
    <t>2024020862</t>
  </si>
  <si>
    <t>2024020863</t>
  </si>
  <si>
    <t>2024020864</t>
  </si>
  <si>
    <t>2024020865</t>
  </si>
  <si>
    <t>2024020867</t>
  </si>
  <si>
    <t>2024020866</t>
  </si>
  <si>
    <t>2024020868</t>
  </si>
  <si>
    <t>2024020869</t>
  </si>
  <si>
    <t>2024020870</t>
  </si>
  <si>
    <t>2024020871</t>
  </si>
  <si>
    <t>2024020872</t>
  </si>
  <si>
    <t>2024020873</t>
  </si>
  <si>
    <t>2024020874</t>
  </si>
  <si>
    <t>2024020875</t>
  </si>
  <si>
    <t>2024020876</t>
  </si>
  <si>
    <t>2024020877</t>
  </si>
  <si>
    <t>2024020878</t>
  </si>
  <si>
    <t>2024020879</t>
  </si>
  <si>
    <t>2024020880</t>
  </si>
  <si>
    <t>2024020881</t>
  </si>
  <si>
    <t>2024020882</t>
  </si>
  <si>
    <t>2024020883</t>
  </si>
  <si>
    <t>2024020884</t>
  </si>
  <si>
    <t>2024020885</t>
  </si>
  <si>
    <t>2024020886</t>
  </si>
  <si>
    <t>2024020887</t>
  </si>
  <si>
    <t>2024020889</t>
  </si>
  <si>
    <t>2024020888</t>
  </si>
  <si>
    <t>2024020890</t>
  </si>
  <si>
    <t>2024020891</t>
  </si>
  <si>
    <t>2024020894</t>
  </si>
  <si>
    <t>2024020892</t>
  </si>
  <si>
    <t>2024020893</t>
  </si>
  <si>
    <t>2024020895</t>
  </si>
  <si>
    <t>2024020896</t>
  </si>
  <si>
    <t>2024020897</t>
  </si>
  <si>
    <t>2024020898</t>
  </si>
  <si>
    <t>2024020899</t>
  </si>
  <si>
    <t>2024020900</t>
  </si>
  <si>
    <t>2024020901</t>
  </si>
  <si>
    <t>2024020902</t>
  </si>
  <si>
    <t>2024020903</t>
  </si>
  <si>
    <t>2024020904</t>
  </si>
  <si>
    <t>2024020905</t>
  </si>
  <si>
    <t>2024020906</t>
  </si>
  <si>
    <t>2024020907</t>
  </si>
  <si>
    <t>2024020908</t>
  </si>
  <si>
    <t>2024020909</t>
  </si>
  <si>
    <t>2024020910</t>
  </si>
  <si>
    <t>2024020911</t>
  </si>
  <si>
    <t>2024020912</t>
  </si>
  <si>
    <t>2024020913</t>
  </si>
  <si>
    <t>2024020914</t>
  </si>
  <si>
    <t>2024020915</t>
  </si>
  <si>
    <t>2024020916</t>
  </si>
  <si>
    <t>2024020917</t>
  </si>
  <si>
    <t>2024020918</t>
  </si>
  <si>
    <t>2024020919</t>
  </si>
  <si>
    <t>2024020920</t>
  </si>
  <si>
    <t>2024020922</t>
  </si>
  <si>
    <t>2024020923</t>
  </si>
  <si>
    <t>2024020924</t>
  </si>
  <si>
    <t>2024020921</t>
  </si>
  <si>
    <t>2024020925</t>
  </si>
  <si>
    <t>2024020926</t>
  </si>
  <si>
    <t>2024020927</t>
  </si>
  <si>
    <t>2024020928</t>
  </si>
  <si>
    <t>2024020929</t>
  </si>
  <si>
    <t>2024020930</t>
  </si>
  <si>
    <t>2024020931</t>
  </si>
  <si>
    <t>2024020932</t>
  </si>
  <si>
    <t>2024020933</t>
  </si>
  <si>
    <t>2024020934</t>
  </si>
  <si>
    <t>2024020935</t>
  </si>
  <si>
    <t>2024020936</t>
  </si>
  <si>
    <t>2024020938</t>
  </si>
  <si>
    <t>2024020939</t>
  </si>
  <si>
    <t>2024020940</t>
  </si>
  <si>
    <t>2024020937</t>
  </si>
  <si>
    <t>2024020941</t>
  </si>
  <si>
    <t>2024020942</t>
  </si>
  <si>
    <t>2024020943</t>
  </si>
  <si>
    <t>2024020944</t>
  </si>
  <si>
    <t>2024020945</t>
  </si>
  <si>
    <t>2024020946</t>
  </si>
  <si>
    <t>2024020947</t>
  </si>
  <si>
    <t>2024020949</t>
  </si>
  <si>
    <t>InterConf</t>
  </si>
  <si>
    <t>InterDiv</t>
  </si>
  <si>
    <t>CrossConf</t>
  </si>
  <si>
    <t>2024020950</t>
  </si>
  <si>
    <t>2024020951</t>
  </si>
  <si>
    <t>2024020952</t>
  </si>
  <si>
    <t>2024020948</t>
  </si>
  <si>
    <t>2024020953</t>
  </si>
  <si>
    <t>2024020954</t>
  </si>
  <si>
    <t>2024020955</t>
  </si>
  <si>
    <t>2024020956</t>
  </si>
  <si>
    <t>2024020957</t>
  </si>
  <si>
    <t>2024020958</t>
  </si>
  <si>
    <t>2024020959</t>
  </si>
  <si>
    <t>2024020960</t>
  </si>
  <si>
    <t>2024020961</t>
  </si>
  <si>
    <t>2024020962</t>
  </si>
  <si>
    <t>2024020963</t>
  </si>
  <si>
    <t>2024020964</t>
  </si>
  <si>
    <t>2024020965</t>
  </si>
  <si>
    <t>2024020966</t>
  </si>
  <si>
    <t>2024020967</t>
  </si>
  <si>
    <t>2024020968</t>
  </si>
  <si>
    <t>2024020969</t>
  </si>
  <si>
    <t>2024020970</t>
  </si>
  <si>
    <t>2024020971</t>
  </si>
  <si>
    <t>2024020972</t>
  </si>
  <si>
    <t>2024020973</t>
  </si>
  <si>
    <t>2024020974</t>
  </si>
  <si>
    <t>2024020975</t>
  </si>
  <si>
    <t>2024020976</t>
  </si>
  <si>
    <t>2024020977</t>
  </si>
  <si>
    <t>2024020978</t>
  </si>
  <si>
    <t>2024020979</t>
  </si>
  <si>
    <t>2024020980</t>
  </si>
  <si>
    <t>2024020981</t>
  </si>
  <si>
    <t>2024020982</t>
  </si>
  <si>
    <t>2024020983</t>
  </si>
  <si>
    <t>2024020984</t>
  </si>
  <si>
    <t>2024020985</t>
  </si>
  <si>
    <t>2024020986</t>
  </si>
  <si>
    <t>2024020987</t>
  </si>
  <si>
    <t>2024020988</t>
  </si>
  <si>
    <t>2024020989</t>
  </si>
  <si>
    <t>2024020990</t>
  </si>
  <si>
    <t>2024020991</t>
  </si>
  <si>
    <t>2024020992</t>
  </si>
  <si>
    <t>2024020994</t>
  </si>
  <si>
    <t>2024020995</t>
  </si>
  <si>
    <t>2024020996</t>
  </si>
  <si>
    <t>2024020993</t>
  </si>
  <si>
    <t>2024020997</t>
  </si>
  <si>
    <t>2024020998</t>
  </si>
  <si>
    <t>2024020999</t>
  </si>
  <si>
    <t>2024021000</t>
  </si>
  <si>
    <t>2024021001</t>
  </si>
  <si>
    <t>2024021002</t>
  </si>
  <si>
    <t>2024021003</t>
  </si>
  <si>
    <t>2024021004</t>
  </si>
  <si>
    <t>2024021005</t>
  </si>
  <si>
    <t>2024021006</t>
  </si>
  <si>
    <t>2024021007</t>
  </si>
  <si>
    <t>2024021008</t>
  </si>
  <si>
    <t>2024021009</t>
  </si>
  <si>
    <t>2024021010</t>
  </si>
  <si>
    <t>2024021011</t>
  </si>
  <si>
    <t>2024021012</t>
  </si>
  <si>
    <t>2024021013</t>
  </si>
  <si>
    <t>2024021014</t>
  </si>
  <si>
    <t>2024021015</t>
  </si>
  <si>
    <t>2024021016</t>
  </si>
  <si>
    <t>2024021017</t>
  </si>
  <si>
    <t>2024021018</t>
  </si>
  <si>
    <t>2024021019</t>
  </si>
  <si>
    <t>2024021020</t>
  </si>
  <si>
    <t>2024021021</t>
  </si>
  <si>
    <t>2024021022</t>
  </si>
  <si>
    <t>2024021023</t>
  </si>
  <si>
    <t>2024021024</t>
  </si>
  <si>
    <t>2024021025</t>
  </si>
  <si>
    <t>2024021026</t>
  </si>
  <si>
    <t>2024021027</t>
  </si>
  <si>
    <t>2024021028</t>
  </si>
  <si>
    <t>2024021029</t>
  </si>
  <si>
    <t>2024021030</t>
  </si>
  <si>
    <t>2024021031</t>
  </si>
  <si>
    <t>2024021032</t>
  </si>
  <si>
    <t>2024021033</t>
  </si>
  <si>
    <t>2024021034</t>
  </si>
  <si>
    <t>2024021035</t>
  </si>
  <si>
    <t>2024021036</t>
  </si>
  <si>
    <t>2024021037</t>
  </si>
  <si>
    <t>2024021038</t>
  </si>
  <si>
    <t>2024021039</t>
  </si>
  <si>
    <t>2024021040</t>
  </si>
  <si>
    <t>2024021041</t>
  </si>
  <si>
    <t>2024021043</t>
  </si>
  <si>
    <t>2024021044</t>
  </si>
  <si>
    <t>2024021045</t>
  </si>
  <si>
    <t>2024021042</t>
  </si>
  <si>
    <t>2024021046</t>
  </si>
  <si>
    <t>2024021047</t>
  </si>
  <si>
    <t>2024021048</t>
  </si>
  <si>
    <t>2024021049</t>
  </si>
  <si>
    <t>2024021050</t>
  </si>
  <si>
    <t>2024021051</t>
  </si>
  <si>
    <t>2024021052</t>
  </si>
  <si>
    <t>2024021053</t>
  </si>
  <si>
    <t>2024021054</t>
  </si>
  <si>
    <t>2024021055</t>
  </si>
  <si>
    <t>2024021056</t>
  </si>
  <si>
    <t>2024021057</t>
  </si>
  <si>
    <t>2024021058</t>
  </si>
  <si>
    <t>2024021059</t>
  </si>
  <si>
    <t>2024021060</t>
  </si>
  <si>
    <t>2024021061</t>
  </si>
  <si>
    <t>2024021062</t>
  </si>
  <si>
    <t>2024021063</t>
  </si>
  <si>
    <t>2024021064</t>
  </si>
  <si>
    <t>2024021065</t>
  </si>
  <si>
    <t>2024021066</t>
  </si>
  <si>
    <t>2024021067</t>
  </si>
  <si>
    <t>2024021068</t>
  </si>
  <si>
    <t>2024021069</t>
  </si>
  <si>
    <t>2024021070</t>
  </si>
  <si>
    <t>2024021071</t>
  </si>
  <si>
    <t>2024021072</t>
  </si>
  <si>
    <t>2024021073</t>
  </si>
  <si>
    <t>2024021074</t>
  </si>
  <si>
    <t>2024021075</t>
  </si>
  <si>
    <t>2024021076</t>
  </si>
  <si>
    <t>2024021077</t>
  </si>
  <si>
    <t>2024021078</t>
  </si>
  <si>
    <t>2024021079</t>
  </si>
  <si>
    <t>2024021080</t>
  </si>
  <si>
    <t>2024021081</t>
  </si>
  <si>
    <t>2024021083</t>
  </si>
  <si>
    <t>2024021084</t>
  </si>
  <si>
    <t>2024021082</t>
  </si>
  <si>
    <t>2024021085</t>
  </si>
  <si>
    <t>2024021086</t>
  </si>
  <si>
    <t>2024021087</t>
  </si>
  <si>
    <t>2024021088</t>
  </si>
  <si>
    <t>2024021089</t>
  </si>
  <si>
    <t>2024021090</t>
  </si>
  <si>
    <t>2024021091</t>
  </si>
  <si>
    <t>2024021092</t>
  </si>
  <si>
    <t>2024021093</t>
  </si>
  <si>
    <t>2024021094</t>
  </si>
  <si>
    <t>2024021095</t>
  </si>
  <si>
    <t>2024021096</t>
  </si>
  <si>
    <t>2024021097</t>
  </si>
  <si>
    <t>2024021098</t>
  </si>
  <si>
    <t>2024021099</t>
  </si>
  <si>
    <t>2024021100</t>
  </si>
  <si>
    <t>2024021101</t>
  </si>
  <si>
    <t>2024021102</t>
  </si>
  <si>
    <t>2024021103</t>
  </si>
  <si>
    <t>2024021104</t>
  </si>
  <si>
    <t>2024021105</t>
  </si>
  <si>
    <t>2024021106</t>
  </si>
  <si>
    <t>2024021107</t>
  </si>
  <si>
    <t>2024021108</t>
  </si>
  <si>
    <t>2024021109</t>
  </si>
  <si>
    <t>2024021110</t>
  </si>
  <si>
    <t>2024021111</t>
  </si>
  <si>
    <t>2024021112</t>
  </si>
  <si>
    <t>2024021113</t>
  </si>
  <si>
    <t>2024021114</t>
  </si>
  <si>
    <t>2024021115</t>
  </si>
  <si>
    <t>2024021116</t>
  </si>
  <si>
    <t>2024021117</t>
  </si>
  <si>
    <t>2024021118</t>
  </si>
  <si>
    <t>2024021119</t>
  </si>
  <si>
    <t>2024021120</t>
  </si>
  <si>
    <t>2024021121</t>
  </si>
  <si>
    <t>2024021122</t>
  </si>
  <si>
    <t>2024021123</t>
  </si>
  <si>
    <t>2024021124</t>
  </si>
  <si>
    <t>2024021125</t>
  </si>
  <si>
    <t>2024021126</t>
  </si>
  <si>
    <t>2024021127</t>
  </si>
  <si>
    <t>2024021128</t>
  </si>
  <si>
    <t>2024021129</t>
  </si>
  <si>
    <t>2024021130</t>
  </si>
  <si>
    <t>2024021131</t>
  </si>
  <si>
    <t>2024021132</t>
  </si>
  <si>
    <t>2024021133</t>
  </si>
  <si>
    <t>2024021134</t>
  </si>
  <si>
    <t>2024021135</t>
  </si>
  <si>
    <t>2024021136</t>
  </si>
  <si>
    <t>2024021137</t>
  </si>
  <si>
    <t>2024021138</t>
  </si>
  <si>
    <t>2024021139</t>
  </si>
  <si>
    <t>2024021140</t>
  </si>
  <si>
    <t>2024021141</t>
  </si>
  <si>
    <t>2024021142</t>
  </si>
  <si>
    <t>2024021143</t>
  </si>
  <si>
    <t>2024021144</t>
  </si>
  <si>
    <t>2024021145</t>
  </si>
  <si>
    <t>2024021146</t>
  </si>
  <si>
    <t>2024021147</t>
  </si>
  <si>
    <t>2024021148</t>
  </si>
  <si>
    <t>2024021150</t>
  </si>
  <si>
    <t>2024021149</t>
  </si>
  <si>
    <t>2024021151</t>
  </si>
  <si>
    <t>2024021152</t>
  </si>
  <si>
    <t>2024021153</t>
  </si>
  <si>
    <t>2024021154</t>
  </si>
  <si>
    <t>2024021155</t>
  </si>
  <si>
    <t>2024021156</t>
  </si>
  <si>
    <t>2024021157</t>
  </si>
  <si>
    <t>2024021158</t>
  </si>
  <si>
    <t>2024021159</t>
  </si>
  <si>
    <t>2024021160</t>
  </si>
  <si>
    <t>2024021161</t>
  </si>
  <si>
    <t>2024021162</t>
  </si>
  <si>
    <t>2024021163</t>
  </si>
  <si>
    <t>2024021164</t>
  </si>
  <si>
    <t>2024021165</t>
  </si>
  <si>
    <t>2024021166</t>
  </si>
  <si>
    <t>2024021167</t>
  </si>
  <si>
    <t>2024021168</t>
  </si>
  <si>
    <t>2024021169</t>
  </si>
  <si>
    <t>2024021170</t>
  </si>
  <si>
    <t>2024021171</t>
  </si>
  <si>
    <t>2024021172</t>
  </si>
  <si>
    <t>2024021173</t>
  </si>
  <si>
    <t>2024021174</t>
  </si>
  <si>
    <t>2024021175</t>
  </si>
  <si>
    <t>2024021176</t>
  </si>
  <si>
    <t>2024021177</t>
  </si>
  <si>
    <t>2024021178</t>
  </si>
  <si>
    <t>2024021179</t>
  </si>
  <si>
    <t>2024021180</t>
  </si>
  <si>
    <t>2024021181</t>
  </si>
  <si>
    <t>2024021182</t>
  </si>
  <si>
    <t>2024021183</t>
  </si>
  <si>
    <t>2024021184</t>
  </si>
  <si>
    <t>2024021185</t>
  </si>
  <si>
    <t>2024021186</t>
  </si>
  <si>
    <t>2024021187</t>
  </si>
  <si>
    <t>2024021188</t>
  </si>
  <si>
    <t>2024021189</t>
  </si>
  <si>
    <t>2024021190</t>
  </si>
  <si>
    <t>2024021191</t>
  </si>
  <si>
    <t>2024021192</t>
  </si>
  <si>
    <t>2024021193</t>
  </si>
  <si>
    <t>2024021194</t>
  </si>
  <si>
    <t>2024021195</t>
  </si>
  <si>
    <t>2024021196</t>
  </si>
  <si>
    <t>2024021197</t>
  </si>
  <si>
    <t>2024021198</t>
  </si>
  <si>
    <t>2024021199</t>
  </si>
  <si>
    <t>2024021200</t>
  </si>
  <si>
    <t>2024021201</t>
  </si>
  <si>
    <t>2024021202</t>
  </si>
  <si>
    <t>2024021203</t>
  </si>
  <si>
    <t>2024021204</t>
  </si>
  <si>
    <t>2024021205</t>
  </si>
  <si>
    <t>2024021206</t>
  </si>
  <si>
    <t>2024021207</t>
  </si>
  <si>
    <t>2024021208</t>
  </si>
  <si>
    <t>2024021209</t>
  </si>
  <si>
    <t>2024021210</t>
  </si>
  <si>
    <t>2024021211</t>
  </si>
  <si>
    <t>2024021212</t>
  </si>
  <si>
    <t>2024021213</t>
  </si>
  <si>
    <t>2024021214</t>
  </si>
  <si>
    <t>2024021215</t>
  </si>
  <si>
    <t>2024021216</t>
  </si>
  <si>
    <t>2024021217</t>
  </si>
  <si>
    <t>2024021218</t>
  </si>
  <si>
    <t>2024021219</t>
  </si>
  <si>
    <t>2024021220</t>
  </si>
  <si>
    <t>2024021221</t>
  </si>
  <si>
    <t>2024021222</t>
  </si>
  <si>
    <t>2024021223</t>
  </si>
  <si>
    <t>2024021224</t>
  </si>
  <si>
    <t>2024021225</t>
  </si>
  <si>
    <t>2024021226</t>
  </si>
  <si>
    <t>2024021227</t>
  </si>
  <si>
    <t>2024021228</t>
  </si>
  <si>
    <t>2024021229</t>
  </si>
  <si>
    <t>2024021230</t>
  </si>
  <si>
    <t>2024021231</t>
  </si>
  <si>
    <t>2024021232</t>
  </si>
  <si>
    <t>2024021233</t>
  </si>
  <si>
    <t>2024021234</t>
  </si>
  <si>
    <t>2024021235</t>
  </si>
  <si>
    <t>2024021236</t>
  </si>
  <si>
    <t>2024021237</t>
  </si>
  <si>
    <t>2024021238</t>
  </si>
  <si>
    <t>2024021239</t>
  </si>
  <si>
    <t>2024021240</t>
  </si>
  <si>
    <t>2024021241</t>
  </si>
  <si>
    <t>2024021242</t>
  </si>
  <si>
    <t>2024021243</t>
  </si>
  <si>
    <t>2024021244</t>
  </si>
  <si>
    <t>2024021245</t>
  </si>
  <si>
    <t>2024021246</t>
  </si>
  <si>
    <t>2024021247</t>
  </si>
  <si>
    <t>2024021248</t>
  </si>
  <si>
    <t>2024021249</t>
  </si>
  <si>
    <t>2024021250</t>
  </si>
  <si>
    <t>2024021251</t>
  </si>
  <si>
    <t>2024021253</t>
  </si>
  <si>
    <t>2024021252</t>
  </si>
  <si>
    <t>2024021254</t>
  </si>
  <si>
    <t>2024021255</t>
  </si>
  <si>
    <t>2024021256</t>
  </si>
  <si>
    <t>2024021257</t>
  </si>
  <si>
    <t>2024021258</t>
  </si>
  <si>
    <t>2024021259</t>
  </si>
  <si>
    <t>2024021260</t>
  </si>
  <si>
    <t>2024021261</t>
  </si>
  <si>
    <t>2024021262</t>
  </si>
  <si>
    <t>2024021263</t>
  </si>
  <si>
    <t>2024021264</t>
  </si>
  <si>
    <t>2024021265</t>
  </si>
  <si>
    <t>2024021266</t>
  </si>
  <si>
    <t>2024021267</t>
  </si>
  <si>
    <t>2024021268</t>
  </si>
  <si>
    <t>2024021269</t>
  </si>
  <si>
    <t>2024021270</t>
  </si>
  <si>
    <t>2024021271</t>
  </si>
  <si>
    <t>2024021272</t>
  </si>
  <si>
    <t>2024021273</t>
  </si>
  <si>
    <t>2024021274</t>
  </si>
  <si>
    <t>2024021275</t>
  </si>
  <si>
    <t>2024021276</t>
  </si>
  <si>
    <t>2024021277</t>
  </si>
  <si>
    <t>2024021278</t>
  </si>
  <si>
    <t>2024021279</t>
  </si>
  <si>
    <t>2024021280</t>
  </si>
  <si>
    <t>2024021281</t>
  </si>
  <si>
    <t>2024021282</t>
  </si>
  <si>
    <t>2024021283</t>
  </si>
  <si>
    <t>2024021284</t>
  </si>
  <si>
    <t>2024021285</t>
  </si>
  <si>
    <t>2024021286</t>
  </si>
  <si>
    <t>2024021287</t>
  </si>
  <si>
    <t>2024021288</t>
  </si>
  <si>
    <t>2024021289</t>
  </si>
  <si>
    <t>2024021290</t>
  </si>
  <si>
    <t>2024021291</t>
  </si>
  <si>
    <t>2024021292</t>
  </si>
  <si>
    <t>2024021293</t>
  </si>
  <si>
    <t>2024021294</t>
  </si>
  <si>
    <t>2024021295</t>
  </si>
  <si>
    <t>2024021296</t>
  </si>
  <si>
    <t>2024021297</t>
  </si>
  <si>
    <t>2024021298</t>
  </si>
  <si>
    <t>2024021299</t>
  </si>
  <si>
    <t>2024021300</t>
  </si>
  <si>
    <t>2024021301</t>
  </si>
  <si>
    <t>2024021302</t>
  </si>
  <si>
    <t>2024021303</t>
  </si>
  <si>
    <t>2024021304</t>
  </si>
  <si>
    <t>2024021305</t>
  </si>
  <si>
    <t>2024021306</t>
  </si>
  <si>
    <t>2024021307</t>
  </si>
  <si>
    <t>2024021308</t>
  </si>
  <si>
    <t>2024021309</t>
  </si>
  <si>
    <t>2024021310</t>
  </si>
  <si>
    <t>2024021311</t>
  </si>
  <si>
    <t>2024021312</t>
  </si>
  <si>
    <t>GR_A</t>
  </si>
  <si>
    <t>GR_H</t>
  </si>
  <si>
    <t>MAX_PTS</t>
  </si>
  <si>
    <t>MAX_PTS2</t>
  </si>
  <si>
    <t>PTS%</t>
  </si>
  <si>
    <t>SameConfDiffDiv</t>
  </si>
  <si>
    <t>RW</t>
  </si>
  <si>
    <t>L</t>
  </si>
  <si>
    <t>RL</t>
  </si>
  <si>
    <t>OTW</t>
  </si>
  <si>
    <t>OTL</t>
  </si>
  <si>
    <t>SOW</t>
  </si>
  <si>
    <t>SOL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</si>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</sst>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textRotation="70"/>
    </xf>
    <xf numFmtId="49" fontId="0" fillId="0" borderId="1" xfId="0" applyNumberFormat="1" applyBorder="1" applyAlignment="1">
      <alignment textRotation="70"/>
    </xf>
    <xf numFmtId="0" fontId="0" fillId="0" borderId="0" xfId="0" applyAlignment="1">
      <alignment textRotation="70"/>
    </xf>
    <xf numFmtId="0" fontId="0" fillId="0" borderId="2" xfId="0" applyBorder="1"/>
    <xf numFmtId="1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9" xfId="0" applyFill="1" applyBorder="1"/>
    <xf numFmtId="14" fontId="0" fillId="0" borderId="3" xfId="0" applyNumberFormat="1" applyBorder="1"/>
    <xf numFmtId="10" fontId="0" fillId="0" borderId="0" xfId="0" applyNumberFormat="1"/>
    <xf numFmtId="0" fontId="0" fillId="0" borderId="0" xfId="0" applyAlignment="1">
      <alignment vertical="top" textRotation="90"/>
    </xf>
    <xf numFmtId="164" fontId="0" fillId="0" borderId="0" xfId="0" applyNumberFormat="1"/>
    <xf numFmtId="10" fontId="0" fillId="0" borderId="0" xfId="0" applyNumberFormat="1" applyAlignment="1">
      <alignment vertical="top" textRotation="90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89"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9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7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FF0000"/>
      <color rgb="FF777777"/>
      <color rgb="FFF9ED05"/>
      <color rgb="FF73FDD9"/>
      <color rgb="FFFF5050"/>
      <color rgb="FF1B6BCB"/>
      <color rgb="FFFA8F00"/>
      <color rgb="FF009999"/>
      <color rgb="FFFDF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54025-4CD5-437B-A2B1-4953810278F9}" name="Table2" displayName="Table2" ref="A2:W1314" totalsRowShown="0" headerRowDxfId="88" dataDxfId="86" headerRowBorderDxfId="87">
  <autoFilter ref="A2:W1314" xr:uid="{5B054025-4CD5-437B-A2B1-4953810278F9}"/>
  <tableColumns count="23">
    <tableColumn id="1" xr3:uid="{4F0EF3E3-5ED2-413B-9486-9498BEF02C85}" name="DatePickMade"/>
    <tableColumn id="2" xr3:uid="{39F623AD-0A71-404E-ACB2-FF5C232C4B60}" name="GameDate"/>
    <tableColumn id="3" xr3:uid="{F9CBDD2B-6977-478D-B9B1-48132BC29B8D}" name="GameID" dataDxfId="85"/>
    <tableColumn id="4" xr3:uid="{2B6D103E-CF04-4221-A032-6566D087A240}" name="AwayTeam" dataDxfId="84"/>
    <tableColumn id="5" xr3:uid="{E9B83039-5C7E-45B4-A5F1-F54DF85D8DB5}" name="HomeTeam" dataDxfId="83"/>
    <tableColumn id="6" xr3:uid="{CA60FB2E-C878-4F57-9486-8FFAB21268D1}" name="PredictedAwayScore" dataDxfId="82"/>
    <tableColumn id="7" xr3:uid="{BDE84EDC-079B-4057-84F6-42C28780CF56}" name="PredictedHomeScore" dataDxfId="81"/>
    <tableColumn id="8" xr3:uid="{AB1145B6-73D2-4952-891E-2532100229DC}" name="PredictedWinner" dataDxfId="80"/>
    <tableColumn id="9" xr3:uid="{0FDA5C85-1339-41A1-AEB6-455F4E077F46}" name="PredictedResult" dataDxfId="79"/>
    <tableColumn id="10" xr3:uid="{6C6A6DF0-F9AE-4DAF-8957-8621DF7520A2}" name="ActualAwayScore" dataDxfId="78"/>
    <tableColumn id="11" xr3:uid="{B8B678E5-1823-43AE-95CC-BEE79D908CEE}" name="ActualHomeScore" dataDxfId="77"/>
    <tableColumn id="12" xr3:uid="{C650F2F7-7978-49EE-8737-DCE1A6311E23}" name="ActualWinner" dataDxfId="76">
      <calculatedColumnFormula>IF(OR($J3=$K3,AND(ISBLANK($J3),ISBLANK($K3))),"_",IF($J3&gt;$K3,$D3,$E3))</calculatedColumnFormula>
    </tableColumn>
    <tableColumn id="13" xr3:uid="{C3C777BB-B7C0-4722-9240-DAC37612029E}" name="ActualResult" dataDxfId="75"/>
    <tableColumn id="17" xr3:uid="{239B68C2-07A2-4506-9EC8-00E52DD7178A}" name="GameIsOver" dataDxfId="74">
      <calculatedColumnFormula>IF(ISBLANK(Table2[[#This Row],[ActualResult]]), 0, 1)</calculatedColumnFormula>
    </tableColumn>
    <tableColumn id="14" xr3:uid="{C40BC093-C7BF-4F78-9D28-E8E87FFCAD46}" name="CorrectWinnerPrediction" dataDxfId="73">
      <calculatedColumnFormula>IF(ISBLANK(Table2[[#This Row],[ActualResult]]), "_", IF(Table2[[#This Row],[ActualWinner]]=Table2[[#This Row],[PredictedWinner]], "Y", "N"))</calculatedColumnFormula>
    </tableColumn>
    <tableColumn id="15" xr3:uid="{C618B085-5C74-412F-85AA-D89305FDA75C}" name="CorrectAwayScorePrediction" dataDxfId="72">
      <calculatedColumnFormula>IF(ISBLANK(Table2[[#This Row],[ActualResult]]), "_", IF(Table2[[#This Row],[ActualAwayScore]]=Table2[[#This Row],[PredictedAwayScore]], "Y", "N"))</calculatedColumnFormula>
    </tableColumn>
    <tableColumn id="16" xr3:uid="{7C4F0E40-7EDA-4325-8813-A3960FBAB575}" name="CorrectHomeScorePrediction" dataDxfId="71">
      <calculatedColumnFormula>IF(ISBLANK(Table2[[#This Row],[ActualResult]]), "_", IF(Table2[[#This Row],[ActualHomeScore]]=Table2[[#This Row],[PredictedHomeScore]], "Y", "N"))</calculatedColumnFormula>
    </tableColumn>
    <tableColumn id="18" xr3:uid="{2C8487CF-838F-422E-B5A2-3A0CC548E50A}" name="WatchedGame" dataDxfId="70"/>
    <tableColumn id="19" xr3:uid="{665B4234-0C9B-451F-996C-0671FAEA8ED7}" name="LosingTeam" dataDxfId="69">
      <calculatedColumnFormula>IF($L3="_", "_", IF($L3=$D3,$E3,$D3))</calculatedColumnFormula>
    </tableColumn>
    <tableColumn id="20" xr3:uid="{44E37CA6-669F-47CA-95D2-B831EB8B3628}" name="InterConf" dataDxfId="68">
      <calculatedColumnFormula>IF(VLOOKUP(Table2[[#This Row],[AwayTeam]],Table3[[Teams]:[D]],2)=VLOOKUP(Table2[[#This Row],[HomeTeam]],Table3[[Teams]:[D]],2),1,0)</calculatedColumnFormula>
    </tableColumn>
    <tableColumn id="21" xr3:uid="{78DE7D6E-6DD5-491B-9FC5-640D6B0B5A42}" name="InterDiv" dataDxfId="67">
      <calculatedColumnFormula>IF(VLOOKUP(Table2[[#This Row],[AwayTeam]],Table3[[Teams]:[D]],3)=VLOOKUP(Table2[[#This Row],[HomeTeam]],Table3[[Teams]:[D]],3),1,0)</calculatedColumnFormula>
    </tableColumn>
    <tableColumn id="23" xr3:uid="{BD421287-62E1-4BBF-B3B9-624256FCD683}" name="SameConfDiffDiv" dataDxfId="66">
      <calculatedColumnFormula>IF(Table2[[#This Row],[InterConf]]=1,IF(Table2[[#This Row],[InterDiv]]=0, 1, 0), 0)</calculatedColumnFormula>
    </tableColumn>
    <tableColumn id="22" xr3:uid="{CF57AF56-FFCF-4952-BAB8-36DAD7FDF03B}" name="CrossConf" dataDxfId="65">
      <calculatedColumnFormula>IF(VLOOKUP(Table2[[#This Row],[AwayTeam]],Table3[[Teams]:[D]],2)&lt;&gt;VLOOKUP(Table2[[#This Row],[HomeTeam]],Table3[[Teams]:[D]],2),1,0)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3E24F-C71A-433A-846A-0616DE78145D}" name="Table3" displayName="Table3" ref="A1:BH33" totalsRowShown="0" headerRowDxfId="64">
  <autoFilter ref="A1:BH33" xr:uid="{A403E24F-C71A-433A-846A-0616DE78145D}"/>
  <sortState xmlns:xlrd2="http://schemas.microsoft.com/office/spreadsheetml/2017/richdata2" ref="A2:BH33">
    <sortCondition ref="A1:A33"/>
  </sortState>
  <tableColumns count="60">
    <tableColumn id="1" xr3:uid="{985AE516-C8BB-498C-ABE1-5BF054EDACAF}" name="Teams"/>
    <tableColumn id="2" xr3:uid="{57EB51AE-5D41-451D-B2B5-FCE487AC5014}" name="C"/>
    <tableColumn id="3" xr3:uid="{F09AC7BA-CE60-4AA6-AFDB-3C9145AFF369}" name="D"/>
    <tableColumn id="4" xr3:uid="{2B211923-BCE3-40CA-84EF-718013E18BDC}" name="Watched" dataDxfId="63">
      <calculatedColumnFormula>COUNTIFS(DataRegularSeason20242025!$D$3:$D$1315,$A2,DataRegularSeason20242025!$R$3:$R$1315,1) + COUNTIFS(DataRegularSeason20242025!$E$3:$E$1315,$A2,DataRegularSeason20242025!$R$3:$R$1315,1)</calculatedColumnFormula>
    </tableColumn>
    <tableColumn id="5" xr3:uid="{D61104E2-01F3-4294-B90F-3F21D0715FD9}" name="GP_A">
      <calculatedColumnFormula>COUNTIFS(DataRegularSeason20242025!$N$3:$N$1315,1,DataRegularSeason20242025!$D$3:$D$1315,$A2)</calculatedColumnFormula>
    </tableColumn>
    <tableColumn id="47" xr3:uid="{0885BAAD-8A59-4C8E-8680-C471B22C60B3}" name="GR_A" dataDxfId="62">
      <calculatedColumnFormula>41-Table3[[#This Row],[GP_A]]</calculatedColumnFormula>
    </tableColumn>
    <tableColumn id="6" xr3:uid="{4EC76903-34C8-488D-838F-61F22FEDBC3D}" name="GP_H">
      <calculatedColumnFormula>COUNTIFS(DataRegularSeason20242025!$E$3:$E$1315,$A2,DataRegularSeason20242025!$N$3:$N$1315,1)</calculatedColumnFormula>
    </tableColumn>
    <tableColumn id="48" xr3:uid="{2A7E1234-0F64-47C8-9DBD-0E094E21125C}" name="GR_H" dataDxfId="61">
      <calculatedColumnFormula>41-Table3[[#This Row],[GP_H]]</calculatedColumnFormula>
    </tableColumn>
    <tableColumn id="7" xr3:uid="{3A0C0FDF-351B-4E2E-8967-A04CE845123C}" name="GP">
      <calculatedColumnFormula>E2+G2</calculatedColumnFormula>
    </tableColumn>
    <tableColumn id="45" xr3:uid="{D1D5702E-1A9D-40A6-B2AB-C603E28FF624}" name="GR" dataDxfId="60">
      <calculatedColumnFormula>82-Table3[[#This Row],[GP]]</calculatedColumnFormula>
    </tableColumn>
    <tableColumn id="8" xr3:uid="{DC5BCB71-D6F2-4DED-9BF4-BE6AD666D06E}" name="W_A">
      <calculatedColumnFormula>COUNTIFS(DataRegularSeason20242025!$D$3:$D$1315,$A2, DataRegularSeason20242025!$L$3:$L$1315, $A2,DataRegularSeason20242025!$N$3:$N$1315,1)</calculatedColumnFormula>
    </tableColumn>
    <tableColumn id="38" xr3:uid="{9E3972C0-06D4-4F72-9C19-8CB6E2E159FC}" name="RW_A" dataDxfId="59">
      <calculatedColumnFormula>COUNTIFS(DataRegularSeason20242025!$D$3:$D$1315,$A2, DataRegularSeason20242025!$L$3:$L$1315, $A2,DataRegularSeason20242025!$N$3:$N$1315,1,DataRegularSeason20242025!$M$3:$M$1315,"REG")</calculatedColumnFormula>
    </tableColumn>
    <tableColumn id="39" xr3:uid="{9EAF3FA4-4DBB-4D57-AF04-D8577494CB21}" name="OTW_A" dataDxfId="58">
      <calculatedColumnFormula>COUNTIFS(DataRegularSeason20242025!$D$3:$D$1315,$A2, DataRegularSeason20242025!$L$3:$L$1315, $A2,DataRegularSeason20242025!$N$3:$N$1315,1,DataRegularSeason20242025!$M$3:$M$1315,"OT")</calculatedColumnFormula>
    </tableColumn>
    <tableColumn id="40" xr3:uid="{9A2F15FB-04EF-4CAA-811B-4034C9429E97}" name="SOW_A" dataDxfId="57">
      <calculatedColumnFormula>COUNTIFS(DataRegularSeason20242025!$D$3:$D$1315,$A2, DataRegularSeason20242025!$L$3:$L$1315, $A2,DataRegularSeason20242025!$N$3:$N$1315,1,DataRegularSeason20242025!$M$3:$M$1315,"SO")</calculatedColumnFormula>
    </tableColumn>
    <tableColumn id="9" xr3:uid="{BD135116-D397-4417-A108-835660C5FB9F}" name="L_A">
      <calculatedColumnFormula>E2-K2</calculatedColumnFormula>
    </tableColumn>
    <tableColumn id="44" xr3:uid="{60DF4118-11A2-4300-B09D-32FA60018163}" name="RL_A" dataDxfId="56">
      <calculatedColumnFormula>COUNTIFS(DataRegularSeason20242025!$D$3:$D$1315,$A2, DataRegularSeason20242025!$S$3:$S$1315, $A2,DataRegularSeason20242025!$M$3:$M$1315,"REG")</calculatedColumnFormula>
    </tableColumn>
    <tableColumn id="10" xr3:uid="{C115448F-D956-43FF-BCE2-AA4200195163}" name="OTL_A">
      <calculatedColumnFormula>COUNTIFS(DataRegularSeason20242025!$D$3:$D$1315,$A2, DataRegularSeason20242025!$S$3:$S$1315, $A2,DataRegularSeason20242025!$M$3:$M$1315,"OT")</calculatedColumnFormula>
    </tableColumn>
    <tableColumn id="11" xr3:uid="{DB8E4180-A1AD-40B5-828A-68620698FB62}" name="SOL_A">
      <calculatedColumnFormula>COUNTIFS(DataRegularSeason20242025!$D$3:$D$1315,$A2, DataRegularSeason20242025!$S$3:$S$1315, $A2,DataRegularSeason20242025!$M$3:$M$1315,"SO")</calculatedColumnFormula>
    </tableColumn>
    <tableColumn id="12" xr3:uid="{642B9B16-9E11-43A4-B40C-DF2F901FA12E}" name="W_H" dataDxfId="55">
      <calculatedColumnFormula>COUNTIFS(DataRegularSeason20242025!$E$3:$E$1315,$A2, DataRegularSeason20242025!$L$3:$L$1315, $A2, DataRegularSeason20242025!$N$3:$N$1315,1)</calculatedColumnFormula>
    </tableColumn>
    <tableColumn id="43" xr3:uid="{080CA1AA-BE46-4D92-85F9-CB14E09F42A9}" name="RW_H" dataDxfId="54">
      <calculatedColumnFormula>COUNTIFS(DataRegularSeason20242025!$E$3:$E$1315,$A2, DataRegularSeason20242025!$L$3:$L$1315, $A2,DataRegularSeason20242025!$N$3:$N$1315,1,DataRegularSeason20242025!$M$3:$M$1315,"REG")</calculatedColumnFormula>
    </tableColumn>
    <tableColumn id="42" xr3:uid="{FEA1E254-E38B-48EE-A97E-8A3647372BC0}" name="OTW_H" dataDxfId="53">
      <calculatedColumnFormula>COUNTIFS(DataRegularSeason20242025!$E$3:$E$1315,$A2, DataRegularSeason20242025!$L$3:$L$1315, $A2,DataRegularSeason20242025!$N$3:$N$1315,1,DataRegularSeason20242025!$M$3:$M$1315,"OT")</calculatedColumnFormula>
    </tableColumn>
    <tableColumn id="41" xr3:uid="{D17823F3-B47E-487C-B2B1-B02A87ECAD7C}" name="SOW_H" dataDxfId="52">
      <calculatedColumnFormula>COUNTIFS(DataRegularSeason20242025!$E$3:$E$1315,$A2, DataRegularSeason20242025!$L$3:$L$1315, $A2,DataRegularSeason20242025!$N$3:$N$1315,1,DataRegularSeason20242025!$M$3:$M$1315,"SO")</calculatedColumnFormula>
    </tableColumn>
    <tableColumn id="13" xr3:uid="{FD4BC9C2-CAF6-4C28-9765-D99A4F243C1C}" name="L_H">
      <calculatedColumnFormula>G2-S2</calculatedColumnFormula>
    </tableColumn>
    <tableColumn id="46" xr3:uid="{FA168EE9-75C9-4C1C-A08E-9FB5ACD03A4B}" name="RL_H" dataDxfId="51">
      <calculatedColumnFormula>COUNTIFS(DataRegularSeason20242025!$E$3:$E$1315,$A2, DataRegularSeason20242025!$S$3:$S$1315, $A2,DataRegularSeason20242025!$M$3:$M$1315,"REG")</calculatedColumnFormula>
    </tableColumn>
    <tableColumn id="35" xr3:uid="{9E9FAC75-9E40-4447-8D44-C5EA7137197A}" name="OTL_H" dataDxfId="50">
      <calculatedColumnFormula>COUNTIFS(DataRegularSeason20242025!$E$3:$E$1315,$A2, DataRegularSeason20242025!$S$3:$S$1315, $A2,DataRegularSeason20242025!$M$3:$M$1315,"OT")</calculatedColumnFormula>
    </tableColumn>
    <tableColumn id="34" xr3:uid="{0BE27D3D-4AFA-42CE-BE44-914976589EB9}" name="SOL_H" dataDxfId="49">
      <calculatedColumnFormula>COUNTIFS(DataRegularSeason20242025!$E$3:$E$1315,$A2, DataRegularSeason20242025!$S$3:$S$1315, $A2,DataRegularSeason20242025!$M$3:$M$1315,"SO")</calculatedColumnFormula>
    </tableColumn>
    <tableColumn id="52" xr3:uid="{835E8B4B-1B56-4988-ADA0-E6D362F4CA4D}" name="W" dataDxfId="48">
      <calculatedColumnFormula>Table3[[#This Row],[W_A]]+Table3[[#This Row],[W_H]]</calculatedColumnFormula>
    </tableColumn>
    <tableColumn id="53" xr3:uid="{88446FA8-50DC-4FD7-ADED-80F797D341F2}" name="L" dataDxfId="47">
      <calculatedColumnFormula>Table3[[#This Row],[L_A]]+Table3[[#This Row],[L_H]]</calculatedColumnFormula>
    </tableColumn>
    <tableColumn id="54" xr3:uid="{8B16E8B3-A102-413E-9653-CF701CEEB9C9}" name="RW" dataDxfId="46">
      <calculatedColumnFormula>Table3[[#This Row],[RW_A]]+Table3[[#This Row],[RW_H]]</calculatedColumnFormula>
    </tableColumn>
    <tableColumn id="56" xr3:uid="{8CC6F779-2722-4557-A481-A8ECBA4EC611}" name="RL" dataDxfId="45">
      <calculatedColumnFormula>Table3[[#This Row],[RL_A]]+Table3[[#This Row],[RL_H]]</calculatedColumnFormula>
    </tableColumn>
    <tableColumn id="55" xr3:uid="{B5F893C5-62B6-4BD4-A363-58006E427EB4}" name="OTW" dataDxfId="44">
      <calculatedColumnFormula>Table3[[#This Row],[OTW_A]]+Table3[[#This Row],[OTW_H]]</calculatedColumnFormula>
    </tableColumn>
    <tableColumn id="57" xr3:uid="{65CBB9B0-79F9-4697-BF9E-46D8F8199661}" name="OTL" dataDxfId="43">
      <calculatedColumnFormula>Table3[[#This Row],[OTL_A]]+Table3[[#This Row],[OTL_H]]</calculatedColumnFormula>
    </tableColumn>
    <tableColumn id="58" xr3:uid="{935B18B6-6EE9-4AB7-96D2-5CC21B3091F1}" name="SOW" dataDxfId="42">
      <calculatedColumnFormula>Table3[[#This Row],[SOW_A]]+Table3[[#This Row],[SOW_H]]</calculatedColumnFormula>
    </tableColumn>
    <tableColumn id="59" xr3:uid="{72AA5675-42CA-4646-9D56-F903019CA984}" name="SOL" dataDxfId="41">
      <calculatedColumnFormula>Table3[[#This Row],[SOL_A]]+Table3[[#This Row],[SOL_H]]</calculatedColumnFormula>
    </tableColumn>
    <tableColumn id="36" xr3:uid="{963D35F6-3613-4CF0-B60C-81F6AC38687D}" name="PTS" dataDxfId="40">
      <calculatedColumnFormula>(2*(Table3[[#This Row],[W_A]]+Table3[[#This Row],[W_H]]))+Table3[[#This Row],[OTL_A]]+Table3[[#This Row],[SOL_A]]+Table3[[#This Row],[OTL_H]]+Table3[[#This Row],[SOL_H]]</calculatedColumnFormula>
    </tableColumn>
    <tableColumn id="37" xr3:uid="{6F978067-DE25-4A50-B909-B8AE9A09B806}" name="PTS2" dataDxfId="39">
      <calculatedColumnFormula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calculatedColumnFormula>
    </tableColumn>
    <tableColumn id="51" xr3:uid="{884CFA25-FAD8-4CFD-9E6E-5C2AB08FCCCB}" name="PTS%" dataDxfId="38">
      <calculatedColumnFormula>Table3[[#This Row],[PTS]]/(2*Table3[[#This Row],[GP]])</calculatedColumnFormula>
    </tableColumn>
    <tableColumn id="49" xr3:uid="{A615DA94-4BB4-4863-8FB3-13B2512D6354}" name="MAX_PTS" dataDxfId="37">
      <calculatedColumnFormula>(2*Table3[[#This Row],[GR]])+Table3[[#This Row],[PTS]]</calculatedColumnFormula>
    </tableColumn>
    <tableColumn id="50" xr3:uid="{8E72A434-A9EA-4A87-9B77-6458DC51D3DD}" name="MAX_PTS2" dataDxfId="33">
      <calculatedColumnFormula>(3*Table3[[#This Row],[GR]])+Table3[[#This Row],[PTS2]]</calculatedColumnFormula>
    </tableColumn>
    <tableColumn id="60" xr3:uid="{EE4931FD-ADC7-49F3-98DE-CE48D4109732}" name="RECORD" dataDxfId="32">
      <calculatedColumnFormula>_xlfn.CONCAT(TEXT(Table3[[#This Row],[W]], "0"), "-", TEXT(Table3[[#This Row],[L]],"0"), "-", TEXT(Table3[[#This Row],[OTL]], "0"))</calculatedColumnFormula>
    </tableColumn>
    <tableColumn id="14" xr3:uid="{A0FD1172-07F3-4E8D-84CA-96197C59DBFE}" name="GF_A">
      <calculatedColumnFormula>SUMIF(DataRegularSeason20242025!$D$3:$D$1315,$A2, DataRegularSeason20242025!$J$3:$J$1315)</calculatedColumnFormula>
    </tableColumn>
    <tableColumn id="15" xr3:uid="{A4874107-6578-4769-97E8-D823B7552E16}" name="GA_A">
      <calculatedColumnFormula>SUMIF(DataRegularSeason20242025!$D$3:$D$1315,$A2, DataRegularSeason20242025!$K$3:$K$1315)</calculatedColumnFormula>
    </tableColumn>
    <tableColumn id="16" xr3:uid="{4393F39D-EE10-4E12-9AB3-1648B6F42F22}" name="GD_A">
      <calculatedColumnFormula>AO2-AP2</calculatedColumnFormula>
    </tableColumn>
    <tableColumn id="17" xr3:uid="{68C01ABD-69CC-4D18-9ABC-A49FC7A4DB79}" name="GF_H">
      <calculatedColumnFormula>SUMIF(DataRegularSeason20242025!$E$3:$E$1315,$A2,DataRegularSeason20242025!$K$3:$K$1315)</calculatedColumnFormula>
    </tableColumn>
    <tableColumn id="18" xr3:uid="{1EE93F79-3F45-47F4-A23A-70C862E62535}" name="GA_H">
      <calculatedColumnFormula>SUMIF(DataRegularSeason20242025!$E$3:$E$1315,$A2,DataRegularSeason20242025!$J$3:$J$1315)</calculatedColumnFormula>
    </tableColumn>
    <tableColumn id="19" xr3:uid="{9F3B26CC-2E8E-488B-8355-E671CE692185}" name="GD_H">
      <calculatedColumnFormula>AR2-AS2</calculatedColumnFormula>
    </tableColumn>
    <tableColumn id="20" xr3:uid="{0583DA52-2751-40AF-83FB-1C7BF4DF75E3}" name="GF">
      <calculatedColumnFormula>AO2+AR2</calculatedColumnFormula>
    </tableColumn>
    <tableColumn id="21" xr3:uid="{772FF77E-9DE6-451A-A353-C2C0E9F3D2ED}" name="GA">
      <calculatedColumnFormula>AP2+AS2</calculatedColumnFormula>
    </tableColumn>
    <tableColumn id="22" xr3:uid="{68E990BB-5AA8-418C-85D8-CBD88D86254E}" name="GD">
      <calculatedColumnFormula>AU2-AV2</calculatedColumnFormula>
    </tableColumn>
    <tableColumn id="33" xr3:uid="{45FCD1A2-9784-4C0F-AD08-B5982E81719D}" name="GFPG" dataDxfId="36">
      <calculatedColumnFormula>Table3[[#This Row],[GF]]/Table3[[#This Row],[GP]]</calculatedColumnFormula>
    </tableColumn>
    <tableColumn id="32" xr3:uid="{F1CD7542-6690-4276-B0F0-95BFD01CFF0B}" name="GAPG" dataDxfId="35">
      <calculatedColumnFormula>Table3[[#This Row],[GA]]/Table3[[#This Row],[GP]]</calculatedColumnFormula>
    </tableColumn>
    <tableColumn id="31" xr3:uid="{39B39AC6-8EA7-4628-BDD5-D00B1BD609DA}" name="GDPG" dataDxfId="34">
      <calculatedColumnFormula>(Table3[[#This Row],[GFPG]]-Table3[[#This Row],[GAPG]])/Table3[[#This Row],[GP]]</calculatedColumnFormula>
    </tableColumn>
    <tableColumn id="23" xr3:uid="{96B64A31-865A-4CC8-8BA8-C7027FB896A9}" name="TimesPredictedWinnerAway">
      <calculatedColumnFormula>COUNTIFS(DataRegularSeason20242025!$D$3:$D$1315,$A2,DataRegularSeason20242025!$H$3:$H$1315, $A2)</calculatedColumnFormula>
    </tableColumn>
    <tableColumn id="24" xr3:uid="{CB1087BF-3D73-4BE3-8E3C-823ACA62836E}" name="TimesPredictedWinnerHome">
      <calculatedColumnFormula>COUNTIFS(DataRegularSeason20242025!$E$3:$E$1315,$A2,DataRegularSeason20242025!$H$3:$H$1315, $A2)</calculatedColumnFormula>
    </tableColumn>
    <tableColumn id="25" xr3:uid="{6CFD5FA0-BC76-4F90-A21D-9CFCA81374E7}" name="TimesPredictedWinner">
      <calculatedColumnFormula>BA2+BB2</calculatedColumnFormula>
    </tableColumn>
    <tableColumn id="26" xr3:uid="{B54702F6-CAE9-4F4A-8853-8111767DBC87}" name="TimesPredictedLoserAway">
      <calculatedColumnFormula>E2-BA2</calculatedColumnFormula>
    </tableColumn>
    <tableColumn id="27" xr3:uid="{90A80F2D-4BC8-4200-ACD0-827C04F53D40}" name="TimesPredictedLoserHome">
      <calculatedColumnFormula>G2-BB2</calculatedColumnFormula>
    </tableColumn>
    <tableColumn id="28" xr3:uid="{090AC785-E56F-4BB1-8F9A-A65C1E4B89F9}" name="TimesPredictedLoser">
      <calculatedColumnFormula>BD2+BE2</calculatedColumnFormula>
    </tableColumn>
    <tableColumn id="29" xr3:uid="{D00954F3-E6CA-47FA-98A1-23F85E7635A5}" name="TimesPredictionAwayCorrect"/>
    <tableColumn id="30" xr3:uid="{89C9ED68-7685-4A95-986B-DB060828B29D}" name="TimesPredictionHomeCorr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2753-FCFF-4542-BEA4-B0F720F8CF4C}">
  <dimension ref="A1:AA1316"/>
  <sheetViews>
    <sheetView tabSelected="1" topLeftCell="C64" workbookViewId="0">
      <selection activeCell="K73" sqref="K73"/>
    </sheetView>
  </sheetViews>
  <sheetFormatPr defaultRowHeight="15" x14ac:dyDescent="0.25"/>
  <cols>
    <col min="1" max="1" width="12.42578125" customWidth="1"/>
    <col min="2" max="2" width="11.85546875" customWidth="1"/>
    <col min="3" max="3" width="12" style="11" customWidth="1"/>
    <col min="4" max="4" width="6.7109375" customWidth="1"/>
    <col min="5" max="5" width="6.5703125" customWidth="1"/>
    <col min="6" max="7" width="3.140625" customWidth="1"/>
    <col min="8" max="8" width="6.85546875" customWidth="1"/>
    <col min="9" max="9" width="5.7109375" customWidth="1"/>
    <col min="10" max="10" width="3" customWidth="1"/>
    <col min="11" max="11" width="3.28515625" customWidth="1"/>
    <col min="12" max="12" width="7.140625" customWidth="1"/>
    <col min="13" max="13" width="5.5703125" customWidth="1"/>
    <col min="14" max="14" width="2.85546875" customWidth="1"/>
    <col min="15" max="17" width="2.42578125" bestFit="1" customWidth="1"/>
    <col min="18" max="19" width="1.85546875" customWidth="1"/>
    <col min="20" max="21" width="4.5703125" customWidth="1"/>
    <col min="22" max="22" width="4.7109375" customWidth="1"/>
    <col min="23" max="23" width="5.28515625" customWidth="1"/>
    <col min="25" max="26" width="15.5703125" bestFit="1" customWidth="1"/>
  </cols>
  <sheetData>
    <row r="1" spans="1:27" ht="60.75" customHeight="1" x14ac:dyDescent="0.25">
      <c r="F1" s="37" t="s">
        <v>78</v>
      </c>
      <c r="G1" s="37"/>
      <c r="H1" s="37"/>
      <c r="I1" s="37"/>
      <c r="J1" s="37" t="s">
        <v>79</v>
      </c>
      <c r="K1" s="37"/>
      <c r="L1" s="37"/>
      <c r="M1" s="37"/>
    </row>
    <row r="2" spans="1:27" s="14" customFormat="1" ht="141.75" customHeight="1" x14ac:dyDescent="0.25">
      <c r="A2" s="12" t="s">
        <v>0</v>
      </c>
      <c r="B2" s="12" t="s">
        <v>1</v>
      </c>
      <c r="C2" s="13" t="s">
        <v>41</v>
      </c>
      <c r="D2" s="12" t="s">
        <v>3</v>
      </c>
      <c r="E2" s="12" t="s">
        <v>2</v>
      </c>
      <c r="F2" s="12" t="s">
        <v>9</v>
      </c>
      <c r="G2" s="12" t="s">
        <v>8</v>
      </c>
      <c r="H2" s="12" t="s">
        <v>4</v>
      </c>
      <c r="I2" s="12" t="s">
        <v>10</v>
      </c>
      <c r="J2" s="12" t="s">
        <v>7</v>
      </c>
      <c r="K2" s="12" t="s">
        <v>6</v>
      </c>
      <c r="L2" s="12" t="s">
        <v>5</v>
      </c>
      <c r="M2" s="12" t="s">
        <v>11</v>
      </c>
      <c r="N2" s="12" t="s">
        <v>84</v>
      </c>
      <c r="O2" s="12" t="s">
        <v>60</v>
      </c>
      <c r="P2" s="12" t="s">
        <v>58</v>
      </c>
      <c r="Q2" s="12" t="s">
        <v>59</v>
      </c>
      <c r="R2" s="12" t="s">
        <v>90</v>
      </c>
      <c r="S2" s="12" t="s">
        <v>93</v>
      </c>
      <c r="T2" s="12" t="s">
        <v>1060</v>
      </c>
      <c r="U2" s="12" t="s">
        <v>1061</v>
      </c>
      <c r="V2" s="12" t="s">
        <v>1432</v>
      </c>
      <c r="W2" s="12" t="s">
        <v>1062</v>
      </c>
    </row>
    <row r="3" spans="1:27" x14ac:dyDescent="0.25">
      <c r="A3" s="1">
        <v>45570</v>
      </c>
      <c r="B3" s="1">
        <v>45570</v>
      </c>
      <c r="C3" s="9" t="s">
        <v>56</v>
      </c>
      <c r="D3" s="2" t="s">
        <v>32</v>
      </c>
      <c r="E3" s="2" t="s">
        <v>29</v>
      </c>
      <c r="F3" s="2">
        <v>2</v>
      </c>
      <c r="G3" s="2">
        <v>4</v>
      </c>
      <c r="H3" s="2" t="str">
        <f>IF(AND(ISBLANK($F3),ISBLANK($G3)),"_",IF($F3&gt;$G3,$D3,$E3))</f>
        <v>BUF</v>
      </c>
      <c r="I3" s="2" t="s">
        <v>40</v>
      </c>
      <c r="J3" s="2">
        <v>4</v>
      </c>
      <c r="K3" s="2">
        <v>1</v>
      </c>
      <c r="L3" s="2" t="str">
        <f>IF(OR($J3=$K3,AND(ISBLANK($J3),ISBLANK($K3))),"_",IF($J3&gt;$K3,$D3,$E3))</f>
        <v>NJD</v>
      </c>
      <c r="M3" s="2" t="s">
        <v>40</v>
      </c>
      <c r="N3" s="2">
        <f>IF(ISBLANK(Table2[[#This Row],[ActualResult]]), 0, 1)</f>
        <v>1</v>
      </c>
      <c r="O3" s="2" t="str">
        <f>IF(ISBLANK(Table2[[#This Row],[ActualResult]]), "_", IF(Table2[[#This Row],[ActualWinner]]=Table2[[#This Row],[PredictedWinner]], "Y", "N"))</f>
        <v>N</v>
      </c>
      <c r="P3" s="2" t="str">
        <f>IF(ISBLANK(Table2[[#This Row],[ActualResult]]), "_", IF(Table2[[#This Row],[ActualAwayScore]]=Table2[[#This Row],[PredictedAwayScore]], "Y", "N"))</f>
        <v>N</v>
      </c>
      <c r="Q3" s="2" t="str">
        <f>IF(ISBLANK(Table2[[#This Row],[ActualResult]]), "_", IF(Table2[[#This Row],[ActualHomeScore]]=Table2[[#This Row],[PredictedHomeScore]], "Y", "N"))</f>
        <v>N</v>
      </c>
      <c r="R3" s="2">
        <v>0</v>
      </c>
      <c r="S3" s="2" t="str">
        <f t="shared" ref="S3:S66" si="0">IF($L3="_", "_", IF($L3=$D3,$E3,$D3))</f>
        <v>BUF</v>
      </c>
      <c r="T3" s="2">
        <f>IF(VLOOKUP(Table2[[#This Row],[AwayTeam]],Table3[[Teams]:[D]],2)=VLOOKUP(Table2[[#This Row],[HomeTeam]],Table3[[Teams]:[D]],2),1,0)</f>
        <v>1</v>
      </c>
      <c r="U3" s="2">
        <f>IF(VLOOKUP(Table2[[#This Row],[AwayTeam]],Table3[[Teams]:[D]],3)=VLOOKUP(Table2[[#This Row],[HomeTeam]],Table3[[Teams]:[D]],3),1,0)</f>
        <v>0</v>
      </c>
      <c r="V3" s="2">
        <f>IF(Table2[[#This Row],[InterConf]]=1,IF(Table2[[#This Row],[InterDiv]]=0, 1, 0), 0)</f>
        <v>1</v>
      </c>
      <c r="W3" s="2">
        <f>IF(VLOOKUP(Table2[[#This Row],[AwayTeam]],Table3[[Teams]:[D]],2)&lt;&gt;VLOOKUP(Table2[[#This Row],[HomeTeam]],Table3[[Teams]:[D]],2),1,0)</f>
        <v>0</v>
      </c>
    </row>
    <row r="4" spans="1:27" x14ac:dyDescent="0.25">
      <c r="A4" s="3">
        <v>45570</v>
      </c>
      <c r="B4" s="3">
        <v>45570</v>
      </c>
      <c r="C4" s="10" t="s">
        <v>57</v>
      </c>
      <c r="D4" s="4" t="s">
        <v>29</v>
      </c>
      <c r="E4" s="4" t="s">
        <v>32</v>
      </c>
      <c r="F4" s="4">
        <v>0</v>
      </c>
      <c r="G4" s="4">
        <v>3</v>
      </c>
      <c r="H4" s="4" t="str">
        <f t="shared" ref="H4:H69" si="1">IF(AND(ISBLANK($F4),ISBLANK($G4)),"_",IF($F4&gt;$G4,$D4,$E4))</f>
        <v>NJD</v>
      </c>
      <c r="I4" s="4" t="s">
        <v>40</v>
      </c>
      <c r="J4" s="4">
        <v>1</v>
      </c>
      <c r="K4" s="4">
        <v>3</v>
      </c>
      <c r="L4" s="4" t="str">
        <f t="shared" ref="L4:L67" si="2">IF(OR($J4=$K4,AND(ISBLANK($J4),ISBLANK($K4))),"_",IF($J4&gt;$K4,$D4,$E4))</f>
        <v>NJD</v>
      </c>
      <c r="M4" s="4" t="s">
        <v>40</v>
      </c>
      <c r="N4" s="4">
        <f>IF(ISBLANK(Table2[[#This Row],[ActualResult]]), 0, 1)</f>
        <v>1</v>
      </c>
      <c r="O4" s="4" t="str">
        <f>IF(ISBLANK(Table2[[#This Row],[ActualResult]]), "_", IF(Table2[[#This Row],[ActualWinner]]=Table2[[#This Row],[PredictedWinner]], "Y", "N"))</f>
        <v>Y</v>
      </c>
      <c r="P4" s="4" t="str">
        <f>IF(ISBLANK(Table2[[#This Row],[ActualResult]]), "_", IF(Table2[[#This Row],[ActualAwayScore]]=Table2[[#This Row],[PredictedAwayScore]], "Y", "N"))</f>
        <v>N</v>
      </c>
      <c r="Q4" s="4" t="str">
        <f>IF(ISBLANK(Table2[[#This Row],[ActualResult]]), "_", IF(Table2[[#This Row],[ActualHomeScore]]=Table2[[#This Row],[PredictedHomeScore]], "Y", "N"))</f>
        <v>Y</v>
      </c>
      <c r="R4" s="2">
        <v>0</v>
      </c>
      <c r="S4" s="2" t="str">
        <f t="shared" si="0"/>
        <v>BUF</v>
      </c>
      <c r="T4" s="2">
        <f>IF(VLOOKUP(Table2[[#This Row],[AwayTeam]],Table3[[Teams]:[D]],2)=VLOOKUP(Table2[[#This Row],[HomeTeam]],StatsRegularSeason20242025!$A$2:$C$33,2),1,0)</f>
        <v>1</v>
      </c>
      <c r="U4" s="2">
        <f>IF(VLOOKUP(Table2[[#This Row],[AwayTeam]],Table3[[Teams]:[D]],3)=VLOOKUP(Table2[[#This Row],[HomeTeam]],Table3[[Teams]:[D]],3),1,0)</f>
        <v>0</v>
      </c>
      <c r="V4" s="2">
        <f>IF(Table2[[#This Row],[InterConf]]=1,IF(Table2[[#This Row],[InterDiv]]=0, 1, 0), 0)</f>
        <v>1</v>
      </c>
      <c r="W4" s="2">
        <f>IF(VLOOKUP(Table2[[#This Row],[AwayTeam]],Table3[[Teams]:[D]],2)&lt;&gt;VLOOKUP(Table2[[#This Row],[HomeTeam]],Table3[[Teams]:[D]],2),1,0)</f>
        <v>0</v>
      </c>
      <c r="Z4" t="s">
        <v>87</v>
      </c>
      <c r="AA4">
        <f>COUNTA($M$3:$M$1315)</f>
        <v>70</v>
      </c>
    </row>
    <row r="5" spans="1:27" x14ac:dyDescent="0.25">
      <c r="A5" s="1">
        <v>45573</v>
      </c>
      <c r="B5" s="1">
        <v>45573</v>
      </c>
      <c r="C5" s="9">
        <v>2024020003</v>
      </c>
      <c r="D5" s="2" t="s">
        <v>13</v>
      </c>
      <c r="E5" s="2" t="s">
        <v>12</v>
      </c>
      <c r="F5" s="2">
        <v>3</v>
      </c>
      <c r="G5" s="2">
        <v>1</v>
      </c>
      <c r="H5" s="2" t="str">
        <f>IF(AND(ISBLANK($F5),ISBLANK($G5)),"_",IF($F5&gt;$G5,$D5,$E5))</f>
        <v>STL</v>
      </c>
      <c r="I5" s="2" t="s">
        <v>40</v>
      </c>
      <c r="J5" s="2">
        <v>3</v>
      </c>
      <c r="K5" s="2">
        <v>2</v>
      </c>
      <c r="L5" s="2" t="str">
        <f t="shared" si="2"/>
        <v>STL</v>
      </c>
      <c r="M5" s="6" t="s">
        <v>40</v>
      </c>
      <c r="N5" s="2">
        <f>IF(ISBLANK(Table2[[#This Row],[ActualResult]]), 0, 1)</f>
        <v>1</v>
      </c>
      <c r="O5" s="2" t="str">
        <f>IF(ISBLANK(Table2[[#This Row],[ActualResult]]), "_", IF(Table2[[#This Row],[ActualWinner]]=Table2[[#This Row],[PredictedWinner]], "Y", "N"))</f>
        <v>Y</v>
      </c>
      <c r="P5" s="2" t="str">
        <f>IF(ISBLANK(Table2[[#This Row],[ActualResult]]), "_", IF(Table2[[#This Row],[ActualAwayScore]]=Table2[[#This Row],[PredictedAwayScore]], "Y", "N"))</f>
        <v>Y</v>
      </c>
      <c r="Q5" s="2" t="str">
        <f>IF(ISBLANK(Table2[[#This Row],[ActualResult]]), "_", IF(Table2[[#This Row],[ActualHomeScore]]=Table2[[#This Row],[PredictedHomeScore]], "Y", "N"))</f>
        <v>N</v>
      </c>
      <c r="R5" s="2">
        <v>1</v>
      </c>
      <c r="S5" s="2" t="str">
        <f t="shared" si="0"/>
        <v>SEA</v>
      </c>
      <c r="T5" s="2">
        <f>IF(VLOOKUP(Table2[[#This Row],[AwayTeam]],Table3[[Teams]:[D]],2)=VLOOKUP(Table2[[#This Row],[HomeTeam]],Table3[[Teams]:[D]],2),1,0)</f>
        <v>1</v>
      </c>
      <c r="U5" s="2">
        <f>IF(VLOOKUP(Table2[[#This Row],[AwayTeam]],Table3[[Teams]:[D]],3)=VLOOKUP(Table2[[#This Row],[HomeTeam]],Table3[[Teams]:[D]],3),1,0)</f>
        <v>0</v>
      </c>
      <c r="V5" s="2">
        <f>IF(Table2[[#This Row],[InterConf]]=1,IF(Table2[[#This Row],[InterDiv]]=0, 1, 0), 0)</f>
        <v>1</v>
      </c>
      <c r="W5" s="2">
        <f>IF(VLOOKUP(Table2[[#This Row],[AwayTeam]],Table3[[Teams]:[D]],2)&lt;&gt;VLOOKUP(Table2[[#This Row],[HomeTeam]],Table3[[Teams]:[D]],2),1,0)</f>
        <v>0</v>
      </c>
      <c r="Z5" t="s">
        <v>86</v>
      </c>
      <c r="AA5">
        <f>COUNTIF($O$3:$O$1315,"Y")</f>
        <v>38</v>
      </c>
    </row>
    <row r="6" spans="1:27" x14ac:dyDescent="0.25">
      <c r="A6" s="1">
        <v>45573</v>
      </c>
      <c r="B6" s="1">
        <v>45573</v>
      </c>
      <c r="C6" s="9" t="s">
        <v>120</v>
      </c>
      <c r="D6" s="2" t="s">
        <v>16</v>
      </c>
      <c r="E6" s="2" t="s">
        <v>14</v>
      </c>
      <c r="F6" s="2">
        <v>1</v>
      </c>
      <c r="G6" s="2">
        <v>4</v>
      </c>
      <c r="H6" s="2" t="str">
        <f t="shared" si="1"/>
        <v>FLA</v>
      </c>
      <c r="I6" s="2" t="s">
        <v>40</v>
      </c>
      <c r="J6" s="2">
        <v>4</v>
      </c>
      <c r="K6" s="2">
        <v>6</v>
      </c>
      <c r="L6" s="2" t="str">
        <f t="shared" si="2"/>
        <v>FLA</v>
      </c>
      <c r="M6" s="6" t="s">
        <v>40</v>
      </c>
      <c r="N6" s="2">
        <f>IF(ISBLANK(Table2[[#This Row],[ActualResult]]), 0, 1)</f>
        <v>1</v>
      </c>
      <c r="O6" s="2" t="str">
        <f>IF(ISBLANK(Table2[[#This Row],[ActualResult]]), "_", IF(Table2[[#This Row],[ActualWinner]]=Table2[[#This Row],[PredictedWinner]], "Y", "N"))</f>
        <v>Y</v>
      </c>
      <c r="P6" s="2" t="str">
        <f>IF(Table2[[#This Row],[ActualAwayScore]]=Table2[[#This Row],[PredictedAwayScore]], "Y", "N")</f>
        <v>N</v>
      </c>
      <c r="Q6" s="2" t="str">
        <f>IF(ISBLANK(Table2[[#This Row],[ActualResult]]), "_", IF(Table2[[#This Row],[ActualHomeScore]]=Table2[[#This Row],[PredictedHomeScore]], "Y", "N"))</f>
        <v>N</v>
      </c>
      <c r="R6" s="2">
        <v>1</v>
      </c>
      <c r="S6" s="2" t="str">
        <f t="shared" si="0"/>
        <v>BOS</v>
      </c>
      <c r="T6" s="2">
        <f>IF(VLOOKUP(Table2[[#This Row],[AwayTeam]],Table3[[Teams]:[D]],2)=VLOOKUP(Table2[[#This Row],[HomeTeam]],Table3[[Teams]:[D]],2),1,0)</f>
        <v>1</v>
      </c>
      <c r="U6" s="2">
        <f>IF(VLOOKUP(Table2[[#This Row],[AwayTeam]],Table3[[Teams]:[D]],3)=VLOOKUP(Table2[[#This Row],[HomeTeam]],Table3[[Teams]:[D]],3),1,0)</f>
        <v>1</v>
      </c>
      <c r="V6" s="2">
        <f>IF(Table2[[#This Row],[InterConf]]=1,IF(Table2[[#This Row],[InterDiv]]=0, 1, 0), 0)</f>
        <v>0</v>
      </c>
      <c r="W6" s="2">
        <f>IF(VLOOKUP(Table2[[#This Row],[AwayTeam]],Table3[[Teams]:[D]],2)&lt;&gt;VLOOKUP(Table2[[#This Row],[HomeTeam]],Table3[[Teams]:[D]],2),1,0)</f>
        <v>0</v>
      </c>
      <c r="Z6" t="s">
        <v>88</v>
      </c>
      <c r="AA6">
        <f>AA4-AA5</f>
        <v>32</v>
      </c>
    </row>
    <row r="7" spans="1:27" x14ac:dyDescent="0.25">
      <c r="A7" s="3">
        <v>45573</v>
      </c>
      <c r="B7" s="3">
        <v>45573</v>
      </c>
      <c r="C7" s="10" t="s">
        <v>121</v>
      </c>
      <c r="D7" s="4" t="s">
        <v>17</v>
      </c>
      <c r="E7" s="4" t="s">
        <v>15</v>
      </c>
      <c r="F7" s="4">
        <v>2</v>
      </c>
      <c r="G7" s="4">
        <v>3</v>
      </c>
      <c r="H7" s="4" t="str">
        <f t="shared" si="1"/>
        <v>UTA</v>
      </c>
      <c r="I7" s="4" t="s">
        <v>39</v>
      </c>
      <c r="J7" s="4">
        <v>2</v>
      </c>
      <c r="K7" s="4">
        <v>5</v>
      </c>
      <c r="L7" s="2" t="str">
        <f t="shared" si="2"/>
        <v>UTA</v>
      </c>
      <c r="M7" s="7" t="s">
        <v>40</v>
      </c>
      <c r="N7" s="4">
        <f>IF(ISBLANK(Table2[[#This Row],[ActualResult]]), 0, 1)</f>
        <v>1</v>
      </c>
      <c r="O7" s="4" t="str">
        <f>IF(ISBLANK(Table2[[#This Row],[ActualResult]]), "_", IF(Table2[[#This Row],[ActualWinner]]=Table2[[#This Row],[PredictedWinner]], "Y", "N"))</f>
        <v>Y</v>
      </c>
      <c r="P7" s="4" t="str">
        <f>IF(ISBLANK(Table2[[#This Row],[ActualAwayScore]]), "_", IF(Table2[[#This Row],[ActualAwayScore]]=Table2[[#This Row],[PredictedAwayScore]], "Y", "N"))</f>
        <v>Y</v>
      </c>
      <c r="Q7" s="4" t="str">
        <f>IF(ISBLANK(Table2[[#This Row],[ActualResult]]), "_", IF(Table2[[#This Row],[ActualHomeScore]]=Table2[[#This Row],[PredictedHomeScore]], "Y", "N"))</f>
        <v>N</v>
      </c>
      <c r="R7" s="2">
        <v>1</v>
      </c>
      <c r="S7" s="2" t="str">
        <f t="shared" si="0"/>
        <v>CHI</v>
      </c>
      <c r="T7" s="2">
        <f>IF(VLOOKUP(Table2[[#This Row],[AwayTeam]],Table3[[Teams]:[D]],2)=VLOOKUP(Table2[[#This Row],[HomeTeam]],Table3[[Teams]:[D]],2),1,0)</f>
        <v>1</v>
      </c>
      <c r="U7" s="2">
        <f>IF(VLOOKUP(Table2[[#This Row],[AwayTeam]],Table3[[Teams]:[D]],3)=VLOOKUP(Table2[[#This Row],[HomeTeam]],Table3[[Teams]:[D]],3),1,0)</f>
        <v>1</v>
      </c>
      <c r="V7" s="2">
        <f>IF(Table2[[#This Row],[InterConf]]=1,IF(Table2[[#This Row],[InterDiv]]=0, 1, 0), 0)</f>
        <v>0</v>
      </c>
      <c r="W7" s="2">
        <f>IF(VLOOKUP(Table2[[#This Row],[AwayTeam]],Table3[[Teams]:[D]],2)&lt;&gt;VLOOKUP(Table2[[#This Row],[HomeTeam]],Table3[[Teams]:[D]],2),1,0)</f>
        <v>0</v>
      </c>
      <c r="Z7" t="s">
        <v>89</v>
      </c>
      <c r="AA7" s="33">
        <f>AA5/AA4</f>
        <v>0.54285714285714282</v>
      </c>
    </row>
    <row r="8" spans="1:27" x14ac:dyDescent="0.25">
      <c r="A8" s="1">
        <v>45573</v>
      </c>
      <c r="B8" s="1">
        <v>45574</v>
      </c>
      <c r="C8" s="9" t="s">
        <v>122</v>
      </c>
      <c r="D8" s="2" t="s">
        <v>18</v>
      </c>
      <c r="E8" s="2" t="s">
        <v>19</v>
      </c>
      <c r="F8" s="2">
        <v>4</v>
      </c>
      <c r="G8" s="2">
        <v>2</v>
      </c>
      <c r="H8" s="2" t="str">
        <f t="shared" si="1"/>
        <v>TOR</v>
      </c>
      <c r="I8" s="2" t="s">
        <v>40</v>
      </c>
      <c r="J8" s="2">
        <v>0</v>
      </c>
      <c r="K8" s="2">
        <v>1</v>
      </c>
      <c r="L8" s="19" t="str">
        <f t="shared" si="2"/>
        <v>MTL</v>
      </c>
      <c r="M8" s="6" t="s">
        <v>40</v>
      </c>
      <c r="N8" s="2">
        <f>IF(ISBLANK(Table2[[#This Row],[ActualResult]]), 0, 1)</f>
        <v>1</v>
      </c>
      <c r="O8" s="2" t="str">
        <f>IF(ISBLANK(Table2[[#This Row],[ActualResult]]), "_", IF(Table2[[#This Row],[ActualWinner]]=Table2[[#This Row],[PredictedWinner]], "Y", "N"))</f>
        <v>N</v>
      </c>
      <c r="P8" s="2" t="str">
        <f>IF(ISBLANK(Table2[[#This Row],[ActualResult]]), "_", IF(Table2[[#This Row],[ActualAwayScore]]=Table2[[#This Row],[PredictedAwayScore]], "Y", "N"))</f>
        <v>N</v>
      </c>
      <c r="Q8" s="2" t="str">
        <f>IF(ISBLANK(Table2[[#This Row],[ActualResult]]), "_", IF(Table2[[#This Row],[ActualHomeScore]]=Table2[[#This Row],[PredictedHomeScore]], "Y", "N"))</f>
        <v>N</v>
      </c>
      <c r="R8" s="2">
        <v>0</v>
      </c>
      <c r="S8" s="2" t="str">
        <f t="shared" si="0"/>
        <v>TOR</v>
      </c>
      <c r="T8" s="2">
        <f>IF(VLOOKUP(Table2[[#This Row],[AwayTeam]],Table3[[Teams]:[D]],2)=VLOOKUP(Table2[[#This Row],[HomeTeam]],Table3[[Teams]:[D]],2),1,0)</f>
        <v>1</v>
      </c>
      <c r="U8" s="2">
        <f>IF(VLOOKUP(Table2[[#This Row],[AwayTeam]],Table3[[Teams]:[D]],3)=VLOOKUP(Table2[[#This Row],[HomeTeam]],Table3[[Teams]:[D]],3),1,0)</f>
        <v>1</v>
      </c>
      <c r="V8" s="2">
        <f>IF(Table2[[#This Row],[InterConf]]=1,IF(Table2[[#This Row],[InterDiv]]=0, 1, 0), 0)</f>
        <v>0</v>
      </c>
      <c r="W8" s="2">
        <f>IF(VLOOKUP(Table2[[#This Row],[AwayTeam]],Table3[[Teams]:[D]],2)&lt;&gt;VLOOKUP(Table2[[#This Row],[HomeTeam]],Table3[[Teams]:[D]],2),1,0)</f>
        <v>0</v>
      </c>
    </row>
    <row r="9" spans="1:27" x14ac:dyDescent="0.25">
      <c r="A9" s="1">
        <v>45573</v>
      </c>
      <c r="B9" s="1">
        <v>45574</v>
      </c>
      <c r="C9" s="9" t="s">
        <v>123</v>
      </c>
      <c r="D9" s="2" t="s">
        <v>20</v>
      </c>
      <c r="E9" s="2" t="s">
        <v>21</v>
      </c>
      <c r="F9" s="2">
        <v>2</v>
      </c>
      <c r="G9" s="2">
        <v>1</v>
      </c>
      <c r="H9" s="2" t="str">
        <f t="shared" si="1"/>
        <v>NYR</v>
      </c>
      <c r="I9" s="2" t="s">
        <v>39</v>
      </c>
      <c r="J9" s="2">
        <v>6</v>
      </c>
      <c r="K9" s="2">
        <v>0</v>
      </c>
      <c r="L9" s="2" t="str">
        <f t="shared" si="2"/>
        <v>NYR</v>
      </c>
      <c r="M9" s="6" t="s">
        <v>40</v>
      </c>
      <c r="N9" s="2">
        <f>IF(ISBLANK(Table2[[#This Row],[ActualResult]]), 0, 1)</f>
        <v>1</v>
      </c>
      <c r="O9" s="2" t="str">
        <f>IF(ISBLANK(Table2[[#This Row],[ActualResult]]), "_", IF(Table2[[#This Row],[ActualWinner]]=Table2[[#This Row],[PredictedWinner]], "Y", "N"))</f>
        <v>Y</v>
      </c>
      <c r="P9" s="2" t="str">
        <f>IF(ISBLANK(Table2[[#This Row],[ActualResult]]), "_", IF(Table2[[#This Row],[ActualAwayScore]]=Table2[[#This Row],[PredictedAwayScore]], "Y", "N"))</f>
        <v>N</v>
      </c>
      <c r="Q9" s="2" t="str">
        <f>IF(ISBLANK(Table2[[#This Row],[ActualResult]]), "_", IF(Table2[[#This Row],[ActualHomeScore]]=Table2[[#This Row],[PredictedHomeScore]], "Y", "N"))</f>
        <v>N</v>
      </c>
      <c r="R9" s="2">
        <v>0</v>
      </c>
      <c r="S9" s="2" t="str">
        <f t="shared" si="0"/>
        <v>PIT</v>
      </c>
      <c r="T9" s="2">
        <f>IF(VLOOKUP(Table2[[#This Row],[AwayTeam]],Table3[[Teams]:[D]],2)=VLOOKUP(Table2[[#This Row],[HomeTeam]],Table3[[Teams]:[D]],2),1,0)</f>
        <v>1</v>
      </c>
      <c r="U9" s="2">
        <f>IF(VLOOKUP(Table2[[#This Row],[AwayTeam]],Table3[[Teams]:[D]],3)=VLOOKUP(Table2[[#This Row],[HomeTeam]],Table3[[Teams]:[D]],3),1,0)</f>
        <v>1</v>
      </c>
      <c r="V9" s="2">
        <f>IF(Table2[[#This Row],[InterConf]]=1,IF(Table2[[#This Row],[InterDiv]]=0, 1, 0), 0)</f>
        <v>0</v>
      </c>
      <c r="W9" s="2">
        <f>IF(VLOOKUP(Table2[[#This Row],[AwayTeam]],Table3[[Teams]:[D]],2)&lt;&gt;VLOOKUP(Table2[[#This Row],[HomeTeam]],Table3[[Teams]:[D]],2),1,0)</f>
        <v>0</v>
      </c>
    </row>
    <row r="10" spans="1:27" x14ac:dyDescent="0.25">
      <c r="A10" s="1">
        <v>45573</v>
      </c>
      <c r="B10" s="1">
        <v>45574</v>
      </c>
      <c r="C10" s="9" t="s">
        <v>124</v>
      </c>
      <c r="D10" s="2" t="s">
        <v>22</v>
      </c>
      <c r="E10" s="2" t="s">
        <v>23</v>
      </c>
      <c r="F10" s="2">
        <v>3</v>
      </c>
      <c r="G10" s="2">
        <v>1</v>
      </c>
      <c r="H10" s="2" t="str">
        <f t="shared" si="1"/>
        <v>WPG</v>
      </c>
      <c r="I10" s="2" t="s">
        <v>40</v>
      </c>
      <c r="J10" s="2">
        <v>6</v>
      </c>
      <c r="K10" s="2">
        <v>0</v>
      </c>
      <c r="L10" s="2" t="str">
        <f t="shared" si="2"/>
        <v>WPG</v>
      </c>
      <c r="M10" s="6" t="s">
        <v>40</v>
      </c>
      <c r="N10" s="2">
        <f>IF(ISBLANK(Table2[[#This Row],[ActualResult]]), 0, 1)</f>
        <v>1</v>
      </c>
      <c r="O10" s="2" t="str">
        <f>IF(ISBLANK(Table2[[#This Row],[ActualResult]]), "_", IF(Table2[[#This Row],[ActualWinner]]=Table2[[#This Row],[PredictedWinner]], "Y", "N"))</f>
        <v>Y</v>
      </c>
      <c r="P10" s="2" t="str">
        <f>IF(ISBLANK(Table2[[#This Row],[ActualResult]]), "_", IF(Table2[[#This Row],[ActualAwayScore]]=Table2[[#This Row],[PredictedAwayScore]], "Y", "N"))</f>
        <v>N</v>
      </c>
      <c r="Q10" s="2" t="str">
        <f>IF(ISBLANK(Table2[[#This Row],[ActualResult]]), "_", IF(Table2[[#This Row],[ActualHomeScore]]=Table2[[#This Row],[PredictedHomeScore]], "Y", "N"))</f>
        <v>N</v>
      </c>
      <c r="R10" s="2">
        <v>1</v>
      </c>
      <c r="S10" s="2" t="str">
        <f t="shared" si="0"/>
        <v>EDM</v>
      </c>
      <c r="T10" s="2">
        <f>IF(VLOOKUP(Table2[[#This Row],[AwayTeam]],Table3[[Teams]:[D]],2)=VLOOKUP(Table2[[#This Row],[HomeTeam]],Table3[[Teams]:[D]],2),1,0)</f>
        <v>1</v>
      </c>
      <c r="U10" s="2">
        <f>IF(VLOOKUP(Table2[[#This Row],[AwayTeam]],Table3[[Teams]:[D]],3)=VLOOKUP(Table2[[#This Row],[HomeTeam]],Table3[[Teams]:[D]],3),1,0)</f>
        <v>0</v>
      </c>
      <c r="V10" s="2">
        <f>IF(Table2[[#This Row],[InterConf]]=1,IF(Table2[[#This Row],[InterDiv]]=0, 1, 0), 0)</f>
        <v>1</v>
      </c>
      <c r="W10" s="2">
        <f>IF(VLOOKUP(Table2[[#This Row],[AwayTeam]],Table3[[Teams]:[D]],2)&lt;&gt;VLOOKUP(Table2[[#This Row],[HomeTeam]],Table3[[Teams]:[D]],2),1,0)</f>
        <v>0</v>
      </c>
    </row>
    <row r="11" spans="1:27" x14ac:dyDescent="0.25">
      <c r="A11" s="1">
        <v>45573</v>
      </c>
      <c r="B11" s="1">
        <v>45574</v>
      </c>
      <c r="C11" s="9" t="s">
        <v>125</v>
      </c>
      <c r="D11" s="2" t="s">
        <v>24</v>
      </c>
      <c r="E11" s="2" t="s">
        <v>25</v>
      </c>
      <c r="F11" s="2">
        <v>1</v>
      </c>
      <c r="G11" s="2">
        <v>4</v>
      </c>
      <c r="H11" s="2" t="str">
        <f t="shared" si="1"/>
        <v>VAN</v>
      </c>
      <c r="I11" s="2" t="s">
        <v>40</v>
      </c>
      <c r="J11" s="2">
        <v>6</v>
      </c>
      <c r="K11" s="2">
        <v>5</v>
      </c>
      <c r="L11" s="2" t="str">
        <f t="shared" si="2"/>
        <v>CGY</v>
      </c>
      <c r="M11" s="6" t="s">
        <v>77</v>
      </c>
      <c r="N11" s="2">
        <f>IF(ISBLANK(Table2[[#This Row],[ActualResult]]), 0, 1)</f>
        <v>1</v>
      </c>
      <c r="O11" s="2" t="str">
        <f>IF(ISBLANK(Table2[[#This Row],[ActualResult]]), "_", IF(Table2[[#This Row],[ActualWinner]]=Table2[[#This Row],[PredictedWinner]], "Y", "N"))</f>
        <v>N</v>
      </c>
      <c r="P11" s="2" t="str">
        <f>IF(ISBLANK(Table2[[#This Row],[ActualResult]]), "_", IF(Table2[[#This Row],[ActualAwayScore]]=Table2[[#This Row],[PredictedAwayScore]], "Y", "N"))</f>
        <v>N</v>
      </c>
      <c r="Q11" s="2" t="str">
        <f>IF(ISBLANK(Table2[[#This Row],[ActualResult]]), "_", IF(Table2[[#This Row],[ActualHomeScore]]=Table2[[#This Row],[PredictedHomeScore]], "Y", "N"))</f>
        <v>N</v>
      </c>
      <c r="R11" s="2">
        <v>1</v>
      </c>
      <c r="S11" s="2" t="str">
        <f t="shared" si="0"/>
        <v>VAN</v>
      </c>
      <c r="T11" s="2">
        <f>IF(VLOOKUP(Table2[[#This Row],[AwayTeam]],Table3[[Teams]:[D]],2)=VLOOKUP(Table2[[#This Row],[HomeTeam]],Table3[[Teams]:[D]],2),1,0)</f>
        <v>1</v>
      </c>
      <c r="U11" s="2">
        <f>IF(VLOOKUP(Table2[[#This Row],[AwayTeam]],Table3[[Teams]:[D]],3)=VLOOKUP(Table2[[#This Row],[HomeTeam]],Table3[[Teams]:[D]],3),1,0)</f>
        <v>1</v>
      </c>
      <c r="V11" s="2">
        <f>IF(Table2[[#This Row],[InterConf]]=1,IF(Table2[[#This Row],[InterDiv]]=0, 1, 0), 0)</f>
        <v>0</v>
      </c>
      <c r="W11" s="2">
        <f>IF(VLOOKUP(Table2[[#This Row],[AwayTeam]],Table3[[Teams]:[D]],2)&lt;&gt;VLOOKUP(Table2[[#This Row],[HomeTeam]],Table3[[Teams]:[D]],2),1,0)</f>
        <v>0</v>
      </c>
    </row>
    <row r="12" spans="1:27" x14ac:dyDescent="0.25">
      <c r="A12" s="3">
        <v>45573</v>
      </c>
      <c r="B12" s="3">
        <v>45574</v>
      </c>
      <c r="C12" s="10" t="s">
        <v>126</v>
      </c>
      <c r="D12" s="4" t="s">
        <v>26</v>
      </c>
      <c r="E12" s="4" t="s">
        <v>27</v>
      </c>
      <c r="F12" s="4">
        <v>2</v>
      </c>
      <c r="G12" s="4">
        <v>3</v>
      </c>
      <c r="H12" s="4" t="str">
        <f t="shared" si="1"/>
        <v>VGK</v>
      </c>
      <c r="I12" s="4" t="s">
        <v>40</v>
      </c>
      <c r="J12" s="4">
        <v>4</v>
      </c>
      <c r="K12" s="4">
        <v>8</v>
      </c>
      <c r="L12" s="4" t="str">
        <f t="shared" si="2"/>
        <v>VGK</v>
      </c>
      <c r="M12" s="7" t="s">
        <v>40</v>
      </c>
      <c r="N12" s="4">
        <f>IF(ISBLANK(Table2[[#This Row],[ActualResult]]), 0, 1)</f>
        <v>1</v>
      </c>
      <c r="O12" s="4" t="str">
        <f>IF(ISBLANK(Table2[[#This Row],[ActualResult]]), "_", IF(Table2[[#This Row],[ActualWinner]]=Table2[[#This Row],[PredictedWinner]], "Y", "N"))</f>
        <v>Y</v>
      </c>
      <c r="P12" s="4" t="str">
        <f>IF(ISBLANK(Table2[[#This Row],[ActualResult]]), "_", IF(Table2[[#This Row],[ActualAwayScore]]=Table2[[#This Row],[PredictedAwayScore]], "Y", "N"))</f>
        <v>N</v>
      </c>
      <c r="Q12" s="4" t="str">
        <f>IF(ISBLANK(Table2[[#This Row],[ActualResult]]), "_", IF(Table2[[#This Row],[ActualHomeScore]]=Table2[[#This Row],[PredictedHomeScore]], "Y", "N"))</f>
        <v>N</v>
      </c>
      <c r="R12" s="2">
        <v>0</v>
      </c>
      <c r="S12" s="2" t="str">
        <f t="shared" si="0"/>
        <v>COL</v>
      </c>
      <c r="T12" s="2">
        <f>IF(VLOOKUP(Table2[[#This Row],[AwayTeam]],Table3[[Teams]:[D]],2)=VLOOKUP(Table2[[#This Row],[HomeTeam]],Table3[[Teams]:[D]],2),1,0)</f>
        <v>1</v>
      </c>
      <c r="U12" s="2">
        <f>IF(VLOOKUP(Table2[[#This Row],[AwayTeam]],Table3[[Teams]:[D]],3)=VLOOKUP(Table2[[#This Row],[HomeTeam]],Table3[[Teams]:[D]],3),1,0)</f>
        <v>0</v>
      </c>
      <c r="V12" s="2">
        <f>IF(Table2[[#This Row],[InterConf]]=1,IF(Table2[[#This Row],[InterDiv]]=0, 1, 0), 0)</f>
        <v>1</v>
      </c>
      <c r="W12" s="2">
        <f>IF(VLOOKUP(Table2[[#This Row],[AwayTeam]],Table3[[Teams]:[D]],2)&lt;&gt;VLOOKUP(Table2[[#This Row],[HomeTeam]],Table3[[Teams]:[D]],2),1,0)</f>
        <v>0</v>
      </c>
    </row>
    <row r="13" spans="1:27" x14ac:dyDescent="0.25">
      <c r="A13" s="1">
        <v>45573</v>
      </c>
      <c r="B13" s="1">
        <v>45575</v>
      </c>
      <c r="C13" s="9" t="s">
        <v>127</v>
      </c>
      <c r="D13" s="2" t="s">
        <v>19</v>
      </c>
      <c r="E13" s="2" t="s">
        <v>16</v>
      </c>
      <c r="F13" s="2">
        <v>3</v>
      </c>
      <c r="G13" s="2">
        <v>4</v>
      </c>
      <c r="H13" s="2" t="str">
        <f t="shared" si="1"/>
        <v>BOS</v>
      </c>
      <c r="I13" s="2" t="s">
        <v>40</v>
      </c>
      <c r="J13" s="2">
        <v>4</v>
      </c>
      <c r="K13" s="2">
        <v>6</v>
      </c>
      <c r="L13" s="2" t="str">
        <f t="shared" si="2"/>
        <v>BOS</v>
      </c>
      <c r="M13" s="6" t="s">
        <v>40</v>
      </c>
      <c r="N13" s="2">
        <f>IF(ISBLANK(Table2[[#This Row],[ActualResult]]), 0, 1)</f>
        <v>1</v>
      </c>
      <c r="O13" s="2" t="str">
        <f>IF(ISBLANK(Table2[[#This Row],[ActualResult]]), "_", IF(Table2[[#This Row],[ActualWinner]]=Table2[[#This Row],[PredictedWinner]], "Y", "N"))</f>
        <v>Y</v>
      </c>
      <c r="P13" s="2" t="str">
        <f>IF(ISBLANK(Table2[[#This Row],[ActualResult]]), "_", IF(Table2[[#This Row],[ActualAwayScore]]=Table2[[#This Row],[PredictedAwayScore]], "Y", "N"))</f>
        <v>N</v>
      </c>
      <c r="Q13" s="2" t="str">
        <f>IF(ISBLANK(Table2[[#This Row],[ActualResult]]), "_", IF(Table2[[#This Row],[ActualHomeScore]]=Table2[[#This Row],[PredictedHomeScore]], "Y", "N"))</f>
        <v>N</v>
      </c>
      <c r="R13" s="2">
        <v>0</v>
      </c>
      <c r="S13" s="2" t="str">
        <f t="shared" si="0"/>
        <v>MTL</v>
      </c>
      <c r="T13" s="2">
        <f>IF(VLOOKUP(Table2[[#This Row],[AwayTeam]],Table3[[Teams]:[D]],2)=VLOOKUP(Table2[[#This Row],[HomeTeam]],Table3[[Teams]:[D]],2),1,0)</f>
        <v>1</v>
      </c>
      <c r="U13" s="2">
        <f>IF(VLOOKUP(Table2[[#This Row],[AwayTeam]],Table3[[Teams]:[D]],3)=VLOOKUP(Table2[[#This Row],[HomeTeam]],Table3[[Teams]:[D]],3),1,0)</f>
        <v>1</v>
      </c>
      <c r="V13" s="2">
        <f>IF(Table2[[#This Row],[InterConf]]=1,IF(Table2[[#This Row],[InterDiv]]=0, 1, 0), 0)</f>
        <v>0</v>
      </c>
      <c r="W13" s="2">
        <f>IF(VLOOKUP(Table2[[#This Row],[AwayTeam]],Table3[[Teams]:[D]],2)&lt;&gt;VLOOKUP(Table2[[#This Row],[HomeTeam]],Table3[[Teams]:[D]],2),1,0)</f>
        <v>0</v>
      </c>
    </row>
    <row r="14" spans="1:27" x14ac:dyDescent="0.25">
      <c r="A14" s="1">
        <v>45573</v>
      </c>
      <c r="B14" s="1">
        <v>45575</v>
      </c>
      <c r="C14" s="9" t="s">
        <v>128</v>
      </c>
      <c r="D14" s="2" t="s">
        <v>28</v>
      </c>
      <c r="E14" s="2" t="s">
        <v>29</v>
      </c>
      <c r="F14" s="2">
        <v>2</v>
      </c>
      <c r="G14" s="2">
        <v>5</v>
      </c>
      <c r="H14" s="2" t="str">
        <f t="shared" si="1"/>
        <v>BUF</v>
      </c>
      <c r="I14" s="2" t="s">
        <v>40</v>
      </c>
      <c r="J14" s="2">
        <v>3</v>
      </c>
      <c r="K14" s="2">
        <v>1</v>
      </c>
      <c r="L14" s="2" t="str">
        <f t="shared" si="2"/>
        <v>LAK</v>
      </c>
      <c r="M14" s="6" t="s">
        <v>40</v>
      </c>
      <c r="N14" s="2">
        <f>IF(ISBLANK(Table2[[#This Row],[ActualResult]]), 0, 1)</f>
        <v>1</v>
      </c>
      <c r="O14" s="2" t="str">
        <f>IF(ISBLANK(Table2[[#This Row],[ActualResult]]), "_", IF(Table2[[#This Row],[ActualWinner]]=Table2[[#This Row],[PredictedWinner]], "Y", "N"))</f>
        <v>N</v>
      </c>
      <c r="P14" s="2" t="str">
        <f>IF(ISBLANK(Table2[[#This Row],[ActualResult]]), "_", IF(Table2[[#This Row],[ActualAwayScore]]=Table2[[#This Row],[PredictedAwayScore]], "Y", "N"))</f>
        <v>N</v>
      </c>
      <c r="Q14" s="2" t="str">
        <f>IF(ISBLANK(Table2[[#This Row],[ActualResult]]), "_", IF(Table2[[#This Row],[ActualHomeScore]]=Table2[[#This Row],[PredictedHomeScore]], "Y", "N"))</f>
        <v>N</v>
      </c>
      <c r="R14" s="2">
        <v>1</v>
      </c>
      <c r="S14" s="2" t="str">
        <f t="shared" si="0"/>
        <v>BUF</v>
      </c>
      <c r="T14" s="2">
        <f>IF(VLOOKUP(Table2[[#This Row],[AwayTeam]],Table3[[Teams]:[D]],2)=VLOOKUP(Table2[[#This Row],[HomeTeam]],Table3[[Teams]:[D]],2),1,0)</f>
        <v>0</v>
      </c>
      <c r="U14" s="2">
        <f>IF(VLOOKUP(Table2[[#This Row],[AwayTeam]],Table3[[Teams]:[D]],3)=VLOOKUP(Table2[[#This Row],[HomeTeam]],Table3[[Teams]:[D]],3),1,0)</f>
        <v>0</v>
      </c>
      <c r="V14" s="2">
        <f>IF(Table2[[#This Row],[InterConf]]=1,IF(Table2[[#This Row],[InterDiv]]=0, 1, 0), 0)</f>
        <v>0</v>
      </c>
      <c r="W14" s="2">
        <f>IF(VLOOKUP(Table2[[#This Row],[AwayTeam]],Table3[[Teams]:[D]],2)&lt;&gt;VLOOKUP(Table2[[#This Row],[HomeTeam]],Table3[[Teams]:[D]],2),1,0)</f>
        <v>1</v>
      </c>
    </row>
    <row r="15" spans="1:27" x14ac:dyDescent="0.25">
      <c r="A15" s="1">
        <v>45573</v>
      </c>
      <c r="B15" s="1">
        <v>45575</v>
      </c>
      <c r="C15" s="9" t="s">
        <v>129</v>
      </c>
      <c r="D15" s="2" t="s">
        <v>14</v>
      </c>
      <c r="E15" s="2" t="s">
        <v>30</v>
      </c>
      <c r="F15" s="2">
        <v>5</v>
      </c>
      <c r="G15" s="2">
        <v>3</v>
      </c>
      <c r="H15" s="2" t="str">
        <f t="shared" si="1"/>
        <v>FLA</v>
      </c>
      <c r="I15" s="2" t="s">
        <v>40</v>
      </c>
      <c r="J15" s="2">
        <v>1</v>
      </c>
      <c r="K15" s="2">
        <v>3</v>
      </c>
      <c r="L15" s="2" t="str">
        <f t="shared" si="2"/>
        <v>OTT</v>
      </c>
      <c r="M15" s="6" t="s">
        <v>40</v>
      </c>
      <c r="N15" s="2">
        <f>IF(ISBLANK(Table2[[#This Row],[ActualResult]]), 0, 1)</f>
        <v>1</v>
      </c>
      <c r="O15" s="2" t="str">
        <f>IF(ISBLANK(Table2[[#This Row],[ActualResult]]), "_", IF(Table2[[#This Row],[ActualWinner]]=Table2[[#This Row],[PredictedWinner]], "Y", "N"))</f>
        <v>N</v>
      </c>
      <c r="P15" s="2" t="str">
        <f>IF(ISBLANK(Table2[[#This Row],[ActualResult]]), "_", IF(Table2[[#This Row],[ActualAwayScore]]=Table2[[#This Row],[PredictedAwayScore]], "Y", "N"))</f>
        <v>N</v>
      </c>
      <c r="Q15" s="2" t="str">
        <f>IF(ISBLANK(Table2[[#This Row],[ActualResult]]), "_", IF(Table2[[#This Row],[ActualHomeScore]]=Table2[[#This Row],[PredictedHomeScore]], "Y", "N"))</f>
        <v>Y</v>
      </c>
      <c r="R15" s="2">
        <v>0</v>
      </c>
      <c r="S15" s="2" t="str">
        <f t="shared" si="0"/>
        <v>FLA</v>
      </c>
      <c r="T15" s="2">
        <f>IF(VLOOKUP(Table2[[#This Row],[AwayTeam]],Table3[[Teams]:[D]],2)=VLOOKUP(Table2[[#This Row],[HomeTeam]],Table3[[Teams]:[D]],2),1,0)</f>
        <v>1</v>
      </c>
      <c r="U15" s="2">
        <f>IF(VLOOKUP(Table2[[#This Row],[AwayTeam]],Table3[[Teams]:[D]],3)=VLOOKUP(Table2[[#This Row],[HomeTeam]],Table3[[Teams]:[D]],3),1,0)</f>
        <v>1</v>
      </c>
      <c r="V15" s="2">
        <f>IF(Table2[[#This Row],[InterConf]]=1,IF(Table2[[#This Row],[InterDiv]]=0, 1, 0), 0)</f>
        <v>0</v>
      </c>
      <c r="W15" s="2">
        <f>IF(VLOOKUP(Table2[[#This Row],[AwayTeam]],Table3[[Teams]:[D]],2)&lt;&gt;VLOOKUP(Table2[[#This Row],[HomeTeam]],Table3[[Teams]:[D]],2),1,0)</f>
        <v>0</v>
      </c>
    </row>
    <row r="16" spans="1:27" x14ac:dyDescent="0.25">
      <c r="A16" s="1">
        <v>45573</v>
      </c>
      <c r="B16" s="1">
        <v>45575</v>
      </c>
      <c r="C16" s="9" t="s">
        <v>132</v>
      </c>
      <c r="D16" s="2" t="s">
        <v>21</v>
      </c>
      <c r="E16" s="2" t="s">
        <v>31</v>
      </c>
      <c r="F16" s="2">
        <v>2</v>
      </c>
      <c r="G16" s="2">
        <v>3</v>
      </c>
      <c r="H16" s="2" t="str">
        <f t="shared" si="1"/>
        <v>DET</v>
      </c>
      <c r="I16" s="2" t="s">
        <v>40</v>
      </c>
      <c r="J16" s="2">
        <v>6</v>
      </c>
      <c r="K16" s="2">
        <v>3</v>
      </c>
      <c r="L16" s="2" t="str">
        <f t="shared" si="2"/>
        <v>PIT</v>
      </c>
      <c r="M16" s="6" t="s">
        <v>40</v>
      </c>
      <c r="N16" s="2">
        <f>IF(ISBLANK(Table2[[#This Row],[ActualResult]]), 0, 1)</f>
        <v>1</v>
      </c>
      <c r="O16" s="2" t="str">
        <f>IF(ISBLANK(Table2[[#This Row],[ActualResult]]), "_", IF(Table2[[#This Row],[ActualWinner]]=Table2[[#This Row],[PredictedWinner]], "Y", "N"))</f>
        <v>N</v>
      </c>
      <c r="P16" s="2" t="str">
        <f>IF(ISBLANK(Table2[[#This Row],[ActualResult]]), "_", IF(Table2[[#This Row],[ActualAwayScore]]=Table2[[#This Row],[PredictedAwayScore]], "Y", "N"))</f>
        <v>N</v>
      </c>
      <c r="Q16" s="2" t="str">
        <f>IF(ISBLANK(Table2[[#This Row],[ActualResult]]), "_", IF(Table2[[#This Row],[ActualHomeScore]]=Table2[[#This Row],[PredictedHomeScore]], "Y", "N"))</f>
        <v>Y</v>
      </c>
      <c r="R16" s="2">
        <v>0</v>
      </c>
      <c r="S16" s="2" t="str">
        <f t="shared" si="0"/>
        <v>DET</v>
      </c>
      <c r="T16" s="2">
        <f>IF(VLOOKUP(Table2[[#This Row],[AwayTeam]],Table3[[Teams]:[D]],2)=VLOOKUP(Table2[[#This Row],[HomeTeam]],Table3[[Teams]:[D]],2),1,0)</f>
        <v>1</v>
      </c>
      <c r="U16" s="2">
        <f>IF(VLOOKUP(Table2[[#This Row],[AwayTeam]],Table3[[Teams]:[D]],3)=VLOOKUP(Table2[[#This Row],[HomeTeam]],Table3[[Teams]:[D]],3),1,0)</f>
        <v>0</v>
      </c>
      <c r="V16" s="2">
        <f>IF(Table2[[#This Row],[InterConf]]=1,IF(Table2[[#This Row],[InterDiv]]=0, 1, 0), 0)</f>
        <v>1</v>
      </c>
      <c r="W16" s="2">
        <f>IF(VLOOKUP(Table2[[#This Row],[AwayTeam]],Table3[[Teams]:[D]],2)&lt;&gt;VLOOKUP(Table2[[#This Row],[HomeTeam]],Table3[[Teams]:[D]],2),1,0)</f>
        <v>0</v>
      </c>
    </row>
    <row r="17" spans="1:23" x14ac:dyDescent="0.25">
      <c r="A17" s="1">
        <v>45573</v>
      </c>
      <c r="B17" s="1">
        <v>45575</v>
      </c>
      <c r="C17" s="9" t="s">
        <v>130</v>
      </c>
      <c r="D17" s="2" t="s">
        <v>18</v>
      </c>
      <c r="E17" s="2" t="s">
        <v>32</v>
      </c>
      <c r="F17" s="2">
        <v>5</v>
      </c>
      <c r="G17" s="2">
        <v>3</v>
      </c>
      <c r="H17" s="2" t="str">
        <f t="shared" si="1"/>
        <v>TOR</v>
      </c>
      <c r="I17" s="2" t="s">
        <v>40</v>
      </c>
      <c r="J17" s="2">
        <v>4</v>
      </c>
      <c r="K17" s="2">
        <v>2</v>
      </c>
      <c r="L17" s="2" t="str">
        <f t="shared" si="2"/>
        <v>TOR</v>
      </c>
      <c r="M17" s="6" t="s">
        <v>40</v>
      </c>
      <c r="N17" s="2">
        <f>IF(ISBLANK(Table2[[#This Row],[ActualResult]]), 0, 1)</f>
        <v>1</v>
      </c>
      <c r="O17" s="2" t="str">
        <f>IF(ISBLANK(Table2[[#This Row],[ActualResult]]), "_", IF(Table2[[#This Row],[ActualWinner]]=Table2[[#This Row],[PredictedWinner]], "Y", "N"))</f>
        <v>Y</v>
      </c>
      <c r="P17" s="2" t="str">
        <f>IF(ISBLANK(Table2[[#This Row],[ActualResult]]), "_", IF(Table2[[#This Row],[ActualAwayScore]]=Table2[[#This Row],[PredictedAwayScore]], "Y", "N"))</f>
        <v>N</v>
      </c>
      <c r="Q17" s="2" t="str">
        <f>IF(ISBLANK(Table2[[#This Row],[ActualResult]]), "_", IF(Table2[[#This Row],[ActualHomeScore]]=Table2[[#This Row],[PredictedHomeScore]], "Y", "N"))</f>
        <v>N</v>
      </c>
      <c r="R17" s="2">
        <v>1</v>
      </c>
      <c r="S17" s="2" t="str">
        <f t="shared" si="0"/>
        <v>NJD</v>
      </c>
      <c r="T17" s="2">
        <f>IF(VLOOKUP(Table2[[#This Row],[AwayTeam]],Table3[[Teams]:[D]],2)=VLOOKUP(Table2[[#This Row],[HomeTeam]],Table3[[Teams]:[D]],2),1,0)</f>
        <v>1</v>
      </c>
      <c r="U17" s="2">
        <f>IF(VLOOKUP(Table2[[#This Row],[AwayTeam]],Table3[[Teams]:[D]],3)=VLOOKUP(Table2[[#This Row],[HomeTeam]],Table3[[Teams]:[D]],3),1,0)</f>
        <v>0</v>
      </c>
      <c r="V17" s="2">
        <f>IF(Table2[[#This Row],[InterConf]]=1,IF(Table2[[#This Row],[InterDiv]]=0, 1, 0), 0)</f>
        <v>1</v>
      </c>
      <c r="W17" s="2">
        <f>IF(VLOOKUP(Table2[[#This Row],[AwayTeam]],Table3[[Teams]:[D]],2)&lt;&gt;VLOOKUP(Table2[[#This Row],[HomeTeam]],Table3[[Teams]:[D]],2),1,0)</f>
        <v>0</v>
      </c>
    </row>
    <row r="18" spans="1:23" x14ac:dyDescent="0.25">
      <c r="A18" s="1">
        <v>45573</v>
      </c>
      <c r="B18" s="1">
        <v>45575</v>
      </c>
      <c r="C18" s="9" t="s">
        <v>131</v>
      </c>
      <c r="D18" s="2" t="s">
        <v>15</v>
      </c>
      <c r="E18" s="2" t="s">
        <v>33</v>
      </c>
      <c r="F18" s="2">
        <v>2</v>
      </c>
      <c r="G18" s="2">
        <v>4</v>
      </c>
      <c r="H18" s="2" t="str">
        <f t="shared" si="1"/>
        <v>NYI</v>
      </c>
      <c r="I18" s="2" t="s">
        <v>40</v>
      </c>
      <c r="J18" s="2">
        <v>5</v>
      </c>
      <c r="K18" s="2">
        <v>4</v>
      </c>
      <c r="L18" s="2" t="str">
        <f t="shared" si="2"/>
        <v>UTA</v>
      </c>
      <c r="M18" s="6" t="s">
        <v>77</v>
      </c>
      <c r="N18" s="2">
        <f>IF(ISBLANK(Table2[[#This Row],[ActualResult]]), 0, 1)</f>
        <v>1</v>
      </c>
      <c r="O18" s="2" t="str">
        <f>IF(ISBLANK(Table2[[#This Row],[ActualResult]]), "_", IF(Table2[[#This Row],[ActualWinner]]=Table2[[#This Row],[PredictedWinner]], "Y", "N"))</f>
        <v>N</v>
      </c>
      <c r="P18" s="2" t="str">
        <f>IF(ISBLANK(Table2[[#This Row],[ActualResult]]), "_", IF(Table2[[#This Row],[ActualAwayScore]]=Table2[[#This Row],[PredictedAwayScore]], "Y", "N"))</f>
        <v>N</v>
      </c>
      <c r="Q18" s="2" t="str">
        <f>IF(ISBLANK(Table2[[#This Row],[ActualResult]]), "_", IF(Table2[[#This Row],[ActualHomeScore]]=Table2[[#This Row],[PredictedHomeScore]], "Y", "N"))</f>
        <v>Y</v>
      </c>
      <c r="R18" s="2">
        <v>1</v>
      </c>
      <c r="S18" s="2" t="str">
        <f t="shared" si="0"/>
        <v>NYI</v>
      </c>
      <c r="T18" s="2">
        <f>IF(VLOOKUP(Table2[[#This Row],[AwayTeam]],Table3[[Teams]:[D]],2)=VLOOKUP(Table2[[#This Row],[HomeTeam]],Table3[[Teams]:[D]],2),1,0)</f>
        <v>0</v>
      </c>
      <c r="U18" s="2">
        <f>IF(VLOOKUP(Table2[[#This Row],[AwayTeam]],Table3[[Teams]:[D]],3)=VLOOKUP(Table2[[#This Row],[HomeTeam]],Table3[[Teams]:[D]],3),1,0)</f>
        <v>0</v>
      </c>
      <c r="V18" s="2">
        <f>IF(Table2[[#This Row],[InterConf]]=1,IF(Table2[[#This Row],[InterDiv]]=0, 1, 0), 0)</f>
        <v>0</v>
      </c>
      <c r="W18" s="2">
        <f>IF(VLOOKUP(Table2[[#This Row],[AwayTeam]],Table3[[Teams]:[D]],2)&lt;&gt;VLOOKUP(Table2[[#This Row],[HomeTeam]],Table3[[Teams]:[D]],2),1,0)</f>
        <v>1</v>
      </c>
    </row>
    <row r="19" spans="1:23" x14ac:dyDescent="0.25">
      <c r="A19" s="1">
        <v>45573</v>
      </c>
      <c r="B19" s="1">
        <v>45575</v>
      </c>
      <c r="C19" s="9" t="s">
        <v>133</v>
      </c>
      <c r="D19" s="2" t="s">
        <v>34</v>
      </c>
      <c r="E19" s="2" t="s">
        <v>35</v>
      </c>
      <c r="F19" s="2">
        <v>5</v>
      </c>
      <c r="G19" s="2">
        <v>6</v>
      </c>
      <c r="H19" s="2" t="str">
        <f t="shared" si="1"/>
        <v>NSH</v>
      </c>
      <c r="I19" s="2" t="s">
        <v>40</v>
      </c>
      <c r="J19" s="2">
        <v>4</v>
      </c>
      <c r="K19" s="2">
        <v>3</v>
      </c>
      <c r="L19" s="2" t="str">
        <f t="shared" si="2"/>
        <v>DAL</v>
      </c>
      <c r="M19" s="6" t="s">
        <v>40</v>
      </c>
      <c r="N19" s="2">
        <f>IF(ISBLANK(Table2[[#This Row],[ActualResult]]), 0, 1)</f>
        <v>1</v>
      </c>
      <c r="O19" s="2" t="str">
        <f>IF(ISBLANK(Table2[[#This Row],[ActualResult]]), "_", IF(Table2[[#This Row],[ActualWinner]]=Table2[[#This Row],[PredictedWinner]], "Y", "N"))</f>
        <v>N</v>
      </c>
      <c r="P19" s="2" t="str">
        <f>IF(ISBLANK(Table2[[#This Row],[ActualResult]]), "_", IF(Table2[[#This Row],[ActualAwayScore]]=Table2[[#This Row],[PredictedAwayScore]], "Y", "N"))</f>
        <v>N</v>
      </c>
      <c r="Q19" s="2" t="str">
        <f>IF(ISBLANK(Table2[[#This Row],[ActualResult]]), "_", IF(Table2[[#This Row],[ActualHomeScore]]=Table2[[#This Row],[PredictedHomeScore]], "Y", "N"))</f>
        <v>N</v>
      </c>
      <c r="R19" s="2">
        <v>0</v>
      </c>
      <c r="S19" s="2" t="str">
        <f t="shared" si="0"/>
        <v>NSH</v>
      </c>
      <c r="T19" s="2">
        <f>IF(VLOOKUP(Table2[[#This Row],[AwayTeam]],Table3[[Teams]:[D]],2)=VLOOKUP(Table2[[#This Row],[HomeTeam]],Table3[[Teams]:[D]],2),1,0)</f>
        <v>1</v>
      </c>
      <c r="U19" s="2">
        <f>IF(VLOOKUP(Table2[[#This Row],[AwayTeam]],Table3[[Teams]:[D]],3)=VLOOKUP(Table2[[#This Row],[HomeTeam]],Table3[[Teams]:[D]],3),1,0)</f>
        <v>1</v>
      </c>
      <c r="V19" s="2">
        <f>IF(Table2[[#This Row],[InterConf]]=1,IF(Table2[[#This Row],[InterDiv]]=0, 1, 0), 0)</f>
        <v>0</v>
      </c>
      <c r="W19" s="2">
        <f>IF(VLOOKUP(Table2[[#This Row],[AwayTeam]],Table3[[Teams]:[D]],2)&lt;&gt;VLOOKUP(Table2[[#This Row],[HomeTeam]],Table3[[Teams]:[D]],2),1,0)</f>
        <v>0</v>
      </c>
    </row>
    <row r="20" spans="1:23" x14ac:dyDescent="0.25">
      <c r="A20" s="1">
        <v>45573</v>
      </c>
      <c r="B20" s="1">
        <v>45575</v>
      </c>
      <c r="C20" s="9" t="s">
        <v>134</v>
      </c>
      <c r="D20" s="2" t="s">
        <v>36</v>
      </c>
      <c r="E20" s="2" t="s">
        <v>37</v>
      </c>
      <c r="F20" s="2">
        <v>1</v>
      </c>
      <c r="G20" s="2">
        <v>5</v>
      </c>
      <c r="H20" s="2" t="str">
        <f t="shared" si="1"/>
        <v>MIN</v>
      </c>
      <c r="I20" s="2" t="s">
        <v>40</v>
      </c>
      <c r="J20" s="2">
        <v>2</v>
      </c>
      <c r="K20" s="2">
        <v>3</v>
      </c>
      <c r="L20" s="2" t="str">
        <f t="shared" si="2"/>
        <v>MIN</v>
      </c>
      <c r="M20" s="6" t="s">
        <v>40</v>
      </c>
      <c r="N20" s="2">
        <f>IF(ISBLANK(Table2[[#This Row],[ActualResult]]), 0, 1)</f>
        <v>1</v>
      </c>
      <c r="O20" s="2" t="str">
        <f>IF(ISBLANK(Table2[[#This Row],[ActualResult]]), "_", IF(Table2[[#This Row],[ActualWinner]]=Table2[[#This Row],[PredictedWinner]], "Y", "N"))</f>
        <v>Y</v>
      </c>
      <c r="P20" s="2" t="str">
        <f>IF(ISBLANK(Table2[[#This Row],[ActualResult]]), "_", IF(Table2[[#This Row],[ActualAwayScore]]=Table2[[#This Row],[PredictedAwayScore]], "Y", "N"))</f>
        <v>N</v>
      </c>
      <c r="Q20" s="2" t="str">
        <f>IF(ISBLANK(Table2[[#This Row],[ActualResult]]), "_", IF(Table2[[#This Row],[ActualHomeScore]]=Table2[[#This Row],[PredictedHomeScore]], "Y", "N"))</f>
        <v>N</v>
      </c>
      <c r="R20" s="2">
        <v>0</v>
      </c>
      <c r="S20" s="2" t="str">
        <f t="shared" si="0"/>
        <v>CBJ</v>
      </c>
      <c r="T20" s="2">
        <f>IF(VLOOKUP(Table2[[#This Row],[AwayTeam]],Table3[[Teams]:[D]],2)=VLOOKUP(Table2[[#This Row],[HomeTeam]],Table3[[Teams]:[D]],2),1,0)</f>
        <v>0</v>
      </c>
      <c r="U20" s="2">
        <f>IF(VLOOKUP(Table2[[#This Row],[AwayTeam]],Table3[[Teams]:[D]],3)=VLOOKUP(Table2[[#This Row],[HomeTeam]],Table3[[Teams]:[D]],3),1,0)</f>
        <v>0</v>
      </c>
      <c r="V20" s="2">
        <f>IF(Table2[[#This Row],[InterConf]]=1,IF(Table2[[#This Row],[InterDiv]]=0, 1, 0), 0)</f>
        <v>0</v>
      </c>
      <c r="W20" s="2">
        <f>IF(VLOOKUP(Table2[[#This Row],[AwayTeam]],Table3[[Teams]:[D]],2)&lt;&gt;VLOOKUP(Table2[[#This Row],[HomeTeam]],Table3[[Teams]:[D]],2),1,0)</f>
        <v>1</v>
      </c>
    </row>
    <row r="21" spans="1:23" x14ac:dyDescent="0.25">
      <c r="A21" s="3">
        <v>45573</v>
      </c>
      <c r="B21" s="3">
        <v>45575</v>
      </c>
      <c r="C21" s="10" t="s">
        <v>135</v>
      </c>
      <c r="D21" s="4" t="s">
        <v>13</v>
      </c>
      <c r="E21" s="4" t="s">
        <v>38</v>
      </c>
      <c r="F21" s="4">
        <v>4</v>
      </c>
      <c r="G21" s="4">
        <v>1</v>
      </c>
      <c r="H21" s="4" t="str">
        <f t="shared" si="1"/>
        <v>STL</v>
      </c>
      <c r="I21" s="4" t="s">
        <v>40</v>
      </c>
      <c r="J21" s="4">
        <v>5</v>
      </c>
      <c r="K21" s="4">
        <v>4</v>
      </c>
      <c r="L21" s="2" t="str">
        <f t="shared" si="2"/>
        <v>STL</v>
      </c>
      <c r="M21" s="7" t="s">
        <v>77</v>
      </c>
      <c r="N21" s="4">
        <f>IF(ISBLANK(Table2[[#This Row],[ActualResult]]), 0, 1)</f>
        <v>1</v>
      </c>
      <c r="O21" s="4" t="str">
        <f>IF(ISBLANK(Table2[[#This Row],[ActualResult]]), "_", IF(Table2[[#This Row],[ActualWinner]]=Table2[[#This Row],[PredictedWinner]], "Y", "N"))</f>
        <v>Y</v>
      </c>
      <c r="P21" s="4" t="str">
        <f>IF(ISBLANK(Table2[[#This Row],[ActualResult]]), "_", IF(Table2[[#This Row],[ActualAwayScore]]=Table2[[#This Row],[PredictedAwayScore]], "Y", "N"))</f>
        <v>N</v>
      </c>
      <c r="Q21" s="4" t="str">
        <f>IF(ISBLANK(Table2[[#This Row],[ActualResult]]), "_", IF(Table2[[#This Row],[ActualHomeScore]]=Table2[[#This Row],[PredictedHomeScore]], "Y", "N"))</f>
        <v>N</v>
      </c>
      <c r="R21" s="2">
        <v>0</v>
      </c>
      <c r="S21" s="2" t="str">
        <f t="shared" si="0"/>
        <v>SJS</v>
      </c>
      <c r="T21" s="2">
        <f>IF(VLOOKUP(Table2[[#This Row],[AwayTeam]],Table3[[Teams]:[D]],2)=VLOOKUP(Table2[[#This Row],[HomeTeam]],Table3[[Teams]:[D]],2),1,0)</f>
        <v>1</v>
      </c>
      <c r="U21" s="2">
        <f>IF(VLOOKUP(Table2[[#This Row],[AwayTeam]],Table3[[Teams]:[D]],3)=VLOOKUP(Table2[[#This Row],[HomeTeam]],Table3[[Teams]:[D]],3),1,0)</f>
        <v>0</v>
      </c>
      <c r="V21" s="2">
        <f>IF(Table2[[#This Row],[InterConf]]=1,IF(Table2[[#This Row],[InterDiv]]=0, 1, 0), 0)</f>
        <v>1</v>
      </c>
      <c r="W21" s="2">
        <f>IF(VLOOKUP(Table2[[#This Row],[AwayTeam]],Table3[[Teams]:[D]],2)&lt;&gt;VLOOKUP(Table2[[#This Row],[HomeTeam]],Table3[[Teams]:[D]],2),1,0)</f>
        <v>0</v>
      </c>
    </row>
    <row r="22" spans="1:23" x14ac:dyDescent="0.25">
      <c r="A22" s="1">
        <v>45574</v>
      </c>
      <c r="B22" s="1">
        <v>45576</v>
      </c>
      <c r="C22" s="9" t="s">
        <v>136</v>
      </c>
      <c r="D22" s="2" t="s">
        <v>43</v>
      </c>
      <c r="E22" s="2" t="s">
        <v>44</v>
      </c>
      <c r="F22" s="2">
        <v>3</v>
      </c>
      <c r="G22" s="2">
        <v>6</v>
      </c>
      <c r="H22" s="2" t="str">
        <f t="shared" si="1"/>
        <v>CAR</v>
      </c>
      <c r="I22" s="2" t="s">
        <v>40</v>
      </c>
      <c r="J22" s="2">
        <v>4</v>
      </c>
      <c r="K22" s="2">
        <v>1</v>
      </c>
      <c r="L22" s="19" t="str">
        <f t="shared" si="2"/>
        <v>TBL</v>
      </c>
      <c r="M22" s="2" t="s">
        <v>40</v>
      </c>
      <c r="N22" s="2">
        <f>IF(ISBLANK(Table2[[#This Row],[ActualResult]]), 0, 1)</f>
        <v>1</v>
      </c>
      <c r="O22" s="2" t="str">
        <f>IF(ISBLANK(Table2[[#This Row],[ActualResult]]), "_", IF(Table2[[#This Row],[ActualWinner]]=Table2[[#This Row],[PredictedWinner]], "Y", "N"))</f>
        <v>N</v>
      </c>
      <c r="P22" s="2" t="str">
        <f>IF(ISBLANK(Table2[[#This Row],[ActualResult]]), "_", IF(Table2[[#This Row],[ActualAwayScore]]=Table2[[#This Row],[PredictedAwayScore]], "Y", "N"))</f>
        <v>N</v>
      </c>
      <c r="Q22" s="2" t="str">
        <f>IF(ISBLANK(Table2[[#This Row],[ActualResult]]), "_", IF(Table2[[#This Row],[ActualHomeScore]]=Table2[[#This Row],[PredictedHomeScore]], "Y", "N"))</f>
        <v>N</v>
      </c>
      <c r="R22" s="2">
        <v>1</v>
      </c>
      <c r="S22" s="2" t="str">
        <f t="shared" si="0"/>
        <v>CAR</v>
      </c>
      <c r="T22" s="2">
        <f>IF(VLOOKUP(Table2[[#This Row],[AwayTeam]],Table3[[Teams]:[D]],2)=VLOOKUP(Table2[[#This Row],[HomeTeam]],Table3[[Teams]:[D]],2),1,0)</f>
        <v>1</v>
      </c>
      <c r="U22" s="2">
        <f>IF(VLOOKUP(Table2[[#This Row],[AwayTeam]],Table3[[Teams]:[D]],3)=VLOOKUP(Table2[[#This Row],[HomeTeam]],Table3[[Teams]:[D]],3),1,0)</f>
        <v>0</v>
      </c>
      <c r="V22" s="2">
        <f>IF(Table2[[#This Row],[InterConf]]=1,IF(Table2[[#This Row],[InterDiv]]=0, 1, 0), 0)</f>
        <v>1</v>
      </c>
      <c r="W22" s="2">
        <f>IF(VLOOKUP(Table2[[#This Row],[AwayTeam]],Table3[[Teams]:[D]],2)&lt;&gt;VLOOKUP(Table2[[#This Row],[HomeTeam]],Table3[[Teams]:[D]],2),1,0)</f>
        <v>0</v>
      </c>
    </row>
    <row r="23" spans="1:23" x14ac:dyDescent="0.25">
      <c r="A23" s="1">
        <v>45574</v>
      </c>
      <c r="B23" s="1">
        <v>45576</v>
      </c>
      <c r="C23" s="9" t="s">
        <v>137</v>
      </c>
      <c r="D23" s="2" t="s">
        <v>17</v>
      </c>
      <c r="E23" s="2" t="s">
        <v>22</v>
      </c>
      <c r="F23" s="2">
        <v>0</v>
      </c>
      <c r="G23" s="2">
        <v>4</v>
      </c>
      <c r="H23" s="2" t="str">
        <f t="shared" si="1"/>
        <v>WPG</v>
      </c>
      <c r="I23" s="2" t="s">
        <v>40</v>
      </c>
      <c r="J23" s="2">
        <v>1</v>
      </c>
      <c r="K23" s="2">
        <v>2</v>
      </c>
      <c r="L23" s="2" t="str">
        <f t="shared" si="2"/>
        <v>WPG</v>
      </c>
      <c r="M23" s="2" t="s">
        <v>77</v>
      </c>
      <c r="N23" s="2">
        <f>IF(ISBLANK(Table2[[#This Row],[ActualResult]]), 0, 1)</f>
        <v>1</v>
      </c>
      <c r="O23" s="2" t="str">
        <f>IF(ISBLANK(Table2[[#This Row],[ActualResult]]), "_", IF(Table2[[#This Row],[ActualWinner]]=Table2[[#This Row],[PredictedWinner]], "Y", "N"))</f>
        <v>Y</v>
      </c>
      <c r="P23" s="2" t="str">
        <f>IF(ISBLANK(Table2[[#This Row],[ActualResult]]), "_", IF(Table2[[#This Row],[ActualAwayScore]]=Table2[[#This Row],[PredictedAwayScore]], "Y", "N"))</f>
        <v>N</v>
      </c>
      <c r="Q23" s="2" t="str">
        <f>IF(ISBLANK(Table2[[#This Row],[ActualResult]]), "_", IF(Table2[[#This Row],[ActualHomeScore]]=Table2[[#This Row],[PredictedHomeScore]], "Y", "N"))</f>
        <v>N</v>
      </c>
      <c r="R23" s="2">
        <v>1</v>
      </c>
      <c r="S23" s="2" t="str">
        <f t="shared" si="0"/>
        <v>CHI</v>
      </c>
      <c r="T23" s="2">
        <f>IF(VLOOKUP(Table2[[#This Row],[AwayTeam]],Table3[[Teams]:[D]],2)=VLOOKUP(Table2[[#This Row],[HomeTeam]],Table3[[Teams]:[D]],2),1,0)</f>
        <v>1</v>
      </c>
      <c r="U23" s="2">
        <f>IF(VLOOKUP(Table2[[#This Row],[AwayTeam]],Table3[[Teams]:[D]],3)=VLOOKUP(Table2[[#This Row],[HomeTeam]],Table3[[Teams]:[D]],3),1,0)</f>
        <v>1</v>
      </c>
      <c r="V23" s="2">
        <f>IF(Table2[[#This Row],[InterConf]]=1,IF(Table2[[#This Row],[InterDiv]]=0, 1, 0), 0)</f>
        <v>0</v>
      </c>
      <c r="W23" s="2">
        <f>IF(VLOOKUP(Table2[[#This Row],[AwayTeam]],Table3[[Teams]:[D]],2)&lt;&gt;VLOOKUP(Table2[[#This Row],[HomeTeam]],Table3[[Teams]:[D]],2),1,0)</f>
        <v>0</v>
      </c>
    </row>
    <row r="24" spans="1:23" x14ac:dyDescent="0.25">
      <c r="A24" s="1">
        <v>45574</v>
      </c>
      <c r="B24" s="1">
        <v>45576</v>
      </c>
      <c r="C24" s="9" t="s">
        <v>138</v>
      </c>
      <c r="D24" s="2" t="s">
        <v>45</v>
      </c>
      <c r="E24" s="2" t="s">
        <v>25</v>
      </c>
      <c r="F24" s="2">
        <v>1</v>
      </c>
      <c r="G24" s="2">
        <v>3</v>
      </c>
      <c r="H24" s="2" t="str">
        <f t="shared" si="1"/>
        <v>VAN</v>
      </c>
      <c r="I24" s="2" t="s">
        <v>40</v>
      </c>
      <c r="J24" s="2">
        <v>3</v>
      </c>
      <c r="K24" s="2">
        <v>2</v>
      </c>
      <c r="L24" s="2" t="str">
        <f t="shared" si="2"/>
        <v>PHI</v>
      </c>
      <c r="M24" s="2" t="s">
        <v>39</v>
      </c>
      <c r="N24" s="2">
        <f>IF(ISBLANK(Table2[[#This Row],[ActualResult]]), 0, 1)</f>
        <v>1</v>
      </c>
      <c r="O24" s="2" t="str">
        <f>IF(ISBLANK(Table2[[#This Row],[ActualResult]]), "_", IF(Table2[[#This Row],[ActualWinner]]=Table2[[#This Row],[PredictedWinner]], "Y", "N"))</f>
        <v>N</v>
      </c>
      <c r="P24" s="2" t="str">
        <f>IF(ISBLANK(Table2[[#This Row],[ActualResult]]), "_", IF(Table2[[#This Row],[ActualAwayScore]]=Table2[[#This Row],[PredictedAwayScore]], "Y", "N"))</f>
        <v>N</v>
      </c>
      <c r="Q24" s="2" t="str">
        <f>IF(ISBLANK(Table2[[#This Row],[ActualResult]]), "_", IF(Table2[[#This Row],[ActualHomeScore]]=Table2[[#This Row],[PredictedHomeScore]], "Y", "N"))</f>
        <v>N</v>
      </c>
      <c r="R24" s="2">
        <v>0</v>
      </c>
      <c r="S24" s="2" t="str">
        <f t="shared" si="0"/>
        <v>VAN</v>
      </c>
      <c r="T24" s="2">
        <f>IF(VLOOKUP(Table2[[#This Row],[AwayTeam]],Table3[[Teams]:[D]],2)=VLOOKUP(Table2[[#This Row],[HomeTeam]],Table3[[Teams]:[D]],2),1,0)</f>
        <v>0</v>
      </c>
      <c r="U24" s="2">
        <f>IF(VLOOKUP(Table2[[#This Row],[AwayTeam]],Table3[[Teams]:[D]],3)=VLOOKUP(Table2[[#This Row],[HomeTeam]],Table3[[Teams]:[D]],3),1,0)</f>
        <v>0</v>
      </c>
      <c r="V24" s="2">
        <f>IF(Table2[[#This Row],[InterConf]]=1,IF(Table2[[#This Row],[InterDiv]]=0, 1, 0), 0)</f>
        <v>0</v>
      </c>
      <c r="W24" s="2">
        <f>IF(VLOOKUP(Table2[[#This Row],[AwayTeam]],Table3[[Teams]:[D]],2)&lt;&gt;VLOOKUP(Table2[[#This Row],[HomeTeam]],Table3[[Teams]:[D]],2),1,0)</f>
        <v>1</v>
      </c>
    </row>
    <row r="25" spans="1:23" x14ac:dyDescent="0.25">
      <c r="A25" s="3">
        <v>45574</v>
      </c>
      <c r="B25" s="3">
        <v>45576</v>
      </c>
      <c r="C25" s="10" t="s">
        <v>139</v>
      </c>
      <c r="D25" s="4" t="s">
        <v>13</v>
      </c>
      <c r="E25" s="4" t="s">
        <v>27</v>
      </c>
      <c r="F25" s="4">
        <v>5</v>
      </c>
      <c r="G25" s="4">
        <v>4</v>
      </c>
      <c r="H25" s="4" t="str">
        <f t="shared" si="1"/>
        <v>STL</v>
      </c>
      <c r="I25" s="4" t="s">
        <v>39</v>
      </c>
      <c r="J25" s="4">
        <v>3</v>
      </c>
      <c r="K25" s="4">
        <v>4</v>
      </c>
      <c r="L25" s="4" t="str">
        <f t="shared" si="2"/>
        <v>VGK</v>
      </c>
      <c r="M25" s="4" t="s">
        <v>40</v>
      </c>
      <c r="N25" s="4">
        <f>IF(ISBLANK(Table2[[#This Row],[ActualResult]]), 0, 1)</f>
        <v>1</v>
      </c>
      <c r="O25" s="4" t="str">
        <f>IF(ISBLANK(Table2[[#This Row],[ActualResult]]), "_", IF(Table2[[#This Row],[ActualWinner]]=Table2[[#This Row],[PredictedWinner]], "Y", "N"))</f>
        <v>N</v>
      </c>
      <c r="P25" s="4" t="str">
        <f>IF(ISBLANK(Table2[[#This Row],[ActualResult]]), "_", IF(Table2[[#This Row],[ActualAwayScore]]=Table2[[#This Row],[PredictedAwayScore]], "Y", "N"))</f>
        <v>N</v>
      </c>
      <c r="Q25" s="4" t="str">
        <f>IF(ISBLANK(Table2[[#This Row],[ActualResult]]), "_", IF(Table2[[#This Row],[ActualHomeScore]]=Table2[[#This Row],[PredictedHomeScore]], "Y", "N"))</f>
        <v>Y</v>
      </c>
      <c r="R25" s="2">
        <v>0</v>
      </c>
      <c r="S25" s="2" t="str">
        <f t="shared" si="0"/>
        <v>STL</v>
      </c>
      <c r="T25" s="2">
        <f>IF(VLOOKUP(Table2[[#This Row],[AwayTeam]],Table3[[Teams]:[D]],2)=VLOOKUP(Table2[[#This Row],[HomeTeam]],Table3[[Teams]:[D]],2),1,0)</f>
        <v>1</v>
      </c>
      <c r="U25" s="2">
        <f>IF(VLOOKUP(Table2[[#This Row],[AwayTeam]],Table3[[Teams]:[D]],3)=VLOOKUP(Table2[[#This Row],[HomeTeam]],Table3[[Teams]:[D]],3),1,0)</f>
        <v>0</v>
      </c>
      <c r="V25" s="2">
        <f>IF(Table2[[#This Row],[InterConf]]=1,IF(Table2[[#This Row],[InterDiv]]=0, 1, 0), 0)</f>
        <v>1</v>
      </c>
      <c r="W25" s="2">
        <f>IF(VLOOKUP(Table2[[#This Row],[AwayTeam]],Table3[[Teams]:[D]],2)&lt;&gt;VLOOKUP(Table2[[#This Row],[HomeTeam]],Table3[[Teams]:[D]],2),1,0)</f>
        <v>0</v>
      </c>
    </row>
    <row r="26" spans="1:23" x14ac:dyDescent="0.25">
      <c r="A26" s="1">
        <v>45576</v>
      </c>
      <c r="B26" s="1">
        <v>45577</v>
      </c>
      <c r="C26" s="9" t="s">
        <v>104</v>
      </c>
      <c r="D26" s="2" t="s">
        <v>28</v>
      </c>
      <c r="E26" s="2" t="s">
        <v>16</v>
      </c>
      <c r="F26" s="2">
        <v>4</v>
      </c>
      <c r="G26" s="2">
        <v>3</v>
      </c>
      <c r="H26" s="2" t="str">
        <f t="shared" si="1"/>
        <v>LAK</v>
      </c>
      <c r="I26" s="2" t="s">
        <v>77</v>
      </c>
      <c r="J26" s="2">
        <v>1</v>
      </c>
      <c r="K26" s="2">
        <v>2</v>
      </c>
      <c r="L26" s="2" t="str">
        <f t="shared" si="2"/>
        <v>BOS</v>
      </c>
      <c r="M26" s="2" t="s">
        <v>77</v>
      </c>
      <c r="N26" s="2">
        <f>IF(ISBLANK(Table2[[#This Row],[ActualResult]]), 0, 1)</f>
        <v>1</v>
      </c>
      <c r="O26" s="2" t="str">
        <f>IF(ISBLANK(Table2[[#This Row],[ActualResult]]), "_", IF(Table2[[#This Row],[ActualWinner]]=Table2[[#This Row],[PredictedWinner]], "Y", "N"))</f>
        <v>N</v>
      </c>
      <c r="P26" s="2" t="str">
        <f>IF(ISBLANK(Table2[[#This Row],[ActualResult]]), "_", IF(Table2[[#This Row],[ActualAwayScore]]=Table2[[#This Row],[PredictedAwayScore]], "Y", "N"))</f>
        <v>N</v>
      </c>
      <c r="Q26" s="2" t="str">
        <f>IF(ISBLANK(Table2[[#This Row],[ActualResult]]), "_", IF(Table2[[#This Row],[ActualHomeScore]]=Table2[[#This Row],[PredictedHomeScore]], "Y", "N"))</f>
        <v>N</v>
      </c>
      <c r="R26" s="2">
        <v>1</v>
      </c>
      <c r="S26" s="2" t="str">
        <f t="shared" si="0"/>
        <v>LAK</v>
      </c>
      <c r="T26" s="2">
        <f>IF(VLOOKUP(Table2[[#This Row],[AwayTeam]],Table3[[Teams]:[D]],2)=VLOOKUP(Table2[[#This Row],[HomeTeam]],Table3[[Teams]:[D]],2),1,0)</f>
        <v>0</v>
      </c>
      <c r="U26" s="2">
        <f>IF(VLOOKUP(Table2[[#This Row],[AwayTeam]],Table3[[Teams]:[D]],3)=VLOOKUP(Table2[[#This Row],[HomeTeam]],Table3[[Teams]:[D]],3),1,0)</f>
        <v>0</v>
      </c>
      <c r="V26" s="2">
        <f>IF(Table2[[#This Row],[InterConf]]=1,IF(Table2[[#This Row],[InterDiv]]=0, 1, 0), 0)</f>
        <v>0</v>
      </c>
      <c r="W26" s="2">
        <f>IF(VLOOKUP(Table2[[#This Row],[AwayTeam]],Table3[[Teams]:[D]],2)&lt;&gt;VLOOKUP(Table2[[#This Row],[HomeTeam]],Table3[[Teams]:[D]],2),1,0)</f>
        <v>1</v>
      </c>
    </row>
    <row r="27" spans="1:23" x14ac:dyDescent="0.25">
      <c r="A27" s="1">
        <v>45576</v>
      </c>
      <c r="B27" s="1">
        <v>45577</v>
      </c>
      <c r="C27" s="9" t="s">
        <v>105</v>
      </c>
      <c r="D27" s="2" t="s">
        <v>14</v>
      </c>
      <c r="E27" s="2" t="s">
        <v>29</v>
      </c>
      <c r="F27" s="2">
        <v>4</v>
      </c>
      <c r="G27" s="2">
        <v>2</v>
      </c>
      <c r="H27" s="2" t="str">
        <f t="shared" si="1"/>
        <v>FLA</v>
      </c>
      <c r="I27" s="2" t="s">
        <v>40</v>
      </c>
      <c r="J27" s="2">
        <v>2</v>
      </c>
      <c r="K27" s="2">
        <v>5</v>
      </c>
      <c r="L27" s="2" t="str">
        <f t="shared" si="2"/>
        <v>BUF</v>
      </c>
      <c r="M27" s="2" t="s">
        <v>40</v>
      </c>
      <c r="N27" s="2">
        <f>IF(ISBLANK(Table2[[#This Row],[ActualResult]]), 0, 1)</f>
        <v>1</v>
      </c>
      <c r="O27" s="2" t="str">
        <f>IF(ISBLANK(Table2[[#This Row],[ActualResult]]), "_", IF(Table2[[#This Row],[ActualWinner]]=Table2[[#This Row],[PredictedWinner]], "Y", "N"))</f>
        <v>N</v>
      </c>
      <c r="P27" s="2" t="str">
        <f>IF(ISBLANK(Table2[[#This Row],[ActualResult]]), "_", IF(Table2[[#This Row],[ActualAwayScore]]=Table2[[#This Row],[PredictedAwayScore]], "Y", "N"))</f>
        <v>N</v>
      </c>
      <c r="Q27" s="2" t="str">
        <f>IF(ISBLANK(Table2[[#This Row],[ActualResult]]), "_", IF(Table2[[#This Row],[ActualHomeScore]]=Table2[[#This Row],[PredictedHomeScore]], "Y", "N"))</f>
        <v>N</v>
      </c>
      <c r="R27" s="2">
        <v>1</v>
      </c>
      <c r="S27" s="2" t="str">
        <f t="shared" si="0"/>
        <v>FLA</v>
      </c>
      <c r="T27" s="2">
        <f>IF(VLOOKUP(Table2[[#This Row],[AwayTeam]],Table3[[Teams]:[D]],2)=VLOOKUP(Table2[[#This Row],[HomeTeam]],Table3[[Teams]:[D]],2),1,0)</f>
        <v>1</v>
      </c>
      <c r="U27" s="2">
        <f>IF(VLOOKUP(Table2[[#This Row],[AwayTeam]],Table3[[Teams]:[D]],3)=VLOOKUP(Table2[[#This Row],[HomeTeam]],Table3[[Teams]:[D]],3),1,0)</f>
        <v>1</v>
      </c>
      <c r="V27" s="2">
        <f>IF(Table2[[#This Row],[InterConf]]=1,IF(Table2[[#This Row],[InterDiv]]=0, 1, 0), 0)</f>
        <v>0</v>
      </c>
      <c r="W27" s="2">
        <f>IF(VLOOKUP(Table2[[#This Row],[AwayTeam]],Table3[[Teams]:[D]],2)&lt;&gt;VLOOKUP(Table2[[#This Row],[HomeTeam]],Table3[[Teams]:[D]],2),1,0)</f>
        <v>0</v>
      </c>
    </row>
    <row r="28" spans="1:23" x14ac:dyDescent="0.25">
      <c r="A28" s="1">
        <v>45576</v>
      </c>
      <c r="B28" s="1">
        <v>45577</v>
      </c>
      <c r="C28" s="9" t="s">
        <v>106</v>
      </c>
      <c r="D28" s="2" t="s">
        <v>21</v>
      </c>
      <c r="E28" s="2" t="s">
        <v>18</v>
      </c>
      <c r="F28" s="2">
        <v>3</v>
      </c>
      <c r="G28" s="2">
        <v>4</v>
      </c>
      <c r="H28" s="2" t="str">
        <f t="shared" si="1"/>
        <v>TOR</v>
      </c>
      <c r="I28" s="2" t="s">
        <v>40</v>
      </c>
      <c r="J28" s="2">
        <v>2</v>
      </c>
      <c r="K28" s="2">
        <v>4</v>
      </c>
      <c r="L28" s="2" t="str">
        <f t="shared" si="2"/>
        <v>TOR</v>
      </c>
      <c r="M28" s="2" t="s">
        <v>40</v>
      </c>
      <c r="N28" s="2">
        <f>IF(ISBLANK(Table2[[#This Row],[ActualResult]]), 0, 1)</f>
        <v>1</v>
      </c>
      <c r="O28" s="2" t="str">
        <f>IF(ISBLANK(Table2[[#This Row],[ActualResult]]), "_", IF(Table2[[#This Row],[ActualWinner]]=Table2[[#This Row],[PredictedWinner]], "Y", "N"))</f>
        <v>Y</v>
      </c>
      <c r="P28" s="2" t="str">
        <f>IF(ISBLANK(Table2[[#This Row],[ActualResult]]), "_", IF(Table2[[#This Row],[ActualAwayScore]]=Table2[[#This Row],[PredictedAwayScore]], "Y", "N"))</f>
        <v>N</v>
      </c>
      <c r="Q28" s="2" t="str">
        <f>IF(ISBLANK(Table2[[#This Row],[ActualResult]]), "_", IF(Table2[[#This Row],[ActualHomeScore]]=Table2[[#This Row],[PredictedHomeScore]], "Y", "N"))</f>
        <v>Y</v>
      </c>
      <c r="R28" s="2">
        <v>0</v>
      </c>
      <c r="S28" s="2" t="str">
        <f t="shared" si="0"/>
        <v>PIT</v>
      </c>
      <c r="T28" s="2">
        <f>IF(VLOOKUP(Table2[[#This Row],[AwayTeam]],Table3[[Teams]:[D]],2)=VLOOKUP(Table2[[#This Row],[HomeTeam]],Table3[[Teams]:[D]],2),1,0)</f>
        <v>1</v>
      </c>
      <c r="U28" s="2">
        <f>IF(VLOOKUP(Table2[[#This Row],[AwayTeam]],Table3[[Teams]:[D]],3)=VLOOKUP(Table2[[#This Row],[HomeTeam]],Table3[[Teams]:[D]],3),1,0)</f>
        <v>0</v>
      </c>
      <c r="V28" s="2">
        <f>IF(Table2[[#This Row],[InterConf]]=1,IF(Table2[[#This Row],[InterDiv]]=0, 1, 0), 0)</f>
        <v>1</v>
      </c>
      <c r="W28" s="2">
        <f>IF(VLOOKUP(Table2[[#This Row],[AwayTeam]],Table3[[Teams]:[D]],2)&lt;&gt;VLOOKUP(Table2[[#This Row],[HomeTeam]],Table3[[Teams]:[D]],2),1,0)</f>
        <v>0</v>
      </c>
    </row>
    <row r="29" spans="1:23" x14ac:dyDescent="0.25">
      <c r="A29" s="1">
        <v>45576</v>
      </c>
      <c r="B29" s="1">
        <v>45577</v>
      </c>
      <c r="C29" s="9" t="s">
        <v>107</v>
      </c>
      <c r="D29" s="2" t="s">
        <v>30</v>
      </c>
      <c r="E29" s="2" t="s">
        <v>19</v>
      </c>
      <c r="F29" s="2">
        <v>6</v>
      </c>
      <c r="G29" s="2">
        <v>2</v>
      </c>
      <c r="H29" s="2" t="str">
        <f t="shared" si="1"/>
        <v>OTT</v>
      </c>
      <c r="I29" s="2" t="s">
        <v>40</v>
      </c>
      <c r="J29" s="2">
        <v>1</v>
      </c>
      <c r="K29" s="2">
        <v>4</v>
      </c>
      <c r="L29" s="2" t="str">
        <f t="shared" si="2"/>
        <v>MTL</v>
      </c>
      <c r="M29" s="2" t="s">
        <v>40</v>
      </c>
      <c r="N29" s="2">
        <f>IF(ISBLANK(Table2[[#This Row],[ActualResult]]), 0, 1)</f>
        <v>1</v>
      </c>
      <c r="O29" s="2" t="str">
        <f>IF(ISBLANK(Table2[[#This Row],[ActualResult]]), "_", IF(Table2[[#This Row],[ActualWinner]]=Table2[[#This Row],[PredictedWinner]], "Y", "N"))</f>
        <v>N</v>
      </c>
      <c r="P29" s="2" t="str">
        <f>IF(ISBLANK(Table2[[#This Row],[ActualResult]]), "_", IF(Table2[[#This Row],[ActualAwayScore]]=Table2[[#This Row],[PredictedAwayScore]], "Y", "N"))</f>
        <v>N</v>
      </c>
      <c r="Q29" s="2" t="str">
        <f>IF(ISBLANK(Table2[[#This Row],[ActualResult]]), "_", IF(Table2[[#This Row],[ActualHomeScore]]=Table2[[#This Row],[PredictedHomeScore]], "Y", "N"))</f>
        <v>N</v>
      </c>
      <c r="R29" s="2">
        <v>0</v>
      </c>
      <c r="S29" s="2" t="str">
        <f t="shared" si="0"/>
        <v>OTT</v>
      </c>
      <c r="T29" s="2">
        <f>IF(VLOOKUP(Table2[[#This Row],[AwayTeam]],Table3[[Teams]:[D]],2)=VLOOKUP(Table2[[#This Row],[HomeTeam]],Table3[[Teams]:[D]],2),1,0)</f>
        <v>1</v>
      </c>
      <c r="U29" s="2">
        <f>IF(VLOOKUP(Table2[[#This Row],[AwayTeam]],Table3[[Teams]:[D]],3)=VLOOKUP(Table2[[#This Row],[HomeTeam]],Table3[[Teams]:[D]],3),1,0)</f>
        <v>1</v>
      </c>
      <c r="V29" s="2">
        <f>IF(Table2[[#This Row],[InterConf]]=1,IF(Table2[[#This Row],[InterDiv]]=0, 1, 0), 0)</f>
        <v>0</v>
      </c>
      <c r="W29" s="2">
        <f>IF(VLOOKUP(Table2[[#This Row],[AwayTeam]],Table3[[Teams]:[D]],2)&lt;&gt;VLOOKUP(Table2[[#This Row],[HomeTeam]],Table3[[Teams]:[D]],2),1,0)</f>
        <v>0</v>
      </c>
    </row>
    <row r="30" spans="1:23" x14ac:dyDescent="0.25">
      <c r="A30" s="1">
        <v>45576</v>
      </c>
      <c r="B30" s="1">
        <v>45577</v>
      </c>
      <c r="C30" s="9" t="s">
        <v>140</v>
      </c>
      <c r="D30" s="2" t="s">
        <v>35</v>
      </c>
      <c r="E30" s="2" t="s">
        <v>31</v>
      </c>
      <c r="F30" s="2">
        <v>4</v>
      </c>
      <c r="G30" s="2">
        <v>1</v>
      </c>
      <c r="H30" s="2" t="str">
        <f t="shared" si="1"/>
        <v>NSH</v>
      </c>
      <c r="I30" s="2" t="s">
        <v>40</v>
      </c>
      <c r="J30" s="2">
        <v>0</v>
      </c>
      <c r="K30" s="2">
        <v>3</v>
      </c>
      <c r="L30" s="2" t="str">
        <f t="shared" si="2"/>
        <v>DET</v>
      </c>
      <c r="M30" s="2" t="s">
        <v>40</v>
      </c>
      <c r="N30" s="2">
        <f>IF(ISBLANK(Table2[[#This Row],[ActualResult]]), 0, 1)</f>
        <v>1</v>
      </c>
      <c r="O30" s="2" t="str">
        <f>IF(ISBLANK(Table2[[#This Row],[ActualResult]]), "_", IF(Table2[[#This Row],[ActualWinner]]=Table2[[#This Row],[PredictedWinner]], "Y", "N"))</f>
        <v>N</v>
      </c>
      <c r="P30" s="2" t="str">
        <f>IF(ISBLANK(Table2[[#This Row],[ActualResult]]), "_", IF(Table2[[#This Row],[ActualAwayScore]]=Table2[[#This Row],[PredictedAwayScore]], "Y", "N"))</f>
        <v>N</v>
      </c>
      <c r="Q30" s="2" t="str">
        <f>IF(ISBLANK(Table2[[#This Row],[ActualResult]]), "_", IF(Table2[[#This Row],[ActualHomeScore]]=Table2[[#This Row],[PredictedHomeScore]], "Y", "N"))</f>
        <v>N</v>
      </c>
      <c r="R30" s="2">
        <v>0</v>
      </c>
      <c r="S30" s="2" t="str">
        <f t="shared" si="0"/>
        <v>NSH</v>
      </c>
      <c r="T30" s="2">
        <f>IF(VLOOKUP(Table2[[#This Row],[AwayTeam]],Table3[[Teams]:[D]],2)=VLOOKUP(Table2[[#This Row],[HomeTeam]],Table3[[Teams]:[D]],2),1,0)</f>
        <v>0</v>
      </c>
      <c r="U30" s="2">
        <f>IF(VLOOKUP(Table2[[#This Row],[AwayTeam]],Table3[[Teams]:[D]],3)=VLOOKUP(Table2[[#This Row],[HomeTeam]],Table3[[Teams]:[D]],3),1,0)</f>
        <v>0</v>
      </c>
      <c r="V30" s="2">
        <f>IF(Table2[[#This Row],[InterConf]]=1,IF(Table2[[#This Row],[InterDiv]]=0, 1, 0), 0)</f>
        <v>0</v>
      </c>
      <c r="W30" s="2">
        <f>IF(VLOOKUP(Table2[[#This Row],[AwayTeam]],Table3[[Teams]:[D]],2)&lt;&gt;VLOOKUP(Table2[[#This Row],[HomeTeam]],Table3[[Teams]:[D]],2),1,0)</f>
        <v>1</v>
      </c>
    </row>
    <row r="31" spans="1:23" x14ac:dyDescent="0.25">
      <c r="A31" s="1">
        <v>45576</v>
      </c>
      <c r="B31" s="1">
        <v>45577</v>
      </c>
      <c r="C31" s="9" t="s">
        <v>141</v>
      </c>
      <c r="D31" s="2" t="s">
        <v>44</v>
      </c>
      <c r="E31" s="2" t="s">
        <v>43</v>
      </c>
      <c r="F31" s="2">
        <v>4</v>
      </c>
      <c r="G31" s="2">
        <v>6</v>
      </c>
      <c r="H31" s="2" t="str">
        <f t="shared" si="1"/>
        <v>TBL</v>
      </c>
      <c r="I31" s="2" t="s">
        <v>40</v>
      </c>
      <c r="J31" s="2"/>
      <c r="K31" s="2"/>
      <c r="L31" s="2" t="str">
        <f t="shared" si="2"/>
        <v>_</v>
      </c>
      <c r="M31" s="2"/>
      <c r="N31" s="2">
        <f>IF(ISBLANK(Table2[[#This Row],[ActualResult]]), 0, 1)</f>
        <v>0</v>
      </c>
      <c r="O31" s="2" t="str">
        <f>IF(ISBLANK(Table2[[#This Row],[ActualResult]]), "_", IF(Table2[[#This Row],[ActualWinner]]=Table2[[#This Row],[PredictedWinner]], "Y", "N"))</f>
        <v>_</v>
      </c>
      <c r="P31" s="2" t="str">
        <f>IF(ISBLANK(Table2[[#This Row],[ActualResult]]), "_", IF(Table2[[#This Row],[ActualAwayScore]]=Table2[[#This Row],[PredictedAwayScore]], "Y", "N"))</f>
        <v>_</v>
      </c>
      <c r="Q31" s="2" t="str">
        <f>IF(ISBLANK(Table2[[#This Row],[ActualResult]]), "_", IF(Table2[[#This Row],[ActualHomeScore]]=Table2[[#This Row],[PredictedHomeScore]], "Y", "N"))</f>
        <v>_</v>
      </c>
      <c r="R31" s="2"/>
      <c r="S31" s="2" t="str">
        <f t="shared" si="0"/>
        <v>_</v>
      </c>
      <c r="T31" s="2">
        <f>IF(VLOOKUP(Table2[[#This Row],[AwayTeam]],Table3[[Teams]:[D]],2)=VLOOKUP(Table2[[#This Row],[HomeTeam]],Table3[[Teams]:[D]],2),1,0)</f>
        <v>1</v>
      </c>
      <c r="U31" s="2">
        <f>IF(VLOOKUP(Table2[[#This Row],[AwayTeam]],Table3[[Teams]:[D]],3)=VLOOKUP(Table2[[#This Row],[HomeTeam]],Table3[[Teams]:[D]],3),1,0)</f>
        <v>0</v>
      </c>
      <c r="V31" s="2">
        <f>IF(Table2[[#This Row],[InterConf]]=1,IF(Table2[[#This Row],[InterDiv]]=0, 1, 0), 0)</f>
        <v>1</v>
      </c>
      <c r="W31" s="2">
        <f>IF(VLOOKUP(Table2[[#This Row],[AwayTeam]],Table3[[Teams]:[D]],2)&lt;&gt;VLOOKUP(Table2[[#This Row],[HomeTeam]],Table3[[Teams]:[D]],2),1,0)</f>
        <v>0</v>
      </c>
    </row>
    <row r="32" spans="1:23" x14ac:dyDescent="0.25">
      <c r="A32" s="1">
        <v>45576</v>
      </c>
      <c r="B32" s="1">
        <v>45577</v>
      </c>
      <c r="C32" s="9" t="s">
        <v>142</v>
      </c>
      <c r="D32" s="2" t="s">
        <v>15</v>
      </c>
      <c r="E32" s="2" t="s">
        <v>20</v>
      </c>
      <c r="F32" s="2">
        <v>1</v>
      </c>
      <c r="G32" s="2">
        <v>3</v>
      </c>
      <c r="H32" s="2" t="str">
        <f t="shared" si="1"/>
        <v>NYR</v>
      </c>
      <c r="I32" s="2" t="s">
        <v>40</v>
      </c>
      <c r="J32" s="2">
        <v>6</v>
      </c>
      <c r="K32" s="2">
        <v>5</v>
      </c>
      <c r="L32" s="2" t="str">
        <f t="shared" si="2"/>
        <v>UTA</v>
      </c>
      <c r="M32" s="2" t="s">
        <v>77</v>
      </c>
      <c r="N32" s="2">
        <f>IF(ISBLANK(Table2[[#This Row],[ActualResult]]), 0, 1)</f>
        <v>1</v>
      </c>
      <c r="O32" s="2" t="str">
        <f>IF(ISBLANK(Table2[[#This Row],[ActualResult]]), "_", IF(Table2[[#This Row],[ActualWinner]]=Table2[[#This Row],[PredictedWinner]], "Y", "N"))</f>
        <v>N</v>
      </c>
      <c r="P32" s="2" t="str">
        <f>IF(ISBLANK(Table2[[#This Row],[ActualResult]]), "_", IF(Table2[[#This Row],[ActualAwayScore]]=Table2[[#This Row],[PredictedAwayScore]], "Y", "N"))</f>
        <v>N</v>
      </c>
      <c r="Q32" s="2" t="str">
        <f>IF(ISBLANK(Table2[[#This Row],[ActualResult]]), "_", IF(Table2[[#This Row],[ActualHomeScore]]=Table2[[#This Row],[PredictedHomeScore]], "Y", "N"))</f>
        <v>N</v>
      </c>
      <c r="R32" s="2">
        <v>1</v>
      </c>
      <c r="S32" s="2" t="str">
        <f t="shared" si="0"/>
        <v>NYR</v>
      </c>
      <c r="T32" s="2">
        <f>IF(VLOOKUP(Table2[[#This Row],[AwayTeam]],Table3[[Teams]:[D]],2)=VLOOKUP(Table2[[#This Row],[HomeTeam]],Table3[[Teams]:[D]],2),1,0)</f>
        <v>0</v>
      </c>
      <c r="U32" s="2">
        <f>IF(VLOOKUP(Table2[[#This Row],[AwayTeam]],Table3[[Teams]:[D]],3)=VLOOKUP(Table2[[#This Row],[HomeTeam]],Table3[[Teams]:[D]],3),1,0)</f>
        <v>0</v>
      </c>
      <c r="V32" s="2">
        <f>IF(Table2[[#This Row],[InterConf]]=1,IF(Table2[[#This Row],[InterDiv]]=0, 1, 0), 0)</f>
        <v>0</v>
      </c>
      <c r="W32" s="2">
        <f>IF(VLOOKUP(Table2[[#This Row],[AwayTeam]],Table3[[Teams]:[D]],2)&lt;&gt;VLOOKUP(Table2[[#This Row],[HomeTeam]],Table3[[Teams]:[D]],2),1,0)</f>
        <v>1</v>
      </c>
    </row>
    <row r="33" spans="1:23" x14ac:dyDescent="0.25">
      <c r="A33" s="1">
        <v>45576</v>
      </c>
      <c r="B33" s="1">
        <v>45577</v>
      </c>
      <c r="C33" s="9" t="s">
        <v>143</v>
      </c>
      <c r="D33" s="2" t="s">
        <v>32</v>
      </c>
      <c r="E33" s="2" t="s">
        <v>46</v>
      </c>
      <c r="F33" s="2">
        <v>3</v>
      </c>
      <c r="G33" s="2">
        <v>2</v>
      </c>
      <c r="H33" s="2" t="str">
        <f t="shared" si="1"/>
        <v>NJD</v>
      </c>
      <c r="I33" s="2" t="s">
        <v>77</v>
      </c>
      <c r="J33" s="2">
        <v>5</v>
      </c>
      <c r="K33" s="2">
        <v>3</v>
      </c>
      <c r="L33" s="2" t="str">
        <f t="shared" si="2"/>
        <v>NJD</v>
      </c>
      <c r="M33" s="2" t="s">
        <v>40</v>
      </c>
      <c r="N33" s="2">
        <f>IF(ISBLANK(Table2[[#This Row],[ActualResult]]), 0, 1)</f>
        <v>1</v>
      </c>
      <c r="O33" s="2" t="str">
        <f>IF(ISBLANK(Table2[[#This Row],[ActualResult]]), "_", IF(Table2[[#This Row],[ActualWinner]]=Table2[[#This Row],[PredictedWinner]], "Y", "N"))</f>
        <v>Y</v>
      </c>
      <c r="P33" s="2" t="str">
        <f>IF(ISBLANK(Table2[[#This Row],[ActualResult]]), "_", IF(Table2[[#This Row],[ActualAwayScore]]=Table2[[#This Row],[PredictedAwayScore]], "Y", "N"))</f>
        <v>N</v>
      </c>
      <c r="Q33" s="2" t="str">
        <f>IF(ISBLANK(Table2[[#This Row],[ActualResult]]), "_", IF(Table2[[#This Row],[ActualHomeScore]]=Table2[[#This Row],[PredictedHomeScore]], "Y", "N"))</f>
        <v>N</v>
      </c>
      <c r="R33" s="2">
        <v>0</v>
      </c>
      <c r="S33" s="2" t="str">
        <f t="shared" si="0"/>
        <v>WSH</v>
      </c>
      <c r="T33" s="2">
        <f>IF(VLOOKUP(Table2[[#This Row],[AwayTeam]],Table3[[Teams]:[D]],2)=VLOOKUP(Table2[[#This Row],[HomeTeam]],Table3[[Teams]:[D]],2),1,0)</f>
        <v>1</v>
      </c>
      <c r="U33" s="2">
        <f>IF(VLOOKUP(Table2[[#This Row],[AwayTeam]],Table3[[Teams]:[D]],3)=VLOOKUP(Table2[[#This Row],[HomeTeam]],Table3[[Teams]:[D]],3),1,0)</f>
        <v>1</v>
      </c>
      <c r="V33" s="2">
        <f>IF(Table2[[#This Row],[InterConf]]=1,IF(Table2[[#This Row],[InterDiv]]=0, 1, 0), 0)</f>
        <v>0</v>
      </c>
      <c r="W33" s="2">
        <f>IF(VLOOKUP(Table2[[#This Row],[AwayTeam]],Table3[[Teams]:[D]],2)&lt;&gt;VLOOKUP(Table2[[#This Row],[HomeTeam]],Table3[[Teams]:[D]],2),1,0)</f>
        <v>0</v>
      </c>
    </row>
    <row r="34" spans="1:23" x14ac:dyDescent="0.25">
      <c r="A34" s="1">
        <v>45576</v>
      </c>
      <c r="B34" s="1">
        <v>45577</v>
      </c>
      <c r="C34" s="9" t="s">
        <v>144</v>
      </c>
      <c r="D34" s="2" t="s">
        <v>33</v>
      </c>
      <c r="E34" s="2" t="s">
        <v>34</v>
      </c>
      <c r="F34" s="2">
        <v>2</v>
      </c>
      <c r="G34" s="2">
        <v>1</v>
      </c>
      <c r="H34" s="2" t="str">
        <f t="shared" si="1"/>
        <v>NYI</v>
      </c>
      <c r="I34" s="2" t="s">
        <v>39</v>
      </c>
      <c r="J34" s="2">
        <v>0</v>
      </c>
      <c r="K34" s="2">
        <v>3</v>
      </c>
      <c r="L34" s="2" t="str">
        <f t="shared" si="2"/>
        <v>DAL</v>
      </c>
      <c r="M34" s="2" t="s">
        <v>40</v>
      </c>
      <c r="N34" s="2">
        <f>IF(ISBLANK(Table2[[#This Row],[ActualResult]]), 0, 1)</f>
        <v>1</v>
      </c>
      <c r="O34" s="2" t="str">
        <f>IF(ISBLANK(Table2[[#This Row],[ActualResult]]), "_", IF(Table2[[#This Row],[ActualWinner]]=Table2[[#This Row],[PredictedWinner]], "Y", "N"))</f>
        <v>N</v>
      </c>
      <c r="P34" s="2" t="str">
        <f>IF(ISBLANK(Table2[[#This Row],[ActualResult]]), "_", IF(Table2[[#This Row],[ActualAwayScore]]=Table2[[#This Row],[PredictedAwayScore]], "Y", "N"))</f>
        <v>N</v>
      </c>
      <c r="Q34" s="2" t="str">
        <f>IF(ISBLANK(Table2[[#This Row],[ActualResult]]), "_", IF(Table2[[#This Row],[ActualHomeScore]]=Table2[[#This Row],[PredictedHomeScore]], "Y", "N"))</f>
        <v>N</v>
      </c>
      <c r="R34" s="2">
        <v>0</v>
      </c>
      <c r="S34" s="2" t="str">
        <f t="shared" si="0"/>
        <v>NYI</v>
      </c>
      <c r="T34" s="2">
        <f>IF(VLOOKUP(Table2[[#This Row],[AwayTeam]],Table3[[Teams]:[D]],2)=VLOOKUP(Table2[[#This Row],[HomeTeam]],Table3[[Teams]:[D]],2),1,0)</f>
        <v>0</v>
      </c>
      <c r="U34" s="2">
        <f>IF(VLOOKUP(Table2[[#This Row],[AwayTeam]],Table3[[Teams]:[D]],3)=VLOOKUP(Table2[[#This Row],[HomeTeam]],Table3[[Teams]:[D]],3),1,0)</f>
        <v>0</v>
      </c>
      <c r="V34" s="2">
        <f>IF(Table2[[#This Row],[InterConf]]=1,IF(Table2[[#This Row],[InterDiv]]=0, 1, 0), 0)</f>
        <v>0</v>
      </c>
      <c r="W34" s="2">
        <f>IF(VLOOKUP(Table2[[#This Row],[AwayTeam]],Table3[[Teams]:[D]],2)&lt;&gt;VLOOKUP(Table2[[#This Row],[HomeTeam]],Table3[[Teams]:[D]],2),1,0)</f>
        <v>1</v>
      </c>
    </row>
    <row r="35" spans="1:23" x14ac:dyDescent="0.25">
      <c r="A35" s="1">
        <v>45576</v>
      </c>
      <c r="B35" s="1">
        <v>45577</v>
      </c>
      <c r="C35" s="9" t="s">
        <v>145</v>
      </c>
      <c r="D35" s="2" t="s">
        <v>12</v>
      </c>
      <c r="E35" s="2" t="s">
        <v>37</v>
      </c>
      <c r="F35" s="2">
        <v>1</v>
      </c>
      <c r="G35" s="2">
        <v>4</v>
      </c>
      <c r="H35" s="2" t="str">
        <f t="shared" si="1"/>
        <v>MIN</v>
      </c>
      <c r="I35" s="2" t="s">
        <v>40</v>
      </c>
      <c r="J35" s="2">
        <v>5</v>
      </c>
      <c r="K35" s="2">
        <v>4</v>
      </c>
      <c r="L35" s="2" t="str">
        <f t="shared" si="2"/>
        <v>SEA</v>
      </c>
      <c r="M35" s="2" t="s">
        <v>39</v>
      </c>
      <c r="N35" s="2">
        <f>IF(ISBLANK(Table2[[#This Row],[ActualResult]]), 0, 1)</f>
        <v>1</v>
      </c>
      <c r="O35" s="2" t="str">
        <f>IF(ISBLANK(Table2[[#This Row],[ActualResult]]), "_", IF(Table2[[#This Row],[ActualWinner]]=Table2[[#This Row],[PredictedWinner]], "Y", "N"))</f>
        <v>N</v>
      </c>
      <c r="P35" s="2" t="str">
        <f>IF(ISBLANK(Table2[[#This Row],[ActualResult]]), "_", IF(Table2[[#This Row],[ActualAwayScore]]=Table2[[#This Row],[PredictedAwayScore]], "Y", "N"))</f>
        <v>N</v>
      </c>
      <c r="Q35" s="2" t="str">
        <f>IF(ISBLANK(Table2[[#This Row],[ActualResult]]), "_", IF(Table2[[#This Row],[ActualHomeScore]]=Table2[[#This Row],[PredictedHomeScore]], "Y", "N"))</f>
        <v>Y</v>
      </c>
      <c r="R35" s="2">
        <v>0</v>
      </c>
      <c r="S35" s="2" t="str">
        <f t="shared" si="0"/>
        <v>MIN</v>
      </c>
      <c r="T35" s="2">
        <f>IF(VLOOKUP(Table2[[#This Row],[AwayTeam]],Table3[[Teams]:[D]],2)=VLOOKUP(Table2[[#This Row],[HomeTeam]],Table3[[Teams]:[D]],2),1,0)</f>
        <v>1</v>
      </c>
      <c r="U35" s="2">
        <f>IF(VLOOKUP(Table2[[#This Row],[AwayTeam]],Table3[[Teams]:[D]],3)=VLOOKUP(Table2[[#This Row],[HomeTeam]],Table3[[Teams]:[D]],3),1,0)</f>
        <v>0</v>
      </c>
      <c r="V35" s="2">
        <f>IF(Table2[[#This Row],[InterConf]]=1,IF(Table2[[#This Row],[InterDiv]]=0, 1, 0), 0)</f>
        <v>1</v>
      </c>
      <c r="W35" s="2">
        <f>IF(VLOOKUP(Table2[[#This Row],[AwayTeam]],Table3[[Teams]:[D]],2)&lt;&gt;VLOOKUP(Table2[[#This Row],[HomeTeam]],Table3[[Teams]:[D]],2),1,0)</f>
        <v>0</v>
      </c>
    </row>
    <row r="36" spans="1:23" x14ac:dyDescent="0.25">
      <c r="A36" s="1">
        <v>45576</v>
      </c>
      <c r="B36" s="1">
        <v>45577</v>
      </c>
      <c r="C36" s="9" t="s">
        <v>146</v>
      </c>
      <c r="D36" s="2" t="s">
        <v>36</v>
      </c>
      <c r="E36" s="2" t="s">
        <v>26</v>
      </c>
      <c r="F36" s="2">
        <v>0</v>
      </c>
      <c r="G36" s="2">
        <v>5</v>
      </c>
      <c r="H36" s="2" t="str">
        <f t="shared" si="1"/>
        <v>COL</v>
      </c>
      <c r="I36" s="2" t="s">
        <v>40</v>
      </c>
      <c r="J36" s="2">
        <v>6</v>
      </c>
      <c r="K36" s="2">
        <v>4</v>
      </c>
      <c r="L36" s="2" t="str">
        <f t="shared" si="2"/>
        <v>CBJ</v>
      </c>
      <c r="M36" s="2" t="s">
        <v>40</v>
      </c>
      <c r="N36" s="2">
        <f>IF(ISBLANK(Table2[[#This Row],[ActualResult]]), 0, 1)</f>
        <v>1</v>
      </c>
      <c r="O36" s="2" t="str">
        <f>IF(ISBLANK(Table2[[#This Row],[ActualResult]]), "_", IF(Table2[[#This Row],[ActualWinner]]=Table2[[#This Row],[PredictedWinner]], "Y", "N"))</f>
        <v>N</v>
      </c>
      <c r="P36" s="2" t="str">
        <f>IF(ISBLANK(Table2[[#This Row],[ActualResult]]), "_", IF(Table2[[#This Row],[ActualAwayScore]]=Table2[[#This Row],[PredictedAwayScore]], "Y", "N"))</f>
        <v>N</v>
      </c>
      <c r="Q36" s="2" t="str">
        <f>IF(ISBLANK(Table2[[#This Row],[ActualResult]]), "_", IF(Table2[[#This Row],[ActualHomeScore]]=Table2[[#This Row],[PredictedHomeScore]], "Y", "N"))</f>
        <v>N</v>
      </c>
      <c r="R36" s="2">
        <v>0</v>
      </c>
      <c r="S36" s="2" t="str">
        <f t="shared" si="0"/>
        <v>COL</v>
      </c>
      <c r="T36" s="2">
        <f>IF(VLOOKUP(Table2[[#This Row],[AwayTeam]],Table3[[Teams]:[D]],2)=VLOOKUP(Table2[[#This Row],[HomeTeam]],Table3[[Teams]:[D]],2),1,0)</f>
        <v>0</v>
      </c>
      <c r="U36" s="2">
        <f>IF(VLOOKUP(Table2[[#This Row],[AwayTeam]],Table3[[Teams]:[D]],3)=VLOOKUP(Table2[[#This Row],[HomeTeam]],Table3[[Teams]:[D]],3),1,0)</f>
        <v>0</v>
      </c>
      <c r="V36" s="2">
        <f>IF(Table2[[#This Row],[InterConf]]=1,IF(Table2[[#This Row],[InterDiv]]=0, 1, 0), 0)</f>
        <v>0</v>
      </c>
      <c r="W36" s="2">
        <f>IF(VLOOKUP(Table2[[#This Row],[AwayTeam]],Table3[[Teams]:[D]],2)&lt;&gt;VLOOKUP(Table2[[#This Row],[HomeTeam]],Table3[[Teams]:[D]],2),1,0)</f>
        <v>1</v>
      </c>
    </row>
    <row r="37" spans="1:23" x14ac:dyDescent="0.25">
      <c r="A37" s="1">
        <v>45576</v>
      </c>
      <c r="B37" s="1">
        <v>45577</v>
      </c>
      <c r="C37" s="9" t="s">
        <v>147</v>
      </c>
      <c r="D37" s="2" t="s">
        <v>45</v>
      </c>
      <c r="E37" s="2" t="s">
        <v>24</v>
      </c>
      <c r="F37" s="2">
        <v>2</v>
      </c>
      <c r="G37" s="2">
        <v>6</v>
      </c>
      <c r="H37" s="2" t="str">
        <f t="shared" si="1"/>
        <v>CGY</v>
      </c>
      <c r="I37" s="2" t="s">
        <v>40</v>
      </c>
      <c r="J37" s="2">
        <v>3</v>
      </c>
      <c r="K37" s="2">
        <v>6</v>
      </c>
      <c r="L37" s="2" t="str">
        <f t="shared" si="2"/>
        <v>CGY</v>
      </c>
      <c r="M37" s="2" t="s">
        <v>40</v>
      </c>
      <c r="N37" s="2">
        <f>IF(ISBLANK(Table2[[#This Row],[ActualResult]]), 0, 1)</f>
        <v>1</v>
      </c>
      <c r="O37" s="2" t="str">
        <f>IF(ISBLANK(Table2[[#This Row],[ActualResult]]), "_", IF(Table2[[#This Row],[ActualWinner]]=Table2[[#This Row],[PredictedWinner]], "Y", "N"))</f>
        <v>Y</v>
      </c>
      <c r="P37" s="2" t="str">
        <f>IF(ISBLANK(Table2[[#This Row],[ActualResult]]), "_", IF(Table2[[#This Row],[ActualAwayScore]]=Table2[[#This Row],[PredictedAwayScore]], "Y", "N"))</f>
        <v>N</v>
      </c>
      <c r="Q37" s="2" t="str">
        <f>IF(ISBLANK(Table2[[#This Row],[ActualResult]]), "_", IF(Table2[[#This Row],[ActualHomeScore]]=Table2[[#This Row],[PredictedHomeScore]], "Y", "N"))</f>
        <v>Y</v>
      </c>
      <c r="R37" s="2">
        <v>1</v>
      </c>
      <c r="S37" s="2" t="str">
        <f t="shared" si="0"/>
        <v>PHI</v>
      </c>
      <c r="T37" s="2">
        <f>IF(VLOOKUP(Table2[[#This Row],[AwayTeam]],Table3[[Teams]:[D]],2)=VLOOKUP(Table2[[#This Row],[HomeTeam]],Table3[[Teams]:[D]],2),1,0)</f>
        <v>0</v>
      </c>
      <c r="U37" s="2">
        <f>IF(VLOOKUP(Table2[[#This Row],[AwayTeam]],Table3[[Teams]:[D]],3)=VLOOKUP(Table2[[#This Row],[HomeTeam]],Table3[[Teams]:[D]],3),1,0)</f>
        <v>0</v>
      </c>
      <c r="V37" s="2">
        <f>IF(Table2[[#This Row],[InterConf]]=1,IF(Table2[[#This Row],[InterDiv]]=0, 1, 0), 0)</f>
        <v>0</v>
      </c>
      <c r="W37" s="2">
        <f>IF(VLOOKUP(Table2[[#This Row],[AwayTeam]],Table3[[Teams]:[D]],2)&lt;&gt;VLOOKUP(Table2[[#This Row],[HomeTeam]],Table3[[Teams]:[D]],2),1,0)</f>
        <v>1</v>
      </c>
    </row>
    <row r="38" spans="1:23" x14ac:dyDescent="0.25">
      <c r="A38" s="1">
        <v>45576</v>
      </c>
      <c r="B38" s="1">
        <v>45577</v>
      </c>
      <c r="C38" s="9" t="s">
        <v>148</v>
      </c>
      <c r="D38" s="2" t="s">
        <v>17</v>
      </c>
      <c r="E38" s="2" t="s">
        <v>23</v>
      </c>
      <c r="F38" s="2">
        <v>1</v>
      </c>
      <c r="G38" s="2">
        <v>4</v>
      </c>
      <c r="H38" s="2" t="str">
        <f t="shared" si="1"/>
        <v>EDM</v>
      </c>
      <c r="I38" s="2" t="s">
        <v>40</v>
      </c>
      <c r="J38" s="2">
        <v>5</v>
      </c>
      <c r="K38" s="2">
        <v>2</v>
      </c>
      <c r="L38" s="2" t="str">
        <f t="shared" si="2"/>
        <v>CHI</v>
      </c>
      <c r="M38" s="2" t="s">
        <v>40</v>
      </c>
      <c r="N38" s="2">
        <f>IF(ISBLANK(Table2[[#This Row],[ActualResult]]), 0, 1)</f>
        <v>1</v>
      </c>
      <c r="O38" s="2" t="str">
        <f>IF(ISBLANK(Table2[[#This Row],[ActualResult]]), "_", IF(Table2[[#This Row],[ActualWinner]]=Table2[[#This Row],[PredictedWinner]], "Y", "N"))</f>
        <v>N</v>
      </c>
      <c r="P38" s="2" t="str">
        <f>IF(ISBLANK(Table2[[#This Row],[ActualResult]]), "_", IF(Table2[[#This Row],[ActualAwayScore]]=Table2[[#This Row],[PredictedAwayScore]], "Y", "N"))</f>
        <v>N</v>
      </c>
      <c r="Q38" s="2" t="str">
        <f>IF(ISBLANK(Table2[[#This Row],[ActualResult]]), "_", IF(Table2[[#This Row],[ActualHomeScore]]=Table2[[#This Row],[PredictedHomeScore]], "Y", "N"))</f>
        <v>N</v>
      </c>
      <c r="R38" s="2">
        <v>1</v>
      </c>
      <c r="S38" s="2" t="str">
        <f t="shared" si="0"/>
        <v>EDM</v>
      </c>
      <c r="T38" s="2">
        <f>IF(VLOOKUP(Table2[[#This Row],[AwayTeam]],Table3[[Teams]:[D]],2)=VLOOKUP(Table2[[#This Row],[HomeTeam]],Table3[[Teams]:[D]],2),1,0)</f>
        <v>1</v>
      </c>
      <c r="U38" s="2">
        <f>IF(VLOOKUP(Table2[[#This Row],[AwayTeam]],Table3[[Teams]:[D]],3)=VLOOKUP(Table2[[#This Row],[HomeTeam]],Table3[[Teams]:[D]],3),1,0)</f>
        <v>0</v>
      </c>
      <c r="V38" s="2">
        <f>IF(Table2[[#This Row],[InterConf]]=1,IF(Table2[[#This Row],[InterDiv]]=0, 1, 0), 0)</f>
        <v>1</v>
      </c>
      <c r="W38" s="2">
        <f>IF(VLOOKUP(Table2[[#This Row],[AwayTeam]],Table3[[Teams]:[D]],2)&lt;&gt;VLOOKUP(Table2[[#This Row],[HomeTeam]],Table3[[Teams]:[D]],2),1,0)</f>
        <v>0</v>
      </c>
    </row>
    <row r="39" spans="1:23" x14ac:dyDescent="0.25">
      <c r="A39" s="3">
        <v>45576</v>
      </c>
      <c r="B39" s="3">
        <v>45577</v>
      </c>
      <c r="C39" s="10" t="s">
        <v>149</v>
      </c>
      <c r="D39" s="4" t="s">
        <v>47</v>
      </c>
      <c r="E39" s="4" t="s">
        <v>38</v>
      </c>
      <c r="F39" s="4">
        <v>4</v>
      </c>
      <c r="G39" s="4">
        <v>2</v>
      </c>
      <c r="H39" s="4" t="str">
        <f t="shared" si="1"/>
        <v>ANA</v>
      </c>
      <c r="I39" s="4" t="s">
        <v>40</v>
      </c>
      <c r="J39" s="4">
        <v>2</v>
      </c>
      <c r="K39" s="4">
        <v>0</v>
      </c>
      <c r="L39" s="2" t="str">
        <f t="shared" si="2"/>
        <v>ANA</v>
      </c>
      <c r="M39" s="4" t="s">
        <v>40</v>
      </c>
      <c r="N39" s="4">
        <f>IF(ISBLANK(Table2[[#This Row],[ActualResult]]), 0, 1)</f>
        <v>1</v>
      </c>
      <c r="O39" s="4" t="str">
        <f>IF(ISBLANK(Table2[[#This Row],[ActualResult]]), "_", IF(Table2[[#This Row],[ActualWinner]]=Table2[[#This Row],[PredictedWinner]], "Y", "N"))</f>
        <v>Y</v>
      </c>
      <c r="P39" s="4" t="str">
        <f>IF(ISBLANK(Table2[[#This Row],[ActualResult]]), "_", IF(Table2[[#This Row],[ActualAwayScore]]=Table2[[#This Row],[PredictedAwayScore]], "Y", "N"))</f>
        <v>N</v>
      </c>
      <c r="Q39" s="4" t="str">
        <f>IF(ISBLANK(Table2[[#This Row],[ActualResult]]), "_", IF(Table2[[#This Row],[ActualHomeScore]]=Table2[[#This Row],[PredictedHomeScore]], "Y", "N"))</f>
        <v>N</v>
      </c>
      <c r="R39" s="2">
        <v>0</v>
      </c>
      <c r="S39" s="2" t="str">
        <f t="shared" si="0"/>
        <v>SJS</v>
      </c>
      <c r="T39" s="2">
        <f>IF(VLOOKUP(Table2[[#This Row],[AwayTeam]],Table3[[Teams]:[D]],2)=VLOOKUP(Table2[[#This Row],[HomeTeam]],Table3[[Teams]:[D]],2),1,0)</f>
        <v>1</v>
      </c>
      <c r="U39" s="2">
        <f>IF(VLOOKUP(Table2[[#This Row],[AwayTeam]],Table3[[Teams]:[D]],3)=VLOOKUP(Table2[[#This Row],[HomeTeam]],Table3[[Teams]:[D]],3),1,0)</f>
        <v>1</v>
      </c>
      <c r="V39" s="2">
        <f>IF(Table2[[#This Row],[InterConf]]=1,IF(Table2[[#This Row],[InterDiv]]=0, 1, 0), 0)</f>
        <v>0</v>
      </c>
      <c r="W39" s="2">
        <f>IF(VLOOKUP(Table2[[#This Row],[AwayTeam]],Table3[[Teams]:[D]],2)&lt;&gt;VLOOKUP(Table2[[#This Row],[HomeTeam]],Table3[[Teams]:[D]],2),1,0)</f>
        <v>0</v>
      </c>
    </row>
    <row r="40" spans="1:23" x14ac:dyDescent="0.25">
      <c r="A40" s="1">
        <v>45576</v>
      </c>
      <c r="B40" s="1">
        <v>45578</v>
      </c>
      <c r="C40" s="9" t="s">
        <v>150</v>
      </c>
      <c r="D40" s="2" t="s">
        <v>37</v>
      </c>
      <c r="E40" s="2" t="s">
        <v>22</v>
      </c>
      <c r="F40" s="2">
        <v>3</v>
      </c>
      <c r="G40" s="2">
        <v>4</v>
      </c>
      <c r="H40" s="2" t="str">
        <f t="shared" si="1"/>
        <v>WPG</v>
      </c>
      <c r="I40" s="2" t="s">
        <v>39</v>
      </c>
      <c r="J40" s="2">
        <v>1</v>
      </c>
      <c r="K40" s="2">
        <v>2</v>
      </c>
      <c r="L40" s="19" t="str">
        <f t="shared" si="2"/>
        <v>WPG</v>
      </c>
      <c r="M40" s="2" t="s">
        <v>77</v>
      </c>
      <c r="N40" s="2">
        <f>IF(ISBLANK(Table2[[#This Row],[ActualResult]]), 0, 1)</f>
        <v>1</v>
      </c>
      <c r="O40" s="2" t="str">
        <f>IF(ISBLANK(Table2[[#This Row],[ActualResult]]), "_", IF(Table2[[#This Row],[ActualWinner]]=Table2[[#This Row],[PredictedWinner]], "Y", "N"))</f>
        <v>Y</v>
      </c>
      <c r="P40" s="2" t="str">
        <f>IF(ISBLANK(Table2[[#This Row],[ActualResult]]), "_", IF(Table2[[#This Row],[ActualAwayScore]]=Table2[[#This Row],[PredictedAwayScore]], "Y", "N"))</f>
        <v>N</v>
      </c>
      <c r="Q40" s="2" t="str">
        <f>IF(ISBLANK(Table2[[#This Row],[ActualResult]]), "_", IF(Table2[[#This Row],[ActualHomeScore]]=Table2[[#This Row],[PredictedHomeScore]], "Y", "N"))</f>
        <v>N</v>
      </c>
      <c r="R40" s="2">
        <v>1</v>
      </c>
      <c r="S40" s="2" t="str">
        <f t="shared" si="0"/>
        <v>MIN</v>
      </c>
      <c r="T40" s="2">
        <f>IF(VLOOKUP(Table2[[#This Row],[AwayTeam]],Table3[[Teams]:[D]],2)=VLOOKUP(Table2[[#This Row],[HomeTeam]],Table3[[Teams]:[D]],2),1,0)</f>
        <v>1</v>
      </c>
      <c r="U40" s="2">
        <f>IF(VLOOKUP(Table2[[#This Row],[AwayTeam]],Table3[[Teams]:[D]],3)=VLOOKUP(Table2[[#This Row],[HomeTeam]],Table3[[Teams]:[D]],3),1,0)</f>
        <v>1</v>
      </c>
      <c r="V40" s="2">
        <f>IF(Table2[[#This Row],[InterConf]]=1,IF(Table2[[#This Row],[InterDiv]]=0, 1, 0), 0)</f>
        <v>0</v>
      </c>
      <c r="W40" s="2">
        <f>IF(VLOOKUP(Table2[[#This Row],[AwayTeam]],Table3[[Teams]:[D]],2)&lt;&gt;VLOOKUP(Table2[[#This Row],[HomeTeam]],Table3[[Teams]:[D]],2),1,0)</f>
        <v>0</v>
      </c>
    </row>
    <row r="41" spans="1:23" x14ac:dyDescent="0.25">
      <c r="A41" s="1">
        <v>45576</v>
      </c>
      <c r="B41" s="1">
        <v>45578</v>
      </c>
      <c r="C41" s="9" t="s">
        <v>151</v>
      </c>
      <c r="D41" s="2" t="s">
        <v>12</v>
      </c>
      <c r="E41" s="2" t="s">
        <v>34</v>
      </c>
      <c r="F41" s="2">
        <v>0</v>
      </c>
      <c r="G41" s="2">
        <v>2</v>
      </c>
      <c r="H41" s="2" t="str">
        <f t="shared" si="1"/>
        <v>DAL</v>
      </c>
      <c r="I41" s="2" t="s">
        <v>40</v>
      </c>
      <c r="J41" s="2">
        <v>0</v>
      </c>
      <c r="K41" s="2">
        <v>2</v>
      </c>
      <c r="L41" s="2" t="str">
        <f t="shared" si="2"/>
        <v>DAL</v>
      </c>
      <c r="M41" s="2" t="s">
        <v>40</v>
      </c>
      <c r="N41" s="2">
        <f>IF(ISBLANK(Table2[[#This Row],[ActualResult]]), 0, 1)</f>
        <v>1</v>
      </c>
      <c r="O41" s="2" t="str">
        <f>IF(ISBLANK(Table2[[#This Row],[ActualResult]]), "_", IF(Table2[[#This Row],[ActualWinner]]=Table2[[#This Row],[PredictedWinner]], "Y", "N"))</f>
        <v>Y</v>
      </c>
      <c r="P41" s="2" t="str">
        <f>IF(ISBLANK(Table2[[#This Row],[ActualResult]]), "_", IF(Table2[[#This Row],[ActualAwayScore]]=Table2[[#This Row],[PredictedAwayScore]], "Y", "N"))</f>
        <v>Y</v>
      </c>
      <c r="Q41" s="2" t="str">
        <f>IF(ISBLANK(Table2[[#This Row],[ActualResult]]), "_", IF(Table2[[#This Row],[ActualHomeScore]]=Table2[[#This Row],[PredictedHomeScore]], "Y", "N"))</f>
        <v>Y</v>
      </c>
      <c r="R41" s="2"/>
      <c r="S41" s="2" t="str">
        <f t="shared" si="0"/>
        <v>SEA</v>
      </c>
      <c r="T41" s="2">
        <f>IF(VLOOKUP(Table2[[#This Row],[AwayTeam]],Table3[[Teams]:[D]],2)=VLOOKUP(Table2[[#This Row],[HomeTeam]],Table3[[Teams]:[D]],2),1,0)</f>
        <v>1</v>
      </c>
      <c r="U41" s="2">
        <f>IF(VLOOKUP(Table2[[#This Row],[AwayTeam]],Table3[[Teams]:[D]],3)=VLOOKUP(Table2[[#This Row],[HomeTeam]],Table3[[Teams]:[D]],3),1,0)</f>
        <v>0</v>
      </c>
      <c r="V41" s="2">
        <f>IF(Table2[[#This Row],[InterConf]]=1,IF(Table2[[#This Row],[InterDiv]]=0, 1, 0), 0)</f>
        <v>1</v>
      </c>
      <c r="W41" s="2">
        <f>IF(VLOOKUP(Table2[[#This Row],[AwayTeam]],Table3[[Teams]:[D]],2)&lt;&gt;VLOOKUP(Table2[[#This Row],[HomeTeam]],Table3[[Teams]:[D]],2),1,0)</f>
        <v>0</v>
      </c>
    </row>
    <row r="42" spans="1:23" x14ac:dyDescent="0.25">
      <c r="A42" s="1">
        <v>45576</v>
      </c>
      <c r="B42" s="1">
        <v>45578</v>
      </c>
      <c r="C42" s="9" t="s">
        <v>152</v>
      </c>
      <c r="D42" s="2" t="s">
        <v>24</v>
      </c>
      <c r="E42" s="2" t="s">
        <v>23</v>
      </c>
      <c r="F42" s="2">
        <v>6</v>
      </c>
      <c r="G42" s="2">
        <v>5</v>
      </c>
      <c r="H42" s="2" t="str">
        <f t="shared" si="1"/>
        <v>CGY</v>
      </c>
      <c r="I42" s="2" t="s">
        <v>77</v>
      </c>
      <c r="J42" s="2">
        <v>4</v>
      </c>
      <c r="K42" s="2">
        <v>1</v>
      </c>
      <c r="L42" s="2" t="str">
        <f t="shared" si="2"/>
        <v>CGY</v>
      </c>
      <c r="M42" s="2" t="s">
        <v>40</v>
      </c>
      <c r="N42" s="2">
        <f>IF(ISBLANK(Table2[[#This Row],[ActualResult]]), 0, 1)</f>
        <v>1</v>
      </c>
      <c r="O42" s="2" t="str">
        <f>IF(ISBLANK(Table2[[#This Row],[ActualResult]]), "_", IF(Table2[[#This Row],[ActualWinner]]=Table2[[#This Row],[PredictedWinner]], "Y", "N"))</f>
        <v>Y</v>
      </c>
      <c r="P42" s="2" t="str">
        <f>IF(ISBLANK(Table2[[#This Row],[ActualResult]]), "_", IF(Table2[[#This Row],[ActualAwayScore]]=Table2[[#This Row],[PredictedAwayScore]], "Y", "N"))</f>
        <v>N</v>
      </c>
      <c r="Q42" s="2" t="str">
        <f>IF(ISBLANK(Table2[[#This Row],[ActualResult]]), "_", IF(Table2[[#This Row],[ActualHomeScore]]=Table2[[#This Row],[PredictedHomeScore]], "Y", "N"))</f>
        <v>N</v>
      </c>
      <c r="R42" s="2">
        <v>1</v>
      </c>
      <c r="S42" s="2" t="str">
        <f t="shared" si="0"/>
        <v>EDM</v>
      </c>
      <c r="T42" s="2">
        <f>IF(VLOOKUP(Table2[[#This Row],[AwayTeam]],Table3[[Teams]:[D]],2)=VLOOKUP(Table2[[#This Row],[HomeTeam]],Table3[[Teams]:[D]],2),1,0)</f>
        <v>1</v>
      </c>
      <c r="U42" s="2">
        <f>IF(VLOOKUP(Table2[[#This Row],[AwayTeam]],Table3[[Teams]:[D]],3)=VLOOKUP(Table2[[#This Row],[HomeTeam]],Table3[[Teams]:[D]],3),1,0)</f>
        <v>1</v>
      </c>
      <c r="V42" s="2">
        <f>IF(Table2[[#This Row],[InterConf]]=1,IF(Table2[[#This Row],[InterDiv]]=0, 1, 0), 0)</f>
        <v>0</v>
      </c>
      <c r="W42" s="2">
        <f>IF(VLOOKUP(Table2[[#This Row],[AwayTeam]],Table3[[Teams]:[D]],2)&lt;&gt;VLOOKUP(Table2[[#This Row],[HomeTeam]],Table3[[Teams]:[D]],2),1,0)</f>
        <v>0</v>
      </c>
    </row>
    <row r="43" spans="1:23" x14ac:dyDescent="0.25">
      <c r="A43" s="3">
        <v>45576</v>
      </c>
      <c r="B43" s="3">
        <v>45578</v>
      </c>
      <c r="C43" s="10" t="s">
        <v>153</v>
      </c>
      <c r="D43" s="4" t="s">
        <v>47</v>
      </c>
      <c r="E43" s="4" t="s">
        <v>27</v>
      </c>
      <c r="F43" s="4">
        <v>0</v>
      </c>
      <c r="G43" s="4">
        <v>4</v>
      </c>
      <c r="H43" s="4" t="str">
        <f t="shared" si="1"/>
        <v>VGK</v>
      </c>
      <c r="I43" s="4" t="s">
        <v>40</v>
      </c>
      <c r="J43" s="4">
        <v>1</v>
      </c>
      <c r="K43" s="4">
        <v>3</v>
      </c>
      <c r="L43" s="2" t="str">
        <f t="shared" si="2"/>
        <v>VGK</v>
      </c>
      <c r="M43" s="4" t="s">
        <v>40</v>
      </c>
      <c r="N43" s="4">
        <f>IF(ISBLANK(Table2[[#This Row],[ActualResult]]), 0, 1)</f>
        <v>1</v>
      </c>
      <c r="O43" s="4" t="str">
        <f>IF(ISBLANK(Table2[[#This Row],[ActualResult]]), "_", IF(Table2[[#This Row],[ActualWinner]]=Table2[[#This Row],[PredictedWinner]], "Y", "N"))</f>
        <v>Y</v>
      </c>
      <c r="P43" s="4" t="str">
        <f>IF(ISBLANK(Table2[[#This Row],[ActualResult]]), "_", IF(Table2[[#This Row],[ActualAwayScore]]=Table2[[#This Row],[PredictedAwayScore]], "Y", "N"))</f>
        <v>N</v>
      </c>
      <c r="Q43" s="4" t="str">
        <f>IF(ISBLANK(Table2[[#This Row],[ActualResult]]), "_", IF(Table2[[#This Row],[ActualHomeScore]]=Table2[[#This Row],[PredictedHomeScore]], "Y", "N"))</f>
        <v>N</v>
      </c>
      <c r="R43" s="2">
        <v>1</v>
      </c>
      <c r="S43" s="2" t="str">
        <f t="shared" si="0"/>
        <v>ANA</v>
      </c>
      <c r="T43" s="2">
        <f>IF(VLOOKUP(Table2[[#This Row],[AwayTeam]],Table3[[Teams]:[D]],2)=VLOOKUP(Table2[[#This Row],[HomeTeam]],Table3[[Teams]:[D]],2),1,0)</f>
        <v>1</v>
      </c>
      <c r="U43" s="2">
        <f>IF(VLOOKUP(Table2[[#This Row],[AwayTeam]],Table3[[Teams]:[D]],3)=VLOOKUP(Table2[[#This Row],[HomeTeam]],Table3[[Teams]:[D]],3),1,0)</f>
        <v>1</v>
      </c>
      <c r="V43" s="2">
        <f>IF(Table2[[#This Row],[InterConf]]=1,IF(Table2[[#This Row],[InterDiv]]=0, 1, 0), 0)</f>
        <v>0</v>
      </c>
      <c r="W43" s="2">
        <f>IF(VLOOKUP(Table2[[#This Row],[AwayTeam]],Table3[[Teams]:[D]],2)&lt;&gt;VLOOKUP(Table2[[#This Row],[HomeTeam]],Table3[[Teams]:[D]],2),1,0)</f>
        <v>0</v>
      </c>
    </row>
    <row r="44" spans="1:23" x14ac:dyDescent="0.25">
      <c r="A44" s="1">
        <v>45578</v>
      </c>
      <c r="B44" s="1">
        <v>45579</v>
      </c>
      <c r="C44" s="9" t="s">
        <v>154</v>
      </c>
      <c r="D44" s="2" t="s">
        <v>14</v>
      </c>
      <c r="E44" s="2" t="s">
        <v>16</v>
      </c>
      <c r="F44" s="2">
        <v>2</v>
      </c>
      <c r="G44" s="2">
        <v>5</v>
      </c>
      <c r="H44" s="2" t="str">
        <f t="shared" si="1"/>
        <v>BOS</v>
      </c>
      <c r="I44" s="2" t="s">
        <v>40</v>
      </c>
      <c r="J44" s="2">
        <v>4</v>
      </c>
      <c r="K44" s="2">
        <v>3</v>
      </c>
      <c r="L44" s="19" t="str">
        <f t="shared" si="2"/>
        <v>FLA</v>
      </c>
      <c r="M44" s="2" t="s">
        <v>40</v>
      </c>
      <c r="N44" s="2">
        <f>IF(ISBLANK(Table2[[#This Row],[ActualResult]]), 0, 1)</f>
        <v>1</v>
      </c>
      <c r="O44" s="2" t="str">
        <f>IF(ISBLANK(Table2[[#This Row],[ActualResult]]), "_", IF(Table2[[#This Row],[ActualWinner]]=Table2[[#This Row],[PredictedWinner]], "Y", "N"))</f>
        <v>N</v>
      </c>
      <c r="P44" s="2" t="str">
        <f>IF(ISBLANK(Table2[[#This Row],[ActualResult]]), "_", IF(Table2[[#This Row],[ActualAwayScore]]=Table2[[#This Row],[PredictedAwayScore]], "Y", "N"))</f>
        <v>N</v>
      </c>
      <c r="Q44" s="2" t="str">
        <f>IF(ISBLANK(Table2[[#This Row],[ActualResult]]), "_", IF(Table2[[#This Row],[ActualHomeScore]]=Table2[[#This Row],[PredictedHomeScore]], "Y", "N"))</f>
        <v>N</v>
      </c>
      <c r="R44" s="2">
        <v>1</v>
      </c>
      <c r="S44" s="2" t="str">
        <f t="shared" si="0"/>
        <v>BOS</v>
      </c>
      <c r="T44" s="2">
        <f>IF(VLOOKUP(Table2[[#This Row],[AwayTeam]],Table3[[Teams]:[D]],2)=VLOOKUP(Table2[[#This Row],[HomeTeam]],Table3[[Teams]:[D]],2),1,0)</f>
        <v>1</v>
      </c>
      <c r="U44" s="2">
        <f>IF(VLOOKUP(Table2[[#This Row],[AwayTeam]],Table3[[Teams]:[D]],3)=VLOOKUP(Table2[[#This Row],[HomeTeam]],Table3[[Teams]:[D]],3),1,0)</f>
        <v>1</v>
      </c>
      <c r="V44" s="2">
        <f>IF(Table2[[#This Row],[InterConf]]=1,IF(Table2[[#This Row],[InterDiv]]=0, 1, 0), 0)</f>
        <v>0</v>
      </c>
      <c r="W44" s="2">
        <f>IF(VLOOKUP(Table2[[#This Row],[AwayTeam]],Table3[[Teams]:[D]],2)&lt;&gt;VLOOKUP(Table2[[#This Row],[HomeTeam]],Table3[[Teams]:[D]],2),1,0)</f>
        <v>0</v>
      </c>
    </row>
    <row r="45" spans="1:23" x14ac:dyDescent="0.25">
      <c r="A45" s="1">
        <v>45578</v>
      </c>
      <c r="B45" s="1">
        <v>45579</v>
      </c>
      <c r="C45" s="9" t="s">
        <v>155</v>
      </c>
      <c r="D45" s="2" t="s">
        <v>28</v>
      </c>
      <c r="E45" s="2" t="s">
        <v>30</v>
      </c>
      <c r="F45" s="2">
        <v>5</v>
      </c>
      <c r="G45" s="2">
        <v>4</v>
      </c>
      <c r="H45" s="2" t="str">
        <f t="shared" si="1"/>
        <v>LAK</v>
      </c>
      <c r="I45" s="2" t="s">
        <v>39</v>
      </c>
      <c r="J45" s="2">
        <v>7</v>
      </c>
      <c r="K45" s="2">
        <v>8</v>
      </c>
      <c r="L45" s="2" t="str">
        <f t="shared" si="2"/>
        <v>OTT</v>
      </c>
      <c r="M45" s="2" t="s">
        <v>77</v>
      </c>
      <c r="N45" s="2">
        <f>IF(ISBLANK(Table2[[#This Row],[ActualResult]]), 0, 1)</f>
        <v>1</v>
      </c>
      <c r="O45" s="2" t="str">
        <f>IF(ISBLANK(Table2[[#This Row],[ActualResult]]), "_", IF(Table2[[#This Row],[ActualWinner]]=Table2[[#This Row],[PredictedWinner]], "Y", "N"))</f>
        <v>N</v>
      </c>
      <c r="P45" s="2" t="str">
        <f>IF(ISBLANK(Table2[[#This Row],[ActualResult]]), "_", IF(Table2[[#This Row],[ActualAwayScore]]=Table2[[#This Row],[PredictedAwayScore]], "Y", "N"))</f>
        <v>N</v>
      </c>
      <c r="Q45" s="2" t="str">
        <f>IF(ISBLANK(Table2[[#This Row],[ActualResult]]), "_", IF(Table2[[#This Row],[ActualHomeScore]]=Table2[[#This Row],[PredictedHomeScore]], "Y", "N"))</f>
        <v>N</v>
      </c>
      <c r="R45" s="2">
        <v>0</v>
      </c>
      <c r="S45" s="2" t="str">
        <f t="shared" si="0"/>
        <v>LAK</v>
      </c>
      <c r="T45" s="2">
        <f>IF(VLOOKUP(Table2[[#This Row],[AwayTeam]],Table3[[Teams]:[D]],2)=VLOOKUP(Table2[[#This Row],[HomeTeam]],Table3[[Teams]:[D]],2),1,0)</f>
        <v>0</v>
      </c>
      <c r="U45" s="2">
        <f>IF(VLOOKUP(Table2[[#This Row],[AwayTeam]],Table3[[Teams]:[D]],3)=VLOOKUP(Table2[[#This Row],[HomeTeam]],Table3[[Teams]:[D]],3),1,0)</f>
        <v>0</v>
      </c>
      <c r="V45" s="2">
        <f>IF(Table2[[#This Row],[InterConf]]=1,IF(Table2[[#This Row],[InterDiv]]=0, 1, 0), 0)</f>
        <v>0</v>
      </c>
      <c r="W45" s="2">
        <f>IF(VLOOKUP(Table2[[#This Row],[AwayTeam]],Table3[[Teams]:[D]],2)&lt;&gt;VLOOKUP(Table2[[#This Row],[HomeTeam]],Table3[[Teams]:[D]],2),1,0)</f>
        <v>1</v>
      </c>
    </row>
    <row r="46" spans="1:23" x14ac:dyDescent="0.25">
      <c r="A46" s="1">
        <v>45578</v>
      </c>
      <c r="B46" s="1">
        <v>45579</v>
      </c>
      <c r="C46" s="9" t="s">
        <v>156</v>
      </c>
      <c r="D46" s="2" t="s">
        <v>15</v>
      </c>
      <c r="E46" s="2" t="s">
        <v>32</v>
      </c>
      <c r="F46" s="2">
        <v>3</v>
      </c>
      <c r="G46" s="2">
        <v>4</v>
      </c>
      <c r="H46" s="2" t="str">
        <f t="shared" si="1"/>
        <v>NJD</v>
      </c>
      <c r="I46" s="2" t="s">
        <v>77</v>
      </c>
      <c r="J46" s="2">
        <v>0</v>
      </c>
      <c r="K46" s="2">
        <v>3</v>
      </c>
      <c r="L46" s="2" t="str">
        <f t="shared" si="2"/>
        <v>NJD</v>
      </c>
      <c r="M46" s="2" t="s">
        <v>40</v>
      </c>
      <c r="N46" s="2">
        <f>IF(ISBLANK(Table2[[#This Row],[ActualResult]]), 0, 1)</f>
        <v>1</v>
      </c>
      <c r="O46" s="2" t="str">
        <f>IF(ISBLANK(Table2[[#This Row],[ActualResult]]), "_", IF(Table2[[#This Row],[ActualWinner]]=Table2[[#This Row],[PredictedWinner]], "Y", "N"))</f>
        <v>Y</v>
      </c>
      <c r="P46" s="2" t="str">
        <f>IF(ISBLANK(Table2[[#This Row],[ActualResult]]), "_", IF(Table2[[#This Row],[ActualAwayScore]]=Table2[[#This Row],[PredictedAwayScore]], "Y", "N"))</f>
        <v>N</v>
      </c>
      <c r="Q46" s="2" t="str">
        <f>IF(ISBLANK(Table2[[#This Row],[ActualResult]]), "_", IF(Table2[[#This Row],[ActualHomeScore]]=Table2[[#This Row],[PredictedHomeScore]], "Y", "N"))</f>
        <v>N</v>
      </c>
      <c r="R46" s="2">
        <v>1</v>
      </c>
      <c r="S46" s="2" t="str">
        <f t="shared" si="0"/>
        <v>UTA</v>
      </c>
      <c r="T46" s="2">
        <f>IF(VLOOKUP(Table2[[#This Row],[AwayTeam]],Table3[[Teams]:[D]],2)=VLOOKUP(Table2[[#This Row],[HomeTeam]],Table3[[Teams]:[D]],2),1,0)</f>
        <v>0</v>
      </c>
      <c r="U46" s="2">
        <f>IF(VLOOKUP(Table2[[#This Row],[AwayTeam]],Table3[[Teams]:[D]],3)=VLOOKUP(Table2[[#This Row],[HomeTeam]],Table3[[Teams]:[D]],3),1,0)</f>
        <v>0</v>
      </c>
      <c r="V46" s="2">
        <f>IF(Table2[[#This Row],[InterConf]]=1,IF(Table2[[#This Row],[InterDiv]]=0, 1, 0), 0)</f>
        <v>0</v>
      </c>
      <c r="W46" s="2">
        <f>IF(VLOOKUP(Table2[[#This Row],[AwayTeam]],Table3[[Teams]:[D]],2)&lt;&gt;VLOOKUP(Table2[[#This Row],[HomeTeam]],Table3[[Teams]:[D]],2),1,0)</f>
        <v>1</v>
      </c>
    </row>
    <row r="47" spans="1:23" x14ac:dyDescent="0.25">
      <c r="A47" s="1">
        <v>45578</v>
      </c>
      <c r="B47" s="1">
        <v>45579</v>
      </c>
      <c r="C47" s="9" t="s">
        <v>157</v>
      </c>
      <c r="D47" s="2" t="s">
        <v>31</v>
      </c>
      <c r="E47" s="2" t="s">
        <v>20</v>
      </c>
      <c r="F47" s="2">
        <v>2</v>
      </c>
      <c r="G47" s="2">
        <v>5</v>
      </c>
      <c r="H47" s="2" t="str">
        <f t="shared" si="1"/>
        <v>NYR</v>
      </c>
      <c r="I47" s="2" t="s">
        <v>40</v>
      </c>
      <c r="J47" s="2">
        <v>1</v>
      </c>
      <c r="K47" s="2">
        <v>4</v>
      </c>
      <c r="L47" s="2" t="str">
        <f t="shared" si="2"/>
        <v>NYR</v>
      </c>
      <c r="M47" s="2" t="s">
        <v>40</v>
      </c>
      <c r="N47" s="2">
        <f>IF(ISBLANK(Table2[[#This Row],[ActualResult]]), 0, 1)</f>
        <v>1</v>
      </c>
      <c r="O47" s="2" t="str">
        <f>IF(ISBLANK(Table2[[#This Row],[ActualResult]]), "_", IF(Table2[[#This Row],[ActualWinner]]=Table2[[#This Row],[PredictedWinner]], "Y", "N"))</f>
        <v>Y</v>
      </c>
      <c r="P47" s="2" t="str">
        <f>IF(ISBLANK(Table2[[#This Row],[ActualResult]]), "_", IF(Table2[[#This Row],[ActualAwayScore]]=Table2[[#This Row],[PredictedAwayScore]], "Y", "N"))</f>
        <v>N</v>
      </c>
      <c r="Q47" s="2" t="str">
        <f>IF(ISBLANK(Table2[[#This Row],[ActualResult]]), "_", IF(Table2[[#This Row],[ActualHomeScore]]=Table2[[#This Row],[PredictedHomeScore]], "Y", "N"))</f>
        <v>N</v>
      </c>
      <c r="R47" s="2">
        <v>1</v>
      </c>
      <c r="S47" s="2" t="str">
        <f t="shared" si="0"/>
        <v>DET</v>
      </c>
      <c r="T47" s="2">
        <f>IF(VLOOKUP(Table2[[#This Row],[AwayTeam]],Table3[[Teams]:[D]],2)=VLOOKUP(Table2[[#This Row],[HomeTeam]],Table3[[Teams]:[D]],2),1,0)</f>
        <v>1</v>
      </c>
      <c r="U47" s="2">
        <f>IF(VLOOKUP(Table2[[#This Row],[AwayTeam]],Table3[[Teams]:[D]],3)=VLOOKUP(Table2[[#This Row],[HomeTeam]],Table3[[Teams]:[D]],3),1,0)</f>
        <v>0</v>
      </c>
      <c r="V47" s="2">
        <f>IF(Table2[[#This Row],[InterConf]]=1,IF(Table2[[#This Row],[InterDiv]]=0, 1, 0), 0)</f>
        <v>1</v>
      </c>
      <c r="W47" s="2">
        <f>IF(VLOOKUP(Table2[[#This Row],[AwayTeam]],Table3[[Teams]:[D]],2)&lt;&gt;VLOOKUP(Table2[[#This Row],[HomeTeam]],Table3[[Teams]:[D]],2),1,0)</f>
        <v>0</v>
      </c>
    </row>
    <row r="48" spans="1:23" x14ac:dyDescent="0.25">
      <c r="A48" s="1">
        <v>45578</v>
      </c>
      <c r="B48" s="1">
        <v>45579</v>
      </c>
      <c r="C48" s="9" t="s">
        <v>158</v>
      </c>
      <c r="D48" s="2" t="s">
        <v>21</v>
      </c>
      <c r="E48" s="2" t="s">
        <v>19</v>
      </c>
      <c r="F48" s="2">
        <v>5</v>
      </c>
      <c r="G48" s="2">
        <v>1</v>
      </c>
      <c r="H48" s="2" t="str">
        <f t="shared" si="1"/>
        <v>PIT</v>
      </c>
      <c r="I48" s="2" t="s">
        <v>40</v>
      </c>
      <c r="J48" s="2">
        <v>6</v>
      </c>
      <c r="K48" s="2">
        <v>3</v>
      </c>
      <c r="L48" s="2" t="str">
        <f t="shared" si="2"/>
        <v>PIT</v>
      </c>
      <c r="M48" s="2" t="s">
        <v>40</v>
      </c>
      <c r="N48" s="2">
        <f>IF(ISBLANK(Table2[[#This Row],[ActualResult]]), 0, 1)</f>
        <v>1</v>
      </c>
      <c r="O48" s="2" t="str">
        <f>IF(ISBLANK(Table2[[#This Row],[ActualResult]]), "_", IF(Table2[[#This Row],[ActualWinner]]=Table2[[#This Row],[PredictedWinner]], "Y", "N"))</f>
        <v>Y</v>
      </c>
      <c r="P48" s="2" t="str">
        <f>IF(ISBLANK(Table2[[#This Row],[ActualResult]]), "_", IF(Table2[[#This Row],[ActualAwayScore]]=Table2[[#This Row],[PredictedAwayScore]], "Y", "N"))</f>
        <v>N</v>
      </c>
      <c r="Q48" s="2" t="str">
        <f>IF(ISBLANK(Table2[[#This Row],[ActualResult]]), "_", IF(Table2[[#This Row],[ActualHomeScore]]=Table2[[#This Row],[PredictedHomeScore]], "Y", "N"))</f>
        <v>N</v>
      </c>
      <c r="R48" s="2">
        <v>1</v>
      </c>
      <c r="S48" s="2" t="str">
        <f t="shared" si="0"/>
        <v>MTL</v>
      </c>
      <c r="T48" s="2">
        <f>IF(VLOOKUP(Table2[[#This Row],[AwayTeam]],Table3[[Teams]:[D]],2)=VLOOKUP(Table2[[#This Row],[HomeTeam]],Table3[[Teams]:[D]],2),1,0)</f>
        <v>1</v>
      </c>
      <c r="U48" s="2">
        <f>IF(VLOOKUP(Table2[[#This Row],[AwayTeam]],Table3[[Teams]:[D]],3)=VLOOKUP(Table2[[#This Row],[HomeTeam]],Table3[[Teams]:[D]],3),1,0)</f>
        <v>0</v>
      </c>
      <c r="V48" s="2">
        <f>IF(Table2[[#This Row],[InterConf]]=1,IF(Table2[[#This Row],[InterDiv]]=0, 1, 0), 0)</f>
        <v>1</v>
      </c>
      <c r="W48" s="2">
        <f>IF(VLOOKUP(Table2[[#This Row],[AwayTeam]],Table3[[Teams]:[D]],2)&lt;&gt;VLOOKUP(Table2[[#This Row],[HomeTeam]],Table3[[Teams]:[D]],2),1,0)</f>
        <v>0</v>
      </c>
    </row>
    <row r="49" spans="1:23" x14ac:dyDescent="0.25">
      <c r="A49" s="3">
        <v>45578</v>
      </c>
      <c r="B49" s="3">
        <v>45579</v>
      </c>
      <c r="C49" s="10" t="s">
        <v>159</v>
      </c>
      <c r="D49" s="4" t="s">
        <v>33</v>
      </c>
      <c r="E49" s="4" t="s">
        <v>26</v>
      </c>
      <c r="F49" s="4">
        <v>2</v>
      </c>
      <c r="G49" s="4">
        <v>4</v>
      </c>
      <c r="H49" s="4" t="str">
        <f t="shared" si="1"/>
        <v>COL</v>
      </c>
      <c r="I49" s="4" t="s">
        <v>40</v>
      </c>
      <c r="J49" s="4">
        <v>6</v>
      </c>
      <c r="K49" s="4">
        <v>2</v>
      </c>
      <c r="L49" s="2" t="str">
        <f t="shared" si="2"/>
        <v>NYI</v>
      </c>
      <c r="M49" s="4" t="s">
        <v>40</v>
      </c>
      <c r="N49" s="4">
        <f>IF(ISBLANK(Table2[[#This Row],[ActualResult]]), 0, 1)</f>
        <v>1</v>
      </c>
      <c r="O49" s="4" t="str">
        <f>IF(ISBLANK(Table2[[#This Row],[ActualResult]]), "_", IF(Table2[[#This Row],[ActualWinner]]=Table2[[#This Row],[PredictedWinner]], "Y", "N"))</f>
        <v>N</v>
      </c>
      <c r="P49" s="4" t="str">
        <f>IF(ISBLANK(Table2[[#This Row],[ActualResult]]), "_", IF(Table2[[#This Row],[ActualAwayScore]]=Table2[[#This Row],[PredictedAwayScore]], "Y", "N"))</f>
        <v>N</v>
      </c>
      <c r="Q49" s="4" t="str">
        <f>IF(ISBLANK(Table2[[#This Row],[ActualResult]]), "_", IF(Table2[[#This Row],[ActualHomeScore]]=Table2[[#This Row],[PredictedHomeScore]], "Y", "N"))</f>
        <v>N</v>
      </c>
      <c r="R49" s="2">
        <v>1</v>
      </c>
      <c r="S49" s="2" t="str">
        <f t="shared" si="0"/>
        <v>COL</v>
      </c>
      <c r="T49" s="2">
        <f>IF(VLOOKUP(Table2[[#This Row],[AwayTeam]],Table3[[Teams]:[D]],2)=VLOOKUP(Table2[[#This Row],[HomeTeam]],Table3[[Teams]:[D]],2),1,0)</f>
        <v>0</v>
      </c>
      <c r="U49" s="2">
        <f>IF(VLOOKUP(Table2[[#This Row],[AwayTeam]],Table3[[Teams]:[D]],3)=VLOOKUP(Table2[[#This Row],[HomeTeam]],Table3[[Teams]:[D]],3),1,0)</f>
        <v>0</v>
      </c>
      <c r="V49" s="2">
        <f>IF(Table2[[#This Row],[InterConf]]=1,IF(Table2[[#This Row],[InterDiv]]=0, 1, 0), 0)</f>
        <v>0</v>
      </c>
      <c r="W49" s="2">
        <f>IF(VLOOKUP(Table2[[#This Row],[AwayTeam]],Table3[[Teams]:[D]],2)&lt;&gt;VLOOKUP(Table2[[#This Row],[HomeTeam]],Table3[[Teams]:[D]],2),1,0)</f>
        <v>1</v>
      </c>
    </row>
    <row r="50" spans="1:23" x14ac:dyDescent="0.25">
      <c r="A50" s="1">
        <v>45580</v>
      </c>
      <c r="B50" s="1">
        <v>45580</v>
      </c>
      <c r="C50" s="9" t="s">
        <v>160</v>
      </c>
      <c r="D50" s="2" t="s">
        <v>25</v>
      </c>
      <c r="E50" s="2" t="s">
        <v>43</v>
      </c>
      <c r="F50" s="2">
        <v>2</v>
      </c>
      <c r="G50" s="2">
        <v>3</v>
      </c>
      <c r="H50" s="2" t="str">
        <f t="shared" si="1"/>
        <v>TBL</v>
      </c>
      <c r="I50" s="2" t="s">
        <v>39</v>
      </c>
      <c r="J50" s="2">
        <v>1</v>
      </c>
      <c r="K50" s="2">
        <v>4</v>
      </c>
      <c r="L50" s="19" t="str">
        <f t="shared" si="2"/>
        <v>TBL</v>
      </c>
      <c r="M50" s="2" t="s">
        <v>40</v>
      </c>
      <c r="N50" s="2">
        <f>IF(ISBLANK(Table2[[#This Row],[ActualResult]]), 0, 1)</f>
        <v>1</v>
      </c>
      <c r="O50" s="2" t="str">
        <f>IF(ISBLANK(Table2[[#This Row],[ActualResult]]), "_", IF(Table2[[#This Row],[ActualWinner]]=Table2[[#This Row],[PredictedWinner]], "Y", "N"))</f>
        <v>Y</v>
      </c>
      <c r="P50" s="2" t="str">
        <f>IF(ISBLANK(Table2[[#This Row],[ActualResult]]), "_", IF(Table2[[#This Row],[ActualAwayScore]]=Table2[[#This Row],[PredictedAwayScore]], "Y", "N"))</f>
        <v>N</v>
      </c>
      <c r="Q50" s="2" t="str">
        <f>IF(ISBLANK(Table2[[#This Row],[ActualResult]]), "_", IF(Table2[[#This Row],[ActualHomeScore]]=Table2[[#This Row],[PredictedHomeScore]], "Y", "N"))</f>
        <v>N</v>
      </c>
      <c r="R50" s="2">
        <v>1</v>
      </c>
      <c r="S50" s="2" t="str">
        <f t="shared" si="0"/>
        <v>VAN</v>
      </c>
      <c r="T50" s="2">
        <f>IF(VLOOKUP(Table2[[#This Row],[AwayTeam]],Table3[[Teams]:[D]],2)=VLOOKUP(Table2[[#This Row],[HomeTeam]],Table3[[Teams]:[D]],2),1,0)</f>
        <v>0</v>
      </c>
      <c r="U50" s="2">
        <f>IF(VLOOKUP(Table2[[#This Row],[AwayTeam]],Table3[[Teams]:[D]],3)=VLOOKUP(Table2[[#This Row],[HomeTeam]],Table3[[Teams]:[D]],3),1,0)</f>
        <v>0</v>
      </c>
      <c r="V50" s="2">
        <f>IF(Table2[[#This Row],[InterConf]]=1,IF(Table2[[#This Row],[InterDiv]]=0, 1, 0), 0)</f>
        <v>0</v>
      </c>
      <c r="W50" s="2">
        <f>IF(VLOOKUP(Table2[[#This Row],[AwayTeam]],Table3[[Teams]:[D]],2)&lt;&gt;VLOOKUP(Table2[[#This Row],[HomeTeam]],Table3[[Teams]:[D]],2),1,0)</f>
        <v>1</v>
      </c>
    </row>
    <row r="51" spans="1:23" x14ac:dyDescent="0.25">
      <c r="A51" s="1">
        <v>45580</v>
      </c>
      <c r="B51" s="1">
        <v>45580</v>
      </c>
      <c r="C51" s="9" t="s">
        <v>161</v>
      </c>
      <c r="D51" s="2" t="s">
        <v>27</v>
      </c>
      <c r="E51" s="2" t="s">
        <v>46</v>
      </c>
      <c r="F51" s="2">
        <v>4</v>
      </c>
      <c r="G51" s="2">
        <v>1</v>
      </c>
      <c r="H51" s="2" t="str">
        <f t="shared" si="1"/>
        <v>VGK</v>
      </c>
      <c r="I51" s="2" t="s">
        <v>40</v>
      </c>
      <c r="J51" s="2">
        <v>2</v>
      </c>
      <c r="K51" s="2">
        <v>4</v>
      </c>
      <c r="L51" s="2" t="str">
        <f t="shared" si="2"/>
        <v>WSH</v>
      </c>
      <c r="M51" s="2" t="s">
        <v>40</v>
      </c>
      <c r="N51" s="2">
        <f>IF(ISBLANK(Table2[[#This Row],[ActualResult]]), 0, 1)</f>
        <v>1</v>
      </c>
      <c r="O51" s="2" t="str">
        <f>IF(ISBLANK(Table2[[#This Row],[ActualResult]]), "_", IF(Table2[[#This Row],[ActualWinner]]=Table2[[#This Row],[PredictedWinner]], "Y", "N"))</f>
        <v>N</v>
      </c>
      <c r="P51" s="2" t="str">
        <f>IF(ISBLANK(Table2[[#This Row],[ActualResult]]), "_", IF(Table2[[#This Row],[ActualAwayScore]]=Table2[[#This Row],[PredictedAwayScore]], "Y", "N"))</f>
        <v>N</v>
      </c>
      <c r="Q51" s="2" t="str">
        <f>IF(ISBLANK(Table2[[#This Row],[ActualResult]]), "_", IF(Table2[[#This Row],[ActualHomeScore]]=Table2[[#This Row],[PredictedHomeScore]], "Y", "N"))</f>
        <v>N</v>
      </c>
      <c r="R51" s="2">
        <v>0</v>
      </c>
      <c r="S51" s="2" t="str">
        <f t="shared" si="0"/>
        <v>VGK</v>
      </c>
      <c r="T51" s="2">
        <f>IF(VLOOKUP(Table2[[#This Row],[AwayTeam]],Table3[[Teams]:[D]],2)=VLOOKUP(Table2[[#This Row],[HomeTeam]],Table3[[Teams]:[D]],2),1,0)</f>
        <v>0</v>
      </c>
      <c r="U51" s="2">
        <f>IF(VLOOKUP(Table2[[#This Row],[AwayTeam]],Table3[[Teams]:[D]],3)=VLOOKUP(Table2[[#This Row],[HomeTeam]],Table3[[Teams]:[D]],3),1,0)</f>
        <v>0</v>
      </c>
      <c r="V51" s="2">
        <f>IF(Table2[[#This Row],[InterConf]]=1,IF(Table2[[#This Row],[InterDiv]]=0, 1, 0), 0)</f>
        <v>0</v>
      </c>
      <c r="W51" s="2">
        <f>IF(VLOOKUP(Table2[[#This Row],[AwayTeam]],Table3[[Teams]:[D]],2)&lt;&gt;VLOOKUP(Table2[[#This Row],[HomeTeam]],Table3[[Teams]:[D]],2),1,0)</f>
        <v>1</v>
      </c>
    </row>
    <row r="52" spans="1:23" x14ac:dyDescent="0.25">
      <c r="A52" s="1">
        <v>45580</v>
      </c>
      <c r="B52" s="1">
        <v>45580</v>
      </c>
      <c r="C52" s="9" t="s">
        <v>162</v>
      </c>
      <c r="D52" s="2" t="s">
        <v>32</v>
      </c>
      <c r="E52" s="2" t="s">
        <v>44</v>
      </c>
      <c r="F52" s="2">
        <v>5</v>
      </c>
      <c r="G52" s="2">
        <v>2</v>
      </c>
      <c r="H52" s="2" t="str">
        <f t="shared" si="1"/>
        <v>NJD</v>
      </c>
      <c r="I52" s="2" t="s">
        <v>40</v>
      </c>
      <c r="J52" s="2">
        <v>2</v>
      </c>
      <c r="K52" s="2">
        <v>4</v>
      </c>
      <c r="L52" s="2" t="str">
        <f t="shared" si="2"/>
        <v>CAR</v>
      </c>
      <c r="M52" s="2" t="s">
        <v>40</v>
      </c>
      <c r="N52" s="2">
        <f>IF(ISBLANK(Table2[[#This Row],[ActualResult]]), 0, 1)</f>
        <v>1</v>
      </c>
      <c r="O52" s="2" t="str">
        <f>IF(ISBLANK(Table2[[#This Row],[ActualResult]]), "_", IF(Table2[[#This Row],[ActualWinner]]=Table2[[#This Row],[PredictedWinner]], "Y", "N"))</f>
        <v>N</v>
      </c>
      <c r="P52" s="2" t="str">
        <f>IF(ISBLANK(Table2[[#This Row],[ActualResult]]), "_", IF(Table2[[#This Row],[ActualAwayScore]]=Table2[[#This Row],[PredictedAwayScore]], "Y", "N"))</f>
        <v>N</v>
      </c>
      <c r="Q52" s="2" t="str">
        <f>IF(ISBLANK(Table2[[#This Row],[ActualResult]]), "_", IF(Table2[[#This Row],[ActualHomeScore]]=Table2[[#This Row],[PredictedHomeScore]], "Y", "N"))</f>
        <v>N</v>
      </c>
      <c r="R52" s="2">
        <v>0</v>
      </c>
      <c r="S52" s="2" t="str">
        <f t="shared" si="0"/>
        <v>NJD</v>
      </c>
      <c r="T52" s="2">
        <f>IF(VLOOKUP(Table2[[#This Row],[AwayTeam]],Table3[[Teams]:[D]],2)=VLOOKUP(Table2[[#This Row],[HomeTeam]],Table3[[Teams]:[D]],2),1,0)</f>
        <v>1</v>
      </c>
      <c r="U52" s="2">
        <f>IF(VLOOKUP(Table2[[#This Row],[AwayTeam]],Table3[[Teams]:[D]],3)=VLOOKUP(Table2[[#This Row],[HomeTeam]],Table3[[Teams]:[D]],3),1,0)</f>
        <v>1</v>
      </c>
      <c r="V52" s="2">
        <f>IF(Table2[[#This Row],[InterConf]]=1,IF(Table2[[#This Row],[InterDiv]]=0, 1, 0), 0)</f>
        <v>0</v>
      </c>
      <c r="W52" s="2">
        <f>IF(VLOOKUP(Table2[[#This Row],[AwayTeam]],Table3[[Teams]:[D]],2)&lt;&gt;VLOOKUP(Table2[[#This Row],[HomeTeam]],Table3[[Teams]:[D]],2),1,0)</f>
        <v>0</v>
      </c>
    </row>
    <row r="53" spans="1:23" x14ac:dyDescent="0.25">
      <c r="A53" s="1">
        <v>45580</v>
      </c>
      <c r="B53" s="1">
        <v>45580</v>
      </c>
      <c r="C53" s="9" t="s">
        <v>163</v>
      </c>
      <c r="D53" s="2" t="s">
        <v>14</v>
      </c>
      <c r="E53" s="2" t="s">
        <v>36</v>
      </c>
      <c r="F53" s="2">
        <v>6</v>
      </c>
      <c r="G53" s="2">
        <v>2</v>
      </c>
      <c r="H53" s="2" t="str">
        <f t="shared" si="1"/>
        <v>FLA</v>
      </c>
      <c r="I53" s="2" t="s">
        <v>40</v>
      </c>
      <c r="J53" s="2">
        <v>4</v>
      </c>
      <c r="K53" s="2">
        <v>3</v>
      </c>
      <c r="L53" s="2" t="str">
        <f t="shared" si="2"/>
        <v>FLA</v>
      </c>
      <c r="M53" s="2" t="s">
        <v>40</v>
      </c>
      <c r="N53" s="2">
        <f>IF(ISBLANK(Table2[[#This Row],[ActualResult]]), 0, 1)</f>
        <v>1</v>
      </c>
      <c r="O53" s="2" t="str">
        <f>IF(ISBLANK(Table2[[#This Row],[ActualResult]]), "_", IF(Table2[[#This Row],[ActualWinner]]=Table2[[#This Row],[PredictedWinner]], "Y", "N"))</f>
        <v>Y</v>
      </c>
      <c r="P53" s="2" t="str">
        <f>IF(ISBLANK(Table2[[#This Row],[ActualResult]]), "_", IF(Table2[[#This Row],[ActualAwayScore]]=Table2[[#This Row],[PredictedAwayScore]], "Y", "N"))</f>
        <v>N</v>
      </c>
      <c r="Q53" s="2" t="str">
        <f>IF(ISBLANK(Table2[[#This Row],[ActualResult]]), "_", IF(Table2[[#This Row],[ActualHomeScore]]=Table2[[#This Row],[PredictedHomeScore]], "Y", "N"))</f>
        <v>N</v>
      </c>
      <c r="R53" s="2">
        <v>1</v>
      </c>
      <c r="S53" s="2" t="str">
        <f t="shared" si="0"/>
        <v>CBJ</v>
      </c>
      <c r="T53" s="2">
        <f>IF(VLOOKUP(Table2[[#This Row],[AwayTeam]],Table3[[Teams]:[D]],2)=VLOOKUP(Table2[[#This Row],[HomeTeam]],Table3[[Teams]:[D]],2),1,0)</f>
        <v>1</v>
      </c>
      <c r="U53" s="2">
        <f>IF(VLOOKUP(Table2[[#This Row],[AwayTeam]],Table3[[Teams]:[D]],3)=VLOOKUP(Table2[[#This Row],[HomeTeam]],Table3[[Teams]:[D]],3),1,0)</f>
        <v>0</v>
      </c>
      <c r="V53" s="2">
        <f>IF(Table2[[#This Row],[InterConf]]=1,IF(Table2[[#This Row],[InterDiv]]=0, 1, 0), 0)</f>
        <v>1</v>
      </c>
      <c r="W53" s="2">
        <f>IF(VLOOKUP(Table2[[#This Row],[AwayTeam]],Table3[[Teams]:[D]],2)&lt;&gt;VLOOKUP(Table2[[#This Row],[HomeTeam]],Table3[[Teams]:[D]],2),1,0)</f>
        <v>0</v>
      </c>
    </row>
    <row r="54" spans="1:23" x14ac:dyDescent="0.25">
      <c r="A54" s="1">
        <v>45580</v>
      </c>
      <c r="B54" s="1">
        <v>45580</v>
      </c>
      <c r="C54" s="9" t="s">
        <v>164</v>
      </c>
      <c r="D54" s="2" t="s">
        <v>37</v>
      </c>
      <c r="E54" s="2" t="s">
        <v>13</v>
      </c>
      <c r="F54" s="2">
        <v>1</v>
      </c>
      <c r="G54" s="2">
        <v>2</v>
      </c>
      <c r="H54" s="2" t="str">
        <f t="shared" si="1"/>
        <v>STL</v>
      </c>
      <c r="I54" s="2" t="s">
        <v>77</v>
      </c>
      <c r="J54" s="2">
        <v>4</v>
      </c>
      <c r="K54" s="2">
        <v>1</v>
      </c>
      <c r="L54" s="2" t="str">
        <f t="shared" si="2"/>
        <v>MIN</v>
      </c>
      <c r="M54" s="2" t="s">
        <v>40</v>
      </c>
      <c r="N54" s="2">
        <f>IF(ISBLANK(Table2[[#This Row],[ActualResult]]), 0, 1)</f>
        <v>1</v>
      </c>
      <c r="O54" s="2" t="str">
        <f>IF(ISBLANK(Table2[[#This Row],[ActualResult]]), "_", IF(Table2[[#This Row],[ActualWinner]]=Table2[[#This Row],[PredictedWinner]], "Y", "N"))</f>
        <v>N</v>
      </c>
      <c r="P54" s="2" t="str">
        <f>IF(ISBLANK(Table2[[#This Row],[ActualResult]]), "_", IF(Table2[[#This Row],[ActualAwayScore]]=Table2[[#This Row],[PredictedAwayScore]], "Y", "N"))</f>
        <v>N</v>
      </c>
      <c r="Q54" s="2" t="str">
        <f>IF(ISBLANK(Table2[[#This Row],[ActualResult]]), "_", IF(Table2[[#This Row],[ActualHomeScore]]=Table2[[#This Row],[PredictedHomeScore]], "Y", "N"))</f>
        <v>N</v>
      </c>
      <c r="R54" s="2">
        <v>0</v>
      </c>
      <c r="S54" s="2" t="str">
        <f t="shared" si="0"/>
        <v>STL</v>
      </c>
      <c r="T54" s="2">
        <f>IF(VLOOKUP(Table2[[#This Row],[AwayTeam]],Table3[[Teams]:[D]],2)=VLOOKUP(Table2[[#This Row],[HomeTeam]],Table3[[Teams]:[D]],2),1,0)</f>
        <v>1</v>
      </c>
      <c r="U54" s="2">
        <f>IF(VLOOKUP(Table2[[#This Row],[AwayTeam]],Table3[[Teams]:[D]],3)=VLOOKUP(Table2[[#This Row],[HomeTeam]],Table3[[Teams]:[D]],3),1,0)</f>
        <v>1</v>
      </c>
      <c r="V54" s="2">
        <f>IF(Table2[[#This Row],[InterConf]]=1,IF(Table2[[#This Row],[InterDiv]]=0, 1, 0), 0)</f>
        <v>0</v>
      </c>
      <c r="W54" s="2">
        <f>IF(VLOOKUP(Table2[[#This Row],[AwayTeam]],Table3[[Teams]:[D]],2)&lt;&gt;VLOOKUP(Table2[[#This Row],[HomeTeam]],Table3[[Teams]:[D]],2),1,0)</f>
        <v>0</v>
      </c>
    </row>
    <row r="55" spans="1:23" x14ac:dyDescent="0.25">
      <c r="A55" s="1">
        <v>45580</v>
      </c>
      <c r="B55" s="1">
        <v>45580</v>
      </c>
      <c r="C55" s="9" t="s">
        <v>165</v>
      </c>
      <c r="D55" s="2" t="s">
        <v>12</v>
      </c>
      <c r="E55" s="2" t="s">
        <v>35</v>
      </c>
      <c r="F55" s="2">
        <v>4</v>
      </c>
      <c r="G55" s="2">
        <v>6</v>
      </c>
      <c r="H55" s="2" t="str">
        <f t="shared" si="1"/>
        <v>NSH</v>
      </c>
      <c r="I55" s="2" t="s">
        <v>40</v>
      </c>
      <c r="J55" s="2">
        <v>7</v>
      </c>
      <c r="K55" s="2">
        <v>3</v>
      </c>
      <c r="L55" s="2" t="str">
        <f t="shared" si="2"/>
        <v>SEA</v>
      </c>
      <c r="M55" s="2" t="s">
        <v>40</v>
      </c>
      <c r="N55" s="2">
        <f>IF(ISBLANK(Table2[[#This Row],[ActualResult]]), 0, 1)</f>
        <v>1</v>
      </c>
      <c r="O55" s="2" t="str">
        <f>IF(ISBLANK(Table2[[#This Row],[ActualResult]]), "_", IF(Table2[[#This Row],[ActualWinner]]=Table2[[#This Row],[PredictedWinner]], "Y", "N"))</f>
        <v>N</v>
      </c>
      <c r="P55" s="2" t="str">
        <f>IF(ISBLANK(Table2[[#This Row],[ActualResult]]), "_", IF(Table2[[#This Row],[ActualAwayScore]]=Table2[[#This Row],[PredictedAwayScore]], "Y", "N"))</f>
        <v>N</v>
      </c>
      <c r="Q55" s="2" t="str">
        <f>IF(ISBLANK(Table2[[#This Row],[ActualResult]]), "_", IF(Table2[[#This Row],[ActualHomeScore]]=Table2[[#This Row],[PredictedHomeScore]], "Y", "N"))</f>
        <v>N</v>
      </c>
      <c r="R55" s="2">
        <v>0</v>
      </c>
      <c r="S55" s="2" t="str">
        <f t="shared" si="0"/>
        <v>NSH</v>
      </c>
      <c r="T55" s="2">
        <f>IF(VLOOKUP(Table2[[#This Row],[AwayTeam]],Table3[[Teams]:[D]],2)=VLOOKUP(Table2[[#This Row],[HomeTeam]],Table3[[Teams]:[D]],2),1,0)</f>
        <v>1</v>
      </c>
      <c r="U55" s="2">
        <f>IF(VLOOKUP(Table2[[#This Row],[AwayTeam]],Table3[[Teams]:[D]],3)=VLOOKUP(Table2[[#This Row],[HomeTeam]],Table3[[Teams]:[D]],3),1,0)</f>
        <v>0</v>
      </c>
      <c r="V55" s="2">
        <f>IF(Table2[[#This Row],[InterConf]]=1,IF(Table2[[#This Row],[InterDiv]]=0, 1, 0), 0)</f>
        <v>1</v>
      </c>
      <c r="W55" s="2">
        <f>IF(VLOOKUP(Table2[[#This Row],[AwayTeam]],Table3[[Teams]:[D]],2)&lt;&gt;VLOOKUP(Table2[[#This Row],[HomeTeam]],Table3[[Teams]:[D]],2),1,0)</f>
        <v>0</v>
      </c>
    </row>
    <row r="56" spans="1:23" x14ac:dyDescent="0.25">
      <c r="A56" s="1">
        <v>45580</v>
      </c>
      <c r="B56" s="1">
        <v>45580</v>
      </c>
      <c r="C56" s="9" t="s">
        <v>166</v>
      </c>
      <c r="D56" s="2" t="s">
        <v>38</v>
      </c>
      <c r="E56" s="2" t="s">
        <v>34</v>
      </c>
      <c r="F56" s="2">
        <v>1</v>
      </c>
      <c r="G56" s="2">
        <v>5</v>
      </c>
      <c r="H56" s="2" t="str">
        <f t="shared" si="1"/>
        <v>DAL</v>
      </c>
      <c r="I56" s="2" t="s">
        <v>40</v>
      </c>
      <c r="J56" s="2">
        <v>2</v>
      </c>
      <c r="K56" s="2">
        <v>3</v>
      </c>
      <c r="L56" s="2" t="str">
        <f t="shared" si="2"/>
        <v>DAL</v>
      </c>
      <c r="M56" s="2" t="s">
        <v>39</v>
      </c>
      <c r="N56" s="2">
        <f>IF(ISBLANK(Table2[[#This Row],[ActualResult]]), 0, 1)</f>
        <v>1</v>
      </c>
      <c r="O56" s="2" t="str">
        <f>IF(ISBLANK(Table2[[#This Row],[ActualResult]]), "_", IF(Table2[[#This Row],[ActualWinner]]=Table2[[#This Row],[PredictedWinner]], "Y", "N"))</f>
        <v>Y</v>
      </c>
      <c r="P56" s="2" t="str">
        <f>IF(ISBLANK(Table2[[#This Row],[ActualResult]]), "_", IF(Table2[[#This Row],[ActualAwayScore]]=Table2[[#This Row],[PredictedAwayScore]], "Y", "N"))</f>
        <v>N</v>
      </c>
      <c r="Q56" s="2" t="str">
        <f>IF(ISBLANK(Table2[[#This Row],[ActualResult]]), "_", IF(Table2[[#This Row],[ActualHomeScore]]=Table2[[#This Row],[PredictedHomeScore]], "Y", "N"))</f>
        <v>N</v>
      </c>
      <c r="R56" s="2">
        <v>0</v>
      </c>
      <c r="S56" s="2" t="str">
        <f t="shared" si="0"/>
        <v>SJS</v>
      </c>
      <c r="T56" s="2">
        <f>IF(VLOOKUP(Table2[[#This Row],[AwayTeam]],Table3[[Teams]:[D]],2)=VLOOKUP(Table2[[#This Row],[HomeTeam]],Table3[[Teams]:[D]],2),1,0)</f>
        <v>1</v>
      </c>
      <c r="U56" s="2">
        <f>IF(VLOOKUP(Table2[[#This Row],[AwayTeam]],Table3[[Teams]:[D]],3)=VLOOKUP(Table2[[#This Row],[HomeTeam]],Table3[[Teams]:[D]],3),1,0)</f>
        <v>0</v>
      </c>
      <c r="V56" s="2">
        <f>IF(Table2[[#This Row],[InterConf]]=1,IF(Table2[[#This Row],[InterDiv]]=0, 1, 0), 0)</f>
        <v>1</v>
      </c>
      <c r="W56" s="2">
        <f>IF(VLOOKUP(Table2[[#This Row],[AwayTeam]],Table3[[Teams]:[D]],2)&lt;&gt;VLOOKUP(Table2[[#This Row],[HomeTeam]],Table3[[Teams]:[D]],2),1,0)</f>
        <v>0</v>
      </c>
    </row>
    <row r="57" spans="1:23" x14ac:dyDescent="0.25">
      <c r="A57" s="1">
        <v>45580</v>
      </c>
      <c r="B57" s="1">
        <v>45580</v>
      </c>
      <c r="C57" s="9" t="s">
        <v>167</v>
      </c>
      <c r="D57" s="2" t="s">
        <v>17</v>
      </c>
      <c r="E57" s="2" t="s">
        <v>24</v>
      </c>
      <c r="F57" s="2">
        <v>1</v>
      </c>
      <c r="G57" s="2">
        <v>5</v>
      </c>
      <c r="H57" s="2" t="str">
        <f t="shared" si="1"/>
        <v>CGY</v>
      </c>
      <c r="I57" s="2" t="s">
        <v>40</v>
      </c>
      <c r="J57" s="2">
        <v>1</v>
      </c>
      <c r="K57" s="2">
        <v>3</v>
      </c>
      <c r="L57" s="2" t="str">
        <f t="shared" si="2"/>
        <v>CGY</v>
      </c>
      <c r="M57" s="2" t="s">
        <v>40</v>
      </c>
      <c r="N57" s="2">
        <f>IF(ISBLANK(Table2[[#This Row],[ActualResult]]), 0, 1)</f>
        <v>1</v>
      </c>
      <c r="O57" s="2" t="str">
        <f>IF(ISBLANK(Table2[[#This Row],[ActualResult]]), "_", IF(Table2[[#This Row],[ActualWinner]]=Table2[[#This Row],[PredictedWinner]], "Y", "N"))</f>
        <v>Y</v>
      </c>
      <c r="P57" s="2" t="str">
        <f>IF(ISBLANK(Table2[[#This Row],[ActualResult]]), "_", IF(Table2[[#This Row],[ActualAwayScore]]=Table2[[#This Row],[PredictedAwayScore]], "Y", "N"))</f>
        <v>Y</v>
      </c>
      <c r="Q57" s="2" t="str">
        <f>IF(ISBLANK(Table2[[#This Row],[ActualResult]]), "_", IF(Table2[[#This Row],[ActualHomeScore]]=Table2[[#This Row],[PredictedHomeScore]], "Y", "N"))</f>
        <v>N</v>
      </c>
      <c r="R57" s="2">
        <v>1</v>
      </c>
      <c r="S57" s="2" t="str">
        <f t="shared" si="0"/>
        <v>CHI</v>
      </c>
      <c r="T57" s="2">
        <f>IF(VLOOKUP(Table2[[#This Row],[AwayTeam]],Table3[[Teams]:[D]],2)=VLOOKUP(Table2[[#This Row],[HomeTeam]],Table3[[Teams]:[D]],2),1,0)</f>
        <v>1</v>
      </c>
      <c r="U57" s="2">
        <f>IF(VLOOKUP(Table2[[#This Row],[AwayTeam]],Table3[[Teams]:[D]],3)=VLOOKUP(Table2[[#This Row],[HomeTeam]],Table3[[Teams]:[D]],3),1,0)</f>
        <v>0</v>
      </c>
      <c r="V57" s="2">
        <f>IF(Table2[[#This Row],[InterConf]]=1,IF(Table2[[#This Row],[InterDiv]]=0, 1, 0), 0)</f>
        <v>1</v>
      </c>
      <c r="W57" s="2">
        <f>IF(VLOOKUP(Table2[[#This Row],[AwayTeam]],Table3[[Teams]:[D]],2)&lt;&gt;VLOOKUP(Table2[[#This Row],[HomeTeam]],Table3[[Teams]:[D]],2),1,0)</f>
        <v>0</v>
      </c>
    </row>
    <row r="58" spans="1:23" x14ac:dyDescent="0.25">
      <c r="A58" s="3">
        <v>45580</v>
      </c>
      <c r="B58" s="3">
        <v>45580</v>
      </c>
      <c r="C58" s="10" t="s">
        <v>168</v>
      </c>
      <c r="D58" s="4" t="s">
        <v>45</v>
      </c>
      <c r="E58" s="4" t="s">
        <v>23</v>
      </c>
      <c r="F58" s="4">
        <v>3</v>
      </c>
      <c r="G58" s="4">
        <v>2</v>
      </c>
      <c r="H58" s="4" t="str">
        <f t="shared" si="1"/>
        <v>PHI</v>
      </c>
      <c r="I58" s="4" t="s">
        <v>77</v>
      </c>
      <c r="J58" s="4">
        <v>3</v>
      </c>
      <c r="K58" s="4">
        <v>4</v>
      </c>
      <c r="L58" s="2" t="str">
        <f t="shared" si="2"/>
        <v>EDM</v>
      </c>
      <c r="M58" s="4" t="s">
        <v>77</v>
      </c>
      <c r="N58" s="4">
        <f>IF(ISBLANK(Table2[[#This Row],[ActualResult]]), 0, 1)</f>
        <v>1</v>
      </c>
      <c r="O58" s="4" t="str">
        <f>IF(ISBLANK(Table2[[#This Row],[ActualResult]]), "_", IF(Table2[[#This Row],[ActualWinner]]=Table2[[#This Row],[PredictedWinner]], "Y", "N"))</f>
        <v>N</v>
      </c>
      <c r="P58" s="4" t="str">
        <f>IF(ISBLANK(Table2[[#This Row],[ActualResult]]), "_", IF(Table2[[#This Row],[ActualAwayScore]]=Table2[[#This Row],[PredictedAwayScore]], "Y", "N"))</f>
        <v>Y</v>
      </c>
      <c r="Q58" s="4" t="str">
        <f>IF(ISBLANK(Table2[[#This Row],[ActualResult]]), "_", IF(Table2[[#This Row],[ActualHomeScore]]=Table2[[#This Row],[PredictedHomeScore]], "Y", "N"))</f>
        <v>N</v>
      </c>
      <c r="R58" s="2">
        <v>1</v>
      </c>
      <c r="S58" s="2" t="str">
        <f t="shared" si="0"/>
        <v>PHI</v>
      </c>
      <c r="T58" s="2">
        <f>IF(VLOOKUP(Table2[[#This Row],[AwayTeam]],Table3[[Teams]:[D]],2)=VLOOKUP(Table2[[#This Row],[HomeTeam]],Table3[[Teams]:[D]],2),1,0)</f>
        <v>0</v>
      </c>
      <c r="U58" s="2">
        <f>IF(VLOOKUP(Table2[[#This Row],[AwayTeam]],Table3[[Teams]:[D]],3)=VLOOKUP(Table2[[#This Row],[HomeTeam]],Table3[[Teams]:[D]],3),1,0)</f>
        <v>0</v>
      </c>
      <c r="V58" s="2">
        <f>IF(Table2[[#This Row],[InterConf]]=1,IF(Table2[[#This Row],[InterDiv]]=0, 1, 0), 0)</f>
        <v>0</v>
      </c>
      <c r="W58" s="2">
        <f>IF(VLOOKUP(Table2[[#This Row],[AwayTeam]],Table3[[Teams]:[D]],2)&lt;&gt;VLOOKUP(Table2[[#This Row],[HomeTeam]],Table3[[Teams]:[D]],2),1,0)</f>
        <v>1</v>
      </c>
    </row>
    <row r="59" spans="1:23" x14ac:dyDescent="0.25">
      <c r="A59" s="1">
        <v>45580</v>
      </c>
      <c r="B59" s="1">
        <v>45581</v>
      </c>
      <c r="C59" s="9" t="s">
        <v>169</v>
      </c>
      <c r="D59" s="2" t="s">
        <v>29</v>
      </c>
      <c r="E59" s="2" t="s">
        <v>21</v>
      </c>
      <c r="F59" s="2">
        <v>3</v>
      </c>
      <c r="G59" s="2">
        <v>5</v>
      </c>
      <c r="H59" s="2" t="str">
        <f t="shared" si="1"/>
        <v>PIT</v>
      </c>
      <c r="I59" s="2" t="s">
        <v>40</v>
      </c>
      <c r="J59" s="2">
        <v>5</v>
      </c>
      <c r="K59" s="2">
        <v>6</v>
      </c>
      <c r="L59" s="19" t="str">
        <f t="shared" si="2"/>
        <v>PIT</v>
      </c>
      <c r="M59" s="2" t="s">
        <v>77</v>
      </c>
      <c r="N59" s="2">
        <f>IF(ISBLANK(Table2[[#This Row],[ActualResult]]), 0, 1)</f>
        <v>1</v>
      </c>
      <c r="O59" s="2" t="str">
        <f>IF(ISBLANK(Table2[[#This Row],[ActualResult]]), "_", IF(Table2[[#This Row],[ActualWinner]]=Table2[[#This Row],[PredictedWinner]], "Y", "N"))</f>
        <v>Y</v>
      </c>
      <c r="P59" s="2" t="str">
        <f>IF(ISBLANK(Table2[[#This Row],[ActualResult]]), "_", IF(Table2[[#This Row],[ActualAwayScore]]=Table2[[#This Row],[PredictedAwayScore]], "Y", "N"))</f>
        <v>N</v>
      </c>
      <c r="Q59" s="2" t="str">
        <f>IF(ISBLANK(Table2[[#This Row],[ActualResult]]), "_", IF(Table2[[#This Row],[ActualHomeScore]]=Table2[[#This Row],[PredictedHomeScore]], "Y", "N"))</f>
        <v>N</v>
      </c>
      <c r="R59" s="2">
        <v>1</v>
      </c>
      <c r="S59" s="2" t="str">
        <f t="shared" si="0"/>
        <v>BUF</v>
      </c>
      <c r="T59" s="2">
        <f>IF(VLOOKUP(Table2[[#This Row],[AwayTeam]],Table3[[Teams]:[D]],2)=VLOOKUP(Table2[[#This Row],[HomeTeam]],Table3[[Teams]:[D]],2),1,0)</f>
        <v>1</v>
      </c>
      <c r="U59" s="2">
        <f>IF(VLOOKUP(Table2[[#This Row],[AwayTeam]],Table3[[Teams]:[D]],3)=VLOOKUP(Table2[[#This Row],[HomeTeam]],Table3[[Teams]:[D]],3),1,0)</f>
        <v>0</v>
      </c>
      <c r="V59" s="2">
        <f>IF(Table2[[#This Row],[InterConf]]=1,IF(Table2[[#This Row],[InterDiv]]=0, 1, 0), 0)</f>
        <v>1</v>
      </c>
      <c r="W59" s="2">
        <f>IF(VLOOKUP(Table2[[#This Row],[AwayTeam]],Table3[[Teams]:[D]],2)&lt;&gt;VLOOKUP(Table2[[#This Row],[HomeTeam]],Table3[[Teams]:[D]],2),1,0)</f>
        <v>0</v>
      </c>
    </row>
    <row r="60" spans="1:23" x14ac:dyDescent="0.25">
      <c r="A60" s="1">
        <v>45580</v>
      </c>
      <c r="B60" s="1">
        <v>45581</v>
      </c>
      <c r="C60" s="9" t="s">
        <v>170</v>
      </c>
      <c r="D60" s="2" t="s">
        <v>28</v>
      </c>
      <c r="E60" s="2" t="s">
        <v>18</v>
      </c>
      <c r="F60" s="2">
        <v>1</v>
      </c>
      <c r="G60" s="2">
        <v>4</v>
      </c>
      <c r="H60" s="2" t="str">
        <f t="shared" si="1"/>
        <v>TOR</v>
      </c>
      <c r="I60" s="2" t="s">
        <v>40</v>
      </c>
      <c r="J60" s="2">
        <v>2</v>
      </c>
      <c r="K60" s="2">
        <v>6</v>
      </c>
      <c r="L60" s="2" t="str">
        <f t="shared" si="2"/>
        <v>TOR</v>
      </c>
      <c r="M60" s="2" t="s">
        <v>40</v>
      </c>
      <c r="N60" s="2">
        <f>IF(ISBLANK(Table2[[#This Row],[ActualResult]]), 0, 1)</f>
        <v>1</v>
      </c>
      <c r="O60" s="2" t="str">
        <f>IF(ISBLANK(Table2[[#This Row],[ActualResult]]), "_", IF(Table2[[#This Row],[ActualWinner]]=Table2[[#This Row],[PredictedWinner]], "Y", "N"))</f>
        <v>Y</v>
      </c>
      <c r="P60" s="2" t="str">
        <f>IF(ISBLANK(Table2[[#This Row],[ActualResult]]), "_", IF(Table2[[#This Row],[ActualAwayScore]]=Table2[[#This Row],[PredictedAwayScore]], "Y", "N"))</f>
        <v>N</v>
      </c>
      <c r="Q60" s="2" t="str">
        <f>IF(ISBLANK(Table2[[#This Row],[ActualResult]]), "_", IF(Table2[[#This Row],[ActualHomeScore]]=Table2[[#This Row],[PredictedHomeScore]], "Y", "N"))</f>
        <v>N</v>
      </c>
      <c r="R60" s="2">
        <v>0</v>
      </c>
      <c r="S60" s="2" t="str">
        <f t="shared" si="0"/>
        <v>LAK</v>
      </c>
      <c r="T60" s="2">
        <f>IF(VLOOKUP(Table2[[#This Row],[AwayTeam]],Table3[[Teams]:[D]],2)=VLOOKUP(Table2[[#This Row],[HomeTeam]],Table3[[Teams]:[D]],2),1,0)</f>
        <v>0</v>
      </c>
      <c r="U60" s="2">
        <f>IF(VLOOKUP(Table2[[#This Row],[AwayTeam]],Table3[[Teams]:[D]],3)=VLOOKUP(Table2[[#This Row],[HomeTeam]],Table3[[Teams]:[D]],3),1,0)</f>
        <v>0</v>
      </c>
      <c r="V60" s="2">
        <f>IF(Table2[[#This Row],[InterConf]]=1,IF(Table2[[#This Row],[InterDiv]]=0, 1, 0), 0)</f>
        <v>0</v>
      </c>
      <c r="W60" s="2">
        <f>IF(VLOOKUP(Table2[[#This Row],[AwayTeam]],Table3[[Teams]:[D]],2)&lt;&gt;VLOOKUP(Table2[[#This Row],[HomeTeam]],Table3[[Teams]:[D]],2),1,0)</f>
        <v>1</v>
      </c>
    </row>
    <row r="61" spans="1:23" x14ac:dyDescent="0.25">
      <c r="A61" s="1">
        <v>45580</v>
      </c>
      <c r="B61" s="1">
        <v>45581</v>
      </c>
      <c r="C61" s="9" t="s">
        <v>171</v>
      </c>
      <c r="D61" s="2" t="s">
        <v>16</v>
      </c>
      <c r="E61" s="2" t="s">
        <v>26</v>
      </c>
      <c r="F61" s="2">
        <v>4</v>
      </c>
      <c r="G61" s="2">
        <v>0</v>
      </c>
      <c r="H61" s="2" t="str">
        <f t="shared" si="1"/>
        <v>BOS</v>
      </c>
      <c r="I61" s="2" t="s">
        <v>40</v>
      </c>
      <c r="J61" s="2">
        <v>5</v>
      </c>
      <c r="K61" s="2">
        <v>3</v>
      </c>
      <c r="L61" s="2" t="str">
        <f t="shared" si="2"/>
        <v>BOS</v>
      </c>
      <c r="M61" s="2" t="s">
        <v>40</v>
      </c>
      <c r="N61" s="2">
        <f>IF(ISBLANK(Table2[[#This Row],[ActualResult]]), 0, 1)</f>
        <v>1</v>
      </c>
      <c r="O61" s="2" t="str">
        <f>IF(ISBLANK(Table2[[#This Row],[ActualResult]]), "_", IF(Table2[[#This Row],[ActualWinner]]=Table2[[#This Row],[PredictedWinner]], "Y", "N"))</f>
        <v>Y</v>
      </c>
      <c r="P61" s="2" t="str">
        <f>IF(ISBLANK(Table2[[#This Row],[ActualResult]]), "_", IF(Table2[[#This Row],[ActualAwayScore]]=Table2[[#This Row],[PredictedAwayScore]], "Y", "N"))</f>
        <v>N</v>
      </c>
      <c r="Q61" s="2" t="str">
        <f>IF(ISBLANK(Table2[[#This Row],[ActualResult]]), "_", IF(Table2[[#This Row],[ActualHomeScore]]=Table2[[#This Row],[PredictedHomeScore]], "Y", "N"))</f>
        <v>N</v>
      </c>
      <c r="R61" s="2">
        <v>1</v>
      </c>
      <c r="S61" s="2" t="str">
        <f t="shared" si="0"/>
        <v>COL</v>
      </c>
      <c r="T61" s="2">
        <f>IF(VLOOKUP(Table2[[#This Row],[AwayTeam]],Table3[[Teams]:[D]],2)=VLOOKUP(Table2[[#This Row],[HomeTeam]],Table3[[Teams]:[D]],2),1,0)</f>
        <v>0</v>
      </c>
      <c r="U61" s="2">
        <f>IF(VLOOKUP(Table2[[#This Row],[AwayTeam]],Table3[[Teams]:[D]],3)=VLOOKUP(Table2[[#This Row],[HomeTeam]],Table3[[Teams]:[D]],3),1,0)</f>
        <v>0</v>
      </c>
      <c r="V61" s="2">
        <f>IF(Table2[[#This Row],[InterConf]]=1,IF(Table2[[#This Row],[InterDiv]]=0, 1, 0), 0)</f>
        <v>0</v>
      </c>
      <c r="W61" s="2">
        <f>IF(VLOOKUP(Table2[[#This Row],[AwayTeam]],Table3[[Teams]:[D]],2)&lt;&gt;VLOOKUP(Table2[[#This Row],[HomeTeam]],Table3[[Teams]:[D]],2),1,0)</f>
        <v>1</v>
      </c>
    </row>
    <row r="62" spans="1:23" x14ac:dyDescent="0.25">
      <c r="A62" s="3">
        <v>45580</v>
      </c>
      <c r="B62" s="3">
        <v>45581</v>
      </c>
      <c r="C62" s="10" t="s">
        <v>172</v>
      </c>
      <c r="D62" s="4" t="s">
        <v>15</v>
      </c>
      <c r="E62" s="4" t="s">
        <v>47</v>
      </c>
      <c r="F62" s="4">
        <v>3</v>
      </c>
      <c r="G62" s="4">
        <v>1</v>
      </c>
      <c r="H62" s="4" t="str">
        <f t="shared" si="1"/>
        <v>UTA</v>
      </c>
      <c r="I62" s="4" t="s">
        <v>40</v>
      </c>
      <c r="J62" s="4">
        <v>4</v>
      </c>
      <c r="K62" s="4">
        <v>5</v>
      </c>
      <c r="L62" s="2" t="str">
        <f t="shared" si="2"/>
        <v>ANA</v>
      </c>
      <c r="M62" s="4" t="s">
        <v>77</v>
      </c>
      <c r="N62" s="4">
        <f>IF(ISBLANK(Table2[[#This Row],[ActualResult]]), 0, 1)</f>
        <v>1</v>
      </c>
      <c r="O62" s="4" t="str">
        <f>IF(ISBLANK(Table2[[#This Row],[ActualResult]]), "_", IF(Table2[[#This Row],[ActualWinner]]=Table2[[#This Row],[PredictedWinner]], "Y", "N"))</f>
        <v>N</v>
      </c>
      <c r="P62" s="4" t="str">
        <f>IF(ISBLANK(Table2[[#This Row],[ActualResult]]), "_", IF(Table2[[#This Row],[ActualAwayScore]]=Table2[[#This Row],[PredictedAwayScore]], "Y", "N"))</f>
        <v>N</v>
      </c>
      <c r="Q62" s="4" t="str">
        <f>IF(ISBLANK(Table2[[#This Row],[ActualResult]]), "_", IF(Table2[[#This Row],[ActualHomeScore]]=Table2[[#This Row],[PredictedHomeScore]], "Y", "N"))</f>
        <v>N</v>
      </c>
      <c r="R62" s="2">
        <v>0</v>
      </c>
      <c r="S62" s="2" t="str">
        <f t="shared" si="0"/>
        <v>UTA</v>
      </c>
      <c r="T62" s="2">
        <f>IF(VLOOKUP(Table2[[#This Row],[AwayTeam]],Table3[[Teams]:[D]],2)=VLOOKUP(Table2[[#This Row],[HomeTeam]],Table3[[Teams]:[D]],2),1,0)</f>
        <v>1</v>
      </c>
      <c r="U62" s="2">
        <f>IF(VLOOKUP(Table2[[#This Row],[AwayTeam]],Table3[[Teams]:[D]],3)=VLOOKUP(Table2[[#This Row],[HomeTeam]],Table3[[Teams]:[D]],3),1,0)</f>
        <v>0</v>
      </c>
      <c r="V62" s="2">
        <f>IF(Table2[[#This Row],[InterConf]]=1,IF(Table2[[#This Row],[InterDiv]]=0, 1, 0), 0)</f>
        <v>1</v>
      </c>
      <c r="W62" s="2">
        <f>IF(VLOOKUP(Table2[[#This Row],[AwayTeam]],Table3[[Teams]:[D]],2)&lt;&gt;VLOOKUP(Table2[[#This Row],[HomeTeam]],Table3[[Teams]:[D]],2),1,0)</f>
        <v>0</v>
      </c>
    </row>
    <row r="63" spans="1:23" x14ac:dyDescent="0.25">
      <c r="A63" s="1">
        <v>45581</v>
      </c>
      <c r="B63" s="1">
        <v>45582</v>
      </c>
      <c r="C63" s="9" t="s">
        <v>173</v>
      </c>
      <c r="D63" s="2" t="s">
        <v>28</v>
      </c>
      <c r="E63" s="2" t="s">
        <v>19</v>
      </c>
      <c r="F63" s="2">
        <v>2</v>
      </c>
      <c r="G63" s="2">
        <v>5</v>
      </c>
      <c r="H63" s="2" t="str">
        <f t="shared" si="1"/>
        <v>MTL</v>
      </c>
      <c r="I63" s="2" t="s">
        <v>40</v>
      </c>
      <c r="J63" s="2">
        <v>4</v>
      </c>
      <c r="K63" s="2">
        <v>1</v>
      </c>
      <c r="L63" s="19" t="str">
        <f t="shared" si="2"/>
        <v>LAK</v>
      </c>
      <c r="M63" s="2" t="s">
        <v>40</v>
      </c>
      <c r="N63" s="2">
        <f>IF(ISBLANK(Table2[[#This Row],[ActualResult]]), 0, 1)</f>
        <v>1</v>
      </c>
      <c r="O63" s="2" t="str">
        <f>IF(ISBLANK(Table2[[#This Row],[ActualResult]]), "_", IF(Table2[[#This Row],[ActualWinner]]=Table2[[#This Row],[PredictedWinner]], "Y", "N"))</f>
        <v>N</v>
      </c>
      <c r="P63" s="2" t="str">
        <f>IF(ISBLANK(Table2[[#This Row],[ActualResult]]), "_", IF(Table2[[#This Row],[ActualAwayScore]]=Table2[[#This Row],[PredictedAwayScore]], "Y", "N"))</f>
        <v>N</v>
      </c>
      <c r="Q63" s="2" t="str">
        <f>IF(ISBLANK(Table2[[#This Row],[ActualResult]]), "_", IF(Table2[[#This Row],[ActualHomeScore]]=Table2[[#This Row],[PredictedHomeScore]], "Y", "N"))</f>
        <v>N</v>
      </c>
      <c r="R63" s="2"/>
      <c r="S63" s="2" t="str">
        <f t="shared" si="0"/>
        <v>MTL</v>
      </c>
      <c r="T63" s="2">
        <f>IF(VLOOKUP(Table2[[#This Row],[AwayTeam]],Table3[[Teams]:[D]],2)=VLOOKUP(Table2[[#This Row],[HomeTeam]],Table3[[Teams]:[D]],2),1,0)</f>
        <v>0</v>
      </c>
      <c r="U63" s="2">
        <f>IF(VLOOKUP(Table2[[#This Row],[AwayTeam]],Table3[[Teams]:[D]],3)=VLOOKUP(Table2[[#This Row],[HomeTeam]],Table3[[Teams]:[D]],3),1,0)</f>
        <v>0</v>
      </c>
      <c r="V63" s="2">
        <f>IF(Table2[[#This Row],[InterConf]]=1,IF(Table2[[#This Row],[InterDiv]]=0, 1, 0), 0)</f>
        <v>0</v>
      </c>
      <c r="W63" s="2">
        <f>IF(VLOOKUP(Table2[[#This Row],[AwayTeam]],Table3[[Teams]:[D]],2)&lt;&gt;VLOOKUP(Table2[[#This Row],[HomeTeam]],Table3[[Teams]:[D]],2),1,0)</f>
        <v>1</v>
      </c>
    </row>
    <row r="64" spans="1:23" x14ac:dyDescent="0.25">
      <c r="A64" s="1">
        <v>45581</v>
      </c>
      <c r="B64" s="1">
        <v>45582</v>
      </c>
      <c r="C64" s="9" t="s">
        <v>174</v>
      </c>
      <c r="D64" s="2" t="s">
        <v>32</v>
      </c>
      <c r="E64" s="2" t="s">
        <v>30</v>
      </c>
      <c r="F64" s="2">
        <v>4</v>
      </c>
      <c r="G64" s="2">
        <v>1</v>
      </c>
      <c r="H64" s="2" t="str">
        <f t="shared" si="1"/>
        <v>NJD</v>
      </c>
      <c r="I64" s="2" t="s">
        <v>40</v>
      </c>
      <c r="J64" s="2">
        <v>3</v>
      </c>
      <c r="K64" s="2">
        <v>1</v>
      </c>
      <c r="L64" s="2" t="str">
        <f t="shared" si="2"/>
        <v>NJD</v>
      </c>
      <c r="M64" s="2" t="s">
        <v>40</v>
      </c>
      <c r="N64" s="2">
        <f>IF(ISBLANK(Table2[[#This Row],[ActualResult]]), 0, 1)</f>
        <v>1</v>
      </c>
      <c r="O64" s="2" t="str">
        <f>IF(ISBLANK(Table2[[#This Row],[ActualResult]]), "_", IF(Table2[[#This Row],[ActualWinner]]=Table2[[#This Row],[PredictedWinner]], "Y", "N"))</f>
        <v>Y</v>
      </c>
      <c r="P64" s="2" t="str">
        <f>IF(ISBLANK(Table2[[#This Row],[ActualResult]]), "_", IF(Table2[[#This Row],[ActualAwayScore]]=Table2[[#This Row],[PredictedAwayScore]], "Y", "N"))</f>
        <v>N</v>
      </c>
      <c r="Q64" s="2" t="str">
        <f>IF(ISBLANK(Table2[[#This Row],[ActualResult]]), "_", IF(Table2[[#This Row],[ActualHomeScore]]=Table2[[#This Row],[PredictedHomeScore]], "Y", "N"))</f>
        <v>Y</v>
      </c>
      <c r="R64" s="2"/>
      <c r="S64" s="2" t="str">
        <f t="shared" si="0"/>
        <v>OTT</v>
      </c>
      <c r="T64" s="2">
        <f>IF(VLOOKUP(Table2[[#This Row],[AwayTeam]],Table3[[Teams]:[D]],2)=VLOOKUP(Table2[[#This Row],[HomeTeam]],Table3[[Teams]:[D]],2),1,0)</f>
        <v>1</v>
      </c>
      <c r="U64" s="2">
        <f>IF(VLOOKUP(Table2[[#This Row],[AwayTeam]],Table3[[Teams]:[D]],3)=VLOOKUP(Table2[[#This Row],[HomeTeam]],Table3[[Teams]:[D]],3),1,0)</f>
        <v>0</v>
      </c>
      <c r="V64" s="2">
        <f>IF(Table2[[#This Row],[InterConf]]=1,IF(Table2[[#This Row],[InterDiv]]=0, 1, 0), 0)</f>
        <v>1</v>
      </c>
      <c r="W64" s="2">
        <f>IF(VLOOKUP(Table2[[#This Row],[AwayTeam]],Table3[[Teams]:[D]],2)&lt;&gt;VLOOKUP(Table2[[#This Row],[HomeTeam]],Table3[[Teams]:[D]],2),1,0)</f>
        <v>0</v>
      </c>
    </row>
    <row r="65" spans="1:23" x14ac:dyDescent="0.25">
      <c r="A65" s="1">
        <v>45581</v>
      </c>
      <c r="B65" s="1">
        <v>45582</v>
      </c>
      <c r="C65" s="9" t="s">
        <v>175</v>
      </c>
      <c r="D65" s="2" t="s">
        <v>27</v>
      </c>
      <c r="E65" s="2" t="s">
        <v>43</v>
      </c>
      <c r="F65" s="2">
        <v>1</v>
      </c>
      <c r="G65" s="2">
        <v>2</v>
      </c>
      <c r="H65" s="2" t="str">
        <f t="shared" si="1"/>
        <v>TBL</v>
      </c>
      <c r="I65" s="2" t="s">
        <v>39</v>
      </c>
      <c r="J65" s="2">
        <v>3</v>
      </c>
      <c r="K65" s="2">
        <v>4</v>
      </c>
      <c r="L65" s="2" t="str">
        <f t="shared" si="2"/>
        <v>TBL</v>
      </c>
      <c r="M65" s="2" t="s">
        <v>40</v>
      </c>
      <c r="N65" s="2">
        <f>IF(ISBLANK(Table2[[#This Row],[ActualResult]]), 0, 1)</f>
        <v>1</v>
      </c>
      <c r="O65" s="2" t="str">
        <f>IF(ISBLANK(Table2[[#This Row],[ActualResult]]), "_", IF(Table2[[#This Row],[ActualWinner]]=Table2[[#This Row],[PredictedWinner]], "Y", "N"))</f>
        <v>Y</v>
      </c>
      <c r="P65" s="2" t="str">
        <f>IF(ISBLANK(Table2[[#This Row],[ActualResult]]), "_", IF(Table2[[#This Row],[ActualAwayScore]]=Table2[[#This Row],[PredictedAwayScore]], "Y", "N"))</f>
        <v>N</v>
      </c>
      <c r="Q65" s="2" t="str">
        <f>IF(ISBLANK(Table2[[#This Row],[ActualResult]]), "_", IF(Table2[[#This Row],[ActualHomeScore]]=Table2[[#This Row],[PredictedHomeScore]], "Y", "N"))</f>
        <v>N</v>
      </c>
      <c r="R65" s="2"/>
      <c r="S65" s="2" t="str">
        <f t="shared" si="0"/>
        <v>VGK</v>
      </c>
      <c r="T65" s="2">
        <f>IF(VLOOKUP(Table2[[#This Row],[AwayTeam]],Table3[[Teams]:[D]],2)=VLOOKUP(Table2[[#This Row],[HomeTeam]],Table3[[Teams]:[D]],2),1,0)</f>
        <v>0</v>
      </c>
      <c r="U65" s="2">
        <f>IF(VLOOKUP(Table2[[#This Row],[AwayTeam]],Table3[[Teams]:[D]],3)=VLOOKUP(Table2[[#This Row],[HomeTeam]],Table3[[Teams]:[D]],3),1,0)</f>
        <v>0</v>
      </c>
      <c r="V65" s="2">
        <f>IF(Table2[[#This Row],[InterConf]]=1,IF(Table2[[#This Row],[InterDiv]]=0, 1, 0), 0)</f>
        <v>0</v>
      </c>
      <c r="W65" s="2">
        <f>IF(VLOOKUP(Table2[[#This Row],[AwayTeam]],Table3[[Teams]:[D]],2)&lt;&gt;VLOOKUP(Table2[[#This Row],[HomeTeam]],Table3[[Teams]:[D]],2),1,0)</f>
        <v>1</v>
      </c>
    </row>
    <row r="66" spans="1:23" x14ac:dyDescent="0.25">
      <c r="A66" s="1">
        <v>45581</v>
      </c>
      <c r="B66" s="1">
        <v>45582</v>
      </c>
      <c r="C66" s="9" t="s">
        <v>176</v>
      </c>
      <c r="D66" s="2" t="s">
        <v>25</v>
      </c>
      <c r="E66" s="2" t="s">
        <v>14</v>
      </c>
      <c r="F66" s="2">
        <v>6</v>
      </c>
      <c r="G66" s="2">
        <v>2</v>
      </c>
      <c r="H66" s="2" t="str">
        <f t="shared" si="1"/>
        <v>VAN</v>
      </c>
      <c r="I66" s="2" t="s">
        <v>40</v>
      </c>
      <c r="J66" s="2">
        <v>3</v>
      </c>
      <c r="K66" s="2">
        <v>2</v>
      </c>
      <c r="L66" s="2" t="str">
        <f t="shared" si="2"/>
        <v>VAN</v>
      </c>
      <c r="M66" s="2" t="s">
        <v>77</v>
      </c>
      <c r="N66" s="2">
        <f>IF(ISBLANK(Table2[[#This Row],[ActualResult]]), 0, 1)</f>
        <v>1</v>
      </c>
      <c r="O66" s="2" t="str">
        <f>IF(ISBLANK(Table2[[#This Row],[ActualResult]]), "_", IF(Table2[[#This Row],[ActualWinner]]=Table2[[#This Row],[PredictedWinner]], "Y", "N"))</f>
        <v>Y</v>
      </c>
      <c r="P66" s="2" t="str">
        <f>IF(ISBLANK(Table2[[#This Row],[ActualResult]]), "_", IF(Table2[[#This Row],[ActualAwayScore]]=Table2[[#This Row],[PredictedAwayScore]], "Y", "N"))</f>
        <v>N</v>
      </c>
      <c r="Q66" s="2" t="str">
        <f>IF(ISBLANK(Table2[[#This Row],[ActualResult]]), "_", IF(Table2[[#This Row],[ActualHomeScore]]=Table2[[#This Row],[PredictedHomeScore]], "Y", "N"))</f>
        <v>Y</v>
      </c>
      <c r="R66" s="2">
        <v>1</v>
      </c>
      <c r="S66" s="2" t="str">
        <f t="shared" si="0"/>
        <v>FLA</v>
      </c>
      <c r="T66" s="2">
        <f>IF(VLOOKUP(Table2[[#This Row],[AwayTeam]],Table3[[Teams]:[D]],2)=VLOOKUP(Table2[[#This Row],[HomeTeam]],Table3[[Teams]:[D]],2),1,0)</f>
        <v>0</v>
      </c>
      <c r="U66" s="2">
        <f>IF(VLOOKUP(Table2[[#This Row],[AwayTeam]],Table3[[Teams]:[D]],3)=VLOOKUP(Table2[[#This Row],[HomeTeam]],Table3[[Teams]:[D]],3),1,0)</f>
        <v>0</v>
      </c>
      <c r="V66" s="2">
        <f>IF(Table2[[#This Row],[InterConf]]=1,IF(Table2[[#This Row],[InterDiv]]=0, 1, 0), 0)</f>
        <v>0</v>
      </c>
      <c r="W66" s="2">
        <f>IF(VLOOKUP(Table2[[#This Row],[AwayTeam]],Table3[[Teams]:[D]],2)&lt;&gt;VLOOKUP(Table2[[#This Row],[HomeTeam]],Table3[[Teams]:[D]],2),1,0)</f>
        <v>1</v>
      </c>
    </row>
    <row r="67" spans="1:23" x14ac:dyDescent="0.25">
      <c r="A67" s="1">
        <v>45581</v>
      </c>
      <c r="B67" s="1">
        <v>45582</v>
      </c>
      <c r="C67" s="9" t="s">
        <v>177</v>
      </c>
      <c r="D67" s="2" t="s">
        <v>34</v>
      </c>
      <c r="E67" s="2" t="s">
        <v>46</v>
      </c>
      <c r="F67" s="2">
        <v>3</v>
      </c>
      <c r="G67" s="2">
        <v>4</v>
      </c>
      <c r="H67" s="2" t="str">
        <f t="shared" si="1"/>
        <v>WSH</v>
      </c>
      <c r="I67" s="2" t="s">
        <v>77</v>
      </c>
      <c r="J67" s="2">
        <v>2</v>
      </c>
      <c r="K67" s="2">
        <v>3</v>
      </c>
      <c r="L67" s="2" t="str">
        <f t="shared" si="2"/>
        <v>WSH</v>
      </c>
      <c r="M67" s="2" t="s">
        <v>40</v>
      </c>
      <c r="N67" s="2">
        <f>IF(ISBLANK(Table2[[#This Row],[ActualResult]]), 0, 1)</f>
        <v>1</v>
      </c>
      <c r="O67" s="2" t="str">
        <f>IF(ISBLANK(Table2[[#This Row],[ActualResult]]), "_", IF(Table2[[#This Row],[ActualWinner]]=Table2[[#This Row],[PredictedWinner]], "Y", "N"))</f>
        <v>Y</v>
      </c>
      <c r="P67" s="2" t="str">
        <f>IF(ISBLANK(Table2[[#This Row],[ActualResult]]), "_", IF(Table2[[#This Row],[ActualAwayScore]]=Table2[[#This Row],[PredictedAwayScore]], "Y", "N"))</f>
        <v>N</v>
      </c>
      <c r="Q67" s="2" t="str">
        <f>IF(ISBLANK(Table2[[#This Row],[ActualResult]]), "_", IF(Table2[[#This Row],[ActualHomeScore]]=Table2[[#This Row],[PredictedHomeScore]], "Y", "N"))</f>
        <v>N</v>
      </c>
      <c r="R67" s="2"/>
      <c r="S67" s="2" t="str">
        <f t="shared" ref="S67:S130" si="3">IF($L67="_", "_", IF($L67=$D67,$E67,$D67))</f>
        <v>DAL</v>
      </c>
      <c r="T67" s="2">
        <f>IF(VLOOKUP(Table2[[#This Row],[AwayTeam]],Table3[[Teams]:[D]],2)=VLOOKUP(Table2[[#This Row],[HomeTeam]],Table3[[Teams]:[D]],2),1,0)</f>
        <v>0</v>
      </c>
      <c r="U67" s="2">
        <f>IF(VLOOKUP(Table2[[#This Row],[AwayTeam]],Table3[[Teams]:[D]],3)=VLOOKUP(Table2[[#This Row],[HomeTeam]],Table3[[Teams]:[D]],3),1,0)</f>
        <v>0</v>
      </c>
      <c r="V67" s="2">
        <f>IF(Table2[[#This Row],[InterConf]]=1,IF(Table2[[#This Row],[InterDiv]]=0, 1, 0), 0)</f>
        <v>0</v>
      </c>
      <c r="W67" s="2">
        <f>IF(VLOOKUP(Table2[[#This Row],[AwayTeam]],Table3[[Teams]:[D]],2)&lt;&gt;VLOOKUP(Table2[[#This Row],[HomeTeam]],Table3[[Teams]:[D]],2),1,0)</f>
        <v>1</v>
      </c>
    </row>
    <row r="68" spans="1:23" x14ac:dyDescent="0.25">
      <c r="A68" s="1">
        <v>45581</v>
      </c>
      <c r="B68" s="1">
        <v>45582</v>
      </c>
      <c r="C68" s="9" t="s">
        <v>178</v>
      </c>
      <c r="D68" s="2" t="s">
        <v>29</v>
      </c>
      <c r="E68" s="2" t="s">
        <v>36</v>
      </c>
      <c r="F68" s="2">
        <v>6</v>
      </c>
      <c r="G68" s="2">
        <v>4</v>
      </c>
      <c r="H68" s="2" t="str">
        <f t="shared" si="1"/>
        <v>BUF</v>
      </c>
      <c r="I68" s="2" t="s">
        <v>40</v>
      </c>
      <c r="J68" s="2">
        <v>4</v>
      </c>
      <c r="K68" s="2">
        <v>6</v>
      </c>
      <c r="L68" s="2" t="str">
        <f t="shared" ref="L68:L131" si="4">IF(OR($J68=$K68,AND(ISBLANK($J68),ISBLANK($K68))),"_",IF($J68&gt;$K68,$D68,$E68))</f>
        <v>CBJ</v>
      </c>
      <c r="M68" s="2" t="s">
        <v>40</v>
      </c>
      <c r="N68" s="2">
        <f>IF(ISBLANK(Table2[[#This Row],[ActualResult]]), 0, 1)</f>
        <v>1</v>
      </c>
      <c r="O68" s="2" t="str">
        <f>IF(ISBLANK(Table2[[#This Row],[ActualResult]]), "_", IF(Table2[[#This Row],[ActualWinner]]=Table2[[#This Row],[PredictedWinner]], "Y", "N"))</f>
        <v>N</v>
      </c>
      <c r="P68" s="2" t="str">
        <f>IF(ISBLANK(Table2[[#This Row],[ActualResult]]), "_", IF(Table2[[#This Row],[ActualAwayScore]]=Table2[[#This Row],[PredictedAwayScore]], "Y", "N"))</f>
        <v>N</v>
      </c>
      <c r="Q68" s="2" t="str">
        <f>IF(ISBLANK(Table2[[#This Row],[ActualResult]]), "_", IF(Table2[[#This Row],[ActualHomeScore]]=Table2[[#This Row],[PredictedHomeScore]], "Y", "N"))</f>
        <v>N</v>
      </c>
      <c r="R68" s="2"/>
      <c r="S68" s="2" t="str">
        <f t="shared" si="3"/>
        <v>BUF</v>
      </c>
      <c r="T68" s="2">
        <f>IF(VLOOKUP(Table2[[#This Row],[AwayTeam]],Table3[[Teams]:[D]],2)=VLOOKUP(Table2[[#This Row],[HomeTeam]],Table3[[Teams]:[D]],2),1,0)</f>
        <v>1</v>
      </c>
      <c r="U68" s="2">
        <f>IF(VLOOKUP(Table2[[#This Row],[AwayTeam]],Table3[[Teams]:[D]],3)=VLOOKUP(Table2[[#This Row],[HomeTeam]],Table3[[Teams]:[D]],3),1,0)</f>
        <v>0</v>
      </c>
      <c r="V68" s="2">
        <f>IF(Table2[[#This Row],[InterConf]]=1,IF(Table2[[#This Row],[InterDiv]]=0, 1, 0), 0)</f>
        <v>1</v>
      </c>
      <c r="W68" s="2">
        <f>IF(VLOOKUP(Table2[[#This Row],[AwayTeam]],Table3[[Teams]:[D]],2)&lt;&gt;VLOOKUP(Table2[[#This Row],[HomeTeam]],Table3[[Teams]:[D]],2),1,0)</f>
        <v>0</v>
      </c>
    </row>
    <row r="69" spans="1:23" x14ac:dyDescent="0.25">
      <c r="A69" s="1">
        <v>45581</v>
      </c>
      <c r="B69" s="1">
        <v>45582</v>
      </c>
      <c r="C69" s="9" t="s">
        <v>179</v>
      </c>
      <c r="D69" s="2" t="s">
        <v>20</v>
      </c>
      <c r="E69" s="2" t="s">
        <v>31</v>
      </c>
      <c r="F69" s="2">
        <v>4</v>
      </c>
      <c r="G69" s="2">
        <v>1</v>
      </c>
      <c r="H69" s="2" t="str">
        <f t="shared" si="1"/>
        <v>NYR</v>
      </c>
      <c r="I69" s="2" t="s">
        <v>40</v>
      </c>
      <c r="J69" s="2">
        <v>5</v>
      </c>
      <c r="K69" s="2">
        <v>2</v>
      </c>
      <c r="L69" s="2" t="str">
        <f t="shared" si="4"/>
        <v>NYR</v>
      </c>
      <c r="M69" s="2" t="s">
        <v>40</v>
      </c>
      <c r="N69" s="2">
        <f>IF(ISBLANK(Table2[[#This Row],[ActualResult]]), 0, 1)</f>
        <v>1</v>
      </c>
      <c r="O69" s="2" t="str">
        <f>IF(ISBLANK(Table2[[#This Row],[ActualResult]]), "_", IF(Table2[[#This Row],[ActualWinner]]=Table2[[#This Row],[PredictedWinner]], "Y", "N"))</f>
        <v>Y</v>
      </c>
      <c r="P69" s="2" t="str">
        <f>IF(ISBLANK(Table2[[#This Row],[ActualResult]]), "_", IF(Table2[[#This Row],[ActualAwayScore]]=Table2[[#This Row],[PredictedAwayScore]], "Y", "N"))</f>
        <v>N</v>
      </c>
      <c r="Q69" s="2" t="str">
        <f>IF(ISBLANK(Table2[[#This Row],[ActualResult]]), "_", IF(Table2[[#This Row],[ActualHomeScore]]=Table2[[#This Row],[PredictedHomeScore]], "Y", "N"))</f>
        <v>N</v>
      </c>
      <c r="R69" s="2"/>
      <c r="S69" s="2" t="str">
        <f t="shared" si="3"/>
        <v>DET</v>
      </c>
      <c r="T69" s="2">
        <f>IF(VLOOKUP(Table2[[#This Row],[AwayTeam]],Table3[[Teams]:[D]],2)=VLOOKUP(Table2[[#This Row],[HomeTeam]],Table3[[Teams]:[D]],2),1,0)</f>
        <v>1</v>
      </c>
      <c r="U69" s="2">
        <f>IF(VLOOKUP(Table2[[#This Row],[AwayTeam]],Table3[[Teams]:[D]],3)=VLOOKUP(Table2[[#This Row],[HomeTeam]],Table3[[Teams]:[D]],3),1,0)</f>
        <v>0</v>
      </c>
      <c r="V69" s="2">
        <f>IF(Table2[[#This Row],[InterConf]]=1,IF(Table2[[#This Row],[InterDiv]]=0, 1, 0), 0)</f>
        <v>1</v>
      </c>
      <c r="W69" s="2">
        <f>IF(VLOOKUP(Table2[[#This Row],[AwayTeam]],Table3[[Teams]:[D]],2)&lt;&gt;VLOOKUP(Table2[[#This Row],[HomeTeam]],Table3[[Teams]:[D]],2),1,0)</f>
        <v>0</v>
      </c>
    </row>
    <row r="70" spans="1:23" x14ac:dyDescent="0.25">
      <c r="A70" s="1">
        <v>45581</v>
      </c>
      <c r="B70" s="1">
        <v>45582</v>
      </c>
      <c r="C70" s="9" t="s">
        <v>180</v>
      </c>
      <c r="D70" s="2" t="s">
        <v>33</v>
      </c>
      <c r="E70" s="2" t="s">
        <v>13</v>
      </c>
      <c r="F70" s="2">
        <v>4</v>
      </c>
      <c r="G70" s="2">
        <v>5</v>
      </c>
      <c r="H70" s="2" t="str">
        <f t="shared" ref="H70:H133" si="5">IF(AND(ISBLANK($F70),ISBLANK($G70)),"_",IF($F70&gt;$G70,$D70,$E70))</f>
        <v>STL</v>
      </c>
      <c r="I70" s="2" t="s">
        <v>40</v>
      </c>
      <c r="J70" s="2">
        <v>0</v>
      </c>
      <c r="K70" s="2">
        <v>1</v>
      </c>
      <c r="L70" s="2" t="str">
        <f t="shared" si="4"/>
        <v>STL</v>
      </c>
      <c r="M70" s="2" t="s">
        <v>77</v>
      </c>
      <c r="N70" s="2">
        <f>IF(ISBLANK(Table2[[#This Row],[ActualResult]]), 0, 1)</f>
        <v>1</v>
      </c>
      <c r="O70" s="2" t="str">
        <f>IF(ISBLANK(Table2[[#This Row],[ActualResult]]), "_", IF(Table2[[#This Row],[ActualWinner]]=Table2[[#This Row],[PredictedWinner]], "Y", "N"))</f>
        <v>Y</v>
      </c>
      <c r="P70" s="2" t="str">
        <f>IF(ISBLANK(Table2[[#This Row],[ActualResult]]), "_", IF(Table2[[#This Row],[ActualAwayScore]]=Table2[[#This Row],[PredictedAwayScore]], "Y", "N"))</f>
        <v>N</v>
      </c>
      <c r="Q70" s="2" t="str">
        <f>IF(ISBLANK(Table2[[#This Row],[ActualResult]]), "_", IF(Table2[[#This Row],[ActualHomeScore]]=Table2[[#This Row],[PredictedHomeScore]], "Y", "N"))</f>
        <v>N</v>
      </c>
      <c r="R70" s="2"/>
      <c r="S70" s="2" t="str">
        <f t="shared" si="3"/>
        <v>NYI</v>
      </c>
      <c r="T70" s="2">
        <f>IF(VLOOKUP(Table2[[#This Row],[AwayTeam]],Table3[[Teams]:[D]],2)=VLOOKUP(Table2[[#This Row],[HomeTeam]],Table3[[Teams]:[D]],2),1,0)</f>
        <v>0</v>
      </c>
      <c r="U70" s="2">
        <f>IF(VLOOKUP(Table2[[#This Row],[AwayTeam]],Table3[[Teams]:[D]],3)=VLOOKUP(Table2[[#This Row],[HomeTeam]],Table3[[Teams]:[D]],3),1,0)</f>
        <v>0</v>
      </c>
      <c r="V70" s="2">
        <f>IF(Table2[[#This Row],[InterConf]]=1,IF(Table2[[#This Row],[InterDiv]]=0, 1, 0), 0)</f>
        <v>0</v>
      </c>
      <c r="W70" s="2">
        <f>IF(VLOOKUP(Table2[[#This Row],[AwayTeam]],Table3[[Teams]:[D]],2)&lt;&gt;VLOOKUP(Table2[[#This Row],[HomeTeam]],Table3[[Teams]:[D]],2),1,0)</f>
        <v>1</v>
      </c>
    </row>
    <row r="71" spans="1:23" x14ac:dyDescent="0.25">
      <c r="A71" s="1">
        <v>45581</v>
      </c>
      <c r="B71" s="1">
        <v>45582</v>
      </c>
      <c r="C71" s="9" t="s">
        <v>181</v>
      </c>
      <c r="D71" s="2" t="s">
        <v>23</v>
      </c>
      <c r="E71" s="2" t="s">
        <v>35</v>
      </c>
      <c r="F71" s="2">
        <v>4</v>
      </c>
      <c r="G71" s="2">
        <v>0</v>
      </c>
      <c r="H71" s="2" t="str">
        <f t="shared" si="5"/>
        <v>EDM</v>
      </c>
      <c r="I71" s="2" t="s">
        <v>40</v>
      </c>
      <c r="J71" s="2">
        <v>4</v>
      </c>
      <c r="K71" s="2">
        <v>2</v>
      </c>
      <c r="L71" s="2" t="str">
        <f t="shared" si="4"/>
        <v>EDM</v>
      </c>
      <c r="M71" s="2" t="s">
        <v>40</v>
      </c>
      <c r="N71" s="2">
        <f>IF(ISBLANK(Table2[[#This Row],[ActualResult]]), 0, 1)</f>
        <v>1</v>
      </c>
      <c r="O71" s="2" t="str">
        <f>IF(ISBLANK(Table2[[#This Row],[ActualResult]]), "_", IF(Table2[[#This Row],[ActualWinner]]=Table2[[#This Row],[PredictedWinner]], "Y", "N"))</f>
        <v>Y</v>
      </c>
      <c r="P71" s="2" t="str">
        <f>IF(ISBLANK(Table2[[#This Row],[ActualResult]]), "_", IF(Table2[[#This Row],[ActualAwayScore]]=Table2[[#This Row],[PredictedAwayScore]], "Y", "N"))</f>
        <v>Y</v>
      </c>
      <c r="Q71" s="2" t="str">
        <f>IF(ISBLANK(Table2[[#This Row],[ActualResult]]), "_", IF(Table2[[#This Row],[ActualHomeScore]]=Table2[[#This Row],[PredictedHomeScore]], "Y", "N"))</f>
        <v>N</v>
      </c>
      <c r="R71" s="2">
        <v>1</v>
      </c>
      <c r="S71" s="2" t="str">
        <f t="shared" si="3"/>
        <v>NSH</v>
      </c>
      <c r="T71" s="2">
        <f>IF(VLOOKUP(Table2[[#This Row],[AwayTeam]],Table3[[Teams]:[D]],2)=VLOOKUP(Table2[[#This Row],[HomeTeam]],Table3[[Teams]:[D]],2),1,0)</f>
        <v>1</v>
      </c>
      <c r="U71" s="2">
        <f>IF(VLOOKUP(Table2[[#This Row],[AwayTeam]],Table3[[Teams]:[D]],3)=VLOOKUP(Table2[[#This Row],[HomeTeam]],Table3[[Teams]:[D]],3),1,0)</f>
        <v>0</v>
      </c>
      <c r="V71" s="2">
        <f>IF(Table2[[#This Row],[InterConf]]=1,IF(Table2[[#This Row],[InterDiv]]=0, 1, 0), 0)</f>
        <v>1</v>
      </c>
      <c r="W71" s="2">
        <f>IF(VLOOKUP(Table2[[#This Row],[AwayTeam]],Table3[[Teams]:[D]],2)&lt;&gt;VLOOKUP(Table2[[#This Row],[HomeTeam]],Table3[[Teams]:[D]],2),1,0)</f>
        <v>0</v>
      </c>
    </row>
    <row r="72" spans="1:23" x14ac:dyDescent="0.25">
      <c r="A72" s="1">
        <v>45581</v>
      </c>
      <c r="B72" s="1">
        <v>45582</v>
      </c>
      <c r="C72" s="9" t="s">
        <v>182</v>
      </c>
      <c r="D72" s="2" t="s">
        <v>38</v>
      </c>
      <c r="E72" s="2" t="s">
        <v>17</v>
      </c>
      <c r="F72" s="2">
        <v>2</v>
      </c>
      <c r="G72" s="2">
        <v>6</v>
      </c>
      <c r="H72" s="2" t="str">
        <f t="shared" si="5"/>
        <v>CHI</v>
      </c>
      <c r="I72" s="2" t="s">
        <v>40</v>
      </c>
      <c r="J72" s="2">
        <v>2</v>
      </c>
      <c r="K72" s="2">
        <v>4</v>
      </c>
      <c r="L72" s="2" t="str">
        <f t="shared" si="4"/>
        <v>CHI</v>
      </c>
      <c r="M72" s="2" t="s">
        <v>40</v>
      </c>
      <c r="N72" s="2">
        <f>IF(ISBLANK(Table2[[#This Row],[ActualResult]]), 0, 1)</f>
        <v>1</v>
      </c>
      <c r="O72" s="2" t="str">
        <f>IF(ISBLANK(Table2[[#This Row],[ActualResult]]), "_", IF(Table2[[#This Row],[ActualWinner]]=Table2[[#This Row],[PredictedWinner]], "Y", "N"))</f>
        <v>Y</v>
      </c>
      <c r="P72" s="2" t="str">
        <f>IF(ISBLANK(Table2[[#This Row],[ActualResult]]), "_", IF(Table2[[#This Row],[ActualAwayScore]]=Table2[[#This Row],[PredictedAwayScore]], "Y", "N"))</f>
        <v>Y</v>
      </c>
      <c r="Q72" s="2" t="str">
        <f>IF(ISBLANK(Table2[[#This Row],[ActualResult]]), "_", IF(Table2[[#This Row],[ActualHomeScore]]=Table2[[#This Row],[PredictedHomeScore]], "Y", "N"))</f>
        <v>N</v>
      </c>
      <c r="R72" s="2"/>
      <c r="S72" s="2" t="str">
        <f t="shared" si="3"/>
        <v>SJS</v>
      </c>
      <c r="T72" s="2">
        <f>IF(VLOOKUP(Table2[[#This Row],[AwayTeam]],Table3[[Teams]:[D]],2)=VLOOKUP(Table2[[#This Row],[HomeTeam]],Table3[[Teams]:[D]],2),1,0)</f>
        <v>1</v>
      </c>
      <c r="U72" s="2">
        <f>IF(VLOOKUP(Table2[[#This Row],[AwayTeam]],Table3[[Teams]:[D]],3)=VLOOKUP(Table2[[#This Row],[HomeTeam]],Table3[[Teams]:[D]],3),1,0)</f>
        <v>0</v>
      </c>
      <c r="V72" s="2">
        <f>IF(Table2[[#This Row],[InterConf]]=1,IF(Table2[[#This Row],[InterDiv]]=0, 1, 0), 0)</f>
        <v>1</v>
      </c>
      <c r="W72" s="2">
        <f>IF(VLOOKUP(Table2[[#This Row],[AwayTeam]],Table3[[Teams]:[D]],2)&lt;&gt;VLOOKUP(Table2[[#This Row],[HomeTeam]],Table3[[Teams]:[D]],2),1,0)</f>
        <v>0</v>
      </c>
    </row>
    <row r="73" spans="1:23" x14ac:dyDescent="0.25">
      <c r="A73" s="3">
        <v>45581</v>
      </c>
      <c r="B73" s="3">
        <v>45582</v>
      </c>
      <c r="C73" s="10" t="s">
        <v>183</v>
      </c>
      <c r="D73" s="4" t="s">
        <v>45</v>
      </c>
      <c r="E73" s="4" t="s">
        <v>12</v>
      </c>
      <c r="F73" s="4">
        <v>4</v>
      </c>
      <c r="G73" s="4">
        <v>2</v>
      </c>
      <c r="H73" s="4" t="str">
        <f t="shared" si="5"/>
        <v>PHI</v>
      </c>
      <c r="I73" s="4" t="s">
        <v>40</v>
      </c>
      <c r="J73" s="4">
        <v>4</v>
      </c>
      <c r="K73" s="4">
        <v>6</v>
      </c>
      <c r="L73" s="2" t="str">
        <f t="shared" si="4"/>
        <v>SEA</v>
      </c>
      <c r="M73" s="4" t="s">
        <v>40</v>
      </c>
      <c r="N73" s="4">
        <f>IF(ISBLANK(Table2[[#This Row],[ActualResult]]), 0, 1)</f>
        <v>1</v>
      </c>
      <c r="O73" s="4" t="str">
        <f>IF(ISBLANK(Table2[[#This Row],[ActualResult]]), "_", IF(Table2[[#This Row],[ActualWinner]]=Table2[[#This Row],[PredictedWinner]], "Y", "N"))</f>
        <v>N</v>
      </c>
      <c r="P73" s="4" t="str">
        <f>IF(ISBLANK(Table2[[#This Row],[ActualResult]]), "_", IF(Table2[[#This Row],[ActualAwayScore]]=Table2[[#This Row],[PredictedAwayScore]], "Y", "N"))</f>
        <v>Y</v>
      </c>
      <c r="Q73" s="4" t="str">
        <f>IF(ISBLANK(Table2[[#This Row],[ActualResult]]), "_", IF(Table2[[#This Row],[ActualHomeScore]]=Table2[[#This Row],[PredictedHomeScore]], "Y", "N"))</f>
        <v>N</v>
      </c>
      <c r="R73" s="2"/>
      <c r="S73" s="2" t="str">
        <f t="shared" si="3"/>
        <v>PHI</v>
      </c>
      <c r="T73" s="2">
        <f>IF(VLOOKUP(Table2[[#This Row],[AwayTeam]],Table3[[Teams]:[D]],2)=VLOOKUP(Table2[[#This Row],[HomeTeam]],Table3[[Teams]:[D]],2),1,0)</f>
        <v>0</v>
      </c>
      <c r="U73" s="2">
        <f>IF(VLOOKUP(Table2[[#This Row],[AwayTeam]],Table3[[Teams]:[D]],3)=VLOOKUP(Table2[[#This Row],[HomeTeam]],Table3[[Teams]:[D]],3),1,0)</f>
        <v>0</v>
      </c>
      <c r="V73" s="2">
        <f>IF(Table2[[#This Row],[InterConf]]=1,IF(Table2[[#This Row],[InterDiv]]=0, 1, 0), 0)</f>
        <v>0</v>
      </c>
      <c r="W73" s="2">
        <f>IF(VLOOKUP(Table2[[#This Row],[AwayTeam]],Table3[[Teams]:[D]],2)&lt;&gt;VLOOKUP(Table2[[#This Row],[HomeTeam]],Table3[[Teams]:[D]],2),1,0)</f>
        <v>1</v>
      </c>
    </row>
    <row r="74" spans="1:23" x14ac:dyDescent="0.25">
      <c r="A74" s="1">
        <v>45582</v>
      </c>
      <c r="B74" s="1">
        <v>45583</v>
      </c>
      <c r="C74" s="9" t="s">
        <v>184</v>
      </c>
      <c r="D74" s="2" t="s">
        <v>44</v>
      </c>
      <c r="E74" s="2" t="s">
        <v>21</v>
      </c>
      <c r="F74" s="2">
        <v>4</v>
      </c>
      <c r="G74" s="2">
        <v>1</v>
      </c>
      <c r="H74" s="2" t="str">
        <f t="shared" si="5"/>
        <v>CAR</v>
      </c>
      <c r="I74" s="2" t="s">
        <v>40</v>
      </c>
      <c r="J74" s="2">
        <v>0</v>
      </c>
      <c r="K74" s="2">
        <v>0</v>
      </c>
      <c r="L74" s="19" t="str">
        <f t="shared" si="4"/>
        <v>_</v>
      </c>
      <c r="M74" s="2"/>
      <c r="N74" s="2">
        <f>IF(ISBLANK(Table2[[#This Row],[ActualResult]]), 0, 1)</f>
        <v>0</v>
      </c>
      <c r="O74" s="2" t="str">
        <f>IF(ISBLANK(Table2[[#This Row],[ActualResult]]), "_", IF(Table2[[#This Row],[ActualWinner]]=Table2[[#This Row],[PredictedWinner]], "Y", "N"))</f>
        <v>_</v>
      </c>
      <c r="P74" s="2" t="str">
        <f>IF(ISBLANK(Table2[[#This Row],[ActualResult]]), "_", IF(Table2[[#This Row],[ActualAwayScore]]=Table2[[#This Row],[PredictedAwayScore]], "Y", "N"))</f>
        <v>_</v>
      </c>
      <c r="Q74" s="2" t="str">
        <f>IF(ISBLANK(Table2[[#This Row],[ActualResult]]), "_", IF(Table2[[#This Row],[ActualHomeScore]]=Table2[[#This Row],[PredictedHomeScore]], "Y", "N"))</f>
        <v>_</v>
      </c>
      <c r="R74" s="2"/>
      <c r="S74" s="2" t="str">
        <f t="shared" si="3"/>
        <v>_</v>
      </c>
      <c r="T74" s="2">
        <f>IF(VLOOKUP(Table2[[#This Row],[AwayTeam]],Table3[[Teams]:[D]],2)=VLOOKUP(Table2[[#This Row],[HomeTeam]],Table3[[Teams]:[D]],2),1,0)</f>
        <v>1</v>
      </c>
      <c r="U74" s="2">
        <f>IF(VLOOKUP(Table2[[#This Row],[AwayTeam]],Table3[[Teams]:[D]],3)=VLOOKUP(Table2[[#This Row],[HomeTeam]],Table3[[Teams]:[D]],3),1,0)</f>
        <v>1</v>
      </c>
      <c r="V74" s="2">
        <f>IF(Table2[[#This Row],[InterConf]]=1,IF(Table2[[#This Row],[InterDiv]]=0, 1, 0), 0)</f>
        <v>0</v>
      </c>
      <c r="W74" s="2">
        <f>IF(VLOOKUP(Table2[[#This Row],[AwayTeam]],Table3[[Teams]:[D]],2)&lt;&gt;VLOOKUP(Table2[[#This Row],[HomeTeam]],Table3[[Teams]:[D]],2),1,0)</f>
        <v>0</v>
      </c>
    </row>
    <row r="75" spans="1:23" x14ac:dyDescent="0.25">
      <c r="A75" s="1">
        <v>45582</v>
      </c>
      <c r="B75" s="1">
        <v>45583</v>
      </c>
      <c r="C75" s="9" t="s">
        <v>185</v>
      </c>
      <c r="D75" s="2" t="s">
        <v>38</v>
      </c>
      <c r="E75" s="2" t="s">
        <v>22</v>
      </c>
      <c r="F75" s="2">
        <v>1</v>
      </c>
      <c r="G75" s="2">
        <v>5</v>
      </c>
      <c r="H75" s="2" t="str">
        <f t="shared" si="5"/>
        <v>WPG</v>
      </c>
      <c r="I75" s="2" t="s">
        <v>40</v>
      </c>
      <c r="J75" s="2"/>
      <c r="K75" s="2"/>
      <c r="L75" s="2" t="str">
        <f t="shared" si="4"/>
        <v>_</v>
      </c>
      <c r="M75" s="2"/>
      <c r="N75" s="2">
        <f>IF(ISBLANK(Table2[[#This Row],[ActualResult]]), 0, 1)</f>
        <v>0</v>
      </c>
      <c r="O75" s="2" t="str">
        <f>IF(ISBLANK(Table2[[#This Row],[ActualResult]]), "_", IF(Table2[[#This Row],[ActualWinner]]=Table2[[#This Row],[PredictedWinner]], "Y", "N"))</f>
        <v>_</v>
      </c>
      <c r="P75" s="2" t="str">
        <f>IF(ISBLANK(Table2[[#This Row],[ActualResult]]), "_", IF(Table2[[#This Row],[ActualAwayScore]]=Table2[[#This Row],[PredictedAwayScore]], "Y", "N"))</f>
        <v>_</v>
      </c>
      <c r="Q75" s="2" t="str">
        <f>IF(ISBLANK(Table2[[#This Row],[ActualResult]]), "_", IF(Table2[[#This Row],[ActualHomeScore]]=Table2[[#This Row],[PredictedHomeScore]], "Y", "N"))</f>
        <v>_</v>
      </c>
      <c r="R75" s="2"/>
      <c r="S75" s="2" t="str">
        <f t="shared" si="3"/>
        <v>_</v>
      </c>
      <c r="T75" s="2">
        <f>IF(VLOOKUP(Table2[[#This Row],[AwayTeam]],Table3[[Teams]:[D]],2)=VLOOKUP(Table2[[#This Row],[HomeTeam]],Table3[[Teams]:[D]],2),1,0)</f>
        <v>1</v>
      </c>
      <c r="U75" s="2">
        <f>IF(VLOOKUP(Table2[[#This Row],[AwayTeam]],Table3[[Teams]:[D]],3)=VLOOKUP(Table2[[#This Row],[HomeTeam]],Table3[[Teams]:[D]],3),1,0)</f>
        <v>0</v>
      </c>
      <c r="V75" s="2">
        <f>IF(Table2[[#This Row],[InterConf]]=1,IF(Table2[[#This Row],[InterDiv]]=0, 1, 0), 0)</f>
        <v>1</v>
      </c>
      <c r="W75" s="2">
        <f>IF(VLOOKUP(Table2[[#This Row],[AwayTeam]],Table3[[Teams]:[D]],2)&lt;&gt;VLOOKUP(Table2[[#This Row],[HomeTeam]],Table3[[Teams]:[D]],2),1,0)</f>
        <v>0</v>
      </c>
    </row>
    <row r="76" spans="1:23" x14ac:dyDescent="0.25">
      <c r="A76" s="3">
        <v>45582</v>
      </c>
      <c r="B76" s="3">
        <v>45583</v>
      </c>
      <c r="C76" s="10" t="s">
        <v>186</v>
      </c>
      <c r="D76" s="4" t="s">
        <v>47</v>
      </c>
      <c r="E76" s="4" t="s">
        <v>26</v>
      </c>
      <c r="F76" s="4">
        <v>2</v>
      </c>
      <c r="G76" s="4">
        <v>4</v>
      </c>
      <c r="H76" s="4" t="str">
        <f t="shared" si="5"/>
        <v>COL</v>
      </c>
      <c r="I76" s="4" t="s">
        <v>40</v>
      </c>
      <c r="J76" s="4"/>
      <c r="K76" s="4"/>
      <c r="L76" s="2" t="str">
        <f t="shared" si="4"/>
        <v>_</v>
      </c>
      <c r="M76" s="4"/>
      <c r="N76" s="4">
        <f>IF(ISBLANK(Table2[[#This Row],[ActualResult]]), 0, 1)</f>
        <v>0</v>
      </c>
      <c r="O76" s="4" t="str">
        <f>IF(ISBLANK(Table2[[#This Row],[ActualResult]]), "_", IF(Table2[[#This Row],[ActualWinner]]=Table2[[#This Row],[PredictedWinner]], "Y", "N"))</f>
        <v>_</v>
      </c>
      <c r="P76" s="4" t="str">
        <f>IF(ISBLANK(Table2[[#This Row],[ActualResult]]), "_", IF(Table2[[#This Row],[ActualAwayScore]]=Table2[[#This Row],[PredictedAwayScore]], "Y", "N"))</f>
        <v>_</v>
      </c>
      <c r="Q76" s="4" t="str">
        <f>IF(ISBLANK(Table2[[#This Row],[ActualResult]]), "_", IF(Table2[[#This Row],[ActualHomeScore]]=Table2[[#This Row],[PredictedHomeScore]], "Y", "N"))</f>
        <v>_</v>
      </c>
      <c r="R76" s="2"/>
      <c r="S76" s="2" t="str">
        <f t="shared" si="3"/>
        <v>_</v>
      </c>
      <c r="T76" s="2">
        <f>IF(VLOOKUP(Table2[[#This Row],[AwayTeam]],Table3[[Teams]:[D]],2)=VLOOKUP(Table2[[#This Row],[HomeTeam]],Table3[[Teams]:[D]],2),1,0)</f>
        <v>1</v>
      </c>
      <c r="U76" s="2">
        <f>IF(VLOOKUP(Table2[[#This Row],[AwayTeam]],Table3[[Teams]:[D]],3)=VLOOKUP(Table2[[#This Row],[HomeTeam]],Table3[[Teams]:[D]],3),1,0)</f>
        <v>0</v>
      </c>
      <c r="V76" s="2">
        <f>IF(Table2[[#This Row],[InterConf]]=1,IF(Table2[[#This Row],[InterDiv]]=0, 1, 0), 0)</f>
        <v>1</v>
      </c>
      <c r="W76" s="2">
        <f>IF(VLOOKUP(Table2[[#This Row],[AwayTeam]],Table3[[Teams]:[D]],2)&lt;&gt;VLOOKUP(Table2[[#This Row],[HomeTeam]],Table3[[Teams]:[D]],2),1,0)</f>
        <v>0</v>
      </c>
    </row>
    <row r="77" spans="1:23" x14ac:dyDescent="0.25">
      <c r="A77" s="1">
        <v>45582</v>
      </c>
      <c r="B77" s="1">
        <v>45584</v>
      </c>
      <c r="C77" s="9" t="s">
        <v>187</v>
      </c>
      <c r="D77" s="2" t="s">
        <v>43</v>
      </c>
      <c r="E77" s="2" t="s">
        <v>30</v>
      </c>
      <c r="F77" s="2">
        <v>2</v>
      </c>
      <c r="G77" s="2">
        <v>4</v>
      </c>
      <c r="H77" s="2" t="str">
        <f t="shared" si="5"/>
        <v>OTT</v>
      </c>
      <c r="I77" s="2" t="s">
        <v>40</v>
      </c>
      <c r="J77" s="2"/>
      <c r="K77" s="2"/>
      <c r="L77" s="19" t="str">
        <f t="shared" si="4"/>
        <v>_</v>
      </c>
      <c r="M77" s="2"/>
      <c r="N77" s="2">
        <f>IF(ISBLANK(Table2[[#This Row],[ActualResult]]), 0, 1)</f>
        <v>0</v>
      </c>
      <c r="O77" s="2" t="str">
        <f>IF(ISBLANK(Table2[[#This Row],[ActualResult]]), "_", IF(Table2[[#This Row],[ActualWinner]]=Table2[[#This Row],[PredictedWinner]], "Y", "N"))</f>
        <v>_</v>
      </c>
      <c r="P77" s="2" t="str">
        <f>IF(ISBLANK(Table2[[#This Row],[ActualResult]]), "_", IF(Table2[[#This Row],[ActualAwayScore]]=Table2[[#This Row],[PredictedAwayScore]], "Y", "N"))</f>
        <v>_</v>
      </c>
      <c r="Q77" s="2" t="str">
        <f>IF(ISBLANK(Table2[[#This Row],[ActualResult]]), "_", IF(Table2[[#This Row],[ActualHomeScore]]=Table2[[#This Row],[PredictedHomeScore]], "Y", "N"))</f>
        <v>_</v>
      </c>
      <c r="R77" s="2"/>
      <c r="S77" s="2" t="str">
        <f t="shared" si="3"/>
        <v>_</v>
      </c>
      <c r="T77" s="2">
        <f>IF(VLOOKUP(Table2[[#This Row],[AwayTeam]],Table3[[Teams]:[D]],2)=VLOOKUP(Table2[[#This Row],[HomeTeam]],Table3[[Teams]:[D]],2),1,0)</f>
        <v>1</v>
      </c>
      <c r="U77" s="2">
        <f>IF(VLOOKUP(Table2[[#This Row],[AwayTeam]],Table3[[Teams]:[D]],3)=VLOOKUP(Table2[[#This Row],[HomeTeam]],Table3[[Teams]:[D]],3),1,0)</f>
        <v>1</v>
      </c>
      <c r="V77" s="2">
        <f>IF(Table2[[#This Row],[InterConf]]=1,IF(Table2[[#This Row],[InterDiv]]=0, 1, 0), 0)</f>
        <v>0</v>
      </c>
      <c r="W77" s="2">
        <f>IF(VLOOKUP(Table2[[#This Row],[AwayTeam]],Table3[[Teams]:[D]],2)&lt;&gt;VLOOKUP(Table2[[#This Row],[HomeTeam]],Table3[[Teams]:[D]],2),1,0)</f>
        <v>0</v>
      </c>
    </row>
    <row r="78" spans="1:23" x14ac:dyDescent="0.25">
      <c r="A78" s="1">
        <v>45582</v>
      </c>
      <c r="B78" s="1">
        <v>45584</v>
      </c>
      <c r="C78" s="9" t="s">
        <v>188</v>
      </c>
      <c r="D78" s="2" t="s">
        <v>31</v>
      </c>
      <c r="E78" s="2" t="s">
        <v>35</v>
      </c>
      <c r="F78" s="2">
        <v>5</v>
      </c>
      <c r="G78" s="2">
        <v>6</v>
      </c>
      <c r="H78" s="2" t="str">
        <f t="shared" si="5"/>
        <v>NSH</v>
      </c>
      <c r="I78" s="2" t="s">
        <v>39</v>
      </c>
      <c r="J78" s="2"/>
      <c r="K78" s="2"/>
      <c r="L78" s="2" t="str">
        <f t="shared" si="4"/>
        <v>_</v>
      </c>
      <c r="M78" s="2"/>
      <c r="N78" s="2">
        <f>IF(ISBLANK(Table2[[#This Row],[ActualResult]]), 0, 1)</f>
        <v>0</v>
      </c>
      <c r="O78" s="2" t="str">
        <f>IF(ISBLANK(Table2[[#This Row],[ActualResult]]), "_", IF(Table2[[#This Row],[ActualWinner]]=Table2[[#This Row],[PredictedWinner]], "Y", "N"))</f>
        <v>_</v>
      </c>
      <c r="P78" s="2" t="str">
        <f>IF(ISBLANK(Table2[[#This Row],[ActualResult]]), "_", IF(Table2[[#This Row],[ActualAwayScore]]=Table2[[#This Row],[PredictedAwayScore]], "Y", "N"))</f>
        <v>_</v>
      </c>
      <c r="Q78" s="2" t="str">
        <f>IF(ISBLANK(Table2[[#This Row],[ActualResult]]), "_", IF(Table2[[#This Row],[ActualHomeScore]]=Table2[[#This Row],[PredictedHomeScore]], "Y", "N"))</f>
        <v>_</v>
      </c>
      <c r="R78" s="2"/>
      <c r="S78" s="2" t="str">
        <f t="shared" si="3"/>
        <v>_</v>
      </c>
      <c r="T78" s="2">
        <f>IF(VLOOKUP(Table2[[#This Row],[AwayTeam]],Table3[[Teams]:[D]],2)=VLOOKUP(Table2[[#This Row],[HomeTeam]],Table3[[Teams]:[D]],2),1,0)</f>
        <v>0</v>
      </c>
      <c r="U78" s="2">
        <f>IF(VLOOKUP(Table2[[#This Row],[AwayTeam]],Table3[[Teams]:[D]],3)=VLOOKUP(Table2[[#This Row],[HomeTeam]],Table3[[Teams]:[D]],3),1,0)</f>
        <v>0</v>
      </c>
      <c r="V78" s="2">
        <f>IF(Table2[[#This Row],[InterConf]]=1,IF(Table2[[#This Row],[InterDiv]]=0, 1, 0), 0)</f>
        <v>0</v>
      </c>
      <c r="W78" s="2">
        <f>IF(VLOOKUP(Table2[[#This Row],[AwayTeam]],Table3[[Teams]:[D]],2)&lt;&gt;VLOOKUP(Table2[[#This Row],[HomeTeam]],Table3[[Teams]:[D]],2),1,0)</f>
        <v>1</v>
      </c>
    </row>
    <row r="79" spans="1:23" x14ac:dyDescent="0.25">
      <c r="A79" s="1">
        <v>45582</v>
      </c>
      <c r="B79" s="1">
        <v>45584</v>
      </c>
      <c r="C79" s="9" t="s">
        <v>189</v>
      </c>
      <c r="D79" s="2" t="s">
        <v>23</v>
      </c>
      <c r="E79" s="2" t="s">
        <v>34</v>
      </c>
      <c r="F79" s="2">
        <v>2</v>
      </c>
      <c r="G79" s="2">
        <v>4</v>
      </c>
      <c r="H79" s="2" t="str">
        <f t="shared" si="5"/>
        <v>DAL</v>
      </c>
      <c r="I79" s="2" t="s">
        <v>40</v>
      </c>
      <c r="J79" s="2"/>
      <c r="K79" s="2"/>
      <c r="L79" s="2" t="str">
        <f t="shared" si="4"/>
        <v>_</v>
      </c>
      <c r="M79" s="2"/>
      <c r="N79" s="2">
        <f>IF(ISBLANK(Table2[[#This Row],[ActualResult]]), 0, 1)</f>
        <v>0</v>
      </c>
      <c r="O79" s="2" t="str">
        <f>IF(ISBLANK(Table2[[#This Row],[ActualResult]]), "_", IF(Table2[[#This Row],[ActualWinner]]=Table2[[#This Row],[PredictedWinner]], "Y", "N"))</f>
        <v>_</v>
      </c>
      <c r="P79" s="2" t="str">
        <f>IF(ISBLANK(Table2[[#This Row],[ActualResult]]), "_", IF(Table2[[#This Row],[ActualAwayScore]]=Table2[[#This Row],[PredictedAwayScore]], "Y", "N"))</f>
        <v>_</v>
      </c>
      <c r="Q79" s="2" t="str">
        <f>IF(ISBLANK(Table2[[#This Row],[ActualResult]]), "_", IF(Table2[[#This Row],[ActualHomeScore]]=Table2[[#This Row],[PredictedHomeScore]], "Y", "N"))</f>
        <v>_</v>
      </c>
      <c r="R79" s="2"/>
      <c r="S79" s="2" t="str">
        <f t="shared" si="3"/>
        <v>_</v>
      </c>
      <c r="T79" s="2">
        <f>IF(VLOOKUP(Table2[[#This Row],[AwayTeam]],Table3[[Teams]:[D]],2)=VLOOKUP(Table2[[#This Row],[HomeTeam]],Table3[[Teams]:[D]],2),1,0)</f>
        <v>1</v>
      </c>
      <c r="U79" s="2">
        <f>IF(VLOOKUP(Table2[[#This Row],[AwayTeam]],Table3[[Teams]:[D]],3)=VLOOKUP(Table2[[#This Row],[HomeTeam]],Table3[[Teams]:[D]],3),1,0)</f>
        <v>0</v>
      </c>
      <c r="V79" s="2">
        <f>IF(Table2[[#This Row],[InterConf]]=1,IF(Table2[[#This Row],[InterDiv]]=0, 1, 0), 0)</f>
        <v>1</v>
      </c>
      <c r="W79" s="2">
        <f>IF(VLOOKUP(Table2[[#This Row],[AwayTeam]],Table3[[Teams]:[D]],2)&lt;&gt;VLOOKUP(Table2[[#This Row],[HomeTeam]],Table3[[Teams]:[D]],2),1,0)</f>
        <v>0</v>
      </c>
    </row>
    <row r="80" spans="1:23" x14ac:dyDescent="0.25">
      <c r="A80" s="1">
        <v>45582</v>
      </c>
      <c r="B80" s="1">
        <v>45584</v>
      </c>
      <c r="C80" s="9" t="s">
        <v>190</v>
      </c>
      <c r="D80" s="2" t="s">
        <v>27</v>
      </c>
      <c r="E80" s="2" t="s">
        <v>14</v>
      </c>
      <c r="F80" s="2">
        <v>4</v>
      </c>
      <c r="G80" s="2">
        <v>1</v>
      </c>
      <c r="H80" s="2" t="str">
        <f t="shared" si="5"/>
        <v>VGK</v>
      </c>
      <c r="I80" s="2" t="s">
        <v>40</v>
      </c>
      <c r="J80" s="2"/>
      <c r="K80" s="2"/>
      <c r="L80" s="2" t="str">
        <f t="shared" si="4"/>
        <v>_</v>
      </c>
      <c r="M80" s="2"/>
      <c r="N80" s="2">
        <f>IF(ISBLANK(Table2[[#This Row],[ActualResult]]), 0, 1)</f>
        <v>0</v>
      </c>
      <c r="O80" s="2" t="str">
        <f>IF(ISBLANK(Table2[[#This Row],[ActualResult]]), "_", IF(Table2[[#This Row],[ActualWinner]]=Table2[[#This Row],[PredictedWinner]], "Y", "N"))</f>
        <v>_</v>
      </c>
      <c r="P80" s="2" t="str">
        <f>IF(ISBLANK(Table2[[#This Row],[ActualResult]]), "_", IF(Table2[[#This Row],[ActualAwayScore]]=Table2[[#This Row],[PredictedAwayScore]], "Y", "N"))</f>
        <v>_</v>
      </c>
      <c r="Q80" s="2" t="str">
        <f>IF(ISBLANK(Table2[[#This Row],[ActualResult]]), "_", IF(Table2[[#This Row],[ActualHomeScore]]=Table2[[#This Row],[PredictedHomeScore]], "Y", "N"))</f>
        <v>_</v>
      </c>
      <c r="R80" s="2"/>
      <c r="S80" s="2" t="str">
        <f t="shared" si="3"/>
        <v>_</v>
      </c>
      <c r="T80" s="2">
        <f>IF(VLOOKUP(Table2[[#This Row],[AwayTeam]],Table3[[Teams]:[D]],2)=VLOOKUP(Table2[[#This Row],[HomeTeam]],Table3[[Teams]:[D]],2),1,0)</f>
        <v>0</v>
      </c>
      <c r="U80" s="2">
        <f>IF(VLOOKUP(Table2[[#This Row],[AwayTeam]],Table3[[Teams]:[D]],3)=VLOOKUP(Table2[[#This Row],[HomeTeam]],Table3[[Teams]:[D]],3),1,0)</f>
        <v>0</v>
      </c>
      <c r="V80" s="2">
        <f>IF(Table2[[#This Row],[InterConf]]=1,IF(Table2[[#This Row],[InterDiv]]=0, 1, 0), 0)</f>
        <v>0</v>
      </c>
      <c r="W80" s="2">
        <f>IF(VLOOKUP(Table2[[#This Row],[AwayTeam]],Table3[[Teams]:[D]],2)&lt;&gt;VLOOKUP(Table2[[#This Row],[HomeTeam]],Table3[[Teams]:[D]],2),1,0)</f>
        <v>1</v>
      </c>
    </row>
    <row r="81" spans="1:23" x14ac:dyDescent="0.25">
      <c r="A81" s="1">
        <v>45582</v>
      </c>
      <c r="B81" s="1">
        <v>45584</v>
      </c>
      <c r="C81" s="9" t="s">
        <v>191</v>
      </c>
      <c r="D81" s="2" t="s">
        <v>20</v>
      </c>
      <c r="E81" s="2" t="s">
        <v>18</v>
      </c>
      <c r="F81" s="2">
        <v>4</v>
      </c>
      <c r="G81" s="2">
        <v>5</v>
      </c>
      <c r="H81" s="2" t="str">
        <f t="shared" si="5"/>
        <v>TOR</v>
      </c>
      <c r="I81" s="2" t="s">
        <v>39</v>
      </c>
      <c r="J81" s="2"/>
      <c r="K81" s="2"/>
      <c r="L81" s="2" t="str">
        <f t="shared" si="4"/>
        <v>_</v>
      </c>
      <c r="M81" s="2"/>
      <c r="N81" s="2">
        <f>IF(ISBLANK(Table2[[#This Row],[ActualResult]]), 0, 1)</f>
        <v>0</v>
      </c>
      <c r="O81" s="2" t="str">
        <f>IF(ISBLANK(Table2[[#This Row],[ActualResult]]), "_", IF(Table2[[#This Row],[ActualWinner]]=Table2[[#This Row],[PredictedWinner]], "Y", "N"))</f>
        <v>_</v>
      </c>
      <c r="P81" s="2" t="str">
        <f>IF(ISBLANK(Table2[[#This Row],[ActualResult]]), "_", IF(Table2[[#This Row],[ActualAwayScore]]=Table2[[#This Row],[PredictedAwayScore]], "Y", "N"))</f>
        <v>_</v>
      </c>
      <c r="Q81" s="2" t="str">
        <f>IF(ISBLANK(Table2[[#This Row],[ActualResult]]), "_", IF(Table2[[#This Row],[ActualHomeScore]]=Table2[[#This Row],[PredictedHomeScore]], "Y", "N"))</f>
        <v>_</v>
      </c>
      <c r="R81" s="2"/>
      <c r="S81" s="2" t="str">
        <f t="shared" si="3"/>
        <v>_</v>
      </c>
      <c r="T81" s="2">
        <f>IF(VLOOKUP(Table2[[#This Row],[AwayTeam]],Table3[[Teams]:[D]],2)=VLOOKUP(Table2[[#This Row],[HomeTeam]],Table3[[Teams]:[D]],2),1,0)</f>
        <v>1</v>
      </c>
      <c r="U81" s="2">
        <f>IF(VLOOKUP(Table2[[#This Row],[AwayTeam]],Table3[[Teams]:[D]],3)=VLOOKUP(Table2[[#This Row],[HomeTeam]],Table3[[Teams]:[D]],3),1,0)</f>
        <v>0</v>
      </c>
      <c r="V81" s="2">
        <f>IF(Table2[[#This Row],[InterConf]]=1,IF(Table2[[#This Row],[InterDiv]]=0, 1, 0), 0)</f>
        <v>1</v>
      </c>
      <c r="W81" s="2">
        <f>IF(VLOOKUP(Table2[[#This Row],[AwayTeam]],Table3[[Teams]:[D]],2)&lt;&gt;VLOOKUP(Table2[[#This Row],[HomeTeam]],Table3[[Teams]:[D]],2),1,0)</f>
        <v>0</v>
      </c>
    </row>
    <row r="82" spans="1:23" x14ac:dyDescent="0.25">
      <c r="A82" s="1">
        <v>45582</v>
      </c>
      <c r="B82" s="1">
        <v>45584</v>
      </c>
      <c r="C82" s="9" t="s">
        <v>192</v>
      </c>
      <c r="D82" s="2" t="s">
        <v>46</v>
      </c>
      <c r="E82" s="2" t="s">
        <v>32</v>
      </c>
      <c r="F82" s="2">
        <v>0</v>
      </c>
      <c r="G82" s="2">
        <v>3</v>
      </c>
      <c r="H82" s="2" t="str">
        <f t="shared" si="5"/>
        <v>NJD</v>
      </c>
      <c r="I82" s="2" t="s">
        <v>40</v>
      </c>
      <c r="J82" s="2"/>
      <c r="K82" s="2"/>
      <c r="L82" s="2" t="str">
        <f t="shared" si="4"/>
        <v>_</v>
      </c>
      <c r="M82" s="2"/>
      <c r="N82" s="2">
        <f>IF(ISBLANK(Table2[[#This Row],[ActualResult]]), 0, 1)</f>
        <v>0</v>
      </c>
      <c r="O82" s="2" t="str">
        <f>IF(ISBLANK(Table2[[#This Row],[ActualResult]]), "_", IF(Table2[[#This Row],[ActualWinner]]=Table2[[#This Row],[PredictedWinner]], "Y", "N"))</f>
        <v>_</v>
      </c>
      <c r="P82" s="2" t="str">
        <f>IF(ISBLANK(Table2[[#This Row],[ActualResult]]), "_", IF(Table2[[#This Row],[ActualAwayScore]]=Table2[[#This Row],[PredictedAwayScore]], "Y", "N"))</f>
        <v>_</v>
      </c>
      <c r="Q82" s="2" t="str">
        <f>IF(ISBLANK(Table2[[#This Row],[ActualResult]]), "_", IF(Table2[[#This Row],[ActualHomeScore]]=Table2[[#This Row],[PredictedHomeScore]], "Y", "N"))</f>
        <v>_</v>
      </c>
      <c r="R82" s="2"/>
      <c r="S82" s="2" t="str">
        <f t="shared" si="3"/>
        <v>_</v>
      </c>
      <c r="T82" s="2">
        <f>IF(VLOOKUP(Table2[[#This Row],[AwayTeam]],Table3[[Teams]:[D]],2)=VLOOKUP(Table2[[#This Row],[HomeTeam]],Table3[[Teams]:[D]],2),1,0)</f>
        <v>1</v>
      </c>
      <c r="U82" s="2">
        <f>IF(VLOOKUP(Table2[[#This Row],[AwayTeam]],Table3[[Teams]:[D]],3)=VLOOKUP(Table2[[#This Row],[HomeTeam]],Table3[[Teams]:[D]],3),1,0)</f>
        <v>1</v>
      </c>
      <c r="V82" s="2">
        <f>IF(Table2[[#This Row],[InterConf]]=1,IF(Table2[[#This Row],[InterDiv]]=0, 1, 0), 0)</f>
        <v>0</v>
      </c>
      <c r="W82" s="2">
        <f>IF(VLOOKUP(Table2[[#This Row],[AwayTeam]],Table3[[Teams]:[D]],2)&lt;&gt;VLOOKUP(Table2[[#This Row],[HomeTeam]],Table3[[Teams]:[D]],2),1,0)</f>
        <v>0</v>
      </c>
    </row>
    <row r="83" spans="1:23" x14ac:dyDescent="0.25">
      <c r="A83" s="1">
        <v>45582</v>
      </c>
      <c r="B83" s="1">
        <v>45584</v>
      </c>
      <c r="C83" s="9" t="s">
        <v>193</v>
      </c>
      <c r="D83" s="2" t="s">
        <v>19</v>
      </c>
      <c r="E83" s="2" t="s">
        <v>33</v>
      </c>
      <c r="F83" s="2">
        <v>1</v>
      </c>
      <c r="G83" s="2">
        <v>5</v>
      </c>
      <c r="H83" s="2" t="str">
        <f t="shared" si="5"/>
        <v>NYI</v>
      </c>
      <c r="I83" s="2" t="s">
        <v>40</v>
      </c>
      <c r="J83" s="2"/>
      <c r="K83" s="2"/>
      <c r="L83" s="2" t="str">
        <f t="shared" si="4"/>
        <v>_</v>
      </c>
      <c r="M83" s="2"/>
      <c r="N83" s="2">
        <f>IF(ISBLANK(Table2[[#This Row],[ActualResult]]), 0, 1)</f>
        <v>0</v>
      </c>
      <c r="O83" s="2" t="str">
        <f>IF(ISBLANK(Table2[[#This Row],[ActualResult]]), "_", IF(Table2[[#This Row],[ActualWinner]]=Table2[[#This Row],[PredictedWinner]], "Y", "N"))</f>
        <v>_</v>
      </c>
      <c r="P83" s="2" t="str">
        <f>IF(ISBLANK(Table2[[#This Row],[ActualResult]]), "_", IF(Table2[[#This Row],[ActualAwayScore]]=Table2[[#This Row],[PredictedAwayScore]], "Y", "N"))</f>
        <v>_</v>
      </c>
      <c r="Q83" s="2" t="str">
        <f>IF(ISBLANK(Table2[[#This Row],[ActualResult]]), "_", IF(Table2[[#This Row],[ActualHomeScore]]=Table2[[#This Row],[PredictedHomeScore]], "Y", "N"))</f>
        <v>_</v>
      </c>
      <c r="R83" s="2"/>
      <c r="S83" s="2" t="str">
        <f t="shared" si="3"/>
        <v>_</v>
      </c>
      <c r="T83" s="2">
        <f>IF(VLOOKUP(Table2[[#This Row],[AwayTeam]],Table3[[Teams]:[D]],2)=VLOOKUP(Table2[[#This Row],[HomeTeam]],Table3[[Teams]:[D]],2),1,0)</f>
        <v>1</v>
      </c>
      <c r="U83" s="2">
        <f>IF(VLOOKUP(Table2[[#This Row],[AwayTeam]],Table3[[Teams]:[D]],3)=VLOOKUP(Table2[[#This Row],[HomeTeam]],Table3[[Teams]:[D]],3),1,0)</f>
        <v>0</v>
      </c>
      <c r="V83" s="2">
        <f>IF(Table2[[#This Row],[InterConf]]=1,IF(Table2[[#This Row],[InterDiv]]=0, 1, 0), 0)</f>
        <v>1</v>
      </c>
      <c r="W83" s="2">
        <f>IF(VLOOKUP(Table2[[#This Row],[AwayTeam]],Table3[[Teams]:[D]],2)&lt;&gt;VLOOKUP(Table2[[#This Row],[HomeTeam]],Table3[[Teams]:[D]],2),1,0)</f>
        <v>0</v>
      </c>
    </row>
    <row r="84" spans="1:23" x14ac:dyDescent="0.25">
      <c r="A84" s="1">
        <v>45582</v>
      </c>
      <c r="B84" s="1">
        <v>45584</v>
      </c>
      <c r="C84" s="9" t="s">
        <v>194</v>
      </c>
      <c r="D84" s="2" t="s">
        <v>25</v>
      </c>
      <c r="E84" s="2" t="s">
        <v>45</v>
      </c>
      <c r="F84" s="2">
        <v>4</v>
      </c>
      <c r="G84" s="2">
        <v>3</v>
      </c>
      <c r="H84" s="2" t="str">
        <f t="shared" si="5"/>
        <v>VAN</v>
      </c>
      <c r="I84" s="2" t="s">
        <v>77</v>
      </c>
      <c r="J84" s="2"/>
      <c r="K84" s="2"/>
      <c r="L84" s="2" t="str">
        <f t="shared" si="4"/>
        <v>_</v>
      </c>
      <c r="M84" s="2"/>
      <c r="N84" s="2">
        <f>IF(ISBLANK(Table2[[#This Row],[ActualResult]]), 0, 1)</f>
        <v>0</v>
      </c>
      <c r="O84" s="2" t="str">
        <f>IF(ISBLANK(Table2[[#This Row],[ActualResult]]), "_", IF(Table2[[#This Row],[ActualWinner]]=Table2[[#This Row],[PredictedWinner]], "Y", "N"))</f>
        <v>_</v>
      </c>
      <c r="P84" s="2" t="str">
        <f>IF(ISBLANK(Table2[[#This Row],[ActualResult]]), "_", IF(Table2[[#This Row],[ActualAwayScore]]=Table2[[#This Row],[PredictedAwayScore]], "Y", "N"))</f>
        <v>_</v>
      </c>
      <c r="Q84" s="2" t="str">
        <f>IF(ISBLANK(Table2[[#This Row],[ActualResult]]), "_", IF(Table2[[#This Row],[ActualHomeScore]]=Table2[[#This Row],[PredictedHomeScore]], "Y", "N"))</f>
        <v>_</v>
      </c>
      <c r="R84" s="2"/>
      <c r="S84" s="2" t="str">
        <f t="shared" si="3"/>
        <v>_</v>
      </c>
      <c r="T84" s="2">
        <f>IF(VLOOKUP(Table2[[#This Row],[AwayTeam]],Table3[[Teams]:[D]],2)=VLOOKUP(Table2[[#This Row],[HomeTeam]],Table3[[Teams]:[D]],2),1,0)</f>
        <v>0</v>
      </c>
      <c r="U84" s="2">
        <f>IF(VLOOKUP(Table2[[#This Row],[AwayTeam]],Table3[[Teams]:[D]],3)=VLOOKUP(Table2[[#This Row],[HomeTeam]],Table3[[Teams]:[D]],3),1,0)</f>
        <v>0</v>
      </c>
      <c r="V84" s="2">
        <f>IF(Table2[[#This Row],[InterConf]]=1,IF(Table2[[#This Row],[InterDiv]]=0, 1, 0), 0)</f>
        <v>0</v>
      </c>
      <c r="W84" s="2">
        <f>IF(VLOOKUP(Table2[[#This Row],[AwayTeam]],Table3[[Teams]:[D]],2)&lt;&gt;VLOOKUP(Table2[[#This Row],[HomeTeam]],Table3[[Teams]:[D]],2),1,0)</f>
        <v>1</v>
      </c>
    </row>
    <row r="85" spans="1:23" x14ac:dyDescent="0.25">
      <c r="A85" s="1">
        <v>45582</v>
      </c>
      <c r="B85" s="1">
        <v>45584</v>
      </c>
      <c r="C85" s="9" t="s">
        <v>195</v>
      </c>
      <c r="D85" s="2" t="s">
        <v>37</v>
      </c>
      <c r="E85" s="2" t="s">
        <v>36</v>
      </c>
      <c r="F85" s="2">
        <v>2</v>
      </c>
      <c r="G85" s="2">
        <v>4</v>
      </c>
      <c r="H85" s="2" t="str">
        <f t="shared" si="5"/>
        <v>CBJ</v>
      </c>
      <c r="I85" s="2" t="s">
        <v>40</v>
      </c>
      <c r="J85" s="2"/>
      <c r="K85" s="2"/>
      <c r="L85" s="2" t="str">
        <f t="shared" si="4"/>
        <v>_</v>
      </c>
      <c r="M85" s="2"/>
      <c r="N85" s="2">
        <f>IF(ISBLANK(Table2[[#This Row],[ActualResult]]), 0, 1)</f>
        <v>0</v>
      </c>
      <c r="O85" s="2" t="str">
        <f>IF(ISBLANK(Table2[[#This Row],[ActualResult]]), "_", IF(Table2[[#This Row],[ActualWinner]]=Table2[[#This Row],[PredictedWinner]], "Y", "N"))</f>
        <v>_</v>
      </c>
      <c r="P85" s="2" t="str">
        <f>IF(ISBLANK(Table2[[#This Row],[ActualResult]]), "_", IF(Table2[[#This Row],[ActualAwayScore]]=Table2[[#This Row],[PredictedAwayScore]], "Y", "N"))</f>
        <v>_</v>
      </c>
      <c r="Q85" s="2" t="str">
        <f>IF(ISBLANK(Table2[[#This Row],[ActualResult]]), "_", IF(Table2[[#This Row],[ActualHomeScore]]=Table2[[#This Row],[PredictedHomeScore]], "Y", "N"))</f>
        <v>_</v>
      </c>
      <c r="R85" s="2"/>
      <c r="S85" s="2" t="str">
        <f t="shared" si="3"/>
        <v>_</v>
      </c>
      <c r="T85" s="2">
        <f>IF(VLOOKUP(Table2[[#This Row],[AwayTeam]],Table3[[Teams]:[D]],2)=VLOOKUP(Table2[[#This Row],[HomeTeam]],Table3[[Teams]:[D]],2),1,0)</f>
        <v>0</v>
      </c>
      <c r="U85" s="2">
        <f>IF(VLOOKUP(Table2[[#This Row],[AwayTeam]],Table3[[Teams]:[D]],3)=VLOOKUP(Table2[[#This Row],[HomeTeam]],Table3[[Teams]:[D]],3),1,0)</f>
        <v>0</v>
      </c>
      <c r="V85" s="2">
        <f>IF(Table2[[#This Row],[InterConf]]=1,IF(Table2[[#This Row],[InterDiv]]=0, 1, 0), 0)</f>
        <v>0</v>
      </c>
      <c r="W85" s="2">
        <f>IF(VLOOKUP(Table2[[#This Row],[AwayTeam]],Table3[[Teams]:[D]],2)&lt;&gt;VLOOKUP(Table2[[#This Row],[HomeTeam]],Table3[[Teams]:[D]],2),1,0)</f>
        <v>1</v>
      </c>
    </row>
    <row r="86" spans="1:23" x14ac:dyDescent="0.25">
      <c r="A86" s="1">
        <v>45582</v>
      </c>
      <c r="B86" s="1">
        <v>45584</v>
      </c>
      <c r="C86" s="9" t="s">
        <v>196</v>
      </c>
      <c r="D86" s="2" t="s">
        <v>44</v>
      </c>
      <c r="E86" s="2" t="s">
        <v>13</v>
      </c>
      <c r="F86" s="2">
        <v>5</v>
      </c>
      <c r="G86" s="2">
        <v>2</v>
      </c>
      <c r="H86" s="2" t="str">
        <f t="shared" si="5"/>
        <v>CAR</v>
      </c>
      <c r="I86" s="2" t="s">
        <v>40</v>
      </c>
      <c r="J86" s="2"/>
      <c r="K86" s="2"/>
      <c r="L86" s="2" t="str">
        <f t="shared" si="4"/>
        <v>_</v>
      </c>
      <c r="M86" s="2"/>
      <c r="N86" s="2">
        <f>IF(ISBLANK(Table2[[#This Row],[ActualResult]]), 0, 1)</f>
        <v>0</v>
      </c>
      <c r="O86" s="2" t="str">
        <f>IF(ISBLANK(Table2[[#This Row],[ActualResult]]), "_", IF(Table2[[#This Row],[ActualWinner]]=Table2[[#This Row],[PredictedWinner]], "Y", "N"))</f>
        <v>_</v>
      </c>
      <c r="P86" s="2" t="str">
        <f>IF(ISBLANK(Table2[[#This Row],[ActualResult]]), "_", IF(Table2[[#This Row],[ActualAwayScore]]=Table2[[#This Row],[PredictedAwayScore]], "Y", "N"))</f>
        <v>_</v>
      </c>
      <c r="Q86" s="2" t="str">
        <f>IF(ISBLANK(Table2[[#This Row],[ActualResult]]), "_", IF(Table2[[#This Row],[ActualHomeScore]]=Table2[[#This Row],[PredictedHomeScore]], "Y", "N"))</f>
        <v>_</v>
      </c>
      <c r="R86" s="2"/>
      <c r="S86" s="2" t="str">
        <f t="shared" si="3"/>
        <v>_</v>
      </c>
      <c r="T86" s="2">
        <f>IF(VLOOKUP(Table2[[#This Row],[AwayTeam]],Table3[[Teams]:[D]],2)=VLOOKUP(Table2[[#This Row],[HomeTeam]],Table3[[Teams]:[D]],2),1,0)</f>
        <v>0</v>
      </c>
      <c r="U86" s="2">
        <f>IF(VLOOKUP(Table2[[#This Row],[AwayTeam]],Table3[[Teams]:[D]],3)=VLOOKUP(Table2[[#This Row],[HomeTeam]],Table3[[Teams]:[D]],3),1,0)</f>
        <v>0</v>
      </c>
      <c r="V86" s="2">
        <f>IF(Table2[[#This Row],[InterConf]]=1,IF(Table2[[#This Row],[InterDiv]]=0, 1, 0), 0)</f>
        <v>0</v>
      </c>
      <c r="W86" s="2">
        <f>IF(VLOOKUP(Table2[[#This Row],[AwayTeam]],Table3[[Teams]:[D]],2)&lt;&gt;VLOOKUP(Table2[[#This Row],[HomeTeam]],Table3[[Teams]:[D]],2),1,0)</f>
        <v>1</v>
      </c>
    </row>
    <row r="87" spans="1:23" x14ac:dyDescent="0.25">
      <c r="A87" s="1">
        <v>45582</v>
      </c>
      <c r="B87" s="1">
        <v>45584</v>
      </c>
      <c r="C87" s="9" t="s">
        <v>197</v>
      </c>
      <c r="D87" s="2" t="s">
        <v>29</v>
      </c>
      <c r="E87" s="2" t="s">
        <v>17</v>
      </c>
      <c r="F87" s="2">
        <v>1</v>
      </c>
      <c r="G87" s="2">
        <v>3</v>
      </c>
      <c r="H87" s="2" t="str">
        <f t="shared" si="5"/>
        <v>CHI</v>
      </c>
      <c r="I87" s="2" t="s">
        <v>40</v>
      </c>
      <c r="J87" s="2"/>
      <c r="K87" s="2"/>
      <c r="L87" s="2" t="str">
        <f t="shared" si="4"/>
        <v>_</v>
      </c>
      <c r="M87" s="2"/>
      <c r="N87" s="2">
        <f>IF(ISBLANK(Table2[[#This Row],[ActualResult]]), 0, 1)</f>
        <v>0</v>
      </c>
      <c r="O87" s="2" t="str">
        <f>IF(ISBLANK(Table2[[#This Row],[ActualResult]]), "_", IF(Table2[[#This Row],[ActualWinner]]=Table2[[#This Row],[PredictedWinner]], "Y", "N"))</f>
        <v>_</v>
      </c>
      <c r="P87" s="2" t="str">
        <f>IF(ISBLANK(Table2[[#This Row],[ActualResult]]), "_", IF(Table2[[#This Row],[ActualAwayScore]]=Table2[[#This Row],[PredictedAwayScore]], "Y", "N"))</f>
        <v>_</v>
      </c>
      <c r="Q87" s="2" t="str">
        <f>IF(ISBLANK(Table2[[#This Row],[ActualResult]]), "_", IF(Table2[[#This Row],[ActualHomeScore]]=Table2[[#This Row],[PredictedHomeScore]], "Y", "N"))</f>
        <v>_</v>
      </c>
      <c r="R87" s="2"/>
      <c r="S87" s="2" t="str">
        <f t="shared" si="3"/>
        <v>_</v>
      </c>
      <c r="T87" s="2">
        <f>IF(VLOOKUP(Table2[[#This Row],[AwayTeam]],Table3[[Teams]:[D]],2)=VLOOKUP(Table2[[#This Row],[HomeTeam]],Table3[[Teams]:[D]],2),1,0)</f>
        <v>0</v>
      </c>
      <c r="U87" s="2">
        <f>IF(VLOOKUP(Table2[[#This Row],[AwayTeam]],Table3[[Teams]:[D]],3)=VLOOKUP(Table2[[#This Row],[HomeTeam]],Table3[[Teams]:[D]],3),1,0)</f>
        <v>0</v>
      </c>
      <c r="V87" s="2">
        <f>IF(Table2[[#This Row],[InterConf]]=1,IF(Table2[[#This Row],[InterDiv]]=0, 1, 0), 0)</f>
        <v>0</v>
      </c>
      <c r="W87" s="2">
        <f>IF(VLOOKUP(Table2[[#This Row],[AwayTeam]],Table3[[Teams]:[D]],2)&lt;&gt;VLOOKUP(Table2[[#This Row],[HomeTeam]],Table3[[Teams]:[D]],2),1,0)</f>
        <v>1</v>
      </c>
    </row>
    <row r="88" spans="1:23" x14ac:dyDescent="0.25">
      <c r="A88" s="1">
        <v>45582</v>
      </c>
      <c r="B88" s="1">
        <v>45584</v>
      </c>
      <c r="C88" s="9" t="s">
        <v>198</v>
      </c>
      <c r="D88" s="2" t="s">
        <v>16</v>
      </c>
      <c r="E88" s="2" t="s">
        <v>15</v>
      </c>
      <c r="F88" s="2">
        <v>3</v>
      </c>
      <c r="G88" s="2">
        <v>4</v>
      </c>
      <c r="H88" s="2" t="str">
        <f t="shared" si="5"/>
        <v>UTA</v>
      </c>
      <c r="I88" s="2" t="s">
        <v>77</v>
      </c>
      <c r="J88" s="2"/>
      <c r="K88" s="2"/>
      <c r="L88" s="2" t="str">
        <f t="shared" si="4"/>
        <v>_</v>
      </c>
      <c r="M88" s="2"/>
      <c r="N88" s="2">
        <f>IF(ISBLANK(Table2[[#This Row],[ActualResult]]), 0, 1)</f>
        <v>0</v>
      </c>
      <c r="O88" s="2" t="str">
        <f>IF(ISBLANK(Table2[[#This Row],[ActualResult]]), "_", IF(Table2[[#This Row],[ActualWinner]]=Table2[[#This Row],[PredictedWinner]], "Y", "N"))</f>
        <v>_</v>
      </c>
      <c r="P88" s="2" t="str">
        <f>IF(ISBLANK(Table2[[#This Row],[ActualResult]]), "_", IF(Table2[[#This Row],[ActualAwayScore]]=Table2[[#This Row],[PredictedAwayScore]], "Y", "N"))</f>
        <v>_</v>
      </c>
      <c r="Q88" s="2" t="str">
        <f>IF(ISBLANK(Table2[[#This Row],[ActualResult]]), "_", IF(Table2[[#This Row],[ActualHomeScore]]=Table2[[#This Row],[PredictedHomeScore]], "Y", "N"))</f>
        <v>_</v>
      </c>
      <c r="R88" s="2"/>
      <c r="S88" s="2" t="str">
        <f t="shared" si="3"/>
        <v>_</v>
      </c>
      <c r="T88" s="2">
        <f>IF(VLOOKUP(Table2[[#This Row],[AwayTeam]],Table3[[Teams]:[D]],2)=VLOOKUP(Table2[[#This Row],[HomeTeam]],Table3[[Teams]:[D]],2),1,0)</f>
        <v>0</v>
      </c>
      <c r="U88" s="2">
        <f>IF(VLOOKUP(Table2[[#This Row],[AwayTeam]],Table3[[Teams]:[D]],3)=VLOOKUP(Table2[[#This Row],[HomeTeam]],Table3[[Teams]:[D]],3),1,0)</f>
        <v>0</v>
      </c>
      <c r="V88" s="2">
        <f>IF(Table2[[#This Row],[InterConf]]=1,IF(Table2[[#This Row],[InterDiv]]=0, 1, 0), 0)</f>
        <v>0</v>
      </c>
      <c r="W88" s="2">
        <f>IF(VLOOKUP(Table2[[#This Row],[AwayTeam]],Table3[[Teams]:[D]],2)&lt;&gt;VLOOKUP(Table2[[#This Row],[HomeTeam]],Table3[[Teams]:[D]],2),1,0)</f>
        <v>1</v>
      </c>
    </row>
    <row r="89" spans="1:23" x14ac:dyDescent="0.25">
      <c r="A89" s="3">
        <v>45582</v>
      </c>
      <c r="B89" s="3">
        <v>45584</v>
      </c>
      <c r="C89" s="10" t="s">
        <v>199</v>
      </c>
      <c r="D89" s="4" t="s">
        <v>24</v>
      </c>
      <c r="E89" s="4" t="s">
        <v>12</v>
      </c>
      <c r="F89" s="4">
        <v>4</v>
      </c>
      <c r="G89" s="4">
        <v>1</v>
      </c>
      <c r="H89" s="4" t="str">
        <f t="shared" si="5"/>
        <v>CGY</v>
      </c>
      <c r="I89" s="4" t="s">
        <v>40</v>
      </c>
      <c r="J89" s="4"/>
      <c r="K89" s="4"/>
      <c r="L89" s="2" t="str">
        <f t="shared" si="4"/>
        <v>_</v>
      </c>
      <c r="M89" s="4"/>
      <c r="N89" s="4">
        <f>IF(ISBLANK(Table2[[#This Row],[ActualResult]]), 0, 1)</f>
        <v>0</v>
      </c>
      <c r="O89" s="4" t="str">
        <f>IF(ISBLANK(Table2[[#This Row],[ActualResult]]), "_", IF(Table2[[#This Row],[ActualWinner]]=Table2[[#This Row],[PredictedWinner]], "Y", "N"))</f>
        <v>_</v>
      </c>
      <c r="P89" s="4" t="str">
        <f>IF(ISBLANK(Table2[[#This Row],[ActualResult]]), "_", IF(Table2[[#This Row],[ActualAwayScore]]=Table2[[#This Row],[PredictedAwayScore]], "Y", "N"))</f>
        <v>_</v>
      </c>
      <c r="Q89" s="4" t="str">
        <f>IF(ISBLANK(Table2[[#This Row],[ActualResult]]), "_", IF(Table2[[#This Row],[ActualHomeScore]]=Table2[[#This Row],[PredictedHomeScore]], "Y", "N"))</f>
        <v>_</v>
      </c>
      <c r="R89" s="2"/>
      <c r="S89" s="2" t="str">
        <f t="shared" si="3"/>
        <v>_</v>
      </c>
      <c r="T89" s="2">
        <f>IF(VLOOKUP(Table2[[#This Row],[AwayTeam]],Table3[[Teams]:[D]],2)=VLOOKUP(Table2[[#This Row],[HomeTeam]],Table3[[Teams]:[D]],2),1,0)</f>
        <v>1</v>
      </c>
      <c r="U89" s="2">
        <f>IF(VLOOKUP(Table2[[#This Row],[AwayTeam]],Table3[[Teams]:[D]],3)=VLOOKUP(Table2[[#This Row],[HomeTeam]],Table3[[Teams]:[D]],3),1,0)</f>
        <v>1</v>
      </c>
      <c r="V89" s="2">
        <f>IF(Table2[[#This Row],[InterConf]]=1,IF(Table2[[#This Row],[InterDiv]]=0, 1, 0), 0)</f>
        <v>0</v>
      </c>
      <c r="W89" s="2">
        <f>IF(VLOOKUP(Table2[[#This Row],[AwayTeam]],Table3[[Teams]:[D]],2)&lt;&gt;VLOOKUP(Table2[[#This Row],[HomeTeam]],Table3[[Teams]:[D]],2),1,0)</f>
        <v>0</v>
      </c>
    </row>
    <row r="90" spans="1:23" x14ac:dyDescent="0.25">
      <c r="B90" s="1">
        <v>45585</v>
      </c>
      <c r="C90" s="9" t="s">
        <v>200</v>
      </c>
      <c r="D90" s="2" t="s">
        <v>21</v>
      </c>
      <c r="E90" s="2" t="s">
        <v>22</v>
      </c>
      <c r="F90" s="2"/>
      <c r="G90" s="2"/>
      <c r="H90" s="2" t="str">
        <f t="shared" si="5"/>
        <v>_</v>
      </c>
      <c r="I90" s="2"/>
      <c r="J90" s="2"/>
      <c r="K90" s="2"/>
      <c r="L90" s="19" t="str">
        <f t="shared" si="4"/>
        <v>_</v>
      </c>
      <c r="M90" s="2"/>
      <c r="N90" s="2">
        <f>IF(ISBLANK(Table2[[#This Row],[ActualResult]]), 0, 1)</f>
        <v>0</v>
      </c>
      <c r="O90" s="2" t="str">
        <f>IF(ISBLANK(Table2[[#This Row],[ActualResult]]), "_", IF(Table2[[#This Row],[ActualWinner]]=Table2[[#This Row],[PredictedWinner]], "Y", "N"))</f>
        <v>_</v>
      </c>
      <c r="P90" s="2" t="str">
        <f>IF(ISBLANK(Table2[[#This Row],[ActualResult]]), "_", IF(Table2[[#This Row],[ActualAwayScore]]=Table2[[#This Row],[PredictedAwayScore]], "Y", "N"))</f>
        <v>_</v>
      </c>
      <c r="Q90" s="2" t="str">
        <f>IF(ISBLANK(Table2[[#This Row],[ActualResult]]), "_", IF(Table2[[#This Row],[ActualHomeScore]]=Table2[[#This Row],[PredictedHomeScore]], "Y", "N"))</f>
        <v>_</v>
      </c>
      <c r="R90" s="2"/>
      <c r="S90" s="2" t="str">
        <f t="shared" si="3"/>
        <v>_</v>
      </c>
      <c r="T90" s="2">
        <f>IF(VLOOKUP(Table2[[#This Row],[AwayTeam]],Table3[[Teams]:[D]],2)=VLOOKUP(Table2[[#This Row],[HomeTeam]],Table3[[Teams]:[D]],2),1,0)</f>
        <v>0</v>
      </c>
      <c r="U90" s="2">
        <f>IF(VLOOKUP(Table2[[#This Row],[AwayTeam]],Table3[[Teams]:[D]],3)=VLOOKUP(Table2[[#This Row],[HomeTeam]],Table3[[Teams]:[D]],3),1,0)</f>
        <v>0</v>
      </c>
      <c r="V90" s="2">
        <f>IF(Table2[[#This Row],[InterConf]]=1,IF(Table2[[#This Row],[InterDiv]]=0, 1, 0), 0)</f>
        <v>0</v>
      </c>
      <c r="W90" s="2">
        <f>IF(VLOOKUP(Table2[[#This Row],[AwayTeam]],Table3[[Teams]:[D]],2)&lt;&gt;VLOOKUP(Table2[[#This Row],[HomeTeam]],Table3[[Teams]:[D]],2),1,0)</f>
        <v>1</v>
      </c>
    </row>
    <row r="91" spans="1:23" x14ac:dyDescent="0.25">
      <c r="B91" s="1">
        <v>45585</v>
      </c>
      <c r="C91" s="9" t="s">
        <v>201</v>
      </c>
      <c r="D91" s="2" t="s">
        <v>26</v>
      </c>
      <c r="E91" s="2" t="s">
        <v>38</v>
      </c>
      <c r="F91" s="2"/>
      <c r="G91" s="2"/>
      <c r="H91" s="2" t="str">
        <f t="shared" si="5"/>
        <v>_</v>
      </c>
      <c r="I91" s="2"/>
      <c r="J91" s="2"/>
      <c r="K91" s="2"/>
      <c r="L91" s="2" t="str">
        <f t="shared" si="4"/>
        <v>_</v>
      </c>
      <c r="M91" s="2"/>
      <c r="N91" s="2">
        <f>IF(ISBLANK(Table2[[#This Row],[ActualResult]]), 0, 1)</f>
        <v>0</v>
      </c>
      <c r="O91" s="2" t="str">
        <f>IF(ISBLANK(Table2[[#This Row],[ActualResult]]), "_", IF(Table2[[#This Row],[ActualWinner]]=Table2[[#This Row],[PredictedWinner]], "Y", "N"))</f>
        <v>_</v>
      </c>
      <c r="P91" s="2" t="str">
        <f>IF(ISBLANK(Table2[[#This Row],[ActualResult]]), "_", IF(Table2[[#This Row],[ActualAwayScore]]=Table2[[#This Row],[PredictedAwayScore]], "Y", "N"))</f>
        <v>_</v>
      </c>
      <c r="Q91" s="2" t="str">
        <f>IF(ISBLANK(Table2[[#This Row],[ActualResult]]), "_", IF(Table2[[#This Row],[ActualHomeScore]]=Table2[[#This Row],[PredictedHomeScore]], "Y", "N"))</f>
        <v>_</v>
      </c>
      <c r="R91" s="2"/>
      <c r="S91" s="2" t="str">
        <f t="shared" si="3"/>
        <v>_</v>
      </c>
      <c r="T91" s="2">
        <f>IF(VLOOKUP(Table2[[#This Row],[AwayTeam]],Table3[[Teams]:[D]],2)=VLOOKUP(Table2[[#This Row],[HomeTeam]],Table3[[Teams]:[D]],2),1,0)</f>
        <v>1</v>
      </c>
      <c r="U91" s="2">
        <f>IF(VLOOKUP(Table2[[#This Row],[AwayTeam]],Table3[[Teams]:[D]],3)=VLOOKUP(Table2[[#This Row],[HomeTeam]],Table3[[Teams]:[D]],3),1,0)</f>
        <v>0</v>
      </c>
      <c r="V91" s="2">
        <f>IF(Table2[[#This Row],[InterConf]]=1,IF(Table2[[#This Row],[InterDiv]]=0, 1, 0), 0)</f>
        <v>1</v>
      </c>
      <c r="W91" s="2">
        <f>IF(VLOOKUP(Table2[[#This Row],[AwayTeam]],Table3[[Teams]:[D]],2)&lt;&gt;VLOOKUP(Table2[[#This Row],[HomeTeam]],Table3[[Teams]:[D]],2),1,0)</f>
        <v>0</v>
      </c>
    </row>
    <row r="92" spans="1:23" x14ac:dyDescent="0.25">
      <c r="A92" s="5"/>
      <c r="B92" s="3">
        <v>45585</v>
      </c>
      <c r="C92" s="10" t="s">
        <v>202</v>
      </c>
      <c r="D92" s="4" t="s">
        <v>28</v>
      </c>
      <c r="E92" s="4" t="s">
        <v>47</v>
      </c>
      <c r="F92" s="4"/>
      <c r="G92" s="4"/>
      <c r="H92" s="4" t="str">
        <f t="shared" si="5"/>
        <v>_</v>
      </c>
      <c r="I92" s="4"/>
      <c r="J92" s="4"/>
      <c r="K92" s="4"/>
      <c r="L92" s="2" t="str">
        <f t="shared" si="4"/>
        <v>_</v>
      </c>
      <c r="M92" s="4"/>
      <c r="N92" s="4">
        <f>IF(ISBLANK(Table2[[#This Row],[ActualResult]]), 0, 1)</f>
        <v>0</v>
      </c>
      <c r="O92" s="4" t="str">
        <f>IF(ISBLANK(Table2[[#This Row],[ActualResult]]), "_", IF(Table2[[#This Row],[ActualWinner]]=Table2[[#This Row],[PredictedWinner]], "Y", "N"))</f>
        <v>_</v>
      </c>
      <c r="P92" s="4" t="str">
        <f>IF(ISBLANK(Table2[[#This Row],[ActualResult]]), "_", IF(Table2[[#This Row],[ActualAwayScore]]=Table2[[#This Row],[PredictedAwayScore]], "Y", "N"))</f>
        <v>_</v>
      </c>
      <c r="Q92" s="4" t="str">
        <f>IF(ISBLANK(Table2[[#This Row],[ActualResult]]), "_", IF(Table2[[#This Row],[ActualHomeScore]]=Table2[[#This Row],[PredictedHomeScore]], "Y", "N"))</f>
        <v>_</v>
      </c>
      <c r="R92" s="2"/>
      <c r="S92" s="2" t="str">
        <f t="shared" si="3"/>
        <v>_</v>
      </c>
      <c r="T92" s="2">
        <f>IF(VLOOKUP(Table2[[#This Row],[AwayTeam]],Table3[[Teams]:[D]],2)=VLOOKUP(Table2[[#This Row],[HomeTeam]],Table3[[Teams]:[D]],2),1,0)</f>
        <v>1</v>
      </c>
      <c r="U92" s="2">
        <f>IF(VLOOKUP(Table2[[#This Row],[AwayTeam]],Table3[[Teams]:[D]],3)=VLOOKUP(Table2[[#This Row],[HomeTeam]],Table3[[Teams]:[D]],3),1,0)</f>
        <v>1</v>
      </c>
      <c r="V92" s="2">
        <f>IF(Table2[[#This Row],[InterConf]]=1,IF(Table2[[#This Row],[InterDiv]]=0, 1, 0), 0)</f>
        <v>0</v>
      </c>
      <c r="W92" s="2">
        <f>IF(VLOOKUP(Table2[[#This Row],[AwayTeam]],Table3[[Teams]:[D]],2)&lt;&gt;VLOOKUP(Table2[[#This Row],[HomeTeam]],Table3[[Teams]:[D]],2),1,0)</f>
        <v>0</v>
      </c>
    </row>
    <row r="93" spans="1:23" x14ac:dyDescent="0.25">
      <c r="A93" s="15"/>
      <c r="B93" s="16">
        <v>45586</v>
      </c>
      <c r="C93" s="17" t="s">
        <v>203</v>
      </c>
      <c r="D93" s="18" t="s">
        <v>43</v>
      </c>
      <c r="E93" s="18" t="s">
        <v>18</v>
      </c>
      <c r="F93" s="18"/>
      <c r="G93" s="18"/>
      <c r="H93" s="18" t="str">
        <f t="shared" si="5"/>
        <v>_</v>
      </c>
      <c r="I93" s="18"/>
      <c r="J93" s="18"/>
      <c r="K93" s="18"/>
      <c r="L93" s="18" t="str">
        <f t="shared" si="4"/>
        <v>_</v>
      </c>
      <c r="M93" s="18"/>
      <c r="N93" s="18">
        <f>IF(ISBLANK(Table2[[#This Row],[ActualResult]]), 0, 1)</f>
        <v>0</v>
      </c>
      <c r="O93" s="18" t="str">
        <f>IF(ISBLANK(Table2[[#This Row],[ActualResult]]), "_", IF(Table2[[#This Row],[ActualWinner]]=Table2[[#This Row],[PredictedWinner]], "Y", "N"))</f>
        <v>_</v>
      </c>
      <c r="P93" s="18" t="str">
        <f>IF(ISBLANK(Table2[[#This Row],[ActualResult]]), "_", IF(Table2[[#This Row],[ActualAwayScore]]=Table2[[#This Row],[PredictedAwayScore]], "Y", "N"))</f>
        <v>_</v>
      </c>
      <c r="Q93" s="18" t="str">
        <f>IF(ISBLANK(Table2[[#This Row],[ActualResult]]), "_", IF(Table2[[#This Row],[ActualHomeScore]]=Table2[[#This Row],[PredictedHomeScore]], "Y", "N"))</f>
        <v>_</v>
      </c>
      <c r="R93" s="2"/>
      <c r="S93" s="2" t="str">
        <f t="shared" si="3"/>
        <v>_</v>
      </c>
      <c r="T93" s="2">
        <f>IF(VLOOKUP(Table2[[#This Row],[AwayTeam]],Table3[[Teams]:[D]],2)=VLOOKUP(Table2[[#This Row],[HomeTeam]],Table3[[Teams]:[D]],2),1,0)</f>
        <v>1</v>
      </c>
      <c r="U93" s="2">
        <f>IF(VLOOKUP(Table2[[#This Row],[AwayTeam]],Table3[[Teams]:[D]],3)=VLOOKUP(Table2[[#This Row],[HomeTeam]],Table3[[Teams]:[D]],3),1,0)</f>
        <v>1</v>
      </c>
      <c r="V93" s="2">
        <f>IF(Table2[[#This Row],[InterConf]]=1,IF(Table2[[#This Row],[InterDiv]]=0, 1, 0), 0)</f>
        <v>0</v>
      </c>
      <c r="W93" s="2">
        <f>IF(VLOOKUP(Table2[[#This Row],[AwayTeam]],Table3[[Teams]:[D]],2)&lt;&gt;VLOOKUP(Table2[[#This Row],[HomeTeam]],Table3[[Teams]:[D]],2),1,0)</f>
        <v>0</v>
      </c>
    </row>
    <row r="94" spans="1:23" x14ac:dyDescent="0.25">
      <c r="B94" s="1">
        <v>45587</v>
      </c>
      <c r="C94" s="9" t="s">
        <v>204</v>
      </c>
      <c r="D94" s="2" t="s">
        <v>46</v>
      </c>
      <c r="E94" s="2" t="s">
        <v>45</v>
      </c>
      <c r="F94" s="2"/>
      <c r="G94" s="2"/>
      <c r="H94" s="2" t="str">
        <f t="shared" si="5"/>
        <v>_</v>
      </c>
      <c r="I94" s="2"/>
      <c r="J94" s="2"/>
      <c r="K94" s="2"/>
      <c r="L94" s="19" t="str">
        <f t="shared" si="4"/>
        <v>_</v>
      </c>
      <c r="M94" s="2"/>
      <c r="N94" s="2">
        <f>IF(ISBLANK(Table2[[#This Row],[ActualResult]]), 0, 1)</f>
        <v>0</v>
      </c>
      <c r="O94" s="2" t="str">
        <f>IF(ISBLANK(Table2[[#This Row],[ActualResult]]), "_", IF(Table2[[#This Row],[ActualWinner]]=Table2[[#This Row],[PredictedWinner]], "Y", "N"))</f>
        <v>_</v>
      </c>
      <c r="P94" s="2" t="str">
        <f>IF(ISBLANK(Table2[[#This Row],[ActualResult]]), "_", IF(Table2[[#This Row],[ActualAwayScore]]=Table2[[#This Row],[PredictedAwayScore]], "Y", "N"))</f>
        <v>_</v>
      </c>
      <c r="Q94" s="2" t="str">
        <f>IF(ISBLANK(Table2[[#This Row],[ActualResult]]), "_", IF(Table2[[#This Row],[ActualHomeScore]]=Table2[[#This Row],[PredictedHomeScore]], "Y", "N"))</f>
        <v>_</v>
      </c>
      <c r="R94" s="2"/>
      <c r="S94" s="2" t="str">
        <f t="shared" si="3"/>
        <v>_</v>
      </c>
      <c r="T94" s="2">
        <f>IF(VLOOKUP(Table2[[#This Row],[AwayTeam]],Table3[[Teams]:[D]],2)=VLOOKUP(Table2[[#This Row],[HomeTeam]],Table3[[Teams]:[D]],2),1,0)</f>
        <v>1</v>
      </c>
      <c r="U94" s="2">
        <f>IF(VLOOKUP(Table2[[#This Row],[AwayTeam]],Table3[[Teams]:[D]],3)=VLOOKUP(Table2[[#This Row],[HomeTeam]],Table3[[Teams]:[D]],3),1,0)</f>
        <v>1</v>
      </c>
      <c r="V94" s="2">
        <f>IF(Table2[[#This Row],[InterConf]]=1,IF(Table2[[#This Row],[InterDiv]]=0, 1, 0), 0)</f>
        <v>0</v>
      </c>
      <c r="W94" s="2">
        <f>IF(VLOOKUP(Table2[[#This Row],[AwayTeam]],Table3[[Teams]:[D]],2)&lt;&gt;VLOOKUP(Table2[[#This Row],[HomeTeam]],Table3[[Teams]:[D]],2),1,0)</f>
        <v>0</v>
      </c>
    </row>
    <row r="95" spans="1:23" x14ac:dyDescent="0.25">
      <c r="B95" s="1">
        <v>45587</v>
      </c>
      <c r="C95" s="9" t="s">
        <v>205</v>
      </c>
      <c r="D95" s="2" t="s">
        <v>37</v>
      </c>
      <c r="E95" s="2" t="s">
        <v>14</v>
      </c>
      <c r="F95" s="2"/>
      <c r="G95" s="2"/>
      <c r="H95" s="2" t="str">
        <f t="shared" si="5"/>
        <v>_</v>
      </c>
      <c r="I95" s="2"/>
      <c r="J95" s="2"/>
      <c r="K95" s="2"/>
      <c r="L95" s="2" t="str">
        <f t="shared" si="4"/>
        <v>_</v>
      </c>
      <c r="M95" s="2"/>
      <c r="N95" s="2">
        <f>IF(ISBLANK(Table2[[#This Row],[ActualResult]]), 0, 1)</f>
        <v>0</v>
      </c>
      <c r="O95" s="2" t="str">
        <f>IF(ISBLANK(Table2[[#This Row],[ActualResult]]), "_", IF(Table2[[#This Row],[ActualWinner]]=Table2[[#This Row],[PredictedWinner]], "Y", "N"))</f>
        <v>_</v>
      </c>
      <c r="P95" s="2" t="str">
        <f>IF(ISBLANK(Table2[[#This Row],[ActualResult]]), "_", IF(Table2[[#This Row],[ActualAwayScore]]=Table2[[#This Row],[PredictedAwayScore]], "Y", "N"))</f>
        <v>_</v>
      </c>
      <c r="Q95" s="2" t="str">
        <f>IF(ISBLANK(Table2[[#This Row],[ActualResult]]), "_", IF(Table2[[#This Row],[ActualHomeScore]]=Table2[[#This Row],[PredictedHomeScore]], "Y", "N"))</f>
        <v>_</v>
      </c>
      <c r="R95" s="2"/>
      <c r="S95" s="2" t="str">
        <f t="shared" si="3"/>
        <v>_</v>
      </c>
      <c r="T95" s="2">
        <f>IF(VLOOKUP(Table2[[#This Row],[AwayTeam]],Table3[[Teams]:[D]],2)=VLOOKUP(Table2[[#This Row],[HomeTeam]],Table3[[Teams]:[D]],2),1,0)</f>
        <v>0</v>
      </c>
      <c r="U95" s="2">
        <f>IF(VLOOKUP(Table2[[#This Row],[AwayTeam]],Table3[[Teams]:[D]],3)=VLOOKUP(Table2[[#This Row],[HomeTeam]],Table3[[Teams]:[D]],3),1,0)</f>
        <v>0</v>
      </c>
      <c r="V95" s="2">
        <f>IF(Table2[[#This Row],[InterConf]]=1,IF(Table2[[#This Row],[InterDiv]]=0, 1, 0), 0)</f>
        <v>0</v>
      </c>
      <c r="W95" s="2">
        <f>IF(VLOOKUP(Table2[[#This Row],[AwayTeam]],Table3[[Teams]:[D]],2)&lt;&gt;VLOOKUP(Table2[[#This Row],[HomeTeam]],Table3[[Teams]:[D]],2),1,0)</f>
        <v>1</v>
      </c>
    </row>
    <row r="96" spans="1:23" x14ac:dyDescent="0.25">
      <c r="B96" s="1">
        <v>45587</v>
      </c>
      <c r="C96" s="9" t="s">
        <v>206</v>
      </c>
      <c r="D96" s="2" t="s">
        <v>43</v>
      </c>
      <c r="E96" s="2" t="s">
        <v>32</v>
      </c>
      <c r="F96" s="2"/>
      <c r="G96" s="2"/>
      <c r="H96" s="2" t="str">
        <f t="shared" si="5"/>
        <v>_</v>
      </c>
      <c r="I96" s="2"/>
      <c r="J96" s="2"/>
      <c r="K96" s="2"/>
      <c r="L96" s="2" t="str">
        <f t="shared" si="4"/>
        <v>_</v>
      </c>
      <c r="M96" s="2"/>
      <c r="N96" s="2">
        <f>IF(ISBLANK(Table2[[#This Row],[ActualResult]]), 0, 1)</f>
        <v>0</v>
      </c>
      <c r="O96" s="2" t="str">
        <f>IF(ISBLANK(Table2[[#This Row],[ActualResult]]), "_", IF(Table2[[#This Row],[ActualWinner]]=Table2[[#This Row],[PredictedWinner]], "Y", "N"))</f>
        <v>_</v>
      </c>
      <c r="P96" s="2" t="str">
        <f>IF(ISBLANK(Table2[[#This Row],[ActualResult]]), "_", IF(Table2[[#This Row],[ActualAwayScore]]=Table2[[#This Row],[PredictedAwayScore]], "Y", "N"))</f>
        <v>_</v>
      </c>
      <c r="Q96" s="2" t="str">
        <f>IF(ISBLANK(Table2[[#This Row],[ActualResult]]), "_", IF(Table2[[#This Row],[ActualHomeScore]]=Table2[[#This Row],[PredictedHomeScore]], "Y", "N"))</f>
        <v>_</v>
      </c>
      <c r="R96" s="2"/>
      <c r="S96" s="2" t="str">
        <f t="shared" si="3"/>
        <v>_</v>
      </c>
      <c r="T96" s="2">
        <f>IF(VLOOKUP(Table2[[#This Row],[AwayTeam]],Table3[[Teams]:[D]],2)=VLOOKUP(Table2[[#This Row],[HomeTeam]],Table3[[Teams]:[D]],2),1,0)</f>
        <v>1</v>
      </c>
      <c r="U96" s="2">
        <f>IF(VLOOKUP(Table2[[#This Row],[AwayTeam]],Table3[[Teams]:[D]],3)=VLOOKUP(Table2[[#This Row],[HomeTeam]],Table3[[Teams]:[D]],3),1,0)</f>
        <v>0</v>
      </c>
      <c r="V96" s="2">
        <f>IF(Table2[[#This Row],[InterConf]]=1,IF(Table2[[#This Row],[InterDiv]]=0, 1, 0), 0)</f>
        <v>1</v>
      </c>
      <c r="W96" s="2">
        <f>IF(VLOOKUP(Table2[[#This Row],[AwayTeam]],Table3[[Teams]:[D]],2)&lt;&gt;VLOOKUP(Table2[[#This Row],[HomeTeam]],Table3[[Teams]:[D]],2),1,0)</f>
        <v>0</v>
      </c>
    </row>
    <row r="97" spans="1:23" x14ac:dyDescent="0.25">
      <c r="B97" s="1">
        <v>45587</v>
      </c>
      <c r="C97" s="9" t="s">
        <v>207</v>
      </c>
      <c r="D97" s="2" t="s">
        <v>34</v>
      </c>
      <c r="E97" s="2" t="s">
        <v>29</v>
      </c>
      <c r="F97" s="2"/>
      <c r="G97" s="2"/>
      <c r="H97" s="2" t="str">
        <f t="shared" si="5"/>
        <v>_</v>
      </c>
      <c r="I97" s="2"/>
      <c r="J97" s="2"/>
      <c r="K97" s="2"/>
      <c r="L97" s="2" t="str">
        <f t="shared" si="4"/>
        <v>_</v>
      </c>
      <c r="M97" s="2"/>
      <c r="N97" s="2">
        <f>IF(ISBLANK(Table2[[#This Row],[ActualResult]]), 0, 1)</f>
        <v>0</v>
      </c>
      <c r="O97" s="2" t="str">
        <f>IF(ISBLANK(Table2[[#This Row],[ActualResult]]), "_", IF(Table2[[#This Row],[ActualWinner]]=Table2[[#This Row],[PredictedWinner]], "Y", "N"))</f>
        <v>_</v>
      </c>
      <c r="P97" s="2" t="str">
        <f>IF(ISBLANK(Table2[[#This Row],[ActualResult]]), "_", IF(Table2[[#This Row],[ActualAwayScore]]=Table2[[#This Row],[PredictedAwayScore]], "Y", "N"))</f>
        <v>_</v>
      </c>
      <c r="Q97" s="2" t="str">
        <f>IF(ISBLANK(Table2[[#This Row],[ActualResult]]), "_", IF(Table2[[#This Row],[ActualHomeScore]]=Table2[[#This Row],[PredictedHomeScore]], "Y", "N"))</f>
        <v>_</v>
      </c>
      <c r="R97" s="2"/>
      <c r="S97" s="2" t="str">
        <f t="shared" si="3"/>
        <v>_</v>
      </c>
      <c r="T97" s="2">
        <f>IF(VLOOKUP(Table2[[#This Row],[AwayTeam]],Table3[[Teams]:[D]],2)=VLOOKUP(Table2[[#This Row],[HomeTeam]],Table3[[Teams]:[D]],2),1,0)</f>
        <v>0</v>
      </c>
      <c r="U97" s="2">
        <f>IF(VLOOKUP(Table2[[#This Row],[AwayTeam]],Table3[[Teams]:[D]],3)=VLOOKUP(Table2[[#This Row],[HomeTeam]],Table3[[Teams]:[D]],3),1,0)</f>
        <v>0</v>
      </c>
      <c r="V97" s="2">
        <f>IF(Table2[[#This Row],[InterConf]]=1,IF(Table2[[#This Row],[InterDiv]]=0, 1, 0), 0)</f>
        <v>0</v>
      </c>
      <c r="W97" s="2">
        <f>IF(VLOOKUP(Table2[[#This Row],[AwayTeam]],Table3[[Teams]:[D]],2)&lt;&gt;VLOOKUP(Table2[[#This Row],[HomeTeam]],Table3[[Teams]:[D]],2),1,0)</f>
        <v>1</v>
      </c>
    </row>
    <row r="98" spans="1:23" x14ac:dyDescent="0.25">
      <c r="B98" s="1">
        <v>45587</v>
      </c>
      <c r="C98" s="9" t="s">
        <v>208</v>
      </c>
      <c r="D98" s="2" t="s">
        <v>20</v>
      </c>
      <c r="E98" s="2" t="s">
        <v>19</v>
      </c>
      <c r="F98" s="2"/>
      <c r="G98" s="2"/>
      <c r="H98" s="2" t="str">
        <f t="shared" si="5"/>
        <v>_</v>
      </c>
      <c r="I98" s="2"/>
      <c r="J98" s="2"/>
      <c r="K98" s="2"/>
      <c r="L98" s="2" t="str">
        <f t="shared" si="4"/>
        <v>_</v>
      </c>
      <c r="M98" s="2"/>
      <c r="N98" s="2">
        <f>IF(ISBLANK(Table2[[#This Row],[ActualResult]]), 0, 1)</f>
        <v>0</v>
      </c>
      <c r="O98" s="2" t="str">
        <f>IF(ISBLANK(Table2[[#This Row],[ActualResult]]), "_", IF(Table2[[#This Row],[ActualWinner]]=Table2[[#This Row],[PredictedWinner]], "Y", "N"))</f>
        <v>_</v>
      </c>
      <c r="P98" s="2" t="str">
        <f>IF(ISBLANK(Table2[[#This Row],[ActualResult]]), "_", IF(Table2[[#This Row],[ActualAwayScore]]=Table2[[#This Row],[PredictedAwayScore]], "Y", "N"))</f>
        <v>_</v>
      </c>
      <c r="Q98" s="2" t="str">
        <f>IF(ISBLANK(Table2[[#This Row],[ActualResult]]), "_", IF(Table2[[#This Row],[ActualHomeScore]]=Table2[[#This Row],[PredictedHomeScore]], "Y", "N"))</f>
        <v>_</v>
      </c>
      <c r="R98" s="2"/>
      <c r="S98" s="2" t="str">
        <f t="shared" si="3"/>
        <v>_</v>
      </c>
      <c r="T98" s="2">
        <f>IF(VLOOKUP(Table2[[#This Row],[AwayTeam]],Table3[[Teams]:[D]],2)=VLOOKUP(Table2[[#This Row],[HomeTeam]],Table3[[Teams]:[D]],2),1,0)</f>
        <v>1</v>
      </c>
      <c r="U98" s="2">
        <f>IF(VLOOKUP(Table2[[#This Row],[AwayTeam]],Table3[[Teams]:[D]],3)=VLOOKUP(Table2[[#This Row],[HomeTeam]],Table3[[Teams]:[D]],3),1,0)</f>
        <v>0</v>
      </c>
      <c r="V98" s="2">
        <f>IF(Table2[[#This Row],[InterConf]]=1,IF(Table2[[#This Row],[InterDiv]]=0, 1, 0), 0)</f>
        <v>1</v>
      </c>
      <c r="W98" s="2">
        <f>IF(VLOOKUP(Table2[[#This Row],[AwayTeam]],Table3[[Teams]:[D]],2)&lt;&gt;VLOOKUP(Table2[[#This Row],[HomeTeam]],Table3[[Teams]:[D]],2),1,0)</f>
        <v>0</v>
      </c>
    </row>
    <row r="99" spans="1:23" x14ac:dyDescent="0.25">
      <c r="B99" s="1">
        <v>45587</v>
      </c>
      <c r="C99" s="9" t="s">
        <v>209</v>
      </c>
      <c r="D99" s="2" t="s">
        <v>18</v>
      </c>
      <c r="E99" s="2" t="s">
        <v>36</v>
      </c>
      <c r="F99" s="2"/>
      <c r="G99" s="2"/>
      <c r="H99" s="2" t="str">
        <f t="shared" si="5"/>
        <v>_</v>
      </c>
      <c r="I99" s="2"/>
      <c r="J99" s="2"/>
      <c r="K99" s="2"/>
      <c r="L99" s="2" t="str">
        <f t="shared" si="4"/>
        <v>_</v>
      </c>
      <c r="M99" s="2"/>
      <c r="N99" s="2">
        <f>IF(ISBLANK(Table2[[#This Row],[ActualResult]]), 0, 1)</f>
        <v>0</v>
      </c>
      <c r="O99" s="2" t="str">
        <f>IF(ISBLANK(Table2[[#This Row],[ActualResult]]), "_", IF(Table2[[#This Row],[ActualWinner]]=Table2[[#This Row],[PredictedWinner]], "Y", "N"))</f>
        <v>_</v>
      </c>
      <c r="P99" s="2" t="str">
        <f>IF(ISBLANK(Table2[[#This Row],[ActualResult]]), "_", IF(Table2[[#This Row],[ActualAwayScore]]=Table2[[#This Row],[PredictedAwayScore]], "Y", "N"))</f>
        <v>_</v>
      </c>
      <c r="Q99" s="2" t="str">
        <f>IF(ISBLANK(Table2[[#This Row],[ActualResult]]), "_", IF(Table2[[#This Row],[ActualHomeScore]]=Table2[[#This Row],[PredictedHomeScore]], "Y", "N"))</f>
        <v>_</v>
      </c>
      <c r="R99" s="2"/>
      <c r="S99" s="2" t="str">
        <f t="shared" si="3"/>
        <v>_</v>
      </c>
      <c r="T99" s="2">
        <f>IF(VLOOKUP(Table2[[#This Row],[AwayTeam]],Table3[[Teams]:[D]],2)=VLOOKUP(Table2[[#This Row],[HomeTeam]],Table3[[Teams]:[D]],2),1,0)</f>
        <v>1</v>
      </c>
      <c r="U99" s="2">
        <f>IF(VLOOKUP(Table2[[#This Row],[AwayTeam]],Table3[[Teams]:[D]],3)=VLOOKUP(Table2[[#This Row],[HomeTeam]],Table3[[Teams]:[D]],3),1,0)</f>
        <v>0</v>
      </c>
      <c r="V99" s="2">
        <f>IF(Table2[[#This Row],[InterConf]]=1,IF(Table2[[#This Row],[InterDiv]]=0, 1, 0), 0)</f>
        <v>1</v>
      </c>
      <c r="W99" s="2">
        <f>IF(VLOOKUP(Table2[[#This Row],[AwayTeam]],Table3[[Teams]:[D]],2)&lt;&gt;VLOOKUP(Table2[[#This Row],[HomeTeam]],Table3[[Teams]:[D]],2),1,0)</f>
        <v>0</v>
      </c>
    </row>
    <row r="100" spans="1:23" x14ac:dyDescent="0.25">
      <c r="B100" s="1">
        <v>45587</v>
      </c>
      <c r="C100" s="9" t="s">
        <v>210</v>
      </c>
      <c r="D100" s="2" t="s">
        <v>31</v>
      </c>
      <c r="E100" s="2" t="s">
        <v>33</v>
      </c>
      <c r="F100" s="2"/>
      <c r="G100" s="2"/>
      <c r="H100" s="2" t="str">
        <f t="shared" si="5"/>
        <v>_</v>
      </c>
      <c r="I100" s="2"/>
      <c r="J100" s="2"/>
      <c r="K100" s="2"/>
      <c r="L100" s="2" t="str">
        <f t="shared" si="4"/>
        <v>_</v>
      </c>
      <c r="M100" s="2"/>
      <c r="N100" s="2">
        <f>IF(ISBLANK(Table2[[#This Row],[ActualResult]]), 0, 1)</f>
        <v>0</v>
      </c>
      <c r="O100" s="2" t="str">
        <f>IF(ISBLANK(Table2[[#This Row],[ActualResult]]), "_", IF(Table2[[#This Row],[ActualWinner]]=Table2[[#This Row],[PredictedWinner]], "Y", "N"))</f>
        <v>_</v>
      </c>
      <c r="P100" s="2" t="str">
        <f>IF(ISBLANK(Table2[[#This Row],[ActualResult]]), "_", IF(Table2[[#This Row],[ActualAwayScore]]=Table2[[#This Row],[PredictedAwayScore]], "Y", "N"))</f>
        <v>_</v>
      </c>
      <c r="Q100" s="2" t="str">
        <f>IF(ISBLANK(Table2[[#This Row],[ActualResult]]), "_", IF(Table2[[#This Row],[ActualHomeScore]]=Table2[[#This Row],[PredictedHomeScore]], "Y", "N"))</f>
        <v>_</v>
      </c>
      <c r="R100" s="2"/>
      <c r="S100" s="2" t="str">
        <f t="shared" si="3"/>
        <v>_</v>
      </c>
      <c r="T100" s="2">
        <f>IF(VLOOKUP(Table2[[#This Row],[AwayTeam]],Table3[[Teams]:[D]],2)=VLOOKUP(Table2[[#This Row],[HomeTeam]],Table3[[Teams]:[D]],2),1,0)</f>
        <v>1</v>
      </c>
      <c r="U100" s="2">
        <f>IF(VLOOKUP(Table2[[#This Row],[AwayTeam]],Table3[[Teams]:[D]],3)=VLOOKUP(Table2[[#This Row],[HomeTeam]],Table3[[Teams]:[D]],3),1,0)</f>
        <v>0</v>
      </c>
      <c r="V100" s="2">
        <f>IF(Table2[[#This Row],[InterConf]]=1,IF(Table2[[#This Row],[InterDiv]]=0, 1, 0), 0)</f>
        <v>1</v>
      </c>
      <c r="W100" s="2">
        <f>IF(VLOOKUP(Table2[[#This Row],[AwayTeam]],Table3[[Teams]:[D]],2)&lt;&gt;VLOOKUP(Table2[[#This Row],[HomeTeam]],Table3[[Teams]:[D]],2),1,0)</f>
        <v>0</v>
      </c>
    </row>
    <row r="101" spans="1:23" x14ac:dyDescent="0.25">
      <c r="B101" s="1">
        <v>45587</v>
      </c>
      <c r="C101" s="9" t="s">
        <v>211</v>
      </c>
      <c r="D101" s="2" t="s">
        <v>22</v>
      </c>
      <c r="E101" s="2" t="s">
        <v>13</v>
      </c>
      <c r="F101" s="2"/>
      <c r="G101" s="2"/>
      <c r="H101" s="2" t="str">
        <f t="shared" si="5"/>
        <v>_</v>
      </c>
      <c r="I101" s="2"/>
      <c r="J101" s="2"/>
      <c r="K101" s="2"/>
      <c r="L101" s="2" t="str">
        <f t="shared" si="4"/>
        <v>_</v>
      </c>
      <c r="M101" s="2"/>
      <c r="N101" s="2">
        <f>IF(ISBLANK(Table2[[#This Row],[ActualResult]]), 0, 1)</f>
        <v>0</v>
      </c>
      <c r="O101" s="2" t="str">
        <f>IF(ISBLANK(Table2[[#This Row],[ActualResult]]), "_", IF(Table2[[#This Row],[ActualWinner]]=Table2[[#This Row],[PredictedWinner]], "Y", "N"))</f>
        <v>_</v>
      </c>
      <c r="P101" s="2" t="str">
        <f>IF(ISBLANK(Table2[[#This Row],[ActualResult]]), "_", IF(Table2[[#This Row],[ActualAwayScore]]=Table2[[#This Row],[PredictedAwayScore]], "Y", "N"))</f>
        <v>_</v>
      </c>
      <c r="Q101" s="2" t="str">
        <f>IF(ISBLANK(Table2[[#This Row],[ActualResult]]), "_", IF(Table2[[#This Row],[ActualHomeScore]]=Table2[[#This Row],[PredictedHomeScore]], "Y", "N"))</f>
        <v>_</v>
      </c>
      <c r="R101" s="2"/>
      <c r="S101" s="2" t="str">
        <f t="shared" si="3"/>
        <v>_</v>
      </c>
      <c r="T101" s="2">
        <f>IF(VLOOKUP(Table2[[#This Row],[AwayTeam]],Table3[[Teams]:[D]],2)=VLOOKUP(Table2[[#This Row],[HomeTeam]],Table3[[Teams]:[D]],2),1,0)</f>
        <v>1</v>
      </c>
      <c r="U101" s="2">
        <f>IF(VLOOKUP(Table2[[#This Row],[AwayTeam]],Table3[[Teams]:[D]],3)=VLOOKUP(Table2[[#This Row],[HomeTeam]],Table3[[Teams]:[D]],3),1,0)</f>
        <v>1</v>
      </c>
      <c r="V101" s="2">
        <f>IF(Table2[[#This Row],[InterConf]]=1,IF(Table2[[#This Row],[InterDiv]]=0, 1, 0), 0)</f>
        <v>0</v>
      </c>
      <c r="W101" s="2">
        <f>IF(VLOOKUP(Table2[[#This Row],[AwayTeam]],Table3[[Teams]:[D]],2)&lt;&gt;VLOOKUP(Table2[[#This Row],[HomeTeam]],Table3[[Teams]:[D]],2),1,0)</f>
        <v>0</v>
      </c>
    </row>
    <row r="102" spans="1:23" x14ac:dyDescent="0.25">
      <c r="B102" s="1">
        <v>45587</v>
      </c>
      <c r="C102" s="9" t="s">
        <v>212</v>
      </c>
      <c r="D102" s="2" t="s">
        <v>25</v>
      </c>
      <c r="E102" s="2" t="s">
        <v>17</v>
      </c>
      <c r="F102" s="2"/>
      <c r="G102" s="2"/>
      <c r="H102" s="2" t="str">
        <f t="shared" si="5"/>
        <v>_</v>
      </c>
      <c r="I102" s="2"/>
      <c r="J102" s="2"/>
      <c r="K102" s="2"/>
      <c r="L102" s="2" t="str">
        <f t="shared" si="4"/>
        <v>_</v>
      </c>
      <c r="M102" s="2"/>
      <c r="N102" s="2">
        <f>IF(ISBLANK(Table2[[#This Row],[ActualResult]]), 0, 1)</f>
        <v>0</v>
      </c>
      <c r="O102" s="2" t="str">
        <f>IF(ISBLANK(Table2[[#This Row],[ActualResult]]), "_", IF(Table2[[#This Row],[ActualWinner]]=Table2[[#This Row],[PredictedWinner]], "Y", "N"))</f>
        <v>_</v>
      </c>
      <c r="P102" s="2" t="str">
        <f>IF(ISBLANK(Table2[[#This Row],[ActualResult]]), "_", IF(Table2[[#This Row],[ActualAwayScore]]=Table2[[#This Row],[PredictedAwayScore]], "Y", "N"))</f>
        <v>_</v>
      </c>
      <c r="Q102" s="2" t="str">
        <f>IF(ISBLANK(Table2[[#This Row],[ActualResult]]), "_", IF(Table2[[#This Row],[ActualHomeScore]]=Table2[[#This Row],[PredictedHomeScore]], "Y", "N"))</f>
        <v>_</v>
      </c>
      <c r="R102" s="2"/>
      <c r="S102" s="2" t="str">
        <f t="shared" si="3"/>
        <v>_</v>
      </c>
      <c r="T102" s="2">
        <f>IF(VLOOKUP(Table2[[#This Row],[AwayTeam]],Table3[[Teams]:[D]],2)=VLOOKUP(Table2[[#This Row],[HomeTeam]],Table3[[Teams]:[D]],2),1,0)</f>
        <v>1</v>
      </c>
      <c r="U102" s="2">
        <f>IF(VLOOKUP(Table2[[#This Row],[AwayTeam]],Table3[[Teams]:[D]],3)=VLOOKUP(Table2[[#This Row],[HomeTeam]],Table3[[Teams]:[D]],3),1,0)</f>
        <v>0</v>
      </c>
      <c r="V102" s="2">
        <f>IF(Table2[[#This Row],[InterConf]]=1,IF(Table2[[#This Row],[InterDiv]]=0, 1, 0), 0)</f>
        <v>1</v>
      </c>
      <c r="W102" s="2">
        <f>IF(VLOOKUP(Table2[[#This Row],[AwayTeam]],Table3[[Teams]:[D]],2)&lt;&gt;VLOOKUP(Table2[[#This Row],[HomeTeam]],Table3[[Teams]:[D]],2),1,0)</f>
        <v>0</v>
      </c>
    </row>
    <row r="103" spans="1:23" x14ac:dyDescent="0.25">
      <c r="B103" s="1">
        <v>45587</v>
      </c>
      <c r="C103" s="9" t="s">
        <v>213</v>
      </c>
      <c r="D103" s="2" t="s">
        <v>26</v>
      </c>
      <c r="E103" s="2" t="s">
        <v>12</v>
      </c>
      <c r="F103" s="2"/>
      <c r="G103" s="2"/>
      <c r="H103" s="2" t="str">
        <f t="shared" si="5"/>
        <v>_</v>
      </c>
      <c r="I103" s="2"/>
      <c r="J103" s="2"/>
      <c r="K103" s="2"/>
      <c r="L103" s="2" t="str">
        <f t="shared" si="4"/>
        <v>_</v>
      </c>
      <c r="M103" s="2"/>
      <c r="N103" s="2">
        <f>IF(ISBLANK(Table2[[#This Row],[ActualResult]]), 0, 1)</f>
        <v>0</v>
      </c>
      <c r="O103" s="2" t="str">
        <f>IF(ISBLANK(Table2[[#This Row],[ActualResult]]), "_", IF(Table2[[#This Row],[ActualWinner]]=Table2[[#This Row],[PredictedWinner]], "Y", "N"))</f>
        <v>_</v>
      </c>
      <c r="P103" s="2" t="str">
        <f>IF(ISBLANK(Table2[[#This Row],[ActualResult]]), "_", IF(Table2[[#This Row],[ActualAwayScore]]=Table2[[#This Row],[PredictedAwayScore]], "Y", "N"))</f>
        <v>_</v>
      </c>
      <c r="Q103" s="2" t="str">
        <f>IF(ISBLANK(Table2[[#This Row],[ActualResult]]), "_", IF(Table2[[#This Row],[ActualHomeScore]]=Table2[[#This Row],[PredictedHomeScore]], "Y", "N"))</f>
        <v>_</v>
      </c>
      <c r="R103" s="2"/>
      <c r="S103" s="2" t="str">
        <f t="shared" si="3"/>
        <v>_</v>
      </c>
      <c r="T103" s="2">
        <f>IF(VLOOKUP(Table2[[#This Row],[AwayTeam]],Table3[[Teams]:[D]],2)=VLOOKUP(Table2[[#This Row],[HomeTeam]],Table3[[Teams]:[D]],2),1,0)</f>
        <v>1</v>
      </c>
      <c r="U103" s="2">
        <f>IF(VLOOKUP(Table2[[#This Row],[AwayTeam]],Table3[[Teams]:[D]],3)=VLOOKUP(Table2[[#This Row],[HomeTeam]],Table3[[Teams]:[D]],3),1,0)</f>
        <v>0</v>
      </c>
      <c r="V103" s="2">
        <f>IF(Table2[[#This Row],[InterConf]]=1,IF(Table2[[#This Row],[InterDiv]]=0, 1, 0), 0)</f>
        <v>1</v>
      </c>
      <c r="W103" s="2">
        <f>IF(VLOOKUP(Table2[[#This Row],[AwayTeam]],Table3[[Teams]:[D]],2)&lt;&gt;VLOOKUP(Table2[[#This Row],[HomeTeam]],Table3[[Teams]:[D]],2),1,0)</f>
        <v>0</v>
      </c>
    </row>
    <row r="104" spans="1:23" x14ac:dyDescent="0.25">
      <c r="B104" s="1">
        <v>45587</v>
      </c>
      <c r="C104" s="9" t="s">
        <v>214</v>
      </c>
      <c r="D104" s="2" t="s">
        <v>16</v>
      </c>
      <c r="E104" s="2" t="s">
        <v>35</v>
      </c>
      <c r="F104" s="2"/>
      <c r="G104" s="2"/>
      <c r="H104" s="2" t="str">
        <f t="shared" si="5"/>
        <v>_</v>
      </c>
      <c r="I104" s="2"/>
      <c r="J104" s="2"/>
      <c r="K104" s="2"/>
      <c r="L104" s="2" t="str">
        <f t="shared" si="4"/>
        <v>_</v>
      </c>
      <c r="M104" s="2"/>
      <c r="N104" s="2">
        <f>IF(ISBLANK(Table2[[#This Row],[ActualResult]]), 0, 1)</f>
        <v>0</v>
      </c>
      <c r="O104" s="2" t="str">
        <f>IF(ISBLANK(Table2[[#This Row],[ActualResult]]), "_", IF(Table2[[#This Row],[ActualWinner]]=Table2[[#This Row],[PredictedWinner]], "Y", "N"))</f>
        <v>_</v>
      </c>
      <c r="P104" s="2" t="str">
        <f>IF(ISBLANK(Table2[[#This Row],[ActualResult]]), "_", IF(Table2[[#This Row],[ActualAwayScore]]=Table2[[#This Row],[PredictedAwayScore]], "Y", "N"))</f>
        <v>_</v>
      </c>
      <c r="Q104" s="2" t="str">
        <f>IF(ISBLANK(Table2[[#This Row],[ActualResult]]), "_", IF(Table2[[#This Row],[ActualHomeScore]]=Table2[[#This Row],[PredictedHomeScore]], "Y", "N"))</f>
        <v>_</v>
      </c>
      <c r="R104" s="2"/>
      <c r="S104" s="2" t="str">
        <f t="shared" si="3"/>
        <v>_</v>
      </c>
      <c r="T104" s="2">
        <f>IF(VLOOKUP(Table2[[#This Row],[AwayTeam]],Table3[[Teams]:[D]],2)=VLOOKUP(Table2[[#This Row],[HomeTeam]],Table3[[Teams]:[D]],2),1,0)</f>
        <v>0</v>
      </c>
      <c r="U104" s="2">
        <f>IF(VLOOKUP(Table2[[#This Row],[AwayTeam]],Table3[[Teams]:[D]],3)=VLOOKUP(Table2[[#This Row],[HomeTeam]],Table3[[Teams]:[D]],3),1,0)</f>
        <v>0</v>
      </c>
      <c r="V104" s="2">
        <f>IF(Table2[[#This Row],[InterConf]]=1,IF(Table2[[#This Row],[InterDiv]]=0, 1, 0), 0)</f>
        <v>0</v>
      </c>
      <c r="W104" s="2">
        <f>IF(VLOOKUP(Table2[[#This Row],[AwayTeam]],Table3[[Teams]:[D]],2)&lt;&gt;VLOOKUP(Table2[[#This Row],[HomeTeam]],Table3[[Teams]:[D]],2),1,0)</f>
        <v>1</v>
      </c>
    </row>
    <row r="105" spans="1:23" x14ac:dyDescent="0.25">
      <c r="B105" s="1">
        <v>45587</v>
      </c>
      <c r="C105" s="9" t="s">
        <v>215</v>
      </c>
      <c r="D105" s="2" t="s">
        <v>44</v>
      </c>
      <c r="E105" s="2" t="s">
        <v>23</v>
      </c>
      <c r="F105" s="2"/>
      <c r="G105" s="2"/>
      <c r="H105" s="2" t="str">
        <f t="shared" si="5"/>
        <v>_</v>
      </c>
      <c r="I105" s="2"/>
      <c r="J105" s="2"/>
      <c r="K105" s="2"/>
      <c r="L105" s="2" t="str">
        <f t="shared" si="4"/>
        <v>_</v>
      </c>
      <c r="M105" s="2"/>
      <c r="N105" s="2">
        <f>IF(ISBLANK(Table2[[#This Row],[ActualResult]]), 0, 1)</f>
        <v>0</v>
      </c>
      <c r="O105" s="2" t="str">
        <f>IF(ISBLANK(Table2[[#This Row],[ActualResult]]), "_", IF(Table2[[#This Row],[ActualWinner]]=Table2[[#This Row],[PredictedWinner]], "Y", "N"))</f>
        <v>_</v>
      </c>
      <c r="P105" s="2" t="str">
        <f>IF(ISBLANK(Table2[[#This Row],[ActualResult]]), "_", IF(Table2[[#This Row],[ActualAwayScore]]=Table2[[#This Row],[PredictedAwayScore]], "Y", "N"))</f>
        <v>_</v>
      </c>
      <c r="Q105" s="2" t="str">
        <f>IF(ISBLANK(Table2[[#This Row],[ActualResult]]), "_", IF(Table2[[#This Row],[ActualHomeScore]]=Table2[[#This Row],[PredictedHomeScore]], "Y", "N"))</f>
        <v>_</v>
      </c>
      <c r="R105" s="2"/>
      <c r="S105" s="2" t="str">
        <f t="shared" si="3"/>
        <v>_</v>
      </c>
      <c r="T105" s="2">
        <f>IF(VLOOKUP(Table2[[#This Row],[AwayTeam]],Table3[[Teams]:[D]],2)=VLOOKUP(Table2[[#This Row],[HomeTeam]],Table3[[Teams]:[D]],2),1,0)</f>
        <v>0</v>
      </c>
      <c r="U105" s="2">
        <f>IF(VLOOKUP(Table2[[#This Row],[AwayTeam]],Table3[[Teams]:[D]],3)=VLOOKUP(Table2[[#This Row],[HomeTeam]],Table3[[Teams]:[D]],3),1,0)</f>
        <v>0</v>
      </c>
      <c r="V105" s="2">
        <f>IF(Table2[[#This Row],[InterConf]]=1,IF(Table2[[#This Row],[InterDiv]]=0, 1, 0), 0)</f>
        <v>0</v>
      </c>
      <c r="W105" s="2">
        <f>IF(VLOOKUP(Table2[[#This Row],[AwayTeam]],Table3[[Teams]:[D]],2)&lt;&gt;VLOOKUP(Table2[[#This Row],[HomeTeam]],Table3[[Teams]:[D]],2),1,0)</f>
        <v>1</v>
      </c>
    </row>
    <row r="106" spans="1:23" x14ac:dyDescent="0.25">
      <c r="B106" s="1">
        <v>45587</v>
      </c>
      <c r="C106" s="9" t="s">
        <v>216</v>
      </c>
      <c r="D106" s="2" t="s">
        <v>30</v>
      </c>
      <c r="E106" s="2" t="s">
        <v>15</v>
      </c>
      <c r="F106" s="2"/>
      <c r="G106" s="2"/>
      <c r="H106" s="2" t="str">
        <f t="shared" si="5"/>
        <v>_</v>
      </c>
      <c r="I106" s="2"/>
      <c r="J106" s="2"/>
      <c r="K106" s="2"/>
      <c r="L106" s="2" t="str">
        <f t="shared" si="4"/>
        <v>_</v>
      </c>
      <c r="M106" s="2"/>
      <c r="N106" s="2">
        <f>IF(ISBLANK(Table2[[#This Row],[ActualResult]]), 0, 1)</f>
        <v>0</v>
      </c>
      <c r="O106" s="2" t="str">
        <f>IF(ISBLANK(Table2[[#This Row],[ActualResult]]), "_", IF(Table2[[#This Row],[ActualWinner]]=Table2[[#This Row],[PredictedWinner]], "Y", "N"))</f>
        <v>_</v>
      </c>
      <c r="P106" s="2" t="str">
        <f>IF(ISBLANK(Table2[[#This Row],[ActualResult]]), "_", IF(Table2[[#This Row],[ActualAwayScore]]=Table2[[#This Row],[PredictedAwayScore]], "Y", "N"))</f>
        <v>_</v>
      </c>
      <c r="Q106" s="2" t="str">
        <f>IF(ISBLANK(Table2[[#This Row],[ActualResult]]), "_", IF(Table2[[#This Row],[ActualHomeScore]]=Table2[[#This Row],[PredictedHomeScore]], "Y", "N"))</f>
        <v>_</v>
      </c>
      <c r="R106" s="2"/>
      <c r="S106" s="2" t="str">
        <f t="shared" si="3"/>
        <v>_</v>
      </c>
      <c r="T106" s="2">
        <f>IF(VLOOKUP(Table2[[#This Row],[AwayTeam]],Table3[[Teams]:[D]],2)=VLOOKUP(Table2[[#This Row],[HomeTeam]],Table3[[Teams]:[D]],2),1,0)</f>
        <v>0</v>
      </c>
      <c r="U106" s="2">
        <f>IF(VLOOKUP(Table2[[#This Row],[AwayTeam]],Table3[[Teams]:[D]],3)=VLOOKUP(Table2[[#This Row],[HomeTeam]],Table3[[Teams]:[D]],3),1,0)</f>
        <v>0</v>
      </c>
      <c r="V106" s="2">
        <f>IF(Table2[[#This Row],[InterConf]]=1,IF(Table2[[#This Row],[InterDiv]]=0, 1, 0), 0)</f>
        <v>0</v>
      </c>
      <c r="W106" s="2">
        <f>IF(VLOOKUP(Table2[[#This Row],[AwayTeam]],Table3[[Teams]:[D]],2)&lt;&gt;VLOOKUP(Table2[[#This Row],[HomeTeam]],Table3[[Teams]:[D]],2),1,0)</f>
        <v>1</v>
      </c>
    </row>
    <row r="107" spans="1:23" x14ac:dyDescent="0.25">
      <c r="B107" s="1">
        <v>45587</v>
      </c>
      <c r="C107" s="9" t="s">
        <v>217</v>
      </c>
      <c r="D107" s="2" t="s">
        <v>21</v>
      </c>
      <c r="E107" s="2" t="s">
        <v>24</v>
      </c>
      <c r="F107" s="2"/>
      <c r="G107" s="2"/>
      <c r="H107" s="2" t="str">
        <f t="shared" si="5"/>
        <v>_</v>
      </c>
      <c r="I107" s="2"/>
      <c r="J107" s="2"/>
      <c r="K107" s="2"/>
      <c r="L107" s="2" t="str">
        <f t="shared" si="4"/>
        <v>_</v>
      </c>
      <c r="M107" s="2"/>
      <c r="N107" s="2">
        <f>IF(ISBLANK(Table2[[#This Row],[ActualResult]]), 0, 1)</f>
        <v>0</v>
      </c>
      <c r="O107" s="2" t="str">
        <f>IF(ISBLANK(Table2[[#This Row],[ActualResult]]), "_", IF(Table2[[#This Row],[ActualWinner]]=Table2[[#This Row],[PredictedWinner]], "Y", "N"))</f>
        <v>_</v>
      </c>
      <c r="P107" s="2" t="str">
        <f>IF(ISBLANK(Table2[[#This Row],[ActualResult]]), "_", IF(Table2[[#This Row],[ActualAwayScore]]=Table2[[#This Row],[PredictedAwayScore]], "Y", "N"))</f>
        <v>_</v>
      </c>
      <c r="Q107" s="2" t="str">
        <f>IF(ISBLANK(Table2[[#This Row],[ActualResult]]), "_", IF(Table2[[#This Row],[ActualHomeScore]]=Table2[[#This Row],[PredictedHomeScore]], "Y", "N"))</f>
        <v>_</v>
      </c>
      <c r="R107" s="2"/>
      <c r="S107" s="2" t="str">
        <f t="shared" si="3"/>
        <v>_</v>
      </c>
      <c r="T107" s="2">
        <f>IF(VLOOKUP(Table2[[#This Row],[AwayTeam]],Table3[[Teams]:[D]],2)=VLOOKUP(Table2[[#This Row],[HomeTeam]],Table3[[Teams]:[D]],2),1,0)</f>
        <v>0</v>
      </c>
      <c r="U107" s="2">
        <f>IF(VLOOKUP(Table2[[#This Row],[AwayTeam]],Table3[[Teams]:[D]],3)=VLOOKUP(Table2[[#This Row],[HomeTeam]],Table3[[Teams]:[D]],3),1,0)</f>
        <v>0</v>
      </c>
      <c r="V107" s="2">
        <f>IF(Table2[[#This Row],[InterConf]]=1,IF(Table2[[#This Row],[InterDiv]]=0, 1, 0), 0)</f>
        <v>0</v>
      </c>
      <c r="W107" s="2">
        <f>IF(VLOOKUP(Table2[[#This Row],[AwayTeam]],Table3[[Teams]:[D]],2)&lt;&gt;VLOOKUP(Table2[[#This Row],[HomeTeam]],Table3[[Teams]:[D]],2),1,0)</f>
        <v>1</v>
      </c>
    </row>
    <row r="108" spans="1:23" x14ac:dyDescent="0.25">
      <c r="B108" s="1">
        <v>45587</v>
      </c>
      <c r="C108" s="9" t="s">
        <v>218</v>
      </c>
      <c r="D108" s="2" t="s">
        <v>38</v>
      </c>
      <c r="E108" s="2" t="s">
        <v>47</v>
      </c>
      <c r="F108" s="2"/>
      <c r="G108" s="2"/>
      <c r="H108" s="2" t="str">
        <f t="shared" si="5"/>
        <v>_</v>
      </c>
      <c r="I108" s="2"/>
      <c r="J108" s="2"/>
      <c r="K108" s="2"/>
      <c r="L108" s="2" t="str">
        <f t="shared" si="4"/>
        <v>_</v>
      </c>
      <c r="M108" s="2"/>
      <c r="N108" s="2">
        <f>IF(ISBLANK(Table2[[#This Row],[ActualResult]]), 0, 1)</f>
        <v>0</v>
      </c>
      <c r="O108" s="2" t="str">
        <f>IF(ISBLANK(Table2[[#This Row],[ActualResult]]), "_", IF(Table2[[#This Row],[ActualWinner]]=Table2[[#This Row],[PredictedWinner]], "Y", "N"))</f>
        <v>_</v>
      </c>
      <c r="P108" s="2" t="str">
        <f>IF(ISBLANK(Table2[[#This Row],[ActualResult]]), "_", IF(Table2[[#This Row],[ActualAwayScore]]=Table2[[#This Row],[PredictedAwayScore]], "Y", "N"))</f>
        <v>_</v>
      </c>
      <c r="Q108" s="2" t="str">
        <f>IF(ISBLANK(Table2[[#This Row],[ActualResult]]), "_", IF(Table2[[#This Row],[ActualHomeScore]]=Table2[[#This Row],[PredictedHomeScore]], "Y", "N"))</f>
        <v>_</v>
      </c>
      <c r="R108" s="2"/>
      <c r="S108" s="2" t="str">
        <f t="shared" si="3"/>
        <v>_</v>
      </c>
      <c r="T108" s="2">
        <f>IF(VLOOKUP(Table2[[#This Row],[AwayTeam]],Table3[[Teams]:[D]],2)=VLOOKUP(Table2[[#This Row],[HomeTeam]],Table3[[Teams]:[D]],2),1,0)</f>
        <v>1</v>
      </c>
      <c r="U108" s="2">
        <f>IF(VLOOKUP(Table2[[#This Row],[AwayTeam]],Table3[[Teams]:[D]],3)=VLOOKUP(Table2[[#This Row],[HomeTeam]],Table3[[Teams]:[D]],3),1,0)</f>
        <v>1</v>
      </c>
      <c r="V108" s="2">
        <f>IF(Table2[[#This Row],[InterConf]]=1,IF(Table2[[#This Row],[InterDiv]]=0, 1, 0), 0)</f>
        <v>0</v>
      </c>
      <c r="W108" s="2">
        <f>IF(VLOOKUP(Table2[[#This Row],[AwayTeam]],Table3[[Teams]:[D]],2)&lt;&gt;VLOOKUP(Table2[[#This Row],[HomeTeam]],Table3[[Teams]:[D]],2),1,0)</f>
        <v>0</v>
      </c>
    </row>
    <row r="109" spans="1:23" x14ac:dyDescent="0.25">
      <c r="A109" s="5"/>
      <c r="B109" s="3">
        <v>45587</v>
      </c>
      <c r="C109" s="10" t="s">
        <v>219</v>
      </c>
      <c r="D109" s="4" t="s">
        <v>28</v>
      </c>
      <c r="E109" s="4" t="s">
        <v>27</v>
      </c>
      <c r="F109" s="4"/>
      <c r="G109" s="4"/>
      <c r="H109" s="4" t="str">
        <f t="shared" si="5"/>
        <v>_</v>
      </c>
      <c r="I109" s="4"/>
      <c r="J109" s="4"/>
      <c r="K109" s="4"/>
      <c r="L109" s="2" t="str">
        <f t="shared" si="4"/>
        <v>_</v>
      </c>
      <c r="M109" s="4"/>
      <c r="N109" s="4">
        <f>IF(ISBLANK(Table2[[#This Row],[ActualResult]]), 0, 1)</f>
        <v>0</v>
      </c>
      <c r="O109" s="4" t="str">
        <f>IF(ISBLANK(Table2[[#This Row],[ActualResult]]), "_", IF(Table2[[#This Row],[ActualWinner]]=Table2[[#This Row],[PredictedWinner]], "Y", "N"))</f>
        <v>_</v>
      </c>
      <c r="P109" s="4" t="str">
        <f>IF(ISBLANK(Table2[[#This Row],[ActualResult]]), "_", IF(Table2[[#This Row],[ActualAwayScore]]=Table2[[#This Row],[PredictedAwayScore]], "Y", "N"))</f>
        <v>_</v>
      </c>
      <c r="Q109" s="4" t="str">
        <f>IF(ISBLANK(Table2[[#This Row],[ActualResult]]), "_", IF(Table2[[#This Row],[ActualHomeScore]]=Table2[[#This Row],[PredictedHomeScore]], "Y", "N"))</f>
        <v>_</v>
      </c>
      <c r="R109" s="2"/>
      <c r="S109" s="2" t="str">
        <f t="shared" si="3"/>
        <v>_</v>
      </c>
      <c r="T109" s="2">
        <f>IF(VLOOKUP(Table2[[#This Row],[AwayTeam]],Table3[[Teams]:[D]],2)=VLOOKUP(Table2[[#This Row],[HomeTeam]],Table3[[Teams]:[D]],2),1,0)</f>
        <v>1</v>
      </c>
      <c r="U109" s="2">
        <f>IF(VLOOKUP(Table2[[#This Row],[AwayTeam]],Table3[[Teams]:[D]],3)=VLOOKUP(Table2[[#This Row],[HomeTeam]],Table3[[Teams]:[D]],3),1,0)</f>
        <v>1</v>
      </c>
      <c r="V109" s="2">
        <f>IF(Table2[[#This Row],[InterConf]]=1,IF(Table2[[#This Row],[InterDiv]]=0, 1, 0), 0)</f>
        <v>0</v>
      </c>
      <c r="W109" s="2">
        <f>IF(VLOOKUP(Table2[[#This Row],[AwayTeam]],Table3[[Teams]:[D]],2)&lt;&gt;VLOOKUP(Table2[[#This Row],[HomeTeam]],Table3[[Teams]:[D]],2),1,0)</f>
        <v>0</v>
      </c>
    </row>
    <row r="110" spans="1:23" x14ac:dyDescent="0.25">
      <c r="A110" s="15"/>
      <c r="B110" s="16">
        <v>45588</v>
      </c>
      <c r="C110" s="17" t="s">
        <v>220</v>
      </c>
      <c r="D110" s="18" t="s">
        <v>45</v>
      </c>
      <c r="E110" s="18" t="s">
        <v>46</v>
      </c>
      <c r="F110" s="18"/>
      <c r="G110" s="18"/>
      <c r="H110" s="18" t="str">
        <f t="shared" si="5"/>
        <v>_</v>
      </c>
      <c r="I110" s="18"/>
      <c r="J110" s="18"/>
      <c r="K110" s="18"/>
      <c r="L110" s="18" t="str">
        <f t="shared" si="4"/>
        <v>_</v>
      </c>
      <c r="M110" s="18"/>
      <c r="N110" s="18">
        <f>IF(ISBLANK(Table2[[#This Row],[ActualResult]]), 0, 1)</f>
        <v>0</v>
      </c>
      <c r="O110" s="18" t="str">
        <f>IF(ISBLANK(Table2[[#This Row],[ActualResult]]), "_", IF(Table2[[#This Row],[ActualWinner]]=Table2[[#This Row],[PredictedWinner]], "Y", "N"))</f>
        <v>_</v>
      </c>
      <c r="P110" s="18" t="str">
        <f>IF(ISBLANK(Table2[[#This Row],[ActualResult]]), "_", IF(Table2[[#This Row],[ActualAwayScore]]=Table2[[#This Row],[PredictedAwayScore]], "Y", "N"))</f>
        <v>_</v>
      </c>
      <c r="Q110" s="18" t="str">
        <f>IF(ISBLANK(Table2[[#This Row],[ActualResult]]), "_", IF(Table2[[#This Row],[ActualHomeScore]]=Table2[[#This Row],[PredictedHomeScore]], "Y", "N"))</f>
        <v>_</v>
      </c>
      <c r="R110" s="2"/>
      <c r="S110" s="2" t="str">
        <f t="shared" si="3"/>
        <v>_</v>
      </c>
      <c r="T110" s="2">
        <f>IF(VLOOKUP(Table2[[#This Row],[AwayTeam]],Table3[[Teams]:[D]],2)=VLOOKUP(Table2[[#This Row],[HomeTeam]],Table3[[Teams]:[D]],2),1,0)</f>
        <v>1</v>
      </c>
      <c r="U110" s="2">
        <f>IF(VLOOKUP(Table2[[#This Row],[AwayTeam]],Table3[[Teams]:[D]],3)=VLOOKUP(Table2[[#This Row],[HomeTeam]],Table3[[Teams]:[D]],3),1,0)</f>
        <v>1</v>
      </c>
      <c r="V110" s="2">
        <f>IF(Table2[[#This Row],[InterConf]]=1,IF(Table2[[#This Row],[InterDiv]]=0, 1, 0), 0)</f>
        <v>0</v>
      </c>
      <c r="W110" s="2">
        <f>IF(VLOOKUP(Table2[[#This Row],[AwayTeam]],Table3[[Teams]:[D]],2)&lt;&gt;VLOOKUP(Table2[[#This Row],[HomeTeam]],Table3[[Teams]:[D]],2),1,0)</f>
        <v>0</v>
      </c>
    </row>
    <row r="111" spans="1:23" x14ac:dyDescent="0.25">
      <c r="B111" s="1">
        <v>45589</v>
      </c>
      <c r="C111" s="9" t="s">
        <v>221</v>
      </c>
      <c r="D111" s="2" t="s">
        <v>34</v>
      </c>
      <c r="E111" s="2" t="s">
        <v>16</v>
      </c>
      <c r="F111" s="2"/>
      <c r="G111" s="2"/>
      <c r="H111" s="2" t="str">
        <f t="shared" si="5"/>
        <v>_</v>
      </c>
      <c r="I111" s="2"/>
      <c r="J111" s="2"/>
      <c r="K111" s="2"/>
      <c r="L111" s="19" t="str">
        <f t="shared" si="4"/>
        <v>_</v>
      </c>
      <c r="M111" s="2"/>
      <c r="N111" s="2">
        <f>IF(ISBLANK(Table2[[#This Row],[ActualResult]]), 0, 1)</f>
        <v>0</v>
      </c>
      <c r="O111" s="2" t="str">
        <f>IF(ISBLANK(Table2[[#This Row],[ActualResult]]), "_", IF(Table2[[#This Row],[ActualWinner]]=Table2[[#This Row],[PredictedWinner]], "Y", "N"))</f>
        <v>_</v>
      </c>
      <c r="P111" s="2" t="str">
        <f>IF(ISBLANK(Table2[[#This Row],[ActualResult]]), "_", IF(Table2[[#This Row],[ActualAwayScore]]=Table2[[#This Row],[PredictedAwayScore]], "Y", "N"))</f>
        <v>_</v>
      </c>
      <c r="Q111" s="2" t="str">
        <f>IF(ISBLANK(Table2[[#This Row],[ActualResult]]), "_", IF(Table2[[#This Row],[ActualHomeScore]]=Table2[[#This Row],[PredictedHomeScore]], "Y", "N"))</f>
        <v>_</v>
      </c>
      <c r="R111" s="2"/>
      <c r="S111" s="2" t="str">
        <f t="shared" si="3"/>
        <v>_</v>
      </c>
      <c r="T111" s="2">
        <f>IF(VLOOKUP(Table2[[#This Row],[AwayTeam]],Table3[[Teams]:[D]],2)=VLOOKUP(Table2[[#This Row],[HomeTeam]],Table3[[Teams]:[D]],2),1,0)</f>
        <v>0</v>
      </c>
      <c r="U111" s="2">
        <f>IF(VLOOKUP(Table2[[#This Row],[AwayTeam]],Table3[[Teams]:[D]],3)=VLOOKUP(Table2[[#This Row],[HomeTeam]],Table3[[Teams]:[D]],3),1,0)</f>
        <v>0</v>
      </c>
      <c r="V111" s="2">
        <f>IF(Table2[[#This Row],[InterConf]]=1,IF(Table2[[#This Row],[InterDiv]]=0, 1, 0), 0)</f>
        <v>0</v>
      </c>
      <c r="W111" s="2">
        <f>IF(VLOOKUP(Table2[[#This Row],[AwayTeam]],Table3[[Teams]:[D]],2)&lt;&gt;VLOOKUP(Table2[[#This Row],[HomeTeam]],Table3[[Teams]:[D]],2),1,0)</f>
        <v>1</v>
      </c>
    </row>
    <row r="112" spans="1:23" x14ac:dyDescent="0.25">
      <c r="B112" s="1">
        <v>45589</v>
      </c>
      <c r="C112" s="9" t="s">
        <v>222</v>
      </c>
      <c r="D112" s="2" t="s">
        <v>13</v>
      </c>
      <c r="E112" s="2" t="s">
        <v>18</v>
      </c>
      <c r="F112" s="2"/>
      <c r="G112" s="2"/>
      <c r="H112" s="2" t="str">
        <f t="shared" si="5"/>
        <v>_</v>
      </c>
      <c r="I112" s="2"/>
      <c r="J112" s="2"/>
      <c r="K112" s="2"/>
      <c r="L112" s="2" t="str">
        <f t="shared" si="4"/>
        <v>_</v>
      </c>
      <c r="M112" s="2"/>
      <c r="N112" s="2">
        <f>IF(ISBLANK(Table2[[#This Row],[ActualResult]]), 0, 1)</f>
        <v>0</v>
      </c>
      <c r="O112" s="2" t="str">
        <f>IF(ISBLANK(Table2[[#This Row],[ActualResult]]), "_", IF(Table2[[#This Row],[ActualWinner]]=Table2[[#This Row],[PredictedWinner]], "Y", "N"))</f>
        <v>_</v>
      </c>
      <c r="P112" s="2" t="str">
        <f>IF(ISBLANK(Table2[[#This Row],[ActualResult]]), "_", IF(Table2[[#This Row],[ActualAwayScore]]=Table2[[#This Row],[PredictedAwayScore]], "Y", "N"))</f>
        <v>_</v>
      </c>
      <c r="Q112" s="2" t="str">
        <f>IF(ISBLANK(Table2[[#This Row],[ActualResult]]), "_", IF(Table2[[#This Row],[ActualHomeScore]]=Table2[[#This Row],[PredictedHomeScore]], "Y", "N"))</f>
        <v>_</v>
      </c>
      <c r="R112" s="2"/>
      <c r="S112" s="2" t="str">
        <f t="shared" si="3"/>
        <v>_</v>
      </c>
      <c r="T112" s="2">
        <f>IF(VLOOKUP(Table2[[#This Row],[AwayTeam]],Table3[[Teams]:[D]],2)=VLOOKUP(Table2[[#This Row],[HomeTeam]],Table3[[Teams]:[D]],2),1,0)</f>
        <v>0</v>
      </c>
      <c r="U112" s="2">
        <f>IF(VLOOKUP(Table2[[#This Row],[AwayTeam]],Table3[[Teams]:[D]],3)=VLOOKUP(Table2[[#This Row],[HomeTeam]],Table3[[Teams]:[D]],3),1,0)</f>
        <v>0</v>
      </c>
      <c r="V112" s="2">
        <f>IF(Table2[[#This Row],[InterConf]]=1,IF(Table2[[#This Row],[InterDiv]]=0, 1, 0), 0)</f>
        <v>0</v>
      </c>
      <c r="W112" s="2">
        <f>IF(VLOOKUP(Table2[[#This Row],[AwayTeam]],Table3[[Teams]:[D]],2)&lt;&gt;VLOOKUP(Table2[[#This Row],[HomeTeam]],Table3[[Teams]:[D]],2),1,0)</f>
        <v>1</v>
      </c>
    </row>
    <row r="113" spans="1:23" x14ac:dyDescent="0.25">
      <c r="B113" s="1">
        <v>45589</v>
      </c>
      <c r="C113" s="9" t="s">
        <v>223</v>
      </c>
      <c r="D113" s="2" t="s">
        <v>32</v>
      </c>
      <c r="E113" s="2" t="s">
        <v>31</v>
      </c>
      <c r="F113" s="2"/>
      <c r="G113" s="2"/>
      <c r="H113" s="2" t="str">
        <f t="shared" si="5"/>
        <v>_</v>
      </c>
      <c r="I113" s="2"/>
      <c r="J113" s="2"/>
      <c r="K113" s="2"/>
      <c r="L113" s="2" t="str">
        <f t="shared" si="4"/>
        <v>_</v>
      </c>
      <c r="M113" s="2"/>
      <c r="N113" s="2">
        <f>IF(ISBLANK(Table2[[#This Row],[ActualResult]]), 0, 1)</f>
        <v>0</v>
      </c>
      <c r="O113" s="2" t="str">
        <f>IF(ISBLANK(Table2[[#This Row],[ActualResult]]), "_", IF(Table2[[#This Row],[ActualWinner]]=Table2[[#This Row],[PredictedWinner]], "Y", "N"))</f>
        <v>_</v>
      </c>
      <c r="P113" s="2" t="str">
        <f>IF(ISBLANK(Table2[[#This Row],[ActualResult]]), "_", IF(Table2[[#This Row],[ActualAwayScore]]=Table2[[#This Row],[PredictedAwayScore]], "Y", "N"))</f>
        <v>_</v>
      </c>
      <c r="Q113" s="2" t="str">
        <f>IF(ISBLANK(Table2[[#This Row],[ActualResult]]), "_", IF(Table2[[#This Row],[ActualHomeScore]]=Table2[[#This Row],[PredictedHomeScore]], "Y", "N"))</f>
        <v>_</v>
      </c>
      <c r="R113" s="2"/>
      <c r="S113" s="2" t="str">
        <f t="shared" si="3"/>
        <v>_</v>
      </c>
      <c r="T113" s="2">
        <f>IF(VLOOKUP(Table2[[#This Row],[AwayTeam]],Table3[[Teams]:[D]],2)=VLOOKUP(Table2[[#This Row],[HomeTeam]],Table3[[Teams]:[D]],2),1,0)</f>
        <v>1</v>
      </c>
      <c r="U113" s="2">
        <f>IF(VLOOKUP(Table2[[#This Row],[AwayTeam]],Table3[[Teams]:[D]],3)=VLOOKUP(Table2[[#This Row],[HomeTeam]],Table3[[Teams]:[D]],3),1,0)</f>
        <v>0</v>
      </c>
      <c r="V113" s="2">
        <f>IF(Table2[[#This Row],[InterConf]]=1,IF(Table2[[#This Row],[InterDiv]]=0, 1, 0), 0)</f>
        <v>1</v>
      </c>
      <c r="W113" s="2">
        <f>IF(VLOOKUP(Table2[[#This Row],[AwayTeam]],Table3[[Teams]:[D]],2)&lt;&gt;VLOOKUP(Table2[[#This Row],[HomeTeam]],Table3[[Teams]:[D]],2),1,0)</f>
        <v>0</v>
      </c>
    </row>
    <row r="114" spans="1:23" x14ac:dyDescent="0.25">
      <c r="B114" s="1">
        <v>45589</v>
      </c>
      <c r="C114" s="9" t="s">
        <v>224</v>
      </c>
      <c r="D114" s="2" t="s">
        <v>37</v>
      </c>
      <c r="E114" s="2" t="s">
        <v>43</v>
      </c>
      <c r="F114" s="2"/>
      <c r="G114" s="2"/>
      <c r="H114" s="2" t="str">
        <f t="shared" si="5"/>
        <v>_</v>
      </c>
      <c r="I114" s="2"/>
      <c r="J114" s="2"/>
      <c r="K114" s="2"/>
      <c r="L114" s="2" t="str">
        <f t="shared" si="4"/>
        <v>_</v>
      </c>
      <c r="M114" s="2"/>
      <c r="N114" s="2">
        <f>IF(ISBLANK(Table2[[#This Row],[ActualResult]]), 0, 1)</f>
        <v>0</v>
      </c>
      <c r="O114" s="2" t="str">
        <f>IF(ISBLANK(Table2[[#This Row],[ActualResult]]), "_", IF(Table2[[#This Row],[ActualWinner]]=Table2[[#This Row],[PredictedWinner]], "Y", "N"))</f>
        <v>_</v>
      </c>
      <c r="P114" s="2" t="str">
        <f>IF(ISBLANK(Table2[[#This Row],[ActualResult]]), "_", IF(Table2[[#This Row],[ActualAwayScore]]=Table2[[#This Row],[PredictedAwayScore]], "Y", "N"))</f>
        <v>_</v>
      </c>
      <c r="Q114" s="2" t="str">
        <f>IF(ISBLANK(Table2[[#This Row],[ActualResult]]), "_", IF(Table2[[#This Row],[ActualHomeScore]]=Table2[[#This Row],[PredictedHomeScore]], "Y", "N"))</f>
        <v>_</v>
      </c>
      <c r="R114" s="2"/>
      <c r="S114" s="2" t="str">
        <f t="shared" si="3"/>
        <v>_</v>
      </c>
      <c r="T114" s="2">
        <f>IF(VLOOKUP(Table2[[#This Row],[AwayTeam]],Table3[[Teams]:[D]],2)=VLOOKUP(Table2[[#This Row],[HomeTeam]],Table3[[Teams]:[D]],2),1,0)</f>
        <v>0</v>
      </c>
      <c r="U114" s="2">
        <f>IF(VLOOKUP(Table2[[#This Row],[AwayTeam]],Table3[[Teams]:[D]],3)=VLOOKUP(Table2[[#This Row],[HomeTeam]],Table3[[Teams]:[D]],3),1,0)</f>
        <v>0</v>
      </c>
      <c r="V114" s="2">
        <f>IF(Table2[[#This Row],[InterConf]]=1,IF(Table2[[#This Row],[InterDiv]]=0, 1, 0), 0)</f>
        <v>0</v>
      </c>
      <c r="W114" s="2">
        <f>IF(VLOOKUP(Table2[[#This Row],[AwayTeam]],Table3[[Teams]:[D]],2)&lt;&gt;VLOOKUP(Table2[[#This Row],[HomeTeam]],Table3[[Teams]:[D]],2),1,0)</f>
        <v>1</v>
      </c>
    </row>
    <row r="115" spans="1:23" x14ac:dyDescent="0.25">
      <c r="B115" s="1">
        <v>45589</v>
      </c>
      <c r="C115" s="9" t="s">
        <v>225</v>
      </c>
      <c r="D115" s="2" t="s">
        <v>14</v>
      </c>
      <c r="E115" s="2" t="s">
        <v>20</v>
      </c>
      <c r="F115" s="2"/>
      <c r="G115" s="2"/>
      <c r="H115" s="2" t="str">
        <f t="shared" si="5"/>
        <v>_</v>
      </c>
      <c r="I115" s="2"/>
      <c r="J115" s="2"/>
      <c r="K115" s="2"/>
      <c r="L115" s="2" t="str">
        <f t="shared" si="4"/>
        <v>_</v>
      </c>
      <c r="M115" s="2"/>
      <c r="N115" s="2">
        <f>IF(ISBLANK(Table2[[#This Row],[ActualResult]]), 0, 1)</f>
        <v>0</v>
      </c>
      <c r="O115" s="2" t="str">
        <f>IF(ISBLANK(Table2[[#This Row],[ActualResult]]), "_", IF(Table2[[#This Row],[ActualWinner]]=Table2[[#This Row],[PredictedWinner]], "Y", "N"))</f>
        <v>_</v>
      </c>
      <c r="P115" s="2" t="str">
        <f>IF(ISBLANK(Table2[[#This Row],[ActualResult]]), "_", IF(Table2[[#This Row],[ActualAwayScore]]=Table2[[#This Row],[PredictedAwayScore]], "Y", "N"))</f>
        <v>_</v>
      </c>
      <c r="Q115" s="2" t="str">
        <f>IF(ISBLANK(Table2[[#This Row],[ActualResult]]), "_", IF(Table2[[#This Row],[ActualHomeScore]]=Table2[[#This Row],[PredictedHomeScore]], "Y", "N"))</f>
        <v>_</v>
      </c>
      <c r="R115" s="2"/>
      <c r="S115" s="2" t="str">
        <f t="shared" si="3"/>
        <v>_</v>
      </c>
      <c r="T115" s="2">
        <f>IF(VLOOKUP(Table2[[#This Row],[AwayTeam]],Table3[[Teams]:[D]],2)=VLOOKUP(Table2[[#This Row],[HomeTeam]],Table3[[Teams]:[D]],2),1,0)</f>
        <v>1</v>
      </c>
      <c r="U115" s="2">
        <f>IF(VLOOKUP(Table2[[#This Row],[AwayTeam]],Table3[[Teams]:[D]],3)=VLOOKUP(Table2[[#This Row],[HomeTeam]],Table3[[Teams]:[D]],3),1,0)</f>
        <v>0</v>
      </c>
      <c r="V115" s="2">
        <f>IF(Table2[[#This Row],[InterConf]]=1,IF(Table2[[#This Row],[InterDiv]]=0, 1, 0), 0)</f>
        <v>1</v>
      </c>
      <c r="W115" s="2">
        <f>IF(VLOOKUP(Table2[[#This Row],[AwayTeam]],Table3[[Teams]:[D]],2)&lt;&gt;VLOOKUP(Table2[[#This Row],[HomeTeam]],Table3[[Teams]:[D]],2),1,0)</f>
        <v>0</v>
      </c>
    </row>
    <row r="116" spans="1:23" x14ac:dyDescent="0.25">
      <c r="B116" s="1">
        <v>45589</v>
      </c>
      <c r="C116" s="9" t="s">
        <v>226</v>
      </c>
      <c r="D116" s="2" t="s">
        <v>44</v>
      </c>
      <c r="E116" s="2" t="s">
        <v>24</v>
      </c>
      <c r="F116" s="2"/>
      <c r="G116" s="2"/>
      <c r="H116" s="2" t="str">
        <f t="shared" si="5"/>
        <v>_</v>
      </c>
      <c r="I116" s="2"/>
      <c r="J116" s="2"/>
      <c r="K116" s="2"/>
      <c r="L116" s="2" t="str">
        <f t="shared" si="4"/>
        <v>_</v>
      </c>
      <c r="M116" s="2"/>
      <c r="N116" s="2">
        <f>IF(ISBLANK(Table2[[#This Row],[ActualResult]]), 0, 1)</f>
        <v>0</v>
      </c>
      <c r="O116" s="2" t="str">
        <f>IF(ISBLANK(Table2[[#This Row],[ActualResult]]), "_", IF(Table2[[#This Row],[ActualWinner]]=Table2[[#This Row],[PredictedWinner]], "Y", "N"))</f>
        <v>_</v>
      </c>
      <c r="P116" s="2" t="str">
        <f>IF(ISBLANK(Table2[[#This Row],[ActualResult]]), "_", IF(Table2[[#This Row],[ActualAwayScore]]=Table2[[#This Row],[PredictedAwayScore]], "Y", "N"))</f>
        <v>_</v>
      </c>
      <c r="Q116" s="2" t="str">
        <f>IF(ISBLANK(Table2[[#This Row],[ActualResult]]), "_", IF(Table2[[#This Row],[ActualHomeScore]]=Table2[[#This Row],[PredictedHomeScore]], "Y", "N"))</f>
        <v>_</v>
      </c>
      <c r="R116" s="2"/>
      <c r="S116" s="2" t="str">
        <f t="shared" si="3"/>
        <v>_</v>
      </c>
      <c r="T116" s="2">
        <f>IF(VLOOKUP(Table2[[#This Row],[AwayTeam]],Table3[[Teams]:[D]],2)=VLOOKUP(Table2[[#This Row],[HomeTeam]],Table3[[Teams]:[D]],2),1,0)</f>
        <v>0</v>
      </c>
      <c r="U116" s="2">
        <f>IF(VLOOKUP(Table2[[#This Row],[AwayTeam]],Table3[[Teams]:[D]],3)=VLOOKUP(Table2[[#This Row],[HomeTeam]],Table3[[Teams]:[D]],3),1,0)</f>
        <v>0</v>
      </c>
      <c r="V116" s="2">
        <f>IF(Table2[[#This Row],[InterConf]]=1,IF(Table2[[#This Row],[InterDiv]]=0, 1, 0), 0)</f>
        <v>0</v>
      </c>
      <c r="W116" s="2">
        <f>IF(VLOOKUP(Table2[[#This Row],[AwayTeam]],Table3[[Teams]:[D]],2)&lt;&gt;VLOOKUP(Table2[[#This Row],[HomeTeam]],Table3[[Teams]:[D]],2),1,0)</f>
        <v>1</v>
      </c>
    </row>
    <row r="117" spans="1:23" x14ac:dyDescent="0.25">
      <c r="B117" s="1">
        <v>45589</v>
      </c>
      <c r="C117" s="9" t="s">
        <v>227</v>
      </c>
      <c r="D117" s="2" t="s">
        <v>26</v>
      </c>
      <c r="E117" s="2" t="s">
        <v>15</v>
      </c>
      <c r="F117" s="2"/>
      <c r="G117" s="2"/>
      <c r="H117" s="2" t="str">
        <f t="shared" si="5"/>
        <v>_</v>
      </c>
      <c r="I117" s="2"/>
      <c r="J117" s="2"/>
      <c r="K117" s="2"/>
      <c r="L117" s="2" t="str">
        <f t="shared" si="4"/>
        <v>_</v>
      </c>
      <c r="M117" s="2"/>
      <c r="N117" s="2">
        <f>IF(ISBLANK(Table2[[#This Row],[ActualResult]]), 0, 1)</f>
        <v>0</v>
      </c>
      <c r="O117" s="2" t="str">
        <f>IF(ISBLANK(Table2[[#This Row],[ActualResult]]), "_", IF(Table2[[#This Row],[ActualWinner]]=Table2[[#This Row],[PredictedWinner]], "Y", "N"))</f>
        <v>_</v>
      </c>
      <c r="P117" s="2" t="str">
        <f>IF(ISBLANK(Table2[[#This Row],[ActualResult]]), "_", IF(Table2[[#This Row],[ActualAwayScore]]=Table2[[#This Row],[PredictedAwayScore]], "Y", "N"))</f>
        <v>_</v>
      </c>
      <c r="Q117" s="2" t="str">
        <f>IF(ISBLANK(Table2[[#This Row],[ActualResult]]), "_", IF(Table2[[#This Row],[ActualHomeScore]]=Table2[[#This Row],[PredictedHomeScore]], "Y", "N"))</f>
        <v>_</v>
      </c>
      <c r="R117" s="2"/>
      <c r="S117" s="2" t="str">
        <f t="shared" si="3"/>
        <v>_</v>
      </c>
      <c r="T117" s="2">
        <f>IF(VLOOKUP(Table2[[#This Row],[AwayTeam]],Table3[[Teams]:[D]],2)=VLOOKUP(Table2[[#This Row],[HomeTeam]],Table3[[Teams]:[D]],2),1,0)</f>
        <v>1</v>
      </c>
      <c r="U117" s="2">
        <f>IF(VLOOKUP(Table2[[#This Row],[AwayTeam]],Table3[[Teams]:[D]],3)=VLOOKUP(Table2[[#This Row],[HomeTeam]],Table3[[Teams]:[D]],3),1,0)</f>
        <v>1</v>
      </c>
      <c r="V117" s="2">
        <f>IF(Table2[[#This Row],[InterConf]]=1,IF(Table2[[#This Row],[InterDiv]]=0, 1, 0), 0)</f>
        <v>0</v>
      </c>
      <c r="W117" s="2">
        <f>IF(VLOOKUP(Table2[[#This Row],[AwayTeam]],Table3[[Teams]:[D]],2)&lt;&gt;VLOOKUP(Table2[[#This Row],[HomeTeam]],Table3[[Teams]:[D]],2),1,0)</f>
        <v>0</v>
      </c>
    </row>
    <row r="118" spans="1:23" x14ac:dyDescent="0.25">
      <c r="B118" s="1">
        <v>45589</v>
      </c>
      <c r="C118" s="9" t="s">
        <v>228</v>
      </c>
      <c r="D118" s="2" t="s">
        <v>22</v>
      </c>
      <c r="E118" s="2" t="s">
        <v>12</v>
      </c>
      <c r="F118" s="2"/>
      <c r="G118" s="2"/>
      <c r="H118" s="2" t="str">
        <f t="shared" si="5"/>
        <v>_</v>
      </c>
      <c r="I118" s="2"/>
      <c r="J118" s="2"/>
      <c r="K118" s="2"/>
      <c r="L118" s="2" t="str">
        <f t="shared" si="4"/>
        <v>_</v>
      </c>
      <c r="M118" s="2"/>
      <c r="N118" s="2">
        <f>IF(ISBLANK(Table2[[#This Row],[ActualResult]]), 0, 1)</f>
        <v>0</v>
      </c>
      <c r="O118" s="2" t="str">
        <f>IF(ISBLANK(Table2[[#This Row],[ActualResult]]), "_", IF(Table2[[#This Row],[ActualWinner]]=Table2[[#This Row],[PredictedWinner]], "Y", "N"))</f>
        <v>_</v>
      </c>
      <c r="P118" s="2" t="str">
        <f>IF(ISBLANK(Table2[[#This Row],[ActualResult]]), "_", IF(Table2[[#This Row],[ActualAwayScore]]=Table2[[#This Row],[PredictedAwayScore]], "Y", "N"))</f>
        <v>_</v>
      </c>
      <c r="Q118" s="2" t="str">
        <f>IF(ISBLANK(Table2[[#This Row],[ActualResult]]), "_", IF(Table2[[#This Row],[ActualHomeScore]]=Table2[[#This Row],[PredictedHomeScore]], "Y", "N"))</f>
        <v>_</v>
      </c>
      <c r="R118" s="2"/>
      <c r="S118" s="2" t="str">
        <f t="shared" si="3"/>
        <v>_</v>
      </c>
      <c r="T118" s="2">
        <f>IF(VLOOKUP(Table2[[#This Row],[AwayTeam]],Table3[[Teams]:[D]],2)=VLOOKUP(Table2[[#This Row],[HomeTeam]],Table3[[Teams]:[D]],2),1,0)</f>
        <v>1</v>
      </c>
      <c r="U118" s="2">
        <f>IF(VLOOKUP(Table2[[#This Row],[AwayTeam]],Table3[[Teams]:[D]],3)=VLOOKUP(Table2[[#This Row],[HomeTeam]],Table3[[Teams]:[D]],3),1,0)</f>
        <v>0</v>
      </c>
      <c r="V118" s="2">
        <f>IF(Table2[[#This Row],[InterConf]]=1,IF(Table2[[#This Row],[InterDiv]]=0, 1, 0), 0)</f>
        <v>1</v>
      </c>
      <c r="W118" s="2">
        <f>IF(VLOOKUP(Table2[[#This Row],[AwayTeam]],Table3[[Teams]:[D]],2)&lt;&gt;VLOOKUP(Table2[[#This Row],[HomeTeam]],Table3[[Teams]:[D]],2),1,0)</f>
        <v>0</v>
      </c>
    </row>
    <row r="119" spans="1:23" x14ac:dyDescent="0.25">
      <c r="A119" s="5"/>
      <c r="B119" s="3">
        <v>45589</v>
      </c>
      <c r="C119" s="10" t="s">
        <v>229</v>
      </c>
      <c r="D119" s="4" t="s">
        <v>38</v>
      </c>
      <c r="E119" s="4" t="s">
        <v>28</v>
      </c>
      <c r="F119" s="4"/>
      <c r="G119" s="4"/>
      <c r="H119" s="4" t="str">
        <f t="shared" si="5"/>
        <v>_</v>
      </c>
      <c r="I119" s="4"/>
      <c r="J119" s="4"/>
      <c r="K119" s="4"/>
      <c r="L119" s="2" t="str">
        <f t="shared" si="4"/>
        <v>_</v>
      </c>
      <c r="M119" s="4"/>
      <c r="N119" s="4">
        <f>IF(ISBLANK(Table2[[#This Row],[ActualResult]]), 0, 1)</f>
        <v>0</v>
      </c>
      <c r="O119" s="4" t="str">
        <f>IF(ISBLANK(Table2[[#This Row],[ActualResult]]), "_", IF(Table2[[#This Row],[ActualWinner]]=Table2[[#This Row],[PredictedWinner]], "Y", "N"))</f>
        <v>_</v>
      </c>
      <c r="P119" s="4" t="str">
        <f>IF(ISBLANK(Table2[[#This Row],[ActualResult]]), "_", IF(Table2[[#This Row],[ActualAwayScore]]=Table2[[#This Row],[PredictedAwayScore]], "Y", "N"))</f>
        <v>_</v>
      </c>
      <c r="Q119" s="4" t="str">
        <f>IF(ISBLANK(Table2[[#This Row],[ActualResult]]), "_", IF(Table2[[#This Row],[ActualHomeScore]]=Table2[[#This Row],[PredictedHomeScore]], "Y", "N"))</f>
        <v>_</v>
      </c>
      <c r="R119" s="2"/>
      <c r="S119" s="2" t="str">
        <f t="shared" si="3"/>
        <v>_</v>
      </c>
      <c r="T119" s="2">
        <f>IF(VLOOKUP(Table2[[#This Row],[AwayTeam]],Table3[[Teams]:[D]],2)=VLOOKUP(Table2[[#This Row],[HomeTeam]],Table3[[Teams]:[D]],2),1,0)</f>
        <v>1</v>
      </c>
      <c r="U119" s="2">
        <f>IF(VLOOKUP(Table2[[#This Row],[AwayTeam]],Table3[[Teams]:[D]],3)=VLOOKUP(Table2[[#This Row],[HomeTeam]],Table3[[Teams]:[D]],3),1,0)</f>
        <v>1</v>
      </c>
      <c r="V119" s="2">
        <f>IF(Table2[[#This Row],[InterConf]]=1,IF(Table2[[#This Row],[InterDiv]]=0, 1, 0), 0)</f>
        <v>0</v>
      </c>
      <c r="W119" s="2">
        <f>IF(VLOOKUP(Table2[[#This Row],[AwayTeam]],Table3[[Teams]:[D]],2)&lt;&gt;VLOOKUP(Table2[[#This Row],[HomeTeam]],Table3[[Teams]:[D]],2),1,0)</f>
        <v>0</v>
      </c>
    </row>
    <row r="120" spans="1:23" x14ac:dyDescent="0.25">
      <c r="B120" s="1">
        <v>45590</v>
      </c>
      <c r="C120" s="9" t="s">
        <v>230</v>
      </c>
      <c r="D120" s="2" t="s">
        <v>30</v>
      </c>
      <c r="E120" s="2" t="s">
        <v>27</v>
      </c>
      <c r="F120" s="2"/>
      <c r="G120" s="2"/>
      <c r="H120" s="2" t="str">
        <f t="shared" si="5"/>
        <v>_</v>
      </c>
      <c r="I120" s="2"/>
      <c r="J120" s="2"/>
      <c r="K120" s="2"/>
      <c r="L120" s="19" t="str">
        <f t="shared" si="4"/>
        <v>_</v>
      </c>
      <c r="M120" s="2"/>
      <c r="N120" s="2">
        <f>IF(ISBLANK(Table2[[#This Row],[ActualResult]]), 0, 1)</f>
        <v>0</v>
      </c>
      <c r="O120" s="2" t="str">
        <f>IF(ISBLANK(Table2[[#This Row],[ActualResult]]), "_", IF(Table2[[#This Row],[ActualWinner]]=Table2[[#This Row],[PredictedWinner]], "Y", "N"))</f>
        <v>_</v>
      </c>
      <c r="P120" s="2" t="str">
        <f>IF(ISBLANK(Table2[[#This Row],[ActualResult]]), "_", IF(Table2[[#This Row],[ActualAwayScore]]=Table2[[#This Row],[PredictedAwayScore]], "Y", "N"))</f>
        <v>_</v>
      </c>
      <c r="Q120" s="2" t="str">
        <f>IF(ISBLANK(Table2[[#This Row],[ActualResult]]), "_", IF(Table2[[#This Row],[ActualHomeScore]]=Table2[[#This Row],[PredictedHomeScore]], "Y", "N"))</f>
        <v>_</v>
      </c>
      <c r="R120" s="2"/>
      <c r="S120" s="2" t="str">
        <f t="shared" si="3"/>
        <v>_</v>
      </c>
      <c r="T120" s="2">
        <f>IF(VLOOKUP(Table2[[#This Row],[AwayTeam]],Table3[[Teams]:[D]],2)=VLOOKUP(Table2[[#This Row],[HomeTeam]],Table3[[Teams]:[D]],2),1,0)</f>
        <v>0</v>
      </c>
      <c r="U120" s="2">
        <f>IF(VLOOKUP(Table2[[#This Row],[AwayTeam]],Table3[[Teams]:[D]],3)=VLOOKUP(Table2[[#This Row],[HomeTeam]],Table3[[Teams]:[D]],3),1,0)</f>
        <v>0</v>
      </c>
      <c r="V120" s="2">
        <f>IF(Table2[[#This Row],[InterConf]]=1,IF(Table2[[#This Row],[InterDiv]]=0, 1, 0), 0)</f>
        <v>0</v>
      </c>
      <c r="W120" s="2">
        <f>IF(VLOOKUP(Table2[[#This Row],[AwayTeam]],Table3[[Teams]:[D]],2)&lt;&gt;VLOOKUP(Table2[[#This Row],[HomeTeam]],Table3[[Teams]:[D]],2),1,0)</f>
        <v>1</v>
      </c>
    </row>
    <row r="121" spans="1:23" x14ac:dyDescent="0.25">
      <c r="B121" s="1">
        <v>45590</v>
      </c>
      <c r="C121" s="9" t="s">
        <v>231</v>
      </c>
      <c r="D121" s="2" t="s">
        <v>33</v>
      </c>
      <c r="E121" s="2" t="s">
        <v>32</v>
      </c>
      <c r="F121" s="2"/>
      <c r="G121" s="2"/>
      <c r="H121" s="2" t="str">
        <f t="shared" si="5"/>
        <v>_</v>
      </c>
      <c r="I121" s="2"/>
      <c r="J121" s="2"/>
      <c r="K121" s="2"/>
      <c r="L121" s="2" t="str">
        <f t="shared" si="4"/>
        <v>_</v>
      </c>
      <c r="M121" s="2"/>
      <c r="N121" s="2">
        <f>IF(ISBLANK(Table2[[#This Row],[ActualResult]]), 0, 1)</f>
        <v>0</v>
      </c>
      <c r="O121" s="2" t="str">
        <f>IF(ISBLANK(Table2[[#This Row],[ActualResult]]), "_", IF(Table2[[#This Row],[ActualWinner]]=Table2[[#This Row],[PredictedWinner]], "Y", "N"))</f>
        <v>_</v>
      </c>
      <c r="P121" s="2" t="str">
        <f>IF(ISBLANK(Table2[[#This Row],[ActualResult]]), "_", IF(Table2[[#This Row],[ActualAwayScore]]=Table2[[#This Row],[PredictedAwayScore]], "Y", "N"))</f>
        <v>_</v>
      </c>
      <c r="Q121" s="2" t="str">
        <f>IF(ISBLANK(Table2[[#This Row],[ActualResult]]), "_", IF(Table2[[#This Row],[ActualHomeScore]]=Table2[[#This Row],[PredictedHomeScore]], "Y", "N"))</f>
        <v>_</v>
      </c>
      <c r="R121" s="2"/>
      <c r="S121" s="2" t="str">
        <f t="shared" si="3"/>
        <v>_</v>
      </c>
      <c r="T121" s="2">
        <f>IF(VLOOKUP(Table2[[#This Row],[AwayTeam]],Table3[[Teams]:[D]],2)=VLOOKUP(Table2[[#This Row],[HomeTeam]],Table3[[Teams]:[D]],2),1,0)</f>
        <v>1</v>
      </c>
      <c r="U121" s="2">
        <f>IF(VLOOKUP(Table2[[#This Row],[AwayTeam]],Table3[[Teams]:[D]],3)=VLOOKUP(Table2[[#This Row],[HomeTeam]],Table3[[Teams]:[D]],3),1,0)</f>
        <v>1</v>
      </c>
      <c r="V121" s="2">
        <f>IF(Table2[[#This Row],[InterConf]]=1,IF(Table2[[#This Row],[InterDiv]]=0, 1, 0), 0)</f>
        <v>0</v>
      </c>
      <c r="W121" s="2">
        <f>IF(VLOOKUP(Table2[[#This Row],[AwayTeam]],Table3[[Teams]:[D]],2)&lt;&gt;VLOOKUP(Table2[[#This Row],[HomeTeam]],Table3[[Teams]:[D]],2),1,0)</f>
        <v>0</v>
      </c>
    </row>
    <row r="122" spans="1:23" x14ac:dyDescent="0.25">
      <c r="B122" s="1">
        <v>45590</v>
      </c>
      <c r="C122" s="9" t="s">
        <v>232</v>
      </c>
      <c r="D122" s="2" t="s">
        <v>35</v>
      </c>
      <c r="E122" s="2" t="s">
        <v>17</v>
      </c>
      <c r="F122" s="2"/>
      <c r="G122" s="2"/>
      <c r="H122" s="2" t="str">
        <f t="shared" si="5"/>
        <v>_</v>
      </c>
      <c r="I122" s="2"/>
      <c r="J122" s="2"/>
      <c r="K122" s="2"/>
      <c r="L122" s="2" t="str">
        <f t="shared" si="4"/>
        <v>_</v>
      </c>
      <c r="M122" s="2"/>
      <c r="N122" s="2">
        <f>IF(ISBLANK(Table2[[#This Row],[ActualResult]]), 0, 1)</f>
        <v>0</v>
      </c>
      <c r="O122" s="2" t="str">
        <f>IF(ISBLANK(Table2[[#This Row],[ActualResult]]), "_", IF(Table2[[#This Row],[ActualWinner]]=Table2[[#This Row],[PredictedWinner]], "Y", "N"))</f>
        <v>_</v>
      </c>
      <c r="P122" s="2" t="str">
        <f>IF(ISBLANK(Table2[[#This Row],[ActualResult]]), "_", IF(Table2[[#This Row],[ActualAwayScore]]=Table2[[#This Row],[PredictedAwayScore]], "Y", "N"))</f>
        <v>_</v>
      </c>
      <c r="Q122" s="2" t="str">
        <f>IF(ISBLANK(Table2[[#This Row],[ActualResult]]), "_", IF(Table2[[#This Row],[ActualHomeScore]]=Table2[[#This Row],[PredictedHomeScore]], "Y", "N"))</f>
        <v>_</v>
      </c>
      <c r="R122" s="2"/>
      <c r="S122" s="2" t="str">
        <f t="shared" si="3"/>
        <v>_</v>
      </c>
      <c r="T122" s="2">
        <f>IF(VLOOKUP(Table2[[#This Row],[AwayTeam]],Table3[[Teams]:[D]],2)=VLOOKUP(Table2[[#This Row],[HomeTeam]],Table3[[Teams]:[D]],2),1,0)</f>
        <v>1</v>
      </c>
      <c r="U122" s="2">
        <f>IF(VLOOKUP(Table2[[#This Row],[AwayTeam]],Table3[[Teams]:[D]],3)=VLOOKUP(Table2[[#This Row],[HomeTeam]],Table3[[Teams]:[D]],3),1,0)</f>
        <v>1</v>
      </c>
      <c r="V122" s="2">
        <f>IF(Table2[[#This Row],[InterConf]]=1,IF(Table2[[#This Row],[InterDiv]]=0, 1, 0), 0)</f>
        <v>0</v>
      </c>
      <c r="W122" s="2">
        <f>IF(VLOOKUP(Table2[[#This Row],[AwayTeam]],Table3[[Teams]:[D]],2)&lt;&gt;VLOOKUP(Table2[[#This Row],[HomeTeam]],Table3[[Teams]:[D]],2),1,0)</f>
        <v>0</v>
      </c>
    </row>
    <row r="123" spans="1:23" x14ac:dyDescent="0.25">
      <c r="A123" s="5"/>
      <c r="B123" s="3">
        <v>45590</v>
      </c>
      <c r="C123" s="10" t="s">
        <v>233</v>
      </c>
      <c r="D123" s="4" t="s">
        <v>21</v>
      </c>
      <c r="E123" s="4" t="s">
        <v>23</v>
      </c>
      <c r="F123" s="4"/>
      <c r="G123" s="4"/>
      <c r="H123" s="4" t="str">
        <f t="shared" si="5"/>
        <v>_</v>
      </c>
      <c r="I123" s="4"/>
      <c r="J123" s="4"/>
      <c r="K123" s="4"/>
      <c r="L123" s="2" t="str">
        <f t="shared" si="4"/>
        <v>_</v>
      </c>
      <c r="M123" s="4"/>
      <c r="N123" s="4">
        <f>IF(ISBLANK(Table2[[#This Row],[ActualResult]]), 0, 1)</f>
        <v>0</v>
      </c>
      <c r="O123" s="4" t="str">
        <f>IF(ISBLANK(Table2[[#This Row],[ActualResult]]), "_", IF(Table2[[#This Row],[ActualWinner]]=Table2[[#This Row],[PredictedWinner]], "Y", "N"))</f>
        <v>_</v>
      </c>
      <c r="P123" s="4" t="str">
        <f>IF(ISBLANK(Table2[[#This Row],[ActualResult]]), "_", IF(Table2[[#This Row],[ActualAwayScore]]=Table2[[#This Row],[PredictedAwayScore]], "Y", "N"))</f>
        <v>_</v>
      </c>
      <c r="Q123" s="4" t="str">
        <f>IF(ISBLANK(Table2[[#This Row],[ActualResult]]), "_", IF(Table2[[#This Row],[ActualHomeScore]]=Table2[[#This Row],[PredictedHomeScore]], "Y", "N"))</f>
        <v>_</v>
      </c>
      <c r="R123" s="2"/>
      <c r="S123" s="2" t="str">
        <f t="shared" si="3"/>
        <v>_</v>
      </c>
      <c r="T123" s="2">
        <f>IF(VLOOKUP(Table2[[#This Row],[AwayTeam]],Table3[[Teams]:[D]],2)=VLOOKUP(Table2[[#This Row],[HomeTeam]],Table3[[Teams]:[D]],2),1,0)</f>
        <v>0</v>
      </c>
      <c r="U123" s="2">
        <f>IF(VLOOKUP(Table2[[#This Row],[AwayTeam]],Table3[[Teams]:[D]],3)=VLOOKUP(Table2[[#This Row],[HomeTeam]],Table3[[Teams]:[D]],3),1,0)</f>
        <v>0</v>
      </c>
      <c r="V123" s="2">
        <f>IF(Table2[[#This Row],[InterConf]]=1,IF(Table2[[#This Row],[InterDiv]]=0, 1, 0), 0)</f>
        <v>0</v>
      </c>
      <c r="W123" s="2">
        <f>IF(VLOOKUP(Table2[[#This Row],[AwayTeam]],Table3[[Teams]:[D]],2)&lt;&gt;VLOOKUP(Table2[[#This Row],[HomeTeam]],Table3[[Teams]:[D]],2),1,0)</f>
        <v>1</v>
      </c>
    </row>
    <row r="124" spans="1:23" x14ac:dyDescent="0.25">
      <c r="B124" s="1">
        <v>45591</v>
      </c>
      <c r="C124" s="9" t="s">
        <v>234</v>
      </c>
      <c r="D124" s="2" t="s">
        <v>31</v>
      </c>
      <c r="E124" s="2" t="s">
        <v>29</v>
      </c>
      <c r="F124" s="2"/>
      <c r="G124" s="2"/>
      <c r="H124" s="2" t="str">
        <f t="shared" si="5"/>
        <v>_</v>
      </c>
      <c r="I124" s="2"/>
      <c r="J124" s="2"/>
      <c r="K124" s="2"/>
      <c r="L124" s="19" t="str">
        <f t="shared" si="4"/>
        <v>_</v>
      </c>
      <c r="M124" s="2"/>
      <c r="N124" s="2">
        <f>IF(ISBLANK(Table2[[#This Row],[ActualResult]]), 0, 1)</f>
        <v>0</v>
      </c>
      <c r="O124" s="2" t="str">
        <f>IF(ISBLANK(Table2[[#This Row],[ActualResult]]), "_", IF(Table2[[#This Row],[ActualWinner]]=Table2[[#This Row],[PredictedWinner]], "Y", "N"))</f>
        <v>_</v>
      </c>
      <c r="P124" s="2" t="str">
        <f>IF(ISBLANK(Table2[[#This Row],[ActualResult]]), "_", IF(Table2[[#This Row],[ActualAwayScore]]=Table2[[#This Row],[PredictedAwayScore]], "Y", "N"))</f>
        <v>_</v>
      </c>
      <c r="Q124" s="2" t="str">
        <f>IF(ISBLANK(Table2[[#This Row],[ActualResult]]), "_", IF(Table2[[#This Row],[ActualHomeScore]]=Table2[[#This Row],[PredictedHomeScore]], "Y", "N"))</f>
        <v>_</v>
      </c>
      <c r="R124" s="2"/>
      <c r="S124" s="2" t="str">
        <f t="shared" si="3"/>
        <v>_</v>
      </c>
      <c r="T124" s="2">
        <f>IF(VLOOKUP(Table2[[#This Row],[AwayTeam]],Table3[[Teams]:[D]],2)=VLOOKUP(Table2[[#This Row],[HomeTeam]],Table3[[Teams]:[D]],2),1,0)</f>
        <v>1</v>
      </c>
      <c r="U124" s="2">
        <f>IF(VLOOKUP(Table2[[#This Row],[AwayTeam]],Table3[[Teams]:[D]],3)=VLOOKUP(Table2[[#This Row],[HomeTeam]],Table3[[Teams]:[D]],3),1,0)</f>
        <v>1</v>
      </c>
      <c r="V124" s="2">
        <f>IF(Table2[[#This Row],[InterConf]]=1,IF(Table2[[#This Row],[InterDiv]]=0, 1, 0), 0)</f>
        <v>0</v>
      </c>
      <c r="W124" s="2">
        <f>IF(VLOOKUP(Table2[[#This Row],[AwayTeam]],Table3[[Teams]:[D]],2)&lt;&gt;VLOOKUP(Table2[[#This Row],[HomeTeam]],Table3[[Teams]:[D]],2),1,0)</f>
        <v>0</v>
      </c>
    </row>
    <row r="125" spans="1:23" x14ac:dyDescent="0.25">
      <c r="B125" s="1">
        <v>45591</v>
      </c>
      <c r="C125" s="9" t="s">
        <v>235</v>
      </c>
      <c r="D125" s="2" t="s">
        <v>37</v>
      </c>
      <c r="E125" s="2" t="s">
        <v>45</v>
      </c>
      <c r="F125" s="2"/>
      <c r="G125" s="2"/>
      <c r="H125" s="2" t="str">
        <f t="shared" si="5"/>
        <v>_</v>
      </c>
      <c r="I125" s="2"/>
      <c r="J125" s="2"/>
      <c r="K125" s="2"/>
      <c r="L125" s="2" t="str">
        <f t="shared" si="4"/>
        <v>_</v>
      </c>
      <c r="M125" s="2"/>
      <c r="N125" s="2">
        <f>IF(ISBLANK(Table2[[#This Row],[ActualResult]]), 0, 1)</f>
        <v>0</v>
      </c>
      <c r="O125" s="2" t="str">
        <f>IF(ISBLANK(Table2[[#This Row],[ActualResult]]), "_", IF(Table2[[#This Row],[ActualWinner]]=Table2[[#This Row],[PredictedWinner]], "Y", "N"))</f>
        <v>_</v>
      </c>
      <c r="P125" s="2" t="str">
        <f>IF(ISBLANK(Table2[[#This Row],[ActualResult]]), "_", IF(Table2[[#This Row],[ActualAwayScore]]=Table2[[#This Row],[PredictedAwayScore]], "Y", "N"))</f>
        <v>_</v>
      </c>
      <c r="Q125" s="2" t="str">
        <f>IF(ISBLANK(Table2[[#This Row],[ActualResult]]), "_", IF(Table2[[#This Row],[ActualHomeScore]]=Table2[[#This Row],[PredictedHomeScore]], "Y", "N"))</f>
        <v>_</v>
      </c>
      <c r="R125" s="2"/>
      <c r="S125" s="2" t="str">
        <f t="shared" si="3"/>
        <v>_</v>
      </c>
      <c r="T125" s="2">
        <f>IF(VLOOKUP(Table2[[#This Row],[AwayTeam]],Table3[[Teams]:[D]],2)=VLOOKUP(Table2[[#This Row],[HomeTeam]],Table3[[Teams]:[D]],2),1,0)</f>
        <v>0</v>
      </c>
      <c r="U125" s="2">
        <f>IF(VLOOKUP(Table2[[#This Row],[AwayTeam]],Table3[[Teams]:[D]],3)=VLOOKUP(Table2[[#This Row],[HomeTeam]],Table3[[Teams]:[D]],3),1,0)</f>
        <v>0</v>
      </c>
      <c r="V125" s="2">
        <f>IF(Table2[[#This Row],[InterConf]]=1,IF(Table2[[#This Row],[InterDiv]]=0, 1, 0), 0)</f>
        <v>0</v>
      </c>
      <c r="W125" s="2">
        <f>IF(VLOOKUP(Table2[[#This Row],[AwayTeam]],Table3[[Teams]:[D]],2)&lt;&gt;VLOOKUP(Table2[[#This Row],[HomeTeam]],Table3[[Teams]:[D]],2),1,0)</f>
        <v>1</v>
      </c>
    </row>
    <row r="126" spans="1:23" x14ac:dyDescent="0.25">
      <c r="B126" s="1">
        <v>45591</v>
      </c>
      <c r="C126" s="9" t="s">
        <v>236</v>
      </c>
      <c r="D126" s="2" t="s">
        <v>15</v>
      </c>
      <c r="E126" s="2" t="s">
        <v>28</v>
      </c>
      <c r="F126" s="2"/>
      <c r="G126" s="2"/>
      <c r="H126" s="2" t="str">
        <f t="shared" si="5"/>
        <v>_</v>
      </c>
      <c r="I126" s="2"/>
      <c r="J126" s="2"/>
      <c r="K126" s="2"/>
      <c r="L126" s="2" t="str">
        <f t="shared" si="4"/>
        <v>_</v>
      </c>
      <c r="M126" s="2"/>
      <c r="N126" s="2">
        <f>IF(ISBLANK(Table2[[#This Row],[ActualResult]]), 0, 1)</f>
        <v>0</v>
      </c>
      <c r="O126" s="2" t="str">
        <f>IF(ISBLANK(Table2[[#This Row],[ActualResult]]), "_", IF(Table2[[#This Row],[ActualWinner]]=Table2[[#This Row],[PredictedWinner]], "Y", "N"))</f>
        <v>_</v>
      </c>
      <c r="P126" s="2" t="str">
        <f>IF(ISBLANK(Table2[[#This Row],[ActualResult]]), "_", IF(Table2[[#This Row],[ActualAwayScore]]=Table2[[#This Row],[PredictedAwayScore]], "Y", "N"))</f>
        <v>_</v>
      </c>
      <c r="Q126" s="2" t="str">
        <f>IF(ISBLANK(Table2[[#This Row],[ActualResult]]), "_", IF(Table2[[#This Row],[ActualHomeScore]]=Table2[[#This Row],[PredictedHomeScore]], "Y", "N"))</f>
        <v>_</v>
      </c>
      <c r="R126" s="2"/>
      <c r="S126" s="2" t="str">
        <f t="shared" si="3"/>
        <v>_</v>
      </c>
      <c r="T126" s="2">
        <f>IF(VLOOKUP(Table2[[#This Row],[AwayTeam]],Table3[[Teams]:[D]],2)=VLOOKUP(Table2[[#This Row],[HomeTeam]],Table3[[Teams]:[D]],2),1,0)</f>
        <v>1</v>
      </c>
      <c r="U126" s="2">
        <f>IF(VLOOKUP(Table2[[#This Row],[AwayTeam]],Table3[[Teams]:[D]],3)=VLOOKUP(Table2[[#This Row],[HomeTeam]],Table3[[Teams]:[D]],3),1,0)</f>
        <v>0</v>
      </c>
      <c r="V126" s="2">
        <f>IF(Table2[[#This Row],[InterConf]]=1,IF(Table2[[#This Row],[InterDiv]]=0, 1, 0), 0)</f>
        <v>1</v>
      </c>
      <c r="W126" s="2">
        <f>IF(VLOOKUP(Table2[[#This Row],[AwayTeam]],Table3[[Teams]:[D]],2)&lt;&gt;VLOOKUP(Table2[[#This Row],[HomeTeam]],Table3[[Teams]:[D]],2),1,0)</f>
        <v>0</v>
      </c>
    </row>
    <row r="127" spans="1:23" x14ac:dyDescent="0.25">
      <c r="B127" s="1">
        <v>45591</v>
      </c>
      <c r="C127" s="9" t="s">
        <v>237</v>
      </c>
      <c r="D127" s="2" t="s">
        <v>18</v>
      </c>
      <c r="E127" s="2" t="s">
        <v>16</v>
      </c>
      <c r="F127" s="2"/>
      <c r="G127" s="2"/>
      <c r="H127" s="2" t="str">
        <f t="shared" si="5"/>
        <v>_</v>
      </c>
      <c r="I127" s="2"/>
      <c r="J127" s="2"/>
      <c r="K127" s="2"/>
      <c r="L127" s="2" t="str">
        <f t="shared" si="4"/>
        <v>_</v>
      </c>
      <c r="M127" s="2"/>
      <c r="N127" s="2">
        <f>IF(ISBLANK(Table2[[#This Row],[ActualResult]]), 0, 1)</f>
        <v>0</v>
      </c>
      <c r="O127" s="2" t="str">
        <f>IF(ISBLANK(Table2[[#This Row],[ActualResult]]), "_", IF(Table2[[#This Row],[ActualWinner]]=Table2[[#This Row],[PredictedWinner]], "Y", "N"))</f>
        <v>_</v>
      </c>
      <c r="P127" s="2" t="str">
        <f>IF(ISBLANK(Table2[[#This Row],[ActualResult]]), "_", IF(Table2[[#This Row],[ActualAwayScore]]=Table2[[#This Row],[PredictedAwayScore]], "Y", "N"))</f>
        <v>_</v>
      </c>
      <c r="Q127" s="2" t="str">
        <f>IF(ISBLANK(Table2[[#This Row],[ActualResult]]), "_", IF(Table2[[#This Row],[ActualHomeScore]]=Table2[[#This Row],[PredictedHomeScore]], "Y", "N"))</f>
        <v>_</v>
      </c>
      <c r="R127" s="2"/>
      <c r="S127" s="2" t="str">
        <f t="shared" si="3"/>
        <v>_</v>
      </c>
      <c r="T127" s="2">
        <f>IF(VLOOKUP(Table2[[#This Row],[AwayTeam]],Table3[[Teams]:[D]],2)=VLOOKUP(Table2[[#This Row],[HomeTeam]],Table3[[Teams]:[D]],2),1,0)</f>
        <v>1</v>
      </c>
      <c r="U127" s="2">
        <f>IF(VLOOKUP(Table2[[#This Row],[AwayTeam]],Table3[[Teams]:[D]],3)=VLOOKUP(Table2[[#This Row],[HomeTeam]],Table3[[Teams]:[D]],3),1,0)</f>
        <v>1</v>
      </c>
      <c r="V127" s="2">
        <f>IF(Table2[[#This Row],[InterConf]]=1,IF(Table2[[#This Row],[InterDiv]]=0, 1, 0), 0)</f>
        <v>0</v>
      </c>
      <c r="W127" s="2">
        <f>IF(VLOOKUP(Table2[[#This Row],[AwayTeam]],Table3[[Teams]:[D]],2)&lt;&gt;VLOOKUP(Table2[[#This Row],[HomeTeam]],Table3[[Teams]:[D]],2),1,0)</f>
        <v>0</v>
      </c>
    </row>
    <row r="128" spans="1:23" x14ac:dyDescent="0.25">
      <c r="B128" s="1">
        <v>45591</v>
      </c>
      <c r="C128" s="9" t="s">
        <v>238</v>
      </c>
      <c r="D128" s="2" t="s">
        <v>13</v>
      </c>
      <c r="E128" s="2" t="s">
        <v>19</v>
      </c>
      <c r="F128" s="2"/>
      <c r="G128" s="2"/>
      <c r="H128" s="2" t="str">
        <f t="shared" si="5"/>
        <v>_</v>
      </c>
      <c r="I128" s="2"/>
      <c r="J128" s="2"/>
      <c r="K128" s="2"/>
      <c r="L128" s="2" t="str">
        <f t="shared" si="4"/>
        <v>_</v>
      </c>
      <c r="M128" s="2"/>
      <c r="N128" s="2">
        <f>IF(ISBLANK(Table2[[#This Row],[ActualResult]]), 0, 1)</f>
        <v>0</v>
      </c>
      <c r="O128" s="2" t="str">
        <f>IF(ISBLANK(Table2[[#This Row],[ActualResult]]), "_", IF(Table2[[#This Row],[ActualWinner]]=Table2[[#This Row],[PredictedWinner]], "Y", "N"))</f>
        <v>_</v>
      </c>
      <c r="P128" s="2" t="str">
        <f>IF(ISBLANK(Table2[[#This Row],[ActualResult]]), "_", IF(Table2[[#This Row],[ActualAwayScore]]=Table2[[#This Row],[PredictedAwayScore]], "Y", "N"))</f>
        <v>_</v>
      </c>
      <c r="Q128" s="2" t="str">
        <f>IF(ISBLANK(Table2[[#This Row],[ActualResult]]), "_", IF(Table2[[#This Row],[ActualHomeScore]]=Table2[[#This Row],[PredictedHomeScore]], "Y", "N"))</f>
        <v>_</v>
      </c>
      <c r="R128" s="2"/>
      <c r="S128" s="2" t="str">
        <f t="shared" si="3"/>
        <v>_</v>
      </c>
      <c r="T128" s="2">
        <f>IF(VLOOKUP(Table2[[#This Row],[AwayTeam]],Table3[[Teams]:[D]],2)=VLOOKUP(Table2[[#This Row],[HomeTeam]],Table3[[Teams]:[D]],2),1,0)</f>
        <v>0</v>
      </c>
      <c r="U128" s="2">
        <f>IF(VLOOKUP(Table2[[#This Row],[AwayTeam]],Table3[[Teams]:[D]],3)=VLOOKUP(Table2[[#This Row],[HomeTeam]],Table3[[Teams]:[D]],3),1,0)</f>
        <v>0</v>
      </c>
      <c r="V128" s="2">
        <f>IF(Table2[[#This Row],[InterConf]]=1,IF(Table2[[#This Row],[InterDiv]]=0, 1, 0), 0)</f>
        <v>0</v>
      </c>
      <c r="W128" s="2">
        <f>IF(VLOOKUP(Table2[[#This Row],[AwayTeam]],Table3[[Teams]:[D]],2)&lt;&gt;VLOOKUP(Table2[[#This Row],[HomeTeam]],Table3[[Teams]:[D]],2),1,0)</f>
        <v>1</v>
      </c>
    </row>
    <row r="129" spans="1:23" x14ac:dyDescent="0.25">
      <c r="B129" s="1">
        <v>45591</v>
      </c>
      <c r="C129" s="9" t="s">
        <v>239</v>
      </c>
      <c r="D129" s="2" t="s">
        <v>46</v>
      </c>
      <c r="E129" s="2" t="s">
        <v>43</v>
      </c>
      <c r="F129" s="2"/>
      <c r="G129" s="2"/>
      <c r="H129" s="2" t="str">
        <f t="shared" si="5"/>
        <v>_</v>
      </c>
      <c r="I129" s="2"/>
      <c r="J129" s="2"/>
      <c r="K129" s="2"/>
      <c r="L129" s="2" t="str">
        <f t="shared" si="4"/>
        <v>_</v>
      </c>
      <c r="M129" s="2"/>
      <c r="N129" s="2">
        <f>IF(ISBLANK(Table2[[#This Row],[ActualResult]]), 0, 1)</f>
        <v>0</v>
      </c>
      <c r="O129" s="2" t="str">
        <f>IF(ISBLANK(Table2[[#This Row],[ActualResult]]), "_", IF(Table2[[#This Row],[ActualWinner]]=Table2[[#This Row],[PredictedWinner]], "Y", "N"))</f>
        <v>_</v>
      </c>
      <c r="P129" s="2" t="str">
        <f>IF(ISBLANK(Table2[[#This Row],[ActualResult]]), "_", IF(Table2[[#This Row],[ActualAwayScore]]=Table2[[#This Row],[PredictedAwayScore]], "Y", "N"))</f>
        <v>_</v>
      </c>
      <c r="Q129" s="2" t="str">
        <f>IF(ISBLANK(Table2[[#This Row],[ActualResult]]), "_", IF(Table2[[#This Row],[ActualHomeScore]]=Table2[[#This Row],[PredictedHomeScore]], "Y", "N"))</f>
        <v>_</v>
      </c>
      <c r="R129" s="2"/>
      <c r="S129" s="2" t="str">
        <f t="shared" si="3"/>
        <v>_</v>
      </c>
      <c r="T129" s="2">
        <f>IF(VLOOKUP(Table2[[#This Row],[AwayTeam]],Table3[[Teams]:[D]],2)=VLOOKUP(Table2[[#This Row],[HomeTeam]],Table3[[Teams]:[D]],2),1,0)</f>
        <v>1</v>
      </c>
      <c r="U129" s="2">
        <f>IF(VLOOKUP(Table2[[#This Row],[AwayTeam]],Table3[[Teams]:[D]],3)=VLOOKUP(Table2[[#This Row],[HomeTeam]],Table3[[Teams]:[D]],3),1,0)</f>
        <v>0</v>
      </c>
      <c r="V129" s="2">
        <f>IF(Table2[[#This Row],[InterConf]]=1,IF(Table2[[#This Row],[InterDiv]]=0, 1, 0), 0)</f>
        <v>1</v>
      </c>
      <c r="W129" s="2">
        <f>IF(VLOOKUP(Table2[[#This Row],[AwayTeam]],Table3[[Teams]:[D]],2)&lt;&gt;VLOOKUP(Table2[[#This Row],[HomeTeam]],Table3[[Teams]:[D]],2),1,0)</f>
        <v>0</v>
      </c>
    </row>
    <row r="130" spans="1:23" x14ac:dyDescent="0.25">
      <c r="B130" s="1">
        <v>45591</v>
      </c>
      <c r="C130" s="9" t="s">
        <v>240</v>
      </c>
      <c r="D130" s="2" t="s">
        <v>47</v>
      </c>
      <c r="E130" s="2" t="s">
        <v>20</v>
      </c>
      <c r="F130" s="2"/>
      <c r="G130" s="2"/>
      <c r="H130" s="2" t="str">
        <f t="shared" si="5"/>
        <v>_</v>
      </c>
      <c r="I130" s="2"/>
      <c r="J130" s="2"/>
      <c r="K130" s="2"/>
      <c r="L130" s="2" t="str">
        <f t="shared" si="4"/>
        <v>_</v>
      </c>
      <c r="M130" s="2"/>
      <c r="N130" s="2">
        <f>IF(ISBLANK(Table2[[#This Row],[ActualResult]]), 0, 1)</f>
        <v>0</v>
      </c>
      <c r="O130" s="2" t="str">
        <f>IF(ISBLANK(Table2[[#This Row],[ActualResult]]), "_", IF(Table2[[#This Row],[ActualWinner]]=Table2[[#This Row],[PredictedWinner]], "Y", "N"))</f>
        <v>_</v>
      </c>
      <c r="P130" s="2" t="str">
        <f>IF(ISBLANK(Table2[[#This Row],[ActualResult]]), "_", IF(Table2[[#This Row],[ActualAwayScore]]=Table2[[#This Row],[PredictedAwayScore]], "Y", "N"))</f>
        <v>_</v>
      </c>
      <c r="Q130" s="2" t="str">
        <f>IF(ISBLANK(Table2[[#This Row],[ActualResult]]), "_", IF(Table2[[#This Row],[ActualHomeScore]]=Table2[[#This Row],[PredictedHomeScore]], "Y", "N"))</f>
        <v>_</v>
      </c>
      <c r="R130" s="2"/>
      <c r="S130" s="2" t="str">
        <f t="shared" si="3"/>
        <v>_</v>
      </c>
      <c r="T130" s="2">
        <f>IF(VLOOKUP(Table2[[#This Row],[AwayTeam]],Table3[[Teams]:[D]],2)=VLOOKUP(Table2[[#This Row],[HomeTeam]],Table3[[Teams]:[D]],2),1,0)</f>
        <v>0</v>
      </c>
      <c r="U130" s="2">
        <f>IF(VLOOKUP(Table2[[#This Row],[AwayTeam]],Table3[[Teams]:[D]],3)=VLOOKUP(Table2[[#This Row],[HomeTeam]],Table3[[Teams]:[D]],3),1,0)</f>
        <v>0</v>
      </c>
      <c r="V130" s="2">
        <f>IF(Table2[[#This Row],[InterConf]]=1,IF(Table2[[#This Row],[InterDiv]]=0, 1, 0), 0)</f>
        <v>0</v>
      </c>
      <c r="W130" s="2">
        <f>IF(VLOOKUP(Table2[[#This Row],[AwayTeam]],Table3[[Teams]:[D]],2)&lt;&gt;VLOOKUP(Table2[[#This Row],[HomeTeam]],Table3[[Teams]:[D]],2),1,0)</f>
        <v>1</v>
      </c>
    </row>
    <row r="131" spans="1:23" x14ac:dyDescent="0.25">
      <c r="B131" s="1">
        <v>45591</v>
      </c>
      <c r="C131" s="9" t="s">
        <v>241</v>
      </c>
      <c r="D131" s="2" t="s">
        <v>22</v>
      </c>
      <c r="E131" s="2" t="s">
        <v>24</v>
      </c>
      <c r="F131" s="2"/>
      <c r="G131" s="2"/>
      <c r="H131" s="2" t="str">
        <f t="shared" si="5"/>
        <v>_</v>
      </c>
      <c r="I131" s="2"/>
      <c r="J131" s="2"/>
      <c r="K131" s="2"/>
      <c r="L131" s="2" t="str">
        <f t="shared" si="4"/>
        <v>_</v>
      </c>
      <c r="M131" s="2"/>
      <c r="N131" s="2">
        <f>IF(ISBLANK(Table2[[#This Row],[ActualResult]]), 0, 1)</f>
        <v>0</v>
      </c>
      <c r="O131" s="2" t="str">
        <f>IF(ISBLANK(Table2[[#This Row],[ActualResult]]), "_", IF(Table2[[#This Row],[ActualWinner]]=Table2[[#This Row],[PredictedWinner]], "Y", "N"))</f>
        <v>_</v>
      </c>
      <c r="P131" s="2" t="str">
        <f>IF(ISBLANK(Table2[[#This Row],[ActualResult]]), "_", IF(Table2[[#This Row],[ActualAwayScore]]=Table2[[#This Row],[PredictedAwayScore]], "Y", "N"))</f>
        <v>_</v>
      </c>
      <c r="Q131" s="2" t="str">
        <f>IF(ISBLANK(Table2[[#This Row],[ActualResult]]), "_", IF(Table2[[#This Row],[ActualHomeScore]]=Table2[[#This Row],[PredictedHomeScore]], "Y", "N"))</f>
        <v>_</v>
      </c>
      <c r="R131" s="2"/>
      <c r="S131" s="2" t="str">
        <f t="shared" ref="S131:S194" si="6">IF($L131="_", "_", IF($L131=$D131,$E131,$D131))</f>
        <v>_</v>
      </c>
      <c r="T131" s="2">
        <f>IF(VLOOKUP(Table2[[#This Row],[AwayTeam]],Table3[[Teams]:[D]],2)=VLOOKUP(Table2[[#This Row],[HomeTeam]],Table3[[Teams]:[D]],2),1,0)</f>
        <v>1</v>
      </c>
      <c r="U131" s="2">
        <f>IF(VLOOKUP(Table2[[#This Row],[AwayTeam]],Table3[[Teams]:[D]],3)=VLOOKUP(Table2[[#This Row],[HomeTeam]],Table3[[Teams]:[D]],3),1,0)</f>
        <v>0</v>
      </c>
      <c r="V131" s="2">
        <f>IF(Table2[[#This Row],[InterConf]]=1,IF(Table2[[#This Row],[InterDiv]]=0, 1, 0), 0)</f>
        <v>1</v>
      </c>
      <c r="W131" s="2">
        <f>IF(VLOOKUP(Table2[[#This Row],[AwayTeam]],Table3[[Teams]:[D]],2)&lt;&gt;VLOOKUP(Table2[[#This Row],[HomeTeam]],Table3[[Teams]:[D]],2),1,0)</f>
        <v>0</v>
      </c>
    </row>
    <row r="132" spans="1:23" x14ac:dyDescent="0.25">
      <c r="B132" s="1">
        <v>45591</v>
      </c>
      <c r="C132" s="9" t="s">
        <v>242</v>
      </c>
      <c r="D132" s="2" t="s">
        <v>14</v>
      </c>
      <c r="E132" s="2" t="s">
        <v>33</v>
      </c>
      <c r="F132" s="2"/>
      <c r="G132" s="2"/>
      <c r="H132" s="2" t="str">
        <f t="shared" si="5"/>
        <v>_</v>
      </c>
      <c r="I132" s="2"/>
      <c r="J132" s="2"/>
      <c r="K132" s="2"/>
      <c r="L132" s="2" t="str">
        <f t="shared" ref="L132:L195" si="7">IF(OR($J132=$K132,AND(ISBLANK($J132),ISBLANK($K132))),"_",IF($J132&gt;$K132,$D132,$E132))</f>
        <v>_</v>
      </c>
      <c r="M132" s="2"/>
      <c r="N132" s="2">
        <f>IF(ISBLANK(Table2[[#This Row],[ActualResult]]), 0, 1)</f>
        <v>0</v>
      </c>
      <c r="O132" s="2" t="str">
        <f>IF(ISBLANK(Table2[[#This Row],[ActualResult]]), "_", IF(Table2[[#This Row],[ActualWinner]]=Table2[[#This Row],[PredictedWinner]], "Y", "N"))</f>
        <v>_</v>
      </c>
      <c r="P132" s="2" t="str">
        <f>IF(ISBLANK(Table2[[#This Row],[ActualResult]]), "_", IF(Table2[[#This Row],[ActualAwayScore]]=Table2[[#This Row],[PredictedAwayScore]], "Y", "N"))</f>
        <v>_</v>
      </c>
      <c r="Q132" s="2" t="str">
        <f>IF(ISBLANK(Table2[[#This Row],[ActualResult]]), "_", IF(Table2[[#This Row],[ActualHomeScore]]=Table2[[#This Row],[PredictedHomeScore]], "Y", "N"))</f>
        <v>_</v>
      </c>
      <c r="R132" s="2"/>
      <c r="S132" s="2" t="str">
        <f t="shared" si="6"/>
        <v>_</v>
      </c>
      <c r="T132" s="2">
        <f>IF(VLOOKUP(Table2[[#This Row],[AwayTeam]],Table3[[Teams]:[D]],2)=VLOOKUP(Table2[[#This Row],[HomeTeam]],Table3[[Teams]:[D]],2),1,0)</f>
        <v>1</v>
      </c>
      <c r="U132" s="2">
        <f>IF(VLOOKUP(Table2[[#This Row],[AwayTeam]],Table3[[Teams]:[D]],3)=VLOOKUP(Table2[[#This Row],[HomeTeam]],Table3[[Teams]:[D]],3),1,0)</f>
        <v>0</v>
      </c>
      <c r="V132" s="2">
        <f>IF(Table2[[#This Row],[InterConf]]=1,IF(Table2[[#This Row],[InterDiv]]=0, 1, 0), 0)</f>
        <v>1</v>
      </c>
      <c r="W132" s="2">
        <f>IF(VLOOKUP(Table2[[#This Row],[AwayTeam]],Table3[[Teams]:[D]],2)&lt;&gt;VLOOKUP(Table2[[#This Row],[HomeTeam]],Table3[[Teams]:[D]],2),1,0)</f>
        <v>0</v>
      </c>
    </row>
    <row r="133" spans="1:23" x14ac:dyDescent="0.25">
      <c r="B133" s="1">
        <v>45591</v>
      </c>
      <c r="C133" s="9" t="s">
        <v>243</v>
      </c>
      <c r="D133" s="2" t="s">
        <v>36</v>
      </c>
      <c r="E133" s="2" t="s">
        <v>35</v>
      </c>
      <c r="F133" s="2"/>
      <c r="G133" s="2"/>
      <c r="H133" s="2" t="str">
        <f t="shared" si="5"/>
        <v>_</v>
      </c>
      <c r="I133" s="2"/>
      <c r="J133" s="2"/>
      <c r="K133" s="2"/>
      <c r="L133" s="2" t="str">
        <f t="shared" si="7"/>
        <v>_</v>
      </c>
      <c r="M133" s="2"/>
      <c r="N133" s="2">
        <f>IF(ISBLANK(Table2[[#This Row],[ActualResult]]), 0, 1)</f>
        <v>0</v>
      </c>
      <c r="O133" s="2" t="str">
        <f>IF(ISBLANK(Table2[[#This Row],[ActualResult]]), "_", IF(Table2[[#This Row],[ActualWinner]]=Table2[[#This Row],[PredictedWinner]], "Y", "N"))</f>
        <v>_</v>
      </c>
      <c r="P133" s="2" t="str">
        <f>IF(ISBLANK(Table2[[#This Row],[ActualResult]]), "_", IF(Table2[[#This Row],[ActualAwayScore]]=Table2[[#This Row],[PredictedAwayScore]], "Y", "N"))</f>
        <v>_</v>
      </c>
      <c r="Q133" s="2" t="str">
        <f>IF(ISBLANK(Table2[[#This Row],[ActualResult]]), "_", IF(Table2[[#This Row],[ActualHomeScore]]=Table2[[#This Row],[PredictedHomeScore]], "Y", "N"))</f>
        <v>_</v>
      </c>
      <c r="R133" s="2"/>
      <c r="S133" s="2" t="str">
        <f t="shared" si="6"/>
        <v>_</v>
      </c>
      <c r="T133" s="2">
        <f>IF(VLOOKUP(Table2[[#This Row],[AwayTeam]],Table3[[Teams]:[D]],2)=VLOOKUP(Table2[[#This Row],[HomeTeam]],Table3[[Teams]:[D]],2),1,0)</f>
        <v>0</v>
      </c>
      <c r="U133" s="2">
        <f>IF(VLOOKUP(Table2[[#This Row],[AwayTeam]],Table3[[Teams]:[D]],3)=VLOOKUP(Table2[[#This Row],[HomeTeam]],Table3[[Teams]:[D]],3),1,0)</f>
        <v>0</v>
      </c>
      <c r="V133" s="2">
        <f>IF(Table2[[#This Row],[InterConf]]=1,IF(Table2[[#This Row],[InterDiv]]=0, 1, 0), 0)</f>
        <v>0</v>
      </c>
      <c r="W133" s="2">
        <f>IF(VLOOKUP(Table2[[#This Row],[AwayTeam]],Table3[[Teams]:[D]],2)&lt;&gt;VLOOKUP(Table2[[#This Row],[HomeTeam]],Table3[[Teams]:[D]],2),1,0)</f>
        <v>1</v>
      </c>
    </row>
    <row r="134" spans="1:23" x14ac:dyDescent="0.25">
      <c r="B134" s="1">
        <v>45591</v>
      </c>
      <c r="C134" s="9" t="s">
        <v>244</v>
      </c>
      <c r="D134" s="2" t="s">
        <v>17</v>
      </c>
      <c r="E134" s="2" t="s">
        <v>34</v>
      </c>
      <c r="F134" s="2"/>
      <c r="G134" s="2"/>
      <c r="H134" s="2" t="str">
        <f t="shared" ref="H134:H197" si="8">IF(AND(ISBLANK($F134),ISBLANK($G134)),"_",IF($F134&gt;$G134,$D134,$E134))</f>
        <v>_</v>
      </c>
      <c r="I134" s="2"/>
      <c r="J134" s="2"/>
      <c r="K134" s="2"/>
      <c r="L134" s="2" t="str">
        <f t="shared" si="7"/>
        <v>_</v>
      </c>
      <c r="M134" s="2"/>
      <c r="N134" s="2">
        <f>IF(ISBLANK(Table2[[#This Row],[ActualResult]]), 0, 1)</f>
        <v>0</v>
      </c>
      <c r="O134" s="2" t="str">
        <f>IF(ISBLANK(Table2[[#This Row],[ActualResult]]), "_", IF(Table2[[#This Row],[ActualWinner]]=Table2[[#This Row],[PredictedWinner]], "Y", "N"))</f>
        <v>_</v>
      </c>
      <c r="P134" s="2" t="str">
        <f>IF(ISBLANK(Table2[[#This Row],[ActualResult]]), "_", IF(Table2[[#This Row],[ActualAwayScore]]=Table2[[#This Row],[PredictedAwayScore]], "Y", "N"))</f>
        <v>_</v>
      </c>
      <c r="Q134" s="2" t="str">
        <f>IF(ISBLANK(Table2[[#This Row],[ActualResult]]), "_", IF(Table2[[#This Row],[ActualHomeScore]]=Table2[[#This Row],[PredictedHomeScore]], "Y", "N"))</f>
        <v>_</v>
      </c>
      <c r="R134" s="2"/>
      <c r="S134" s="2" t="str">
        <f t="shared" si="6"/>
        <v>_</v>
      </c>
      <c r="T134" s="2">
        <f>IF(VLOOKUP(Table2[[#This Row],[AwayTeam]],Table3[[Teams]:[D]],2)=VLOOKUP(Table2[[#This Row],[HomeTeam]],Table3[[Teams]:[D]],2),1,0)</f>
        <v>1</v>
      </c>
      <c r="U134" s="2">
        <f>IF(VLOOKUP(Table2[[#This Row],[AwayTeam]],Table3[[Teams]:[D]],3)=VLOOKUP(Table2[[#This Row],[HomeTeam]],Table3[[Teams]:[D]],3),1,0)</f>
        <v>1</v>
      </c>
      <c r="V134" s="2">
        <f>IF(Table2[[#This Row],[InterConf]]=1,IF(Table2[[#This Row],[InterDiv]]=0, 1, 0), 0)</f>
        <v>0</v>
      </c>
      <c r="W134" s="2">
        <f>IF(VLOOKUP(Table2[[#This Row],[AwayTeam]],Table3[[Teams]:[D]],2)&lt;&gt;VLOOKUP(Table2[[#This Row],[HomeTeam]],Table3[[Teams]:[D]],2),1,0)</f>
        <v>0</v>
      </c>
    </row>
    <row r="135" spans="1:23" x14ac:dyDescent="0.25">
      <c r="B135" s="1">
        <v>45591</v>
      </c>
      <c r="C135" s="9" t="s">
        <v>245</v>
      </c>
      <c r="D135" s="2" t="s">
        <v>21</v>
      </c>
      <c r="E135" s="2" t="s">
        <v>25</v>
      </c>
      <c r="F135" s="2"/>
      <c r="G135" s="2"/>
      <c r="H135" s="2" t="str">
        <f t="shared" si="8"/>
        <v>_</v>
      </c>
      <c r="I135" s="2"/>
      <c r="J135" s="2"/>
      <c r="K135" s="2"/>
      <c r="L135" s="2" t="str">
        <f t="shared" si="7"/>
        <v>_</v>
      </c>
      <c r="M135" s="2"/>
      <c r="N135" s="2">
        <f>IF(ISBLANK(Table2[[#This Row],[ActualResult]]), 0, 1)</f>
        <v>0</v>
      </c>
      <c r="O135" s="2" t="str">
        <f>IF(ISBLANK(Table2[[#This Row],[ActualResult]]), "_", IF(Table2[[#This Row],[ActualWinner]]=Table2[[#This Row],[PredictedWinner]], "Y", "N"))</f>
        <v>_</v>
      </c>
      <c r="P135" s="2" t="str">
        <f>IF(ISBLANK(Table2[[#This Row],[ActualResult]]), "_", IF(Table2[[#This Row],[ActualAwayScore]]=Table2[[#This Row],[PredictedAwayScore]], "Y", "N"))</f>
        <v>_</v>
      </c>
      <c r="Q135" s="2" t="str">
        <f>IF(ISBLANK(Table2[[#This Row],[ActualResult]]), "_", IF(Table2[[#This Row],[ActualHomeScore]]=Table2[[#This Row],[PredictedHomeScore]], "Y", "N"))</f>
        <v>_</v>
      </c>
      <c r="R135" s="2"/>
      <c r="S135" s="2" t="str">
        <f t="shared" si="6"/>
        <v>_</v>
      </c>
      <c r="T135" s="2">
        <f>IF(VLOOKUP(Table2[[#This Row],[AwayTeam]],Table3[[Teams]:[D]],2)=VLOOKUP(Table2[[#This Row],[HomeTeam]],Table3[[Teams]:[D]],2),1,0)</f>
        <v>0</v>
      </c>
      <c r="U135" s="2">
        <f>IF(VLOOKUP(Table2[[#This Row],[AwayTeam]],Table3[[Teams]:[D]],3)=VLOOKUP(Table2[[#This Row],[HomeTeam]],Table3[[Teams]:[D]],3),1,0)</f>
        <v>0</v>
      </c>
      <c r="V135" s="2">
        <f>IF(Table2[[#This Row],[InterConf]]=1,IF(Table2[[#This Row],[InterDiv]]=0, 1, 0), 0)</f>
        <v>0</v>
      </c>
      <c r="W135" s="2">
        <f>IF(VLOOKUP(Table2[[#This Row],[AwayTeam]],Table3[[Teams]:[D]],2)&lt;&gt;VLOOKUP(Table2[[#This Row],[HomeTeam]],Table3[[Teams]:[D]],2),1,0)</f>
        <v>1</v>
      </c>
    </row>
    <row r="136" spans="1:23" x14ac:dyDescent="0.25">
      <c r="B136" s="1">
        <v>45591</v>
      </c>
      <c r="C136" s="9" t="s">
        <v>246</v>
      </c>
      <c r="D136" s="2" t="s">
        <v>38</v>
      </c>
      <c r="E136" s="2" t="s">
        <v>27</v>
      </c>
      <c r="F136" s="2"/>
      <c r="G136" s="2"/>
      <c r="H136" s="2" t="str">
        <f t="shared" si="8"/>
        <v>_</v>
      </c>
      <c r="I136" s="2"/>
      <c r="J136" s="2"/>
      <c r="K136" s="2"/>
      <c r="L136" s="2" t="str">
        <f t="shared" si="7"/>
        <v>_</v>
      </c>
      <c r="M136" s="2"/>
      <c r="N136" s="2">
        <f>IF(ISBLANK(Table2[[#This Row],[ActualResult]]), 0, 1)</f>
        <v>0</v>
      </c>
      <c r="O136" s="2" t="str">
        <f>IF(ISBLANK(Table2[[#This Row],[ActualResult]]), "_", IF(Table2[[#This Row],[ActualWinner]]=Table2[[#This Row],[PredictedWinner]], "Y", "N"))</f>
        <v>_</v>
      </c>
      <c r="P136" s="2" t="str">
        <f>IF(ISBLANK(Table2[[#This Row],[ActualResult]]), "_", IF(Table2[[#This Row],[ActualAwayScore]]=Table2[[#This Row],[PredictedAwayScore]], "Y", "N"))</f>
        <v>_</v>
      </c>
      <c r="Q136" s="2" t="str">
        <f>IF(ISBLANK(Table2[[#This Row],[ActualResult]]), "_", IF(Table2[[#This Row],[ActualHomeScore]]=Table2[[#This Row],[PredictedHomeScore]], "Y", "N"))</f>
        <v>_</v>
      </c>
      <c r="R136" s="2"/>
      <c r="S136" s="2" t="str">
        <f t="shared" si="6"/>
        <v>_</v>
      </c>
      <c r="T136" s="2">
        <f>IF(VLOOKUP(Table2[[#This Row],[AwayTeam]],Table3[[Teams]:[D]],2)=VLOOKUP(Table2[[#This Row],[HomeTeam]],Table3[[Teams]:[D]],2),1,0)</f>
        <v>1</v>
      </c>
      <c r="U136" s="2">
        <f>IF(VLOOKUP(Table2[[#This Row],[AwayTeam]],Table3[[Teams]:[D]],3)=VLOOKUP(Table2[[#This Row],[HomeTeam]],Table3[[Teams]:[D]],3),1,0)</f>
        <v>1</v>
      </c>
      <c r="V136" s="2">
        <f>IF(Table2[[#This Row],[InterConf]]=1,IF(Table2[[#This Row],[InterDiv]]=0, 1, 0), 0)</f>
        <v>0</v>
      </c>
      <c r="W136" s="2">
        <f>IF(VLOOKUP(Table2[[#This Row],[AwayTeam]],Table3[[Teams]:[D]],2)&lt;&gt;VLOOKUP(Table2[[#This Row],[HomeTeam]],Table3[[Teams]:[D]],2),1,0)</f>
        <v>0</v>
      </c>
    </row>
    <row r="137" spans="1:23" x14ac:dyDescent="0.25">
      <c r="A137" s="5"/>
      <c r="B137" s="3">
        <v>45591</v>
      </c>
      <c r="C137" s="10" t="s">
        <v>247</v>
      </c>
      <c r="D137" s="4" t="s">
        <v>44</v>
      </c>
      <c r="E137" s="4" t="s">
        <v>12</v>
      </c>
      <c r="F137" s="4"/>
      <c r="G137" s="4"/>
      <c r="H137" s="4" t="str">
        <f t="shared" si="8"/>
        <v>_</v>
      </c>
      <c r="I137" s="4"/>
      <c r="J137" s="4"/>
      <c r="K137" s="4"/>
      <c r="L137" s="2" t="str">
        <f t="shared" si="7"/>
        <v>_</v>
      </c>
      <c r="M137" s="4"/>
      <c r="N137" s="4">
        <f>IF(ISBLANK(Table2[[#This Row],[ActualResult]]), 0, 1)</f>
        <v>0</v>
      </c>
      <c r="O137" s="4" t="str">
        <f>IF(ISBLANK(Table2[[#This Row],[ActualResult]]), "_", IF(Table2[[#This Row],[ActualWinner]]=Table2[[#This Row],[PredictedWinner]], "Y", "N"))</f>
        <v>_</v>
      </c>
      <c r="P137" s="4" t="str">
        <f>IF(ISBLANK(Table2[[#This Row],[ActualResult]]), "_", IF(Table2[[#This Row],[ActualAwayScore]]=Table2[[#This Row],[PredictedAwayScore]], "Y", "N"))</f>
        <v>_</v>
      </c>
      <c r="Q137" s="4" t="str">
        <f>IF(ISBLANK(Table2[[#This Row],[ActualResult]]), "_", IF(Table2[[#This Row],[ActualHomeScore]]=Table2[[#This Row],[PredictedHomeScore]], "Y", "N"))</f>
        <v>_</v>
      </c>
      <c r="R137" s="2"/>
      <c r="S137" s="2" t="str">
        <f t="shared" si="6"/>
        <v>_</v>
      </c>
      <c r="T137" s="2">
        <f>IF(VLOOKUP(Table2[[#This Row],[AwayTeam]],Table3[[Teams]:[D]],2)=VLOOKUP(Table2[[#This Row],[HomeTeam]],Table3[[Teams]:[D]],2),1,0)</f>
        <v>0</v>
      </c>
      <c r="U137" s="2">
        <f>IF(VLOOKUP(Table2[[#This Row],[AwayTeam]],Table3[[Teams]:[D]],3)=VLOOKUP(Table2[[#This Row],[HomeTeam]],Table3[[Teams]:[D]],3),1,0)</f>
        <v>0</v>
      </c>
      <c r="V137" s="2">
        <f>IF(Table2[[#This Row],[InterConf]]=1,IF(Table2[[#This Row],[InterDiv]]=0, 1, 0), 0)</f>
        <v>0</v>
      </c>
      <c r="W137" s="2">
        <f>IF(VLOOKUP(Table2[[#This Row],[AwayTeam]],Table3[[Teams]:[D]],2)&lt;&gt;VLOOKUP(Table2[[#This Row],[HomeTeam]],Table3[[Teams]:[D]],2),1,0)</f>
        <v>1</v>
      </c>
    </row>
    <row r="138" spans="1:23" x14ac:dyDescent="0.25">
      <c r="B138" s="1">
        <v>45592</v>
      </c>
      <c r="C138" s="9" t="s">
        <v>248</v>
      </c>
      <c r="D138" s="2" t="s">
        <v>23</v>
      </c>
      <c r="E138" s="2" t="s">
        <v>31</v>
      </c>
      <c r="F138" s="2"/>
      <c r="G138" s="2"/>
      <c r="H138" s="2" t="str">
        <f t="shared" si="8"/>
        <v>_</v>
      </c>
      <c r="I138" s="2"/>
      <c r="J138" s="2"/>
      <c r="K138" s="2"/>
      <c r="L138" s="19" t="str">
        <f t="shared" si="7"/>
        <v>_</v>
      </c>
      <c r="M138" s="2"/>
      <c r="N138" s="2">
        <f>IF(ISBLANK(Table2[[#This Row],[ActualResult]]), 0, 1)</f>
        <v>0</v>
      </c>
      <c r="O138" s="2" t="str">
        <f>IF(ISBLANK(Table2[[#This Row],[ActualResult]]), "_", IF(Table2[[#This Row],[ActualWinner]]=Table2[[#This Row],[PredictedWinner]], "Y", "N"))</f>
        <v>_</v>
      </c>
      <c r="P138" s="2" t="str">
        <f>IF(ISBLANK(Table2[[#This Row],[ActualResult]]), "_", IF(Table2[[#This Row],[ActualAwayScore]]=Table2[[#This Row],[PredictedAwayScore]], "Y", "N"))</f>
        <v>_</v>
      </c>
      <c r="Q138" s="2" t="str">
        <f>IF(ISBLANK(Table2[[#This Row],[ActualResult]]), "_", IF(Table2[[#This Row],[ActualHomeScore]]=Table2[[#This Row],[PredictedHomeScore]], "Y", "N"))</f>
        <v>_</v>
      </c>
      <c r="R138" s="2"/>
      <c r="S138" s="2" t="str">
        <f t="shared" si="6"/>
        <v>_</v>
      </c>
      <c r="T138" s="2">
        <f>IF(VLOOKUP(Table2[[#This Row],[AwayTeam]],Table3[[Teams]:[D]],2)=VLOOKUP(Table2[[#This Row],[HomeTeam]],Table3[[Teams]:[D]],2),1,0)</f>
        <v>0</v>
      </c>
      <c r="U138" s="2">
        <f>IF(VLOOKUP(Table2[[#This Row],[AwayTeam]],Table3[[Teams]:[D]],3)=VLOOKUP(Table2[[#This Row],[HomeTeam]],Table3[[Teams]:[D]],3),1,0)</f>
        <v>0</v>
      </c>
      <c r="V138" s="2">
        <f>IF(Table2[[#This Row],[InterConf]]=1,IF(Table2[[#This Row],[InterDiv]]=0, 1, 0), 0)</f>
        <v>0</v>
      </c>
      <c r="W138" s="2">
        <f>IF(VLOOKUP(Table2[[#This Row],[AwayTeam]],Table3[[Teams]:[D]],2)&lt;&gt;VLOOKUP(Table2[[#This Row],[HomeTeam]],Table3[[Teams]:[D]],2),1,0)</f>
        <v>1</v>
      </c>
    </row>
    <row r="139" spans="1:23" x14ac:dyDescent="0.25">
      <c r="B139" s="1">
        <v>45592</v>
      </c>
      <c r="C139" s="9" t="s">
        <v>249</v>
      </c>
      <c r="D139" s="2" t="s">
        <v>47</v>
      </c>
      <c r="E139" s="2" t="s">
        <v>32</v>
      </c>
      <c r="F139" s="2"/>
      <c r="G139" s="2"/>
      <c r="H139" s="2" t="str">
        <f t="shared" si="8"/>
        <v>_</v>
      </c>
      <c r="I139" s="2"/>
      <c r="J139" s="2"/>
      <c r="K139" s="2"/>
      <c r="L139" s="2" t="str">
        <f t="shared" si="7"/>
        <v>_</v>
      </c>
      <c r="M139" s="2"/>
      <c r="N139" s="2">
        <f>IF(ISBLANK(Table2[[#This Row],[ActualResult]]), 0, 1)</f>
        <v>0</v>
      </c>
      <c r="O139" s="2" t="str">
        <f>IF(ISBLANK(Table2[[#This Row],[ActualResult]]), "_", IF(Table2[[#This Row],[ActualWinner]]=Table2[[#This Row],[PredictedWinner]], "Y", "N"))</f>
        <v>_</v>
      </c>
      <c r="P139" s="2" t="str">
        <f>IF(ISBLANK(Table2[[#This Row],[ActualResult]]), "_", IF(Table2[[#This Row],[ActualAwayScore]]=Table2[[#This Row],[PredictedAwayScore]], "Y", "N"))</f>
        <v>_</v>
      </c>
      <c r="Q139" s="2" t="str">
        <f>IF(ISBLANK(Table2[[#This Row],[ActualResult]]), "_", IF(Table2[[#This Row],[ActualHomeScore]]=Table2[[#This Row],[PredictedHomeScore]], "Y", "N"))</f>
        <v>_</v>
      </c>
      <c r="R139" s="2"/>
      <c r="S139" s="2" t="str">
        <f t="shared" si="6"/>
        <v>_</v>
      </c>
      <c r="T139" s="2">
        <f>IF(VLOOKUP(Table2[[#This Row],[AwayTeam]],Table3[[Teams]:[D]],2)=VLOOKUP(Table2[[#This Row],[HomeTeam]],Table3[[Teams]:[D]],2),1,0)</f>
        <v>0</v>
      </c>
      <c r="U139" s="2">
        <f>IF(VLOOKUP(Table2[[#This Row],[AwayTeam]],Table3[[Teams]:[D]],3)=VLOOKUP(Table2[[#This Row],[HomeTeam]],Table3[[Teams]:[D]],3),1,0)</f>
        <v>0</v>
      </c>
      <c r="V139" s="2">
        <f>IF(Table2[[#This Row],[InterConf]]=1,IF(Table2[[#This Row],[InterDiv]]=0, 1, 0), 0)</f>
        <v>0</v>
      </c>
      <c r="W139" s="2">
        <f>IF(VLOOKUP(Table2[[#This Row],[AwayTeam]],Table3[[Teams]:[D]],2)&lt;&gt;VLOOKUP(Table2[[#This Row],[HomeTeam]],Table3[[Teams]:[D]],2),1,0)</f>
        <v>1</v>
      </c>
    </row>
    <row r="140" spans="1:23" x14ac:dyDescent="0.25">
      <c r="B140" s="1">
        <v>45592</v>
      </c>
      <c r="C140" s="9" t="s">
        <v>250</v>
      </c>
      <c r="D140" s="2" t="s">
        <v>19</v>
      </c>
      <c r="E140" s="2" t="s">
        <v>45</v>
      </c>
      <c r="F140" s="2"/>
      <c r="G140" s="2"/>
      <c r="H140" s="2" t="str">
        <f t="shared" si="8"/>
        <v>_</v>
      </c>
      <c r="I140" s="2"/>
      <c r="J140" s="2"/>
      <c r="K140" s="2"/>
      <c r="L140" s="2" t="str">
        <f t="shared" si="7"/>
        <v>_</v>
      </c>
      <c r="M140" s="2"/>
      <c r="N140" s="2">
        <f>IF(ISBLANK(Table2[[#This Row],[ActualResult]]), 0, 1)</f>
        <v>0</v>
      </c>
      <c r="O140" s="2" t="str">
        <f>IF(ISBLANK(Table2[[#This Row],[ActualResult]]), "_", IF(Table2[[#This Row],[ActualWinner]]=Table2[[#This Row],[PredictedWinner]], "Y", "N"))</f>
        <v>_</v>
      </c>
      <c r="P140" s="2" t="str">
        <f>IF(ISBLANK(Table2[[#This Row],[ActualResult]]), "_", IF(Table2[[#This Row],[ActualAwayScore]]=Table2[[#This Row],[PredictedAwayScore]], "Y", "N"))</f>
        <v>_</v>
      </c>
      <c r="Q140" s="2" t="str">
        <f>IF(ISBLANK(Table2[[#This Row],[ActualResult]]), "_", IF(Table2[[#This Row],[ActualHomeScore]]=Table2[[#This Row],[PredictedHomeScore]], "Y", "N"))</f>
        <v>_</v>
      </c>
      <c r="R140" s="2"/>
      <c r="S140" s="2" t="str">
        <f t="shared" si="6"/>
        <v>_</v>
      </c>
      <c r="T140" s="2">
        <f>IF(VLOOKUP(Table2[[#This Row],[AwayTeam]],Table3[[Teams]:[D]],2)=VLOOKUP(Table2[[#This Row],[HomeTeam]],Table3[[Teams]:[D]],2),1,0)</f>
        <v>1</v>
      </c>
      <c r="U140" s="2">
        <f>IF(VLOOKUP(Table2[[#This Row],[AwayTeam]],Table3[[Teams]:[D]],3)=VLOOKUP(Table2[[#This Row],[HomeTeam]],Table3[[Teams]:[D]],3),1,0)</f>
        <v>0</v>
      </c>
      <c r="V140" s="2">
        <f>IF(Table2[[#This Row],[InterConf]]=1,IF(Table2[[#This Row],[InterDiv]]=0, 1, 0), 0)</f>
        <v>1</v>
      </c>
      <c r="W140" s="2">
        <f>IF(VLOOKUP(Table2[[#This Row],[AwayTeam]],Table3[[Teams]:[D]],2)&lt;&gt;VLOOKUP(Table2[[#This Row],[HomeTeam]],Table3[[Teams]:[D]],2),1,0)</f>
        <v>0</v>
      </c>
    </row>
    <row r="141" spans="1:23" x14ac:dyDescent="0.25">
      <c r="A141" s="5"/>
      <c r="B141" s="3">
        <v>45592</v>
      </c>
      <c r="C141" s="10" t="s">
        <v>251</v>
      </c>
      <c r="D141" s="4" t="s">
        <v>30</v>
      </c>
      <c r="E141" s="4" t="s">
        <v>26</v>
      </c>
      <c r="F141" s="4"/>
      <c r="G141" s="4"/>
      <c r="H141" s="4" t="str">
        <f t="shared" si="8"/>
        <v>_</v>
      </c>
      <c r="I141" s="4"/>
      <c r="J141" s="4"/>
      <c r="K141" s="4"/>
      <c r="L141" s="2" t="str">
        <f t="shared" si="7"/>
        <v>_</v>
      </c>
      <c r="M141" s="4"/>
      <c r="N141" s="4">
        <f>IF(ISBLANK(Table2[[#This Row],[ActualResult]]), 0, 1)</f>
        <v>0</v>
      </c>
      <c r="O141" s="4" t="str">
        <f>IF(ISBLANK(Table2[[#This Row],[ActualResult]]), "_", IF(Table2[[#This Row],[ActualWinner]]=Table2[[#This Row],[PredictedWinner]], "Y", "N"))</f>
        <v>_</v>
      </c>
      <c r="P141" s="4" t="str">
        <f>IF(ISBLANK(Table2[[#This Row],[ActualResult]]), "_", IF(Table2[[#This Row],[ActualAwayScore]]=Table2[[#This Row],[PredictedAwayScore]], "Y", "N"))</f>
        <v>_</v>
      </c>
      <c r="Q141" s="4" t="str">
        <f>IF(ISBLANK(Table2[[#This Row],[ActualResult]]), "_", IF(Table2[[#This Row],[ActualHomeScore]]=Table2[[#This Row],[PredictedHomeScore]], "Y", "N"))</f>
        <v>_</v>
      </c>
      <c r="R141" s="2"/>
      <c r="S141" s="2" t="str">
        <f t="shared" si="6"/>
        <v>_</v>
      </c>
      <c r="T141" s="2">
        <f>IF(VLOOKUP(Table2[[#This Row],[AwayTeam]],Table3[[Teams]:[D]],2)=VLOOKUP(Table2[[#This Row],[HomeTeam]],Table3[[Teams]:[D]],2),1,0)</f>
        <v>0</v>
      </c>
      <c r="U141" s="2">
        <f>IF(VLOOKUP(Table2[[#This Row],[AwayTeam]],Table3[[Teams]:[D]],3)=VLOOKUP(Table2[[#This Row],[HomeTeam]],Table3[[Teams]:[D]],3),1,0)</f>
        <v>0</v>
      </c>
      <c r="V141" s="2">
        <f>IF(Table2[[#This Row],[InterConf]]=1,IF(Table2[[#This Row],[InterDiv]]=0, 1, 0), 0)</f>
        <v>0</v>
      </c>
      <c r="W141" s="2">
        <f>IF(VLOOKUP(Table2[[#This Row],[AwayTeam]],Table3[[Teams]:[D]],2)&lt;&gt;VLOOKUP(Table2[[#This Row],[HomeTeam]],Table3[[Teams]:[D]],2),1,0)</f>
        <v>1</v>
      </c>
    </row>
    <row r="142" spans="1:23" x14ac:dyDescent="0.25">
      <c r="B142" s="1">
        <v>45593</v>
      </c>
      <c r="C142" s="9" t="s">
        <v>252</v>
      </c>
      <c r="D142" s="2" t="s">
        <v>14</v>
      </c>
      <c r="E142" s="2" t="s">
        <v>29</v>
      </c>
      <c r="F142" s="2"/>
      <c r="G142" s="2"/>
      <c r="H142" s="2" t="str">
        <f t="shared" si="8"/>
        <v>_</v>
      </c>
      <c r="I142" s="2"/>
      <c r="J142" s="2"/>
      <c r="K142" s="2"/>
      <c r="L142" s="19" t="str">
        <f t="shared" si="7"/>
        <v>_</v>
      </c>
      <c r="M142" s="2"/>
      <c r="N142" s="2">
        <f>IF(ISBLANK(Table2[[#This Row],[ActualResult]]), 0, 1)</f>
        <v>0</v>
      </c>
      <c r="O142" s="2" t="str">
        <f>IF(ISBLANK(Table2[[#This Row],[ActualResult]]), "_", IF(Table2[[#This Row],[ActualWinner]]=Table2[[#This Row],[PredictedWinner]], "Y", "N"))</f>
        <v>_</v>
      </c>
      <c r="P142" s="2" t="str">
        <f>IF(ISBLANK(Table2[[#This Row],[ActualResult]]), "_", IF(Table2[[#This Row],[ActualAwayScore]]=Table2[[#This Row],[PredictedAwayScore]], "Y", "N"))</f>
        <v>_</v>
      </c>
      <c r="Q142" s="2" t="str">
        <f>IF(ISBLANK(Table2[[#This Row],[ActualResult]]), "_", IF(Table2[[#This Row],[ActualHomeScore]]=Table2[[#This Row],[PredictedHomeScore]], "Y", "N"))</f>
        <v>_</v>
      </c>
      <c r="R142" s="2"/>
      <c r="S142" s="2" t="str">
        <f t="shared" si="6"/>
        <v>_</v>
      </c>
      <c r="T142" s="2">
        <f>IF(VLOOKUP(Table2[[#This Row],[AwayTeam]],Table3[[Teams]:[D]],2)=VLOOKUP(Table2[[#This Row],[HomeTeam]],Table3[[Teams]:[D]],2),1,0)</f>
        <v>1</v>
      </c>
      <c r="U142" s="2">
        <f>IF(VLOOKUP(Table2[[#This Row],[AwayTeam]],Table3[[Teams]:[D]],3)=VLOOKUP(Table2[[#This Row],[HomeTeam]],Table3[[Teams]:[D]],3),1,0)</f>
        <v>1</v>
      </c>
      <c r="V142" s="2">
        <f>IF(Table2[[#This Row],[InterConf]]=1,IF(Table2[[#This Row],[InterDiv]]=0, 1, 0), 0)</f>
        <v>0</v>
      </c>
      <c r="W142" s="2">
        <f>IF(VLOOKUP(Table2[[#This Row],[AwayTeam]],Table3[[Teams]:[D]],2)&lt;&gt;VLOOKUP(Table2[[#This Row],[HomeTeam]],Table3[[Teams]:[D]],2),1,0)</f>
        <v>0</v>
      </c>
    </row>
    <row r="143" spans="1:23" x14ac:dyDescent="0.25">
      <c r="B143" s="1">
        <v>45593</v>
      </c>
      <c r="C143" s="9" t="s">
        <v>253</v>
      </c>
      <c r="D143" s="2" t="s">
        <v>23</v>
      </c>
      <c r="E143" s="2" t="s">
        <v>36</v>
      </c>
      <c r="F143" s="2"/>
      <c r="G143" s="2"/>
      <c r="H143" s="2" t="str">
        <f t="shared" si="8"/>
        <v>_</v>
      </c>
      <c r="I143" s="2"/>
      <c r="J143" s="2"/>
      <c r="K143" s="2"/>
      <c r="L143" s="2" t="str">
        <f t="shared" si="7"/>
        <v>_</v>
      </c>
      <c r="M143" s="2"/>
      <c r="N143" s="2">
        <f>IF(ISBLANK(Table2[[#This Row],[ActualResult]]), 0, 1)</f>
        <v>0</v>
      </c>
      <c r="O143" s="2" t="str">
        <f>IF(ISBLANK(Table2[[#This Row],[ActualResult]]), "_", IF(Table2[[#This Row],[ActualWinner]]=Table2[[#This Row],[PredictedWinner]], "Y", "N"))</f>
        <v>_</v>
      </c>
      <c r="P143" s="2" t="str">
        <f>IF(ISBLANK(Table2[[#This Row],[ActualResult]]), "_", IF(Table2[[#This Row],[ActualAwayScore]]=Table2[[#This Row],[PredictedAwayScore]], "Y", "N"))</f>
        <v>_</v>
      </c>
      <c r="Q143" s="2" t="str">
        <f>IF(ISBLANK(Table2[[#This Row],[ActualResult]]), "_", IF(Table2[[#This Row],[ActualHomeScore]]=Table2[[#This Row],[PredictedHomeScore]], "Y", "N"))</f>
        <v>_</v>
      </c>
      <c r="R143" s="2"/>
      <c r="S143" s="2" t="str">
        <f t="shared" si="6"/>
        <v>_</v>
      </c>
      <c r="T143" s="2">
        <f>IF(VLOOKUP(Table2[[#This Row],[AwayTeam]],Table3[[Teams]:[D]],2)=VLOOKUP(Table2[[#This Row],[HomeTeam]],Table3[[Teams]:[D]],2),1,0)</f>
        <v>0</v>
      </c>
      <c r="U143" s="2">
        <f>IF(VLOOKUP(Table2[[#This Row],[AwayTeam]],Table3[[Teams]:[D]],3)=VLOOKUP(Table2[[#This Row],[HomeTeam]],Table3[[Teams]:[D]],3),1,0)</f>
        <v>0</v>
      </c>
      <c r="V143" s="2">
        <f>IF(Table2[[#This Row],[InterConf]]=1,IF(Table2[[#This Row],[InterDiv]]=0, 1, 0), 0)</f>
        <v>0</v>
      </c>
      <c r="W143" s="2">
        <f>IF(VLOOKUP(Table2[[#This Row],[AwayTeam]],Table3[[Teams]:[D]],2)&lt;&gt;VLOOKUP(Table2[[#This Row],[HomeTeam]],Table3[[Teams]:[D]],2),1,0)</f>
        <v>1</v>
      </c>
    </row>
    <row r="144" spans="1:23" x14ac:dyDescent="0.25">
      <c r="B144" s="1">
        <v>45593</v>
      </c>
      <c r="C144" s="9" t="s">
        <v>254</v>
      </c>
      <c r="D144" s="2" t="s">
        <v>35</v>
      </c>
      <c r="E144" s="2" t="s">
        <v>43</v>
      </c>
      <c r="F144" s="2"/>
      <c r="G144" s="2"/>
      <c r="H144" s="2" t="str">
        <f t="shared" si="8"/>
        <v>_</v>
      </c>
      <c r="I144" s="2"/>
      <c r="J144" s="2"/>
      <c r="K144" s="2"/>
      <c r="L144" s="2" t="str">
        <f t="shared" si="7"/>
        <v>_</v>
      </c>
      <c r="M144" s="2"/>
      <c r="N144" s="2">
        <f>IF(ISBLANK(Table2[[#This Row],[ActualResult]]), 0, 1)</f>
        <v>0</v>
      </c>
      <c r="O144" s="2" t="str">
        <f>IF(ISBLANK(Table2[[#This Row],[ActualResult]]), "_", IF(Table2[[#This Row],[ActualWinner]]=Table2[[#This Row],[PredictedWinner]], "Y", "N"))</f>
        <v>_</v>
      </c>
      <c r="P144" s="2" t="str">
        <f>IF(ISBLANK(Table2[[#This Row],[ActualResult]]), "_", IF(Table2[[#This Row],[ActualAwayScore]]=Table2[[#This Row],[PredictedAwayScore]], "Y", "N"))</f>
        <v>_</v>
      </c>
      <c r="Q144" s="2" t="str">
        <f>IF(ISBLANK(Table2[[#This Row],[ActualResult]]), "_", IF(Table2[[#This Row],[ActualHomeScore]]=Table2[[#This Row],[PredictedHomeScore]], "Y", "N"))</f>
        <v>_</v>
      </c>
      <c r="R144" s="2"/>
      <c r="S144" s="2" t="str">
        <f t="shared" si="6"/>
        <v>_</v>
      </c>
      <c r="T144" s="2">
        <f>IF(VLOOKUP(Table2[[#This Row],[AwayTeam]],Table3[[Teams]:[D]],2)=VLOOKUP(Table2[[#This Row],[HomeTeam]],Table3[[Teams]:[D]],2),1,0)</f>
        <v>0</v>
      </c>
      <c r="U144" s="2">
        <f>IF(VLOOKUP(Table2[[#This Row],[AwayTeam]],Table3[[Teams]:[D]],3)=VLOOKUP(Table2[[#This Row],[HomeTeam]],Table3[[Teams]:[D]],3),1,0)</f>
        <v>0</v>
      </c>
      <c r="V144" s="2">
        <f>IF(Table2[[#This Row],[InterConf]]=1,IF(Table2[[#This Row],[InterDiv]]=0, 1, 0), 0)</f>
        <v>0</v>
      </c>
      <c r="W144" s="2">
        <f>IF(VLOOKUP(Table2[[#This Row],[AwayTeam]],Table3[[Teams]:[D]],2)&lt;&gt;VLOOKUP(Table2[[#This Row],[HomeTeam]],Table3[[Teams]:[D]],2),1,0)</f>
        <v>1</v>
      </c>
    </row>
    <row r="145" spans="1:23" x14ac:dyDescent="0.25">
      <c r="B145" s="1">
        <v>45593</v>
      </c>
      <c r="C145" s="9" t="s">
        <v>255</v>
      </c>
      <c r="D145" s="2" t="s">
        <v>18</v>
      </c>
      <c r="E145" s="2" t="s">
        <v>22</v>
      </c>
      <c r="F145" s="2"/>
      <c r="G145" s="2"/>
      <c r="H145" s="2" t="str">
        <f t="shared" si="8"/>
        <v>_</v>
      </c>
      <c r="I145" s="2"/>
      <c r="J145" s="2"/>
      <c r="K145" s="2"/>
      <c r="L145" s="2" t="str">
        <f t="shared" si="7"/>
        <v>_</v>
      </c>
      <c r="M145" s="2"/>
      <c r="N145" s="2">
        <f>IF(ISBLANK(Table2[[#This Row],[ActualResult]]), 0, 1)</f>
        <v>0</v>
      </c>
      <c r="O145" s="2" t="str">
        <f>IF(ISBLANK(Table2[[#This Row],[ActualResult]]), "_", IF(Table2[[#This Row],[ActualWinner]]=Table2[[#This Row],[PredictedWinner]], "Y", "N"))</f>
        <v>_</v>
      </c>
      <c r="P145" s="2" t="str">
        <f>IF(ISBLANK(Table2[[#This Row],[ActualResult]]), "_", IF(Table2[[#This Row],[ActualAwayScore]]=Table2[[#This Row],[PredictedAwayScore]], "Y", "N"))</f>
        <v>_</v>
      </c>
      <c r="Q145" s="2" t="str">
        <f>IF(ISBLANK(Table2[[#This Row],[ActualResult]]), "_", IF(Table2[[#This Row],[ActualHomeScore]]=Table2[[#This Row],[PredictedHomeScore]], "Y", "N"))</f>
        <v>_</v>
      </c>
      <c r="R145" s="2"/>
      <c r="S145" s="2" t="str">
        <f t="shared" si="6"/>
        <v>_</v>
      </c>
      <c r="T145" s="2">
        <f>IF(VLOOKUP(Table2[[#This Row],[AwayTeam]],Table3[[Teams]:[D]],2)=VLOOKUP(Table2[[#This Row],[HomeTeam]],Table3[[Teams]:[D]],2),1,0)</f>
        <v>0</v>
      </c>
      <c r="U145" s="2">
        <f>IF(VLOOKUP(Table2[[#This Row],[AwayTeam]],Table3[[Teams]:[D]],3)=VLOOKUP(Table2[[#This Row],[HomeTeam]],Table3[[Teams]:[D]],3),1,0)</f>
        <v>0</v>
      </c>
      <c r="V145" s="2">
        <f>IF(Table2[[#This Row],[InterConf]]=1,IF(Table2[[#This Row],[InterDiv]]=0, 1, 0), 0)</f>
        <v>0</v>
      </c>
      <c r="W145" s="2">
        <f>IF(VLOOKUP(Table2[[#This Row],[AwayTeam]],Table3[[Teams]:[D]],2)&lt;&gt;VLOOKUP(Table2[[#This Row],[HomeTeam]],Table3[[Teams]:[D]],2),1,0)</f>
        <v>1</v>
      </c>
    </row>
    <row r="146" spans="1:23" x14ac:dyDescent="0.25">
      <c r="B146" s="1">
        <v>45593</v>
      </c>
      <c r="C146" s="9" t="s">
        <v>256</v>
      </c>
      <c r="D146" s="2" t="s">
        <v>17</v>
      </c>
      <c r="E146" s="2" t="s">
        <v>26</v>
      </c>
      <c r="F146" s="2"/>
      <c r="G146" s="2"/>
      <c r="H146" s="2" t="str">
        <f t="shared" si="8"/>
        <v>_</v>
      </c>
      <c r="I146" s="2"/>
      <c r="J146" s="2"/>
      <c r="K146" s="2"/>
      <c r="L146" s="2" t="str">
        <f t="shared" si="7"/>
        <v>_</v>
      </c>
      <c r="M146" s="2"/>
      <c r="N146" s="2">
        <f>IF(ISBLANK(Table2[[#This Row],[ActualResult]]), 0, 1)</f>
        <v>0</v>
      </c>
      <c r="O146" s="2" t="str">
        <f>IF(ISBLANK(Table2[[#This Row],[ActualResult]]), "_", IF(Table2[[#This Row],[ActualWinner]]=Table2[[#This Row],[PredictedWinner]], "Y", "N"))</f>
        <v>_</v>
      </c>
      <c r="P146" s="2" t="str">
        <f>IF(ISBLANK(Table2[[#This Row],[ActualResult]]), "_", IF(Table2[[#This Row],[ActualAwayScore]]=Table2[[#This Row],[PredictedAwayScore]], "Y", "N"))</f>
        <v>_</v>
      </c>
      <c r="Q146" s="2" t="str">
        <f>IF(ISBLANK(Table2[[#This Row],[ActualResult]]), "_", IF(Table2[[#This Row],[ActualHomeScore]]=Table2[[#This Row],[PredictedHomeScore]], "Y", "N"))</f>
        <v>_</v>
      </c>
      <c r="R146" s="2"/>
      <c r="S146" s="2" t="str">
        <f t="shared" si="6"/>
        <v>_</v>
      </c>
      <c r="T146" s="2">
        <f>IF(VLOOKUP(Table2[[#This Row],[AwayTeam]],Table3[[Teams]:[D]],2)=VLOOKUP(Table2[[#This Row],[HomeTeam]],Table3[[Teams]:[D]],2),1,0)</f>
        <v>1</v>
      </c>
      <c r="U146" s="2">
        <f>IF(VLOOKUP(Table2[[#This Row],[AwayTeam]],Table3[[Teams]:[D]],3)=VLOOKUP(Table2[[#This Row],[HomeTeam]],Table3[[Teams]:[D]],3),1,0)</f>
        <v>1</v>
      </c>
      <c r="V146" s="2">
        <f>IF(Table2[[#This Row],[InterConf]]=1,IF(Table2[[#This Row],[InterDiv]]=0, 1, 0), 0)</f>
        <v>0</v>
      </c>
      <c r="W146" s="2">
        <f>IF(VLOOKUP(Table2[[#This Row],[AwayTeam]],Table3[[Teams]:[D]],2)&lt;&gt;VLOOKUP(Table2[[#This Row],[HomeTeam]],Table3[[Teams]:[D]],2),1,0)</f>
        <v>0</v>
      </c>
    </row>
    <row r="147" spans="1:23" x14ac:dyDescent="0.25">
      <c r="B147" s="1">
        <v>45593</v>
      </c>
      <c r="C147" s="9" t="s">
        <v>257</v>
      </c>
      <c r="D147" s="2" t="s">
        <v>38</v>
      </c>
      <c r="E147" s="2" t="s">
        <v>15</v>
      </c>
      <c r="F147" s="2"/>
      <c r="G147" s="2"/>
      <c r="H147" s="2" t="str">
        <f t="shared" si="8"/>
        <v>_</v>
      </c>
      <c r="I147" s="2"/>
      <c r="J147" s="2"/>
      <c r="K147" s="2"/>
      <c r="L147" s="2" t="str">
        <f t="shared" si="7"/>
        <v>_</v>
      </c>
      <c r="M147" s="2"/>
      <c r="N147" s="2">
        <f>IF(ISBLANK(Table2[[#This Row],[ActualResult]]), 0, 1)</f>
        <v>0</v>
      </c>
      <c r="O147" s="2" t="str">
        <f>IF(ISBLANK(Table2[[#This Row],[ActualResult]]), "_", IF(Table2[[#This Row],[ActualWinner]]=Table2[[#This Row],[PredictedWinner]], "Y", "N"))</f>
        <v>_</v>
      </c>
      <c r="P147" s="2" t="str">
        <f>IF(ISBLANK(Table2[[#This Row],[ActualResult]]), "_", IF(Table2[[#This Row],[ActualAwayScore]]=Table2[[#This Row],[PredictedAwayScore]], "Y", "N"))</f>
        <v>_</v>
      </c>
      <c r="Q147" s="2" t="str">
        <f>IF(ISBLANK(Table2[[#This Row],[ActualResult]]), "_", IF(Table2[[#This Row],[ActualHomeScore]]=Table2[[#This Row],[PredictedHomeScore]], "Y", "N"))</f>
        <v>_</v>
      </c>
      <c r="R147" s="2"/>
      <c r="S147" s="2" t="str">
        <f t="shared" si="6"/>
        <v>_</v>
      </c>
      <c r="T147" s="2">
        <f>IF(VLOOKUP(Table2[[#This Row],[AwayTeam]],Table3[[Teams]:[D]],2)=VLOOKUP(Table2[[#This Row],[HomeTeam]],Table3[[Teams]:[D]],2),1,0)</f>
        <v>1</v>
      </c>
      <c r="U147" s="2">
        <f>IF(VLOOKUP(Table2[[#This Row],[AwayTeam]],Table3[[Teams]:[D]],3)=VLOOKUP(Table2[[#This Row],[HomeTeam]],Table3[[Teams]:[D]],3),1,0)</f>
        <v>0</v>
      </c>
      <c r="V147" s="2">
        <f>IF(Table2[[#This Row],[InterConf]]=1,IF(Table2[[#This Row],[InterDiv]]=0, 1, 0), 0)</f>
        <v>1</v>
      </c>
      <c r="W147" s="2">
        <f>IF(VLOOKUP(Table2[[#This Row],[AwayTeam]],Table3[[Teams]:[D]],2)&lt;&gt;VLOOKUP(Table2[[#This Row],[HomeTeam]],Table3[[Teams]:[D]],2),1,0)</f>
        <v>0</v>
      </c>
    </row>
    <row r="148" spans="1:23" x14ac:dyDescent="0.25">
      <c r="B148" s="1">
        <v>45593</v>
      </c>
      <c r="C148" s="9" t="s">
        <v>258</v>
      </c>
      <c r="D148" s="2" t="s">
        <v>44</v>
      </c>
      <c r="E148" s="2" t="s">
        <v>25</v>
      </c>
      <c r="F148" s="2"/>
      <c r="G148" s="2"/>
      <c r="H148" s="2" t="str">
        <f t="shared" si="8"/>
        <v>_</v>
      </c>
      <c r="I148" s="2"/>
      <c r="J148" s="2"/>
      <c r="K148" s="2"/>
      <c r="L148" s="2" t="str">
        <f t="shared" si="7"/>
        <v>_</v>
      </c>
      <c r="M148" s="2"/>
      <c r="N148" s="2">
        <f>IF(ISBLANK(Table2[[#This Row],[ActualResult]]), 0, 1)</f>
        <v>0</v>
      </c>
      <c r="O148" s="2" t="str">
        <f>IF(ISBLANK(Table2[[#This Row],[ActualResult]]), "_", IF(Table2[[#This Row],[ActualWinner]]=Table2[[#This Row],[PredictedWinner]], "Y", "N"))</f>
        <v>_</v>
      </c>
      <c r="P148" s="2" t="str">
        <f>IF(ISBLANK(Table2[[#This Row],[ActualResult]]), "_", IF(Table2[[#This Row],[ActualAwayScore]]=Table2[[#This Row],[PredictedAwayScore]], "Y", "N"))</f>
        <v>_</v>
      </c>
      <c r="Q148" s="2" t="str">
        <f>IF(ISBLANK(Table2[[#This Row],[ActualResult]]), "_", IF(Table2[[#This Row],[ActualHomeScore]]=Table2[[#This Row],[PredictedHomeScore]], "Y", "N"))</f>
        <v>_</v>
      </c>
      <c r="R148" s="2"/>
      <c r="S148" s="2" t="str">
        <f t="shared" si="6"/>
        <v>_</v>
      </c>
      <c r="T148" s="2">
        <f>IF(VLOOKUP(Table2[[#This Row],[AwayTeam]],Table3[[Teams]:[D]],2)=VLOOKUP(Table2[[#This Row],[HomeTeam]],Table3[[Teams]:[D]],2),1,0)</f>
        <v>0</v>
      </c>
      <c r="U148" s="2">
        <f>IF(VLOOKUP(Table2[[#This Row],[AwayTeam]],Table3[[Teams]:[D]],3)=VLOOKUP(Table2[[#This Row],[HomeTeam]],Table3[[Teams]:[D]],3),1,0)</f>
        <v>0</v>
      </c>
      <c r="V148" s="2">
        <f>IF(Table2[[#This Row],[InterConf]]=1,IF(Table2[[#This Row],[InterDiv]]=0, 1, 0), 0)</f>
        <v>0</v>
      </c>
      <c r="W148" s="2">
        <f>IF(VLOOKUP(Table2[[#This Row],[AwayTeam]],Table3[[Teams]:[D]],2)&lt;&gt;VLOOKUP(Table2[[#This Row],[HomeTeam]],Table3[[Teams]:[D]],2),1,0)</f>
        <v>1</v>
      </c>
    </row>
    <row r="149" spans="1:23" x14ac:dyDescent="0.25">
      <c r="A149" s="5"/>
      <c r="B149" s="3">
        <v>45593</v>
      </c>
      <c r="C149" s="10" t="s">
        <v>259</v>
      </c>
      <c r="D149" s="4" t="s">
        <v>24</v>
      </c>
      <c r="E149" s="4" t="s">
        <v>27</v>
      </c>
      <c r="F149" s="4"/>
      <c r="G149" s="4"/>
      <c r="H149" s="4" t="str">
        <f t="shared" si="8"/>
        <v>_</v>
      </c>
      <c r="I149" s="4"/>
      <c r="J149" s="4"/>
      <c r="K149" s="4"/>
      <c r="L149" s="2" t="str">
        <f t="shared" si="7"/>
        <v>_</v>
      </c>
      <c r="M149" s="4"/>
      <c r="N149" s="4">
        <f>IF(ISBLANK(Table2[[#This Row],[ActualResult]]), 0, 1)</f>
        <v>0</v>
      </c>
      <c r="O149" s="4" t="str">
        <f>IF(ISBLANK(Table2[[#This Row],[ActualResult]]), "_", IF(Table2[[#This Row],[ActualWinner]]=Table2[[#This Row],[PredictedWinner]], "Y", "N"))</f>
        <v>_</v>
      </c>
      <c r="P149" s="4" t="str">
        <f>IF(ISBLANK(Table2[[#This Row],[ActualResult]]), "_", IF(Table2[[#This Row],[ActualAwayScore]]=Table2[[#This Row],[PredictedAwayScore]], "Y", "N"))</f>
        <v>_</v>
      </c>
      <c r="Q149" s="4" t="str">
        <f>IF(ISBLANK(Table2[[#This Row],[ActualResult]]), "_", IF(Table2[[#This Row],[ActualHomeScore]]=Table2[[#This Row],[PredictedHomeScore]], "Y", "N"))</f>
        <v>_</v>
      </c>
      <c r="R149" s="2"/>
      <c r="S149" s="2" t="str">
        <f t="shared" si="6"/>
        <v>_</v>
      </c>
      <c r="T149" s="2">
        <f>IF(VLOOKUP(Table2[[#This Row],[AwayTeam]],Table3[[Teams]:[D]],2)=VLOOKUP(Table2[[#This Row],[HomeTeam]],Table3[[Teams]:[D]],2),1,0)</f>
        <v>1</v>
      </c>
      <c r="U149" s="2">
        <f>IF(VLOOKUP(Table2[[#This Row],[AwayTeam]],Table3[[Teams]:[D]],3)=VLOOKUP(Table2[[#This Row],[HomeTeam]],Table3[[Teams]:[D]],3),1,0)</f>
        <v>1</v>
      </c>
      <c r="V149" s="2">
        <f>IF(Table2[[#This Row],[InterConf]]=1,IF(Table2[[#This Row],[InterDiv]]=0, 1, 0), 0)</f>
        <v>0</v>
      </c>
      <c r="W149" s="2">
        <f>IF(VLOOKUP(Table2[[#This Row],[AwayTeam]],Table3[[Teams]:[D]],2)&lt;&gt;VLOOKUP(Table2[[#This Row],[HomeTeam]],Table3[[Teams]:[D]],2),1,0)</f>
        <v>0</v>
      </c>
    </row>
    <row r="150" spans="1:23" x14ac:dyDescent="0.25">
      <c r="B150" s="1">
        <v>45594</v>
      </c>
      <c r="C150" s="9" t="s">
        <v>260</v>
      </c>
      <c r="D150" s="2" t="s">
        <v>45</v>
      </c>
      <c r="E150" s="2" t="s">
        <v>16</v>
      </c>
      <c r="F150" s="2"/>
      <c r="G150" s="2"/>
      <c r="H150" s="2" t="str">
        <f t="shared" si="8"/>
        <v>_</v>
      </c>
      <c r="I150" s="2"/>
      <c r="J150" s="2"/>
      <c r="K150" s="2"/>
      <c r="L150" s="19" t="str">
        <f t="shared" si="7"/>
        <v>_</v>
      </c>
      <c r="M150" s="2"/>
      <c r="N150" s="2">
        <f>IF(ISBLANK(Table2[[#This Row],[ActualResult]]), 0, 1)</f>
        <v>0</v>
      </c>
      <c r="O150" s="2" t="str">
        <f>IF(ISBLANK(Table2[[#This Row],[ActualResult]]), "_", IF(Table2[[#This Row],[ActualWinner]]=Table2[[#This Row],[PredictedWinner]], "Y", "N"))</f>
        <v>_</v>
      </c>
      <c r="P150" s="2" t="str">
        <f>IF(ISBLANK(Table2[[#This Row],[ActualResult]]), "_", IF(Table2[[#This Row],[ActualAwayScore]]=Table2[[#This Row],[PredictedAwayScore]], "Y", "N"))</f>
        <v>_</v>
      </c>
      <c r="Q150" s="2" t="str">
        <f>IF(ISBLANK(Table2[[#This Row],[ActualResult]]), "_", IF(Table2[[#This Row],[ActualHomeScore]]=Table2[[#This Row],[PredictedHomeScore]], "Y", "N"))</f>
        <v>_</v>
      </c>
      <c r="R150" s="2"/>
      <c r="S150" s="2" t="str">
        <f t="shared" si="6"/>
        <v>_</v>
      </c>
      <c r="T150" s="2">
        <f>IF(VLOOKUP(Table2[[#This Row],[AwayTeam]],Table3[[Teams]:[D]],2)=VLOOKUP(Table2[[#This Row],[HomeTeam]],Table3[[Teams]:[D]],2),1,0)</f>
        <v>1</v>
      </c>
      <c r="U150" s="2">
        <f>IF(VLOOKUP(Table2[[#This Row],[AwayTeam]],Table3[[Teams]:[D]],3)=VLOOKUP(Table2[[#This Row],[HomeTeam]],Table3[[Teams]:[D]],3),1,0)</f>
        <v>0</v>
      </c>
      <c r="V150" s="2">
        <f>IF(Table2[[#This Row],[InterConf]]=1,IF(Table2[[#This Row],[InterDiv]]=0, 1, 0), 0)</f>
        <v>1</v>
      </c>
      <c r="W150" s="2">
        <f>IF(VLOOKUP(Table2[[#This Row],[AwayTeam]],Table3[[Teams]:[D]],2)&lt;&gt;VLOOKUP(Table2[[#This Row],[HomeTeam]],Table3[[Teams]:[D]],2),1,0)</f>
        <v>0</v>
      </c>
    </row>
    <row r="151" spans="1:23" x14ac:dyDescent="0.25">
      <c r="B151" s="1">
        <v>45594</v>
      </c>
      <c r="C151" s="9" t="s">
        <v>261</v>
      </c>
      <c r="D151" s="2" t="s">
        <v>12</v>
      </c>
      <c r="E151" s="2" t="s">
        <v>19</v>
      </c>
      <c r="F151" s="2"/>
      <c r="G151" s="2"/>
      <c r="H151" s="2" t="str">
        <f t="shared" si="8"/>
        <v>_</v>
      </c>
      <c r="I151" s="2"/>
      <c r="J151" s="2"/>
      <c r="K151" s="2"/>
      <c r="L151" s="2" t="str">
        <f t="shared" si="7"/>
        <v>_</v>
      </c>
      <c r="M151" s="2"/>
      <c r="N151" s="2">
        <f>IF(ISBLANK(Table2[[#This Row],[ActualResult]]), 0, 1)</f>
        <v>0</v>
      </c>
      <c r="O151" s="2" t="str">
        <f>IF(ISBLANK(Table2[[#This Row],[ActualResult]]), "_", IF(Table2[[#This Row],[ActualWinner]]=Table2[[#This Row],[PredictedWinner]], "Y", "N"))</f>
        <v>_</v>
      </c>
      <c r="P151" s="2" t="str">
        <f>IF(ISBLANK(Table2[[#This Row],[ActualResult]]), "_", IF(Table2[[#This Row],[ActualAwayScore]]=Table2[[#This Row],[PredictedAwayScore]], "Y", "N"))</f>
        <v>_</v>
      </c>
      <c r="Q151" s="2" t="str">
        <f>IF(ISBLANK(Table2[[#This Row],[ActualResult]]), "_", IF(Table2[[#This Row],[ActualHomeScore]]=Table2[[#This Row],[PredictedHomeScore]], "Y", "N"))</f>
        <v>_</v>
      </c>
      <c r="R151" s="2"/>
      <c r="S151" s="2" t="str">
        <f t="shared" si="6"/>
        <v>_</v>
      </c>
      <c r="T151" s="2">
        <f>IF(VLOOKUP(Table2[[#This Row],[AwayTeam]],Table3[[Teams]:[D]],2)=VLOOKUP(Table2[[#This Row],[HomeTeam]],Table3[[Teams]:[D]],2),1,0)</f>
        <v>0</v>
      </c>
      <c r="U151" s="2">
        <f>IF(VLOOKUP(Table2[[#This Row],[AwayTeam]],Table3[[Teams]:[D]],3)=VLOOKUP(Table2[[#This Row],[HomeTeam]],Table3[[Teams]:[D]],3),1,0)</f>
        <v>0</v>
      </c>
      <c r="V151" s="2">
        <f>IF(Table2[[#This Row],[InterConf]]=1,IF(Table2[[#This Row],[InterDiv]]=0, 1, 0), 0)</f>
        <v>0</v>
      </c>
      <c r="W151" s="2">
        <f>IF(VLOOKUP(Table2[[#This Row],[AwayTeam]],Table3[[Teams]:[D]],2)&lt;&gt;VLOOKUP(Table2[[#This Row],[HomeTeam]],Table3[[Teams]:[D]],2),1,0)</f>
        <v>1</v>
      </c>
    </row>
    <row r="152" spans="1:23" x14ac:dyDescent="0.25">
      <c r="B152" s="1">
        <v>45594</v>
      </c>
      <c r="C152" s="9" t="s">
        <v>262</v>
      </c>
      <c r="D152" s="2" t="s">
        <v>13</v>
      </c>
      <c r="E152" s="2" t="s">
        <v>30</v>
      </c>
      <c r="F152" s="2"/>
      <c r="G152" s="2"/>
      <c r="H152" s="2" t="str">
        <f t="shared" si="8"/>
        <v>_</v>
      </c>
      <c r="I152" s="2"/>
      <c r="J152" s="2"/>
      <c r="K152" s="2"/>
      <c r="L152" s="2" t="str">
        <f t="shared" si="7"/>
        <v>_</v>
      </c>
      <c r="M152" s="2"/>
      <c r="N152" s="2">
        <f>IF(ISBLANK(Table2[[#This Row],[ActualResult]]), 0, 1)</f>
        <v>0</v>
      </c>
      <c r="O152" s="2" t="str">
        <f>IF(ISBLANK(Table2[[#This Row],[ActualResult]]), "_", IF(Table2[[#This Row],[ActualWinner]]=Table2[[#This Row],[PredictedWinner]], "Y", "N"))</f>
        <v>_</v>
      </c>
      <c r="P152" s="2" t="str">
        <f>IF(ISBLANK(Table2[[#This Row],[ActualResult]]), "_", IF(Table2[[#This Row],[ActualAwayScore]]=Table2[[#This Row],[PredictedAwayScore]], "Y", "N"))</f>
        <v>_</v>
      </c>
      <c r="Q152" s="2" t="str">
        <f>IF(ISBLANK(Table2[[#This Row],[ActualResult]]), "_", IF(Table2[[#This Row],[ActualHomeScore]]=Table2[[#This Row],[PredictedHomeScore]], "Y", "N"))</f>
        <v>_</v>
      </c>
      <c r="R152" s="2"/>
      <c r="S152" s="2" t="str">
        <f t="shared" si="6"/>
        <v>_</v>
      </c>
      <c r="T152" s="2">
        <f>IF(VLOOKUP(Table2[[#This Row],[AwayTeam]],Table3[[Teams]:[D]],2)=VLOOKUP(Table2[[#This Row],[HomeTeam]],Table3[[Teams]:[D]],2),1,0)</f>
        <v>0</v>
      </c>
      <c r="U152" s="2">
        <f>IF(VLOOKUP(Table2[[#This Row],[AwayTeam]],Table3[[Teams]:[D]],3)=VLOOKUP(Table2[[#This Row],[HomeTeam]],Table3[[Teams]:[D]],3),1,0)</f>
        <v>0</v>
      </c>
      <c r="V152" s="2">
        <f>IF(Table2[[#This Row],[InterConf]]=1,IF(Table2[[#This Row],[InterDiv]]=0, 1, 0), 0)</f>
        <v>0</v>
      </c>
      <c r="W152" s="2">
        <f>IF(VLOOKUP(Table2[[#This Row],[AwayTeam]],Table3[[Teams]:[D]],2)&lt;&gt;VLOOKUP(Table2[[#This Row],[HomeTeam]],Table3[[Teams]:[D]],2),1,0)</f>
        <v>1</v>
      </c>
    </row>
    <row r="153" spans="1:23" x14ac:dyDescent="0.25">
      <c r="B153" s="1">
        <v>45594</v>
      </c>
      <c r="C153" s="9" t="s">
        <v>263</v>
      </c>
      <c r="D153" s="2" t="s">
        <v>47</v>
      </c>
      <c r="E153" s="2" t="s">
        <v>33</v>
      </c>
      <c r="F153" s="2"/>
      <c r="G153" s="2"/>
      <c r="H153" s="2" t="str">
        <f t="shared" si="8"/>
        <v>_</v>
      </c>
      <c r="I153" s="2"/>
      <c r="J153" s="2"/>
      <c r="K153" s="2"/>
      <c r="L153" s="2" t="str">
        <f t="shared" si="7"/>
        <v>_</v>
      </c>
      <c r="M153" s="2"/>
      <c r="N153" s="2">
        <f>IF(ISBLANK(Table2[[#This Row],[ActualResult]]), 0, 1)</f>
        <v>0</v>
      </c>
      <c r="O153" s="2" t="str">
        <f>IF(ISBLANK(Table2[[#This Row],[ActualResult]]), "_", IF(Table2[[#This Row],[ActualWinner]]=Table2[[#This Row],[PredictedWinner]], "Y", "N"))</f>
        <v>_</v>
      </c>
      <c r="P153" s="2" t="str">
        <f>IF(ISBLANK(Table2[[#This Row],[ActualResult]]), "_", IF(Table2[[#This Row],[ActualAwayScore]]=Table2[[#This Row],[PredictedAwayScore]], "Y", "N"))</f>
        <v>_</v>
      </c>
      <c r="Q153" s="2" t="str">
        <f>IF(ISBLANK(Table2[[#This Row],[ActualResult]]), "_", IF(Table2[[#This Row],[ActualHomeScore]]=Table2[[#This Row],[PredictedHomeScore]], "Y", "N"))</f>
        <v>_</v>
      </c>
      <c r="R153" s="2"/>
      <c r="S153" s="2" t="str">
        <f t="shared" si="6"/>
        <v>_</v>
      </c>
      <c r="T153" s="2">
        <f>IF(VLOOKUP(Table2[[#This Row],[AwayTeam]],Table3[[Teams]:[D]],2)=VLOOKUP(Table2[[#This Row],[HomeTeam]],Table3[[Teams]:[D]],2),1,0)</f>
        <v>0</v>
      </c>
      <c r="U153" s="2">
        <f>IF(VLOOKUP(Table2[[#This Row],[AwayTeam]],Table3[[Teams]:[D]],3)=VLOOKUP(Table2[[#This Row],[HomeTeam]],Table3[[Teams]:[D]],3),1,0)</f>
        <v>0</v>
      </c>
      <c r="V153" s="2">
        <f>IF(Table2[[#This Row],[InterConf]]=1,IF(Table2[[#This Row],[InterDiv]]=0, 1, 0), 0)</f>
        <v>0</v>
      </c>
      <c r="W153" s="2">
        <f>IF(VLOOKUP(Table2[[#This Row],[AwayTeam]],Table3[[Teams]:[D]],2)&lt;&gt;VLOOKUP(Table2[[#This Row],[HomeTeam]],Table3[[Teams]:[D]],2),1,0)</f>
        <v>1</v>
      </c>
    </row>
    <row r="154" spans="1:23" x14ac:dyDescent="0.25">
      <c r="B154" s="1">
        <v>45594</v>
      </c>
      <c r="C154" s="9" t="s">
        <v>264</v>
      </c>
      <c r="D154" s="2" t="s">
        <v>37</v>
      </c>
      <c r="E154" s="2" t="s">
        <v>21</v>
      </c>
      <c r="F154" s="2"/>
      <c r="G154" s="2"/>
      <c r="H154" s="2" t="str">
        <f t="shared" si="8"/>
        <v>_</v>
      </c>
      <c r="I154" s="2"/>
      <c r="J154" s="2"/>
      <c r="K154" s="2"/>
      <c r="L154" s="2" t="str">
        <f t="shared" si="7"/>
        <v>_</v>
      </c>
      <c r="M154" s="2"/>
      <c r="N154" s="2">
        <f>IF(ISBLANK(Table2[[#This Row],[ActualResult]]), 0, 1)</f>
        <v>0</v>
      </c>
      <c r="O154" s="2" t="str">
        <f>IF(ISBLANK(Table2[[#This Row],[ActualResult]]), "_", IF(Table2[[#This Row],[ActualWinner]]=Table2[[#This Row],[PredictedWinner]], "Y", "N"))</f>
        <v>_</v>
      </c>
      <c r="P154" s="2" t="str">
        <f>IF(ISBLANK(Table2[[#This Row],[ActualResult]]), "_", IF(Table2[[#This Row],[ActualAwayScore]]=Table2[[#This Row],[PredictedAwayScore]], "Y", "N"))</f>
        <v>_</v>
      </c>
      <c r="Q154" s="2" t="str">
        <f>IF(ISBLANK(Table2[[#This Row],[ActualResult]]), "_", IF(Table2[[#This Row],[ActualHomeScore]]=Table2[[#This Row],[PredictedHomeScore]], "Y", "N"))</f>
        <v>_</v>
      </c>
      <c r="R154" s="2"/>
      <c r="S154" s="2" t="str">
        <f t="shared" si="6"/>
        <v>_</v>
      </c>
      <c r="T154" s="2">
        <f>IF(VLOOKUP(Table2[[#This Row],[AwayTeam]],Table3[[Teams]:[D]],2)=VLOOKUP(Table2[[#This Row],[HomeTeam]],Table3[[Teams]:[D]],2),1,0)</f>
        <v>0</v>
      </c>
      <c r="U154" s="2">
        <f>IF(VLOOKUP(Table2[[#This Row],[AwayTeam]],Table3[[Teams]:[D]],3)=VLOOKUP(Table2[[#This Row],[HomeTeam]],Table3[[Teams]:[D]],3),1,0)</f>
        <v>0</v>
      </c>
      <c r="V154" s="2">
        <f>IF(Table2[[#This Row],[InterConf]]=1,IF(Table2[[#This Row],[InterDiv]]=0, 1, 0), 0)</f>
        <v>0</v>
      </c>
      <c r="W154" s="2">
        <f>IF(VLOOKUP(Table2[[#This Row],[AwayTeam]],Table3[[Teams]:[D]],2)&lt;&gt;VLOOKUP(Table2[[#This Row],[HomeTeam]],Table3[[Teams]:[D]],2),1,0)</f>
        <v>1</v>
      </c>
    </row>
    <row r="155" spans="1:23" x14ac:dyDescent="0.25">
      <c r="B155" s="1">
        <v>45594</v>
      </c>
      <c r="C155" s="9" t="s">
        <v>265</v>
      </c>
      <c r="D155" s="2" t="s">
        <v>20</v>
      </c>
      <c r="E155" s="2" t="s">
        <v>46</v>
      </c>
      <c r="F155" s="2"/>
      <c r="G155" s="2"/>
      <c r="H155" s="2" t="str">
        <f t="shared" si="8"/>
        <v>_</v>
      </c>
      <c r="I155" s="2"/>
      <c r="J155" s="2"/>
      <c r="K155" s="2"/>
      <c r="L155" s="2" t="str">
        <f t="shared" si="7"/>
        <v>_</v>
      </c>
      <c r="M155" s="2"/>
      <c r="N155" s="2">
        <f>IF(ISBLANK(Table2[[#This Row],[ActualResult]]), 0, 1)</f>
        <v>0</v>
      </c>
      <c r="O155" s="2" t="str">
        <f>IF(ISBLANK(Table2[[#This Row],[ActualResult]]), "_", IF(Table2[[#This Row],[ActualWinner]]=Table2[[#This Row],[PredictedWinner]], "Y", "N"))</f>
        <v>_</v>
      </c>
      <c r="P155" s="2" t="str">
        <f>IF(ISBLANK(Table2[[#This Row],[ActualResult]]), "_", IF(Table2[[#This Row],[ActualAwayScore]]=Table2[[#This Row],[PredictedAwayScore]], "Y", "N"))</f>
        <v>_</v>
      </c>
      <c r="Q155" s="2" t="str">
        <f>IF(ISBLANK(Table2[[#This Row],[ActualResult]]), "_", IF(Table2[[#This Row],[ActualHomeScore]]=Table2[[#This Row],[PredictedHomeScore]], "Y", "N"))</f>
        <v>_</v>
      </c>
      <c r="R155" s="2"/>
      <c r="S155" s="2" t="str">
        <f t="shared" si="6"/>
        <v>_</v>
      </c>
      <c r="T155" s="2">
        <f>IF(VLOOKUP(Table2[[#This Row],[AwayTeam]],Table3[[Teams]:[D]],2)=VLOOKUP(Table2[[#This Row],[HomeTeam]],Table3[[Teams]:[D]],2),1,0)</f>
        <v>1</v>
      </c>
      <c r="U155" s="2">
        <f>IF(VLOOKUP(Table2[[#This Row],[AwayTeam]],Table3[[Teams]:[D]],3)=VLOOKUP(Table2[[#This Row],[HomeTeam]],Table3[[Teams]:[D]],3),1,0)</f>
        <v>1</v>
      </c>
      <c r="V155" s="2">
        <f>IF(Table2[[#This Row],[InterConf]]=1,IF(Table2[[#This Row],[InterDiv]]=0, 1, 0), 0)</f>
        <v>0</v>
      </c>
      <c r="W155" s="2">
        <f>IF(VLOOKUP(Table2[[#This Row],[AwayTeam]],Table3[[Teams]:[D]],2)&lt;&gt;VLOOKUP(Table2[[#This Row],[HomeTeam]],Table3[[Teams]:[D]],2),1,0)</f>
        <v>0</v>
      </c>
    </row>
    <row r="156" spans="1:23" x14ac:dyDescent="0.25">
      <c r="A156" s="5"/>
      <c r="B156" s="3">
        <v>45594</v>
      </c>
      <c r="C156" s="10" t="s">
        <v>266</v>
      </c>
      <c r="D156" s="4" t="s">
        <v>28</v>
      </c>
      <c r="E156" s="4" t="s">
        <v>38</v>
      </c>
      <c r="F156" s="4"/>
      <c r="G156" s="4"/>
      <c r="H156" s="4" t="str">
        <f t="shared" si="8"/>
        <v>_</v>
      </c>
      <c r="I156" s="4"/>
      <c r="J156" s="4"/>
      <c r="K156" s="4"/>
      <c r="L156" s="4" t="str">
        <f t="shared" si="7"/>
        <v>_</v>
      </c>
      <c r="M156" s="4"/>
      <c r="N156" s="4">
        <f>IF(ISBLANK(Table2[[#This Row],[ActualResult]]), 0, 1)</f>
        <v>0</v>
      </c>
      <c r="O156" s="4" t="str">
        <f>IF(ISBLANK(Table2[[#This Row],[ActualResult]]), "_", IF(Table2[[#This Row],[ActualWinner]]=Table2[[#This Row],[PredictedWinner]], "Y", "N"))</f>
        <v>_</v>
      </c>
      <c r="P156" s="4" t="str">
        <f>IF(ISBLANK(Table2[[#This Row],[ActualResult]]), "_", IF(Table2[[#This Row],[ActualAwayScore]]=Table2[[#This Row],[PredictedAwayScore]], "Y", "N"))</f>
        <v>_</v>
      </c>
      <c r="Q156" s="4" t="str">
        <f>IF(ISBLANK(Table2[[#This Row],[ActualResult]]), "_", IF(Table2[[#This Row],[ActualHomeScore]]=Table2[[#This Row],[PredictedHomeScore]], "Y", "N"))</f>
        <v>_</v>
      </c>
      <c r="R156" s="2"/>
      <c r="S156" s="2" t="str">
        <f t="shared" si="6"/>
        <v>_</v>
      </c>
      <c r="T156" s="2">
        <f>IF(VLOOKUP(Table2[[#This Row],[AwayTeam]],Table3[[Teams]:[D]],2)=VLOOKUP(Table2[[#This Row],[HomeTeam]],Table3[[Teams]:[D]],2),1,0)</f>
        <v>1</v>
      </c>
      <c r="U156" s="2">
        <f>IF(VLOOKUP(Table2[[#This Row],[AwayTeam]],Table3[[Teams]:[D]],3)=VLOOKUP(Table2[[#This Row],[HomeTeam]],Table3[[Teams]:[D]],3),1,0)</f>
        <v>1</v>
      </c>
      <c r="V156" s="2">
        <f>IF(Table2[[#This Row],[InterConf]]=1,IF(Table2[[#This Row],[InterDiv]]=0, 1, 0), 0)</f>
        <v>0</v>
      </c>
      <c r="W156" s="2">
        <f>IF(VLOOKUP(Table2[[#This Row],[AwayTeam]],Table3[[Teams]:[D]],2)&lt;&gt;VLOOKUP(Table2[[#This Row],[HomeTeam]],Table3[[Teams]:[D]],2),1,0)</f>
        <v>0</v>
      </c>
    </row>
    <row r="157" spans="1:23" x14ac:dyDescent="0.25">
      <c r="B157" s="1">
        <v>45595</v>
      </c>
      <c r="C157" s="9" t="s">
        <v>267</v>
      </c>
      <c r="D157" s="2" t="s">
        <v>33</v>
      </c>
      <c r="E157" s="2" t="s">
        <v>36</v>
      </c>
      <c r="F157" s="2"/>
      <c r="G157" s="2"/>
      <c r="H157" s="2" t="str">
        <f t="shared" si="8"/>
        <v>_</v>
      </c>
      <c r="I157" s="2"/>
      <c r="J157" s="2"/>
      <c r="K157" s="2"/>
      <c r="L157" s="2" t="str">
        <f t="shared" si="7"/>
        <v>_</v>
      </c>
      <c r="M157" s="2"/>
      <c r="N157" s="2">
        <f>IF(ISBLANK(Table2[[#This Row],[ActualResult]]), 0, 1)</f>
        <v>0</v>
      </c>
      <c r="O157" s="2" t="str">
        <f>IF(ISBLANK(Table2[[#This Row],[ActualResult]]), "_", IF(Table2[[#This Row],[ActualWinner]]=Table2[[#This Row],[PredictedWinner]], "Y", "N"))</f>
        <v>_</v>
      </c>
      <c r="P157" s="2" t="str">
        <f>IF(ISBLANK(Table2[[#This Row],[ActualResult]]), "_", IF(Table2[[#This Row],[ActualAwayScore]]=Table2[[#This Row],[PredictedAwayScore]], "Y", "N"))</f>
        <v>_</v>
      </c>
      <c r="Q157" s="2" t="str">
        <f>IF(ISBLANK(Table2[[#This Row],[ActualResult]]), "_", IF(Table2[[#This Row],[ActualHomeScore]]=Table2[[#This Row],[PredictedHomeScore]], "Y", "N"))</f>
        <v>_</v>
      </c>
      <c r="R157" s="2"/>
      <c r="S157" s="2" t="str">
        <f t="shared" si="6"/>
        <v>_</v>
      </c>
      <c r="T157" s="2">
        <f>IF(VLOOKUP(Table2[[#This Row],[AwayTeam]],Table3[[Teams]:[D]],2)=VLOOKUP(Table2[[#This Row],[HomeTeam]],Table3[[Teams]:[D]],2),1,0)</f>
        <v>1</v>
      </c>
      <c r="U157" s="2">
        <f>IF(VLOOKUP(Table2[[#This Row],[AwayTeam]],Table3[[Teams]:[D]],3)=VLOOKUP(Table2[[#This Row],[HomeTeam]],Table3[[Teams]:[D]],3),1,0)</f>
        <v>1</v>
      </c>
      <c r="V157" s="2">
        <f>IF(Table2[[#This Row],[InterConf]]=1,IF(Table2[[#This Row],[InterDiv]]=0, 1, 0), 0)</f>
        <v>0</v>
      </c>
      <c r="W157" s="2">
        <f>IF(VLOOKUP(Table2[[#This Row],[AwayTeam]],Table3[[Teams]:[D]],2)&lt;&gt;VLOOKUP(Table2[[#This Row],[HomeTeam]],Table3[[Teams]:[D]],2),1,0)</f>
        <v>0</v>
      </c>
    </row>
    <row r="158" spans="1:23" x14ac:dyDescent="0.25">
      <c r="B158" s="1">
        <v>45595</v>
      </c>
      <c r="C158" s="9" t="s">
        <v>268</v>
      </c>
      <c r="D158" s="2" t="s">
        <v>22</v>
      </c>
      <c r="E158" s="2" t="s">
        <v>31</v>
      </c>
      <c r="F158" s="2"/>
      <c r="G158" s="2"/>
      <c r="H158" s="2" t="str">
        <f t="shared" si="8"/>
        <v>_</v>
      </c>
      <c r="I158" s="2"/>
      <c r="J158" s="2"/>
      <c r="K158" s="2"/>
      <c r="L158" s="2" t="str">
        <f t="shared" si="7"/>
        <v>_</v>
      </c>
      <c r="M158" s="2"/>
      <c r="N158" s="2">
        <f>IF(ISBLANK(Table2[[#This Row],[ActualResult]]), 0, 1)</f>
        <v>0</v>
      </c>
      <c r="O158" s="2" t="str">
        <f>IF(ISBLANK(Table2[[#This Row],[ActualResult]]), "_", IF(Table2[[#This Row],[ActualWinner]]=Table2[[#This Row],[PredictedWinner]], "Y", "N"))</f>
        <v>_</v>
      </c>
      <c r="P158" s="2" t="str">
        <f>IF(ISBLANK(Table2[[#This Row],[ActualResult]]), "_", IF(Table2[[#This Row],[ActualAwayScore]]=Table2[[#This Row],[PredictedAwayScore]], "Y", "N"))</f>
        <v>_</v>
      </c>
      <c r="Q158" s="2" t="str">
        <f>IF(ISBLANK(Table2[[#This Row],[ActualResult]]), "_", IF(Table2[[#This Row],[ActualHomeScore]]=Table2[[#This Row],[PredictedHomeScore]], "Y", "N"))</f>
        <v>_</v>
      </c>
      <c r="R158" s="2"/>
      <c r="S158" s="2" t="str">
        <f t="shared" si="6"/>
        <v>_</v>
      </c>
      <c r="T158" s="2">
        <f>IF(VLOOKUP(Table2[[#This Row],[AwayTeam]],Table3[[Teams]:[D]],2)=VLOOKUP(Table2[[#This Row],[HomeTeam]],Table3[[Teams]:[D]],2),1,0)</f>
        <v>0</v>
      </c>
      <c r="U158" s="2">
        <f>IF(VLOOKUP(Table2[[#This Row],[AwayTeam]],Table3[[Teams]:[D]],3)=VLOOKUP(Table2[[#This Row],[HomeTeam]],Table3[[Teams]:[D]],3),1,0)</f>
        <v>0</v>
      </c>
      <c r="V158" s="2">
        <f>IF(Table2[[#This Row],[InterConf]]=1,IF(Table2[[#This Row],[InterDiv]]=0, 1, 0), 0)</f>
        <v>0</v>
      </c>
      <c r="W158" s="2">
        <f>IF(VLOOKUP(Table2[[#This Row],[AwayTeam]],Table3[[Teams]:[D]],2)&lt;&gt;VLOOKUP(Table2[[#This Row],[HomeTeam]],Table3[[Teams]:[D]],2),1,0)</f>
        <v>1</v>
      </c>
    </row>
    <row r="159" spans="1:23" x14ac:dyDescent="0.25">
      <c r="B159" s="1">
        <v>45595</v>
      </c>
      <c r="C159" s="9" t="s">
        <v>269</v>
      </c>
      <c r="D159" s="2" t="s">
        <v>43</v>
      </c>
      <c r="E159" s="2" t="s">
        <v>26</v>
      </c>
      <c r="F159" s="2"/>
      <c r="G159" s="2"/>
      <c r="H159" s="2" t="str">
        <f t="shared" si="8"/>
        <v>_</v>
      </c>
      <c r="I159" s="2"/>
      <c r="J159" s="2"/>
      <c r="K159" s="2"/>
      <c r="L159" s="2" t="str">
        <f t="shared" si="7"/>
        <v>_</v>
      </c>
      <c r="M159" s="2"/>
      <c r="N159" s="2">
        <f>IF(ISBLANK(Table2[[#This Row],[ActualResult]]), 0, 1)</f>
        <v>0</v>
      </c>
      <c r="O159" s="2" t="str">
        <f>IF(ISBLANK(Table2[[#This Row],[ActualResult]]), "_", IF(Table2[[#This Row],[ActualWinner]]=Table2[[#This Row],[PredictedWinner]], "Y", "N"))</f>
        <v>_</v>
      </c>
      <c r="P159" s="2" t="str">
        <f>IF(ISBLANK(Table2[[#This Row],[ActualResult]]), "_", IF(Table2[[#This Row],[ActualAwayScore]]=Table2[[#This Row],[PredictedAwayScore]], "Y", "N"))</f>
        <v>_</v>
      </c>
      <c r="Q159" s="2" t="str">
        <f>IF(ISBLANK(Table2[[#This Row],[ActualResult]]), "_", IF(Table2[[#This Row],[ActualHomeScore]]=Table2[[#This Row],[PredictedHomeScore]], "Y", "N"))</f>
        <v>_</v>
      </c>
      <c r="R159" s="2"/>
      <c r="S159" s="2" t="str">
        <f t="shared" si="6"/>
        <v>_</v>
      </c>
      <c r="T159" s="2">
        <f>IF(VLOOKUP(Table2[[#This Row],[AwayTeam]],Table3[[Teams]:[D]],2)=VLOOKUP(Table2[[#This Row],[HomeTeam]],Table3[[Teams]:[D]],2),1,0)</f>
        <v>0</v>
      </c>
      <c r="U159" s="2">
        <f>IF(VLOOKUP(Table2[[#This Row],[AwayTeam]],Table3[[Teams]:[D]],3)=VLOOKUP(Table2[[#This Row],[HomeTeam]],Table3[[Teams]:[D]],3),1,0)</f>
        <v>0</v>
      </c>
      <c r="V159" s="2">
        <f>IF(Table2[[#This Row],[InterConf]]=1,IF(Table2[[#This Row],[InterDiv]]=0, 1, 0), 0)</f>
        <v>0</v>
      </c>
      <c r="W159" s="2">
        <f>IF(VLOOKUP(Table2[[#This Row],[AwayTeam]],Table3[[Teams]:[D]],2)&lt;&gt;VLOOKUP(Table2[[#This Row],[HomeTeam]],Table3[[Teams]:[D]],2),1,0)</f>
        <v>1</v>
      </c>
    </row>
    <row r="160" spans="1:23" x14ac:dyDescent="0.25">
      <c r="B160" s="1">
        <v>45595</v>
      </c>
      <c r="C160" s="9" t="s">
        <v>270</v>
      </c>
      <c r="D160" s="2" t="s">
        <v>24</v>
      </c>
      <c r="E160" s="2" t="s">
        <v>15</v>
      </c>
      <c r="F160" s="2"/>
      <c r="G160" s="2"/>
      <c r="H160" s="2" t="str">
        <f t="shared" si="8"/>
        <v>_</v>
      </c>
      <c r="I160" s="2"/>
      <c r="J160" s="2"/>
      <c r="K160" s="2"/>
      <c r="L160" s="2" t="str">
        <f t="shared" si="7"/>
        <v>_</v>
      </c>
      <c r="M160" s="2"/>
      <c r="N160" s="2">
        <f>IF(ISBLANK(Table2[[#This Row],[ActualResult]]), 0, 1)</f>
        <v>0</v>
      </c>
      <c r="O160" s="2" t="str">
        <f>IF(ISBLANK(Table2[[#This Row],[ActualResult]]), "_", IF(Table2[[#This Row],[ActualWinner]]=Table2[[#This Row],[PredictedWinner]], "Y", "N"))</f>
        <v>_</v>
      </c>
      <c r="P160" s="2" t="str">
        <f>IF(ISBLANK(Table2[[#This Row],[ActualResult]]), "_", IF(Table2[[#This Row],[ActualAwayScore]]=Table2[[#This Row],[PredictedAwayScore]], "Y", "N"))</f>
        <v>_</v>
      </c>
      <c r="Q160" s="2" t="str">
        <f>IF(ISBLANK(Table2[[#This Row],[ActualResult]]), "_", IF(Table2[[#This Row],[ActualHomeScore]]=Table2[[#This Row],[PredictedHomeScore]], "Y", "N"))</f>
        <v>_</v>
      </c>
      <c r="R160" s="2"/>
      <c r="S160" s="2" t="str">
        <f t="shared" si="6"/>
        <v>_</v>
      </c>
      <c r="T160" s="2">
        <f>IF(VLOOKUP(Table2[[#This Row],[AwayTeam]],Table3[[Teams]:[D]],2)=VLOOKUP(Table2[[#This Row],[HomeTeam]],Table3[[Teams]:[D]],2),1,0)</f>
        <v>1</v>
      </c>
      <c r="U160" s="2">
        <f>IF(VLOOKUP(Table2[[#This Row],[AwayTeam]],Table3[[Teams]:[D]],3)=VLOOKUP(Table2[[#This Row],[HomeTeam]],Table3[[Teams]:[D]],3),1,0)</f>
        <v>0</v>
      </c>
      <c r="V160" s="2">
        <f>IF(Table2[[#This Row],[InterConf]]=1,IF(Table2[[#This Row],[InterDiv]]=0, 1, 0), 0)</f>
        <v>1</v>
      </c>
      <c r="W160" s="2">
        <f>IF(VLOOKUP(Table2[[#This Row],[AwayTeam]],Table3[[Teams]:[D]],2)&lt;&gt;VLOOKUP(Table2[[#This Row],[HomeTeam]],Table3[[Teams]:[D]],2),1,0)</f>
        <v>0</v>
      </c>
    </row>
    <row r="161" spans="1:23" x14ac:dyDescent="0.25">
      <c r="B161" s="1">
        <v>45595</v>
      </c>
      <c r="C161" s="9" t="s">
        <v>271</v>
      </c>
      <c r="D161" s="2" t="s">
        <v>27</v>
      </c>
      <c r="E161" s="2" t="s">
        <v>28</v>
      </c>
      <c r="F161" s="2"/>
      <c r="G161" s="2"/>
      <c r="H161" s="2" t="str">
        <f t="shared" si="8"/>
        <v>_</v>
      </c>
      <c r="I161" s="2"/>
      <c r="J161" s="2"/>
      <c r="K161" s="2"/>
      <c r="L161" s="2" t="str">
        <f t="shared" si="7"/>
        <v>_</v>
      </c>
      <c r="M161" s="2"/>
      <c r="N161" s="2">
        <f>IF(ISBLANK(Table2[[#This Row],[ActualResult]]), 0, 1)</f>
        <v>0</v>
      </c>
      <c r="O161" s="2" t="str">
        <f>IF(ISBLANK(Table2[[#This Row],[ActualResult]]), "_", IF(Table2[[#This Row],[ActualWinner]]=Table2[[#This Row],[PredictedWinner]], "Y", "N"))</f>
        <v>_</v>
      </c>
      <c r="P161" s="2" t="str">
        <f>IF(ISBLANK(Table2[[#This Row],[ActualResult]]), "_", IF(Table2[[#This Row],[ActualAwayScore]]=Table2[[#This Row],[PredictedAwayScore]], "Y", "N"))</f>
        <v>_</v>
      </c>
      <c r="Q161" s="2" t="str">
        <f>IF(ISBLANK(Table2[[#This Row],[ActualResult]]), "_", IF(Table2[[#This Row],[ActualHomeScore]]=Table2[[#This Row],[PredictedHomeScore]], "Y", "N"))</f>
        <v>_</v>
      </c>
      <c r="R161" s="2"/>
      <c r="S161" s="2" t="str">
        <f t="shared" si="6"/>
        <v>_</v>
      </c>
      <c r="T161" s="2">
        <f>IF(VLOOKUP(Table2[[#This Row],[AwayTeam]],Table3[[Teams]:[D]],2)=VLOOKUP(Table2[[#This Row],[HomeTeam]],Table3[[Teams]:[D]],2),1,0)</f>
        <v>1</v>
      </c>
      <c r="U161" s="2">
        <f>IF(VLOOKUP(Table2[[#This Row],[AwayTeam]],Table3[[Teams]:[D]],3)=VLOOKUP(Table2[[#This Row],[HomeTeam]],Table3[[Teams]:[D]],3),1,0)</f>
        <v>1</v>
      </c>
      <c r="V161" s="2">
        <f>IF(Table2[[#This Row],[InterConf]]=1,IF(Table2[[#This Row],[InterDiv]]=0, 1, 0), 0)</f>
        <v>0</v>
      </c>
      <c r="W161" s="2">
        <f>IF(VLOOKUP(Table2[[#This Row],[AwayTeam]],Table3[[Teams]:[D]],2)&lt;&gt;VLOOKUP(Table2[[#This Row],[HomeTeam]],Table3[[Teams]:[D]],2),1,0)</f>
        <v>0</v>
      </c>
    </row>
    <row r="162" spans="1:23" x14ac:dyDescent="0.25">
      <c r="A162" s="5"/>
      <c r="B162" s="3">
        <v>45595</v>
      </c>
      <c r="C162" s="10" t="s">
        <v>272</v>
      </c>
      <c r="D162" s="4" t="s">
        <v>32</v>
      </c>
      <c r="E162" s="4" t="s">
        <v>25</v>
      </c>
      <c r="F162" s="4"/>
      <c r="G162" s="4"/>
      <c r="H162" s="4" t="str">
        <f t="shared" si="8"/>
        <v>_</v>
      </c>
      <c r="I162" s="4"/>
      <c r="J162" s="4"/>
      <c r="K162" s="4"/>
      <c r="L162" s="2" t="str">
        <f t="shared" si="7"/>
        <v>_</v>
      </c>
      <c r="M162" s="4"/>
      <c r="N162" s="4">
        <f>IF(ISBLANK(Table2[[#This Row],[ActualResult]]), 0, 1)</f>
        <v>0</v>
      </c>
      <c r="O162" s="4" t="str">
        <f>IF(ISBLANK(Table2[[#This Row],[ActualResult]]), "_", IF(Table2[[#This Row],[ActualWinner]]=Table2[[#This Row],[PredictedWinner]], "Y", "N"))</f>
        <v>_</v>
      </c>
      <c r="P162" s="4" t="str">
        <f>IF(ISBLANK(Table2[[#This Row],[ActualResult]]), "_", IF(Table2[[#This Row],[ActualAwayScore]]=Table2[[#This Row],[PredictedAwayScore]], "Y", "N"))</f>
        <v>_</v>
      </c>
      <c r="Q162" s="4" t="str">
        <f>IF(ISBLANK(Table2[[#This Row],[ActualResult]]), "_", IF(Table2[[#This Row],[ActualHomeScore]]=Table2[[#This Row],[PredictedHomeScore]], "Y", "N"))</f>
        <v>_</v>
      </c>
      <c r="R162" s="2"/>
      <c r="S162" s="2" t="str">
        <f t="shared" si="6"/>
        <v>_</v>
      </c>
      <c r="T162" s="2">
        <f>IF(VLOOKUP(Table2[[#This Row],[AwayTeam]],Table3[[Teams]:[D]],2)=VLOOKUP(Table2[[#This Row],[HomeTeam]],Table3[[Teams]:[D]],2),1,0)</f>
        <v>0</v>
      </c>
      <c r="U162" s="2">
        <f>IF(VLOOKUP(Table2[[#This Row],[AwayTeam]],Table3[[Teams]:[D]],3)=VLOOKUP(Table2[[#This Row],[HomeTeam]],Table3[[Teams]:[D]],3),1,0)</f>
        <v>0</v>
      </c>
      <c r="V162" s="2">
        <f>IF(Table2[[#This Row],[InterConf]]=1,IF(Table2[[#This Row],[InterDiv]]=0, 1, 0), 0)</f>
        <v>0</v>
      </c>
      <c r="W162" s="2">
        <f>IF(VLOOKUP(Table2[[#This Row],[AwayTeam]],Table3[[Teams]:[D]],2)&lt;&gt;VLOOKUP(Table2[[#This Row],[HomeTeam]],Table3[[Teams]:[D]],2),1,0)</f>
        <v>1</v>
      </c>
    </row>
    <row r="163" spans="1:23" x14ac:dyDescent="0.25">
      <c r="B163" s="1">
        <v>45596</v>
      </c>
      <c r="C163" s="9" t="s">
        <v>273</v>
      </c>
      <c r="D163" s="2" t="s">
        <v>12</v>
      </c>
      <c r="E163" s="2" t="s">
        <v>18</v>
      </c>
      <c r="F163" s="2"/>
      <c r="G163" s="2"/>
      <c r="H163" s="2" t="str">
        <f t="shared" si="8"/>
        <v>_</v>
      </c>
      <c r="I163" s="2"/>
      <c r="J163" s="2"/>
      <c r="K163" s="2"/>
      <c r="L163" s="19" t="str">
        <f t="shared" si="7"/>
        <v>_</v>
      </c>
      <c r="M163" s="2"/>
      <c r="N163" s="2">
        <f>IF(ISBLANK(Table2[[#This Row],[ActualResult]]), 0, 1)</f>
        <v>0</v>
      </c>
      <c r="O163" s="2" t="str">
        <f>IF(ISBLANK(Table2[[#This Row],[ActualResult]]), "_", IF(Table2[[#This Row],[ActualWinner]]=Table2[[#This Row],[PredictedWinner]], "Y", "N"))</f>
        <v>_</v>
      </c>
      <c r="P163" s="2" t="str">
        <f>IF(ISBLANK(Table2[[#This Row],[ActualResult]]), "_", IF(Table2[[#This Row],[ActualAwayScore]]=Table2[[#This Row],[PredictedAwayScore]], "Y", "N"))</f>
        <v>_</v>
      </c>
      <c r="Q163" s="2" t="str">
        <f>IF(ISBLANK(Table2[[#This Row],[ActualResult]]), "_", IF(Table2[[#This Row],[ActualHomeScore]]=Table2[[#This Row],[PredictedHomeScore]], "Y", "N"))</f>
        <v>_</v>
      </c>
      <c r="R163" s="2"/>
      <c r="S163" s="2" t="str">
        <f t="shared" si="6"/>
        <v>_</v>
      </c>
      <c r="T163" s="2">
        <f>IF(VLOOKUP(Table2[[#This Row],[AwayTeam]],Table3[[Teams]:[D]],2)=VLOOKUP(Table2[[#This Row],[HomeTeam]],Table3[[Teams]:[D]],2),1,0)</f>
        <v>0</v>
      </c>
      <c r="U163" s="2">
        <f>IF(VLOOKUP(Table2[[#This Row],[AwayTeam]],Table3[[Teams]:[D]],3)=VLOOKUP(Table2[[#This Row],[HomeTeam]],Table3[[Teams]:[D]],3),1,0)</f>
        <v>0</v>
      </c>
      <c r="V163" s="2">
        <f>IF(Table2[[#This Row],[InterConf]]=1,IF(Table2[[#This Row],[InterDiv]]=0, 1, 0), 0)</f>
        <v>0</v>
      </c>
      <c r="W163" s="2">
        <f>IF(VLOOKUP(Table2[[#This Row],[AwayTeam]],Table3[[Teams]:[D]],2)&lt;&gt;VLOOKUP(Table2[[#This Row],[HomeTeam]],Table3[[Teams]:[D]],2),1,0)</f>
        <v>1</v>
      </c>
    </row>
    <row r="164" spans="1:23" x14ac:dyDescent="0.25">
      <c r="B164" s="1">
        <v>45596</v>
      </c>
      <c r="C164" s="9" t="s">
        <v>274</v>
      </c>
      <c r="D164" s="2" t="s">
        <v>13</v>
      </c>
      <c r="E164" s="2" t="s">
        <v>45</v>
      </c>
      <c r="F164" s="2"/>
      <c r="G164" s="2"/>
      <c r="H164" s="2" t="str">
        <f t="shared" si="8"/>
        <v>_</v>
      </c>
      <c r="I164" s="2"/>
      <c r="J164" s="2"/>
      <c r="K164" s="2"/>
      <c r="L164" s="2" t="str">
        <f t="shared" si="7"/>
        <v>_</v>
      </c>
      <c r="M164" s="2"/>
      <c r="N164" s="2">
        <f>IF(ISBLANK(Table2[[#This Row],[ActualResult]]), 0, 1)</f>
        <v>0</v>
      </c>
      <c r="O164" s="2" t="str">
        <f>IF(ISBLANK(Table2[[#This Row],[ActualResult]]), "_", IF(Table2[[#This Row],[ActualWinner]]=Table2[[#This Row],[PredictedWinner]], "Y", "N"))</f>
        <v>_</v>
      </c>
      <c r="P164" s="2" t="str">
        <f>IF(ISBLANK(Table2[[#This Row],[ActualResult]]), "_", IF(Table2[[#This Row],[ActualAwayScore]]=Table2[[#This Row],[PredictedAwayScore]], "Y", "N"))</f>
        <v>_</v>
      </c>
      <c r="Q164" s="2" t="str">
        <f>IF(ISBLANK(Table2[[#This Row],[ActualResult]]), "_", IF(Table2[[#This Row],[ActualHomeScore]]=Table2[[#This Row],[PredictedHomeScore]], "Y", "N"))</f>
        <v>_</v>
      </c>
      <c r="R164" s="2"/>
      <c r="S164" s="2" t="str">
        <f t="shared" si="6"/>
        <v>_</v>
      </c>
      <c r="T164" s="2">
        <f>IF(VLOOKUP(Table2[[#This Row],[AwayTeam]],Table3[[Teams]:[D]],2)=VLOOKUP(Table2[[#This Row],[HomeTeam]],Table3[[Teams]:[D]],2),1,0)</f>
        <v>0</v>
      </c>
      <c r="U164" s="2">
        <f>IF(VLOOKUP(Table2[[#This Row],[AwayTeam]],Table3[[Teams]:[D]],3)=VLOOKUP(Table2[[#This Row],[HomeTeam]],Table3[[Teams]:[D]],3),1,0)</f>
        <v>0</v>
      </c>
      <c r="V164" s="2">
        <f>IF(Table2[[#This Row],[InterConf]]=1,IF(Table2[[#This Row],[InterDiv]]=0, 1, 0), 0)</f>
        <v>0</v>
      </c>
      <c r="W164" s="2">
        <f>IF(VLOOKUP(Table2[[#This Row],[AwayTeam]],Table3[[Teams]:[D]],2)&lt;&gt;VLOOKUP(Table2[[#This Row],[HomeTeam]],Table3[[Teams]:[D]],2),1,0)</f>
        <v>1</v>
      </c>
    </row>
    <row r="165" spans="1:23" x14ac:dyDescent="0.25">
      <c r="B165" s="1">
        <v>45596</v>
      </c>
      <c r="C165" s="9" t="s">
        <v>275</v>
      </c>
      <c r="D165" s="2" t="s">
        <v>47</v>
      </c>
      <c r="E165" s="2" t="s">
        <v>21</v>
      </c>
      <c r="F165" s="2"/>
      <c r="G165" s="2"/>
      <c r="H165" s="2" t="str">
        <f t="shared" si="8"/>
        <v>_</v>
      </c>
      <c r="I165" s="2"/>
      <c r="J165" s="2"/>
      <c r="K165" s="2"/>
      <c r="L165" s="2" t="str">
        <f t="shared" si="7"/>
        <v>_</v>
      </c>
      <c r="M165" s="2"/>
      <c r="N165" s="2">
        <f>IF(ISBLANK(Table2[[#This Row],[ActualResult]]), 0, 1)</f>
        <v>0</v>
      </c>
      <c r="O165" s="2" t="str">
        <f>IF(ISBLANK(Table2[[#This Row],[ActualResult]]), "_", IF(Table2[[#This Row],[ActualWinner]]=Table2[[#This Row],[PredictedWinner]], "Y", "N"))</f>
        <v>_</v>
      </c>
      <c r="P165" s="2" t="str">
        <f>IF(ISBLANK(Table2[[#This Row],[ActualResult]]), "_", IF(Table2[[#This Row],[ActualAwayScore]]=Table2[[#This Row],[PredictedAwayScore]], "Y", "N"))</f>
        <v>_</v>
      </c>
      <c r="Q165" s="2" t="str">
        <f>IF(ISBLANK(Table2[[#This Row],[ActualResult]]), "_", IF(Table2[[#This Row],[ActualHomeScore]]=Table2[[#This Row],[PredictedHomeScore]], "Y", "N"))</f>
        <v>_</v>
      </c>
      <c r="R165" s="2"/>
      <c r="S165" s="2" t="str">
        <f t="shared" si="6"/>
        <v>_</v>
      </c>
      <c r="T165" s="2">
        <f>IF(VLOOKUP(Table2[[#This Row],[AwayTeam]],Table3[[Teams]:[D]],2)=VLOOKUP(Table2[[#This Row],[HomeTeam]],Table3[[Teams]:[D]],2),1,0)</f>
        <v>0</v>
      </c>
      <c r="U165" s="2">
        <f>IF(VLOOKUP(Table2[[#This Row],[AwayTeam]],Table3[[Teams]:[D]],3)=VLOOKUP(Table2[[#This Row],[HomeTeam]],Table3[[Teams]:[D]],3),1,0)</f>
        <v>0</v>
      </c>
      <c r="V165" s="2">
        <f>IF(Table2[[#This Row],[InterConf]]=1,IF(Table2[[#This Row],[InterDiv]]=0, 1, 0), 0)</f>
        <v>0</v>
      </c>
      <c r="W165" s="2">
        <f>IF(VLOOKUP(Table2[[#This Row],[AwayTeam]],Table3[[Teams]:[D]],2)&lt;&gt;VLOOKUP(Table2[[#This Row],[HomeTeam]],Table3[[Teams]:[D]],2),1,0)</f>
        <v>1</v>
      </c>
    </row>
    <row r="166" spans="1:23" x14ac:dyDescent="0.25">
      <c r="B166" s="1">
        <v>45596</v>
      </c>
      <c r="C166" s="9" t="s">
        <v>276</v>
      </c>
      <c r="D166" s="2" t="s">
        <v>19</v>
      </c>
      <c r="E166" s="2" t="s">
        <v>46</v>
      </c>
      <c r="F166" s="2"/>
      <c r="G166" s="2"/>
      <c r="H166" s="2" t="str">
        <f t="shared" si="8"/>
        <v>_</v>
      </c>
      <c r="I166" s="2"/>
      <c r="J166" s="2"/>
      <c r="K166" s="2"/>
      <c r="L166" s="2" t="str">
        <f t="shared" si="7"/>
        <v>_</v>
      </c>
      <c r="M166" s="2"/>
      <c r="N166" s="2">
        <f>IF(ISBLANK(Table2[[#This Row],[ActualResult]]), 0, 1)</f>
        <v>0</v>
      </c>
      <c r="O166" s="2" t="str">
        <f>IF(ISBLANK(Table2[[#This Row],[ActualResult]]), "_", IF(Table2[[#This Row],[ActualWinner]]=Table2[[#This Row],[PredictedWinner]], "Y", "N"))</f>
        <v>_</v>
      </c>
      <c r="P166" s="2" t="str">
        <f>IF(ISBLANK(Table2[[#This Row],[ActualResult]]), "_", IF(Table2[[#This Row],[ActualAwayScore]]=Table2[[#This Row],[PredictedAwayScore]], "Y", "N"))</f>
        <v>_</v>
      </c>
      <c r="Q166" s="2" t="str">
        <f>IF(ISBLANK(Table2[[#This Row],[ActualResult]]), "_", IF(Table2[[#This Row],[ActualHomeScore]]=Table2[[#This Row],[PredictedHomeScore]], "Y", "N"))</f>
        <v>_</v>
      </c>
      <c r="R166" s="2"/>
      <c r="S166" s="2" t="str">
        <f t="shared" si="6"/>
        <v>_</v>
      </c>
      <c r="T166" s="2">
        <f>IF(VLOOKUP(Table2[[#This Row],[AwayTeam]],Table3[[Teams]:[D]],2)=VLOOKUP(Table2[[#This Row],[HomeTeam]],Table3[[Teams]:[D]],2),1,0)</f>
        <v>1</v>
      </c>
      <c r="U166" s="2">
        <f>IF(VLOOKUP(Table2[[#This Row],[AwayTeam]],Table3[[Teams]:[D]],3)=VLOOKUP(Table2[[#This Row],[HomeTeam]],Table3[[Teams]:[D]],3),1,0)</f>
        <v>0</v>
      </c>
      <c r="V166" s="2">
        <f>IF(Table2[[#This Row],[InterConf]]=1,IF(Table2[[#This Row],[InterDiv]]=0, 1, 0), 0)</f>
        <v>1</v>
      </c>
      <c r="W166" s="2">
        <f>IF(VLOOKUP(Table2[[#This Row],[AwayTeam]],Table3[[Teams]:[D]],2)&lt;&gt;VLOOKUP(Table2[[#This Row],[HomeTeam]],Table3[[Teams]:[D]],2),1,0)</f>
        <v>0</v>
      </c>
    </row>
    <row r="167" spans="1:23" x14ac:dyDescent="0.25">
      <c r="B167" s="1">
        <v>45596</v>
      </c>
      <c r="C167" s="9" t="s">
        <v>277</v>
      </c>
      <c r="D167" s="2" t="s">
        <v>16</v>
      </c>
      <c r="E167" s="2" t="s">
        <v>44</v>
      </c>
      <c r="F167" s="2"/>
      <c r="G167" s="2"/>
      <c r="H167" s="2" t="str">
        <f t="shared" si="8"/>
        <v>_</v>
      </c>
      <c r="I167" s="2"/>
      <c r="J167" s="2"/>
      <c r="K167" s="2"/>
      <c r="L167" s="2" t="str">
        <f t="shared" si="7"/>
        <v>_</v>
      </c>
      <c r="M167" s="2"/>
      <c r="N167" s="2">
        <f>IF(ISBLANK(Table2[[#This Row],[ActualResult]]), 0, 1)</f>
        <v>0</v>
      </c>
      <c r="O167" s="2" t="str">
        <f>IF(ISBLANK(Table2[[#This Row],[ActualResult]]), "_", IF(Table2[[#This Row],[ActualWinner]]=Table2[[#This Row],[PredictedWinner]], "Y", "N"))</f>
        <v>_</v>
      </c>
      <c r="P167" s="2" t="str">
        <f>IF(ISBLANK(Table2[[#This Row],[ActualResult]]), "_", IF(Table2[[#This Row],[ActualAwayScore]]=Table2[[#This Row],[PredictedAwayScore]], "Y", "N"))</f>
        <v>_</v>
      </c>
      <c r="Q167" s="2" t="str">
        <f>IF(ISBLANK(Table2[[#This Row],[ActualResult]]), "_", IF(Table2[[#This Row],[ActualHomeScore]]=Table2[[#This Row],[PredictedHomeScore]], "Y", "N"))</f>
        <v>_</v>
      </c>
      <c r="R167" s="2"/>
      <c r="S167" s="2" t="str">
        <f t="shared" si="6"/>
        <v>_</v>
      </c>
      <c r="T167" s="2">
        <f>IF(VLOOKUP(Table2[[#This Row],[AwayTeam]],Table3[[Teams]:[D]],2)=VLOOKUP(Table2[[#This Row],[HomeTeam]],Table3[[Teams]:[D]],2),1,0)</f>
        <v>1</v>
      </c>
      <c r="U167" s="2">
        <f>IF(VLOOKUP(Table2[[#This Row],[AwayTeam]],Table3[[Teams]:[D]],3)=VLOOKUP(Table2[[#This Row],[HomeTeam]],Table3[[Teams]:[D]],3),1,0)</f>
        <v>0</v>
      </c>
      <c r="V167" s="2">
        <f>IF(Table2[[#This Row],[InterConf]]=1,IF(Table2[[#This Row],[InterDiv]]=0, 1, 0), 0)</f>
        <v>1</v>
      </c>
      <c r="W167" s="2">
        <f>IF(VLOOKUP(Table2[[#This Row],[AwayTeam]],Table3[[Teams]:[D]],2)&lt;&gt;VLOOKUP(Table2[[#This Row],[HomeTeam]],Table3[[Teams]:[D]],2),1,0)</f>
        <v>0</v>
      </c>
    </row>
    <row r="168" spans="1:23" x14ac:dyDescent="0.25">
      <c r="B168" s="1">
        <v>45596</v>
      </c>
      <c r="C168" s="9" t="s">
        <v>278</v>
      </c>
      <c r="D168" s="2" t="s">
        <v>23</v>
      </c>
      <c r="E168" s="2" t="s">
        <v>35</v>
      </c>
      <c r="F168" s="2"/>
      <c r="G168" s="2"/>
      <c r="H168" s="2" t="str">
        <f t="shared" si="8"/>
        <v>_</v>
      </c>
      <c r="I168" s="2"/>
      <c r="J168" s="2"/>
      <c r="K168" s="2"/>
      <c r="L168" s="2" t="str">
        <f t="shared" si="7"/>
        <v>_</v>
      </c>
      <c r="M168" s="2"/>
      <c r="N168" s="2">
        <f>IF(ISBLANK(Table2[[#This Row],[ActualResult]]), 0, 1)</f>
        <v>0</v>
      </c>
      <c r="O168" s="2" t="str">
        <f>IF(ISBLANK(Table2[[#This Row],[ActualResult]]), "_", IF(Table2[[#This Row],[ActualWinner]]=Table2[[#This Row],[PredictedWinner]], "Y", "N"))</f>
        <v>_</v>
      </c>
      <c r="P168" s="2" t="str">
        <f>IF(ISBLANK(Table2[[#This Row],[ActualResult]]), "_", IF(Table2[[#This Row],[ActualAwayScore]]=Table2[[#This Row],[PredictedAwayScore]], "Y", "N"))</f>
        <v>_</v>
      </c>
      <c r="Q168" s="2" t="str">
        <f>IF(ISBLANK(Table2[[#This Row],[ActualResult]]), "_", IF(Table2[[#This Row],[ActualHomeScore]]=Table2[[#This Row],[PredictedHomeScore]], "Y", "N"))</f>
        <v>_</v>
      </c>
      <c r="R168" s="2"/>
      <c r="S168" s="2" t="str">
        <f t="shared" si="6"/>
        <v>_</v>
      </c>
      <c r="T168" s="2">
        <f>IF(VLOOKUP(Table2[[#This Row],[AwayTeam]],Table3[[Teams]:[D]],2)=VLOOKUP(Table2[[#This Row],[HomeTeam]],Table3[[Teams]:[D]],2),1,0)</f>
        <v>1</v>
      </c>
      <c r="U168" s="2">
        <f>IF(VLOOKUP(Table2[[#This Row],[AwayTeam]],Table3[[Teams]:[D]],3)=VLOOKUP(Table2[[#This Row],[HomeTeam]],Table3[[Teams]:[D]],3),1,0)</f>
        <v>0</v>
      </c>
      <c r="V168" s="2">
        <f>IF(Table2[[#This Row],[InterConf]]=1,IF(Table2[[#This Row],[InterDiv]]=0, 1, 0), 0)</f>
        <v>1</v>
      </c>
      <c r="W168" s="2">
        <f>IF(VLOOKUP(Table2[[#This Row],[AwayTeam]],Table3[[Teams]:[D]],2)&lt;&gt;VLOOKUP(Table2[[#This Row],[HomeTeam]],Table3[[Teams]:[D]],2),1,0)</f>
        <v>0</v>
      </c>
    </row>
    <row r="169" spans="1:23" x14ac:dyDescent="0.25">
      <c r="A169" s="5"/>
      <c r="B169" s="3">
        <v>45596</v>
      </c>
      <c r="C169" s="10" t="s">
        <v>279</v>
      </c>
      <c r="D169" s="4" t="s">
        <v>17</v>
      </c>
      <c r="E169" s="4" t="s">
        <v>38</v>
      </c>
      <c r="F169" s="4"/>
      <c r="G169" s="4"/>
      <c r="H169" s="4" t="str">
        <f t="shared" si="8"/>
        <v>_</v>
      </c>
      <c r="I169" s="4"/>
      <c r="J169" s="4"/>
      <c r="K169" s="4"/>
      <c r="L169" s="2" t="str">
        <f t="shared" si="7"/>
        <v>_</v>
      </c>
      <c r="M169" s="4"/>
      <c r="N169" s="4">
        <f>IF(ISBLANK(Table2[[#This Row],[ActualResult]]), 0, 1)</f>
        <v>0</v>
      </c>
      <c r="O169" s="4" t="str">
        <f>IF(ISBLANK(Table2[[#This Row],[ActualResult]]), "_", IF(Table2[[#This Row],[ActualWinner]]=Table2[[#This Row],[PredictedWinner]], "Y", "N"))</f>
        <v>_</v>
      </c>
      <c r="P169" s="4" t="str">
        <f>IF(ISBLANK(Table2[[#This Row],[ActualResult]]), "_", IF(Table2[[#This Row],[ActualAwayScore]]=Table2[[#This Row],[PredictedAwayScore]], "Y", "N"))</f>
        <v>_</v>
      </c>
      <c r="Q169" s="4" t="str">
        <f>IF(ISBLANK(Table2[[#This Row],[ActualResult]]), "_", IF(Table2[[#This Row],[ActualHomeScore]]=Table2[[#This Row],[PredictedHomeScore]], "Y", "N"))</f>
        <v>_</v>
      </c>
      <c r="R169" s="2"/>
      <c r="S169" s="2" t="str">
        <f t="shared" si="6"/>
        <v>_</v>
      </c>
      <c r="T169" s="2">
        <f>IF(VLOOKUP(Table2[[#This Row],[AwayTeam]],Table3[[Teams]:[D]],2)=VLOOKUP(Table2[[#This Row],[HomeTeam]],Table3[[Teams]:[D]],2),1,0)</f>
        <v>1</v>
      </c>
      <c r="U169" s="2">
        <f>IF(VLOOKUP(Table2[[#This Row],[AwayTeam]],Table3[[Teams]:[D]],3)=VLOOKUP(Table2[[#This Row],[HomeTeam]],Table3[[Teams]:[D]],3),1,0)</f>
        <v>0</v>
      </c>
      <c r="V169" s="2">
        <f>IF(Table2[[#This Row],[InterConf]]=1,IF(Table2[[#This Row],[InterDiv]]=0, 1, 0), 0)</f>
        <v>1</v>
      </c>
      <c r="W169" s="2">
        <f>IF(VLOOKUP(Table2[[#This Row],[AwayTeam]],Table3[[Teams]:[D]],2)&lt;&gt;VLOOKUP(Table2[[#This Row],[HomeTeam]],Table3[[Teams]:[D]],2),1,0)</f>
        <v>0</v>
      </c>
    </row>
    <row r="170" spans="1:23" x14ac:dyDescent="0.25">
      <c r="B170" s="1">
        <v>45597</v>
      </c>
      <c r="C170" s="9" t="s">
        <v>280</v>
      </c>
      <c r="D170" s="2" t="s">
        <v>14</v>
      </c>
      <c r="E170" s="2" t="s">
        <v>34</v>
      </c>
      <c r="F170" s="2"/>
      <c r="G170" s="2"/>
      <c r="H170" s="2" t="str">
        <f t="shared" si="8"/>
        <v>_</v>
      </c>
      <c r="I170" s="2"/>
      <c r="J170" s="2"/>
      <c r="K170" s="2"/>
      <c r="L170" s="19" t="str">
        <f t="shared" si="7"/>
        <v>_</v>
      </c>
      <c r="M170" s="2"/>
      <c r="N170" s="2">
        <f>IF(ISBLANK(Table2[[#This Row],[ActualResult]]), 0, 1)</f>
        <v>0</v>
      </c>
      <c r="O170" s="2" t="str">
        <f>IF(ISBLANK(Table2[[#This Row],[ActualResult]]), "_", IF(Table2[[#This Row],[ActualWinner]]=Table2[[#This Row],[PredictedWinner]], "Y", "N"))</f>
        <v>_</v>
      </c>
      <c r="P170" s="2" t="str">
        <f>IF(ISBLANK(Table2[[#This Row],[ActualResult]]), "_", IF(Table2[[#This Row],[ActualAwayScore]]=Table2[[#This Row],[PredictedAwayScore]], "Y", "N"))</f>
        <v>_</v>
      </c>
      <c r="Q170" s="2" t="str">
        <f>IF(ISBLANK(Table2[[#This Row],[ActualResult]]), "_", IF(Table2[[#This Row],[ActualHomeScore]]=Table2[[#This Row],[PredictedHomeScore]], "Y", "N"))</f>
        <v>_</v>
      </c>
      <c r="R170" s="2"/>
      <c r="S170" s="2" t="str">
        <f t="shared" si="6"/>
        <v>_</v>
      </c>
      <c r="T170" s="2">
        <f>IF(VLOOKUP(Table2[[#This Row],[AwayTeam]],Table3[[Teams]:[D]],2)=VLOOKUP(Table2[[#This Row],[HomeTeam]],Table3[[Teams]:[D]],2),1,0)</f>
        <v>0</v>
      </c>
      <c r="U170" s="2">
        <f>IF(VLOOKUP(Table2[[#This Row],[AwayTeam]],Table3[[Teams]:[D]],3)=VLOOKUP(Table2[[#This Row],[HomeTeam]],Table3[[Teams]:[D]],3),1,0)</f>
        <v>0</v>
      </c>
      <c r="V170" s="2">
        <f>IF(Table2[[#This Row],[InterConf]]=1,IF(Table2[[#This Row],[InterDiv]]=0, 1, 0), 0)</f>
        <v>0</v>
      </c>
      <c r="W170" s="2">
        <f>IF(VLOOKUP(Table2[[#This Row],[AwayTeam]],Table3[[Teams]:[D]],2)&lt;&gt;VLOOKUP(Table2[[#This Row],[HomeTeam]],Table3[[Teams]:[D]],2),1,0)</f>
        <v>1</v>
      </c>
    </row>
    <row r="171" spans="1:23" x14ac:dyDescent="0.25">
      <c r="B171" s="1">
        <v>45597</v>
      </c>
      <c r="C171" s="9" t="s">
        <v>281</v>
      </c>
      <c r="D171" s="2" t="s">
        <v>33</v>
      </c>
      <c r="E171" s="2" t="s">
        <v>29</v>
      </c>
      <c r="F171" s="2"/>
      <c r="G171" s="2"/>
      <c r="H171" s="2" t="str">
        <f t="shared" si="8"/>
        <v>_</v>
      </c>
      <c r="I171" s="2"/>
      <c r="J171" s="2"/>
      <c r="K171" s="2"/>
      <c r="L171" s="2" t="str">
        <f t="shared" si="7"/>
        <v>_</v>
      </c>
      <c r="M171" s="2"/>
      <c r="N171" s="2">
        <f>IF(ISBLANK(Table2[[#This Row],[ActualResult]]), 0, 1)</f>
        <v>0</v>
      </c>
      <c r="O171" s="2" t="str">
        <f>IF(ISBLANK(Table2[[#This Row],[ActualResult]]), "_", IF(Table2[[#This Row],[ActualWinner]]=Table2[[#This Row],[PredictedWinner]], "Y", "N"))</f>
        <v>_</v>
      </c>
      <c r="P171" s="2" t="str">
        <f>IF(ISBLANK(Table2[[#This Row],[ActualResult]]), "_", IF(Table2[[#This Row],[ActualAwayScore]]=Table2[[#This Row],[PredictedAwayScore]], "Y", "N"))</f>
        <v>_</v>
      </c>
      <c r="Q171" s="2" t="str">
        <f>IF(ISBLANK(Table2[[#This Row],[ActualResult]]), "_", IF(Table2[[#This Row],[ActualHomeScore]]=Table2[[#This Row],[PredictedHomeScore]], "Y", "N"))</f>
        <v>_</v>
      </c>
      <c r="R171" s="2"/>
      <c r="S171" s="2" t="str">
        <f t="shared" si="6"/>
        <v>_</v>
      </c>
      <c r="T171" s="2">
        <f>IF(VLOOKUP(Table2[[#This Row],[AwayTeam]],Table3[[Teams]:[D]],2)=VLOOKUP(Table2[[#This Row],[HomeTeam]],Table3[[Teams]:[D]],2),1,0)</f>
        <v>1</v>
      </c>
      <c r="U171" s="2">
        <f>IF(VLOOKUP(Table2[[#This Row],[AwayTeam]],Table3[[Teams]:[D]],3)=VLOOKUP(Table2[[#This Row],[HomeTeam]],Table3[[Teams]:[D]],3),1,0)</f>
        <v>0</v>
      </c>
      <c r="V171" s="2">
        <f>IF(Table2[[#This Row],[InterConf]]=1,IF(Table2[[#This Row],[InterDiv]]=0, 1, 0), 0)</f>
        <v>1</v>
      </c>
      <c r="W171" s="2">
        <f>IF(VLOOKUP(Table2[[#This Row],[AwayTeam]],Table3[[Teams]:[D]],2)&lt;&gt;VLOOKUP(Table2[[#This Row],[HomeTeam]],Table3[[Teams]:[D]],2),1,0)</f>
        <v>0</v>
      </c>
    </row>
    <row r="172" spans="1:23" x14ac:dyDescent="0.25">
      <c r="B172" s="1">
        <v>45597</v>
      </c>
      <c r="C172" s="9" t="s">
        <v>282</v>
      </c>
      <c r="D172" s="2" t="s">
        <v>30</v>
      </c>
      <c r="E172" s="2" t="s">
        <v>20</v>
      </c>
      <c r="F172" s="2"/>
      <c r="G172" s="2"/>
      <c r="H172" s="2" t="str">
        <f t="shared" si="8"/>
        <v>_</v>
      </c>
      <c r="I172" s="2"/>
      <c r="J172" s="2"/>
      <c r="K172" s="2"/>
      <c r="L172" s="2" t="str">
        <f t="shared" si="7"/>
        <v>_</v>
      </c>
      <c r="M172" s="2"/>
      <c r="N172" s="2">
        <f>IF(ISBLANK(Table2[[#This Row],[ActualResult]]), 0, 1)</f>
        <v>0</v>
      </c>
      <c r="O172" s="2" t="str">
        <f>IF(ISBLANK(Table2[[#This Row],[ActualResult]]), "_", IF(Table2[[#This Row],[ActualWinner]]=Table2[[#This Row],[PredictedWinner]], "Y", "N"))</f>
        <v>_</v>
      </c>
      <c r="P172" s="2" t="str">
        <f>IF(ISBLANK(Table2[[#This Row],[ActualResult]]), "_", IF(Table2[[#This Row],[ActualAwayScore]]=Table2[[#This Row],[PredictedAwayScore]], "Y", "N"))</f>
        <v>_</v>
      </c>
      <c r="Q172" s="2" t="str">
        <f>IF(ISBLANK(Table2[[#This Row],[ActualResult]]), "_", IF(Table2[[#This Row],[ActualHomeScore]]=Table2[[#This Row],[PredictedHomeScore]], "Y", "N"))</f>
        <v>_</v>
      </c>
      <c r="R172" s="2"/>
      <c r="S172" s="2" t="str">
        <f t="shared" si="6"/>
        <v>_</v>
      </c>
      <c r="T172" s="2">
        <f>IF(VLOOKUP(Table2[[#This Row],[AwayTeam]],Table3[[Teams]:[D]],2)=VLOOKUP(Table2[[#This Row],[HomeTeam]],Table3[[Teams]:[D]],2),1,0)</f>
        <v>1</v>
      </c>
      <c r="U172" s="2">
        <f>IF(VLOOKUP(Table2[[#This Row],[AwayTeam]],Table3[[Teams]:[D]],3)=VLOOKUP(Table2[[#This Row],[HomeTeam]],Table3[[Teams]:[D]],3),1,0)</f>
        <v>0</v>
      </c>
      <c r="V172" s="2">
        <f>IF(Table2[[#This Row],[InterConf]]=1,IF(Table2[[#This Row],[InterDiv]]=0, 1, 0), 0)</f>
        <v>1</v>
      </c>
      <c r="W172" s="2">
        <f>IF(VLOOKUP(Table2[[#This Row],[AwayTeam]],Table3[[Teams]:[D]],2)&lt;&gt;VLOOKUP(Table2[[#This Row],[HomeTeam]],Table3[[Teams]:[D]],2),1,0)</f>
        <v>0</v>
      </c>
    </row>
    <row r="173" spans="1:23" x14ac:dyDescent="0.25">
      <c r="B173" s="1">
        <v>45597</v>
      </c>
      <c r="C173" s="9" t="s">
        <v>283</v>
      </c>
      <c r="D173" s="2" t="s">
        <v>22</v>
      </c>
      <c r="E173" s="2" t="s">
        <v>36</v>
      </c>
      <c r="F173" s="2"/>
      <c r="G173" s="2"/>
      <c r="H173" s="2" t="str">
        <f t="shared" si="8"/>
        <v>_</v>
      </c>
      <c r="I173" s="2"/>
      <c r="J173" s="2"/>
      <c r="K173" s="2"/>
      <c r="L173" s="2" t="str">
        <f t="shared" si="7"/>
        <v>_</v>
      </c>
      <c r="M173" s="2"/>
      <c r="N173" s="2">
        <f>IF(ISBLANK(Table2[[#This Row],[ActualResult]]), 0, 1)</f>
        <v>0</v>
      </c>
      <c r="O173" s="2" t="str">
        <f>IF(ISBLANK(Table2[[#This Row],[ActualResult]]), "_", IF(Table2[[#This Row],[ActualWinner]]=Table2[[#This Row],[PredictedWinner]], "Y", "N"))</f>
        <v>_</v>
      </c>
      <c r="P173" s="2" t="str">
        <f>IF(ISBLANK(Table2[[#This Row],[ActualResult]]), "_", IF(Table2[[#This Row],[ActualAwayScore]]=Table2[[#This Row],[PredictedAwayScore]], "Y", "N"))</f>
        <v>_</v>
      </c>
      <c r="Q173" s="2" t="str">
        <f>IF(ISBLANK(Table2[[#This Row],[ActualResult]]), "_", IF(Table2[[#This Row],[ActualHomeScore]]=Table2[[#This Row],[PredictedHomeScore]], "Y", "N"))</f>
        <v>_</v>
      </c>
      <c r="R173" s="2"/>
      <c r="S173" s="2" t="str">
        <f t="shared" si="6"/>
        <v>_</v>
      </c>
      <c r="T173" s="2">
        <f>IF(VLOOKUP(Table2[[#This Row],[AwayTeam]],Table3[[Teams]:[D]],2)=VLOOKUP(Table2[[#This Row],[HomeTeam]],Table3[[Teams]:[D]],2),1,0)</f>
        <v>0</v>
      </c>
      <c r="U173" s="2">
        <f>IF(VLOOKUP(Table2[[#This Row],[AwayTeam]],Table3[[Teams]:[D]],3)=VLOOKUP(Table2[[#This Row],[HomeTeam]],Table3[[Teams]:[D]],3),1,0)</f>
        <v>0</v>
      </c>
      <c r="V173" s="2">
        <f>IF(Table2[[#This Row],[InterConf]]=1,IF(Table2[[#This Row],[InterDiv]]=0, 1, 0), 0)</f>
        <v>0</v>
      </c>
      <c r="W173" s="2">
        <f>IF(VLOOKUP(Table2[[#This Row],[AwayTeam]],Table3[[Teams]:[D]],2)&lt;&gt;VLOOKUP(Table2[[#This Row],[HomeTeam]],Table3[[Teams]:[D]],2),1,0)</f>
        <v>1</v>
      </c>
    </row>
    <row r="174" spans="1:23" x14ac:dyDescent="0.25">
      <c r="B174" s="1">
        <v>45597</v>
      </c>
      <c r="C174" s="9" t="s">
        <v>284</v>
      </c>
      <c r="D174" s="2" t="s">
        <v>43</v>
      </c>
      <c r="E174" s="2" t="s">
        <v>37</v>
      </c>
      <c r="F174" s="2"/>
      <c r="G174" s="2"/>
      <c r="H174" s="2" t="str">
        <f t="shared" si="8"/>
        <v>_</v>
      </c>
      <c r="I174" s="2"/>
      <c r="J174" s="2"/>
      <c r="K174" s="2"/>
      <c r="L174" s="2" t="str">
        <f t="shared" si="7"/>
        <v>_</v>
      </c>
      <c r="M174" s="2"/>
      <c r="N174" s="2">
        <f>IF(ISBLANK(Table2[[#This Row],[ActualResult]]), 0, 1)</f>
        <v>0</v>
      </c>
      <c r="O174" s="2" t="str">
        <f>IF(ISBLANK(Table2[[#This Row],[ActualResult]]), "_", IF(Table2[[#This Row],[ActualWinner]]=Table2[[#This Row],[PredictedWinner]], "Y", "N"))</f>
        <v>_</v>
      </c>
      <c r="P174" s="2" t="str">
        <f>IF(ISBLANK(Table2[[#This Row],[ActualResult]]), "_", IF(Table2[[#This Row],[ActualAwayScore]]=Table2[[#This Row],[PredictedAwayScore]], "Y", "N"))</f>
        <v>_</v>
      </c>
      <c r="Q174" s="2" t="str">
        <f>IF(ISBLANK(Table2[[#This Row],[ActualResult]]), "_", IF(Table2[[#This Row],[ActualHomeScore]]=Table2[[#This Row],[PredictedHomeScore]], "Y", "N"))</f>
        <v>_</v>
      </c>
      <c r="R174" s="2"/>
      <c r="S174" s="2" t="str">
        <f t="shared" si="6"/>
        <v>_</v>
      </c>
      <c r="T174" s="2">
        <f>IF(VLOOKUP(Table2[[#This Row],[AwayTeam]],Table3[[Teams]:[D]],2)=VLOOKUP(Table2[[#This Row],[HomeTeam]],Table3[[Teams]:[D]],2),1,0)</f>
        <v>0</v>
      </c>
      <c r="U174" s="2">
        <f>IF(VLOOKUP(Table2[[#This Row],[AwayTeam]],Table3[[Teams]:[D]],3)=VLOOKUP(Table2[[#This Row],[HomeTeam]],Table3[[Teams]:[D]],3),1,0)</f>
        <v>0</v>
      </c>
      <c r="V174" s="2">
        <f>IF(Table2[[#This Row],[InterConf]]=1,IF(Table2[[#This Row],[InterDiv]]=0, 1, 0), 0)</f>
        <v>0</v>
      </c>
      <c r="W174" s="2">
        <f>IF(VLOOKUP(Table2[[#This Row],[AwayTeam]],Table3[[Teams]:[D]],2)&lt;&gt;VLOOKUP(Table2[[#This Row],[HomeTeam]],Table3[[Teams]:[D]],2),1,0)</f>
        <v>1</v>
      </c>
    </row>
    <row r="175" spans="1:23" x14ac:dyDescent="0.25">
      <c r="A175" s="5"/>
      <c r="B175" s="3">
        <v>45597</v>
      </c>
      <c r="C175" s="10" t="s">
        <v>285</v>
      </c>
      <c r="D175" s="4" t="s">
        <v>32</v>
      </c>
      <c r="E175" s="4" t="s">
        <v>24</v>
      </c>
      <c r="F175" s="4"/>
      <c r="G175" s="4"/>
      <c r="H175" s="4" t="str">
        <f t="shared" si="8"/>
        <v>_</v>
      </c>
      <c r="I175" s="4"/>
      <c r="J175" s="4"/>
      <c r="K175" s="4"/>
      <c r="L175" s="2" t="str">
        <f t="shared" si="7"/>
        <v>_</v>
      </c>
      <c r="M175" s="4"/>
      <c r="N175" s="4">
        <f>IF(ISBLANK(Table2[[#This Row],[ActualResult]]), 0, 1)</f>
        <v>0</v>
      </c>
      <c r="O175" s="4" t="str">
        <f>IF(ISBLANK(Table2[[#This Row],[ActualResult]]), "_", IF(Table2[[#This Row],[ActualWinner]]=Table2[[#This Row],[PredictedWinner]], "Y", "N"))</f>
        <v>_</v>
      </c>
      <c r="P175" s="4" t="str">
        <f>IF(ISBLANK(Table2[[#This Row],[ActualResult]]), "_", IF(Table2[[#This Row],[ActualAwayScore]]=Table2[[#This Row],[PredictedAwayScore]], "Y", "N"))</f>
        <v>_</v>
      </c>
      <c r="Q175" s="4" t="str">
        <f>IF(ISBLANK(Table2[[#This Row],[ActualResult]]), "_", IF(Table2[[#This Row],[ActualHomeScore]]=Table2[[#This Row],[PredictedHomeScore]], "Y", "N"))</f>
        <v>_</v>
      </c>
      <c r="R175" s="2"/>
      <c r="S175" s="2" t="str">
        <f t="shared" si="6"/>
        <v>_</v>
      </c>
      <c r="T175" s="2">
        <f>IF(VLOOKUP(Table2[[#This Row],[AwayTeam]],Table3[[Teams]:[D]],2)=VLOOKUP(Table2[[#This Row],[HomeTeam]],Table3[[Teams]:[D]],2),1,0)</f>
        <v>0</v>
      </c>
      <c r="U175" s="2">
        <f>IF(VLOOKUP(Table2[[#This Row],[AwayTeam]],Table3[[Teams]:[D]],3)=VLOOKUP(Table2[[#This Row],[HomeTeam]],Table3[[Teams]:[D]],3),1,0)</f>
        <v>0</v>
      </c>
      <c r="V175" s="2">
        <f>IF(Table2[[#This Row],[InterConf]]=1,IF(Table2[[#This Row],[InterDiv]]=0, 1, 0), 0)</f>
        <v>0</v>
      </c>
      <c r="W175" s="2">
        <f>IF(VLOOKUP(Table2[[#This Row],[AwayTeam]],Table3[[Teams]:[D]],2)&lt;&gt;VLOOKUP(Table2[[#This Row],[HomeTeam]],Table3[[Teams]:[D]],2),1,0)</f>
        <v>1</v>
      </c>
    </row>
    <row r="176" spans="1:23" x14ac:dyDescent="0.25">
      <c r="B176" s="1">
        <v>45598</v>
      </c>
      <c r="C176" s="9" t="s">
        <v>286</v>
      </c>
      <c r="D176" s="2" t="s">
        <v>34</v>
      </c>
      <c r="E176" s="2" t="s">
        <v>14</v>
      </c>
      <c r="F176" s="2"/>
      <c r="G176" s="2"/>
      <c r="H176" s="2" t="str">
        <f t="shared" si="8"/>
        <v>_</v>
      </c>
      <c r="I176" s="2"/>
      <c r="J176" s="2"/>
      <c r="K176" s="2"/>
      <c r="L176" s="19" t="str">
        <f t="shared" si="7"/>
        <v>_</v>
      </c>
      <c r="M176" s="2"/>
      <c r="N176" s="2">
        <f>IF(ISBLANK(Table2[[#This Row],[ActualResult]]), 0, 1)</f>
        <v>0</v>
      </c>
      <c r="O176" s="2" t="str">
        <f>IF(ISBLANK(Table2[[#This Row],[ActualResult]]), "_", IF(Table2[[#This Row],[ActualWinner]]=Table2[[#This Row],[PredictedWinner]], "Y", "N"))</f>
        <v>_</v>
      </c>
      <c r="P176" s="2" t="str">
        <f>IF(ISBLANK(Table2[[#This Row],[ActualResult]]), "_", IF(Table2[[#This Row],[ActualAwayScore]]=Table2[[#This Row],[PredictedAwayScore]], "Y", "N"))</f>
        <v>_</v>
      </c>
      <c r="Q176" s="2" t="str">
        <f>IF(ISBLANK(Table2[[#This Row],[ActualResult]]), "_", IF(Table2[[#This Row],[ActualHomeScore]]=Table2[[#This Row],[PredictedHomeScore]], "Y", "N"))</f>
        <v>_</v>
      </c>
      <c r="R176" s="2"/>
      <c r="S176" s="2" t="str">
        <f t="shared" si="6"/>
        <v>_</v>
      </c>
      <c r="T176" s="2">
        <f>IF(VLOOKUP(Table2[[#This Row],[AwayTeam]],Table3[[Teams]:[D]],2)=VLOOKUP(Table2[[#This Row],[HomeTeam]],Table3[[Teams]:[D]],2),1,0)</f>
        <v>0</v>
      </c>
      <c r="U176" s="2">
        <f>IF(VLOOKUP(Table2[[#This Row],[AwayTeam]],Table3[[Teams]:[D]],3)=VLOOKUP(Table2[[#This Row],[HomeTeam]],Table3[[Teams]:[D]],3),1,0)</f>
        <v>0</v>
      </c>
      <c r="V176" s="2">
        <f>IF(Table2[[#This Row],[InterConf]]=1,IF(Table2[[#This Row],[InterDiv]]=0, 1, 0), 0)</f>
        <v>0</v>
      </c>
      <c r="W176" s="2">
        <f>IF(VLOOKUP(Table2[[#This Row],[AwayTeam]],Table3[[Teams]:[D]],2)&lt;&gt;VLOOKUP(Table2[[#This Row],[HomeTeam]],Table3[[Teams]:[D]],2),1,0)</f>
        <v>1</v>
      </c>
    </row>
    <row r="177" spans="1:23" x14ac:dyDescent="0.25">
      <c r="B177" s="1">
        <v>45598</v>
      </c>
      <c r="C177" s="9" t="s">
        <v>287</v>
      </c>
      <c r="D177" s="2" t="s">
        <v>16</v>
      </c>
      <c r="E177" s="2" t="s">
        <v>45</v>
      </c>
      <c r="F177" s="2"/>
      <c r="G177" s="2"/>
      <c r="H177" s="2" t="str">
        <f t="shared" si="8"/>
        <v>_</v>
      </c>
      <c r="I177" s="2"/>
      <c r="J177" s="2"/>
      <c r="K177" s="2"/>
      <c r="L177" s="2" t="str">
        <f t="shared" si="7"/>
        <v>_</v>
      </c>
      <c r="M177" s="2"/>
      <c r="N177" s="2">
        <f>IF(ISBLANK(Table2[[#This Row],[ActualResult]]), 0, 1)</f>
        <v>0</v>
      </c>
      <c r="O177" s="2" t="str">
        <f>IF(ISBLANK(Table2[[#This Row],[ActualResult]]), "_", IF(Table2[[#This Row],[ActualWinner]]=Table2[[#This Row],[PredictedWinner]], "Y", "N"))</f>
        <v>_</v>
      </c>
      <c r="P177" s="2" t="str">
        <f>IF(ISBLANK(Table2[[#This Row],[ActualResult]]), "_", IF(Table2[[#This Row],[ActualAwayScore]]=Table2[[#This Row],[PredictedAwayScore]], "Y", "N"))</f>
        <v>_</v>
      </c>
      <c r="Q177" s="2" t="str">
        <f>IF(ISBLANK(Table2[[#This Row],[ActualResult]]), "_", IF(Table2[[#This Row],[ActualHomeScore]]=Table2[[#This Row],[PredictedHomeScore]], "Y", "N"))</f>
        <v>_</v>
      </c>
      <c r="R177" s="2"/>
      <c r="S177" s="2" t="str">
        <f t="shared" si="6"/>
        <v>_</v>
      </c>
      <c r="T177" s="2">
        <f>IF(VLOOKUP(Table2[[#This Row],[AwayTeam]],Table3[[Teams]:[D]],2)=VLOOKUP(Table2[[#This Row],[HomeTeam]],Table3[[Teams]:[D]],2),1,0)</f>
        <v>1</v>
      </c>
      <c r="U177" s="2">
        <f>IF(VLOOKUP(Table2[[#This Row],[AwayTeam]],Table3[[Teams]:[D]],3)=VLOOKUP(Table2[[#This Row],[HomeTeam]],Table3[[Teams]:[D]],3),1,0)</f>
        <v>0</v>
      </c>
      <c r="V177" s="2">
        <f>IF(Table2[[#This Row],[InterConf]]=1,IF(Table2[[#This Row],[InterDiv]]=0, 1, 0), 0)</f>
        <v>1</v>
      </c>
      <c r="W177" s="2">
        <f>IF(VLOOKUP(Table2[[#This Row],[AwayTeam]],Table3[[Teams]:[D]],2)&lt;&gt;VLOOKUP(Table2[[#This Row],[HomeTeam]],Table3[[Teams]:[D]],2),1,0)</f>
        <v>0</v>
      </c>
    </row>
    <row r="178" spans="1:23" x14ac:dyDescent="0.25">
      <c r="B178" s="1">
        <v>45598</v>
      </c>
      <c r="C178" s="9" t="s">
        <v>288</v>
      </c>
      <c r="D178" s="2" t="s">
        <v>17</v>
      </c>
      <c r="E178" s="2" t="s">
        <v>28</v>
      </c>
      <c r="F178" s="2"/>
      <c r="G178" s="2"/>
      <c r="H178" s="2" t="str">
        <f t="shared" si="8"/>
        <v>_</v>
      </c>
      <c r="I178" s="2"/>
      <c r="J178" s="2"/>
      <c r="K178" s="2"/>
      <c r="L178" s="2" t="str">
        <f t="shared" si="7"/>
        <v>_</v>
      </c>
      <c r="M178" s="2"/>
      <c r="N178" s="2">
        <f>IF(ISBLANK(Table2[[#This Row],[ActualResult]]), 0, 1)</f>
        <v>0</v>
      </c>
      <c r="O178" s="2" t="str">
        <f>IF(ISBLANK(Table2[[#This Row],[ActualResult]]), "_", IF(Table2[[#This Row],[ActualWinner]]=Table2[[#This Row],[PredictedWinner]], "Y", "N"))</f>
        <v>_</v>
      </c>
      <c r="P178" s="2" t="str">
        <f>IF(ISBLANK(Table2[[#This Row],[ActualResult]]), "_", IF(Table2[[#This Row],[ActualAwayScore]]=Table2[[#This Row],[PredictedAwayScore]], "Y", "N"))</f>
        <v>_</v>
      </c>
      <c r="Q178" s="2" t="str">
        <f>IF(ISBLANK(Table2[[#This Row],[ActualResult]]), "_", IF(Table2[[#This Row],[ActualHomeScore]]=Table2[[#This Row],[PredictedHomeScore]], "Y", "N"))</f>
        <v>_</v>
      </c>
      <c r="R178" s="2"/>
      <c r="S178" s="2" t="str">
        <f t="shared" si="6"/>
        <v>_</v>
      </c>
      <c r="T178" s="2">
        <f>IF(VLOOKUP(Table2[[#This Row],[AwayTeam]],Table3[[Teams]:[D]],2)=VLOOKUP(Table2[[#This Row],[HomeTeam]],Table3[[Teams]:[D]],2),1,0)</f>
        <v>1</v>
      </c>
      <c r="U178" s="2">
        <f>IF(VLOOKUP(Table2[[#This Row],[AwayTeam]],Table3[[Teams]:[D]],3)=VLOOKUP(Table2[[#This Row],[HomeTeam]],Table3[[Teams]:[D]],3),1,0)</f>
        <v>0</v>
      </c>
      <c r="V178" s="2">
        <f>IF(Table2[[#This Row],[InterConf]]=1,IF(Table2[[#This Row],[InterDiv]]=0, 1, 0), 0)</f>
        <v>1</v>
      </c>
      <c r="W178" s="2">
        <f>IF(VLOOKUP(Table2[[#This Row],[AwayTeam]],Table3[[Teams]:[D]],2)&lt;&gt;VLOOKUP(Table2[[#This Row],[HomeTeam]],Table3[[Teams]:[D]],2),1,0)</f>
        <v>0</v>
      </c>
    </row>
    <row r="179" spans="1:23" x14ac:dyDescent="0.25">
      <c r="B179" s="1">
        <v>45598</v>
      </c>
      <c r="C179" s="9" t="s">
        <v>289</v>
      </c>
      <c r="D179" s="2" t="s">
        <v>36</v>
      </c>
      <c r="E179" s="2" t="s">
        <v>46</v>
      </c>
      <c r="F179" s="2"/>
      <c r="G179" s="2"/>
      <c r="H179" s="2" t="str">
        <f t="shared" si="8"/>
        <v>_</v>
      </c>
      <c r="I179" s="2"/>
      <c r="J179" s="2"/>
      <c r="K179" s="2"/>
      <c r="L179" s="2" t="str">
        <f t="shared" si="7"/>
        <v>_</v>
      </c>
      <c r="M179" s="2"/>
      <c r="N179" s="2">
        <f>IF(ISBLANK(Table2[[#This Row],[ActualResult]]), 0, 1)</f>
        <v>0</v>
      </c>
      <c r="O179" s="2" t="str">
        <f>IF(ISBLANK(Table2[[#This Row],[ActualResult]]), "_", IF(Table2[[#This Row],[ActualWinner]]=Table2[[#This Row],[PredictedWinner]], "Y", "N"))</f>
        <v>_</v>
      </c>
      <c r="P179" s="2" t="str">
        <f>IF(ISBLANK(Table2[[#This Row],[ActualResult]]), "_", IF(Table2[[#This Row],[ActualAwayScore]]=Table2[[#This Row],[PredictedAwayScore]], "Y", "N"))</f>
        <v>_</v>
      </c>
      <c r="Q179" s="2" t="str">
        <f>IF(ISBLANK(Table2[[#This Row],[ActualResult]]), "_", IF(Table2[[#This Row],[ActualHomeScore]]=Table2[[#This Row],[PredictedHomeScore]], "Y", "N"))</f>
        <v>_</v>
      </c>
      <c r="R179" s="2"/>
      <c r="S179" s="2" t="str">
        <f t="shared" si="6"/>
        <v>_</v>
      </c>
      <c r="T179" s="2">
        <f>IF(VLOOKUP(Table2[[#This Row],[AwayTeam]],Table3[[Teams]:[D]],2)=VLOOKUP(Table2[[#This Row],[HomeTeam]],Table3[[Teams]:[D]],2),1,0)</f>
        <v>1</v>
      </c>
      <c r="U179" s="2">
        <f>IF(VLOOKUP(Table2[[#This Row],[AwayTeam]],Table3[[Teams]:[D]],3)=VLOOKUP(Table2[[#This Row],[HomeTeam]],Table3[[Teams]:[D]],3),1,0)</f>
        <v>1</v>
      </c>
      <c r="V179" s="2">
        <f>IF(Table2[[#This Row],[InterConf]]=1,IF(Table2[[#This Row],[InterDiv]]=0, 1, 0), 0)</f>
        <v>0</v>
      </c>
      <c r="W179" s="2">
        <f>IF(VLOOKUP(Table2[[#This Row],[AwayTeam]],Table3[[Teams]:[D]],2)&lt;&gt;VLOOKUP(Table2[[#This Row],[HomeTeam]],Table3[[Teams]:[D]],2),1,0)</f>
        <v>0</v>
      </c>
    </row>
    <row r="180" spans="1:23" x14ac:dyDescent="0.25">
      <c r="B180" s="1">
        <v>45598</v>
      </c>
      <c r="C180" s="9" t="s">
        <v>290</v>
      </c>
      <c r="D180" s="2" t="s">
        <v>12</v>
      </c>
      <c r="E180" s="2" t="s">
        <v>30</v>
      </c>
      <c r="F180" s="2"/>
      <c r="G180" s="2"/>
      <c r="H180" s="2" t="str">
        <f t="shared" si="8"/>
        <v>_</v>
      </c>
      <c r="I180" s="2"/>
      <c r="J180" s="2"/>
      <c r="K180" s="2"/>
      <c r="L180" s="2" t="str">
        <f t="shared" si="7"/>
        <v>_</v>
      </c>
      <c r="M180" s="2"/>
      <c r="N180" s="2">
        <f>IF(ISBLANK(Table2[[#This Row],[ActualResult]]), 0, 1)</f>
        <v>0</v>
      </c>
      <c r="O180" s="2" t="str">
        <f>IF(ISBLANK(Table2[[#This Row],[ActualResult]]), "_", IF(Table2[[#This Row],[ActualWinner]]=Table2[[#This Row],[PredictedWinner]], "Y", "N"))</f>
        <v>_</v>
      </c>
      <c r="P180" s="2" t="str">
        <f>IF(ISBLANK(Table2[[#This Row],[ActualResult]]), "_", IF(Table2[[#This Row],[ActualAwayScore]]=Table2[[#This Row],[PredictedAwayScore]], "Y", "N"))</f>
        <v>_</v>
      </c>
      <c r="Q180" s="2" t="str">
        <f>IF(ISBLANK(Table2[[#This Row],[ActualResult]]), "_", IF(Table2[[#This Row],[ActualHomeScore]]=Table2[[#This Row],[PredictedHomeScore]], "Y", "N"))</f>
        <v>_</v>
      </c>
      <c r="R180" s="2"/>
      <c r="S180" s="2" t="str">
        <f t="shared" si="6"/>
        <v>_</v>
      </c>
      <c r="T180" s="2">
        <f>IF(VLOOKUP(Table2[[#This Row],[AwayTeam]],Table3[[Teams]:[D]],2)=VLOOKUP(Table2[[#This Row],[HomeTeam]],Table3[[Teams]:[D]],2),1,0)</f>
        <v>0</v>
      </c>
      <c r="U180" s="2">
        <f>IF(VLOOKUP(Table2[[#This Row],[AwayTeam]],Table3[[Teams]:[D]],3)=VLOOKUP(Table2[[#This Row],[HomeTeam]],Table3[[Teams]:[D]],3),1,0)</f>
        <v>0</v>
      </c>
      <c r="V180" s="2">
        <f>IF(Table2[[#This Row],[InterConf]]=1,IF(Table2[[#This Row],[InterDiv]]=0, 1, 0), 0)</f>
        <v>0</v>
      </c>
      <c r="W180" s="2">
        <f>IF(VLOOKUP(Table2[[#This Row],[AwayTeam]],Table3[[Teams]:[D]],2)&lt;&gt;VLOOKUP(Table2[[#This Row],[HomeTeam]],Table3[[Teams]:[D]],2),1,0)</f>
        <v>1</v>
      </c>
    </row>
    <row r="181" spans="1:23" x14ac:dyDescent="0.25">
      <c r="B181" s="1">
        <v>45598</v>
      </c>
      <c r="C181" s="9" t="s">
        <v>291</v>
      </c>
      <c r="D181" s="2" t="s">
        <v>29</v>
      </c>
      <c r="E181" s="2" t="s">
        <v>31</v>
      </c>
      <c r="F181" s="2"/>
      <c r="G181" s="2"/>
      <c r="H181" s="2" t="str">
        <f t="shared" si="8"/>
        <v>_</v>
      </c>
      <c r="I181" s="2"/>
      <c r="J181" s="2"/>
      <c r="K181" s="2"/>
      <c r="L181" s="2" t="str">
        <f t="shared" si="7"/>
        <v>_</v>
      </c>
      <c r="M181" s="2"/>
      <c r="N181" s="2">
        <f>IF(ISBLANK(Table2[[#This Row],[ActualResult]]), 0, 1)</f>
        <v>0</v>
      </c>
      <c r="O181" s="2" t="str">
        <f>IF(ISBLANK(Table2[[#This Row],[ActualResult]]), "_", IF(Table2[[#This Row],[ActualWinner]]=Table2[[#This Row],[PredictedWinner]], "Y", "N"))</f>
        <v>_</v>
      </c>
      <c r="P181" s="2" t="str">
        <f>IF(ISBLANK(Table2[[#This Row],[ActualResult]]), "_", IF(Table2[[#This Row],[ActualAwayScore]]=Table2[[#This Row],[PredictedAwayScore]], "Y", "N"))</f>
        <v>_</v>
      </c>
      <c r="Q181" s="2" t="str">
        <f>IF(ISBLANK(Table2[[#This Row],[ActualResult]]), "_", IF(Table2[[#This Row],[ActualHomeScore]]=Table2[[#This Row],[PredictedHomeScore]], "Y", "N"))</f>
        <v>_</v>
      </c>
      <c r="R181" s="2"/>
      <c r="S181" s="2" t="str">
        <f t="shared" si="6"/>
        <v>_</v>
      </c>
      <c r="T181" s="2">
        <f>IF(VLOOKUP(Table2[[#This Row],[AwayTeam]],Table3[[Teams]:[D]],2)=VLOOKUP(Table2[[#This Row],[HomeTeam]],Table3[[Teams]:[D]],2),1,0)</f>
        <v>1</v>
      </c>
      <c r="U181" s="2">
        <f>IF(VLOOKUP(Table2[[#This Row],[AwayTeam]],Table3[[Teams]:[D]],3)=VLOOKUP(Table2[[#This Row],[HomeTeam]],Table3[[Teams]:[D]],3),1,0)</f>
        <v>1</v>
      </c>
      <c r="V181" s="2">
        <f>IF(Table2[[#This Row],[InterConf]]=1,IF(Table2[[#This Row],[InterDiv]]=0, 1, 0), 0)</f>
        <v>0</v>
      </c>
      <c r="W181" s="2">
        <f>IF(VLOOKUP(Table2[[#This Row],[AwayTeam]],Table3[[Teams]:[D]],2)&lt;&gt;VLOOKUP(Table2[[#This Row],[HomeTeam]],Table3[[Teams]:[D]],2),1,0)</f>
        <v>0</v>
      </c>
    </row>
    <row r="182" spans="1:23" x14ac:dyDescent="0.25">
      <c r="B182" s="1">
        <v>45598</v>
      </c>
      <c r="C182" s="9" t="s">
        <v>292</v>
      </c>
      <c r="D182" s="2" t="s">
        <v>19</v>
      </c>
      <c r="E182" s="2" t="s">
        <v>21</v>
      </c>
      <c r="F182" s="2"/>
      <c r="G182" s="2"/>
      <c r="H182" s="2" t="str">
        <f t="shared" si="8"/>
        <v>_</v>
      </c>
      <c r="I182" s="2"/>
      <c r="J182" s="2"/>
      <c r="K182" s="2"/>
      <c r="L182" s="2" t="str">
        <f t="shared" si="7"/>
        <v>_</v>
      </c>
      <c r="M182" s="2"/>
      <c r="N182" s="2">
        <f>IF(ISBLANK(Table2[[#This Row],[ActualResult]]), 0, 1)</f>
        <v>0</v>
      </c>
      <c r="O182" s="2" t="str">
        <f>IF(ISBLANK(Table2[[#This Row],[ActualResult]]), "_", IF(Table2[[#This Row],[ActualWinner]]=Table2[[#This Row],[PredictedWinner]], "Y", "N"))</f>
        <v>_</v>
      </c>
      <c r="P182" s="2" t="str">
        <f>IF(ISBLANK(Table2[[#This Row],[ActualResult]]), "_", IF(Table2[[#This Row],[ActualAwayScore]]=Table2[[#This Row],[PredictedAwayScore]], "Y", "N"))</f>
        <v>_</v>
      </c>
      <c r="Q182" s="2" t="str">
        <f>IF(ISBLANK(Table2[[#This Row],[ActualResult]]), "_", IF(Table2[[#This Row],[ActualHomeScore]]=Table2[[#This Row],[PredictedHomeScore]], "Y", "N"))</f>
        <v>_</v>
      </c>
      <c r="R182" s="2"/>
      <c r="S182" s="2" t="str">
        <f t="shared" si="6"/>
        <v>_</v>
      </c>
      <c r="T182" s="2">
        <f>IF(VLOOKUP(Table2[[#This Row],[AwayTeam]],Table3[[Teams]:[D]],2)=VLOOKUP(Table2[[#This Row],[HomeTeam]],Table3[[Teams]:[D]],2),1,0)</f>
        <v>1</v>
      </c>
      <c r="U182" s="2">
        <f>IF(VLOOKUP(Table2[[#This Row],[AwayTeam]],Table3[[Teams]:[D]],3)=VLOOKUP(Table2[[#This Row],[HomeTeam]],Table3[[Teams]:[D]],3),1,0)</f>
        <v>0</v>
      </c>
      <c r="V182" s="2">
        <f>IF(Table2[[#This Row],[InterConf]]=1,IF(Table2[[#This Row],[InterDiv]]=0, 1, 0), 0)</f>
        <v>1</v>
      </c>
      <c r="W182" s="2">
        <f>IF(VLOOKUP(Table2[[#This Row],[AwayTeam]],Table3[[Teams]:[D]],2)&lt;&gt;VLOOKUP(Table2[[#This Row],[HomeTeam]],Table3[[Teams]:[D]],2),1,0)</f>
        <v>0</v>
      </c>
    </row>
    <row r="183" spans="1:23" x14ac:dyDescent="0.25">
      <c r="B183" s="1">
        <v>45598</v>
      </c>
      <c r="C183" s="9" t="s">
        <v>293</v>
      </c>
      <c r="D183" s="2" t="s">
        <v>18</v>
      </c>
      <c r="E183" s="2" t="s">
        <v>13</v>
      </c>
      <c r="F183" s="2"/>
      <c r="G183" s="2"/>
      <c r="H183" s="2" t="str">
        <f t="shared" si="8"/>
        <v>_</v>
      </c>
      <c r="I183" s="2"/>
      <c r="J183" s="2"/>
      <c r="K183" s="2"/>
      <c r="L183" s="2" t="str">
        <f t="shared" si="7"/>
        <v>_</v>
      </c>
      <c r="M183" s="2"/>
      <c r="N183" s="2">
        <f>IF(ISBLANK(Table2[[#This Row],[ActualResult]]), 0, 1)</f>
        <v>0</v>
      </c>
      <c r="O183" s="2" t="str">
        <f>IF(ISBLANK(Table2[[#This Row],[ActualResult]]), "_", IF(Table2[[#This Row],[ActualWinner]]=Table2[[#This Row],[PredictedWinner]], "Y", "N"))</f>
        <v>_</v>
      </c>
      <c r="P183" s="2" t="str">
        <f>IF(ISBLANK(Table2[[#This Row],[ActualResult]]), "_", IF(Table2[[#This Row],[ActualAwayScore]]=Table2[[#This Row],[PredictedAwayScore]], "Y", "N"))</f>
        <v>_</v>
      </c>
      <c r="Q183" s="2" t="str">
        <f>IF(ISBLANK(Table2[[#This Row],[ActualResult]]), "_", IF(Table2[[#This Row],[ActualHomeScore]]=Table2[[#This Row],[PredictedHomeScore]], "Y", "N"))</f>
        <v>_</v>
      </c>
      <c r="R183" s="2"/>
      <c r="S183" s="2" t="str">
        <f t="shared" si="6"/>
        <v>_</v>
      </c>
      <c r="T183" s="2">
        <f>IF(VLOOKUP(Table2[[#This Row],[AwayTeam]],Table3[[Teams]:[D]],2)=VLOOKUP(Table2[[#This Row],[HomeTeam]],Table3[[Teams]:[D]],2),1,0)</f>
        <v>0</v>
      </c>
      <c r="U183" s="2">
        <f>IF(VLOOKUP(Table2[[#This Row],[AwayTeam]],Table3[[Teams]:[D]],3)=VLOOKUP(Table2[[#This Row],[HomeTeam]],Table3[[Teams]:[D]],3),1,0)</f>
        <v>0</v>
      </c>
      <c r="V183" s="2">
        <f>IF(Table2[[#This Row],[InterConf]]=1,IF(Table2[[#This Row],[InterDiv]]=0, 1, 0), 0)</f>
        <v>0</v>
      </c>
      <c r="W183" s="2">
        <f>IF(VLOOKUP(Table2[[#This Row],[AwayTeam]],Table3[[Teams]:[D]],2)&lt;&gt;VLOOKUP(Table2[[#This Row],[HomeTeam]],Table3[[Teams]:[D]],2),1,0)</f>
        <v>1</v>
      </c>
    </row>
    <row r="184" spans="1:23" x14ac:dyDescent="0.25">
      <c r="B184" s="1">
        <v>45598</v>
      </c>
      <c r="C184" s="9" t="s">
        <v>294</v>
      </c>
      <c r="D184" s="2" t="s">
        <v>26</v>
      </c>
      <c r="E184" s="2" t="s">
        <v>35</v>
      </c>
      <c r="F184" s="2"/>
      <c r="G184" s="2"/>
      <c r="H184" s="2" t="str">
        <f t="shared" si="8"/>
        <v>_</v>
      </c>
      <c r="I184" s="2"/>
      <c r="J184" s="2"/>
      <c r="K184" s="2"/>
      <c r="L184" s="2" t="str">
        <f t="shared" si="7"/>
        <v>_</v>
      </c>
      <c r="M184" s="2"/>
      <c r="N184" s="2">
        <f>IF(ISBLANK(Table2[[#This Row],[ActualResult]]), 0, 1)</f>
        <v>0</v>
      </c>
      <c r="O184" s="2" t="str">
        <f>IF(ISBLANK(Table2[[#This Row],[ActualResult]]), "_", IF(Table2[[#This Row],[ActualWinner]]=Table2[[#This Row],[PredictedWinner]], "Y", "N"))</f>
        <v>_</v>
      </c>
      <c r="P184" s="2" t="str">
        <f>IF(ISBLANK(Table2[[#This Row],[ActualResult]]), "_", IF(Table2[[#This Row],[ActualAwayScore]]=Table2[[#This Row],[PredictedAwayScore]], "Y", "N"))</f>
        <v>_</v>
      </c>
      <c r="Q184" s="2" t="str">
        <f>IF(ISBLANK(Table2[[#This Row],[ActualResult]]), "_", IF(Table2[[#This Row],[ActualHomeScore]]=Table2[[#This Row],[PredictedHomeScore]], "Y", "N"))</f>
        <v>_</v>
      </c>
      <c r="R184" s="2"/>
      <c r="S184" s="2" t="str">
        <f t="shared" si="6"/>
        <v>_</v>
      </c>
      <c r="T184" s="2">
        <f>IF(VLOOKUP(Table2[[#This Row],[AwayTeam]],Table3[[Teams]:[D]],2)=VLOOKUP(Table2[[#This Row],[HomeTeam]],Table3[[Teams]:[D]],2),1,0)</f>
        <v>1</v>
      </c>
      <c r="U184" s="2">
        <f>IF(VLOOKUP(Table2[[#This Row],[AwayTeam]],Table3[[Teams]:[D]],3)=VLOOKUP(Table2[[#This Row],[HomeTeam]],Table3[[Teams]:[D]],3),1,0)</f>
        <v>1</v>
      </c>
      <c r="V184" s="2">
        <f>IF(Table2[[#This Row],[InterConf]]=1,IF(Table2[[#This Row],[InterDiv]]=0, 1, 0), 0)</f>
        <v>0</v>
      </c>
      <c r="W184" s="2">
        <f>IF(VLOOKUP(Table2[[#This Row],[AwayTeam]],Table3[[Teams]:[D]],2)&lt;&gt;VLOOKUP(Table2[[#This Row],[HomeTeam]],Table3[[Teams]:[D]],2),1,0)</f>
        <v>0</v>
      </c>
    </row>
    <row r="185" spans="1:23" x14ac:dyDescent="0.25">
      <c r="B185" s="1">
        <v>45598</v>
      </c>
      <c r="C185" s="9" t="s">
        <v>295</v>
      </c>
      <c r="D185" s="2" t="s">
        <v>15</v>
      </c>
      <c r="E185" s="2" t="s">
        <v>27</v>
      </c>
      <c r="F185" s="2"/>
      <c r="G185" s="2"/>
      <c r="H185" s="2" t="str">
        <f t="shared" si="8"/>
        <v>_</v>
      </c>
      <c r="I185" s="2"/>
      <c r="J185" s="2"/>
      <c r="K185" s="2"/>
      <c r="L185" s="2" t="str">
        <f t="shared" si="7"/>
        <v>_</v>
      </c>
      <c r="M185" s="2"/>
      <c r="N185" s="2">
        <f>IF(ISBLANK(Table2[[#This Row],[ActualResult]]), 0, 1)</f>
        <v>0</v>
      </c>
      <c r="O185" s="2" t="str">
        <f>IF(ISBLANK(Table2[[#This Row],[ActualResult]]), "_", IF(Table2[[#This Row],[ActualWinner]]=Table2[[#This Row],[PredictedWinner]], "Y", "N"))</f>
        <v>_</v>
      </c>
      <c r="P185" s="2" t="str">
        <f>IF(ISBLANK(Table2[[#This Row],[ActualResult]]), "_", IF(Table2[[#This Row],[ActualAwayScore]]=Table2[[#This Row],[PredictedAwayScore]], "Y", "N"))</f>
        <v>_</v>
      </c>
      <c r="Q185" s="2" t="str">
        <f>IF(ISBLANK(Table2[[#This Row],[ActualResult]]), "_", IF(Table2[[#This Row],[ActualHomeScore]]=Table2[[#This Row],[PredictedHomeScore]], "Y", "N"))</f>
        <v>_</v>
      </c>
      <c r="R185" s="2"/>
      <c r="S185" s="2" t="str">
        <f t="shared" si="6"/>
        <v>_</v>
      </c>
      <c r="T185" s="2">
        <f>IF(VLOOKUP(Table2[[#This Row],[AwayTeam]],Table3[[Teams]:[D]],2)=VLOOKUP(Table2[[#This Row],[HomeTeam]],Table3[[Teams]:[D]],2),1,0)</f>
        <v>1</v>
      </c>
      <c r="U185" s="2">
        <f>IF(VLOOKUP(Table2[[#This Row],[AwayTeam]],Table3[[Teams]:[D]],3)=VLOOKUP(Table2[[#This Row],[HomeTeam]],Table3[[Teams]:[D]],3),1,0)</f>
        <v>0</v>
      </c>
      <c r="V185" s="2">
        <f>IF(Table2[[#This Row],[InterConf]]=1,IF(Table2[[#This Row],[InterDiv]]=0, 1, 0), 0)</f>
        <v>1</v>
      </c>
      <c r="W185" s="2">
        <f>IF(VLOOKUP(Table2[[#This Row],[AwayTeam]],Table3[[Teams]:[D]],2)&lt;&gt;VLOOKUP(Table2[[#This Row],[HomeTeam]],Table3[[Teams]:[D]],2),1,0)</f>
        <v>0</v>
      </c>
    </row>
    <row r="186" spans="1:23" x14ac:dyDescent="0.25">
      <c r="A186" s="5"/>
      <c r="B186" s="3">
        <v>45598</v>
      </c>
      <c r="C186" s="10" t="s">
        <v>296</v>
      </c>
      <c r="D186" s="4" t="s">
        <v>25</v>
      </c>
      <c r="E186" s="4" t="s">
        <v>38</v>
      </c>
      <c r="F186" s="4"/>
      <c r="G186" s="4"/>
      <c r="H186" s="4" t="str">
        <f t="shared" si="8"/>
        <v>_</v>
      </c>
      <c r="I186" s="4"/>
      <c r="J186" s="4"/>
      <c r="K186" s="4"/>
      <c r="L186" s="2" t="str">
        <f t="shared" si="7"/>
        <v>_</v>
      </c>
      <c r="M186" s="4"/>
      <c r="N186" s="4">
        <f>IF(ISBLANK(Table2[[#This Row],[ActualResult]]), 0, 1)</f>
        <v>0</v>
      </c>
      <c r="O186" s="4" t="str">
        <f>IF(ISBLANK(Table2[[#This Row],[ActualResult]]), "_", IF(Table2[[#This Row],[ActualWinner]]=Table2[[#This Row],[PredictedWinner]], "Y", "N"))</f>
        <v>_</v>
      </c>
      <c r="P186" s="4" t="str">
        <f>IF(ISBLANK(Table2[[#This Row],[ActualResult]]), "_", IF(Table2[[#This Row],[ActualAwayScore]]=Table2[[#This Row],[PredictedAwayScore]], "Y", "N"))</f>
        <v>_</v>
      </c>
      <c r="Q186" s="4" t="str">
        <f>IF(ISBLANK(Table2[[#This Row],[ActualResult]]), "_", IF(Table2[[#This Row],[ActualHomeScore]]=Table2[[#This Row],[PredictedHomeScore]], "Y", "N"))</f>
        <v>_</v>
      </c>
      <c r="R186" s="2"/>
      <c r="S186" s="2" t="str">
        <f t="shared" si="6"/>
        <v>_</v>
      </c>
      <c r="T186" s="2">
        <f>IF(VLOOKUP(Table2[[#This Row],[AwayTeam]],Table3[[Teams]:[D]],2)=VLOOKUP(Table2[[#This Row],[HomeTeam]],Table3[[Teams]:[D]],2),1,0)</f>
        <v>1</v>
      </c>
      <c r="U186" s="2">
        <f>IF(VLOOKUP(Table2[[#This Row],[AwayTeam]],Table3[[Teams]:[D]],3)=VLOOKUP(Table2[[#This Row],[HomeTeam]],Table3[[Teams]:[D]],3),1,0)</f>
        <v>1</v>
      </c>
      <c r="V186" s="2">
        <f>IF(Table2[[#This Row],[InterConf]]=1,IF(Table2[[#This Row],[InterDiv]]=0, 1, 0), 0)</f>
        <v>0</v>
      </c>
      <c r="W186" s="2">
        <f>IF(VLOOKUP(Table2[[#This Row],[AwayTeam]],Table3[[Teams]:[D]],2)&lt;&gt;VLOOKUP(Table2[[#This Row],[HomeTeam]],Table3[[Teams]:[D]],2),1,0)</f>
        <v>0</v>
      </c>
    </row>
    <row r="187" spans="1:23" x14ac:dyDescent="0.25">
      <c r="B187" s="1">
        <v>45599</v>
      </c>
      <c r="C187" s="9" t="s">
        <v>297</v>
      </c>
      <c r="D187" s="2" t="s">
        <v>33</v>
      </c>
      <c r="E187" s="2" t="s">
        <v>20</v>
      </c>
      <c r="F187" s="2"/>
      <c r="G187" s="2"/>
      <c r="H187" s="2" t="str">
        <f t="shared" si="8"/>
        <v>_</v>
      </c>
      <c r="I187" s="2"/>
      <c r="J187" s="2"/>
      <c r="K187" s="2"/>
      <c r="L187" s="19" t="str">
        <f t="shared" si="7"/>
        <v>_</v>
      </c>
      <c r="M187" s="2"/>
      <c r="N187" s="2">
        <f>IF(ISBLANK(Table2[[#This Row],[ActualResult]]), 0, 1)</f>
        <v>0</v>
      </c>
      <c r="O187" s="2" t="str">
        <f>IF(ISBLANK(Table2[[#This Row],[ActualResult]]), "_", IF(Table2[[#This Row],[ActualWinner]]=Table2[[#This Row],[PredictedWinner]], "Y", "N"))</f>
        <v>_</v>
      </c>
      <c r="P187" s="2" t="str">
        <f>IF(ISBLANK(Table2[[#This Row],[ActualResult]]), "_", IF(Table2[[#This Row],[ActualAwayScore]]=Table2[[#This Row],[PredictedAwayScore]], "Y", "N"))</f>
        <v>_</v>
      </c>
      <c r="Q187" s="2" t="str">
        <f>IF(ISBLANK(Table2[[#This Row],[ActualResult]]), "_", IF(Table2[[#This Row],[ActualHomeScore]]=Table2[[#This Row],[PredictedHomeScore]], "Y", "N"))</f>
        <v>_</v>
      </c>
      <c r="R187" s="2"/>
      <c r="S187" s="2" t="str">
        <f t="shared" si="6"/>
        <v>_</v>
      </c>
      <c r="T187" s="2">
        <f>IF(VLOOKUP(Table2[[#This Row],[AwayTeam]],Table3[[Teams]:[D]],2)=VLOOKUP(Table2[[#This Row],[HomeTeam]],Table3[[Teams]:[D]],2),1,0)</f>
        <v>1</v>
      </c>
      <c r="U187" s="2">
        <f>IF(VLOOKUP(Table2[[#This Row],[AwayTeam]],Table3[[Teams]:[D]],3)=VLOOKUP(Table2[[#This Row],[HomeTeam]],Table3[[Teams]:[D]],3),1,0)</f>
        <v>1</v>
      </c>
      <c r="V187" s="2">
        <f>IF(Table2[[#This Row],[InterConf]]=1,IF(Table2[[#This Row],[InterDiv]]=0, 1, 0), 0)</f>
        <v>0</v>
      </c>
      <c r="W187" s="2">
        <f>IF(VLOOKUP(Table2[[#This Row],[AwayTeam]],Table3[[Teams]:[D]],2)&lt;&gt;VLOOKUP(Table2[[#This Row],[HomeTeam]],Table3[[Teams]:[D]],2),1,0)</f>
        <v>0</v>
      </c>
    </row>
    <row r="188" spans="1:23" x14ac:dyDescent="0.25">
      <c r="B188" s="1">
        <v>45599</v>
      </c>
      <c r="C188" s="9" t="s">
        <v>298</v>
      </c>
      <c r="D188" s="2" t="s">
        <v>43</v>
      </c>
      <c r="E188" s="2" t="s">
        <v>22</v>
      </c>
      <c r="F188" s="2"/>
      <c r="G188" s="2"/>
      <c r="H188" s="2" t="str">
        <f t="shared" si="8"/>
        <v>_</v>
      </c>
      <c r="I188" s="2"/>
      <c r="J188" s="2"/>
      <c r="K188" s="2"/>
      <c r="L188" s="2" t="str">
        <f t="shared" si="7"/>
        <v>_</v>
      </c>
      <c r="M188" s="2"/>
      <c r="N188" s="2">
        <f>IF(ISBLANK(Table2[[#This Row],[ActualResult]]), 0, 1)</f>
        <v>0</v>
      </c>
      <c r="O188" s="2" t="str">
        <f>IF(ISBLANK(Table2[[#This Row],[ActualResult]]), "_", IF(Table2[[#This Row],[ActualWinner]]=Table2[[#This Row],[PredictedWinner]], "Y", "N"))</f>
        <v>_</v>
      </c>
      <c r="P188" s="2" t="str">
        <f>IF(ISBLANK(Table2[[#This Row],[ActualResult]]), "_", IF(Table2[[#This Row],[ActualAwayScore]]=Table2[[#This Row],[PredictedAwayScore]], "Y", "N"))</f>
        <v>_</v>
      </c>
      <c r="Q188" s="2" t="str">
        <f>IF(ISBLANK(Table2[[#This Row],[ActualResult]]), "_", IF(Table2[[#This Row],[ActualHomeScore]]=Table2[[#This Row],[PredictedHomeScore]], "Y", "N"))</f>
        <v>_</v>
      </c>
      <c r="R188" s="2"/>
      <c r="S188" s="2" t="str">
        <f t="shared" si="6"/>
        <v>_</v>
      </c>
      <c r="T188" s="2">
        <f>IF(VLOOKUP(Table2[[#This Row],[AwayTeam]],Table3[[Teams]:[D]],2)=VLOOKUP(Table2[[#This Row],[HomeTeam]],Table3[[Teams]:[D]],2),1,0)</f>
        <v>0</v>
      </c>
      <c r="U188" s="2">
        <f>IF(VLOOKUP(Table2[[#This Row],[AwayTeam]],Table3[[Teams]:[D]],3)=VLOOKUP(Table2[[#This Row],[HomeTeam]],Table3[[Teams]:[D]],3),1,0)</f>
        <v>0</v>
      </c>
      <c r="V188" s="2">
        <f>IF(Table2[[#This Row],[InterConf]]=1,IF(Table2[[#This Row],[InterDiv]]=0, 1, 0), 0)</f>
        <v>0</v>
      </c>
      <c r="W188" s="2">
        <f>IF(VLOOKUP(Table2[[#This Row],[AwayTeam]],Table3[[Teams]:[D]],2)&lt;&gt;VLOOKUP(Table2[[#This Row],[HomeTeam]],Table3[[Teams]:[D]],2),1,0)</f>
        <v>1</v>
      </c>
    </row>
    <row r="189" spans="1:23" x14ac:dyDescent="0.25">
      <c r="B189" s="1">
        <v>45599</v>
      </c>
      <c r="C189" s="9" t="s">
        <v>299</v>
      </c>
      <c r="D189" s="2" t="s">
        <v>12</v>
      </c>
      <c r="E189" s="2" t="s">
        <v>16</v>
      </c>
      <c r="F189" s="2"/>
      <c r="G189" s="2"/>
      <c r="H189" s="2" t="str">
        <f t="shared" si="8"/>
        <v>_</v>
      </c>
      <c r="I189" s="2"/>
      <c r="J189" s="2"/>
      <c r="K189" s="2"/>
      <c r="L189" s="2" t="str">
        <f t="shared" si="7"/>
        <v>_</v>
      </c>
      <c r="M189" s="2"/>
      <c r="N189" s="2">
        <f>IF(ISBLANK(Table2[[#This Row],[ActualResult]]), 0, 1)</f>
        <v>0</v>
      </c>
      <c r="O189" s="2" t="str">
        <f>IF(ISBLANK(Table2[[#This Row],[ActualResult]]), "_", IF(Table2[[#This Row],[ActualWinner]]=Table2[[#This Row],[PredictedWinner]], "Y", "N"))</f>
        <v>_</v>
      </c>
      <c r="P189" s="2" t="str">
        <f>IF(ISBLANK(Table2[[#This Row],[ActualResult]]), "_", IF(Table2[[#This Row],[ActualAwayScore]]=Table2[[#This Row],[PredictedAwayScore]], "Y", "N"))</f>
        <v>_</v>
      </c>
      <c r="Q189" s="2" t="str">
        <f>IF(ISBLANK(Table2[[#This Row],[ActualResult]]), "_", IF(Table2[[#This Row],[ActualHomeScore]]=Table2[[#This Row],[PredictedHomeScore]], "Y", "N"))</f>
        <v>_</v>
      </c>
      <c r="R189" s="2"/>
      <c r="S189" s="2" t="str">
        <f t="shared" si="6"/>
        <v>_</v>
      </c>
      <c r="T189" s="2">
        <f>IF(VLOOKUP(Table2[[#This Row],[AwayTeam]],Table3[[Teams]:[D]],2)=VLOOKUP(Table2[[#This Row],[HomeTeam]],Table3[[Teams]:[D]],2),1,0)</f>
        <v>0</v>
      </c>
      <c r="U189" s="2">
        <f>IF(VLOOKUP(Table2[[#This Row],[AwayTeam]],Table3[[Teams]:[D]],3)=VLOOKUP(Table2[[#This Row],[HomeTeam]],Table3[[Teams]:[D]],3),1,0)</f>
        <v>0</v>
      </c>
      <c r="V189" s="2">
        <f>IF(Table2[[#This Row],[InterConf]]=1,IF(Table2[[#This Row],[InterDiv]]=0, 1, 0), 0)</f>
        <v>0</v>
      </c>
      <c r="W189" s="2">
        <f>IF(VLOOKUP(Table2[[#This Row],[AwayTeam]],Table3[[Teams]:[D]],2)&lt;&gt;VLOOKUP(Table2[[#This Row],[HomeTeam]],Table3[[Teams]:[D]],2),1,0)</f>
        <v>1</v>
      </c>
    </row>
    <row r="190" spans="1:23" x14ac:dyDescent="0.25">
      <c r="B190" s="1">
        <v>45599</v>
      </c>
      <c r="C190" s="9" t="s">
        <v>300</v>
      </c>
      <c r="D190" s="2" t="s">
        <v>46</v>
      </c>
      <c r="E190" s="2" t="s">
        <v>44</v>
      </c>
      <c r="F190" s="2"/>
      <c r="G190" s="2"/>
      <c r="H190" s="2" t="str">
        <f t="shared" si="8"/>
        <v>_</v>
      </c>
      <c r="I190" s="2"/>
      <c r="J190" s="2"/>
      <c r="K190" s="2"/>
      <c r="L190" s="2" t="str">
        <f t="shared" si="7"/>
        <v>_</v>
      </c>
      <c r="M190" s="2"/>
      <c r="N190" s="2">
        <f>IF(ISBLANK(Table2[[#This Row],[ActualResult]]), 0, 1)</f>
        <v>0</v>
      </c>
      <c r="O190" s="2" t="str">
        <f>IF(ISBLANK(Table2[[#This Row],[ActualResult]]), "_", IF(Table2[[#This Row],[ActualWinner]]=Table2[[#This Row],[PredictedWinner]], "Y", "N"))</f>
        <v>_</v>
      </c>
      <c r="P190" s="2" t="str">
        <f>IF(ISBLANK(Table2[[#This Row],[ActualResult]]), "_", IF(Table2[[#This Row],[ActualAwayScore]]=Table2[[#This Row],[PredictedAwayScore]], "Y", "N"))</f>
        <v>_</v>
      </c>
      <c r="Q190" s="2" t="str">
        <f>IF(ISBLANK(Table2[[#This Row],[ActualResult]]), "_", IF(Table2[[#This Row],[ActualHomeScore]]=Table2[[#This Row],[PredictedHomeScore]], "Y", "N"))</f>
        <v>_</v>
      </c>
      <c r="R190" s="2"/>
      <c r="S190" s="2" t="str">
        <f t="shared" si="6"/>
        <v>_</v>
      </c>
      <c r="T190" s="2">
        <f>IF(VLOOKUP(Table2[[#This Row],[AwayTeam]],Table3[[Teams]:[D]],2)=VLOOKUP(Table2[[#This Row],[HomeTeam]],Table3[[Teams]:[D]],2),1,0)</f>
        <v>1</v>
      </c>
      <c r="U190" s="2">
        <f>IF(VLOOKUP(Table2[[#This Row],[AwayTeam]],Table3[[Teams]:[D]],3)=VLOOKUP(Table2[[#This Row],[HomeTeam]],Table3[[Teams]:[D]],3),1,0)</f>
        <v>1</v>
      </c>
      <c r="V190" s="2">
        <f>IF(Table2[[#This Row],[InterConf]]=1,IF(Table2[[#This Row],[InterDiv]]=0, 1, 0), 0)</f>
        <v>0</v>
      </c>
      <c r="W190" s="2">
        <f>IF(VLOOKUP(Table2[[#This Row],[AwayTeam]],Table3[[Teams]:[D]],2)&lt;&gt;VLOOKUP(Table2[[#This Row],[HomeTeam]],Table3[[Teams]:[D]],2),1,0)</f>
        <v>0</v>
      </c>
    </row>
    <row r="191" spans="1:23" x14ac:dyDescent="0.25">
      <c r="B191" s="1">
        <v>45599</v>
      </c>
      <c r="C191" s="9" t="s">
        <v>301</v>
      </c>
      <c r="D191" s="2" t="s">
        <v>18</v>
      </c>
      <c r="E191" s="2" t="s">
        <v>37</v>
      </c>
      <c r="F191" s="2"/>
      <c r="G191" s="2"/>
      <c r="H191" s="2" t="str">
        <f t="shared" si="8"/>
        <v>_</v>
      </c>
      <c r="I191" s="2"/>
      <c r="J191" s="2"/>
      <c r="K191" s="2"/>
      <c r="L191" s="2" t="str">
        <f t="shared" si="7"/>
        <v>_</v>
      </c>
      <c r="M191" s="2"/>
      <c r="N191" s="2">
        <f>IF(ISBLANK(Table2[[#This Row],[ActualResult]]), 0, 1)</f>
        <v>0</v>
      </c>
      <c r="O191" s="2" t="str">
        <f>IF(ISBLANK(Table2[[#This Row],[ActualResult]]), "_", IF(Table2[[#This Row],[ActualWinner]]=Table2[[#This Row],[PredictedWinner]], "Y", "N"))</f>
        <v>_</v>
      </c>
      <c r="P191" s="2" t="str">
        <f>IF(ISBLANK(Table2[[#This Row],[ActualResult]]), "_", IF(Table2[[#This Row],[ActualAwayScore]]=Table2[[#This Row],[PredictedAwayScore]], "Y", "N"))</f>
        <v>_</v>
      </c>
      <c r="Q191" s="2" t="str">
        <f>IF(ISBLANK(Table2[[#This Row],[ActualResult]]), "_", IF(Table2[[#This Row],[ActualHomeScore]]=Table2[[#This Row],[PredictedHomeScore]], "Y", "N"))</f>
        <v>_</v>
      </c>
      <c r="R191" s="2"/>
      <c r="S191" s="2" t="str">
        <f t="shared" si="6"/>
        <v>_</v>
      </c>
      <c r="T191" s="2">
        <f>IF(VLOOKUP(Table2[[#This Row],[AwayTeam]],Table3[[Teams]:[D]],2)=VLOOKUP(Table2[[#This Row],[HomeTeam]],Table3[[Teams]:[D]],2),1,0)</f>
        <v>0</v>
      </c>
      <c r="U191" s="2">
        <f>IF(VLOOKUP(Table2[[#This Row],[AwayTeam]],Table3[[Teams]:[D]],3)=VLOOKUP(Table2[[#This Row],[HomeTeam]],Table3[[Teams]:[D]],3),1,0)</f>
        <v>0</v>
      </c>
      <c r="V191" s="2">
        <f>IF(Table2[[#This Row],[InterConf]]=1,IF(Table2[[#This Row],[InterDiv]]=0, 1, 0), 0)</f>
        <v>0</v>
      </c>
      <c r="W191" s="2">
        <f>IF(VLOOKUP(Table2[[#This Row],[AwayTeam]],Table3[[Teams]:[D]],2)&lt;&gt;VLOOKUP(Table2[[#This Row],[HomeTeam]],Table3[[Teams]:[D]],2),1,0)</f>
        <v>1</v>
      </c>
    </row>
    <row r="192" spans="1:23" x14ac:dyDescent="0.25">
      <c r="B192" s="1">
        <v>45599</v>
      </c>
      <c r="C192" s="9" t="s">
        <v>302</v>
      </c>
      <c r="D192" s="2" t="s">
        <v>23</v>
      </c>
      <c r="E192" s="2" t="s">
        <v>24</v>
      </c>
      <c r="F192" s="2"/>
      <c r="G192" s="2"/>
      <c r="H192" s="2" t="str">
        <f t="shared" si="8"/>
        <v>_</v>
      </c>
      <c r="I192" s="2"/>
      <c r="J192" s="2"/>
      <c r="K192" s="2"/>
      <c r="L192" s="2" t="str">
        <f t="shared" si="7"/>
        <v>_</v>
      </c>
      <c r="M192" s="2"/>
      <c r="N192" s="2">
        <f>IF(ISBLANK(Table2[[#This Row],[ActualResult]]), 0, 1)</f>
        <v>0</v>
      </c>
      <c r="O192" s="2" t="str">
        <f>IF(ISBLANK(Table2[[#This Row],[ActualResult]]), "_", IF(Table2[[#This Row],[ActualWinner]]=Table2[[#This Row],[PredictedWinner]], "Y", "N"))</f>
        <v>_</v>
      </c>
      <c r="P192" s="2" t="str">
        <f>IF(ISBLANK(Table2[[#This Row],[ActualResult]]), "_", IF(Table2[[#This Row],[ActualAwayScore]]=Table2[[#This Row],[PredictedAwayScore]], "Y", "N"))</f>
        <v>_</v>
      </c>
      <c r="Q192" s="2" t="str">
        <f>IF(ISBLANK(Table2[[#This Row],[ActualResult]]), "_", IF(Table2[[#This Row],[ActualHomeScore]]=Table2[[#This Row],[PredictedHomeScore]], "Y", "N"))</f>
        <v>_</v>
      </c>
      <c r="R192" s="2"/>
      <c r="S192" s="2" t="str">
        <f t="shared" si="6"/>
        <v>_</v>
      </c>
      <c r="T192" s="2">
        <f>IF(VLOOKUP(Table2[[#This Row],[AwayTeam]],Table3[[Teams]:[D]],2)=VLOOKUP(Table2[[#This Row],[HomeTeam]],Table3[[Teams]:[D]],2),1,0)</f>
        <v>1</v>
      </c>
      <c r="U192" s="2">
        <f>IF(VLOOKUP(Table2[[#This Row],[AwayTeam]],Table3[[Teams]:[D]],3)=VLOOKUP(Table2[[#This Row],[HomeTeam]],Table3[[Teams]:[D]],3),1,0)</f>
        <v>1</v>
      </c>
      <c r="V192" s="2">
        <f>IF(Table2[[#This Row],[InterConf]]=1,IF(Table2[[#This Row],[InterDiv]]=0, 1, 0), 0)</f>
        <v>0</v>
      </c>
      <c r="W192" s="2">
        <f>IF(VLOOKUP(Table2[[#This Row],[AwayTeam]],Table3[[Teams]:[D]],2)&lt;&gt;VLOOKUP(Table2[[#This Row],[HomeTeam]],Table3[[Teams]:[D]],2),1,0)</f>
        <v>0</v>
      </c>
    </row>
    <row r="193" spans="1:23" x14ac:dyDescent="0.25">
      <c r="A193" s="5"/>
      <c r="B193" s="3">
        <v>45599</v>
      </c>
      <c r="C193" s="10" t="s">
        <v>303</v>
      </c>
      <c r="D193" s="4" t="s">
        <v>17</v>
      </c>
      <c r="E193" s="4" t="s">
        <v>47</v>
      </c>
      <c r="F193" s="4"/>
      <c r="G193" s="4"/>
      <c r="H193" s="4" t="str">
        <f t="shared" si="8"/>
        <v>_</v>
      </c>
      <c r="I193" s="4"/>
      <c r="J193" s="4"/>
      <c r="K193" s="4"/>
      <c r="L193" s="2" t="str">
        <f t="shared" si="7"/>
        <v>_</v>
      </c>
      <c r="M193" s="4"/>
      <c r="N193" s="4">
        <f>IF(ISBLANK(Table2[[#This Row],[ActualResult]]), 0, 1)</f>
        <v>0</v>
      </c>
      <c r="O193" s="4" t="str">
        <f>IF(ISBLANK(Table2[[#This Row],[ActualResult]]), "_", IF(Table2[[#This Row],[ActualWinner]]=Table2[[#This Row],[PredictedWinner]], "Y", "N"))</f>
        <v>_</v>
      </c>
      <c r="P193" s="4" t="str">
        <f>IF(ISBLANK(Table2[[#This Row],[ActualResult]]), "_", IF(Table2[[#This Row],[ActualAwayScore]]=Table2[[#This Row],[PredictedAwayScore]], "Y", "N"))</f>
        <v>_</v>
      </c>
      <c r="Q193" s="4" t="str">
        <f>IF(ISBLANK(Table2[[#This Row],[ActualResult]]), "_", IF(Table2[[#This Row],[ActualHomeScore]]=Table2[[#This Row],[PredictedHomeScore]], "Y", "N"))</f>
        <v>_</v>
      </c>
      <c r="R193" s="2"/>
      <c r="S193" s="2" t="str">
        <f t="shared" si="6"/>
        <v>_</v>
      </c>
      <c r="T193" s="2">
        <f>IF(VLOOKUP(Table2[[#This Row],[AwayTeam]],Table3[[Teams]:[D]],2)=VLOOKUP(Table2[[#This Row],[HomeTeam]],Table3[[Teams]:[D]],2),1,0)</f>
        <v>1</v>
      </c>
      <c r="U193" s="2">
        <f>IF(VLOOKUP(Table2[[#This Row],[AwayTeam]],Table3[[Teams]:[D]],3)=VLOOKUP(Table2[[#This Row],[HomeTeam]],Table3[[Teams]:[D]],3),1,0)</f>
        <v>0</v>
      </c>
      <c r="V193" s="2">
        <f>IF(Table2[[#This Row],[InterConf]]=1,IF(Table2[[#This Row],[InterDiv]]=0, 1, 0), 0)</f>
        <v>1</v>
      </c>
      <c r="W193" s="2">
        <f>IF(VLOOKUP(Table2[[#This Row],[AwayTeam]],Table3[[Teams]:[D]],2)&lt;&gt;VLOOKUP(Table2[[#This Row],[HomeTeam]],Table3[[Teams]:[D]],2),1,0)</f>
        <v>0</v>
      </c>
    </row>
    <row r="194" spans="1:23" x14ac:dyDescent="0.25">
      <c r="B194" s="1">
        <v>45600</v>
      </c>
      <c r="C194" s="9" t="s">
        <v>304</v>
      </c>
      <c r="D194" s="2" t="s">
        <v>28</v>
      </c>
      <c r="E194" s="2" t="s">
        <v>35</v>
      </c>
      <c r="F194" s="2"/>
      <c r="G194" s="2"/>
      <c r="H194" s="2" t="str">
        <f t="shared" si="8"/>
        <v>_</v>
      </c>
      <c r="I194" s="2"/>
      <c r="J194" s="2"/>
      <c r="K194" s="2"/>
      <c r="L194" s="19" t="str">
        <f t="shared" si="7"/>
        <v>_</v>
      </c>
      <c r="M194" s="2"/>
      <c r="N194" s="2">
        <f>IF(ISBLANK(Table2[[#This Row],[ActualResult]]), 0, 1)</f>
        <v>0</v>
      </c>
      <c r="O194" s="2" t="str">
        <f>IF(ISBLANK(Table2[[#This Row],[ActualResult]]), "_", IF(Table2[[#This Row],[ActualWinner]]=Table2[[#This Row],[PredictedWinner]], "Y", "N"))</f>
        <v>_</v>
      </c>
      <c r="P194" s="2" t="str">
        <f>IF(ISBLANK(Table2[[#This Row],[ActualResult]]), "_", IF(Table2[[#This Row],[ActualAwayScore]]=Table2[[#This Row],[PredictedAwayScore]], "Y", "N"))</f>
        <v>_</v>
      </c>
      <c r="Q194" s="2" t="str">
        <f>IF(ISBLANK(Table2[[#This Row],[ActualResult]]), "_", IF(Table2[[#This Row],[ActualHomeScore]]=Table2[[#This Row],[PredictedHomeScore]], "Y", "N"))</f>
        <v>_</v>
      </c>
      <c r="R194" s="2"/>
      <c r="S194" s="2" t="str">
        <f t="shared" si="6"/>
        <v>_</v>
      </c>
      <c r="T194" s="2">
        <f>IF(VLOOKUP(Table2[[#This Row],[AwayTeam]],Table3[[Teams]:[D]],2)=VLOOKUP(Table2[[#This Row],[HomeTeam]],Table3[[Teams]:[D]],2),1,0)</f>
        <v>1</v>
      </c>
      <c r="U194" s="2">
        <f>IF(VLOOKUP(Table2[[#This Row],[AwayTeam]],Table3[[Teams]:[D]],3)=VLOOKUP(Table2[[#This Row],[HomeTeam]],Table3[[Teams]:[D]],3),1,0)</f>
        <v>0</v>
      </c>
      <c r="V194" s="2">
        <f>IF(Table2[[#This Row],[InterConf]]=1,IF(Table2[[#This Row],[InterDiv]]=0, 1, 0), 0)</f>
        <v>1</v>
      </c>
      <c r="W194" s="2">
        <f>IF(VLOOKUP(Table2[[#This Row],[AwayTeam]],Table3[[Teams]:[D]],2)&lt;&gt;VLOOKUP(Table2[[#This Row],[HomeTeam]],Table3[[Teams]:[D]],2),1,0)</f>
        <v>0</v>
      </c>
    </row>
    <row r="195" spans="1:23" x14ac:dyDescent="0.25">
      <c r="A195" s="5"/>
      <c r="B195" s="3">
        <v>45600</v>
      </c>
      <c r="C195" s="10" t="s">
        <v>305</v>
      </c>
      <c r="D195" s="4" t="s">
        <v>32</v>
      </c>
      <c r="E195" s="4" t="s">
        <v>23</v>
      </c>
      <c r="F195" s="4"/>
      <c r="G195" s="4"/>
      <c r="H195" s="4" t="str">
        <f t="shared" si="8"/>
        <v>_</v>
      </c>
      <c r="I195" s="4"/>
      <c r="J195" s="4"/>
      <c r="K195" s="4"/>
      <c r="L195" s="2" t="str">
        <f t="shared" si="7"/>
        <v>_</v>
      </c>
      <c r="M195" s="4"/>
      <c r="N195" s="4">
        <f>IF(ISBLANK(Table2[[#This Row],[ActualResult]]), 0, 1)</f>
        <v>0</v>
      </c>
      <c r="O195" s="4" t="str">
        <f>IF(ISBLANK(Table2[[#This Row],[ActualResult]]), "_", IF(Table2[[#This Row],[ActualWinner]]=Table2[[#This Row],[PredictedWinner]], "Y", "N"))</f>
        <v>_</v>
      </c>
      <c r="P195" s="4" t="str">
        <f>IF(ISBLANK(Table2[[#This Row],[ActualResult]]), "_", IF(Table2[[#This Row],[ActualAwayScore]]=Table2[[#This Row],[PredictedAwayScore]], "Y", "N"))</f>
        <v>_</v>
      </c>
      <c r="Q195" s="4" t="str">
        <f>IF(ISBLANK(Table2[[#This Row],[ActualResult]]), "_", IF(Table2[[#This Row],[ActualHomeScore]]=Table2[[#This Row],[PredictedHomeScore]], "Y", "N"))</f>
        <v>_</v>
      </c>
      <c r="R195" s="2"/>
      <c r="S195" s="2" t="str">
        <f t="shared" ref="S195:S258" si="9">IF($L195="_", "_", IF($L195=$D195,$E195,$D195))</f>
        <v>_</v>
      </c>
      <c r="T195" s="2">
        <f>IF(VLOOKUP(Table2[[#This Row],[AwayTeam]],Table3[[Teams]:[D]],2)=VLOOKUP(Table2[[#This Row],[HomeTeam]],Table3[[Teams]:[D]],2),1,0)</f>
        <v>0</v>
      </c>
      <c r="U195" s="2">
        <f>IF(VLOOKUP(Table2[[#This Row],[AwayTeam]],Table3[[Teams]:[D]],3)=VLOOKUP(Table2[[#This Row],[HomeTeam]],Table3[[Teams]:[D]],3),1,0)</f>
        <v>0</v>
      </c>
      <c r="V195" s="2">
        <f>IF(Table2[[#This Row],[InterConf]]=1,IF(Table2[[#This Row],[InterDiv]]=0, 1, 0), 0)</f>
        <v>0</v>
      </c>
      <c r="W195" s="2">
        <f>IF(VLOOKUP(Table2[[#This Row],[AwayTeam]],Table3[[Teams]:[D]],2)&lt;&gt;VLOOKUP(Table2[[#This Row],[HomeTeam]],Table3[[Teams]:[D]],2),1,0)</f>
        <v>1</v>
      </c>
    </row>
    <row r="196" spans="1:23" x14ac:dyDescent="0.25">
      <c r="B196" s="1">
        <v>45601</v>
      </c>
      <c r="C196" s="9" t="s">
        <v>306</v>
      </c>
      <c r="D196" s="2" t="s">
        <v>30</v>
      </c>
      <c r="E196" s="2" t="s">
        <v>29</v>
      </c>
      <c r="F196" s="2"/>
      <c r="G196" s="2"/>
      <c r="H196" s="2" t="str">
        <f t="shared" si="8"/>
        <v>_</v>
      </c>
      <c r="I196" s="2"/>
      <c r="J196" s="2"/>
      <c r="K196" s="2"/>
      <c r="L196" s="19" t="str">
        <f t="shared" ref="L196:L259" si="10">IF(OR($J196=$K196,AND(ISBLANK($J196),ISBLANK($K196))),"_",IF($J196&gt;$K196,$D196,$E196))</f>
        <v>_</v>
      </c>
      <c r="M196" s="2"/>
      <c r="N196" s="2">
        <f>IF(ISBLANK(Table2[[#This Row],[ActualResult]]), 0, 1)</f>
        <v>0</v>
      </c>
      <c r="O196" s="2" t="str">
        <f>IF(ISBLANK(Table2[[#This Row],[ActualResult]]), "_", IF(Table2[[#This Row],[ActualWinner]]=Table2[[#This Row],[PredictedWinner]], "Y", "N"))</f>
        <v>_</v>
      </c>
      <c r="P196" s="2" t="str">
        <f>IF(ISBLANK(Table2[[#This Row],[ActualResult]]), "_", IF(Table2[[#This Row],[ActualAwayScore]]=Table2[[#This Row],[PredictedAwayScore]], "Y", "N"))</f>
        <v>_</v>
      </c>
      <c r="Q196" s="2" t="str">
        <f>IF(ISBLANK(Table2[[#This Row],[ActualResult]]), "_", IF(Table2[[#This Row],[ActualHomeScore]]=Table2[[#This Row],[PredictedHomeScore]], "Y", "N"))</f>
        <v>_</v>
      </c>
      <c r="R196" s="2"/>
      <c r="S196" s="2" t="str">
        <f t="shared" si="9"/>
        <v>_</v>
      </c>
      <c r="T196" s="2">
        <f>IF(VLOOKUP(Table2[[#This Row],[AwayTeam]],Table3[[Teams]:[D]],2)=VLOOKUP(Table2[[#This Row],[HomeTeam]],Table3[[Teams]:[D]],2),1,0)</f>
        <v>1</v>
      </c>
      <c r="U196" s="2">
        <f>IF(VLOOKUP(Table2[[#This Row],[AwayTeam]],Table3[[Teams]:[D]],3)=VLOOKUP(Table2[[#This Row],[HomeTeam]],Table3[[Teams]:[D]],3),1,0)</f>
        <v>1</v>
      </c>
      <c r="V196" s="2">
        <f>IF(Table2[[#This Row],[InterConf]]=1,IF(Table2[[#This Row],[InterDiv]]=0, 1, 0), 0)</f>
        <v>0</v>
      </c>
      <c r="W196" s="2">
        <f>IF(VLOOKUP(Table2[[#This Row],[AwayTeam]],Table3[[Teams]:[D]],2)&lt;&gt;VLOOKUP(Table2[[#This Row],[HomeTeam]],Table3[[Teams]:[D]],2),1,0)</f>
        <v>0</v>
      </c>
    </row>
    <row r="197" spans="1:23" x14ac:dyDescent="0.25">
      <c r="B197" s="1">
        <v>45601</v>
      </c>
      <c r="C197" s="9" t="s">
        <v>307</v>
      </c>
      <c r="D197" s="2" t="s">
        <v>16</v>
      </c>
      <c r="E197" s="2" t="s">
        <v>18</v>
      </c>
      <c r="F197" s="2"/>
      <c r="G197" s="2"/>
      <c r="H197" s="2" t="str">
        <f t="shared" si="8"/>
        <v>_</v>
      </c>
      <c r="I197" s="2"/>
      <c r="J197" s="2"/>
      <c r="K197" s="2"/>
      <c r="L197" s="2" t="str">
        <f t="shared" si="10"/>
        <v>_</v>
      </c>
      <c r="M197" s="2"/>
      <c r="N197" s="2">
        <f>IF(ISBLANK(Table2[[#This Row],[ActualResult]]), 0, 1)</f>
        <v>0</v>
      </c>
      <c r="O197" s="2" t="str">
        <f>IF(ISBLANK(Table2[[#This Row],[ActualResult]]), "_", IF(Table2[[#This Row],[ActualWinner]]=Table2[[#This Row],[PredictedWinner]], "Y", "N"))</f>
        <v>_</v>
      </c>
      <c r="P197" s="2" t="str">
        <f>IF(ISBLANK(Table2[[#This Row],[ActualResult]]), "_", IF(Table2[[#This Row],[ActualAwayScore]]=Table2[[#This Row],[PredictedAwayScore]], "Y", "N"))</f>
        <v>_</v>
      </c>
      <c r="Q197" s="2" t="str">
        <f>IF(ISBLANK(Table2[[#This Row],[ActualResult]]), "_", IF(Table2[[#This Row],[ActualHomeScore]]=Table2[[#This Row],[PredictedHomeScore]], "Y", "N"))</f>
        <v>_</v>
      </c>
      <c r="R197" s="2"/>
      <c r="S197" s="2" t="str">
        <f t="shared" si="9"/>
        <v>_</v>
      </c>
      <c r="T197" s="2">
        <f>IF(VLOOKUP(Table2[[#This Row],[AwayTeam]],Table3[[Teams]:[D]],2)=VLOOKUP(Table2[[#This Row],[HomeTeam]],Table3[[Teams]:[D]],2),1,0)</f>
        <v>1</v>
      </c>
      <c r="U197" s="2">
        <f>IF(VLOOKUP(Table2[[#This Row],[AwayTeam]],Table3[[Teams]:[D]],3)=VLOOKUP(Table2[[#This Row],[HomeTeam]],Table3[[Teams]:[D]],3),1,0)</f>
        <v>1</v>
      </c>
      <c r="V197" s="2">
        <f>IF(Table2[[#This Row],[InterConf]]=1,IF(Table2[[#This Row],[InterDiv]]=0, 1, 0), 0)</f>
        <v>0</v>
      </c>
      <c r="W197" s="2">
        <f>IF(VLOOKUP(Table2[[#This Row],[AwayTeam]],Table3[[Teams]:[D]],2)&lt;&gt;VLOOKUP(Table2[[#This Row],[HomeTeam]],Table3[[Teams]:[D]],2),1,0)</f>
        <v>0</v>
      </c>
    </row>
    <row r="198" spans="1:23" x14ac:dyDescent="0.25">
      <c r="B198" s="1">
        <v>45601</v>
      </c>
      <c r="C198" s="9" t="s">
        <v>308</v>
      </c>
      <c r="D198" s="2" t="s">
        <v>24</v>
      </c>
      <c r="E198" s="2" t="s">
        <v>19</v>
      </c>
      <c r="F198" s="2"/>
      <c r="G198" s="2"/>
      <c r="H198" s="2" t="str">
        <f t="shared" ref="H198:H261" si="11">IF(AND(ISBLANK($F198),ISBLANK($G198)),"_",IF($F198&gt;$G198,$D198,$E198))</f>
        <v>_</v>
      </c>
      <c r="I198" s="2"/>
      <c r="J198" s="2"/>
      <c r="K198" s="2"/>
      <c r="L198" s="2" t="str">
        <f t="shared" si="10"/>
        <v>_</v>
      </c>
      <c r="M198" s="2"/>
      <c r="N198" s="2">
        <f>IF(ISBLANK(Table2[[#This Row],[ActualResult]]), 0, 1)</f>
        <v>0</v>
      </c>
      <c r="O198" s="2" t="str">
        <f>IF(ISBLANK(Table2[[#This Row],[ActualResult]]), "_", IF(Table2[[#This Row],[ActualWinner]]=Table2[[#This Row],[PredictedWinner]], "Y", "N"))</f>
        <v>_</v>
      </c>
      <c r="P198" s="2" t="str">
        <f>IF(ISBLANK(Table2[[#This Row],[ActualResult]]), "_", IF(Table2[[#This Row],[ActualAwayScore]]=Table2[[#This Row],[PredictedAwayScore]], "Y", "N"))</f>
        <v>_</v>
      </c>
      <c r="Q198" s="2" t="str">
        <f>IF(ISBLANK(Table2[[#This Row],[ActualResult]]), "_", IF(Table2[[#This Row],[ActualHomeScore]]=Table2[[#This Row],[PredictedHomeScore]], "Y", "N"))</f>
        <v>_</v>
      </c>
      <c r="R198" s="2"/>
      <c r="S198" s="2" t="str">
        <f t="shared" si="9"/>
        <v>_</v>
      </c>
      <c r="T198" s="2">
        <f>IF(VLOOKUP(Table2[[#This Row],[AwayTeam]],Table3[[Teams]:[D]],2)=VLOOKUP(Table2[[#This Row],[HomeTeam]],Table3[[Teams]:[D]],2),1,0)</f>
        <v>0</v>
      </c>
      <c r="U198" s="2">
        <f>IF(VLOOKUP(Table2[[#This Row],[AwayTeam]],Table3[[Teams]:[D]],3)=VLOOKUP(Table2[[#This Row],[HomeTeam]],Table3[[Teams]:[D]],3),1,0)</f>
        <v>0</v>
      </c>
      <c r="V198" s="2">
        <f>IF(Table2[[#This Row],[InterConf]]=1,IF(Table2[[#This Row],[InterDiv]]=0, 1, 0), 0)</f>
        <v>0</v>
      </c>
      <c r="W198" s="2">
        <f>IF(VLOOKUP(Table2[[#This Row],[AwayTeam]],Table3[[Teams]:[D]],2)&lt;&gt;VLOOKUP(Table2[[#This Row],[HomeTeam]],Table3[[Teams]:[D]],2),1,0)</f>
        <v>1</v>
      </c>
    </row>
    <row r="199" spans="1:23" x14ac:dyDescent="0.25">
      <c r="B199" s="1">
        <v>45601</v>
      </c>
      <c r="C199" s="9" t="s">
        <v>309</v>
      </c>
      <c r="D199" s="2" t="s">
        <v>45</v>
      </c>
      <c r="E199" s="2" t="s">
        <v>44</v>
      </c>
      <c r="F199" s="2"/>
      <c r="G199" s="2"/>
      <c r="H199" s="2" t="str">
        <f t="shared" si="11"/>
        <v>_</v>
      </c>
      <c r="I199" s="2"/>
      <c r="J199" s="2"/>
      <c r="K199" s="2"/>
      <c r="L199" s="2" t="str">
        <f t="shared" si="10"/>
        <v>_</v>
      </c>
      <c r="M199" s="2"/>
      <c r="N199" s="2">
        <f>IF(ISBLANK(Table2[[#This Row],[ActualResult]]), 0, 1)</f>
        <v>0</v>
      </c>
      <c r="O199" s="2" t="str">
        <f>IF(ISBLANK(Table2[[#This Row],[ActualResult]]), "_", IF(Table2[[#This Row],[ActualWinner]]=Table2[[#This Row],[PredictedWinner]], "Y", "N"))</f>
        <v>_</v>
      </c>
      <c r="P199" s="2" t="str">
        <f>IF(ISBLANK(Table2[[#This Row],[ActualResult]]), "_", IF(Table2[[#This Row],[ActualAwayScore]]=Table2[[#This Row],[PredictedAwayScore]], "Y", "N"))</f>
        <v>_</v>
      </c>
      <c r="Q199" s="2" t="str">
        <f>IF(ISBLANK(Table2[[#This Row],[ActualResult]]), "_", IF(Table2[[#This Row],[ActualHomeScore]]=Table2[[#This Row],[PredictedHomeScore]], "Y", "N"))</f>
        <v>_</v>
      </c>
      <c r="R199" s="2"/>
      <c r="S199" s="2" t="str">
        <f t="shared" si="9"/>
        <v>_</v>
      </c>
      <c r="T199" s="2">
        <f>IF(VLOOKUP(Table2[[#This Row],[AwayTeam]],Table3[[Teams]:[D]],2)=VLOOKUP(Table2[[#This Row],[HomeTeam]],Table3[[Teams]:[D]],2),1,0)</f>
        <v>1</v>
      </c>
      <c r="U199" s="2">
        <f>IF(VLOOKUP(Table2[[#This Row],[AwayTeam]],Table3[[Teams]:[D]],3)=VLOOKUP(Table2[[#This Row],[HomeTeam]],Table3[[Teams]:[D]],3),1,0)</f>
        <v>1</v>
      </c>
      <c r="V199" s="2">
        <f>IF(Table2[[#This Row],[InterConf]]=1,IF(Table2[[#This Row],[InterDiv]]=0, 1, 0), 0)</f>
        <v>0</v>
      </c>
      <c r="W199" s="2">
        <f>IF(VLOOKUP(Table2[[#This Row],[AwayTeam]],Table3[[Teams]:[D]],2)&lt;&gt;VLOOKUP(Table2[[#This Row],[HomeTeam]],Table3[[Teams]:[D]],2),1,0)</f>
        <v>0</v>
      </c>
    </row>
    <row r="200" spans="1:23" x14ac:dyDescent="0.25">
      <c r="B200" s="1">
        <v>45601</v>
      </c>
      <c r="C200" s="9" t="s">
        <v>310</v>
      </c>
      <c r="D200" s="2" t="s">
        <v>21</v>
      </c>
      <c r="E200" s="2" t="s">
        <v>33</v>
      </c>
      <c r="F200" s="2"/>
      <c r="G200" s="2"/>
      <c r="H200" s="2" t="str">
        <f t="shared" si="11"/>
        <v>_</v>
      </c>
      <c r="I200" s="2"/>
      <c r="J200" s="2"/>
      <c r="K200" s="2"/>
      <c r="L200" s="2" t="str">
        <f t="shared" si="10"/>
        <v>_</v>
      </c>
      <c r="M200" s="2"/>
      <c r="N200" s="2">
        <f>IF(ISBLANK(Table2[[#This Row],[ActualResult]]), 0, 1)</f>
        <v>0</v>
      </c>
      <c r="O200" s="2" t="str">
        <f>IF(ISBLANK(Table2[[#This Row],[ActualResult]]), "_", IF(Table2[[#This Row],[ActualWinner]]=Table2[[#This Row],[PredictedWinner]], "Y", "N"))</f>
        <v>_</v>
      </c>
      <c r="P200" s="2" t="str">
        <f>IF(ISBLANK(Table2[[#This Row],[ActualResult]]), "_", IF(Table2[[#This Row],[ActualAwayScore]]=Table2[[#This Row],[PredictedAwayScore]], "Y", "N"))</f>
        <v>_</v>
      </c>
      <c r="Q200" s="2" t="str">
        <f>IF(ISBLANK(Table2[[#This Row],[ActualResult]]), "_", IF(Table2[[#This Row],[ActualHomeScore]]=Table2[[#This Row],[PredictedHomeScore]], "Y", "N"))</f>
        <v>_</v>
      </c>
      <c r="R200" s="2"/>
      <c r="S200" s="2" t="str">
        <f t="shared" si="9"/>
        <v>_</v>
      </c>
      <c r="T200" s="2">
        <f>IF(VLOOKUP(Table2[[#This Row],[AwayTeam]],Table3[[Teams]:[D]],2)=VLOOKUP(Table2[[#This Row],[HomeTeam]],Table3[[Teams]:[D]],2),1,0)</f>
        <v>1</v>
      </c>
      <c r="U200" s="2">
        <f>IF(VLOOKUP(Table2[[#This Row],[AwayTeam]],Table3[[Teams]:[D]],3)=VLOOKUP(Table2[[#This Row],[HomeTeam]],Table3[[Teams]:[D]],3),1,0)</f>
        <v>1</v>
      </c>
      <c r="V200" s="2">
        <f>IF(Table2[[#This Row],[InterConf]]=1,IF(Table2[[#This Row],[InterDiv]]=0, 1, 0), 0)</f>
        <v>0</v>
      </c>
      <c r="W200" s="2">
        <f>IF(VLOOKUP(Table2[[#This Row],[AwayTeam]],Table3[[Teams]:[D]],2)&lt;&gt;VLOOKUP(Table2[[#This Row],[HomeTeam]],Table3[[Teams]:[D]],2),1,0)</f>
        <v>0</v>
      </c>
    </row>
    <row r="201" spans="1:23" x14ac:dyDescent="0.25">
      <c r="B201" s="1">
        <v>45601</v>
      </c>
      <c r="C201" s="9" t="s">
        <v>311</v>
      </c>
      <c r="D201" s="2" t="s">
        <v>43</v>
      </c>
      <c r="E201" s="2" t="s">
        <v>13</v>
      </c>
      <c r="F201" s="2"/>
      <c r="G201" s="2"/>
      <c r="H201" s="2" t="str">
        <f t="shared" si="11"/>
        <v>_</v>
      </c>
      <c r="I201" s="2"/>
      <c r="J201" s="2"/>
      <c r="K201" s="2"/>
      <c r="L201" s="2" t="str">
        <f t="shared" si="10"/>
        <v>_</v>
      </c>
      <c r="M201" s="2"/>
      <c r="N201" s="2">
        <f>IF(ISBLANK(Table2[[#This Row],[ActualResult]]), 0, 1)</f>
        <v>0</v>
      </c>
      <c r="O201" s="2" t="str">
        <f>IF(ISBLANK(Table2[[#This Row],[ActualResult]]), "_", IF(Table2[[#This Row],[ActualWinner]]=Table2[[#This Row],[PredictedWinner]], "Y", "N"))</f>
        <v>_</v>
      </c>
      <c r="P201" s="2" t="str">
        <f>IF(ISBLANK(Table2[[#This Row],[ActualResult]]), "_", IF(Table2[[#This Row],[ActualAwayScore]]=Table2[[#This Row],[PredictedAwayScore]], "Y", "N"))</f>
        <v>_</v>
      </c>
      <c r="Q201" s="2" t="str">
        <f>IF(ISBLANK(Table2[[#This Row],[ActualResult]]), "_", IF(Table2[[#This Row],[ActualHomeScore]]=Table2[[#This Row],[PredictedHomeScore]], "Y", "N"))</f>
        <v>_</v>
      </c>
      <c r="R201" s="2"/>
      <c r="S201" s="2" t="str">
        <f t="shared" si="9"/>
        <v>_</v>
      </c>
      <c r="T201" s="2">
        <f>IF(VLOOKUP(Table2[[#This Row],[AwayTeam]],Table3[[Teams]:[D]],2)=VLOOKUP(Table2[[#This Row],[HomeTeam]],Table3[[Teams]:[D]],2),1,0)</f>
        <v>0</v>
      </c>
      <c r="U201" s="2">
        <f>IF(VLOOKUP(Table2[[#This Row],[AwayTeam]],Table3[[Teams]:[D]],3)=VLOOKUP(Table2[[#This Row],[HomeTeam]],Table3[[Teams]:[D]],3),1,0)</f>
        <v>0</v>
      </c>
      <c r="V201" s="2">
        <f>IF(Table2[[#This Row],[InterConf]]=1,IF(Table2[[#This Row],[InterDiv]]=0, 1, 0), 0)</f>
        <v>0</v>
      </c>
      <c r="W201" s="2">
        <f>IF(VLOOKUP(Table2[[#This Row],[AwayTeam]],Table3[[Teams]:[D]],2)&lt;&gt;VLOOKUP(Table2[[#This Row],[HomeTeam]],Table3[[Teams]:[D]],2),1,0)</f>
        <v>1</v>
      </c>
    </row>
    <row r="202" spans="1:23" x14ac:dyDescent="0.25">
      <c r="B202" s="1">
        <v>45601</v>
      </c>
      <c r="C202" s="9" t="s">
        <v>312</v>
      </c>
      <c r="D202" s="2" t="s">
        <v>28</v>
      </c>
      <c r="E202" s="2" t="s">
        <v>37</v>
      </c>
      <c r="F202" s="2"/>
      <c r="G202" s="2"/>
      <c r="H202" s="2" t="str">
        <f t="shared" si="11"/>
        <v>_</v>
      </c>
      <c r="I202" s="2"/>
      <c r="J202" s="2"/>
      <c r="K202" s="2"/>
      <c r="L202" s="2" t="str">
        <f t="shared" si="10"/>
        <v>_</v>
      </c>
      <c r="M202" s="2"/>
      <c r="N202" s="2">
        <f>IF(ISBLANK(Table2[[#This Row],[ActualResult]]), 0, 1)</f>
        <v>0</v>
      </c>
      <c r="O202" s="2" t="str">
        <f>IF(ISBLANK(Table2[[#This Row],[ActualResult]]), "_", IF(Table2[[#This Row],[ActualWinner]]=Table2[[#This Row],[PredictedWinner]], "Y", "N"))</f>
        <v>_</v>
      </c>
      <c r="P202" s="2" t="str">
        <f>IF(ISBLANK(Table2[[#This Row],[ActualResult]]), "_", IF(Table2[[#This Row],[ActualAwayScore]]=Table2[[#This Row],[PredictedAwayScore]], "Y", "N"))</f>
        <v>_</v>
      </c>
      <c r="Q202" s="2" t="str">
        <f>IF(ISBLANK(Table2[[#This Row],[ActualResult]]), "_", IF(Table2[[#This Row],[ActualHomeScore]]=Table2[[#This Row],[PredictedHomeScore]], "Y", "N"))</f>
        <v>_</v>
      </c>
      <c r="R202" s="2"/>
      <c r="S202" s="2" t="str">
        <f t="shared" si="9"/>
        <v>_</v>
      </c>
      <c r="T202" s="2">
        <f>IF(VLOOKUP(Table2[[#This Row],[AwayTeam]],Table3[[Teams]:[D]],2)=VLOOKUP(Table2[[#This Row],[HomeTeam]],Table3[[Teams]:[D]],2),1,0)</f>
        <v>1</v>
      </c>
      <c r="U202" s="2">
        <f>IF(VLOOKUP(Table2[[#This Row],[AwayTeam]],Table3[[Teams]:[D]],3)=VLOOKUP(Table2[[#This Row],[HomeTeam]],Table3[[Teams]:[D]],3),1,0)</f>
        <v>0</v>
      </c>
      <c r="V202" s="2">
        <f>IF(Table2[[#This Row],[InterConf]]=1,IF(Table2[[#This Row],[InterDiv]]=0, 1, 0), 0)</f>
        <v>1</v>
      </c>
      <c r="W202" s="2">
        <f>IF(VLOOKUP(Table2[[#This Row],[AwayTeam]],Table3[[Teams]:[D]],2)&lt;&gt;VLOOKUP(Table2[[#This Row],[HomeTeam]],Table3[[Teams]:[D]],2),1,0)</f>
        <v>0</v>
      </c>
    </row>
    <row r="203" spans="1:23" x14ac:dyDescent="0.25">
      <c r="B203" s="1">
        <v>45601</v>
      </c>
      <c r="C203" s="9" t="s">
        <v>313</v>
      </c>
      <c r="D203" s="2" t="s">
        <v>15</v>
      </c>
      <c r="E203" s="2" t="s">
        <v>22</v>
      </c>
      <c r="F203" s="2"/>
      <c r="G203" s="2"/>
      <c r="H203" s="2" t="str">
        <f t="shared" si="11"/>
        <v>_</v>
      </c>
      <c r="I203" s="2"/>
      <c r="J203" s="2"/>
      <c r="K203" s="2"/>
      <c r="L203" s="2" t="str">
        <f t="shared" si="10"/>
        <v>_</v>
      </c>
      <c r="M203" s="2"/>
      <c r="N203" s="2">
        <f>IF(ISBLANK(Table2[[#This Row],[ActualResult]]), 0, 1)</f>
        <v>0</v>
      </c>
      <c r="O203" s="2" t="str">
        <f>IF(ISBLANK(Table2[[#This Row],[ActualResult]]), "_", IF(Table2[[#This Row],[ActualWinner]]=Table2[[#This Row],[PredictedWinner]], "Y", "N"))</f>
        <v>_</v>
      </c>
      <c r="P203" s="2" t="str">
        <f>IF(ISBLANK(Table2[[#This Row],[ActualResult]]), "_", IF(Table2[[#This Row],[ActualAwayScore]]=Table2[[#This Row],[PredictedAwayScore]], "Y", "N"))</f>
        <v>_</v>
      </c>
      <c r="Q203" s="2" t="str">
        <f>IF(ISBLANK(Table2[[#This Row],[ActualResult]]), "_", IF(Table2[[#This Row],[ActualHomeScore]]=Table2[[#This Row],[PredictedHomeScore]], "Y", "N"))</f>
        <v>_</v>
      </c>
      <c r="R203" s="2"/>
      <c r="S203" s="2" t="str">
        <f t="shared" si="9"/>
        <v>_</v>
      </c>
      <c r="T203" s="2">
        <f>IF(VLOOKUP(Table2[[#This Row],[AwayTeam]],Table3[[Teams]:[D]],2)=VLOOKUP(Table2[[#This Row],[HomeTeam]],Table3[[Teams]:[D]],2),1,0)</f>
        <v>1</v>
      </c>
      <c r="U203" s="2">
        <f>IF(VLOOKUP(Table2[[#This Row],[AwayTeam]],Table3[[Teams]:[D]],3)=VLOOKUP(Table2[[#This Row],[HomeTeam]],Table3[[Teams]:[D]],3),1,0)</f>
        <v>1</v>
      </c>
      <c r="V203" s="2">
        <f>IF(Table2[[#This Row],[InterConf]]=1,IF(Table2[[#This Row],[InterDiv]]=0, 1, 0), 0)</f>
        <v>0</v>
      </c>
      <c r="W203" s="2">
        <f>IF(VLOOKUP(Table2[[#This Row],[AwayTeam]],Table3[[Teams]:[D]],2)&lt;&gt;VLOOKUP(Table2[[#This Row],[HomeTeam]],Table3[[Teams]:[D]],2),1,0)</f>
        <v>0</v>
      </c>
    </row>
    <row r="204" spans="1:23" x14ac:dyDescent="0.25">
      <c r="B204" s="1">
        <v>45601</v>
      </c>
      <c r="C204" s="9" t="s">
        <v>314</v>
      </c>
      <c r="D204" s="2" t="s">
        <v>12</v>
      </c>
      <c r="E204" s="2" t="s">
        <v>26</v>
      </c>
      <c r="F204" s="2"/>
      <c r="G204" s="2"/>
      <c r="H204" s="2" t="str">
        <f t="shared" si="11"/>
        <v>_</v>
      </c>
      <c r="I204" s="2"/>
      <c r="J204" s="2"/>
      <c r="K204" s="2"/>
      <c r="L204" s="2" t="str">
        <f t="shared" si="10"/>
        <v>_</v>
      </c>
      <c r="M204" s="2"/>
      <c r="N204" s="2">
        <f>IF(ISBLANK(Table2[[#This Row],[ActualResult]]), 0, 1)</f>
        <v>0</v>
      </c>
      <c r="O204" s="2" t="str">
        <f>IF(ISBLANK(Table2[[#This Row],[ActualResult]]), "_", IF(Table2[[#This Row],[ActualWinner]]=Table2[[#This Row],[PredictedWinner]], "Y", "N"))</f>
        <v>_</v>
      </c>
      <c r="P204" s="2" t="str">
        <f>IF(ISBLANK(Table2[[#This Row],[ActualResult]]), "_", IF(Table2[[#This Row],[ActualAwayScore]]=Table2[[#This Row],[PredictedAwayScore]], "Y", "N"))</f>
        <v>_</v>
      </c>
      <c r="Q204" s="2" t="str">
        <f>IF(ISBLANK(Table2[[#This Row],[ActualResult]]), "_", IF(Table2[[#This Row],[ActualHomeScore]]=Table2[[#This Row],[PredictedHomeScore]], "Y", "N"))</f>
        <v>_</v>
      </c>
      <c r="R204" s="2"/>
      <c r="S204" s="2" t="str">
        <f t="shared" si="9"/>
        <v>_</v>
      </c>
      <c r="T204" s="2">
        <f>IF(VLOOKUP(Table2[[#This Row],[AwayTeam]],Table3[[Teams]:[D]],2)=VLOOKUP(Table2[[#This Row],[HomeTeam]],Table3[[Teams]:[D]],2),1,0)</f>
        <v>1</v>
      </c>
      <c r="U204" s="2">
        <f>IF(VLOOKUP(Table2[[#This Row],[AwayTeam]],Table3[[Teams]:[D]],3)=VLOOKUP(Table2[[#This Row],[HomeTeam]],Table3[[Teams]:[D]],3),1,0)</f>
        <v>0</v>
      </c>
      <c r="V204" s="2">
        <f>IF(Table2[[#This Row],[InterConf]]=1,IF(Table2[[#This Row],[InterDiv]]=0, 1, 0), 0)</f>
        <v>1</v>
      </c>
      <c r="W204" s="2">
        <f>IF(VLOOKUP(Table2[[#This Row],[AwayTeam]],Table3[[Teams]:[D]],2)&lt;&gt;VLOOKUP(Table2[[#This Row],[HomeTeam]],Table3[[Teams]:[D]],2),1,0)</f>
        <v>0</v>
      </c>
    </row>
    <row r="205" spans="1:23" x14ac:dyDescent="0.25">
      <c r="B205" s="1">
        <v>45601</v>
      </c>
      <c r="C205" s="9" t="s">
        <v>315</v>
      </c>
      <c r="D205" s="2" t="s">
        <v>25</v>
      </c>
      <c r="E205" s="2" t="s">
        <v>47</v>
      </c>
      <c r="F205" s="2"/>
      <c r="G205" s="2"/>
      <c r="H205" s="2" t="str">
        <f t="shared" si="11"/>
        <v>_</v>
      </c>
      <c r="I205" s="2"/>
      <c r="J205" s="2"/>
      <c r="K205" s="2"/>
      <c r="L205" s="2" t="str">
        <f t="shared" si="10"/>
        <v>_</v>
      </c>
      <c r="M205" s="2"/>
      <c r="N205" s="2">
        <f>IF(ISBLANK(Table2[[#This Row],[ActualResult]]), 0, 1)</f>
        <v>0</v>
      </c>
      <c r="O205" s="2" t="str">
        <f>IF(ISBLANK(Table2[[#This Row],[ActualResult]]), "_", IF(Table2[[#This Row],[ActualWinner]]=Table2[[#This Row],[PredictedWinner]], "Y", "N"))</f>
        <v>_</v>
      </c>
      <c r="P205" s="2" t="str">
        <f>IF(ISBLANK(Table2[[#This Row],[ActualResult]]), "_", IF(Table2[[#This Row],[ActualAwayScore]]=Table2[[#This Row],[PredictedAwayScore]], "Y", "N"))</f>
        <v>_</v>
      </c>
      <c r="Q205" s="2" t="str">
        <f>IF(ISBLANK(Table2[[#This Row],[ActualResult]]), "_", IF(Table2[[#This Row],[ActualHomeScore]]=Table2[[#This Row],[PredictedHomeScore]], "Y", "N"))</f>
        <v>_</v>
      </c>
      <c r="R205" s="2"/>
      <c r="S205" s="2" t="str">
        <f t="shared" si="9"/>
        <v>_</v>
      </c>
      <c r="T205" s="2">
        <f>IF(VLOOKUP(Table2[[#This Row],[AwayTeam]],Table3[[Teams]:[D]],2)=VLOOKUP(Table2[[#This Row],[HomeTeam]],Table3[[Teams]:[D]],2),1,0)</f>
        <v>1</v>
      </c>
      <c r="U205" s="2">
        <f>IF(VLOOKUP(Table2[[#This Row],[AwayTeam]],Table3[[Teams]:[D]],3)=VLOOKUP(Table2[[#This Row],[HomeTeam]],Table3[[Teams]:[D]],3),1,0)</f>
        <v>1</v>
      </c>
      <c r="V205" s="2">
        <f>IF(Table2[[#This Row],[InterConf]]=1,IF(Table2[[#This Row],[InterDiv]]=0, 1, 0), 0)</f>
        <v>0</v>
      </c>
      <c r="W205" s="2">
        <f>IF(VLOOKUP(Table2[[#This Row],[AwayTeam]],Table3[[Teams]:[D]],2)&lt;&gt;VLOOKUP(Table2[[#This Row],[HomeTeam]],Table3[[Teams]:[D]],2),1,0)</f>
        <v>0</v>
      </c>
    </row>
    <row r="206" spans="1:23" x14ac:dyDescent="0.25">
      <c r="A206" s="5"/>
      <c r="B206" s="3">
        <v>45601</v>
      </c>
      <c r="C206" s="10" t="s">
        <v>316</v>
      </c>
      <c r="D206" s="4" t="s">
        <v>36</v>
      </c>
      <c r="E206" s="4" t="s">
        <v>38</v>
      </c>
      <c r="F206" s="4"/>
      <c r="G206" s="4"/>
      <c r="H206" s="4" t="str">
        <f t="shared" si="11"/>
        <v>_</v>
      </c>
      <c r="I206" s="4"/>
      <c r="J206" s="4"/>
      <c r="K206" s="4"/>
      <c r="L206" s="2" t="str">
        <f t="shared" si="10"/>
        <v>_</v>
      </c>
      <c r="M206" s="4"/>
      <c r="N206" s="4">
        <f>IF(ISBLANK(Table2[[#This Row],[ActualResult]]), 0, 1)</f>
        <v>0</v>
      </c>
      <c r="O206" s="4" t="str">
        <f>IF(ISBLANK(Table2[[#This Row],[ActualResult]]), "_", IF(Table2[[#This Row],[ActualWinner]]=Table2[[#This Row],[PredictedWinner]], "Y", "N"))</f>
        <v>_</v>
      </c>
      <c r="P206" s="4" t="str">
        <f>IF(ISBLANK(Table2[[#This Row],[ActualResult]]), "_", IF(Table2[[#This Row],[ActualAwayScore]]=Table2[[#This Row],[PredictedAwayScore]], "Y", "N"))</f>
        <v>_</v>
      </c>
      <c r="Q206" s="4" t="str">
        <f>IF(ISBLANK(Table2[[#This Row],[ActualResult]]), "_", IF(Table2[[#This Row],[ActualHomeScore]]=Table2[[#This Row],[PredictedHomeScore]], "Y", "N"))</f>
        <v>_</v>
      </c>
      <c r="R206" s="2"/>
      <c r="S206" s="2" t="str">
        <f t="shared" si="9"/>
        <v>_</v>
      </c>
      <c r="T206" s="2">
        <f>IF(VLOOKUP(Table2[[#This Row],[AwayTeam]],Table3[[Teams]:[D]],2)=VLOOKUP(Table2[[#This Row],[HomeTeam]],Table3[[Teams]:[D]],2),1,0)</f>
        <v>0</v>
      </c>
      <c r="U206" s="2">
        <f>IF(VLOOKUP(Table2[[#This Row],[AwayTeam]],Table3[[Teams]:[D]],3)=VLOOKUP(Table2[[#This Row],[HomeTeam]],Table3[[Teams]:[D]],3),1,0)</f>
        <v>0</v>
      </c>
      <c r="V206" s="2">
        <f>IF(Table2[[#This Row],[InterConf]]=1,IF(Table2[[#This Row],[InterDiv]]=0, 1, 0), 0)</f>
        <v>0</v>
      </c>
      <c r="W206" s="2">
        <f>IF(VLOOKUP(Table2[[#This Row],[AwayTeam]],Table3[[Teams]:[D]],2)&lt;&gt;VLOOKUP(Table2[[#This Row],[HomeTeam]],Table3[[Teams]:[D]],2),1,0)</f>
        <v>1</v>
      </c>
    </row>
    <row r="207" spans="1:23" x14ac:dyDescent="0.25">
      <c r="B207" s="1">
        <v>45602</v>
      </c>
      <c r="C207" s="9" t="s">
        <v>317</v>
      </c>
      <c r="D207" s="2" t="s">
        <v>35</v>
      </c>
      <c r="E207" s="2" t="s">
        <v>46</v>
      </c>
      <c r="F207" s="2"/>
      <c r="G207" s="2"/>
      <c r="H207" s="2" t="str">
        <f t="shared" si="11"/>
        <v>_</v>
      </c>
      <c r="I207" s="2"/>
      <c r="J207" s="2"/>
      <c r="K207" s="2"/>
      <c r="L207" s="19" t="str">
        <f t="shared" si="10"/>
        <v>_</v>
      </c>
      <c r="M207" s="2"/>
      <c r="N207" s="2">
        <f>IF(ISBLANK(Table2[[#This Row],[ActualResult]]), 0, 1)</f>
        <v>0</v>
      </c>
      <c r="O207" s="2" t="str">
        <f>IF(ISBLANK(Table2[[#This Row],[ActualResult]]), "_", IF(Table2[[#This Row],[ActualWinner]]=Table2[[#This Row],[PredictedWinner]], "Y", "N"))</f>
        <v>_</v>
      </c>
      <c r="P207" s="2" t="str">
        <f>IF(ISBLANK(Table2[[#This Row],[ActualResult]]), "_", IF(Table2[[#This Row],[ActualAwayScore]]=Table2[[#This Row],[PredictedAwayScore]], "Y", "N"))</f>
        <v>_</v>
      </c>
      <c r="Q207" s="2" t="str">
        <f>IF(ISBLANK(Table2[[#This Row],[ActualResult]]), "_", IF(Table2[[#This Row],[ActualHomeScore]]=Table2[[#This Row],[PredictedHomeScore]], "Y", "N"))</f>
        <v>_</v>
      </c>
      <c r="R207" s="2"/>
      <c r="S207" s="2" t="str">
        <f t="shared" si="9"/>
        <v>_</v>
      </c>
      <c r="T207" s="2">
        <f>IF(VLOOKUP(Table2[[#This Row],[AwayTeam]],Table3[[Teams]:[D]],2)=VLOOKUP(Table2[[#This Row],[HomeTeam]],Table3[[Teams]:[D]],2),1,0)</f>
        <v>0</v>
      </c>
      <c r="U207" s="2">
        <f>IF(VLOOKUP(Table2[[#This Row],[AwayTeam]],Table3[[Teams]:[D]],3)=VLOOKUP(Table2[[#This Row],[HomeTeam]],Table3[[Teams]:[D]],3),1,0)</f>
        <v>0</v>
      </c>
      <c r="V207" s="2">
        <f>IF(Table2[[#This Row],[InterConf]]=1,IF(Table2[[#This Row],[InterDiv]]=0, 1, 0), 0)</f>
        <v>0</v>
      </c>
      <c r="W207" s="2">
        <f>IF(VLOOKUP(Table2[[#This Row],[AwayTeam]],Table3[[Teams]:[D]],2)&lt;&gt;VLOOKUP(Table2[[#This Row],[HomeTeam]],Table3[[Teams]:[D]],2),1,0)</f>
        <v>1</v>
      </c>
    </row>
    <row r="208" spans="1:23" x14ac:dyDescent="0.25">
      <c r="B208" s="1">
        <v>45602</v>
      </c>
      <c r="C208" s="9" t="s">
        <v>318</v>
      </c>
      <c r="D208" s="2" t="s">
        <v>31</v>
      </c>
      <c r="E208" s="2" t="s">
        <v>17</v>
      </c>
      <c r="F208" s="2"/>
      <c r="G208" s="2"/>
      <c r="H208" s="2" t="str">
        <f t="shared" si="11"/>
        <v>_</v>
      </c>
      <c r="I208" s="2"/>
      <c r="J208" s="2"/>
      <c r="K208" s="2"/>
      <c r="L208" s="2" t="str">
        <f t="shared" si="10"/>
        <v>_</v>
      </c>
      <c r="M208" s="2"/>
      <c r="N208" s="2">
        <f>IF(ISBLANK(Table2[[#This Row],[ActualResult]]), 0, 1)</f>
        <v>0</v>
      </c>
      <c r="O208" s="2" t="str">
        <f>IF(ISBLANK(Table2[[#This Row],[ActualResult]]), "_", IF(Table2[[#This Row],[ActualWinner]]=Table2[[#This Row],[PredictedWinner]], "Y", "N"))</f>
        <v>_</v>
      </c>
      <c r="P208" s="2" t="str">
        <f>IF(ISBLANK(Table2[[#This Row],[ActualResult]]), "_", IF(Table2[[#This Row],[ActualAwayScore]]=Table2[[#This Row],[PredictedAwayScore]], "Y", "N"))</f>
        <v>_</v>
      </c>
      <c r="Q208" s="2" t="str">
        <f>IF(ISBLANK(Table2[[#This Row],[ActualResult]]), "_", IF(Table2[[#This Row],[ActualHomeScore]]=Table2[[#This Row],[PredictedHomeScore]], "Y", "N"))</f>
        <v>_</v>
      </c>
      <c r="R208" s="2"/>
      <c r="S208" s="2" t="str">
        <f t="shared" si="9"/>
        <v>_</v>
      </c>
      <c r="T208" s="2">
        <f>IF(VLOOKUP(Table2[[#This Row],[AwayTeam]],Table3[[Teams]:[D]],2)=VLOOKUP(Table2[[#This Row],[HomeTeam]],Table3[[Teams]:[D]],2),1,0)</f>
        <v>0</v>
      </c>
      <c r="U208" s="2">
        <f>IF(VLOOKUP(Table2[[#This Row],[AwayTeam]],Table3[[Teams]:[D]],3)=VLOOKUP(Table2[[#This Row],[HomeTeam]],Table3[[Teams]:[D]],3),1,0)</f>
        <v>0</v>
      </c>
      <c r="V208" s="2">
        <f>IF(Table2[[#This Row],[InterConf]]=1,IF(Table2[[#This Row],[InterDiv]]=0, 1, 0), 0)</f>
        <v>0</v>
      </c>
      <c r="W208" s="2">
        <f>IF(VLOOKUP(Table2[[#This Row],[AwayTeam]],Table3[[Teams]:[D]],2)&lt;&gt;VLOOKUP(Table2[[#This Row],[HomeTeam]],Table3[[Teams]:[D]],2),1,0)</f>
        <v>1</v>
      </c>
    </row>
    <row r="209" spans="1:23" x14ac:dyDescent="0.25">
      <c r="A209" s="5"/>
      <c r="B209" s="3">
        <v>45602</v>
      </c>
      <c r="C209" s="10" t="s">
        <v>319</v>
      </c>
      <c r="D209" s="4" t="s">
        <v>27</v>
      </c>
      <c r="E209" s="4" t="s">
        <v>23</v>
      </c>
      <c r="F209" s="4"/>
      <c r="G209" s="4"/>
      <c r="H209" s="4" t="str">
        <f t="shared" si="11"/>
        <v>_</v>
      </c>
      <c r="I209" s="4"/>
      <c r="J209" s="4"/>
      <c r="K209" s="4"/>
      <c r="L209" s="2" t="str">
        <f t="shared" si="10"/>
        <v>_</v>
      </c>
      <c r="M209" s="4"/>
      <c r="N209" s="4">
        <f>IF(ISBLANK(Table2[[#This Row],[ActualResult]]), 0, 1)</f>
        <v>0</v>
      </c>
      <c r="O209" s="4" t="str">
        <f>IF(ISBLANK(Table2[[#This Row],[ActualResult]]), "_", IF(Table2[[#This Row],[ActualWinner]]=Table2[[#This Row],[PredictedWinner]], "Y", "N"))</f>
        <v>_</v>
      </c>
      <c r="P209" s="4" t="str">
        <f>IF(ISBLANK(Table2[[#This Row],[ActualResult]]), "_", IF(Table2[[#This Row],[ActualAwayScore]]=Table2[[#This Row],[PredictedAwayScore]], "Y", "N"))</f>
        <v>_</v>
      </c>
      <c r="Q209" s="4" t="str">
        <f>IF(ISBLANK(Table2[[#This Row],[ActualResult]]), "_", IF(Table2[[#This Row],[ActualHomeScore]]=Table2[[#This Row],[PredictedHomeScore]], "Y", "N"))</f>
        <v>_</v>
      </c>
      <c r="R209" s="2"/>
      <c r="S209" s="2" t="str">
        <f t="shared" si="9"/>
        <v>_</v>
      </c>
      <c r="T209" s="2">
        <f>IF(VLOOKUP(Table2[[#This Row],[AwayTeam]],Table3[[Teams]:[D]],2)=VLOOKUP(Table2[[#This Row],[HomeTeam]],Table3[[Teams]:[D]],2),1,0)</f>
        <v>1</v>
      </c>
      <c r="U209" s="2">
        <f>IF(VLOOKUP(Table2[[#This Row],[AwayTeam]],Table3[[Teams]:[D]],3)=VLOOKUP(Table2[[#This Row],[HomeTeam]],Table3[[Teams]:[D]],3),1,0)</f>
        <v>1</v>
      </c>
      <c r="V209" s="2">
        <f>IF(Table2[[#This Row],[InterConf]]=1,IF(Table2[[#This Row],[InterDiv]]=0, 1, 0), 0)</f>
        <v>0</v>
      </c>
      <c r="W209" s="2">
        <f>IF(VLOOKUP(Table2[[#This Row],[AwayTeam]],Table3[[Teams]:[D]],2)&lt;&gt;VLOOKUP(Table2[[#This Row],[HomeTeam]],Table3[[Teams]:[D]],2),1,0)</f>
        <v>0</v>
      </c>
    </row>
    <row r="210" spans="1:23" x14ac:dyDescent="0.25">
      <c r="B210" s="1">
        <v>45603</v>
      </c>
      <c r="C210" s="9" t="s">
        <v>320</v>
      </c>
      <c r="D210" s="2" t="s">
        <v>24</v>
      </c>
      <c r="E210" s="2" t="s">
        <v>16</v>
      </c>
      <c r="F210" s="2"/>
      <c r="G210" s="2"/>
      <c r="H210" s="2" t="str">
        <f t="shared" si="11"/>
        <v>_</v>
      </c>
      <c r="I210" s="2"/>
      <c r="J210" s="2"/>
      <c r="K210" s="2"/>
      <c r="L210" s="19" t="str">
        <f t="shared" si="10"/>
        <v>_</v>
      </c>
      <c r="M210" s="2"/>
      <c r="N210" s="2">
        <f>IF(ISBLANK(Table2[[#This Row],[ActualResult]]), 0, 1)</f>
        <v>0</v>
      </c>
      <c r="O210" s="2" t="str">
        <f>IF(ISBLANK(Table2[[#This Row],[ActualResult]]), "_", IF(Table2[[#This Row],[ActualWinner]]=Table2[[#This Row],[PredictedWinner]], "Y", "N"))</f>
        <v>_</v>
      </c>
      <c r="P210" s="2" t="str">
        <f>IF(ISBLANK(Table2[[#This Row],[ActualResult]]), "_", IF(Table2[[#This Row],[ActualAwayScore]]=Table2[[#This Row],[PredictedAwayScore]], "Y", "N"))</f>
        <v>_</v>
      </c>
      <c r="Q210" s="2" t="str">
        <f>IF(ISBLANK(Table2[[#This Row],[ActualResult]]), "_", IF(Table2[[#This Row],[ActualHomeScore]]=Table2[[#This Row],[PredictedHomeScore]], "Y", "N"))</f>
        <v>_</v>
      </c>
      <c r="R210" s="2"/>
      <c r="S210" s="2" t="str">
        <f t="shared" si="9"/>
        <v>_</v>
      </c>
      <c r="T210" s="2">
        <f>IF(VLOOKUP(Table2[[#This Row],[AwayTeam]],Table3[[Teams]:[D]],2)=VLOOKUP(Table2[[#This Row],[HomeTeam]],Table3[[Teams]:[D]],2),1,0)</f>
        <v>0</v>
      </c>
      <c r="U210" s="2">
        <f>IF(VLOOKUP(Table2[[#This Row],[AwayTeam]],Table3[[Teams]:[D]],3)=VLOOKUP(Table2[[#This Row],[HomeTeam]],Table3[[Teams]:[D]],3),1,0)</f>
        <v>0</v>
      </c>
      <c r="V210" s="2">
        <f>IF(Table2[[#This Row],[InterConf]]=1,IF(Table2[[#This Row],[InterDiv]]=0, 1, 0), 0)</f>
        <v>0</v>
      </c>
      <c r="W210" s="2">
        <f>IF(VLOOKUP(Table2[[#This Row],[AwayTeam]],Table3[[Teams]:[D]],2)&lt;&gt;VLOOKUP(Table2[[#This Row],[HomeTeam]],Table3[[Teams]:[D]],2),1,0)</f>
        <v>1</v>
      </c>
    </row>
    <row r="211" spans="1:23" x14ac:dyDescent="0.25">
      <c r="B211" s="1">
        <v>45603</v>
      </c>
      <c r="C211" s="9" t="s">
        <v>321</v>
      </c>
      <c r="D211" s="2" t="s">
        <v>33</v>
      </c>
      <c r="E211" s="2" t="s">
        <v>30</v>
      </c>
      <c r="F211" s="2"/>
      <c r="G211" s="2"/>
      <c r="H211" s="2" t="str">
        <f t="shared" si="11"/>
        <v>_</v>
      </c>
      <c r="I211" s="2"/>
      <c r="J211" s="2"/>
      <c r="K211" s="2"/>
      <c r="L211" s="2" t="str">
        <f t="shared" si="10"/>
        <v>_</v>
      </c>
      <c r="M211" s="2"/>
      <c r="N211" s="2">
        <f>IF(ISBLANK(Table2[[#This Row],[ActualResult]]), 0, 1)</f>
        <v>0</v>
      </c>
      <c r="O211" s="2" t="str">
        <f>IF(ISBLANK(Table2[[#This Row],[ActualResult]]), "_", IF(Table2[[#This Row],[ActualWinner]]=Table2[[#This Row],[PredictedWinner]], "Y", "N"))</f>
        <v>_</v>
      </c>
      <c r="P211" s="2" t="str">
        <f>IF(ISBLANK(Table2[[#This Row],[ActualResult]]), "_", IF(Table2[[#This Row],[ActualAwayScore]]=Table2[[#This Row],[PredictedAwayScore]], "Y", "N"))</f>
        <v>_</v>
      </c>
      <c r="Q211" s="2" t="str">
        <f>IF(ISBLANK(Table2[[#This Row],[ActualResult]]), "_", IF(Table2[[#This Row],[ActualHomeScore]]=Table2[[#This Row],[PredictedHomeScore]], "Y", "N"))</f>
        <v>_</v>
      </c>
      <c r="R211" s="2"/>
      <c r="S211" s="2" t="str">
        <f t="shared" si="9"/>
        <v>_</v>
      </c>
      <c r="T211" s="2">
        <f>IF(VLOOKUP(Table2[[#This Row],[AwayTeam]],Table3[[Teams]:[D]],2)=VLOOKUP(Table2[[#This Row],[HomeTeam]],Table3[[Teams]:[D]],2),1,0)</f>
        <v>1</v>
      </c>
      <c r="U211" s="2">
        <f>IF(VLOOKUP(Table2[[#This Row],[AwayTeam]],Table3[[Teams]:[D]],3)=VLOOKUP(Table2[[#This Row],[HomeTeam]],Table3[[Teams]:[D]],3),1,0)</f>
        <v>0</v>
      </c>
      <c r="V211" s="2">
        <f>IF(Table2[[#This Row],[InterConf]]=1,IF(Table2[[#This Row],[InterDiv]]=0, 1, 0), 0)</f>
        <v>1</v>
      </c>
      <c r="W211" s="2">
        <f>IF(VLOOKUP(Table2[[#This Row],[AwayTeam]],Table3[[Teams]:[D]],2)&lt;&gt;VLOOKUP(Table2[[#This Row],[HomeTeam]],Table3[[Teams]:[D]],2),1,0)</f>
        <v>0</v>
      </c>
    </row>
    <row r="212" spans="1:23" x14ac:dyDescent="0.25">
      <c r="B212" s="1">
        <v>45603</v>
      </c>
      <c r="C212" s="9" t="s">
        <v>322</v>
      </c>
      <c r="D212" s="2" t="s">
        <v>35</v>
      </c>
      <c r="E212" s="2" t="s">
        <v>14</v>
      </c>
      <c r="F212" s="2"/>
      <c r="G212" s="2"/>
      <c r="H212" s="2" t="str">
        <f t="shared" si="11"/>
        <v>_</v>
      </c>
      <c r="I212" s="2"/>
      <c r="J212" s="2"/>
      <c r="K212" s="2"/>
      <c r="L212" s="2" t="str">
        <f t="shared" si="10"/>
        <v>_</v>
      </c>
      <c r="M212" s="2"/>
      <c r="N212" s="2">
        <f>IF(ISBLANK(Table2[[#This Row],[ActualResult]]), 0, 1)</f>
        <v>0</v>
      </c>
      <c r="O212" s="2" t="str">
        <f>IF(ISBLANK(Table2[[#This Row],[ActualResult]]), "_", IF(Table2[[#This Row],[ActualWinner]]=Table2[[#This Row],[PredictedWinner]], "Y", "N"))</f>
        <v>_</v>
      </c>
      <c r="P212" s="2" t="str">
        <f>IF(ISBLANK(Table2[[#This Row],[ActualResult]]), "_", IF(Table2[[#This Row],[ActualAwayScore]]=Table2[[#This Row],[PredictedAwayScore]], "Y", "N"))</f>
        <v>_</v>
      </c>
      <c r="Q212" s="2" t="str">
        <f>IF(ISBLANK(Table2[[#This Row],[ActualResult]]), "_", IF(Table2[[#This Row],[ActualHomeScore]]=Table2[[#This Row],[PredictedHomeScore]], "Y", "N"))</f>
        <v>_</v>
      </c>
      <c r="R212" s="2"/>
      <c r="S212" s="2" t="str">
        <f t="shared" si="9"/>
        <v>_</v>
      </c>
      <c r="T212" s="2">
        <f>IF(VLOOKUP(Table2[[#This Row],[AwayTeam]],Table3[[Teams]:[D]],2)=VLOOKUP(Table2[[#This Row],[HomeTeam]],Table3[[Teams]:[D]],2),1,0)</f>
        <v>0</v>
      </c>
      <c r="U212" s="2">
        <f>IF(VLOOKUP(Table2[[#This Row],[AwayTeam]],Table3[[Teams]:[D]],3)=VLOOKUP(Table2[[#This Row],[HomeTeam]],Table3[[Teams]:[D]],3),1,0)</f>
        <v>0</v>
      </c>
      <c r="V212" s="2">
        <f>IF(Table2[[#This Row],[InterConf]]=1,IF(Table2[[#This Row],[InterDiv]]=0, 1, 0), 0)</f>
        <v>0</v>
      </c>
      <c r="W212" s="2">
        <f>IF(VLOOKUP(Table2[[#This Row],[AwayTeam]],Table3[[Teams]:[D]],2)&lt;&gt;VLOOKUP(Table2[[#This Row],[HomeTeam]],Table3[[Teams]:[D]],2),1,0)</f>
        <v>1</v>
      </c>
    </row>
    <row r="213" spans="1:23" x14ac:dyDescent="0.25">
      <c r="B213" s="1">
        <v>45603</v>
      </c>
      <c r="C213" s="9" t="s">
        <v>323</v>
      </c>
      <c r="D213" s="2" t="s">
        <v>19</v>
      </c>
      <c r="E213" s="2" t="s">
        <v>32</v>
      </c>
      <c r="F213" s="2"/>
      <c r="G213" s="2"/>
      <c r="H213" s="2" t="str">
        <f t="shared" si="11"/>
        <v>_</v>
      </c>
      <c r="I213" s="2"/>
      <c r="J213" s="2"/>
      <c r="K213" s="2"/>
      <c r="L213" s="2" t="str">
        <f t="shared" si="10"/>
        <v>_</v>
      </c>
      <c r="M213" s="2"/>
      <c r="N213" s="2">
        <f>IF(ISBLANK(Table2[[#This Row],[ActualResult]]), 0, 1)</f>
        <v>0</v>
      </c>
      <c r="O213" s="2" t="str">
        <f>IF(ISBLANK(Table2[[#This Row],[ActualResult]]), "_", IF(Table2[[#This Row],[ActualWinner]]=Table2[[#This Row],[PredictedWinner]], "Y", "N"))</f>
        <v>_</v>
      </c>
      <c r="P213" s="2" t="str">
        <f>IF(ISBLANK(Table2[[#This Row],[ActualResult]]), "_", IF(Table2[[#This Row],[ActualAwayScore]]=Table2[[#This Row],[PredictedAwayScore]], "Y", "N"))</f>
        <v>_</v>
      </c>
      <c r="Q213" s="2" t="str">
        <f>IF(ISBLANK(Table2[[#This Row],[ActualResult]]), "_", IF(Table2[[#This Row],[ActualHomeScore]]=Table2[[#This Row],[PredictedHomeScore]], "Y", "N"))</f>
        <v>_</v>
      </c>
      <c r="R213" s="2"/>
      <c r="S213" s="2" t="str">
        <f t="shared" si="9"/>
        <v>_</v>
      </c>
      <c r="T213" s="2">
        <f>IF(VLOOKUP(Table2[[#This Row],[AwayTeam]],Table3[[Teams]:[D]],2)=VLOOKUP(Table2[[#This Row],[HomeTeam]],Table3[[Teams]:[D]],2),1,0)</f>
        <v>1</v>
      </c>
      <c r="U213" s="2">
        <f>IF(VLOOKUP(Table2[[#This Row],[AwayTeam]],Table3[[Teams]:[D]],3)=VLOOKUP(Table2[[#This Row],[HomeTeam]],Table3[[Teams]:[D]],3),1,0)</f>
        <v>0</v>
      </c>
      <c r="V213" s="2">
        <f>IF(Table2[[#This Row],[InterConf]]=1,IF(Table2[[#This Row],[InterDiv]]=0, 1, 0), 0)</f>
        <v>1</v>
      </c>
      <c r="W213" s="2">
        <f>IF(VLOOKUP(Table2[[#This Row],[AwayTeam]],Table3[[Teams]:[D]],2)&lt;&gt;VLOOKUP(Table2[[#This Row],[HomeTeam]],Table3[[Teams]:[D]],2),1,0)</f>
        <v>0</v>
      </c>
    </row>
    <row r="214" spans="1:23" x14ac:dyDescent="0.25">
      <c r="B214" s="1">
        <v>45603</v>
      </c>
      <c r="C214" s="9" t="s">
        <v>324</v>
      </c>
      <c r="D214" s="2" t="s">
        <v>29</v>
      </c>
      <c r="E214" s="2" t="s">
        <v>20</v>
      </c>
      <c r="F214" s="2"/>
      <c r="G214" s="2"/>
      <c r="H214" s="2" t="str">
        <f t="shared" si="11"/>
        <v>_</v>
      </c>
      <c r="I214" s="2"/>
      <c r="J214" s="2"/>
      <c r="K214" s="2"/>
      <c r="L214" s="2" t="str">
        <f t="shared" si="10"/>
        <v>_</v>
      </c>
      <c r="M214" s="2"/>
      <c r="N214" s="2">
        <f>IF(ISBLANK(Table2[[#This Row],[ActualResult]]), 0, 1)</f>
        <v>0</v>
      </c>
      <c r="O214" s="2" t="str">
        <f>IF(ISBLANK(Table2[[#This Row],[ActualResult]]), "_", IF(Table2[[#This Row],[ActualWinner]]=Table2[[#This Row],[PredictedWinner]], "Y", "N"))</f>
        <v>_</v>
      </c>
      <c r="P214" s="2" t="str">
        <f>IF(ISBLANK(Table2[[#This Row],[ActualResult]]), "_", IF(Table2[[#This Row],[ActualAwayScore]]=Table2[[#This Row],[PredictedAwayScore]], "Y", "N"))</f>
        <v>_</v>
      </c>
      <c r="Q214" s="2" t="str">
        <f>IF(ISBLANK(Table2[[#This Row],[ActualResult]]), "_", IF(Table2[[#This Row],[ActualHomeScore]]=Table2[[#This Row],[PredictedHomeScore]], "Y", "N"))</f>
        <v>_</v>
      </c>
      <c r="R214" s="2"/>
      <c r="S214" s="2" t="str">
        <f t="shared" si="9"/>
        <v>_</v>
      </c>
      <c r="T214" s="2">
        <f>IF(VLOOKUP(Table2[[#This Row],[AwayTeam]],Table3[[Teams]:[D]],2)=VLOOKUP(Table2[[#This Row],[HomeTeam]],Table3[[Teams]:[D]],2),1,0)</f>
        <v>1</v>
      </c>
      <c r="U214" s="2">
        <f>IF(VLOOKUP(Table2[[#This Row],[AwayTeam]],Table3[[Teams]:[D]],3)=VLOOKUP(Table2[[#This Row],[HomeTeam]],Table3[[Teams]:[D]],3),1,0)</f>
        <v>0</v>
      </c>
      <c r="V214" s="2">
        <f>IF(Table2[[#This Row],[InterConf]]=1,IF(Table2[[#This Row],[InterDiv]]=0, 1, 0), 0)</f>
        <v>1</v>
      </c>
      <c r="W214" s="2">
        <f>IF(VLOOKUP(Table2[[#This Row],[AwayTeam]],Table3[[Teams]:[D]],2)&lt;&gt;VLOOKUP(Table2[[#This Row],[HomeTeam]],Table3[[Teams]:[D]],2),1,0)</f>
        <v>0</v>
      </c>
    </row>
    <row r="215" spans="1:23" x14ac:dyDescent="0.25">
      <c r="B215" s="1">
        <v>45603</v>
      </c>
      <c r="C215" s="9" t="s">
        <v>325</v>
      </c>
      <c r="D215" s="2" t="s">
        <v>21</v>
      </c>
      <c r="E215" s="2" t="s">
        <v>44</v>
      </c>
      <c r="F215" s="2"/>
      <c r="G215" s="2"/>
      <c r="H215" s="2" t="str">
        <f t="shared" si="11"/>
        <v>_</v>
      </c>
      <c r="I215" s="2"/>
      <c r="J215" s="2"/>
      <c r="K215" s="2"/>
      <c r="L215" s="2" t="str">
        <f t="shared" si="10"/>
        <v>_</v>
      </c>
      <c r="M215" s="2"/>
      <c r="N215" s="2">
        <f>IF(ISBLANK(Table2[[#This Row],[ActualResult]]), 0, 1)</f>
        <v>0</v>
      </c>
      <c r="O215" s="2" t="str">
        <f>IF(ISBLANK(Table2[[#This Row],[ActualResult]]), "_", IF(Table2[[#This Row],[ActualWinner]]=Table2[[#This Row],[PredictedWinner]], "Y", "N"))</f>
        <v>_</v>
      </c>
      <c r="P215" s="2" t="str">
        <f>IF(ISBLANK(Table2[[#This Row],[ActualResult]]), "_", IF(Table2[[#This Row],[ActualAwayScore]]=Table2[[#This Row],[PredictedAwayScore]], "Y", "N"))</f>
        <v>_</v>
      </c>
      <c r="Q215" s="2" t="str">
        <f>IF(ISBLANK(Table2[[#This Row],[ActualResult]]), "_", IF(Table2[[#This Row],[ActualHomeScore]]=Table2[[#This Row],[PredictedHomeScore]], "Y", "N"))</f>
        <v>_</v>
      </c>
      <c r="R215" s="2"/>
      <c r="S215" s="2" t="str">
        <f t="shared" si="9"/>
        <v>_</v>
      </c>
      <c r="T215" s="2">
        <f>IF(VLOOKUP(Table2[[#This Row],[AwayTeam]],Table3[[Teams]:[D]],2)=VLOOKUP(Table2[[#This Row],[HomeTeam]],Table3[[Teams]:[D]],2),1,0)</f>
        <v>1</v>
      </c>
      <c r="U215" s="2">
        <f>IF(VLOOKUP(Table2[[#This Row],[AwayTeam]],Table3[[Teams]:[D]],3)=VLOOKUP(Table2[[#This Row],[HomeTeam]],Table3[[Teams]:[D]],3),1,0)</f>
        <v>1</v>
      </c>
      <c r="V215" s="2">
        <f>IF(Table2[[#This Row],[InterConf]]=1,IF(Table2[[#This Row],[InterDiv]]=0, 1, 0), 0)</f>
        <v>0</v>
      </c>
      <c r="W215" s="2">
        <f>IF(VLOOKUP(Table2[[#This Row],[AwayTeam]],Table3[[Teams]:[D]],2)&lt;&gt;VLOOKUP(Table2[[#This Row],[HomeTeam]],Table3[[Teams]:[D]],2),1,0)</f>
        <v>0</v>
      </c>
    </row>
    <row r="216" spans="1:23" x14ac:dyDescent="0.25">
      <c r="B216" s="1">
        <v>45603</v>
      </c>
      <c r="C216" s="9" t="s">
        <v>326</v>
      </c>
      <c r="D216" s="2" t="s">
        <v>45</v>
      </c>
      <c r="E216" s="2" t="s">
        <v>43</v>
      </c>
      <c r="F216" s="2"/>
      <c r="G216" s="2"/>
      <c r="H216" s="2" t="str">
        <f t="shared" si="11"/>
        <v>_</v>
      </c>
      <c r="I216" s="2"/>
      <c r="J216" s="2"/>
      <c r="K216" s="2"/>
      <c r="L216" s="2" t="str">
        <f t="shared" si="10"/>
        <v>_</v>
      </c>
      <c r="M216" s="2"/>
      <c r="N216" s="2">
        <f>IF(ISBLANK(Table2[[#This Row],[ActualResult]]), 0, 1)</f>
        <v>0</v>
      </c>
      <c r="O216" s="2" t="str">
        <f>IF(ISBLANK(Table2[[#This Row],[ActualResult]]), "_", IF(Table2[[#This Row],[ActualWinner]]=Table2[[#This Row],[PredictedWinner]], "Y", "N"))</f>
        <v>_</v>
      </c>
      <c r="P216" s="2" t="str">
        <f>IF(ISBLANK(Table2[[#This Row],[ActualResult]]), "_", IF(Table2[[#This Row],[ActualAwayScore]]=Table2[[#This Row],[PredictedAwayScore]], "Y", "N"))</f>
        <v>_</v>
      </c>
      <c r="Q216" s="2" t="str">
        <f>IF(ISBLANK(Table2[[#This Row],[ActualResult]]), "_", IF(Table2[[#This Row],[ActualHomeScore]]=Table2[[#This Row],[PredictedHomeScore]], "Y", "N"))</f>
        <v>_</v>
      </c>
      <c r="R216" s="2"/>
      <c r="S216" s="2" t="str">
        <f t="shared" si="9"/>
        <v>_</v>
      </c>
      <c r="T216" s="2">
        <f>IF(VLOOKUP(Table2[[#This Row],[AwayTeam]],Table3[[Teams]:[D]],2)=VLOOKUP(Table2[[#This Row],[HomeTeam]],Table3[[Teams]:[D]],2),1,0)</f>
        <v>1</v>
      </c>
      <c r="U216" s="2">
        <f>IF(VLOOKUP(Table2[[#This Row],[AwayTeam]],Table3[[Teams]:[D]],3)=VLOOKUP(Table2[[#This Row],[HomeTeam]],Table3[[Teams]:[D]],3),1,0)</f>
        <v>0</v>
      </c>
      <c r="V216" s="2">
        <f>IF(Table2[[#This Row],[InterConf]]=1,IF(Table2[[#This Row],[InterDiv]]=0, 1, 0), 0)</f>
        <v>1</v>
      </c>
      <c r="W216" s="2">
        <f>IF(VLOOKUP(Table2[[#This Row],[AwayTeam]],Table3[[Teams]:[D]],2)&lt;&gt;VLOOKUP(Table2[[#This Row],[HomeTeam]],Table3[[Teams]:[D]],2),1,0)</f>
        <v>0</v>
      </c>
    </row>
    <row r="217" spans="1:23" x14ac:dyDescent="0.25">
      <c r="B217" s="1">
        <v>45603</v>
      </c>
      <c r="C217" s="9" t="s">
        <v>327</v>
      </c>
      <c r="D217" s="2" t="s">
        <v>15</v>
      </c>
      <c r="E217" s="2" t="s">
        <v>13</v>
      </c>
      <c r="F217" s="2"/>
      <c r="G217" s="2"/>
      <c r="H217" s="2" t="str">
        <f t="shared" si="11"/>
        <v>_</v>
      </c>
      <c r="I217" s="2"/>
      <c r="J217" s="2"/>
      <c r="K217" s="2"/>
      <c r="L217" s="2" t="str">
        <f t="shared" si="10"/>
        <v>_</v>
      </c>
      <c r="M217" s="2"/>
      <c r="N217" s="2">
        <f>IF(ISBLANK(Table2[[#This Row],[ActualResult]]), 0, 1)</f>
        <v>0</v>
      </c>
      <c r="O217" s="2" t="str">
        <f>IF(ISBLANK(Table2[[#This Row],[ActualResult]]), "_", IF(Table2[[#This Row],[ActualWinner]]=Table2[[#This Row],[PredictedWinner]], "Y", "N"))</f>
        <v>_</v>
      </c>
      <c r="P217" s="2" t="str">
        <f>IF(ISBLANK(Table2[[#This Row],[ActualResult]]), "_", IF(Table2[[#This Row],[ActualAwayScore]]=Table2[[#This Row],[PredictedAwayScore]], "Y", "N"))</f>
        <v>_</v>
      </c>
      <c r="Q217" s="2" t="str">
        <f>IF(ISBLANK(Table2[[#This Row],[ActualResult]]), "_", IF(Table2[[#This Row],[ActualHomeScore]]=Table2[[#This Row],[PredictedHomeScore]], "Y", "N"))</f>
        <v>_</v>
      </c>
      <c r="R217" s="2"/>
      <c r="S217" s="2" t="str">
        <f t="shared" si="9"/>
        <v>_</v>
      </c>
      <c r="T217" s="2">
        <f>IF(VLOOKUP(Table2[[#This Row],[AwayTeam]],Table3[[Teams]:[D]],2)=VLOOKUP(Table2[[#This Row],[HomeTeam]],Table3[[Teams]:[D]],2),1,0)</f>
        <v>1</v>
      </c>
      <c r="U217" s="2">
        <f>IF(VLOOKUP(Table2[[#This Row],[AwayTeam]],Table3[[Teams]:[D]],3)=VLOOKUP(Table2[[#This Row],[HomeTeam]],Table3[[Teams]:[D]],3),1,0)</f>
        <v>1</v>
      </c>
      <c r="V217" s="2">
        <f>IF(Table2[[#This Row],[InterConf]]=1,IF(Table2[[#This Row],[InterDiv]]=0, 1, 0), 0)</f>
        <v>0</v>
      </c>
      <c r="W217" s="2">
        <f>IF(VLOOKUP(Table2[[#This Row],[AwayTeam]],Table3[[Teams]:[D]],2)&lt;&gt;VLOOKUP(Table2[[#This Row],[HomeTeam]],Table3[[Teams]:[D]],2),1,0)</f>
        <v>0</v>
      </c>
    </row>
    <row r="218" spans="1:23" x14ac:dyDescent="0.25">
      <c r="B218" s="1">
        <v>45603</v>
      </c>
      <c r="C218" s="9" t="s">
        <v>328</v>
      </c>
      <c r="D218" s="2" t="s">
        <v>17</v>
      </c>
      <c r="E218" s="2" t="s">
        <v>34</v>
      </c>
      <c r="F218" s="2"/>
      <c r="G218" s="2"/>
      <c r="H218" s="2" t="str">
        <f t="shared" si="11"/>
        <v>_</v>
      </c>
      <c r="I218" s="2"/>
      <c r="J218" s="2"/>
      <c r="K218" s="2"/>
      <c r="L218" s="2" t="str">
        <f t="shared" si="10"/>
        <v>_</v>
      </c>
      <c r="M218" s="2"/>
      <c r="N218" s="2">
        <f>IF(ISBLANK(Table2[[#This Row],[ActualResult]]), 0, 1)</f>
        <v>0</v>
      </c>
      <c r="O218" s="2" t="str">
        <f>IF(ISBLANK(Table2[[#This Row],[ActualResult]]), "_", IF(Table2[[#This Row],[ActualWinner]]=Table2[[#This Row],[PredictedWinner]], "Y", "N"))</f>
        <v>_</v>
      </c>
      <c r="P218" s="2" t="str">
        <f>IF(ISBLANK(Table2[[#This Row],[ActualResult]]), "_", IF(Table2[[#This Row],[ActualAwayScore]]=Table2[[#This Row],[PredictedAwayScore]], "Y", "N"))</f>
        <v>_</v>
      </c>
      <c r="Q218" s="2" t="str">
        <f>IF(ISBLANK(Table2[[#This Row],[ActualResult]]), "_", IF(Table2[[#This Row],[ActualHomeScore]]=Table2[[#This Row],[PredictedHomeScore]], "Y", "N"))</f>
        <v>_</v>
      </c>
      <c r="R218" s="2"/>
      <c r="S218" s="2" t="str">
        <f t="shared" si="9"/>
        <v>_</v>
      </c>
      <c r="T218" s="2">
        <f>IF(VLOOKUP(Table2[[#This Row],[AwayTeam]],Table3[[Teams]:[D]],2)=VLOOKUP(Table2[[#This Row],[HomeTeam]],Table3[[Teams]:[D]],2),1,0)</f>
        <v>1</v>
      </c>
      <c r="U218" s="2">
        <f>IF(VLOOKUP(Table2[[#This Row],[AwayTeam]],Table3[[Teams]:[D]],3)=VLOOKUP(Table2[[#This Row],[HomeTeam]],Table3[[Teams]:[D]],3),1,0)</f>
        <v>1</v>
      </c>
      <c r="V218" s="2">
        <f>IF(Table2[[#This Row],[InterConf]]=1,IF(Table2[[#This Row],[InterDiv]]=0, 1, 0), 0)</f>
        <v>0</v>
      </c>
      <c r="W218" s="2">
        <f>IF(VLOOKUP(Table2[[#This Row],[AwayTeam]],Table3[[Teams]:[D]],2)&lt;&gt;VLOOKUP(Table2[[#This Row],[HomeTeam]],Table3[[Teams]:[D]],2),1,0)</f>
        <v>0</v>
      </c>
    </row>
    <row r="219" spans="1:23" x14ac:dyDescent="0.25">
      <c r="B219" s="1">
        <v>45603</v>
      </c>
      <c r="C219" s="9" t="s">
        <v>329</v>
      </c>
      <c r="D219" s="2" t="s">
        <v>26</v>
      </c>
      <c r="E219" s="2" t="s">
        <v>22</v>
      </c>
      <c r="F219" s="2"/>
      <c r="G219" s="2"/>
      <c r="H219" s="2" t="str">
        <f t="shared" si="11"/>
        <v>_</v>
      </c>
      <c r="I219" s="2"/>
      <c r="J219" s="2"/>
      <c r="K219" s="2"/>
      <c r="L219" s="2" t="str">
        <f t="shared" si="10"/>
        <v>_</v>
      </c>
      <c r="M219" s="2"/>
      <c r="N219" s="2">
        <f>IF(ISBLANK(Table2[[#This Row],[ActualResult]]), 0, 1)</f>
        <v>0</v>
      </c>
      <c r="O219" s="2" t="str">
        <f>IF(ISBLANK(Table2[[#This Row],[ActualResult]]), "_", IF(Table2[[#This Row],[ActualWinner]]=Table2[[#This Row],[PredictedWinner]], "Y", "N"))</f>
        <v>_</v>
      </c>
      <c r="P219" s="2" t="str">
        <f>IF(ISBLANK(Table2[[#This Row],[ActualResult]]), "_", IF(Table2[[#This Row],[ActualAwayScore]]=Table2[[#This Row],[PredictedAwayScore]], "Y", "N"))</f>
        <v>_</v>
      </c>
      <c r="Q219" s="2" t="str">
        <f>IF(ISBLANK(Table2[[#This Row],[ActualResult]]), "_", IF(Table2[[#This Row],[ActualHomeScore]]=Table2[[#This Row],[PredictedHomeScore]], "Y", "N"))</f>
        <v>_</v>
      </c>
      <c r="R219" s="2"/>
      <c r="S219" s="2" t="str">
        <f t="shared" si="9"/>
        <v>_</v>
      </c>
      <c r="T219" s="2">
        <f>IF(VLOOKUP(Table2[[#This Row],[AwayTeam]],Table3[[Teams]:[D]],2)=VLOOKUP(Table2[[#This Row],[HomeTeam]],Table3[[Teams]:[D]],2),1,0)</f>
        <v>1</v>
      </c>
      <c r="U219" s="2">
        <f>IF(VLOOKUP(Table2[[#This Row],[AwayTeam]],Table3[[Teams]:[D]],3)=VLOOKUP(Table2[[#This Row],[HomeTeam]],Table3[[Teams]:[D]],3),1,0)</f>
        <v>1</v>
      </c>
      <c r="V219" s="2">
        <f>IF(Table2[[#This Row],[InterConf]]=1,IF(Table2[[#This Row],[InterDiv]]=0, 1, 0), 0)</f>
        <v>0</v>
      </c>
      <c r="W219" s="2">
        <f>IF(VLOOKUP(Table2[[#This Row],[AwayTeam]],Table3[[Teams]:[D]],2)&lt;&gt;VLOOKUP(Table2[[#This Row],[HomeTeam]],Table3[[Teams]:[D]],2),1,0)</f>
        <v>0</v>
      </c>
    </row>
    <row r="220" spans="1:23" x14ac:dyDescent="0.25">
      <c r="B220" s="1">
        <v>45603</v>
      </c>
      <c r="C220" s="9" t="s">
        <v>330</v>
      </c>
      <c r="D220" s="2" t="s">
        <v>25</v>
      </c>
      <c r="E220" s="2" t="s">
        <v>28</v>
      </c>
      <c r="F220" s="2"/>
      <c r="G220" s="2"/>
      <c r="H220" s="2" t="str">
        <f t="shared" si="11"/>
        <v>_</v>
      </c>
      <c r="I220" s="2"/>
      <c r="J220" s="2"/>
      <c r="K220" s="2"/>
      <c r="L220" s="2" t="str">
        <f t="shared" si="10"/>
        <v>_</v>
      </c>
      <c r="M220" s="2"/>
      <c r="N220" s="2">
        <f>IF(ISBLANK(Table2[[#This Row],[ActualResult]]), 0, 1)</f>
        <v>0</v>
      </c>
      <c r="O220" s="2" t="str">
        <f>IF(ISBLANK(Table2[[#This Row],[ActualResult]]), "_", IF(Table2[[#This Row],[ActualWinner]]=Table2[[#This Row],[PredictedWinner]], "Y", "N"))</f>
        <v>_</v>
      </c>
      <c r="P220" s="2" t="str">
        <f>IF(ISBLANK(Table2[[#This Row],[ActualResult]]), "_", IF(Table2[[#This Row],[ActualAwayScore]]=Table2[[#This Row],[PredictedAwayScore]], "Y", "N"))</f>
        <v>_</v>
      </c>
      <c r="Q220" s="2" t="str">
        <f>IF(ISBLANK(Table2[[#This Row],[ActualResult]]), "_", IF(Table2[[#This Row],[ActualHomeScore]]=Table2[[#This Row],[PredictedHomeScore]], "Y", "N"))</f>
        <v>_</v>
      </c>
      <c r="R220" s="2"/>
      <c r="S220" s="2" t="str">
        <f t="shared" si="9"/>
        <v>_</v>
      </c>
      <c r="T220" s="2">
        <f>IF(VLOOKUP(Table2[[#This Row],[AwayTeam]],Table3[[Teams]:[D]],2)=VLOOKUP(Table2[[#This Row],[HomeTeam]],Table3[[Teams]:[D]],2),1,0)</f>
        <v>1</v>
      </c>
      <c r="U220" s="2">
        <f>IF(VLOOKUP(Table2[[#This Row],[AwayTeam]],Table3[[Teams]:[D]],3)=VLOOKUP(Table2[[#This Row],[HomeTeam]],Table3[[Teams]:[D]],3),1,0)</f>
        <v>1</v>
      </c>
      <c r="V220" s="2">
        <f>IF(Table2[[#This Row],[InterConf]]=1,IF(Table2[[#This Row],[InterDiv]]=0, 1, 0), 0)</f>
        <v>0</v>
      </c>
      <c r="W220" s="2">
        <f>IF(VLOOKUP(Table2[[#This Row],[AwayTeam]],Table3[[Teams]:[D]],2)&lt;&gt;VLOOKUP(Table2[[#This Row],[HomeTeam]],Table3[[Teams]:[D]],2),1,0)</f>
        <v>0</v>
      </c>
    </row>
    <row r="221" spans="1:23" x14ac:dyDescent="0.25">
      <c r="A221" s="5"/>
      <c r="B221" s="3">
        <v>45603</v>
      </c>
      <c r="C221" s="10" t="s">
        <v>331</v>
      </c>
      <c r="D221" s="4" t="s">
        <v>37</v>
      </c>
      <c r="E221" s="4" t="s">
        <v>38</v>
      </c>
      <c r="F221" s="4"/>
      <c r="G221" s="4"/>
      <c r="H221" s="4" t="str">
        <f t="shared" si="11"/>
        <v>_</v>
      </c>
      <c r="I221" s="4"/>
      <c r="J221" s="4"/>
      <c r="K221" s="4"/>
      <c r="L221" s="2" t="str">
        <f t="shared" si="10"/>
        <v>_</v>
      </c>
      <c r="M221" s="4"/>
      <c r="N221" s="4">
        <f>IF(ISBLANK(Table2[[#This Row],[ActualResult]]), 0, 1)</f>
        <v>0</v>
      </c>
      <c r="O221" s="4" t="str">
        <f>IF(ISBLANK(Table2[[#This Row],[ActualResult]]), "_", IF(Table2[[#This Row],[ActualWinner]]=Table2[[#This Row],[PredictedWinner]], "Y", "N"))</f>
        <v>_</v>
      </c>
      <c r="P221" s="4" t="str">
        <f>IF(ISBLANK(Table2[[#This Row],[ActualResult]]), "_", IF(Table2[[#This Row],[ActualAwayScore]]=Table2[[#This Row],[PredictedAwayScore]], "Y", "N"))</f>
        <v>_</v>
      </c>
      <c r="Q221" s="4" t="str">
        <f>IF(ISBLANK(Table2[[#This Row],[ActualResult]]), "_", IF(Table2[[#This Row],[ActualHomeScore]]=Table2[[#This Row],[PredictedHomeScore]], "Y", "N"))</f>
        <v>_</v>
      </c>
      <c r="R221" s="2"/>
      <c r="S221" s="2" t="str">
        <f t="shared" si="9"/>
        <v>_</v>
      </c>
      <c r="T221" s="2">
        <f>IF(VLOOKUP(Table2[[#This Row],[AwayTeam]],Table3[[Teams]:[D]],2)=VLOOKUP(Table2[[#This Row],[HomeTeam]],Table3[[Teams]:[D]],2),1,0)</f>
        <v>1</v>
      </c>
      <c r="U221" s="2">
        <f>IF(VLOOKUP(Table2[[#This Row],[AwayTeam]],Table3[[Teams]:[D]],3)=VLOOKUP(Table2[[#This Row],[HomeTeam]],Table3[[Teams]:[D]],3),1,0)</f>
        <v>0</v>
      </c>
      <c r="V221" s="2">
        <f>IF(Table2[[#This Row],[InterConf]]=1,IF(Table2[[#This Row],[InterDiv]]=0, 1, 0), 0)</f>
        <v>1</v>
      </c>
      <c r="W221" s="2">
        <f>IF(VLOOKUP(Table2[[#This Row],[AwayTeam]],Table3[[Teams]:[D]],2)&lt;&gt;VLOOKUP(Table2[[#This Row],[HomeTeam]],Table3[[Teams]:[D]],2),1,0)</f>
        <v>0</v>
      </c>
    </row>
    <row r="222" spans="1:23" x14ac:dyDescent="0.25">
      <c r="B222" s="1">
        <v>45604</v>
      </c>
      <c r="C222" s="9" t="s">
        <v>332</v>
      </c>
      <c r="D222" s="2" t="s">
        <v>31</v>
      </c>
      <c r="E222" s="2" t="s">
        <v>18</v>
      </c>
      <c r="F222" s="2"/>
      <c r="G222" s="2"/>
      <c r="H222" s="2" t="str">
        <f t="shared" si="11"/>
        <v>_</v>
      </c>
      <c r="I222" s="2"/>
      <c r="J222" s="2"/>
      <c r="K222" s="2"/>
      <c r="L222" s="19" t="str">
        <f t="shared" si="10"/>
        <v>_</v>
      </c>
      <c r="M222" s="2"/>
      <c r="N222" s="2">
        <f>IF(ISBLANK(Table2[[#This Row],[ActualResult]]), 0, 1)</f>
        <v>0</v>
      </c>
      <c r="O222" s="2" t="str">
        <f>IF(ISBLANK(Table2[[#This Row],[ActualResult]]), "_", IF(Table2[[#This Row],[ActualWinner]]=Table2[[#This Row],[PredictedWinner]], "Y", "N"))</f>
        <v>_</v>
      </c>
      <c r="P222" s="2" t="str">
        <f>IF(ISBLANK(Table2[[#This Row],[ActualResult]]), "_", IF(Table2[[#This Row],[ActualAwayScore]]=Table2[[#This Row],[PredictedAwayScore]], "Y", "N"))</f>
        <v>_</v>
      </c>
      <c r="Q222" s="2" t="str">
        <f>IF(ISBLANK(Table2[[#This Row],[ActualResult]]), "_", IF(Table2[[#This Row],[ActualHomeScore]]=Table2[[#This Row],[PredictedHomeScore]], "Y", "N"))</f>
        <v>_</v>
      </c>
      <c r="R222" s="2"/>
      <c r="S222" s="2" t="str">
        <f t="shared" si="9"/>
        <v>_</v>
      </c>
      <c r="T222" s="2">
        <f>IF(VLOOKUP(Table2[[#This Row],[AwayTeam]],Table3[[Teams]:[D]],2)=VLOOKUP(Table2[[#This Row],[HomeTeam]],Table3[[Teams]:[D]],2),1,0)</f>
        <v>1</v>
      </c>
      <c r="U222" s="2">
        <f>IF(VLOOKUP(Table2[[#This Row],[AwayTeam]],Table3[[Teams]:[D]],3)=VLOOKUP(Table2[[#This Row],[HomeTeam]],Table3[[Teams]:[D]],3),1,0)</f>
        <v>1</v>
      </c>
      <c r="V222" s="2">
        <f>IF(Table2[[#This Row],[InterConf]]=1,IF(Table2[[#This Row],[InterDiv]]=0, 1, 0), 0)</f>
        <v>0</v>
      </c>
      <c r="W222" s="2">
        <f>IF(VLOOKUP(Table2[[#This Row],[AwayTeam]],Table3[[Teams]:[D]],2)&lt;&gt;VLOOKUP(Table2[[#This Row],[HomeTeam]],Table3[[Teams]:[D]],2),1,0)</f>
        <v>0</v>
      </c>
    </row>
    <row r="223" spans="1:23" x14ac:dyDescent="0.25">
      <c r="B223" s="1">
        <v>45604</v>
      </c>
      <c r="C223" s="9" t="s">
        <v>333</v>
      </c>
      <c r="D223" s="2" t="s">
        <v>21</v>
      </c>
      <c r="E223" s="2" t="s">
        <v>46</v>
      </c>
      <c r="F223" s="2"/>
      <c r="G223" s="2"/>
      <c r="H223" s="2" t="str">
        <f t="shared" si="11"/>
        <v>_</v>
      </c>
      <c r="I223" s="2"/>
      <c r="J223" s="2"/>
      <c r="K223" s="2"/>
      <c r="L223" s="2" t="str">
        <f t="shared" si="10"/>
        <v>_</v>
      </c>
      <c r="M223" s="2"/>
      <c r="N223" s="2">
        <f>IF(ISBLANK(Table2[[#This Row],[ActualResult]]), 0, 1)</f>
        <v>0</v>
      </c>
      <c r="O223" s="2" t="str">
        <f>IF(ISBLANK(Table2[[#This Row],[ActualResult]]), "_", IF(Table2[[#This Row],[ActualWinner]]=Table2[[#This Row],[PredictedWinner]], "Y", "N"))</f>
        <v>_</v>
      </c>
      <c r="P223" s="2" t="str">
        <f>IF(ISBLANK(Table2[[#This Row],[ActualResult]]), "_", IF(Table2[[#This Row],[ActualAwayScore]]=Table2[[#This Row],[PredictedAwayScore]], "Y", "N"))</f>
        <v>_</v>
      </c>
      <c r="Q223" s="2" t="str">
        <f>IF(ISBLANK(Table2[[#This Row],[ActualResult]]), "_", IF(Table2[[#This Row],[ActualHomeScore]]=Table2[[#This Row],[PredictedHomeScore]], "Y", "N"))</f>
        <v>_</v>
      </c>
      <c r="R223" s="2"/>
      <c r="S223" s="2" t="str">
        <f t="shared" si="9"/>
        <v>_</v>
      </c>
      <c r="T223" s="2">
        <f>IF(VLOOKUP(Table2[[#This Row],[AwayTeam]],Table3[[Teams]:[D]],2)=VLOOKUP(Table2[[#This Row],[HomeTeam]],Table3[[Teams]:[D]],2),1,0)</f>
        <v>1</v>
      </c>
      <c r="U223" s="2">
        <f>IF(VLOOKUP(Table2[[#This Row],[AwayTeam]],Table3[[Teams]:[D]],3)=VLOOKUP(Table2[[#This Row],[HomeTeam]],Table3[[Teams]:[D]],3),1,0)</f>
        <v>1</v>
      </c>
      <c r="V223" s="2">
        <f>IF(Table2[[#This Row],[InterConf]]=1,IF(Table2[[#This Row],[InterDiv]]=0, 1, 0), 0)</f>
        <v>0</v>
      </c>
      <c r="W223" s="2">
        <f>IF(VLOOKUP(Table2[[#This Row],[AwayTeam]],Table3[[Teams]:[D]],2)&lt;&gt;VLOOKUP(Table2[[#This Row],[HomeTeam]],Table3[[Teams]:[D]],2),1,0)</f>
        <v>0</v>
      </c>
    </row>
    <row r="224" spans="1:23" x14ac:dyDescent="0.25">
      <c r="B224" s="1">
        <v>45604</v>
      </c>
      <c r="C224" s="9" t="s">
        <v>334</v>
      </c>
      <c r="D224" s="2" t="s">
        <v>37</v>
      </c>
      <c r="E224" s="2" t="s">
        <v>47</v>
      </c>
      <c r="F224" s="2"/>
      <c r="G224" s="2"/>
      <c r="H224" s="2" t="str">
        <f t="shared" si="11"/>
        <v>_</v>
      </c>
      <c r="I224" s="2"/>
      <c r="J224" s="2"/>
      <c r="K224" s="2"/>
      <c r="L224" s="2" t="str">
        <f t="shared" si="10"/>
        <v>_</v>
      </c>
      <c r="M224" s="2"/>
      <c r="N224" s="2">
        <f>IF(ISBLANK(Table2[[#This Row],[ActualResult]]), 0, 1)</f>
        <v>0</v>
      </c>
      <c r="O224" s="2" t="str">
        <f>IF(ISBLANK(Table2[[#This Row],[ActualResult]]), "_", IF(Table2[[#This Row],[ActualWinner]]=Table2[[#This Row],[PredictedWinner]], "Y", "N"))</f>
        <v>_</v>
      </c>
      <c r="P224" s="2" t="str">
        <f>IF(ISBLANK(Table2[[#This Row],[ActualResult]]), "_", IF(Table2[[#This Row],[ActualAwayScore]]=Table2[[#This Row],[PredictedAwayScore]], "Y", "N"))</f>
        <v>_</v>
      </c>
      <c r="Q224" s="2" t="str">
        <f>IF(ISBLANK(Table2[[#This Row],[ActualResult]]), "_", IF(Table2[[#This Row],[ActualHomeScore]]=Table2[[#This Row],[PredictedHomeScore]], "Y", "N"))</f>
        <v>_</v>
      </c>
      <c r="R224" s="2"/>
      <c r="S224" s="2" t="str">
        <f t="shared" si="9"/>
        <v>_</v>
      </c>
      <c r="T224" s="2">
        <f>IF(VLOOKUP(Table2[[#This Row],[AwayTeam]],Table3[[Teams]:[D]],2)=VLOOKUP(Table2[[#This Row],[HomeTeam]],Table3[[Teams]:[D]],2),1,0)</f>
        <v>1</v>
      </c>
      <c r="U224" s="2">
        <f>IF(VLOOKUP(Table2[[#This Row],[AwayTeam]],Table3[[Teams]:[D]],3)=VLOOKUP(Table2[[#This Row],[HomeTeam]],Table3[[Teams]:[D]],3),1,0)</f>
        <v>0</v>
      </c>
      <c r="V224" s="2">
        <f>IF(Table2[[#This Row],[InterConf]]=1,IF(Table2[[#This Row],[InterDiv]]=0, 1, 0), 0)</f>
        <v>1</v>
      </c>
      <c r="W224" s="2">
        <f>IF(VLOOKUP(Table2[[#This Row],[AwayTeam]],Table3[[Teams]:[D]],2)&lt;&gt;VLOOKUP(Table2[[#This Row],[HomeTeam]],Table3[[Teams]:[D]],2),1,0)</f>
        <v>0</v>
      </c>
    </row>
    <row r="225" spans="1:23" x14ac:dyDescent="0.25">
      <c r="A225" s="5"/>
      <c r="B225" s="3">
        <v>45604</v>
      </c>
      <c r="C225" s="10" t="s">
        <v>335</v>
      </c>
      <c r="D225" s="4" t="s">
        <v>27</v>
      </c>
      <c r="E225" s="4" t="s">
        <v>12</v>
      </c>
      <c r="F225" s="4"/>
      <c r="G225" s="4"/>
      <c r="H225" s="4" t="str">
        <f t="shared" si="11"/>
        <v>_</v>
      </c>
      <c r="I225" s="4"/>
      <c r="J225" s="4"/>
      <c r="K225" s="4"/>
      <c r="L225" s="2" t="str">
        <f t="shared" si="10"/>
        <v>_</v>
      </c>
      <c r="M225" s="4"/>
      <c r="N225" s="4">
        <f>IF(ISBLANK(Table2[[#This Row],[ActualResult]]), 0, 1)</f>
        <v>0</v>
      </c>
      <c r="O225" s="4" t="str">
        <f>IF(ISBLANK(Table2[[#This Row],[ActualResult]]), "_", IF(Table2[[#This Row],[ActualWinner]]=Table2[[#This Row],[PredictedWinner]], "Y", "N"))</f>
        <v>_</v>
      </c>
      <c r="P225" s="4" t="str">
        <f>IF(ISBLANK(Table2[[#This Row],[ActualResult]]), "_", IF(Table2[[#This Row],[ActualAwayScore]]=Table2[[#This Row],[PredictedAwayScore]], "Y", "N"))</f>
        <v>_</v>
      </c>
      <c r="Q225" s="4" t="str">
        <f>IF(ISBLANK(Table2[[#This Row],[ActualResult]]), "_", IF(Table2[[#This Row],[ActualHomeScore]]=Table2[[#This Row],[PredictedHomeScore]], "Y", "N"))</f>
        <v>_</v>
      </c>
      <c r="R225" s="2"/>
      <c r="S225" s="2" t="str">
        <f t="shared" si="9"/>
        <v>_</v>
      </c>
      <c r="T225" s="2">
        <f>IF(VLOOKUP(Table2[[#This Row],[AwayTeam]],Table3[[Teams]:[D]],2)=VLOOKUP(Table2[[#This Row],[HomeTeam]],Table3[[Teams]:[D]],2),1,0)</f>
        <v>1</v>
      </c>
      <c r="U225" s="2">
        <f>IF(VLOOKUP(Table2[[#This Row],[AwayTeam]],Table3[[Teams]:[D]],3)=VLOOKUP(Table2[[#This Row],[HomeTeam]],Table3[[Teams]:[D]],3),1,0)</f>
        <v>1</v>
      </c>
      <c r="V225" s="2">
        <f>IF(Table2[[#This Row],[InterConf]]=1,IF(Table2[[#This Row],[InterDiv]]=0, 1, 0), 0)</f>
        <v>0</v>
      </c>
      <c r="W225" s="2">
        <f>IF(VLOOKUP(Table2[[#This Row],[AwayTeam]],Table3[[Teams]:[D]],2)&lt;&gt;VLOOKUP(Table2[[#This Row],[HomeTeam]],Table3[[Teams]:[D]],2),1,0)</f>
        <v>0</v>
      </c>
    </row>
    <row r="226" spans="1:23" x14ac:dyDescent="0.25">
      <c r="B226" s="1">
        <v>45605</v>
      </c>
      <c r="C226" s="9" t="s">
        <v>336</v>
      </c>
      <c r="D226" s="2" t="s">
        <v>24</v>
      </c>
      <c r="E226" s="2" t="s">
        <v>29</v>
      </c>
      <c r="F226" s="2"/>
      <c r="G226" s="2"/>
      <c r="H226" s="2" t="str">
        <f t="shared" si="11"/>
        <v>_</v>
      </c>
      <c r="I226" s="2"/>
      <c r="J226" s="2"/>
      <c r="K226" s="2"/>
      <c r="L226" s="19" t="str">
        <f t="shared" si="10"/>
        <v>_</v>
      </c>
      <c r="M226" s="2"/>
      <c r="N226" s="2">
        <f>IF(ISBLANK(Table2[[#This Row],[ActualResult]]), 0, 1)</f>
        <v>0</v>
      </c>
      <c r="O226" s="2" t="str">
        <f>IF(ISBLANK(Table2[[#This Row],[ActualResult]]), "_", IF(Table2[[#This Row],[ActualWinner]]=Table2[[#This Row],[PredictedWinner]], "Y", "N"))</f>
        <v>_</v>
      </c>
      <c r="P226" s="2" t="str">
        <f>IF(ISBLANK(Table2[[#This Row],[ActualResult]]), "_", IF(Table2[[#This Row],[ActualAwayScore]]=Table2[[#This Row],[PredictedAwayScore]], "Y", "N"))</f>
        <v>_</v>
      </c>
      <c r="Q226" s="2" t="str">
        <f>IF(ISBLANK(Table2[[#This Row],[ActualResult]]), "_", IF(Table2[[#This Row],[ActualHomeScore]]=Table2[[#This Row],[PredictedHomeScore]], "Y", "N"))</f>
        <v>_</v>
      </c>
      <c r="R226" s="2"/>
      <c r="S226" s="2" t="str">
        <f t="shared" si="9"/>
        <v>_</v>
      </c>
      <c r="T226" s="2">
        <f>IF(VLOOKUP(Table2[[#This Row],[AwayTeam]],Table3[[Teams]:[D]],2)=VLOOKUP(Table2[[#This Row],[HomeTeam]],Table3[[Teams]:[D]],2),1,0)</f>
        <v>0</v>
      </c>
      <c r="U226" s="2">
        <f>IF(VLOOKUP(Table2[[#This Row],[AwayTeam]],Table3[[Teams]:[D]],3)=VLOOKUP(Table2[[#This Row],[HomeTeam]],Table3[[Teams]:[D]],3),1,0)</f>
        <v>0</v>
      </c>
      <c r="V226" s="2">
        <f>IF(Table2[[#This Row],[InterConf]]=1,IF(Table2[[#This Row],[InterDiv]]=0, 1, 0), 0)</f>
        <v>0</v>
      </c>
      <c r="W226" s="2">
        <f>IF(VLOOKUP(Table2[[#This Row],[AwayTeam]],Table3[[Teams]:[D]],2)&lt;&gt;VLOOKUP(Table2[[#This Row],[HomeTeam]],Table3[[Teams]:[D]],2),1,0)</f>
        <v>1</v>
      </c>
    </row>
    <row r="227" spans="1:23" x14ac:dyDescent="0.25">
      <c r="B227" s="1">
        <v>45605</v>
      </c>
      <c r="C227" s="9" t="s">
        <v>337</v>
      </c>
      <c r="D227" s="2" t="s">
        <v>45</v>
      </c>
      <c r="E227" s="2" t="s">
        <v>14</v>
      </c>
      <c r="F227" s="2"/>
      <c r="G227" s="2"/>
      <c r="H227" s="2" t="str">
        <f t="shared" si="11"/>
        <v>_</v>
      </c>
      <c r="I227" s="2"/>
      <c r="J227" s="2"/>
      <c r="K227" s="2"/>
      <c r="L227" s="2" t="str">
        <f t="shared" si="10"/>
        <v>_</v>
      </c>
      <c r="M227" s="2"/>
      <c r="N227" s="2">
        <f>IF(ISBLANK(Table2[[#This Row],[ActualResult]]), 0, 1)</f>
        <v>0</v>
      </c>
      <c r="O227" s="2" t="str">
        <f>IF(ISBLANK(Table2[[#This Row],[ActualResult]]), "_", IF(Table2[[#This Row],[ActualWinner]]=Table2[[#This Row],[PredictedWinner]], "Y", "N"))</f>
        <v>_</v>
      </c>
      <c r="P227" s="2" t="str">
        <f>IF(ISBLANK(Table2[[#This Row],[ActualResult]]), "_", IF(Table2[[#This Row],[ActualAwayScore]]=Table2[[#This Row],[PredictedAwayScore]], "Y", "N"))</f>
        <v>_</v>
      </c>
      <c r="Q227" s="2" t="str">
        <f>IF(ISBLANK(Table2[[#This Row],[ActualResult]]), "_", IF(Table2[[#This Row],[ActualHomeScore]]=Table2[[#This Row],[PredictedHomeScore]], "Y", "N"))</f>
        <v>_</v>
      </c>
      <c r="R227" s="2"/>
      <c r="S227" s="2" t="str">
        <f t="shared" si="9"/>
        <v>_</v>
      </c>
      <c r="T227" s="2">
        <f>IF(VLOOKUP(Table2[[#This Row],[AwayTeam]],Table3[[Teams]:[D]],2)=VLOOKUP(Table2[[#This Row],[HomeTeam]],Table3[[Teams]:[D]],2),1,0)</f>
        <v>1</v>
      </c>
      <c r="U227" s="2">
        <f>IF(VLOOKUP(Table2[[#This Row],[AwayTeam]],Table3[[Teams]:[D]],3)=VLOOKUP(Table2[[#This Row],[HomeTeam]],Table3[[Teams]:[D]],3),1,0)</f>
        <v>0</v>
      </c>
      <c r="V227" s="2">
        <f>IF(Table2[[#This Row],[InterConf]]=1,IF(Table2[[#This Row],[InterDiv]]=0, 1, 0), 0)</f>
        <v>1</v>
      </c>
      <c r="W227" s="2">
        <f>IF(VLOOKUP(Table2[[#This Row],[AwayTeam]],Table3[[Teams]:[D]],2)&lt;&gt;VLOOKUP(Table2[[#This Row],[HomeTeam]],Table3[[Teams]:[D]],2),1,0)</f>
        <v>0</v>
      </c>
    </row>
    <row r="228" spans="1:23" x14ac:dyDescent="0.25">
      <c r="B228" s="1">
        <v>45605</v>
      </c>
      <c r="C228" s="9" t="s">
        <v>338</v>
      </c>
      <c r="D228" s="2" t="s">
        <v>30</v>
      </c>
      <c r="E228" s="2" t="s">
        <v>16</v>
      </c>
      <c r="F228" s="2"/>
      <c r="G228" s="2"/>
      <c r="H228" s="2" t="str">
        <f t="shared" si="11"/>
        <v>_</v>
      </c>
      <c r="I228" s="2"/>
      <c r="J228" s="2"/>
      <c r="K228" s="2"/>
      <c r="L228" s="2" t="str">
        <f t="shared" si="10"/>
        <v>_</v>
      </c>
      <c r="M228" s="2"/>
      <c r="N228" s="2">
        <f>IF(ISBLANK(Table2[[#This Row],[ActualResult]]), 0, 1)</f>
        <v>0</v>
      </c>
      <c r="O228" s="2" t="str">
        <f>IF(ISBLANK(Table2[[#This Row],[ActualResult]]), "_", IF(Table2[[#This Row],[ActualWinner]]=Table2[[#This Row],[PredictedWinner]], "Y", "N"))</f>
        <v>_</v>
      </c>
      <c r="P228" s="2" t="str">
        <f>IF(ISBLANK(Table2[[#This Row],[ActualResult]]), "_", IF(Table2[[#This Row],[ActualAwayScore]]=Table2[[#This Row],[PredictedAwayScore]], "Y", "N"))</f>
        <v>_</v>
      </c>
      <c r="Q228" s="2" t="str">
        <f>IF(ISBLANK(Table2[[#This Row],[ActualResult]]), "_", IF(Table2[[#This Row],[ActualHomeScore]]=Table2[[#This Row],[PredictedHomeScore]], "Y", "N"))</f>
        <v>_</v>
      </c>
      <c r="R228" s="2"/>
      <c r="S228" s="2" t="str">
        <f t="shared" si="9"/>
        <v>_</v>
      </c>
      <c r="T228" s="2">
        <f>IF(VLOOKUP(Table2[[#This Row],[AwayTeam]],Table3[[Teams]:[D]],2)=VLOOKUP(Table2[[#This Row],[HomeTeam]],Table3[[Teams]:[D]],2),1,0)</f>
        <v>1</v>
      </c>
      <c r="U228" s="2">
        <f>IF(VLOOKUP(Table2[[#This Row],[AwayTeam]],Table3[[Teams]:[D]],3)=VLOOKUP(Table2[[#This Row],[HomeTeam]],Table3[[Teams]:[D]],3),1,0)</f>
        <v>1</v>
      </c>
      <c r="V228" s="2">
        <f>IF(Table2[[#This Row],[InterConf]]=1,IF(Table2[[#This Row],[InterDiv]]=0, 1, 0), 0)</f>
        <v>0</v>
      </c>
      <c r="W228" s="2">
        <f>IF(VLOOKUP(Table2[[#This Row],[AwayTeam]],Table3[[Teams]:[D]],2)&lt;&gt;VLOOKUP(Table2[[#This Row],[HomeTeam]],Table3[[Teams]:[D]],2),1,0)</f>
        <v>0</v>
      </c>
    </row>
    <row r="229" spans="1:23" x14ac:dyDescent="0.25">
      <c r="B229" s="1">
        <v>45605</v>
      </c>
      <c r="C229" s="9" t="s">
        <v>339</v>
      </c>
      <c r="D229" s="2" t="s">
        <v>19</v>
      </c>
      <c r="E229" s="2" t="s">
        <v>18</v>
      </c>
      <c r="F229" s="2"/>
      <c r="G229" s="2"/>
      <c r="H229" s="2" t="str">
        <f t="shared" si="11"/>
        <v>_</v>
      </c>
      <c r="I229" s="2"/>
      <c r="J229" s="2"/>
      <c r="K229" s="2"/>
      <c r="L229" s="2" t="str">
        <f t="shared" si="10"/>
        <v>_</v>
      </c>
      <c r="M229" s="2"/>
      <c r="N229" s="2">
        <f>IF(ISBLANK(Table2[[#This Row],[ActualResult]]), 0, 1)</f>
        <v>0</v>
      </c>
      <c r="O229" s="2" t="str">
        <f>IF(ISBLANK(Table2[[#This Row],[ActualResult]]), "_", IF(Table2[[#This Row],[ActualWinner]]=Table2[[#This Row],[PredictedWinner]], "Y", "N"))</f>
        <v>_</v>
      </c>
      <c r="P229" s="2" t="str">
        <f>IF(ISBLANK(Table2[[#This Row],[ActualResult]]), "_", IF(Table2[[#This Row],[ActualAwayScore]]=Table2[[#This Row],[PredictedAwayScore]], "Y", "N"))</f>
        <v>_</v>
      </c>
      <c r="Q229" s="2" t="str">
        <f>IF(ISBLANK(Table2[[#This Row],[ActualResult]]), "_", IF(Table2[[#This Row],[ActualHomeScore]]=Table2[[#This Row],[PredictedHomeScore]], "Y", "N"))</f>
        <v>_</v>
      </c>
      <c r="R229" s="2"/>
      <c r="S229" s="2" t="str">
        <f t="shared" si="9"/>
        <v>_</v>
      </c>
      <c r="T229" s="2">
        <f>IF(VLOOKUP(Table2[[#This Row],[AwayTeam]],Table3[[Teams]:[D]],2)=VLOOKUP(Table2[[#This Row],[HomeTeam]],Table3[[Teams]:[D]],2),1,0)</f>
        <v>1</v>
      </c>
      <c r="U229" s="2">
        <f>IF(VLOOKUP(Table2[[#This Row],[AwayTeam]],Table3[[Teams]:[D]],3)=VLOOKUP(Table2[[#This Row],[HomeTeam]],Table3[[Teams]:[D]],3),1,0)</f>
        <v>1</v>
      </c>
      <c r="V229" s="2">
        <f>IF(Table2[[#This Row],[InterConf]]=1,IF(Table2[[#This Row],[InterDiv]]=0, 1, 0), 0)</f>
        <v>0</v>
      </c>
      <c r="W229" s="2">
        <f>IF(VLOOKUP(Table2[[#This Row],[AwayTeam]],Table3[[Teams]:[D]],2)&lt;&gt;VLOOKUP(Table2[[#This Row],[HomeTeam]],Table3[[Teams]:[D]],2),1,0)</f>
        <v>0</v>
      </c>
    </row>
    <row r="230" spans="1:23" x14ac:dyDescent="0.25">
      <c r="B230" s="1">
        <v>45605</v>
      </c>
      <c r="C230" s="9" t="s">
        <v>340</v>
      </c>
      <c r="D230" s="2" t="s">
        <v>20</v>
      </c>
      <c r="E230" s="2" t="s">
        <v>31</v>
      </c>
      <c r="F230" s="2"/>
      <c r="G230" s="2"/>
      <c r="H230" s="2" t="str">
        <f t="shared" si="11"/>
        <v>_</v>
      </c>
      <c r="I230" s="2"/>
      <c r="J230" s="2"/>
      <c r="K230" s="2"/>
      <c r="L230" s="2" t="str">
        <f t="shared" si="10"/>
        <v>_</v>
      </c>
      <c r="M230" s="2"/>
      <c r="N230" s="2">
        <f>IF(ISBLANK(Table2[[#This Row],[ActualResult]]), 0, 1)</f>
        <v>0</v>
      </c>
      <c r="O230" s="2" t="str">
        <f>IF(ISBLANK(Table2[[#This Row],[ActualResult]]), "_", IF(Table2[[#This Row],[ActualWinner]]=Table2[[#This Row],[PredictedWinner]], "Y", "N"))</f>
        <v>_</v>
      </c>
      <c r="P230" s="2" t="str">
        <f>IF(ISBLANK(Table2[[#This Row],[ActualResult]]), "_", IF(Table2[[#This Row],[ActualAwayScore]]=Table2[[#This Row],[PredictedAwayScore]], "Y", "N"))</f>
        <v>_</v>
      </c>
      <c r="Q230" s="2" t="str">
        <f>IF(ISBLANK(Table2[[#This Row],[ActualResult]]), "_", IF(Table2[[#This Row],[ActualHomeScore]]=Table2[[#This Row],[PredictedHomeScore]], "Y", "N"))</f>
        <v>_</v>
      </c>
      <c r="R230" s="2"/>
      <c r="S230" s="2" t="str">
        <f t="shared" si="9"/>
        <v>_</v>
      </c>
      <c r="T230" s="2">
        <f>IF(VLOOKUP(Table2[[#This Row],[AwayTeam]],Table3[[Teams]:[D]],2)=VLOOKUP(Table2[[#This Row],[HomeTeam]],Table3[[Teams]:[D]],2),1,0)</f>
        <v>1</v>
      </c>
      <c r="U230" s="2">
        <f>IF(VLOOKUP(Table2[[#This Row],[AwayTeam]],Table3[[Teams]:[D]],3)=VLOOKUP(Table2[[#This Row],[HomeTeam]],Table3[[Teams]:[D]],3),1,0)</f>
        <v>0</v>
      </c>
      <c r="V230" s="2">
        <f>IF(Table2[[#This Row],[InterConf]]=1,IF(Table2[[#This Row],[InterDiv]]=0, 1, 0), 0)</f>
        <v>1</v>
      </c>
      <c r="W230" s="2">
        <f>IF(VLOOKUP(Table2[[#This Row],[AwayTeam]],Table3[[Teams]:[D]],2)&lt;&gt;VLOOKUP(Table2[[#This Row],[HomeTeam]],Table3[[Teams]:[D]],2),1,0)</f>
        <v>0</v>
      </c>
    </row>
    <row r="231" spans="1:23" x14ac:dyDescent="0.25">
      <c r="B231" s="1">
        <v>45605</v>
      </c>
      <c r="C231" s="9" t="s">
        <v>341</v>
      </c>
      <c r="D231" s="2" t="s">
        <v>46</v>
      </c>
      <c r="E231" s="2" t="s">
        <v>13</v>
      </c>
      <c r="F231" s="2"/>
      <c r="G231" s="2"/>
      <c r="H231" s="2" t="str">
        <f t="shared" si="11"/>
        <v>_</v>
      </c>
      <c r="I231" s="2"/>
      <c r="J231" s="2"/>
      <c r="K231" s="2"/>
      <c r="L231" s="2" t="str">
        <f t="shared" si="10"/>
        <v>_</v>
      </c>
      <c r="M231" s="2"/>
      <c r="N231" s="2">
        <f>IF(ISBLANK(Table2[[#This Row],[ActualResult]]), 0, 1)</f>
        <v>0</v>
      </c>
      <c r="O231" s="2" t="str">
        <f>IF(ISBLANK(Table2[[#This Row],[ActualResult]]), "_", IF(Table2[[#This Row],[ActualWinner]]=Table2[[#This Row],[PredictedWinner]], "Y", "N"))</f>
        <v>_</v>
      </c>
      <c r="P231" s="2" t="str">
        <f>IF(ISBLANK(Table2[[#This Row],[ActualResult]]), "_", IF(Table2[[#This Row],[ActualAwayScore]]=Table2[[#This Row],[PredictedAwayScore]], "Y", "N"))</f>
        <v>_</v>
      </c>
      <c r="Q231" s="2" t="str">
        <f>IF(ISBLANK(Table2[[#This Row],[ActualResult]]), "_", IF(Table2[[#This Row],[ActualHomeScore]]=Table2[[#This Row],[PredictedHomeScore]], "Y", "N"))</f>
        <v>_</v>
      </c>
      <c r="R231" s="2"/>
      <c r="S231" s="2" t="str">
        <f t="shared" si="9"/>
        <v>_</v>
      </c>
      <c r="T231" s="2">
        <f>IF(VLOOKUP(Table2[[#This Row],[AwayTeam]],Table3[[Teams]:[D]],2)=VLOOKUP(Table2[[#This Row],[HomeTeam]],Table3[[Teams]:[D]],2),1,0)</f>
        <v>0</v>
      </c>
      <c r="U231" s="2">
        <f>IF(VLOOKUP(Table2[[#This Row],[AwayTeam]],Table3[[Teams]:[D]],3)=VLOOKUP(Table2[[#This Row],[HomeTeam]],Table3[[Teams]:[D]],3),1,0)</f>
        <v>0</v>
      </c>
      <c r="V231" s="2">
        <f>IF(Table2[[#This Row],[InterConf]]=1,IF(Table2[[#This Row],[InterDiv]]=0, 1, 0), 0)</f>
        <v>0</v>
      </c>
      <c r="W231" s="2">
        <f>IF(VLOOKUP(Table2[[#This Row],[AwayTeam]],Table3[[Teams]:[D]],2)&lt;&gt;VLOOKUP(Table2[[#This Row],[HomeTeam]],Table3[[Teams]:[D]],2),1,0)</f>
        <v>1</v>
      </c>
    </row>
    <row r="232" spans="1:23" x14ac:dyDescent="0.25">
      <c r="B232" s="1">
        <v>45605</v>
      </c>
      <c r="C232" s="9" t="s">
        <v>342</v>
      </c>
      <c r="D232" s="2" t="s">
        <v>34</v>
      </c>
      <c r="E232" s="2" t="s">
        <v>22</v>
      </c>
      <c r="F232" s="2"/>
      <c r="G232" s="2"/>
      <c r="H232" s="2" t="str">
        <f t="shared" si="11"/>
        <v>_</v>
      </c>
      <c r="I232" s="2"/>
      <c r="J232" s="2"/>
      <c r="K232" s="2"/>
      <c r="L232" s="2" t="str">
        <f t="shared" si="10"/>
        <v>_</v>
      </c>
      <c r="M232" s="2"/>
      <c r="N232" s="2">
        <f>IF(ISBLANK(Table2[[#This Row],[ActualResult]]), 0, 1)</f>
        <v>0</v>
      </c>
      <c r="O232" s="2" t="str">
        <f>IF(ISBLANK(Table2[[#This Row],[ActualResult]]), "_", IF(Table2[[#This Row],[ActualWinner]]=Table2[[#This Row],[PredictedWinner]], "Y", "N"))</f>
        <v>_</v>
      </c>
      <c r="P232" s="2" t="str">
        <f>IF(ISBLANK(Table2[[#This Row],[ActualResult]]), "_", IF(Table2[[#This Row],[ActualAwayScore]]=Table2[[#This Row],[PredictedAwayScore]], "Y", "N"))</f>
        <v>_</v>
      </c>
      <c r="Q232" s="2" t="str">
        <f>IF(ISBLANK(Table2[[#This Row],[ActualResult]]), "_", IF(Table2[[#This Row],[ActualHomeScore]]=Table2[[#This Row],[PredictedHomeScore]], "Y", "N"))</f>
        <v>_</v>
      </c>
      <c r="R232" s="2"/>
      <c r="S232" s="2" t="str">
        <f t="shared" si="9"/>
        <v>_</v>
      </c>
      <c r="T232" s="2">
        <f>IF(VLOOKUP(Table2[[#This Row],[AwayTeam]],Table3[[Teams]:[D]],2)=VLOOKUP(Table2[[#This Row],[HomeTeam]],Table3[[Teams]:[D]],2),1,0)</f>
        <v>1</v>
      </c>
      <c r="U232" s="2">
        <f>IF(VLOOKUP(Table2[[#This Row],[AwayTeam]],Table3[[Teams]:[D]],3)=VLOOKUP(Table2[[#This Row],[HomeTeam]],Table3[[Teams]:[D]],3),1,0)</f>
        <v>1</v>
      </c>
      <c r="V232" s="2">
        <f>IF(Table2[[#This Row],[InterConf]]=1,IF(Table2[[#This Row],[InterDiv]]=0, 1, 0), 0)</f>
        <v>0</v>
      </c>
      <c r="W232" s="2">
        <f>IF(VLOOKUP(Table2[[#This Row],[AwayTeam]],Table3[[Teams]:[D]],2)&lt;&gt;VLOOKUP(Table2[[#This Row],[HomeTeam]],Table3[[Teams]:[D]],2),1,0)</f>
        <v>0</v>
      </c>
    </row>
    <row r="233" spans="1:23" x14ac:dyDescent="0.25">
      <c r="B233" s="1">
        <v>45605</v>
      </c>
      <c r="C233" s="9" t="s">
        <v>343</v>
      </c>
      <c r="D233" s="2" t="s">
        <v>32</v>
      </c>
      <c r="E233" s="2" t="s">
        <v>33</v>
      </c>
      <c r="F233" s="2"/>
      <c r="G233" s="2"/>
      <c r="H233" s="2" t="str">
        <f t="shared" si="11"/>
        <v>_</v>
      </c>
      <c r="I233" s="2"/>
      <c r="J233" s="2"/>
      <c r="K233" s="2"/>
      <c r="L233" s="2" t="str">
        <f t="shared" si="10"/>
        <v>_</v>
      </c>
      <c r="M233" s="2"/>
      <c r="N233" s="2">
        <f>IF(ISBLANK(Table2[[#This Row],[ActualResult]]), 0, 1)</f>
        <v>0</v>
      </c>
      <c r="O233" s="2" t="str">
        <f>IF(ISBLANK(Table2[[#This Row],[ActualResult]]), "_", IF(Table2[[#This Row],[ActualWinner]]=Table2[[#This Row],[PredictedWinner]], "Y", "N"))</f>
        <v>_</v>
      </c>
      <c r="P233" s="2" t="str">
        <f>IF(ISBLANK(Table2[[#This Row],[ActualResult]]), "_", IF(Table2[[#This Row],[ActualAwayScore]]=Table2[[#This Row],[PredictedAwayScore]], "Y", "N"))</f>
        <v>_</v>
      </c>
      <c r="Q233" s="2" t="str">
        <f>IF(ISBLANK(Table2[[#This Row],[ActualResult]]), "_", IF(Table2[[#This Row],[ActualHomeScore]]=Table2[[#This Row],[PredictedHomeScore]], "Y", "N"))</f>
        <v>_</v>
      </c>
      <c r="R233" s="2"/>
      <c r="S233" s="2" t="str">
        <f t="shared" si="9"/>
        <v>_</v>
      </c>
      <c r="T233" s="2">
        <f>IF(VLOOKUP(Table2[[#This Row],[AwayTeam]],Table3[[Teams]:[D]],2)=VLOOKUP(Table2[[#This Row],[HomeTeam]],Table3[[Teams]:[D]],2),1,0)</f>
        <v>1</v>
      </c>
      <c r="U233" s="2">
        <f>IF(VLOOKUP(Table2[[#This Row],[AwayTeam]],Table3[[Teams]:[D]],3)=VLOOKUP(Table2[[#This Row],[HomeTeam]],Table3[[Teams]:[D]],3),1,0)</f>
        <v>1</v>
      </c>
      <c r="V233" s="2">
        <f>IF(Table2[[#This Row],[InterConf]]=1,IF(Table2[[#This Row],[InterDiv]]=0, 1, 0), 0)</f>
        <v>0</v>
      </c>
      <c r="W233" s="2">
        <f>IF(VLOOKUP(Table2[[#This Row],[AwayTeam]],Table3[[Teams]:[D]],2)&lt;&gt;VLOOKUP(Table2[[#This Row],[HomeTeam]],Table3[[Teams]:[D]],2),1,0)</f>
        <v>0</v>
      </c>
    </row>
    <row r="234" spans="1:23" x14ac:dyDescent="0.25">
      <c r="B234" s="1">
        <v>45605</v>
      </c>
      <c r="C234" s="9" t="s">
        <v>344</v>
      </c>
      <c r="D234" s="2" t="s">
        <v>15</v>
      </c>
      <c r="E234" s="2" t="s">
        <v>35</v>
      </c>
      <c r="F234" s="2"/>
      <c r="G234" s="2"/>
      <c r="H234" s="2" t="str">
        <f t="shared" si="11"/>
        <v>_</v>
      </c>
      <c r="I234" s="2"/>
      <c r="J234" s="2"/>
      <c r="K234" s="2"/>
      <c r="L234" s="2" t="str">
        <f t="shared" si="10"/>
        <v>_</v>
      </c>
      <c r="M234" s="2"/>
      <c r="N234" s="2">
        <f>IF(ISBLANK(Table2[[#This Row],[ActualResult]]), 0, 1)</f>
        <v>0</v>
      </c>
      <c r="O234" s="2" t="str">
        <f>IF(ISBLANK(Table2[[#This Row],[ActualResult]]), "_", IF(Table2[[#This Row],[ActualWinner]]=Table2[[#This Row],[PredictedWinner]], "Y", "N"))</f>
        <v>_</v>
      </c>
      <c r="P234" s="2" t="str">
        <f>IF(ISBLANK(Table2[[#This Row],[ActualResult]]), "_", IF(Table2[[#This Row],[ActualAwayScore]]=Table2[[#This Row],[PredictedAwayScore]], "Y", "N"))</f>
        <v>_</v>
      </c>
      <c r="Q234" s="2" t="str">
        <f>IF(ISBLANK(Table2[[#This Row],[ActualResult]]), "_", IF(Table2[[#This Row],[ActualHomeScore]]=Table2[[#This Row],[PredictedHomeScore]], "Y", "N"))</f>
        <v>_</v>
      </c>
      <c r="R234" s="2"/>
      <c r="S234" s="2" t="str">
        <f t="shared" si="9"/>
        <v>_</v>
      </c>
      <c r="T234" s="2">
        <f>IF(VLOOKUP(Table2[[#This Row],[AwayTeam]],Table3[[Teams]:[D]],2)=VLOOKUP(Table2[[#This Row],[HomeTeam]],Table3[[Teams]:[D]],2),1,0)</f>
        <v>1</v>
      </c>
      <c r="U234" s="2">
        <f>IF(VLOOKUP(Table2[[#This Row],[AwayTeam]],Table3[[Teams]:[D]],3)=VLOOKUP(Table2[[#This Row],[HomeTeam]],Table3[[Teams]:[D]],3),1,0)</f>
        <v>1</v>
      </c>
      <c r="V234" s="2">
        <f>IF(Table2[[#This Row],[InterConf]]=1,IF(Table2[[#This Row],[InterDiv]]=0, 1, 0), 0)</f>
        <v>0</v>
      </c>
      <c r="W234" s="2">
        <f>IF(VLOOKUP(Table2[[#This Row],[AwayTeam]],Table3[[Teams]:[D]],2)&lt;&gt;VLOOKUP(Table2[[#This Row],[HomeTeam]],Table3[[Teams]:[D]],2),1,0)</f>
        <v>0</v>
      </c>
    </row>
    <row r="235" spans="1:23" x14ac:dyDescent="0.25">
      <c r="B235" s="1">
        <v>45605</v>
      </c>
      <c r="C235" s="9" t="s">
        <v>345</v>
      </c>
      <c r="D235" s="2" t="s">
        <v>44</v>
      </c>
      <c r="E235" s="2" t="s">
        <v>26</v>
      </c>
      <c r="F235" s="2"/>
      <c r="G235" s="2"/>
      <c r="H235" s="2" t="str">
        <f t="shared" si="11"/>
        <v>_</v>
      </c>
      <c r="I235" s="2"/>
      <c r="J235" s="2"/>
      <c r="K235" s="2"/>
      <c r="L235" s="2" t="str">
        <f t="shared" si="10"/>
        <v>_</v>
      </c>
      <c r="M235" s="2"/>
      <c r="N235" s="2">
        <f>IF(ISBLANK(Table2[[#This Row],[ActualResult]]), 0, 1)</f>
        <v>0</v>
      </c>
      <c r="O235" s="2" t="str">
        <f>IF(ISBLANK(Table2[[#This Row],[ActualResult]]), "_", IF(Table2[[#This Row],[ActualWinner]]=Table2[[#This Row],[PredictedWinner]], "Y", "N"))</f>
        <v>_</v>
      </c>
      <c r="P235" s="2" t="str">
        <f>IF(ISBLANK(Table2[[#This Row],[ActualResult]]), "_", IF(Table2[[#This Row],[ActualAwayScore]]=Table2[[#This Row],[PredictedAwayScore]], "Y", "N"))</f>
        <v>_</v>
      </c>
      <c r="Q235" s="2" t="str">
        <f>IF(ISBLANK(Table2[[#This Row],[ActualResult]]), "_", IF(Table2[[#This Row],[ActualHomeScore]]=Table2[[#This Row],[PredictedHomeScore]], "Y", "N"))</f>
        <v>_</v>
      </c>
      <c r="R235" s="2"/>
      <c r="S235" s="2" t="str">
        <f t="shared" si="9"/>
        <v>_</v>
      </c>
      <c r="T235" s="2">
        <f>IF(VLOOKUP(Table2[[#This Row],[AwayTeam]],Table3[[Teams]:[D]],2)=VLOOKUP(Table2[[#This Row],[HomeTeam]],Table3[[Teams]:[D]],2),1,0)</f>
        <v>0</v>
      </c>
      <c r="U235" s="2">
        <f>IF(VLOOKUP(Table2[[#This Row],[AwayTeam]],Table3[[Teams]:[D]],3)=VLOOKUP(Table2[[#This Row],[HomeTeam]],Table3[[Teams]:[D]],3),1,0)</f>
        <v>0</v>
      </c>
      <c r="V235" s="2">
        <f>IF(Table2[[#This Row],[InterConf]]=1,IF(Table2[[#This Row],[InterDiv]]=0, 1, 0), 0)</f>
        <v>0</v>
      </c>
      <c r="W235" s="2">
        <f>IF(VLOOKUP(Table2[[#This Row],[AwayTeam]],Table3[[Teams]:[D]],2)&lt;&gt;VLOOKUP(Table2[[#This Row],[HomeTeam]],Table3[[Teams]:[D]],2),1,0)</f>
        <v>1</v>
      </c>
    </row>
    <row r="236" spans="1:23" x14ac:dyDescent="0.25">
      <c r="B236" s="1">
        <v>45605</v>
      </c>
      <c r="C236" s="9" t="s">
        <v>346</v>
      </c>
      <c r="D236" s="2" t="s">
        <v>36</v>
      </c>
      <c r="E236" s="2" t="s">
        <v>28</v>
      </c>
      <c r="F236" s="2"/>
      <c r="G236" s="2"/>
      <c r="H236" s="2" t="str">
        <f t="shared" si="11"/>
        <v>_</v>
      </c>
      <c r="I236" s="2"/>
      <c r="J236" s="2"/>
      <c r="K236" s="2"/>
      <c r="L236" s="2" t="str">
        <f t="shared" si="10"/>
        <v>_</v>
      </c>
      <c r="M236" s="2"/>
      <c r="N236" s="2">
        <f>IF(ISBLANK(Table2[[#This Row],[ActualResult]]), 0, 1)</f>
        <v>0</v>
      </c>
      <c r="O236" s="2" t="str">
        <f>IF(ISBLANK(Table2[[#This Row],[ActualResult]]), "_", IF(Table2[[#This Row],[ActualWinner]]=Table2[[#This Row],[PredictedWinner]], "Y", "N"))</f>
        <v>_</v>
      </c>
      <c r="P236" s="2" t="str">
        <f>IF(ISBLANK(Table2[[#This Row],[ActualResult]]), "_", IF(Table2[[#This Row],[ActualAwayScore]]=Table2[[#This Row],[PredictedAwayScore]], "Y", "N"))</f>
        <v>_</v>
      </c>
      <c r="Q236" s="2" t="str">
        <f>IF(ISBLANK(Table2[[#This Row],[ActualResult]]), "_", IF(Table2[[#This Row],[ActualHomeScore]]=Table2[[#This Row],[PredictedHomeScore]], "Y", "N"))</f>
        <v>_</v>
      </c>
      <c r="R236" s="2"/>
      <c r="S236" s="2" t="str">
        <f t="shared" si="9"/>
        <v>_</v>
      </c>
      <c r="T236" s="2">
        <f>IF(VLOOKUP(Table2[[#This Row],[AwayTeam]],Table3[[Teams]:[D]],2)=VLOOKUP(Table2[[#This Row],[HomeTeam]],Table3[[Teams]:[D]],2),1,0)</f>
        <v>0</v>
      </c>
      <c r="U236" s="2">
        <f>IF(VLOOKUP(Table2[[#This Row],[AwayTeam]],Table3[[Teams]:[D]],3)=VLOOKUP(Table2[[#This Row],[HomeTeam]],Table3[[Teams]:[D]],3),1,0)</f>
        <v>0</v>
      </c>
      <c r="V236" s="2">
        <f>IF(Table2[[#This Row],[InterConf]]=1,IF(Table2[[#This Row],[InterDiv]]=0, 1, 0), 0)</f>
        <v>0</v>
      </c>
      <c r="W236" s="2">
        <f>IF(VLOOKUP(Table2[[#This Row],[AwayTeam]],Table3[[Teams]:[D]],2)&lt;&gt;VLOOKUP(Table2[[#This Row],[HomeTeam]],Table3[[Teams]:[D]],2),1,0)</f>
        <v>1</v>
      </c>
    </row>
    <row r="237" spans="1:23" x14ac:dyDescent="0.25">
      <c r="A237" s="5"/>
      <c r="B237" s="3">
        <v>45605</v>
      </c>
      <c r="C237" s="10" t="s">
        <v>347</v>
      </c>
      <c r="D237" s="4" t="s">
        <v>23</v>
      </c>
      <c r="E237" s="4" t="s">
        <v>25</v>
      </c>
      <c r="F237" s="4"/>
      <c r="G237" s="4"/>
      <c r="H237" s="4" t="str">
        <f t="shared" si="11"/>
        <v>_</v>
      </c>
      <c r="I237" s="4"/>
      <c r="J237" s="4"/>
      <c r="K237" s="4"/>
      <c r="L237" s="2" t="str">
        <f t="shared" si="10"/>
        <v>_</v>
      </c>
      <c r="M237" s="4"/>
      <c r="N237" s="4">
        <f>IF(ISBLANK(Table2[[#This Row],[ActualResult]]), 0, 1)</f>
        <v>0</v>
      </c>
      <c r="O237" s="4" t="str">
        <f>IF(ISBLANK(Table2[[#This Row],[ActualResult]]), "_", IF(Table2[[#This Row],[ActualWinner]]=Table2[[#This Row],[PredictedWinner]], "Y", "N"))</f>
        <v>_</v>
      </c>
      <c r="P237" s="4" t="str">
        <f>IF(ISBLANK(Table2[[#This Row],[ActualResult]]), "_", IF(Table2[[#This Row],[ActualAwayScore]]=Table2[[#This Row],[PredictedAwayScore]], "Y", "N"))</f>
        <v>_</v>
      </c>
      <c r="Q237" s="4" t="str">
        <f>IF(ISBLANK(Table2[[#This Row],[ActualResult]]), "_", IF(Table2[[#This Row],[ActualHomeScore]]=Table2[[#This Row],[PredictedHomeScore]], "Y", "N"))</f>
        <v>_</v>
      </c>
      <c r="R237" s="2"/>
      <c r="S237" s="2" t="str">
        <f t="shared" si="9"/>
        <v>_</v>
      </c>
      <c r="T237" s="2">
        <f>IF(VLOOKUP(Table2[[#This Row],[AwayTeam]],Table3[[Teams]:[D]],2)=VLOOKUP(Table2[[#This Row],[HomeTeam]],Table3[[Teams]:[D]],2),1,0)</f>
        <v>1</v>
      </c>
      <c r="U237" s="2">
        <f>IF(VLOOKUP(Table2[[#This Row],[AwayTeam]],Table3[[Teams]:[D]],3)=VLOOKUP(Table2[[#This Row],[HomeTeam]],Table3[[Teams]:[D]],3),1,0)</f>
        <v>1</v>
      </c>
      <c r="V237" s="2">
        <f>IF(Table2[[#This Row],[InterConf]]=1,IF(Table2[[#This Row],[InterDiv]]=0, 1, 0), 0)</f>
        <v>0</v>
      </c>
      <c r="W237" s="2">
        <f>IF(VLOOKUP(Table2[[#This Row],[AwayTeam]],Table3[[Teams]:[D]],2)&lt;&gt;VLOOKUP(Table2[[#This Row],[HomeTeam]],Table3[[Teams]:[D]],2),1,0)</f>
        <v>0</v>
      </c>
    </row>
    <row r="238" spans="1:23" x14ac:dyDescent="0.25">
      <c r="B238" s="1">
        <v>45606</v>
      </c>
      <c r="C238" s="9" t="s">
        <v>348</v>
      </c>
      <c r="D238" s="2" t="s">
        <v>38</v>
      </c>
      <c r="E238" s="2" t="s">
        <v>32</v>
      </c>
      <c r="F238" s="2"/>
      <c r="G238" s="2"/>
      <c r="H238" s="2" t="str">
        <f t="shared" si="11"/>
        <v>_</v>
      </c>
      <c r="I238" s="2"/>
      <c r="J238" s="2"/>
      <c r="K238" s="2"/>
      <c r="L238" s="19" t="str">
        <f t="shared" si="10"/>
        <v>_</v>
      </c>
      <c r="M238" s="2"/>
      <c r="N238" s="2">
        <f>IF(ISBLANK(Table2[[#This Row],[ActualResult]]), 0, 1)</f>
        <v>0</v>
      </c>
      <c r="O238" s="2" t="str">
        <f>IF(ISBLANK(Table2[[#This Row],[ActualResult]]), "_", IF(Table2[[#This Row],[ActualWinner]]=Table2[[#This Row],[PredictedWinner]], "Y", "N"))</f>
        <v>_</v>
      </c>
      <c r="P238" s="2" t="str">
        <f>IF(ISBLANK(Table2[[#This Row],[ActualResult]]), "_", IF(Table2[[#This Row],[ActualAwayScore]]=Table2[[#This Row],[PredictedAwayScore]], "Y", "N"))</f>
        <v>_</v>
      </c>
      <c r="Q238" s="2" t="str">
        <f>IF(ISBLANK(Table2[[#This Row],[ActualResult]]), "_", IF(Table2[[#This Row],[ActualHomeScore]]=Table2[[#This Row],[PredictedHomeScore]], "Y", "N"))</f>
        <v>_</v>
      </c>
      <c r="R238" s="2"/>
      <c r="S238" s="2" t="str">
        <f t="shared" si="9"/>
        <v>_</v>
      </c>
      <c r="T238" s="2">
        <f>IF(VLOOKUP(Table2[[#This Row],[AwayTeam]],Table3[[Teams]:[D]],2)=VLOOKUP(Table2[[#This Row],[HomeTeam]],Table3[[Teams]:[D]],2),1,0)</f>
        <v>0</v>
      </c>
      <c r="U238" s="2">
        <f>IF(VLOOKUP(Table2[[#This Row],[AwayTeam]],Table3[[Teams]:[D]],3)=VLOOKUP(Table2[[#This Row],[HomeTeam]],Table3[[Teams]:[D]],3),1,0)</f>
        <v>0</v>
      </c>
      <c r="V238" s="2">
        <f>IF(Table2[[#This Row],[InterConf]]=1,IF(Table2[[#This Row],[InterDiv]]=0, 1, 0), 0)</f>
        <v>0</v>
      </c>
      <c r="W238" s="2">
        <f>IF(VLOOKUP(Table2[[#This Row],[AwayTeam]],Table3[[Teams]:[D]],2)&lt;&gt;VLOOKUP(Table2[[#This Row],[HomeTeam]],Table3[[Teams]:[D]],2),1,0)</f>
        <v>1</v>
      </c>
    </row>
    <row r="239" spans="1:23" x14ac:dyDescent="0.25">
      <c r="B239" s="1">
        <v>45606</v>
      </c>
      <c r="C239" s="9" t="s">
        <v>349</v>
      </c>
      <c r="D239" s="2" t="s">
        <v>37</v>
      </c>
      <c r="E239" s="2" t="s">
        <v>17</v>
      </c>
      <c r="F239" s="2"/>
      <c r="G239" s="2"/>
      <c r="H239" s="2" t="str">
        <f t="shared" si="11"/>
        <v>_</v>
      </c>
      <c r="I239" s="2"/>
      <c r="J239" s="2"/>
      <c r="K239" s="2"/>
      <c r="L239" s="2" t="str">
        <f t="shared" si="10"/>
        <v>_</v>
      </c>
      <c r="M239" s="2"/>
      <c r="N239" s="2">
        <f>IF(ISBLANK(Table2[[#This Row],[ActualResult]]), 0, 1)</f>
        <v>0</v>
      </c>
      <c r="O239" s="2" t="str">
        <f>IF(ISBLANK(Table2[[#This Row],[ActualResult]]), "_", IF(Table2[[#This Row],[ActualWinner]]=Table2[[#This Row],[PredictedWinner]], "Y", "N"))</f>
        <v>_</v>
      </c>
      <c r="P239" s="2" t="str">
        <f>IF(ISBLANK(Table2[[#This Row],[ActualResult]]), "_", IF(Table2[[#This Row],[ActualAwayScore]]=Table2[[#This Row],[PredictedAwayScore]], "Y", "N"))</f>
        <v>_</v>
      </c>
      <c r="Q239" s="2" t="str">
        <f>IF(ISBLANK(Table2[[#This Row],[ActualResult]]), "_", IF(Table2[[#This Row],[ActualHomeScore]]=Table2[[#This Row],[PredictedHomeScore]], "Y", "N"))</f>
        <v>_</v>
      </c>
      <c r="R239" s="2"/>
      <c r="S239" s="2" t="str">
        <f t="shared" si="9"/>
        <v>_</v>
      </c>
      <c r="T239" s="2">
        <f>IF(VLOOKUP(Table2[[#This Row],[AwayTeam]],Table3[[Teams]:[D]],2)=VLOOKUP(Table2[[#This Row],[HomeTeam]],Table3[[Teams]:[D]],2),1,0)</f>
        <v>1</v>
      </c>
      <c r="U239" s="2">
        <f>IF(VLOOKUP(Table2[[#This Row],[AwayTeam]],Table3[[Teams]:[D]],3)=VLOOKUP(Table2[[#This Row],[HomeTeam]],Table3[[Teams]:[D]],3),1,0)</f>
        <v>1</v>
      </c>
      <c r="V239" s="2">
        <f>IF(Table2[[#This Row],[InterConf]]=1,IF(Table2[[#This Row],[InterDiv]]=0, 1, 0), 0)</f>
        <v>0</v>
      </c>
      <c r="W239" s="2">
        <f>IF(VLOOKUP(Table2[[#This Row],[AwayTeam]],Table3[[Teams]:[D]],2)&lt;&gt;VLOOKUP(Table2[[#This Row],[HomeTeam]],Table3[[Teams]:[D]],2),1,0)</f>
        <v>0</v>
      </c>
    </row>
    <row r="240" spans="1:23" x14ac:dyDescent="0.25">
      <c r="A240" s="5"/>
      <c r="B240" s="3">
        <v>45606</v>
      </c>
      <c r="C240" s="10" t="s">
        <v>350</v>
      </c>
      <c r="D240" s="4" t="s">
        <v>36</v>
      </c>
      <c r="E240" s="4" t="s">
        <v>47</v>
      </c>
      <c r="F240" s="4"/>
      <c r="G240" s="4"/>
      <c r="H240" s="4" t="str">
        <f t="shared" si="11"/>
        <v>_</v>
      </c>
      <c r="I240" s="4"/>
      <c r="J240" s="4"/>
      <c r="K240" s="4"/>
      <c r="L240" s="4" t="str">
        <f t="shared" si="10"/>
        <v>_</v>
      </c>
      <c r="M240" s="4"/>
      <c r="N240" s="4">
        <f>IF(ISBLANK(Table2[[#This Row],[ActualResult]]), 0, 1)</f>
        <v>0</v>
      </c>
      <c r="O240" s="4" t="str">
        <f>IF(ISBLANK(Table2[[#This Row],[ActualResult]]), "_", IF(Table2[[#This Row],[ActualWinner]]=Table2[[#This Row],[PredictedWinner]], "Y", "N"))</f>
        <v>_</v>
      </c>
      <c r="P240" s="4" t="str">
        <f>IF(ISBLANK(Table2[[#This Row],[ActualResult]]), "_", IF(Table2[[#This Row],[ActualAwayScore]]=Table2[[#This Row],[PredictedAwayScore]], "Y", "N"))</f>
        <v>_</v>
      </c>
      <c r="Q240" s="4" t="str">
        <f>IF(ISBLANK(Table2[[#This Row],[ActualResult]]), "_", IF(Table2[[#This Row],[ActualHomeScore]]=Table2[[#This Row],[PredictedHomeScore]], "Y", "N"))</f>
        <v>_</v>
      </c>
      <c r="R240" s="2"/>
      <c r="S240" s="2" t="str">
        <f t="shared" si="9"/>
        <v>_</v>
      </c>
      <c r="T240" s="2">
        <f>IF(VLOOKUP(Table2[[#This Row],[AwayTeam]],Table3[[Teams]:[D]],2)=VLOOKUP(Table2[[#This Row],[HomeTeam]],Table3[[Teams]:[D]],2),1,0)</f>
        <v>0</v>
      </c>
      <c r="U240" s="2">
        <f>IF(VLOOKUP(Table2[[#This Row],[AwayTeam]],Table3[[Teams]:[D]],3)=VLOOKUP(Table2[[#This Row],[HomeTeam]],Table3[[Teams]:[D]],3),1,0)</f>
        <v>0</v>
      </c>
      <c r="V240" s="2">
        <f>IF(Table2[[#This Row],[InterConf]]=1,IF(Table2[[#This Row],[InterDiv]]=0, 1, 0), 0)</f>
        <v>0</v>
      </c>
      <c r="W240" s="2">
        <f>IF(VLOOKUP(Table2[[#This Row],[AwayTeam]],Table3[[Teams]:[D]],2)&lt;&gt;VLOOKUP(Table2[[#This Row],[HomeTeam]],Table3[[Teams]:[D]],2),1,0)</f>
        <v>1</v>
      </c>
    </row>
    <row r="241" spans="1:23" x14ac:dyDescent="0.25">
      <c r="B241" s="1">
        <v>45607</v>
      </c>
      <c r="C241" s="9" t="s">
        <v>351</v>
      </c>
      <c r="D241" s="2" t="s">
        <v>19</v>
      </c>
      <c r="E241" s="2" t="s">
        <v>29</v>
      </c>
      <c r="F241" s="2"/>
      <c r="G241" s="2"/>
      <c r="H241" s="2" t="str">
        <f t="shared" si="11"/>
        <v>_</v>
      </c>
      <c r="I241" s="2"/>
      <c r="J241" s="2"/>
      <c r="K241" s="2"/>
      <c r="L241" s="2" t="str">
        <f t="shared" si="10"/>
        <v>_</v>
      </c>
      <c r="M241" s="2"/>
      <c r="N241" s="2">
        <f>IF(ISBLANK(Table2[[#This Row],[ActualResult]]), 0, 1)</f>
        <v>0</v>
      </c>
      <c r="O241" s="2" t="str">
        <f>IF(ISBLANK(Table2[[#This Row],[ActualResult]]), "_", IF(Table2[[#This Row],[ActualWinner]]=Table2[[#This Row],[PredictedWinner]], "Y", "N"))</f>
        <v>_</v>
      </c>
      <c r="P241" s="2" t="str">
        <f>IF(ISBLANK(Table2[[#This Row],[ActualResult]]), "_", IF(Table2[[#This Row],[ActualAwayScore]]=Table2[[#This Row],[PredictedAwayScore]], "Y", "N"))</f>
        <v>_</v>
      </c>
      <c r="Q241" s="2" t="str">
        <f>IF(ISBLANK(Table2[[#This Row],[ActualResult]]), "_", IF(Table2[[#This Row],[ActualHomeScore]]=Table2[[#This Row],[PredictedHomeScore]], "Y", "N"))</f>
        <v>_</v>
      </c>
      <c r="R241" s="2"/>
      <c r="S241" s="2" t="str">
        <f t="shared" si="9"/>
        <v>_</v>
      </c>
      <c r="T241" s="2">
        <f>IF(VLOOKUP(Table2[[#This Row],[AwayTeam]],Table3[[Teams]:[D]],2)=VLOOKUP(Table2[[#This Row],[HomeTeam]],Table3[[Teams]:[D]],2),1,0)</f>
        <v>1</v>
      </c>
      <c r="U241" s="2">
        <f>IF(VLOOKUP(Table2[[#This Row],[AwayTeam]],Table3[[Teams]:[D]],3)=VLOOKUP(Table2[[#This Row],[HomeTeam]],Table3[[Teams]:[D]],3),1,0)</f>
        <v>1</v>
      </c>
      <c r="V241" s="2">
        <f>IF(Table2[[#This Row],[InterConf]]=1,IF(Table2[[#This Row],[InterDiv]]=0, 1, 0), 0)</f>
        <v>0</v>
      </c>
      <c r="W241" s="2">
        <f>IF(VLOOKUP(Table2[[#This Row],[AwayTeam]],Table3[[Teams]:[D]],2)&lt;&gt;VLOOKUP(Table2[[#This Row],[HomeTeam]],Table3[[Teams]:[D]],2),1,0)</f>
        <v>0</v>
      </c>
    </row>
    <row r="242" spans="1:23" x14ac:dyDescent="0.25">
      <c r="B242" s="1">
        <v>45607</v>
      </c>
      <c r="C242" s="9" t="s">
        <v>352</v>
      </c>
      <c r="D242" s="2" t="s">
        <v>38</v>
      </c>
      <c r="E242" s="2" t="s">
        <v>45</v>
      </c>
      <c r="F242" s="2"/>
      <c r="G242" s="2"/>
      <c r="H242" s="2" t="str">
        <f t="shared" si="11"/>
        <v>_</v>
      </c>
      <c r="I242" s="2"/>
      <c r="J242" s="2"/>
      <c r="K242" s="2"/>
      <c r="L242" s="2" t="str">
        <f t="shared" si="10"/>
        <v>_</v>
      </c>
      <c r="M242" s="2"/>
      <c r="N242" s="2">
        <f>IF(ISBLANK(Table2[[#This Row],[ActualResult]]), 0, 1)</f>
        <v>0</v>
      </c>
      <c r="O242" s="2" t="str">
        <f>IF(ISBLANK(Table2[[#This Row],[ActualResult]]), "_", IF(Table2[[#This Row],[ActualWinner]]=Table2[[#This Row],[PredictedWinner]], "Y", "N"))</f>
        <v>_</v>
      </c>
      <c r="P242" s="2" t="str">
        <f>IF(ISBLANK(Table2[[#This Row],[ActualResult]]), "_", IF(Table2[[#This Row],[ActualAwayScore]]=Table2[[#This Row],[PredictedAwayScore]], "Y", "N"))</f>
        <v>_</v>
      </c>
      <c r="Q242" s="2" t="str">
        <f>IF(ISBLANK(Table2[[#This Row],[ActualResult]]), "_", IF(Table2[[#This Row],[ActualHomeScore]]=Table2[[#This Row],[PredictedHomeScore]], "Y", "N"))</f>
        <v>_</v>
      </c>
      <c r="R242" s="2"/>
      <c r="S242" s="2" t="str">
        <f t="shared" si="9"/>
        <v>_</v>
      </c>
      <c r="T242" s="2">
        <f>IF(VLOOKUP(Table2[[#This Row],[AwayTeam]],Table3[[Teams]:[D]],2)=VLOOKUP(Table2[[#This Row],[HomeTeam]],Table3[[Teams]:[D]],2),1,0)</f>
        <v>0</v>
      </c>
      <c r="U242" s="2">
        <f>IF(VLOOKUP(Table2[[#This Row],[AwayTeam]],Table3[[Teams]:[D]],3)=VLOOKUP(Table2[[#This Row],[HomeTeam]],Table3[[Teams]:[D]],3),1,0)</f>
        <v>0</v>
      </c>
      <c r="V242" s="2">
        <f>IF(Table2[[#This Row],[InterConf]]=1,IF(Table2[[#This Row],[InterDiv]]=0, 1, 0), 0)</f>
        <v>0</v>
      </c>
      <c r="W242" s="2">
        <f>IF(VLOOKUP(Table2[[#This Row],[AwayTeam]],Table3[[Teams]:[D]],2)&lt;&gt;VLOOKUP(Table2[[#This Row],[HomeTeam]],Table3[[Teams]:[D]],2),1,0)</f>
        <v>1</v>
      </c>
    </row>
    <row r="243" spans="1:23" x14ac:dyDescent="0.25">
      <c r="B243" s="1">
        <v>45607</v>
      </c>
      <c r="C243" s="9" t="s">
        <v>353</v>
      </c>
      <c r="D243" s="2" t="s">
        <v>34</v>
      </c>
      <c r="E243" s="2" t="s">
        <v>21</v>
      </c>
      <c r="F243" s="2"/>
      <c r="G243" s="2"/>
      <c r="H243" s="2" t="str">
        <f t="shared" si="11"/>
        <v>_</v>
      </c>
      <c r="I243" s="2"/>
      <c r="J243" s="2"/>
      <c r="K243" s="2"/>
      <c r="L243" s="2" t="str">
        <f t="shared" si="10"/>
        <v>_</v>
      </c>
      <c r="M243" s="2"/>
      <c r="N243" s="2">
        <f>IF(ISBLANK(Table2[[#This Row],[ActualResult]]), 0, 1)</f>
        <v>0</v>
      </c>
      <c r="O243" s="2" t="str">
        <f>IF(ISBLANK(Table2[[#This Row],[ActualResult]]), "_", IF(Table2[[#This Row],[ActualWinner]]=Table2[[#This Row],[PredictedWinner]], "Y", "N"))</f>
        <v>_</v>
      </c>
      <c r="P243" s="2" t="str">
        <f>IF(ISBLANK(Table2[[#This Row],[ActualResult]]), "_", IF(Table2[[#This Row],[ActualAwayScore]]=Table2[[#This Row],[PredictedAwayScore]], "Y", "N"))</f>
        <v>_</v>
      </c>
      <c r="Q243" s="2" t="str">
        <f>IF(ISBLANK(Table2[[#This Row],[ActualResult]]), "_", IF(Table2[[#This Row],[ActualHomeScore]]=Table2[[#This Row],[PredictedHomeScore]], "Y", "N"))</f>
        <v>_</v>
      </c>
      <c r="R243" s="2"/>
      <c r="S243" s="2" t="str">
        <f t="shared" si="9"/>
        <v>_</v>
      </c>
      <c r="T243" s="2">
        <f>IF(VLOOKUP(Table2[[#This Row],[AwayTeam]],Table3[[Teams]:[D]],2)=VLOOKUP(Table2[[#This Row],[HomeTeam]],Table3[[Teams]:[D]],2),1,0)</f>
        <v>0</v>
      </c>
      <c r="U243" s="2">
        <f>IF(VLOOKUP(Table2[[#This Row],[AwayTeam]],Table3[[Teams]:[D]],3)=VLOOKUP(Table2[[#This Row],[HomeTeam]],Table3[[Teams]:[D]],3),1,0)</f>
        <v>0</v>
      </c>
      <c r="V243" s="2">
        <f>IF(Table2[[#This Row],[InterConf]]=1,IF(Table2[[#This Row],[InterDiv]]=0, 1, 0), 0)</f>
        <v>0</v>
      </c>
      <c r="W243" s="2">
        <f>IF(VLOOKUP(Table2[[#This Row],[AwayTeam]],Table3[[Teams]:[D]],2)&lt;&gt;VLOOKUP(Table2[[#This Row],[HomeTeam]],Table3[[Teams]:[D]],2),1,0)</f>
        <v>1</v>
      </c>
    </row>
    <row r="244" spans="1:23" x14ac:dyDescent="0.25">
      <c r="B244" s="1">
        <v>45607</v>
      </c>
      <c r="C244" s="9" t="s">
        <v>354</v>
      </c>
      <c r="D244" s="2" t="s">
        <v>28</v>
      </c>
      <c r="E244" s="2" t="s">
        <v>24</v>
      </c>
      <c r="F244" s="2"/>
      <c r="G244" s="2"/>
      <c r="H244" s="2" t="str">
        <f t="shared" si="11"/>
        <v>_</v>
      </c>
      <c r="I244" s="2"/>
      <c r="J244" s="2"/>
      <c r="K244" s="2"/>
      <c r="L244" s="2" t="str">
        <f t="shared" si="10"/>
        <v>_</v>
      </c>
      <c r="M244" s="2"/>
      <c r="N244" s="2">
        <f>IF(ISBLANK(Table2[[#This Row],[ActualResult]]), 0, 1)</f>
        <v>0</v>
      </c>
      <c r="O244" s="2" t="str">
        <f>IF(ISBLANK(Table2[[#This Row],[ActualResult]]), "_", IF(Table2[[#This Row],[ActualWinner]]=Table2[[#This Row],[PredictedWinner]], "Y", "N"))</f>
        <v>_</v>
      </c>
      <c r="P244" s="2" t="str">
        <f>IF(ISBLANK(Table2[[#This Row],[ActualResult]]), "_", IF(Table2[[#This Row],[ActualAwayScore]]=Table2[[#This Row],[PredictedAwayScore]], "Y", "N"))</f>
        <v>_</v>
      </c>
      <c r="Q244" s="2" t="str">
        <f>IF(ISBLANK(Table2[[#This Row],[ActualResult]]), "_", IF(Table2[[#This Row],[ActualHomeScore]]=Table2[[#This Row],[PredictedHomeScore]], "Y", "N"))</f>
        <v>_</v>
      </c>
      <c r="R244" s="2"/>
      <c r="S244" s="2" t="str">
        <f t="shared" si="9"/>
        <v>_</v>
      </c>
      <c r="T244" s="2">
        <f>IF(VLOOKUP(Table2[[#This Row],[AwayTeam]],Table3[[Teams]:[D]],2)=VLOOKUP(Table2[[#This Row],[HomeTeam]],Table3[[Teams]:[D]],2),1,0)</f>
        <v>1</v>
      </c>
      <c r="U244" s="2">
        <f>IF(VLOOKUP(Table2[[#This Row],[AwayTeam]],Table3[[Teams]:[D]],3)=VLOOKUP(Table2[[#This Row],[HomeTeam]],Table3[[Teams]:[D]],3),1,0)</f>
        <v>1</v>
      </c>
      <c r="V244" s="2">
        <f>IF(Table2[[#This Row],[InterConf]]=1,IF(Table2[[#This Row],[InterDiv]]=0, 1, 0), 0)</f>
        <v>0</v>
      </c>
      <c r="W244" s="2">
        <f>IF(VLOOKUP(Table2[[#This Row],[AwayTeam]],Table3[[Teams]:[D]],2)&lt;&gt;VLOOKUP(Table2[[#This Row],[HomeTeam]],Table3[[Teams]:[D]],2),1,0)</f>
        <v>0</v>
      </c>
    </row>
    <row r="245" spans="1:23" x14ac:dyDescent="0.25">
      <c r="B245" s="1">
        <v>45607</v>
      </c>
      <c r="C245" s="9" t="s">
        <v>355</v>
      </c>
      <c r="D245" s="2" t="s">
        <v>35</v>
      </c>
      <c r="E245" s="2" t="s">
        <v>26</v>
      </c>
      <c r="F245" s="2"/>
      <c r="G245" s="2"/>
      <c r="H245" s="2" t="str">
        <f t="shared" si="11"/>
        <v>_</v>
      </c>
      <c r="I245" s="2"/>
      <c r="J245" s="2"/>
      <c r="K245" s="2"/>
      <c r="L245" s="2" t="str">
        <f t="shared" si="10"/>
        <v>_</v>
      </c>
      <c r="M245" s="2"/>
      <c r="N245" s="2">
        <f>IF(ISBLANK(Table2[[#This Row],[ActualResult]]), 0, 1)</f>
        <v>0</v>
      </c>
      <c r="O245" s="2" t="str">
        <f>IF(ISBLANK(Table2[[#This Row],[ActualResult]]), "_", IF(Table2[[#This Row],[ActualWinner]]=Table2[[#This Row],[PredictedWinner]], "Y", "N"))</f>
        <v>_</v>
      </c>
      <c r="P245" s="2" t="str">
        <f>IF(ISBLANK(Table2[[#This Row],[ActualResult]]), "_", IF(Table2[[#This Row],[ActualAwayScore]]=Table2[[#This Row],[PredictedAwayScore]], "Y", "N"))</f>
        <v>_</v>
      </c>
      <c r="Q245" s="2" t="str">
        <f>IF(ISBLANK(Table2[[#This Row],[ActualResult]]), "_", IF(Table2[[#This Row],[ActualHomeScore]]=Table2[[#This Row],[PredictedHomeScore]], "Y", "N"))</f>
        <v>_</v>
      </c>
      <c r="R245" s="2"/>
      <c r="S245" s="2" t="str">
        <f t="shared" si="9"/>
        <v>_</v>
      </c>
      <c r="T245" s="2">
        <f>IF(VLOOKUP(Table2[[#This Row],[AwayTeam]],Table3[[Teams]:[D]],2)=VLOOKUP(Table2[[#This Row],[HomeTeam]],Table3[[Teams]:[D]],2),1,0)</f>
        <v>1</v>
      </c>
      <c r="U245" s="2">
        <f>IF(VLOOKUP(Table2[[#This Row],[AwayTeam]],Table3[[Teams]:[D]],3)=VLOOKUP(Table2[[#This Row],[HomeTeam]],Table3[[Teams]:[D]],3),1,0)</f>
        <v>1</v>
      </c>
      <c r="V245" s="2">
        <f>IF(Table2[[#This Row],[InterConf]]=1,IF(Table2[[#This Row],[InterDiv]]=0, 1, 0), 0)</f>
        <v>0</v>
      </c>
      <c r="W245" s="2">
        <f>IF(VLOOKUP(Table2[[#This Row],[AwayTeam]],Table3[[Teams]:[D]],2)&lt;&gt;VLOOKUP(Table2[[#This Row],[HomeTeam]],Table3[[Teams]:[D]],2),1,0)</f>
        <v>0</v>
      </c>
    </row>
    <row r="246" spans="1:23" x14ac:dyDescent="0.25">
      <c r="A246" s="5"/>
      <c r="B246" s="3">
        <v>45607</v>
      </c>
      <c r="C246" s="10" t="s">
        <v>356</v>
      </c>
      <c r="D246" s="4" t="s">
        <v>44</v>
      </c>
      <c r="E246" s="4" t="s">
        <v>27</v>
      </c>
      <c r="F246" s="4"/>
      <c r="G246" s="4"/>
      <c r="H246" s="4" t="str">
        <f t="shared" si="11"/>
        <v>_</v>
      </c>
      <c r="I246" s="4"/>
      <c r="J246" s="4"/>
      <c r="K246" s="4"/>
      <c r="L246" s="2" t="str">
        <f t="shared" si="10"/>
        <v>_</v>
      </c>
      <c r="M246" s="4"/>
      <c r="N246" s="4">
        <f>IF(ISBLANK(Table2[[#This Row],[ActualResult]]), 0, 1)</f>
        <v>0</v>
      </c>
      <c r="O246" s="4" t="str">
        <f>IF(ISBLANK(Table2[[#This Row],[ActualResult]]), "_", IF(Table2[[#This Row],[ActualWinner]]=Table2[[#This Row],[PredictedWinner]], "Y", "N"))</f>
        <v>_</v>
      </c>
      <c r="P246" s="4" t="str">
        <f>IF(ISBLANK(Table2[[#This Row],[ActualResult]]), "_", IF(Table2[[#This Row],[ActualAwayScore]]=Table2[[#This Row],[PredictedAwayScore]], "Y", "N"))</f>
        <v>_</v>
      </c>
      <c r="Q246" s="4" t="str">
        <f>IF(ISBLANK(Table2[[#This Row],[ActualResult]]), "_", IF(Table2[[#This Row],[ActualHomeScore]]=Table2[[#This Row],[PredictedHomeScore]], "Y", "N"))</f>
        <v>_</v>
      </c>
      <c r="R246" s="2"/>
      <c r="S246" s="2" t="str">
        <f t="shared" si="9"/>
        <v>_</v>
      </c>
      <c r="T246" s="2">
        <f>IF(VLOOKUP(Table2[[#This Row],[AwayTeam]],Table3[[Teams]:[D]],2)=VLOOKUP(Table2[[#This Row],[HomeTeam]],Table3[[Teams]:[D]],2),1,0)</f>
        <v>0</v>
      </c>
      <c r="U246" s="2">
        <f>IF(VLOOKUP(Table2[[#This Row],[AwayTeam]],Table3[[Teams]:[D]],3)=VLOOKUP(Table2[[#This Row],[HomeTeam]],Table3[[Teams]:[D]],3),1,0)</f>
        <v>0</v>
      </c>
      <c r="V246" s="2">
        <f>IF(Table2[[#This Row],[InterConf]]=1,IF(Table2[[#This Row],[InterDiv]]=0, 1, 0), 0)</f>
        <v>0</v>
      </c>
      <c r="W246" s="2">
        <f>IF(VLOOKUP(Table2[[#This Row],[AwayTeam]],Table3[[Teams]:[D]],2)&lt;&gt;VLOOKUP(Table2[[#This Row],[HomeTeam]],Table3[[Teams]:[D]],2),1,0)</f>
        <v>1</v>
      </c>
    </row>
    <row r="247" spans="1:23" x14ac:dyDescent="0.25">
      <c r="B247" s="1">
        <v>45608</v>
      </c>
      <c r="C247" s="9" t="s">
        <v>357</v>
      </c>
      <c r="D247" s="2" t="s">
        <v>30</v>
      </c>
      <c r="E247" s="2" t="s">
        <v>18</v>
      </c>
      <c r="F247" s="2"/>
      <c r="G247" s="2"/>
      <c r="H247" s="2" t="str">
        <f t="shared" si="11"/>
        <v>_</v>
      </c>
      <c r="I247" s="2"/>
      <c r="J247" s="2"/>
      <c r="K247" s="2"/>
      <c r="L247" s="19" t="str">
        <f t="shared" si="10"/>
        <v>_</v>
      </c>
      <c r="M247" s="2"/>
      <c r="N247" s="2">
        <f>IF(ISBLANK(Table2[[#This Row],[ActualResult]]), 0, 1)</f>
        <v>0</v>
      </c>
      <c r="O247" s="2" t="str">
        <f>IF(ISBLANK(Table2[[#This Row],[ActualResult]]), "_", IF(Table2[[#This Row],[ActualWinner]]=Table2[[#This Row],[PredictedWinner]], "Y", "N"))</f>
        <v>_</v>
      </c>
      <c r="P247" s="2" t="str">
        <f>IF(ISBLANK(Table2[[#This Row],[ActualResult]]), "_", IF(Table2[[#This Row],[ActualAwayScore]]=Table2[[#This Row],[PredictedAwayScore]], "Y", "N"))</f>
        <v>_</v>
      </c>
      <c r="Q247" s="2" t="str">
        <f>IF(ISBLANK(Table2[[#This Row],[ActualResult]]), "_", IF(Table2[[#This Row],[ActualHomeScore]]=Table2[[#This Row],[PredictedHomeScore]], "Y", "N"))</f>
        <v>_</v>
      </c>
      <c r="R247" s="2"/>
      <c r="S247" s="2" t="str">
        <f t="shared" si="9"/>
        <v>_</v>
      </c>
      <c r="T247" s="2">
        <f>IF(VLOOKUP(Table2[[#This Row],[AwayTeam]],Table3[[Teams]:[D]],2)=VLOOKUP(Table2[[#This Row],[HomeTeam]],Table3[[Teams]:[D]],2),1,0)</f>
        <v>1</v>
      </c>
      <c r="U247" s="2">
        <f>IF(VLOOKUP(Table2[[#This Row],[AwayTeam]],Table3[[Teams]:[D]],3)=VLOOKUP(Table2[[#This Row],[HomeTeam]],Table3[[Teams]:[D]],3),1,0)</f>
        <v>1</v>
      </c>
      <c r="V247" s="2">
        <f>IF(Table2[[#This Row],[InterConf]]=1,IF(Table2[[#This Row],[InterDiv]]=0, 1, 0), 0)</f>
        <v>0</v>
      </c>
      <c r="W247" s="2">
        <f>IF(VLOOKUP(Table2[[#This Row],[AwayTeam]],Table3[[Teams]:[D]],2)&lt;&gt;VLOOKUP(Table2[[#This Row],[HomeTeam]],Table3[[Teams]:[D]],2),1,0)</f>
        <v>0</v>
      </c>
    </row>
    <row r="248" spans="1:23" x14ac:dyDescent="0.25">
      <c r="B248" s="1">
        <v>45608</v>
      </c>
      <c r="C248" s="9" t="s">
        <v>358</v>
      </c>
      <c r="D248" s="2" t="s">
        <v>22</v>
      </c>
      <c r="E248" s="2" t="s">
        <v>20</v>
      </c>
      <c r="F248" s="2"/>
      <c r="G248" s="2"/>
      <c r="H248" s="2" t="str">
        <f t="shared" si="11"/>
        <v>_</v>
      </c>
      <c r="I248" s="2"/>
      <c r="J248" s="2"/>
      <c r="K248" s="2"/>
      <c r="L248" s="2" t="str">
        <f t="shared" si="10"/>
        <v>_</v>
      </c>
      <c r="M248" s="2"/>
      <c r="N248" s="2">
        <f>IF(ISBLANK(Table2[[#This Row],[ActualResult]]), 0, 1)</f>
        <v>0</v>
      </c>
      <c r="O248" s="2" t="str">
        <f>IF(ISBLANK(Table2[[#This Row],[ActualResult]]), "_", IF(Table2[[#This Row],[ActualWinner]]=Table2[[#This Row],[PredictedWinner]], "Y", "N"))</f>
        <v>_</v>
      </c>
      <c r="P248" s="2" t="str">
        <f>IF(ISBLANK(Table2[[#This Row],[ActualResult]]), "_", IF(Table2[[#This Row],[ActualAwayScore]]=Table2[[#This Row],[PredictedAwayScore]], "Y", "N"))</f>
        <v>_</v>
      </c>
      <c r="Q248" s="2" t="str">
        <f>IF(ISBLANK(Table2[[#This Row],[ActualResult]]), "_", IF(Table2[[#This Row],[ActualHomeScore]]=Table2[[#This Row],[PredictedHomeScore]], "Y", "N"))</f>
        <v>_</v>
      </c>
      <c r="R248" s="2"/>
      <c r="S248" s="2" t="str">
        <f t="shared" si="9"/>
        <v>_</v>
      </c>
      <c r="T248" s="2">
        <f>IF(VLOOKUP(Table2[[#This Row],[AwayTeam]],Table3[[Teams]:[D]],2)=VLOOKUP(Table2[[#This Row],[HomeTeam]],Table3[[Teams]:[D]],2),1,0)</f>
        <v>0</v>
      </c>
      <c r="U248" s="2">
        <f>IF(VLOOKUP(Table2[[#This Row],[AwayTeam]],Table3[[Teams]:[D]],3)=VLOOKUP(Table2[[#This Row],[HomeTeam]],Table3[[Teams]:[D]],3),1,0)</f>
        <v>0</v>
      </c>
      <c r="V248" s="2">
        <f>IF(Table2[[#This Row],[InterConf]]=1,IF(Table2[[#This Row],[InterDiv]]=0, 1, 0), 0)</f>
        <v>0</v>
      </c>
      <c r="W248" s="2">
        <f>IF(VLOOKUP(Table2[[#This Row],[AwayTeam]],Table3[[Teams]:[D]],2)&lt;&gt;VLOOKUP(Table2[[#This Row],[HomeTeam]],Table3[[Teams]:[D]],2),1,0)</f>
        <v>1</v>
      </c>
    </row>
    <row r="249" spans="1:23" x14ac:dyDescent="0.25">
      <c r="B249" s="1">
        <v>45608</v>
      </c>
      <c r="C249" s="9" t="s">
        <v>359</v>
      </c>
      <c r="D249" s="2" t="s">
        <v>32</v>
      </c>
      <c r="E249" s="2" t="s">
        <v>14</v>
      </c>
      <c r="F249" s="2"/>
      <c r="G249" s="2"/>
      <c r="H249" s="2" t="str">
        <f t="shared" si="11"/>
        <v>_</v>
      </c>
      <c r="I249" s="2"/>
      <c r="J249" s="2"/>
      <c r="K249" s="2"/>
      <c r="L249" s="2" t="str">
        <f t="shared" si="10"/>
        <v>_</v>
      </c>
      <c r="M249" s="2"/>
      <c r="N249" s="2">
        <f>IF(ISBLANK(Table2[[#This Row],[ActualResult]]), 0, 1)</f>
        <v>0</v>
      </c>
      <c r="O249" s="2" t="str">
        <f>IF(ISBLANK(Table2[[#This Row],[ActualResult]]), "_", IF(Table2[[#This Row],[ActualWinner]]=Table2[[#This Row],[PredictedWinner]], "Y", "N"))</f>
        <v>_</v>
      </c>
      <c r="P249" s="2" t="str">
        <f>IF(ISBLANK(Table2[[#This Row],[ActualResult]]), "_", IF(Table2[[#This Row],[ActualAwayScore]]=Table2[[#This Row],[PredictedAwayScore]], "Y", "N"))</f>
        <v>_</v>
      </c>
      <c r="Q249" s="2" t="str">
        <f>IF(ISBLANK(Table2[[#This Row],[ActualResult]]), "_", IF(Table2[[#This Row],[ActualHomeScore]]=Table2[[#This Row],[PredictedHomeScore]], "Y", "N"))</f>
        <v>_</v>
      </c>
      <c r="R249" s="2"/>
      <c r="S249" s="2" t="str">
        <f t="shared" si="9"/>
        <v>_</v>
      </c>
      <c r="T249" s="2">
        <f>IF(VLOOKUP(Table2[[#This Row],[AwayTeam]],Table3[[Teams]:[D]],2)=VLOOKUP(Table2[[#This Row],[HomeTeam]],Table3[[Teams]:[D]],2),1,0)</f>
        <v>1</v>
      </c>
      <c r="U249" s="2">
        <f>IF(VLOOKUP(Table2[[#This Row],[AwayTeam]],Table3[[Teams]:[D]],3)=VLOOKUP(Table2[[#This Row],[HomeTeam]],Table3[[Teams]:[D]],3),1,0)</f>
        <v>0</v>
      </c>
      <c r="V249" s="2">
        <f>IF(Table2[[#This Row],[InterConf]]=1,IF(Table2[[#This Row],[InterDiv]]=0, 1, 0), 0)</f>
        <v>1</v>
      </c>
      <c r="W249" s="2">
        <f>IF(VLOOKUP(Table2[[#This Row],[AwayTeam]],Table3[[Teams]:[D]],2)&lt;&gt;VLOOKUP(Table2[[#This Row],[HomeTeam]],Table3[[Teams]:[D]],2),1,0)</f>
        <v>0</v>
      </c>
    </row>
    <row r="250" spans="1:23" x14ac:dyDescent="0.25">
      <c r="B250" s="1">
        <v>45608</v>
      </c>
      <c r="C250" s="9" t="s">
        <v>360</v>
      </c>
      <c r="D250" s="2" t="s">
        <v>16</v>
      </c>
      <c r="E250" s="2" t="s">
        <v>13</v>
      </c>
      <c r="F250" s="2"/>
      <c r="G250" s="2"/>
      <c r="H250" s="2" t="str">
        <f t="shared" si="11"/>
        <v>_</v>
      </c>
      <c r="I250" s="2"/>
      <c r="J250" s="2"/>
      <c r="K250" s="2"/>
      <c r="L250" s="2" t="str">
        <f t="shared" si="10"/>
        <v>_</v>
      </c>
      <c r="M250" s="2"/>
      <c r="N250" s="2">
        <f>IF(ISBLANK(Table2[[#This Row],[ActualResult]]), 0, 1)</f>
        <v>0</v>
      </c>
      <c r="O250" s="2" t="str">
        <f>IF(ISBLANK(Table2[[#This Row],[ActualResult]]), "_", IF(Table2[[#This Row],[ActualWinner]]=Table2[[#This Row],[PredictedWinner]], "Y", "N"))</f>
        <v>_</v>
      </c>
      <c r="P250" s="2" t="str">
        <f>IF(ISBLANK(Table2[[#This Row],[ActualResult]]), "_", IF(Table2[[#This Row],[ActualAwayScore]]=Table2[[#This Row],[PredictedAwayScore]], "Y", "N"))</f>
        <v>_</v>
      </c>
      <c r="Q250" s="2" t="str">
        <f>IF(ISBLANK(Table2[[#This Row],[ActualResult]]), "_", IF(Table2[[#This Row],[ActualHomeScore]]=Table2[[#This Row],[PredictedHomeScore]], "Y", "N"))</f>
        <v>_</v>
      </c>
      <c r="R250" s="2"/>
      <c r="S250" s="2" t="str">
        <f t="shared" si="9"/>
        <v>_</v>
      </c>
      <c r="T250" s="2">
        <f>IF(VLOOKUP(Table2[[#This Row],[AwayTeam]],Table3[[Teams]:[D]],2)=VLOOKUP(Table2[[#This Row],[HomeTeam]],Table3[[Teams]:[D]],2),1,0)</f>
        <v>0</v>
      </c>
      <c r="U250" s="2">
        <f>IF(VLOOKUP(Table2[[#This Row],[AwayTeam]],Table3[[Teams]:[D]],3)=VLOOKUP(Table2[[#This Row],[HomeTeam]],Table3[[Teams]:[D]],3),1,0)</f>
        <v>0</v>
      </c>
      <c r="V250" s="2">
        <f>IF(Table2[[#This Row],[InterConf]]=1,IF(Table2[[#This Row],[InterDiv]]=0, 1, 0), 0)</f>
        <v>0</v>
      </c>
      <c r="W250" s="2">
        <f>IF(VLOOKUP(Table2[[#This Row],[AwayTeam]],Table3[[Teams]:[D]],2)&lt;&gt;VLOOKUP(Table2[[#This Row],[HomeTeam]],Table3[[Teams]:[D]],2),1,0)</f>
        <v>1</v>
      </c>
    </row>
    <row r="251" spans="1:23" x14ac:dyDescent="0.25">
      <c r="B251" s="1">
        <v>45608</v>
      </c>
      <c r="C251" s="9" t="s">
        <v>361</v>
      </c>
      <c r="D251" s="2" t="s">
        <v>33</v>
      </c>
      <c r="E251" s="2" t="s">
        <v>23</v>
      </c>
      <c r="F251" s="2"/>
      <c r="G251" s="2"/>
      <c r="H251" s="2" t="str">
        <f t="shared" si="11"/>
        <v>_</v>
      </c>
      <c r="I251" s="2"/>
      <c r="J251" s="2"/>
      <c r="K251" s="2"/>
      <c r="L251" s="2" t="str">
        <f t="shared" si="10"/>
        <v>_</v>
      </c>
      <c r="M251" s="2"/>
      <c r="N251" s="2">
        <f>IF(ISBLANK(Table2[[#This Row],[ActualResult]]), 0, 1)</f>
        <v>0</v>
      </c>
      <c r="O251" s="2" t="str">
        <f>IF(ISBLANK(Table2[[#This Row],[ActualResult]]), "_", IF(Table2[[#This Row],[ActualWinner]]=Table2[[#This Row],[PredictedWinner]], "Y", "N"))</f>
        <v>_</v>
      </c>
      <c r="P251" s="2" t="str">
        <f>IF(ISBLANK(Table2[[#This Row],[ActualResult]]), "_", IF(Table2[[#This Row],[ActualAwayScore]]=Table2[[#This Row],[PredictedAwayScore]], "Y", "N"))</f>
        <v>_</v>
      </c>
      <c r="Q251" s="2" t="str">
        <f>IF(ISBLANK(Table2[[#This Row],[ActualResult]]), "_", IF(Table2[[#This Row],[ActualHomeScore]]=Table2[[#This Row],[PredictedHomeScore]], "Y", "N"))</f>
        <v>_</v>
      </c>
      <c r="R251" s="2"/>
      <c r="S251" s="2" t="str">
        <f t="shared" si="9"/>
        <v>_</v>
      </c>
      <c r="T251" s="2">
        <f>IF(VLOOKUP(Table2[[#This Row],[AwayTeam]],Table3[[Teams]:[D]],2)=VLOOKUP(Table2[[#This Row],[HomeTeam]],Table3[[Teams]:[D]],2),1,0)</f>
        <v>0</v>
      </c>
      <c r="U251" s="2">
        <f>IF(VLOOKUP(Table2[[#This Row],[AwayTeam]],Table3[[Teams]:[D]],3)=VLOOKUP(Table2[[#This Row],[HomeTeam]],Table3[[Teams]:[D]],3),1,0)</f>
        <v>0</v>
      </c>
      <c r="V251" s="2">
        <f>IF(Table2[[#This Row],[InterConf]]=1,IF(Table2[[#This Row],[InterDiv]]=0, 1, 0), 0)</f>
        <v>0</v>
      </c>
      <c r="W251" s="2">
        <f>IF(VLOOKUP(Table2[[#This Row],[AwayTeam]],Table3[[Teams]:[D]],2)&lt;&gt;VLOOKUP(Table2[[#This Row],[HomeTeam]],Table3[[Teams]:[D]],2),1,0)</f>
        <v>1</v>
      </c>
    </row>
    <row r="252" spans="1:23" x14ac:dyDescent="0.25">
      <c r="B252" s="1">
        <v>45608</v>
      </c>
      <c r="C252" s="9" t="s">
        <v>362</v>
      </c>
      <c r="D252" s="2" t="s">
        <v>24</v>
      </c>
      <c r="E252" s="2" t="s">
        <v>25</v>
      </c>
      <c r="F252" s="2"/>
      <c r="G252" s="2"/>
      <c r="H252" s="2" t="str">
        <f t="shared" si="11"/>
        <v>_</v>
      </c>
      <c r="I252" s="2"/>
      <c r="J252" s="2"/>
      <c r="K252" s="2"/>
      <c r="L252" s="2" t="str">
        <f t="shared" si="10"/>
        <v>_</v>
      </c>
      <c r="M252" s="2"/>
      <c r="N252" s="2">
        <f>IF(ISBLANK(Table2[[#This Row],[ActualResult]]), 0, 1)</f>
        <v>0</v>
      </c>
      <c r="O252" s="2" t="str">
        <f>IF(ISBLANK(Table2[[#This Row],[ActualResult]]), "_", IF(Table2[[#This Row],[ActualWinner]]=Table2[[#This Row],[PredictedWinner]], "Y", "N"))</f>
        <v>_</v>
      </c>
      <c r="P252" s="2" t="str">
        <f>IF(ISBLANK(Table2[[#This Row],[ActualResult]]), "_", IF(Table2[[#This Row],[ActualAwayScore]]=Table2[[#This Row],[PredictedAwayScore]], "Y", "N"))</f>
        <v>_</v>
      </c>
      <c r="Q252" s="2" t="str">
        <f>IF(ISBLANK(Table2[[#This Row],[ActualResult]]), "_", IF(Table2[[#This Row],[ActualHomeScore]]=Table2[[#This Row],[PredictedHomeScore]], "Y", "N"))</f>
        <v>_</v>
      </c>
      <c r="R252" s="2"/>
      <c r="S252" s="2" t="str">
        <f t="shared" si="9"/>
        <v>_</v>
      </c>
      <c r="T252" s="2">
        <f>IF(VLOOKUP(Table2[[#This Row],[AwayTeam]],Table3[[Teams]:[D]],2)=VLOOKUP(Table2[[#This Row],[HomeTeam]],Table3[[Teams]:[D]],2),1,0)</f>
        <v>1</v>
      </c>
      <c r="U252" s="2">
        <f>IF(VLOOKUP(Table2[[#This Row],[AwayTeam]],Table3[[Teams]:[D]],3)=VLOOKUP(Table2[[#This Row],[HomeTeam]],Table3[[Teams]:[D]],3),1,0)</f>
        <v>1</v>
      </c>
      <c r="V252" s="2">
        <f>IF(Table2[[#This Row],[InterConf]]=1,IF(Table2[[#This Row],[InterDiv]]=0, 1, 0), 0)</f>
        <v>0</v>
      </c>
      <c r="W252" s="2">
        <f>IF(VLOOKUP(Table2[[#This Row],[AwayTeam]],Table3[[Teams]:[D]],2)&lt;&gt;VLOOKUP(Table2[[#This Row],[HomeTeam]],Table3[[Teams]:[D]],2),1,0)</f>
        <v>0</v>
      </c>
    </row>
    <row r="253" spans="1:23" x14ac:dyDescent="0.25">
      <c r="A253" s="5"/>
      <c r="B253" s="3">
        <v>45608</v>
      </c>
      <c r="C253" s="10" t="s">
        <v>363</v>
      </c>
      <c r="D253" s="4" t="s">
        <v>36</v>
      </c>
      <c r="E253" s="4" t="s">
        <v>12</v>
      </c>
      <c r="F253" s="4"/>
      <c r="G253" s="4"/>
      <c r="H253" s="4" t="str">
        <f t="shared" si="11"/>
        <v>_</v>
      </c>
      <c r="I253" s="4"/>
      <c r="J253" s="4"/>
      <c r="K253" s="4"/>
      <c r="L253" s="2" t="str">
        <f t="shared" si="10"/>
        <v>_</v>
      </c>
      <c r="M253" s="4"/>
      <c r="N253" s="4">
        <f>IF(ISBLANK(Table2[[#This Row],[ActualResult]]), 0, 1)</f>
        <v>0</v>
      </c>
      <c r="O253" s="4" t="str">
        <f>IF(ISBLANK(Table2[[#This Row],[ActualResult]]), "_", IF(Table2[[#This Row],[ActualWinner]]=Table2[[#This Row],[PredictedWinner]], "Y", "N"))</f>
        <v>_</v>
      </c>
      <c r="P253" s="4" t="str">
        <f>IF(ISBLANK(Table2[[#This Row],[ActualResult]]), "_", IF(Table2[[#This Row],[ActualAwayScore]]=Table2[[#This Row],[PredictedAwayScore]], "Y", "N"))</f>
        <v>_</v>
      </c>
      <c r="Q253" s="4" t="str">
        <f>IF(ISBLANK(Table2[[#This Row],[ActualResult]]), "_", IF(Table2[[#This Row],[ActualHomeScore]]=Table2[[#This Row],[PredictedHomeScore]], "Y", "N"))</f>
        <v>_</v>
      </c>
      <c r="R253" s="2"/>
      <c r="S253" s="2" t="str">
        <f t="shared" si="9"/>
        <v>_</v>
      </c>
      <c r="T253" s="2">
        <f>IF(VLOOKUP(Table2[[#This Row],[AwayTeam]],Table3[[Teams]:[D]],2)=VLOOKUP(Table2[[#This Row],[HomeTeam]],Table3[[Teams]:[D]],2),1,0)</f>
        <v>0</v>
      </c>
      <c r="U253" s="2">
        <f>IF(VLOOKUP(Table2[[#This Row],[AwayTeam]],Table3[[Teams]:[D]],3)=VLOOKUP(Table2[[#This Row],[HomeTeam]],Table3[[Teams]:[D]],3),1,0)</f>
        <v>0</v>
      </c>
      <c r="V253" s="2">
        <f>IF(Table2[[#This Row],[InterConf]]=1,IF(Table2[[#This Row],[InterDiv]]=0, 1, 0), 0)</f>
        <v>0</v>
      </c>
      <c r="W253" s="2">
        <f>IF(VLOOKUP(Table2[[#This Row],[AwayTeam]],Table3[[Teams]:[D]],2)&lt;&gt;VLOOKUP(Table2[[#This Row],[HomeTeam]],Table3[[Teams]:[D]],2),1,0)</f>
        <v>1</v>
      </c>
    </row>
    <row r="254" spans="1:23" x14ac:dyDescent="0.25">
      <c r="B254" s="1">
        <v>45609</v>
      </c>
      <c r="C254" s="9" t="s">
        <v>364</v>
      </c>
      <c r="D254" s="2" t="s">
        <v>31</v>
      </c>
      <c r="E254" s="2" t="s">
        <v>21</v>
      </c>
      <c r="F254" s="2"/>
      <c r="G254" s="2"/>
      <c r="H254" s="2" t="str">
        <f t="shared" si="11"/>
        <v>_</v>
      </c>
      <c r="I254" s="2"/>
      <c r="J254" s="2"/>
      <c r="K254" s="2"/>
      <c r="L254" s="19" t="str">
        <f t="shared" si="10"/>
        <v>_</v>
      </c>
      <c r="M254" s="2"/>
      <c r="N254" s="2">
        <f>IF(ISBLANK(Table2[[#This Row],[ActualResult]]), 0, 1)</f>
        <v>0</v>
      </c>
      <c r="O254" s="2" t="str">
        <f>IF(ISBLANK(Table2[[#This Row],[ActualResult]]), "_", IF(Table2[[#This Row],[ActualWinner]]=Table2[[#This Row],[PredictedWinner]], "Y", "N"))</f>
        <v>_</v>
      </c>
      <c r="P254" s="2" t="str">
        <f>IF(ISBLANK(Table2[[#This Row],[ActualResult]]), "_", IF(Table2[[#This Row],[ActualAwayScore]]=Table2[[#This Row],[PredictedAwayScore]], "Y", "N"))</f>
        <v>_</v>
      </c>
      <c r="Q254" s="2" t="str">
        <f>IF(ISBLANK(Table2[[#This Row],[ActualResult]]), "_", IF(Table2[[#This Row],[ActualHomeScore]]=Table2[[#This Row],[PredictedHomeScore]], "Y", "N"))</f>
        <v>_</v>
      </c>
      <c r="R254" s="2"/>
      <c r="S254" s="2" t="str">
        <f t="shared" si="9"/>
        <v>_</v>
      </c>
      <c r="T254" s="2">
        <f>IF(VLOOKUP(Table2[[#This Row],[AwayTeam]],Table3[[Teams]:[D]],2)=VLOOKUP(Table2[[#This Row],[HomeTeam]],Table3[[Teams]:[D]],2),1,0)</f>
        <v>1</v>
      </c>
      <c r="U254" s="2">
        <f>IF(VLOOKUP(Table2[[#This Row],[AwayTeam]],Table3[[Teams]:[D]],3)=VLOOKUP(Table2[[#This Row],[HomeTeam]],Table3[[Teams]:[D]],3),1,0)</f>
        <v>0</v>
      </c>
      <c r="V254" s="2">
        <f>IF(Table2[[#This Row],[InterConf]]=1,IF(Table2[[#This Row],[InterDiv]]=0, 1, 0), 0)</f>
        <v>1</v>
      </c>
      <c r="W254" s="2">
        <f>IF(VLOOKUP(Table2[[#This Row],[AwayTeam]],Table3[[Teams]:[D]],2)&lt;&gt;VLOOKUP(Table2[[#This Row],[HomeTeam]],Table3[[Teams]:[D]],2),1,0)</f>
        <v>0</v>
      </c>
    </row>
    <row r="255" spans="1:23" x14ac:dyDescent="0.25">
      <c r="B255" s="1">
        <v>45609</v>
      </c>
      <c r="C255" s="9" t="s">
        <v>365</v>
      </c>
      <c r="D255" s="2" t="s">
        <v>18</v>
      </c>
      <c r="E255" s="2" t="s">
        <v>46</v>
      </c>
      <c r="F255" s="2"/>
      <c r="G255" s="2"/>
      <c r="H255" s="2" t="str">
        <f t="shared" si="11"/>
        <v>_</v>
      </c>
      <c r="I255" s="2"/>
      <c r="J255" s="2"/>
      <c r="K255" s="2"/>
      <c r="L255" s="2" t="str">
        <f t="shared" si="10"/>
        <v>_</v>
      </c>
      <c r="M255" s="2"/>
      <c r="N255" s="2">
        <f>IF(ISBLANK(Table2[[#This Row],[ActualResult]]), 0, 1)</f>
        <v>0</v>
      </c>
      <c r="O255" s="2" t="str">
        <f>IF(ISBLANK(Table2[[#This Row],[ActualResult]]), "_", IF(Table2[[#This Row],[ActualWinner]]=Table2[[#This Row],[PredictedWinner]], "Y", "N"))</f>
        <v>_</v>
      </c>
      <c r="P255" s="2" t="str">
        <f>IF(ISBLANK(Table2[[#This Row],[ActualResult]]), "_", IF(Table2[[#This Row],[ActualAwayScore]]=Table2[[#This Row],[PredictedAwayScore]], "Y", "N"))</f>
        <v>_</v>
      </c>
      <c r="Q255" s="2" t="str">
        <f>IF(ISBLANK(Table2[[#This Row],[ActualResult]]), "_", IF(Table2[[#This Row],[ActualHomeScore]]=Table2[[#This Row],[PredictedHomeScore]], "Y", "N"))</f>
        <v>_</v>
      </c>
      <c r="R255" s="2"/>
      <c r="S255" s="2" t="str">
        <f t="shared" si="9"/>
        <v>_</v>
      </c>
      <c r="T255" s="2">
        <f>IF(VLOOKUP(Table2[[#This Row],[AwayTeam]],Table3[[Teams]:[D]],2)=VLOOKUP(Table2[[#This Row],[HomeTeam]],Table3[[Teams]:[D]],2),1,0)</f>
        <v>1</v>
      </c>
      <c r="U255" s="2">
        <f>IF(VLOOKUP(Table2[[#This Row],[AwayTeam]],Table3[[Teams]:[D]],3)=VLOOKUP(Table2[[#This Row],[HomeTeam]],Table3[[Teams]:[D]],3),1,0)</f>
        <v>0</v>
      </c>
      <c r="V255" s="2">
        <f>IF(Table2[[#This Row],[InterConf]]=1,IF(Table2[[#This Row],[InterDiv]]=0, 1, 0), 0)</f>
        <v>1</v>
      </c>
      <c r="W255" s="2">
        <f>IF(VLOOKUP(Table2[[#This Row],[AwayTeam]],Table3[[Teams]:[D]],2)&lt;&gt;VLOOKUP(Table2[[#This Row],[HomeTeam]],Table3[[Teams]:[D]],2),1,0)</f>
        <v>0</v>
      </c>
    </row>
    <row r="256" spans="1:23" x14ac:dyDescent="0.25">
      <c r="B256" s="1">
        <v>45609</v>
      </c>
      <c r="C256" s="9" t="s">
        <v>366</v>
      </c>
      <c r="D256" s="2" t="s">
        <v>44</v>
      </c>
      <c r="E256" s="2" t="s">
        <v>15</v>
      </c>
      <c r="F256" s="2"/>
      <c r="G256" s="2"/>
      <c r="H256" s="2" t="str">
        <f t="shared" si="11"/>
        <v>_</v>
      </c>
      <c r="I256" s="2"/>
      <c r="J256" s="2"/>
      <c r="K256" s="2"/>
      <c r="L256" s="2" t="str">
        <f t="shared" si="10"/>
        <v>_</v>
      </c>
      <c r="M256" s="2"/>
      <c r="N256" s="2">
        <f>IF(ISBLANK(Table2[[#This Row],[ActualResult]]), 0, 1)</f>
        <v>0</v>
      </c>
      <c r="O256" s="2" t="str">
        <f>IF(ISBLANK(Table2[[#This Row],[ActualResult]]), "_", IF(Table2[[#This Row],[ActualWinner]]=Table2[[#This Row],[PredictedWinner]], "Y", "N"))</f>
        <v>_</v>
      </c>
      <c r="P256" s="2" t="str">
        <f>IF(ISBLANK(Table2[[#This Row],[ActualResult]]), "_", IF(Table2[[#This Row],[ActualAwayScore]]=Table2[[#This Row],[PredictedAwayScore]], "Y", "N"))</f>
        <v>_</v>
      </c>
      <c r="Q256" s="2" t="str">
        <f>IF(ISBLANK(Table2[[#This Row],[ActualResult]]), "_", IF(Table2[[#This Row],[ActualHomeScore]]=Table2[[#This Row],[PredictedHomeScore]], "Y", "N"))</f>
        <v>_</v>
      </c>
      <c r="R256" s="2"/>
      <c r="S256" s="2" t="str">
        <f t="shared" si="9"/>
        <v>_</v>
      </c>
      <c r="T256" s="2">
        <f>IF(VLOOKUP(Table2[[#This Row],[AwayTeam]],Table3[[Teams]:[D]],2)=VLOOKUP(Table2[[#This Row],[HomeTeam]],Table3[[Teams]:[D]],2),1,0)</f>
        <v>0</v>
      </c>
      <c r="U256" s="2">
        <f>IF(VLOOKUP(Table2[[#This Row],[AwayTeam]],Table3[[Teams]:[D]],3)=VLOOKUP(Table2[[#This Row],[HomeTeam]],Table3[[Teams]:[D]],3),1,0)</f>
        <v>0</v>
      </c>
      <c r="V256" s="2">
        <f>IF(Table2[[#This Row],[InterConf]]=1,IF(Table2[[#This Row],[InterDiv]]=0, 1, 0), 0)</f>
        <v>0</v>
      </c>
      <c r="W256" s="2">
        <f>IF(VLOOKUP(Table2[[#This Row],[AwayTeam]],Table3[[Teams]:[D]],2)&lt;&gt;VLOOKUP(Table2[[#This Row],[HomeTeam]],Table3[[Teams]:[D]],2),1,0)</f>
        <v>1</v>
      </c>
    </row>
    <row r="257" spans="1:23" x14ac:dyDescent="0.25">
      <c r="B257" s="1">
        <v>45609</v>
      </c>
      <c r="C257" s="9" t="s">
        <v>367</v>
      </c>
      <c r="D257" s="2" t="s">
        <v>28</v>
      </c>
      <c r="E257" s="2" t="s">
        <v>26</v>
      </c>
      <c r="F257" s="2"/>
      <c r="G257" s="2"/>
      <c r="H257" s="2" t="str">
        <f t="shared" si="11"/>
        <v>_</v>
      </c>
      <c r="I257" s="2"/>
      <c r="J257" s="2"/>
      <c r="K257" s="2"/>
      <c r="L257" s="2" t="str">
        <f t="shared" si="10"/>
        <v>_</v>
      </c>
      <c r="M257" s="2"/>
      <c r="N257" s="2">
        <f>IF(ISBLANK(Table2[[#This Row],[ActualResult]]), 0, 1)</f>
        <v>0</v>
      </c>
      <c r="O257" s="2" t="str">
        <f>IF(ISBLANK(Table2[[#This Row],[ActualResult]]), "_", IF(Table2[[#This Row],[ActualWinner]]=Table2[[#This Row],[PredictedWinner]], "Y", "N"))</f>
        <v>_</v>
      </c>
      <c r="P257" s="2" t="str">
        <f>IF(ISBLANK(Table2[[#This Row],[ActualResult]]), "_", IF(Table2[[#This Row],[ActualAwayScore]]=Table2[[#This Row],[PredictedAwayScore]], "Y", "N"))</f>
        <v>_</v>
      </c>
      <c r="Q257" s="2" t="str">
        <f>IF(ISBLANK(Table2[[#This Row],[ActualResult]]), "_", IF(Table2[[#This Row],[ActualHomeScore]]=Table2[[#This Row],[PredictedHomeScore]], "Y", "N"))</f>
        <v>_</v>
      </c>
      <c r="R257" s="2"/>
      <c r="S257" s="2" t="str">
        <f t="shared" si="9"/>
        <v>_</v>
      </c>
      <c r="T257" s="2">
        <f>IF(VLOOKUP(Table2[[#This Row],[AwayTeam]],Table3[[Teams]:[D]],2)=VLOOKUP(Table2[[#This Row],[HomeTeam]],Table3[[Teams]:[D]],2),1,0)</f>
        <v>1</v>
      </c>
      <c r="U257" s="2">
        <f>IF(VLOOKUP(Table2[[#This Row],[AwayTeam]],Table3[[Teams]:[D]],3)=VLOOKUP(Table2[[#This Row],[HomeTeam]],Table3[[Teams]:[D]],3),1,0)</f>
        <v>0</v>
      </c>
      <c r="V257" s="2">
        <f>IF(Table2[[#This Row],[InterConf]]=1,IF(Table2[[#This Row],[InterDiv]]=0, 1, 0), 0)</f>
        <v>1</v>
      </c>
      <c r="W257" s="2">
        <f>IF(VLOOKUP(Table2[[#This Row],[AwayTeam]],Table3[[Teams]:[D]],2)&lt;&gt;VLOOKUP(Table2[[#This Row],[HomeTeam]],Table3[[Teams]:[D]],2),1,0)</f>
        <v>0</v>
      </c>
    </row>
    <row r="258" spans="1:23" x14ac:dyDescent="0.25">
      <c r="A258" s="5"/>
      <c r="B258" s="3">
        <v>45609</v>
      </c>
      <c r="C258" s="10" t="s">
        <v>368</v>
      </c>
      <c r="D258" s="4" t="s">
        <v>27</v>
      </c>
      <c r="E258" s="4" t="s">
        <v>47</v>
      </c>
      <c r="F258" s="4"/>
      <c r="G258" s="4"/>
      <c r="H258" s="4" t="str">
        <f t="shared" si="11"/>
        <v>_</v>
      </c>
      <c r="I258" s="4"/>
      <c r="J258" s="4"/>
      <c r="K258" s="4"/>
      <c r="L258" s="4" t="str">
        <f t="shared" si="10"/>
        <v>_</v>
      </c>
      <c r="M258" s="4"/>
      <c r="N258" s="4">
        <f>IF(ISBLANK(Table2[[#This Row],[ActualResult]]), 0, 1)</f>
        <v>0</v>
      </c>
      <c r="O258" s="4" t="str">
        <f>IF(ISBLANK(Table2[[#This Row],[ActualResult]]), "_", IF(Table2[[#This Row],[ActualWinner]]=Table2[[#This Row],[PredictedWinner]], "Y", "N"))</f>
        <v>_</v>
      </c>
      <c r="P258" s="4" t="str">
        <f>IF(ISBLANK(Table2[[#This Row],[ActualResult]]), "_", IF(Table2[[#This Row],[ActualAwayScore]]=Table2[[#This Row],[PredictedAwayScore]], "Y", "N"))</f>
        <v>_</v>
      </c>
      <c r="Q258" s="4" t="str">
        <f>IF(ISBLANK(Table2[[#This Row],[ActualResult]]), "_", IF(Table2[[#This Row],[ActualHomeScore]]=Table2[[#This Row],[PredictedHomeScore]], "Y", "N"))</f>
        <v>_</v>
      </c>
      <c r="R258" s="2"/>
      <c r="S258" s="2" t="str">
        <f t="shared" si="9"/>
        <v>_</v>
      </c>
      <c r="T258" s="2">
        <f>IF(VLOOKUP(Table2[[#This Row],[AwayTeam]],Table3[[Teams]:[D]],2)=VLOOKUP(Table2[[#This Row],[HomeTeam]],Table3[[Teams]:[D]],2),1,0)</f>
        <v>1</v>
      </c>
      <c r="U258" s="2">
        <f>IF(VLOOKUP(Table2[[#This Row],[AwayTeam]],Table3[[Teams]:[D]],3)=VLOOKUP(Table2[[#This Row],[HomeTeam]],Table3[[Teams]:[D]],3),1,0)</f>
        <v>1</v>
      </c>
      <c r="V258" s="2">
        <f>IF(Table2[[#This Row],[InterConf]]=1,IF(Table2[[#This Row],[InterDiv]]=0, 1, 0), 0)</f>
        <v>0</v>
      </c>
      <c r="W258" s="2">
        <f>IF(VLOOKUP(Table2[[#This Row],[AwayTeam]],Table3[[Teams]:[D]],2)&lt;&gt;VLOOKUP(Table2[[#This Row],[HomeTeam]],Table3[[Teams]:[D]],2),1,0)</f>
        <v>0</v>
      </c>
    </row>
    <row r="259" spans="1:23" x14ac:dyDescent="0.25">
      <c r="B259" s="1">
        <v>45610</v>
      </c>
      <c r="C259" s="9" t="s">
        <v>369</v>
      </c>
      <c r="D259" s="2" t="s">
        <v>45</v>
      </c>
      <c r="E259" s="2" t="s">
        <v>30</v>
      </c>
      <c r="F259" s="2"/>
      <c r="G259" s="2"/>
      <c r="H259" s="2" t="str">
        <f t="shared" si="11"/>
        <v>_</v>
      </c>
      <c r="I259" s="2"/>
      <c r="J259" s="2"/>
      <c r="K259" s="2"/>
      <c r="L259" s="2" t="str">
        <f t="shared" si="10"/>
        <v>_</v>
      </c>
      <c r="M259" s="2"/>
      <c r="N259" s="2">
        <f>IF(ISBLANK(Table2[[#This Row],[ActualResult]]), 0, 1)</f>
        <v>0</v>
      </c>
      <c r="O259" s="2" t="str">
        <f>IF(ISBLANK(Table2[[#This Row],[ActualResult]]), "_", IF(Table2[[#This Row],[ActualWinner]]=Table2[[#This Row],[PredictedWinner]], "Y", "N"))</f>
        <v>_</v>
      </c>
      <c r="P259" s="2" t="str">
        <f>IF(ISBLANK(Table2[[#This Row],[ActualResult]]), "_", IF(Table2[[#This Row],[ActualAwayScore]]=Table2[[#This Row],[PredictedAwayScore]], "Y", "N"))</f>
        <v>_</v>
      </c>
      <c r="Q259" s="2" t="str">
        <f>IF(ISBLANK(Table2[[#This Row],[ActualResult]]), "_", IF(Table2[[#This Row],[ActualHomeScore]]=Table2[[#This Row],[PredictedHomeScore]], "Y", "N"))</f>
        <v>_</v>
      </c>
      <c r="R259" s="2"/>
      <c r="S259" s="2" t="str">
        <f t="shared" ref="S259:S322" si="12">IF($L259="_", "_", IF($L259=$D259,$E259,$D259))</f>
        <v>_</v>
      </c>
      <c r="T259" s="2">
        <f>IF(VLOOKUP(Table2[[#This Row],[AwayTeam]],Table3[[Teams]:[D]],2)=VLOOKUP(Table2[[#This Row],[HomeTeam]],Table3[[Teams]:[D]],2),1,0)</f>
        <v>1</v>
      </c>
      <c r="U259" s="2">
        <f>IF(VLOOKUP(Table2[[#This Row],[AwayTeam]],Table3[[Teams]:[D]],3)=VLOOKUP(Table2[[#This Row],[HomeTeam]],Table3[[Teams]:[D]],3),1,0)</f>
        <v>0</v>
      </c>
      <c r="V259" s="2">
        <f>IF(Table2[[#This Row],[InterConf]]=1,IF(Table2[[#This Row],[InterDiv]]=0, 1, 0), 0)</f>
        <v>1</v>
      </c>
      <c r="W259" s="2">
        <f>IF(VLOOKUP(Table2[[#This Row],[AwayTeam]],Table3[[Teams]:[D]],2)&lt;&gt;VLOOKUP(Table2[[#This Row],[HomeTeam]],Table3[[Teams]:[D]],2),1,0)</f>
        <v>0</v>
      </c>
    </row>
    <row r="260" spans="1:23" x14ac:dyDescent="0.25">
      <c r="B260" s="1">
        <v>45610</v>
      </c>
      <c r="C260" s="9" t="s">
        <v>370</v>
      </c>
      <c r="D260" s="2" t="s">
        <v>22</v>
      </c>
      <c r="E260" s="2" t="s">
        <v>43</v>
      </c>
      <c r="F260" s="2"/>
      <c r="G260" s="2"/>
      <c r="H260" s="2" t="str">
        <f t="shared" si="11"/>
        <v>_</v>
      </c>
      <c r="I260" s="2"/>
      <c r="J260" s="2"/>
      <c r="K260" s="2"/>
      <c r="L260" s="2" t="str">
        <f t="shared" ref="L260:L323" si="13">IF(OR($J260=$K260,AND(ISBLANK($J260),ISBLANK($K260))),"_",IF($J260&gt;$K260,$D260,$E260))</f>
        <v>_</v>
      </c>
      <c r="M260" s="2"/>
      <c r="N260" s="2">
        <f>IF(ISBLANK(Table2[[#This Row],[ActualResult]]), 0, 1)</f>
        <v>0</v>
      </c>
      <c r="O260" s="2" t="str">
        <f>IF(ISBLANK(Table2[[#This Row],[ActualResult]]), "_", IF(Table2[[#This Row],[ActualWinner]]=Table2[[#This Row],[PredictedWinner]], "Y", "N"))</f>
        <v>_</v>
      </c>
      <c r="P260" s="2" t="str">
        <f>IF(ISBLANK(Table2[[#This Row],[ActualResult]]), "_", IF(Table2[[#This Row],[ActualAwayScore]]=Table2[[#This Row],[PredictedAwayScore]], "Y", "N"))</f>
        <v>_</v>
      </c>
      <c r="Q260" s="2" t="str">
        <f>IF(ISBLANK(Table2[[#This Row],[ActualResult]]), "_", IF(Table2[[#This Row],[ActualHomeScore]]=Table2[[#This Row],[PredictedHomeScore]], "Y", "N"))</f>
        <v>_</v>
      </c>
      <c r="R260" s="2"/>
      <c r="S260" s="2" t="str">
        <f t="shared" si="12"/>
        <v>_</v>
      </c>
      <c r="T260" s="2">
        <f>IF(VLOOKUP(Table2[[#This Row],[AwayTeam]],Table3[[Teams]:[D]],2)=VLOOKUP(Table2[[#This Row],[HomeTeam]],Table3[[Teams]:[D]],2),1,0)</f>
        <v>0</v>
      </c>
      <c r="U260" s="2">
        <f>IF(VLOOKUP(Table2[[#This Row],[AwayTeam]],Table3[[Teams]:[D]],3)=VLOOKUP(Table2[[#This Row],[HomeTeam]],Table3[[Teams]:[D]],3),1,0)</f>
        <v>0</v>
      </c>
      <c r="V260" s="2">
        <f>IF(Table2[[#This Row],[InterConf]]=1,IF(Table2[[#This Row],[InterDiv]]=0, 1, 0), 0)</f>
        <v>0</v>
      </c>
      <c r="W260" s="2">
        <f>IF(VLOOKUP(Table2[[#This Row],[AwayTeam]],Table3[[Teams]:[D]],2)&lt;&gt;VLOOKUP(Table2[[#This Row],[HomeTeam]],Table3[[Teams]:[D]],2),1,0)</f>
        <v>1</v>
      </c>
    </row>
    <row r="261" spans="1:23" x14ac:dyDescent="0.25">
      <c r="B261" s="1">
        <v>45610</v>
      </c>
      <c r="C261" s="9" t="s">
        <v>371</v>
      </c>
      <c r="D261" s="2" t="s">
        <v>32</v>
      </c>
      <c r="E261" s="2" t="s">
        <v>14</v>
      </c>
      <c r="F261" s="2"/>
      <c r="G261" s="2"/>
      <c r="H261" s="2" t="str">
        <f t="shared" si="11"/>
        <v>_</v>
      </c>
      <c r="I261" s="2"/>
      <c r="J261" s="2"/>
      <c r="K261" s="2"/>
      <c r="L261" s="2" t="str">
        <f t="shared" si="13"/>
        <v>_</v>
      </c>
      <c r="M261" s="2"/>
      <c r="N261" s="2">
        <f>IF(ISBLANK(Table2[[#This Row],[ActualResult]]), 0, 1)</f>
        <v>0</v>
      </c>
      <c r="O261" s="2" t="str">
        <f>IF(ISBLANK(Table2[[#This Row],[ActualResult]]), "_", IF(Table2[[#This Row],[ActualWinner]]=Table2[[#This Row],[PredictedWinner]], "Y", "N"))</f>
        <v>_</v>
      </c>
      <c r="P261" s="2" t="str">
        <f>IF(ISBLANK(Table2[[#This Row],[ActualResult]]), "_", IF(Table2[[#This Row],[ActualAwayScore]]=Table2[[#This Row],[PredictedAwayScore]], "Y", "N"))</f>
        <v>_</v>
      </c>
      <c r="Q261" s="2" t="str">
        <f>IF(ISBLANK(Table2[[#This Row],[ActualResult]]), "_", IF(Table2[[#This Row],[ActualHomeScore]]=Table2[[#This Row],[PredictedHomeScore]], "Y", "N"))</f>
        <v>_</v>
      </c>
      <c r="R261" s="2"/>
      <c r="S261" s="2" t="str">
        <f t="shared" si="12"/>
        <v>_</v>
      </c>
      <c r="T261" s="2">
        <f>IF(VLOOKUP(Table2[[#This Row],[AwayTeam]],Table3[[Teams]:[D]],2)=VLOOKUP(Table2[[#This Row],[HomeTeam]],Table3[[Teams]:[D]],2),1,0)</f>
        <v>1</v>
      </c>
      <c r="U261" s="2">
        <f>IF(VLOOKUP(Table2[[#This Row],[AwayTeam]],Table3[[Teams]:[D]],3)=VLOOKUP(Table2[[#This Row],[HomeTeam]],Table3[[Teams]:[D]],3),1,0)</f>
        <v>0</v>
      </c>
      <c r="V261" s="2">
        <f>IF(Table2[[#This Row],[InterConf]]=1,IF(Table2[[#This Row],[InterDiv]]=0, 1, 0), 0)</f>
        <v>1</v>
      </c>
      <c r="W261" s="2">
        <f>IF(VLOOKUP(Table2[[#This Row],[AwayTeam]],Table3[[Teams]:[D]],2)&lt;&gt;VLOOKUP(Table2[[#This Row],[HomeTeam]],Table3[[Teams]:[D]],2),1,0)</f>
        <v>0</v>
      </c>
    </row>
    <row r="262" spans="1:23" x14ac:dyDescent="0.25">
      <c r="B262" s="1">
        <v>45610</v>
      </c>
      <c r="C262" s="9" t="s">
        <v>372</v>
      </c>
      <c r="D262" s="2" t="s">
        <v>38</v>
      </c>
      <c r="E262" s="2" t="s">
        <v>20</v>
      </c>
      <c r="F262" s="2"/>
      <c r="G262" s="2"/>
      <c r="H262" s="2" t="str">
        <f t="shared" ref="H262:H325" si="14">IF(AND(ISBLANK($F262),ISBLANK($G262)),"_",IF($F262&gt;$G262,$D262,$E262))</f>
        <v>_</v>
      </c>
      <c r="I262" s="2"/>
      <c r="J262" s="2"/>
      <c r="K262" s="2"/>
      <c r="L262" s="2" t="str">
        <f t="shared" si="13"/>
        <v>_</v>
      </c>
      <c r="M262" s="2"/>
      <c r="N262" s="2">
        <f>IF(ISBLANK(Table2[[#This Row],[ActualResult]]), 0, 1)</f>
        <v>0</v>
      </c>
      <c r="O262" s="2" t="str">
        <f>IF(ISBLANK(Table2[[#This Row],[ActualResult]]), "_", IF(Table2[[#This Row],[ActualWinner]]=Table2[[#This Row],[PredictedWinner]], "Y", "N"))</f>
        <v>_</v>
      </c>
      <c r="P262" s="2" t="str">
        <f>IF(ISBLANK(Table2[[#This Row],[ActualResult]]), "_", IF(Table2[[#This Row],[ActualAwayScore]]=Table2[[#This Row],[PredictedAwayScore]], "Y", "N"))</f>
        <v>_</v>
      </c>
      <c r="Q262" s="2" t="str">
        <f>IF(ISBLANK(Table2[[#This Row],[ActualResult]]), "_", IF(Table2[[#This Row],[ActualHomeScore]]=Table2[[#This Row],[PredictedHomeScore]], "Y", "N"))</f>
        <v>_</v>
      </c>
      <c r="R262" s="2"/>
      <c r="S262" s="2" t="str">
        <f t="shared" si="12"/>
        <v>_</v>
      </c>
      <c r="T262" s="2">
        <f>IF(VLOOKUP(Table2[[#This Row],[AwayTeam]],Table3[[Teams]:[D]],2)=VLOOKUP(Table2[[#This Row],[HomeTeam]],Table3[[Teams]:[D]],2),1,0)</f>
        <v>0</v>
      </c>
      <c r="U262" s="2">
        <f>IF(VLOOKUP(Table2[[#This Row],[AwayTeam]],Table3[[Teams]:[D]],3)=VLOOKUP(Table2[[#This Row],[HomeTeam]],Table3[[Teams]:[D]],3),1,0)</f>
        <v>0</v>
      </c>
      <c r="V262" s="2">
        <f>IF(Table2[[#This Row],[InterConf]]=1,IF(Table2[[#This Row],[InterDiv]]=0, 1, 0), 0)</f>
        <v>0</v>
      </c>
      <c r="W262" s="2">
        <f>IF(VLOOKUP(Table2[[#This Row],[AwayTeam]],Table3[[Teams]:[D]],2)&lt;&gt;VLOOKUP(Table2[[#This Row],[HomeTeam]],Table3[[Teams]:[D]],2),1,0)</f>
        <v>1</v>
      </c>
    </row>
    <row r="263" spans="1:23" x14ac:dyDescent="0.25">
      <c r="B263" s="1">
        <v>45610</v>
      </c>
      <c r="C263" s="9" t="s">
        <v>373</v>
      </c>
      <c r="D263" s="2" t="s">
        <v>13</v>
      </c>
      <c r="E263" s="2" t="s">
        <v>29</v>
      </c>
      <c r="F263" s="2"/>
      <c r="G263" s="2"/>
      <c r="H263" s="2" t="str">
        <f t="shared" si="14"/>
        <v>_</v>
      </c>
      <c r="I263" s="2"/>
      <c r="J263" s="2"/>
      <c r="K263" s="2"/>
      <c r="L263" s="2" t="str">
        <f t="shared" si="13"/>
        <v>_</v>
      </c>
      <c r="M263" s="2"/>
      <c r="N263" s="2">
        <f>IF(ISBLANK(Table2[[#This Row],[ActualResult]]), 0, 1)</f>
        <v>0</v>
      </c>
      <c r="O263" s="2" t="str">
        <f>IF(ISBLANK(Table2[[#This Row],[ActualResult]]), "_", IF(Table2[[#This Row],[ActualWinner]]=Table2[[#This Row],[PredictedWinner]], "Y", "N"))</f>
        <v>_</v>
      </c>
      <c r="P263" s="2" t="str">
        <f>IF(ISBLANK(Table2[[#This Row],[ActualResult]]), "_", IF(Table2[[#This Row],[ActualAwayScore]]=Table2[[#This Row],[PredictedAwayScore]], "Y", "N"))</f>
        <v>_</v>
      </c>
      <c r="Q263" s="2" t="str">
        <f>IF(ISBLANK(Table2[[#This Row],[ActualResult]]), "_", IF(Table2[[#This Row],[ActualHomeScore]]=Table2[[#This Row],[PredictedHomeScore]], "Y", "N"))</f>
        <v>_</v>
      </c>
      <c r="R263" s="2"/>
      <c r="S263" s="2" t="str">
        <f t="shared" si="12"/>
        <v>_</v>
      </c>
      <c r="T263" s="2">
        <f>IF(VLOOKUP(Table2[[#This Row],[AwayTeam]],Table3[[Teams]:[D]],2)=VLOOKUP(Table2[[#This Row],[HomeTeam]],Table3[[Teams]:[D]],2),1,0)</f>
        <v>0</v>
      </c>
      <c r="U263" s="2">
        <f>IF(VLOOKUP(Table2[[#This Row],[AwayTeam]],Table3[[Teams]:[D]],3)=VLOOKUP(Table2[[#This Row],[HomeTeam]],Table3[[Teams]:[D]],3),1,0)</f>
        <v>0</v>
      </c>
      <c r="V263" s="2">
        <f>IF(Table2[[#This Row],[InterConf]]=1,IF(Table2[[#This Row],[InterDiv]]=0, 1, 0), 0)</f>
        <v>0</v>
      </c>
      <c r="W263" s="2">
        <f>IF(VLOOKUP(Table2[[#This Row],[AwayTeam]],Table3[[Teams]:[D]],2)&lt;&gt;VLOOKUP(Table2[[#This Row],[HomeTeam]],Table3[[Teams]:[D]],2),1,0)</f>
        <v>1</v>
      </c>
    </row>
    <row r="264" spans="1:23" x14ac:dyDescent="0.25">
      <c r="B264" s="1">
        <v>45610</v>
      </c>
      <c r="C264" s="9" t="s">
        <v>374</v>
      </c>
      <c r="D264" s="2" t="s">
        <v>16</v>
      </c>
      <c r="E264" s="2" t="s">
        <v>34</v>
      </c>
      <c r="F264" s="2"/>
      <c r="G264" s="2"/>
      <c r="H264" s="2" t="str">
        <f t="shared" si="14"/>
        <v>_</v>
      </c>
      <c r="I264" s="2"/>
      <c r="J264" s="2"/>
      <c r="K264" s="2"/>
      <c r="L264" s="2" t="str">
        <f t="shared" si="13"/>
        <v>_</v>
      </c>
      <c r="M264" s="2"/>
      <c r="N264" s="2">
        <f>IF(ISBLANK(Table2[[#This Row],[ActualResult]]), 0, 1)</f>
        <v>0</v>
      </c>
      <c r="O264" s="2" t="str">
        <f>IF(ISBLANK(Table2[[#This Row],[ActualResult]]), "_", IF(Table2[[#This Row],[ActualWinner]]=Table2[[#This Row],[PredictedWinner]], "Y", "N"))</f>
        <v>_</v>
      </c>
      <c r="P264" s="2" t="str">
        <f>IF(ISBLANK(Table2[[#This Row],[ActualResult]]), "_", IF(Table2[[#This Row],[ActualAwayScore]]=Table2[[#This Row],[PredictedAwayScore]], "Y", "N"))</f>
        <v>_</v>
      </c>
      <c r="Q264" s="2" t="str">
        <f>IF(ISBLANK(Table2[[#This Row],[ActualResult]]), "_", IF(Table2[[#This Row],[ActualHomeScore]]=Table2[[#This Row],[PredictedHomeScore]], "Y", "N"))</f>
        <v>_</v>
      </c>
      <c r="R264" s="2"/>
      <c r="S264" s="2" t="str">
        <f t="shared" si="12"/>
        <v>_</v>
      </c>
      <c r="T264" s="2">
        <f>IF(VLOOKUP(Table2[[#This Row],[AwayTeam]],Table3[[Teams]:[D]],2)=VLOOKUP(Table2[[#This Row],[HomeTeam]],Table3[[Teams]:[D]],2),1,0)</f>
        <v>0</v>
      </c>
      <c r="U264" s="2">
        <f>IF(VLOOKUP(Table2[[#This Row],[AwayTeam]],Table3[[Teams]:[D]],3)=VLOOKUP(Table2[[#This Row],[HomeTeam]],Table3[[Teams]:[D]],3),1,0)</f>
        <v>0</v>
      </c>
      <c r="V264" s="2">
        <f>IF(Table2[[#This Row],[InterConf]]=1,IF(Table2[[#This Row],[InterDiv]]=0, 1, 0), 0)</f>
        <v>0</v>
      </c>
      <c r="W264" s="2">
        <f>IF(VLOOKUP(Table2[[#This Row],[AwayTeam]],Table3[[Teams]:[D]],2)&lt;&gt;VLOOKUP(Table2[[#This Row],[HomeTeam]],Table3[[Teams]:[D]],2),1,0)</f>
        <v>1</v>
      </c>
    </row>
    <row r="265" spans="1:23" x14ac:dyDescent="0.25">
      <c r="B265" s="1">
        <v>45610</v>
      </c>
      <c r="C265" s="9" t="s">
        <v>375</v>
      </c>
      <c r="D265" s="2" t="s">
        <v>19</v>
      </c>
      <c r="E265" s="2" t="s">
        <v>37</v>
      </c>
      <c r="F265" s="2"/>
      <c r="G265" s="2"/>
      <c r="H265" s="2" t="str">
        <f t="shared" si="14"/>
        <v>_</v>
      </c>
      <c r="I265" s="2"/>
      <c r="J265" s="2"/>
      <c r="K265" s="2"/>
      <c r="L265" s="2" t="str">
        <f t="shared" si="13"/>
        <v>_</v>
      </c>
      <c r="M265" s="2"/>
      <c r="N265" s="2">
        <f>IF(ISBLANK(Table2[[#This Row],[ActualResult]]), 0, 1)</f>
        <v>0</v>
      </c>
      <c r="O265" s="2" t="str">
        <f>IF(ISBLANK(Table2[[#This Row],[ActualResult]]), "_", IF(Table2[[#This Row],[ActualWinner]]=Table2[[#This Row],[PredictedWinner]], "Y", "N"))</f>
        <v>_</v>
      </c>
      <c r="P265" s="2" t="str">
        <f>IF(ISBLANK(Table2[[#This Row],[ActualResult]]), "_", IF(Table2[[#This Row],[ActualAwayScore]]=Table2[[#This Row],[PredictedAwayScore]], "Y", "N"))</f>
        <v>_</v>
      </c>
      <c r="Q265" s="2" t="str">
        <f>IF(ISBLANK(Table2[[#This Row],[ActualResult]]), "_", IF(Table2[[#This Row],[ActualHomeScore]]=Table2[[#This Row],[PredictedHomeScore]], "Y", "N"))</f>
        <v>_</v>
      </c>
      <c r="R265" s="2"/>
      <c r="S265" s="2" t="str">
        <f t="shared" si="12"/>
        <v>_</v>
      </c>
      <c r="T265" s="2">
        <f>IF(VLOOKUP(Table2[[#This Row],[AwayTeam]],Table3[[Teams]:[D]],2)=VLOOKUP(Table2[[#This Row],[HomeTeam]],Table3[[Teams]:[D]],2),1,0)</f>
        <v>0</v>
      </c>
      <c r="U265" s="2">
        <f>IF(VLOOKUP(Table2[[#This Row],[AwayTeam]],Table3[[Teams]:[D]],3)=VLOOKUP(Table2[[#This Row],[HomeTeam]],Table3[[Teams]:[D]],3),1,0)</f>
        <v>0</v>
      </c>
      <c r="V265" s="2">
        <f>IF(Table2[[#This Row],[InterConf]]=1,IF(Table2[[#This Row],[InterDiv]]=0, 1, 0), 0)</f>
        <v>0</v>
      </c>
      <c r="W265" s="2">
        <f>IF(VLOOKUP(Table2[[#This Row],[AwayTeam]],Table3[[Teams]:[D]],2)&lt;&gt;VLOOKUP(Table2[[#This Row],[HomeTeam]],Table3[[Teams]:[D]],2),1,0)</f>
        <v>1</v>
      </c>
    </row>
    <row r="266" spans="1:23" x14ac:dyDescent="0.25">
      <c r="B266" s="1">
        <v>45610</v>
      </c>
      <c r="C266" s="9" t="s">
        <v>376</v>
      </c>
      <c r="D266" s="2" t="s">
        <v>35</v>
      </c>
      <c r="E266" s="2" t="s">
        <v>23</v>
      </c>
      <c r="F266" s="2"/>
      <c r="G266" s="2"/>
      <c r="H266" s="2" t="str">
        <f t="shared" si="14"/>
        <v>_</v>
      </c>
      <c r="I266" s="2"/>
      <c r="J266" s="2"/>
      <c r="K266" s="2"/>
      <c r="L266" s="2" t="str">
        <f t="shared" si="13"/>
        <v>_</v>
      </c>
      <c r="M266" s="2"/>
      <c r="N266" s="2">
        <f>IF(ISBLANK(Table2[[#This Row],[ActualResult]]), 0, 1)</f>
        <v>0</v>
      </c>
      <c r="O266" s="2" t="str">
        <f>IF(ISBLANK(Table2[[#This Row],[ActualResult]]), "_", IF(Table2[[#This Row],[ActualWinner]]=Table2[[#This Row],[PredictedWinner]], "Y", "N"))</f>
        <v>_</v>
      </c>
      <c r="P266" s="2" t="str">
        <f>IF(ISBLANK(Table2[[#This Row],[ActualResult]]), "_", IF(Table2[[#This Row],[ActualAwayScore]]=Table2[[#This Row],[PredictedAwayScore]], "Y", "N"))</f>
        <v>_</v>
      </c>
      <c r="Q266" s="2" t="str">
        <f>IF(ISBLANK(Table2[[#This Row],[ActualResult]]), "_", IF(Table2[[#This Row],[ActualHomeScore]]=Table2[[#This Row],[PredictedHomeScore]], "Y", "N"))</f>
        <v>_</v>
      </c>
      <c r="R266" s="2"/>
      <c r="S266" s="2" t="str">
        <f t="shared" si="12"/>
        <v>_</v>
      </c>
      <c r="T266" s="2">
        <f>IF(VLOOKUP(Table2[[#This Row],[AwayTeam]],Table3[[Teams]:[D]],2)=VLOOKUP(Table2[[#This Row],[HomeTeam]],Table3[[Teams]:[D]],2),1,0)</f>
        <v>1</v>
      </c>
      <c r="U266" s="2">
        <f>IF(VLOOKUP(Table2[[#This Row],[AwayTeam]],Table3[[Teams]:[D]],3)=VLOOKUP(Table2[[#This Row],[HomeTeam]],Table3[[Teams]:[D]],3),1,0)</f>
        <v>0</v>
      </c>
      <c r="V266" s="2">
        <f>IF(Table2[[#This Row],[InterConf]]=1,IF(Table2[[#This Row],[InterDiv]]=0, 1, 0), 0)</f>
        <v>1</v>
      </c>
      <c r="W266" s="2">
        <f>IF(VLOOKUP(Table2[[#This Row],[AwayTeam]],Table3[[Teams]:[D]],2)&lt;&gt;VLOOKUP(Table2[[#This Row],[HomeTeam]],Table3[[Teams]:[D]],2),1,0)</f>
        <v>0</v>
      </c>
    </row>
    <row r="267" spans="1:23" x14ac:dyDescent="0.25">
      <c r="B267" s="1">
        <v>45610</v>
      </c>
      <c r="C267" s="9" t="s">
        <v>377</v>
      </c>
      <c r="D267" s="2" t="s">
        <v>33</v>
      </c>
      <c r="E267" s="2" t="s">
        <v>25</v>
      </c>
      <c r="F267" s="2"/>
      <c r="G267" s="2"/>
      <c r="H267" s="2" t="str">
        <f t="shared" si="14"/>
        <v>_</v>
      </c>
      <c r="I267" s="2"/>
      <c r="J267" s="2"/>
      <c r="K267" s="2"/>
      <c r="L267" s="2" t="str">
        <f t="shared" si="13"/>
        <v>_</v>
      </c>
      <c r="M267" s="2"/>
      <c r="N267" s="2">
        <f>IF(ISBLANK(Table2[[#This Row],[ActualResult]]), 0, 1)</f>
        <v>0</v>
      </c>
      <c r="O267" s="2" t="str">
        <f>IF(ISBLANK(Table2[[#This Row],[ActualResult]]), "_", IF(Table2[[#This Row],[ActualWinner]]=Table2[[#This Row],[PredictedWinner]], "Y", "N"))</f>
        <v>_</v>
      </c>
      <c r="P267" s="2" t="str">
        <f>IF(ISBLANK(Table2[[#This Row],[ActualResult]]), "_", IF(Table2[[#This Row],[ActualAwayScore]]=Table2[[#This Row],[PredictedAwayScore]], "Y", "N"))</f>
        <v>_</v>
      </c>
      <c r="Q267" s="2" t="str">
        <f>IF(ISBLANK(Table2[[#This Row],[ActualResult]]), "_", IF(Table2[[#This Row],[ActualHomeScore]]=Table2[[#This Row],[PredictedHomeScore]], "Y", "N"))</f>
        <v>_</v>
      </c>
      <c r="R267" s="2"/>
      <c r="S267" s="2" t="str">
        <f t="shared" si="12"/>
        <v>_</v>
      </c>
      <c r="T267" s="2">
        <f>IF(VLOOKUP(Table2[[#This Row],[AwayTeam]],Table3[[Teams]:[D]],2)=VLOOKUP(Table2[[#This Row],[HomeTeam]],Table3[[Teams]:[D]],2),1,0)</f>
        <v>0</v>
      </c>
      <c r="U267" s="2">
        <f>IF(VLOOKUP(Table2[[#This Row],[AwayTeam]],Table3[[Teams]:[D]],3)=VLOOKUP(Table2[[#This Row],[HomeTeam]],Table3[[Teams]:[D]],3),1,0)</f>
        <v>0</v>
      </c>
      <c r="V267" s="2">
        <f>IF(Table2[[#This Row],[InterConf]]=1,IF(Table2[[#This Row],[InterDiv]]=0, 1, 0), 0)</f>
        <v>0</v>
      </c>
      <c r="W267" s="2">
        <f>IF(VLOOKUP(Table2[[#This Row],[AwayTeam]],Table3[[Teams]:[D]],2)&lt;&gt;VLOOKUP(Table2[[#This Row],[HomeTeam]],Table3[[Teams]:[D]],2),1,0)</f>
        <v>1</v>
      </c>
    </row>
    <row r="268" spans="1:23" x14ac:dyDescent="0.25">
      <c r="A268" s="5"/>
      <c r="B268" s="3">
        <v>45610</v>
      </c>
      <c r="C268" s="10" t="s">
        <v>378</v>
      </c>
      <c r="D268" s="4" t="s">
        <v>17</v>
      </c>
      <c r="E268" s="4" t="s">
        <v>12</v>
      </c>
      <c r="F268" s="4"/>
      <c r="G268" s="4"/>
      <c r="H268" s="4" t="str">
        <f t="shared" si="14"/>
        <v>_</v>
      </c>
      <c r="I268" s="4"/>
      <c r="J268" s="4"/>
      <c r="K268" s="4"/>
      <c r="L268" s="2" t="str">
        <f t="shared" si="13"/>
        <v>_</v>
      </c>
      <c r="M268" s="4"/>
      <c r="N268" s="4">
        <f>IF(ISBLANK(Table2[[#This Row],[ActualResult]]), 0, 1)</f>
        <v>0</v>
      </c>
      <c r="O268" s="4" t="str">
        <f>IF(ISBLANK(Table2[[#This Row],[ActualResult]]), "_", IF(Table2[[#This Row],[ActualWinner]]=Table2[[#This Row],[PredictedWinner]], "Y", "N"))</f>
        <v>_</v>
      </c>
      <c r="P268" s="4" t="str">
        <f>IF(ISBLANK(Table2[[#This Row],[ActualResult]]), "_", IF(Table2[[#This Row],[ActualAwayScore]]=Table2[[#This Row],[PredictedAwayScore]], "Y", "N"))</f>
        <v>_</v>
      </c>
      <c r="Q268" s="2" t="str">
        <f>IF(ISBLANK(Table2[[#This Row],[ActualResult]]), "_", IF(Table2[[#This Row],[ActualHomeScore]]=Table2[[#This Row],[PredictedHomeScore]], "Y", "N"))</f>
        <v>_</v>
      </c>
      <c r="R268" s="2"/>
      <c r="S268" s="2" t="str">
        <f t="shared" si="12"/>
        <v>_</v>
      </c>
      <c r="T268" s="2">
        <f>IF(VLOOKUP(Table2[[#This Row],[AwayTeam]],Table3[[Teams]:[D]],2)=VLOOKUP(Table2[[#This Row],[HomeTeam]],Table3[[Teams]:[D]],2),1,0)</f>
        <v>1</v>
      </c>
      <c r="U268" s="2">
        <f>IF(VLOOKUP(Table2[[#This Row],[AwayTeam]],Table3[[Teams]:[D]],3)=VLOOKUP(Table2[[#This Row],[HomeTeam]],Table3[[Teams]:[D]],3),1,0)</f>
        <v>0</v>
      </c>
      <c r="V268" s="2">
        <f>IF(Table2[[#This Row],[InterConf]]=1,IF(Table2[[#This Row],[InterDiv]]=0, 1, 0), 0)</f>
        <v>1</v>
      </c>
      <c r="W268" s="2">
        <f>IF(VLOOKUP(Table2[[#This Row],[AwayTeam]],Table3[[Teams]:[D]],2)&lt;&gt;VLOOKUP(Table2[[#This Row],[HomeTeam]],Table3[[Teams]:[D]],2),1,0)</f>
        <v>0</v>
      </c>
    </row>
    <row r="269" spans="1:23" x14ac:dyDescent="0.25">
      <c r="B269" s="1">
        <v>45611</v>
      </c>
      <c r="C269" s="9" t="s">
        <v>379</v>
      </c>
      <c r="D269" s="2" t="s">
        <v>21</v>
      </c>
      <c r="E269" s="2" t="s">
        <v>36</v>
      </c>
      <c r="F269" s="2"/>
      <c r="G269" s="2"/>
      <c r="H269" s="2" t="str">
        <f t="shared" si="14"/>
        <v>_</v>
      </c>
      <c r="I269" s="2"/>
      <c r="J269" s="2"/>
      <c r="K269" s="2"/>
      <c r="L269" s="19" t="str">
        <f t="shared" si="13"/>
        <v>_</v>
      </c>
      <c r="M269" s="2"/>
      <c r="N269" s="2">
        <f>IF(ISBLANK(Table2[[#This Row],[ActualResult]]), 0, 1)</f>
        <v>0</v>
      </c>
      <c r="O269" s="2" t="str">
        <f>IF(ISBLANK(Table2[[#This Row],[ActualResult]]), "_", IF(Table2[[#This Row],[ActualWinner]]=Table2[[#This Row],[PredictedWinner]], "Y", "N"))</f>
        <v>_</v>
      </c>
      <c r="P269" s="2" t="str">
        <f>IF(ISBLANK(Table2[[#This Row],[ActualResult]]), "_", IF(Table2[[#This Row],[ActualAwayScore]]=Table2[[#This Row],[PredictedAwayScore]], "Y", "N"))</f>
        <v>_</v>
      </c>
      <c r="Q269" s="19" t="str">
        <f>IF(ISBLANK(Table2[[#This Row],[ActualResult]]), "_", IF(Table2[[#This Row],[ActualHomeScore]]=Table2[[#This Row],[PredictedHomeScore]], "Y", "N"))</f>
        <v>_</v>
      </c>
      <c r="R269" s="2"/>
      <c r="S269" s="2" t="str">
        <f t="shared" si="12"/>
        <v>_</v>
      </c>
      <c r="T269" s="2">
        <f>IF(VLOOKUP(Table2[[#This Row],[AwayTeam]],Table3[[Teams]:[D]],2)=VLOOKUP(Table2[[#This Row],[HomeTeam]],Table3[[Teams]:[D]],2),1,0)</f>
        <v>1</v>
      </c>
      <c r="U269" s="2">
        <f>IF(VLOOKUP(Table2[[#This Row],[AwayTeam]],Table3[[Teams]:[D]],3)=VLOOKUP(Table2[[#This Row],[HomeTeam]],Table3[[Teams]:[D]],3),1,0)</f>
        <v>1</v>
      </c>
      <c r="V269" s="2">
        <f>IF(Table2[[#This Row],[InterConf]]=1,IF(Table2[[#This Row],[InterDiv]]=0, 1, 0), 0)</f>
        <v>0</v>
      </c>
      <c r="W269" s="2">
        <f>IF(VLOOKUP(Table2[[#This Row],[AwayTeam]],Table3[[Teams]:[D]],2)&lt;&gt;VLOOKUP(Table2[[#This Row],[HomeTeam]],Table3[[Teams]:[D]],2),1,0)</f>
        <v>0</v>
      </c>
    </row>
    <row r="270" spans="1:23" x14ac:dyDescent="0.25">
      <c r="B270" s="1">
        <v>45611</v>
      </c>
      <c r="C270" s="9" t="s">
        <v>380</v>
      </c>
      <c r="D270" s="2" t="s">
        <v>46</v>
      </c>
      <c r="E270" s="2" t="s">
        <v>26</v>
      </c>
      <c r="F270" s="2"/>
      <c r="G270" s="2"/>
      <c r="H270" s="2" t="str">
        <f t="shared" si="14"/>
        <v>_</v>
      </c>
      <c r="I270" s="2"/>
      <c r="J270" s="2"/>
      <c r="K270" s="2"/>
      <c r="L270" s="2" t="str">
        <f t="shared" si="13"/>
        <v>_</v>
      </c>
      <c r="M270" s="2"/>
      <c r="N270" s="2">
        <f>IF(ISBLANK(Table2[[#This Row],[ActualResult]]), 0, 1)</f>
        <v>0</v>
      </c>
      <c r="O270" s="2" t="str">
        <f>IF(ISBLANK(Table2[[#This Row],[ActualResult]]), "_", IF(Table2[[#This Row],[ActualWinner]]=Table2[[#This Row],[PredictedWinner]], "Y", "N"))</f>
        <v>_</v>
      </c>
      <c r="P270" s="2" t="str">
        <f>IF(ISBLANK(Table2[[#This Row],[ActualResult]]), "_", IF(Table2[[#This Row],[ActualAwayScore]]=Table2[[#This Row],[PredictedAwayScore]], "Y", "N"))</f>
        <v>_</v>
      </c>
      <c r="Q270" s="2" t="str">
        <f>IF(ISBLANK(Table2[[#This Row],[ActualResult]]), "_", IF(Table2[[#This Row],[ActualHomeScore]]=Table2[[#This Row],[PredictedHomeScore]], "Y", "N"))</f>
        <v>_</v>
      </c>
      <c r="R270" s="2"/>
      <c r="S270" s="2" t="str">
        <f t="shared" si="12"/>
        <v>_</v>
      </c>
      <c r="T270" s="2">
        <f>IF(VLOOKUP(Table2[[#This Row],[AwayTeam]],Table3[[Teams]:[D]],2)=VLOOKUP(Table2[[#This Row],[HomeTeam]],Table3[[Teams]:[D]],2),1,0)</f>
        <v>0</v>
      </c>
      <c r="U270" s="2">
        <f>IF(VLOOKUP(Table2[[#This Row],[AwayTeam]],Table3[[Teams]:[D]],3)=VLOOKUP(Table2[[#This Row],[HomeTeam]],Table3[[Teams]:[D]],3),1,0)</f>
        <v>0</v>
      </c>
      <c r="V270" s="2">
        <f>IF(Table2[[#This Row],[InterConf]]=1,IF(Table2[[#This Row],[InterDiv]]=0, 1, 0), 0)</f>
        <v>0</v>
      </c>
      <c r="W270" s="2">
        <f>IF(VLOOKUP(Table2[[#This Row],[AwayTeam]],Table3[[Teams]:[D]],2)&lt;&gt;VLOOKUP(Table2[[#This Row],[HomeTeam]],Table3[[Teams]:[D]],2),1,0)</f>
        <v>1</v>
      </c>
    </row>
    <row r="271" spans="1:23" x14ac:dyDescent="0.25">
      <c r="B271" s="1">
        <v>45611</v>
      </c>
      <c r="C271" s="9" t="s">
        <v>381</v>
      </c>
      <c r="D271" s="2" t="s">
        <v>35</v>
      </c>
      <c r="E271" s="2" t="s">
        <v>24</v>
      </c>
      <c r="F271" s="2"/>
      <c r="G271" s="2"/>
      <c r="H271" s="2" t="str">
        <f t="shared" si="14"/>
        <v>_</v>
      </c>
      <c r="I271" s="2"/>
      <c r="J271" s="2"/>
      <c r="K271" s="2"/>
      <c r="L271" s="2" t="str">
        <f t="shared" si="13"/>
        <v>_</v>
      </c>
      <c r="M271" s="2"/>
      <c r="N271" s="2">
        <f>IF(ISBLANK(Table2[[#This Row],[ActualResult]]), 0, 1)</f>
        <v>0</v>
      </c>
      <c r="O271" s="2" t="str">
        <f>IF(ISBLANK(Table2[[#This Row],[ActualResult]]), "_", IF(Table2[[#This Row],[ActualWinner]]=Table2[[#This Row],[PredictedWinner]], "Y", "N"))</f>
        <v>_</v>
      </c>
      <c r="P271" s="2" t="str">
        <f>IF(ISBLANK(Table2[[#This Row],[ActualResult]]), "_", IF(Table2[[#This Row],[ActualAwayScore]]=Table2[[#This Row],[PredictedAwayScore]], "Y", "N"))</f>
        <v>_</v>
      </c>
      <c r="Q271" s="2" t="str">
        <f>IF(ISBLANK(Table2[[#This Row],[ActualResult]]), "_", IF(Table2[[#This Row],[ActualHomeScore]]=Table2[[#This Row],[PredictedHomeScore]], "Y", "N"))</f>
        <v>_</v>
      </c>
      <c r="R271" s="2"/>
      <c r="S271" s="2" t="str">
        <f t="shared" si="12"/>
        <v>_</v>
      </c>
      <c r="T271" s="2">
        <f>IF(VLOOKUP(Table2[[#This Row],[AwayTeam]],Table3[[Teams]:[D]],2)=VLOOKUP(Table2[[#This Row],[HomeTeam]],Table3[[Teams]:[D]],2),1,0)</f>
        <v>1</v>
      </c>
      <c r="U271" s="2">
        <f>IF(VLOOKUP(Table2[[#This Row],[AwayTeam]],Table3[[Teams]:[D]],3)=VLOOKUP(Table2[[#This Row],[HomeTeam]],Table3[[Teams]:[D]],3),1,0)</f>
        <v>0</v>
      </c>
      <c r="V271" s="2">
        <f>IF(Table2[[#This Row],[InterConf]]=1,IF(Table2[[#This Row],[InterDiv]]=0, 1, 0), 0)</f>
        <v>1</v>
      </c>
      <c r="W271" s="2">
        <f>IF(VLOOKUP(Table2[[#This Row],[AwayTeam]],Table3[[Teams]:[D]],2)&lt;&gt;VLOOKUP(Table2[[#This Row],[HomeTeam]],Table3[[Teams]:[D]],2),1,0)</f>
        <v>0</v>
      </c>
    </row>
    <row r="272" spans="1:23" x14ac:dyDescent="0.25">
      <c r="B272" s="1">
        <v>45611</v>
      </c>
      <c r="C272" s="9" t="s">
        <v>382</v>
      </c>
      <c r="D272" s="2" t="s">
        <v>27</v>
      </c>
      <c r="E272" s="2" t="s">
        <v>15</v>
      </c>
      <c r="F272" s="2"/>
      <c r="G272" s="2"/>
      <c r="H272" s="2" t="str">
        <f t="shared" si="14"/>
        <v>_</v>
      </c>
      <c r="I272" s="2"/>
      <c r="J272" s="2"/>
      <c r="K272" s="2"/>
      <c r="L272" s="2" t="str">
        <f t="shared" si="13"/>
        <v>_</v>
      </c>
      <c r="M272" s="2"/>
      <c r="N272" s="2">
        <f>IF(ISBLANK(Table2[[#This Row],[ActualResult]]), 0, 1)</f>
        <v>0</v>
      </c>
      <c r="O272" s="2" t="str">
        <f>IF(ISBLANK(Table2[[#This Row],[ActualResult]]), "_", IF(Table2[[#This Row],[ActualWinner]]=Table2[[#This Row],[PredictedWinner]], "Y", "N"))</f>
        <v>_</v>
      </c>
      <c r="P272" s="2" t="str">
        <f>IF(ISBLANK(Table2[[#This Row],[ActualResult]]), "_", IF(Table2[[#This Row],[ActualAwayScore]]=Table2[[#This Row],[PredictedAwayScore]], "Y", "N"))</f>
        <v>_</v>
      </c>
      <c r="Q272" s="2" t="str">
        <f>IF(ISBLANK(Table2[[#This Row],[ActualResult]]), "_", IF(Table2[[#This Row],[ActualHomeScore]]=Table2[[#This Row],[PredictedHomeScore]], "Y", "N"))</f>
        <v>_</v>
      </c>
      <c r="R272" s="2"/>
      <c r="S272" s="2" t="str">
        <f t="shared" si="12"/>
        <v>_</v>
      </c>
      <c r="T272" s="2">
        <f>IF(VLOOKUP(Table2[[#This Row],[AwayTeam]],Table3[[Teams]:[D]],2)=VLOOKUP(Table2[[#This Row],[HomeTeam]],Table3[[Teams]:[D]],2),1,0)</f>
        <v>1</v>
      </c>
      <c r="U272" s="2">
        <f>IF(VLOOKUP(Table2[[#This Row],[AwayTeam]],Table3[[Teams]:[D]],3)=VLOOKUP(Table2[[#This Row],[HomeTeam]],Table3[[Teams]:[D]],3),1,0)</f>
        <v>0</v>
      </c>
      <c r="V272" s="2">
        <f>IF(Table2[[#This Row],[InterConf]]=1,IF(Table2[[#This Row],[InterDiv]]=0, 1, 0), 0)</f>
        <v>1</v>
      </c>
      <c r="W272" s="2">
        <f>IF(VLOOKUP(Table2[[#This Row],[AwayTeam]],Table3[[Teams]:[D]],2)&lt;&gt;VLOOKUP(Table2[[#This Row],[HomeTeam]],Table3[[Teams]:[D]],2),1,0)</f>
        <v>0</v>
      </c>
    </row>
    <row r="273" spans="1:23" x14ac:dyDescent="0.25">
      <c r="A273" s="5"/>
      <c r="B273" s="3">
        <v>45611</v>
      </c>
      <c r="C273" s="10" t="s">
        <v>383</v>
      </c>
      <c r="D273" s="4" t="s">
        <v>31</v>
      </c>
      <c r="E273" s="4" t="s">
        <v>47</v>
      </c>
      <c r="F273" s="4"/>
      <c r="G273" s="4"/>
      <c r="H273" s="4" t="str">
        <f t="shared" si="14"/>
        <v>_</v>
      </c>
      <c r="I273" s="4"/>
      <c r="J273" s="4"/>
      <c r="K273" s="4"/>
      <c r="L273" s="2" t="str">
        <f t="shared" si="13"/>
        <v>_</v>
      </c>
      <c r="M273" s="4"/>
      <c r="N273" s="4">
        <f>IF(ISBLANK(Table2[[#This Row],[ActualResult]]), 0, 1)</f>
        <v>0</v>
      </c>
      <c r="O273" s="4" t="str">
        <f>IF(ISBLANK(Table2[[#This Row],[ActualResult]]), "_", IF(Table2[[#This Row],[ActualWinner]]=Table2[[#This Row],[PredictedWinner]], "Y", "N"))</f>
        <v>_</v>
      </c>
      <c r="P273" s="4" t="str">
        <f>IF(ISBLANK(Table2[[#This Row],[ActualResult]]), "_", IF(Table2[[#This Row],[ActualAwayScore]]=Table2[[#This Row],[PredictedAwayScore]], "Y", "N"))</f>
        <v>_</v>
      </c>
      <c r="Q273" s="4" t="str">
        <f>IF(ISBLANK(Table2[[#This Row],[ActualResult]]), "_", IF(Table2[[#This Row],[ActualHomeScore]]=Table2[[#This Row],[PredictedHomeScore]], "Y", "N"))</f>
        <v>_</v>
      </c>
      <c r="R273" s="2"/>
      <c r="S273" s="2" t="str">
        <f t="shared" si="12"/>
        <v>_</v>
      </c>
      <c r="T273" s="2">
        <f>IF(VLOOKUP(Table2[[#This Row],[AwayTeam]],Table3[[Teams]:[D]],2)=VLOOKUP(Table2[[#This Row],[HomeTeam]],Table3[[Teams]:[D]],2),1,0)</f>
        <v>0</v>
      </c>
      <c r="U273" s="2">
        <f>IF(VLOOKUP(Table2[[#This Row],[AwayTeam]],Table3[[Teams]:[D]],3)=VLOOKUP(Table2[[#This Row],[HomeTeam]],Table3[[Teams]:[D]],3),1,0)</f>
        <v>0</v>
      </c>
      <c r="V273" s="2">
        <f>IF(Table2[[#This Row],[InterConf]]=1,IF(Table2[[#This Row],[InterDiv]]=0, 1, 0), 0)</f>
        <v>0</v>
      </c>
      <c r="W273" s="2">
        <f>IF(VLOOKUP(Table2[[#This Row],[AwayTeam]],Table3[[Teams]:[D]],2)&lt;&gt;VLOOKUP(Table2[[#This Row],[HomeTeam]],Table3[[Teams]:[D]],2),1,0)</f>
        <v>1</v>
      </c>
    </row>
    <row r="274" spans="1:23" x14ac:dyDescent="0.25">
      <c r="B274" s="1">
        <v>45612</v>
      </c>
      <c r="C274" s="9" t="s">
        <v>384</v>
      </c>
      <c r="D274" s="2" t="s">
        <v>13</v>
      </c>
      <c r="E274" s="2" t="s">
        <v>16</v>
      </c>
      <c r="F274" s="2"/>
      <c r="G274" s="2"/>
      <c r="H274" s="2" t="str">
        <f t="shared" si="14"/>
        <v>_</v>
      </c>
      <c r="I274" s="2"/>
      <c r="J274" s="2"/>
      <c r="K274" s="2"/>
      <c r="L274" s="19" t="str">
        <f t="shared" si="13"/>
        <v>_</v>
      </c>
      <c r="M274" s="2"/>
      <c r="N274" s="2">
        <f>IF(ISBLANK(Table2[[#This Row],[ActualResult]]), 0, 1)</f>
        <v>0</v>
      </c>
      <c r="O274" s="2" t="str">
        <f>IF(ISBLANK(Table2[[#This Row],[ActualResult]]), "_", IF(Table2[[#This Row],[ActualWinner]]=Table2[[#This Row],[PredictedWinner]], "Y", "N"))</f>
        <v>_</v>
      </c>
      <c r="P274" s="2" t="str">
        <f>IF(ISBLANK(Table2[[#This Row],[ActualResult]]), "_", IF(Table2[[#This Row],[ActualAwayScore]]=Table2[[#This Row],[PredictedAwayScore]], "Y", "N"))</f>
        <v>_</v>
      </c>
      <c r="Q274" s="2" t="str">
        <f>IF(ISBLANK(Table2[[#This Row],[ActualResult]]), "_", IF(Table2[[#This Row],[ActualHomeScore]]=Table2[[#This Row],[PredictedHomeScore]], "Y", "N"))</f>
        <v>_</v>
      </c>
      <c r="R274" s="2"/>
      <c r="S274" s="2" t="str">
        <f t="shared" si="12"/>
        <v>_</v>
      </c>
      <c r="T274" s="2">
        <f>IF(VLOOKUP(Table2[[#This Row],[AwayTeam]],Table3[[Teams]:[D]],2)=VLOOKUP(Table2[[#This Row],[HomeTeam]],Table3[[Teams]:[D]],2),1,0)</f>
        <v>0</v>
      </c>
      <c r="U274" s="2">
        <f>IF(VLOOKUP(Table2[[#This Row],[AwayTeam]],Table3[[Teams]:[D]],3)=VLOOKUP(Table2[[#This Row],[HomeTeam]],Table3[[Teams]:[D]],3),1,0)</f>
        <v>0</v>
      </c>
      <c r="V274" s="2">
        <f>IF(Table2[[#This Row],[InterConf]]=1,IF(Table2[[#This Row],[InterDiv]]=0, 1, 0), 0)</f>
        <v>0</v>
      </c>
      <c r="W274" s="2">
        <f>IF(VLOOKUP(Table2[[#This Row],[AwayTeam]],Table3[[Teams]:[D]],2)&lt;&gt;VLOOKUP(Table2[[#This Row],[HomeTeam]],Table3[[Teams]:[D]],2),1,0)</f>
        <v>1</v>
      </c>
    </row>
    <row r="275" spans="1:23" x14ac:dyDescent="0.25">
      <c r="B275" s="1">
        <v>45612</v>
      </c>
      <c r="C275" s="9" t="s">
        <v>385</v>
      </c>
      <c r="D275" s="2" t="s">
        <v>33</v>
      </c>
      <c r="E275" s="2" t="s">
        <v>12</v>
      </c>
      <c r="F275" s="2"/>
      <c r="G275" s="2"/>
      <c r="H275" s="2" t="str">
        <f t="shared" si="14"/>
        <v>_</v>
      </c>
      <c r="I275" s="2"/>
      <c r="J275" s="2"/>
      <c r="K275" s="2"/>
      <c r="L275" s="2" t="str">
        <f t="shared" si="13"/>
        <v>_</v>
      </c>
      <c r="M275" s="2"/>
      <c r="N275" s="2">
        <f>IF(ISBLANK(Table2[[#This Row],[ActualResult]]), 0, 1)</f>
        <v>0</v>
      </c>
      <c r="O275" s="2" t="str">
        <f>IF(ISBLANK(Table2[[#This Row],[ActualResult]]), "_", IF(Table2[[#This Row],[ActualWinner]]=Table2[[#This Row],[PredictedWinner]], "Y", "N"))</f>
        <v>_</v>
      </c>
      <c r="P275" s="2" t="str">
        <f>IF(ISBLANK(Table2[[#This Row],[ActualResult]]), "_", IF(Table2[[#This Row],[ActualAwayScore]]=Table2[[#This Row],[PredictedAwayScore]], "Y", "N"))</f>
        <v>_</v>
      </c>
      <c r="Q275" s="2" t="str">
        <f>IF(ISBLANK(Table2[[#This Row],[ActualResult]]), "_", IF(Table2[[#This Row],[ActualHomeScore]]=Table2[[#This Row],[PredictedHomeScore]], "Y", "N"))</f>
        <v>_</v>
      </c>
      <c r="R275" s="2"/>
      <c r="S275" s="2" t="str">
        <f t="shared" si="12"/>
        <v>_</v>
      </c>
      <c r="T275" s="2">
        <f>IF(VLOOKUP(Table2[[#This Row],[AwayTeam]],Table3[[Teams]:[D]],2)=VLOOKUP(Table2[[#This Row],[HomeTeam]],Table3[[Teams]:[D]],2),1,0)</f>
        <v>0</v>
      </c>
      <c r="U275" s="2">
        <f>IF(VLOOKUP(Table2[[#This Row],[AwayTeam]],Table3[[Teams]:[D]],3)=VLOOKUP(Table2[[#This Row],[HomeTeam]],Table3[[Teams]:[D]],3),1,0)</f>
        <v>0</v>
      </c>
      <c r="V275" s="2">
        <f>IF(Table2[[#This Row],[InterConf]]=1,IF(Table2[[#This Row],[InterDiv]]=0, 1, 0), 0)</f>
        <v>0</v>
      </c>
      <c r="W275" s="2">
        <f>IF(VLOOKUP(Table2[[#This Row],[AwayTeam]],Table3[[Teams]:[D]],2)&lt;&gt;VLOOKUP(Table2[[#This Row],[HomeTeam]],Table3[[Teams]:[D]],2),1,0)</f>
        <v>1</v>
      </c>
    </row>
    <row r="276" spans="1:23" x14ac:dyDescent="0.25">
      <c r="B276" s="1">
        <v>45612</v>
      </c>
      <c r="C276" s="9" t="s">
        <v>386</v>
      </c>
      <c r="D276" s="2" t="s">
        <v>23</v>
      </c>
      <c r="E276" s="2" t="s">
        <v>18</v>
      </c>
      <c r="F276" s="2"/>
      <c r="G276" s="2"/>
      <c r="H276" s="2" t="str">
        <f t="shared" si="14"/>
        <v>_</v>
      </c>
      <c r="I276" s="2"/>
      <c r="J276" s="2"/>
      <c r="K276" s="2"/>
      <c r="L276" s="2" t="str">
        <f t="shared" si="13"/>
        <v>_</v>
      </c>
      <c r="M276" s="2"/>
      <c r="N276" s="2">
        <f>IF(ISBLANK(Table2[[#This Row],[ActualResult]]), 0, 1)</f>
        <v>0</v>
      </c>
      <c r="O276" s="2" t="str">
        <f>IF(ISBLANK(Table2[[#This Row],[ActualResult]]), "_", IF(Table2[[#This Row],[ActualWinner]]=Table2[[#This Row],[PredictedWinner]], "Y", "N"))</f>
        <v>_</v>
      </c>
      <c r="P276" s="2" t="str">
        <f>IF(ISBLANK(Table2[[#This Row],[ActualResult]]), "_", IF(Table2[[#This Row],[ActualAwayScore]]=Table2[[#This Row],[PredictedAwayScore]], "Y", "N"))</f>
        <v>_</v>
      </c>
      <c r="Q276" s="2" t="str">
        <f>IF(ISBLANK(Table2[[#This Row],[ActualResult]]), "_", IF(Table2[[#This Row],[ActualHomeScore]]=Table2[[#This Row],[PredictedHomeScore]], "Y", "N"))</f>
        <v>_</v>
      </c>
      <c r="R276" s="2"/>
      <c r="S276" s="2" t="str">
        <f t="shared" si="12"/>
        <v>_</v>
      </c>
      <c r="T276" s="2">
        <f>IF(VLOOKUP(Table2[[#This Row],[AwayTeam]],Table3[[Teams]:[D]],2)=VLOOKUP(Table2[[#This Row],[HomeTeam]],Table3[[Teams]:[D]],2),1,0)</f>
        <v>0</v>
      </c>
      <c r="U276" s="2">
        <f>IF(VLOOKUP(Table2[[#This Row],[AwayTeam]],Table3[[Teams]:[D]],3)=VLOOKUP(Table2[[#This Row],[HomeTeam]],Table3[[Teams]:[D]],3),1,0)</f>
        <v>0</v>
      </c>
      <c r="V276" s="2">
        <f>IF(Table2[[#This Row],[InterConf]]=1,IF(Table2[[#This Row],[InterDiv]]=0, 1, 0), 0)</f>
        <v>0</v>
      </c>
      <c r="W276" s="2">
        <f>IF(VLOOKUP(Table2[[#This Row],[AwayTeam]],Table3[[Teams]:[D]],2)&lt;&gt;VLOOKUP(Table2[[#This Row],[HomeTeam]],Table3[[Teams]:[D]],2),1,0)</f>
        <v>1</v>
      </c>
    </row>
    <row r="277" spans="1:23" x14ac:dyDescent="0.25">
      <c r="B277" s="1">
        <v>45612</v>
      </c>
      <c r="C277" s="9" t="s">
        <v>387</v>
      </c>
      <c r="D277" s="2" t="s">
        <v>36</v>
      </c>
      <c r="E277" s="2" t="s">
        <v>19</v>
      </c>
      <c r="F277" s="2"/>
      <c r="G277" s="2"/>
      <c r="H277" s="2" t="str">
        <f t="shared" si="14"/>
        <v>_</v>
      </c>
      <c r="I277" s="2"/>
      <c r="J277" s="2"/>
      <c r="K277" s="2"/>
      <c r="L277" s="2" t="str">
        <f t="shared" si="13"/>
        <v>_</v>
      </c>
      <c r="M277" s="2"/>
      <c r="N277" s="2">
        <f>IF(ISBLANK(Table2[[#This Row],[ActualResult]]), 0, 1)</f>
        <v>0</v>
      </c>
      <c r="O277" s="2" t="str">
        <f>IF(ISBLANK(Table2[[#This Row],[ActualResult]]), "_", IF(Table2[[#This Row],[ActualWinner]]=Table2[[#This Row],[PredictedWinner]], "Y", "N"))</f>
        <v>_</v>
      </c>
      <c r="P277" s="2" t="str">
        <f>IF(ISBLANK(Table2[[#This Row],[ActualResult]]), "_", IF(Table2[[#This Row],[ActualAwayScore]]=Table2[[#This Row],[PredictedAwayScore]], "Y", "N"))</f>
        <v>_</v>
      </c>
      <c r="Q277" s="2" t="str">
        <f>IF(ISBLANK(Table2[[#This Row],[ActualResult]]), "_", IF(Table2[[#This Row],[ActualHomeScore]]=Table2[[#This Row],[PredictedHomeScore]], "Y", "N"))</f>
        <v>_</v>
      </c>
      <c r="R277" s="2"/>
      <c r="S277" s="2" t="str">
        <f t="shared" si="12"/>
        <v>_</v>
      </c>
      <c r="T277" s="2">
        <f>IF(VLOOKUP(Table2[[#This Row],[AwayTeam]],Table3[[Teams]:[D]],2)=VLOOKUP(Table2[[#This Row],[HomeTeam]],Table3[[Teams]:[D]],2),1,0)</f>
        <v>1</v>
      </c>
      <c r="U277" s="2">
        <f>IF(VLOOKUP(Table2[[#This Row],[AwayTeam]],Table3[[Teams]:[D]],3)=VLOOKUP(Table2[[#This Row],[HomeTeam]],Table3[[Teams]:[D]],3),1,0)</f>
        <v>0</v>
      </c>
      <c r="V277" s="2">
        <f>IF(Table2[[#This Row],[InterConf]]=1,IF(Table2[[#This Row],[InterDiv]]=0, 1, 0), 0)</f>
        <v>1</v>
      </c>
      <c r="W277" s="2">
        <f>IF(VLOOKUP(Table2[[#This Row],[AwayTeam]],Table3[[Teams]:[D]],2)&lt;&gt;VLOOKUP(Table2[[#This Row],[HomeTeam]],Table3[[Teams]:[D]],2),1,0)</f>
        <v>0</v>
      </c>
    </row>
    <row r="278" spans="1:23" x14ac:dyDescent="0.25">
      <c r="B278" s="1">
        <v>45612</v>
      </c>
      <c r="C278" s="9" t="s">
        <v>388</v>
      </c>
      <c r="D278" s="2" t="s">
        <v>32</v>
      </c>
      <c r="E278" s="2" t="s">
        <v>43</v>
      </c>
      <c r="F278" s="2"/>
      <c r="G278" s="2"/>
      <c r="H278" s="2" t="str">
        <f t="shared" si="14"/>
        <v>_</v>
      </c>
      <c r="I278" s="2"/>
      <c r="J278" s="2"/>
      <c r="K278" s="2"/>
      <c r="L278" s="2" t="str">
        <f t="shared" si="13"/>
        <v>_</v>
      </c>
      <c r="M278" s="2"/>
      <c r="N278" s="2">
        <f>IF(ISBLANK(Table2[[#This Row],[ActualResult]]), 0, 1)</f>
        <v>0</v>
      </c>
      <c r="O278" s="2" t="str">
        <f>IF(ISBLANK(Table2[[#This Row],[ActualResult]]), "_", IF(Table2[[#This Row],[ActualWinner]]=Table2[[#This Row],[PredictedWinner]], "Y", "N"))</f>
        <v>_</v>
      </c>
      <c r="P278" s="2" t="str">
        <f>IF(ISBLANK(Table2[[#This Row],[ActualResult]]), "_", IF(Table2[[#This Row],[ActualAwayScore]]=Table2[[#This Row],[PredictedAwayScore]], "Y", "N"))</f>
        <v>_</v>
      </c>
      <c r="Q278" s="2" t="str">
        <f>IF(ISBLANK(Table2[[#This Row],[ActualResult]]), "_", IF(Table2[[#This Row],[ActualHomeScore]]=Table2[[#This Row],[PredictedHomeScore]], "Y", "N"))</f>
        <v>_</v>
      </c>
      <c r="R278" s="2"/>
      <c r="S278" s="2" t="str">
        <f t="shared" si="12"/>
        <v>_</v>
      </c>
      <c r="T278" s="2">
        <f>IF(VLOOKUP(Table2[[#This Row],[AwayTeam]],Table3[[Teams]:[D]],2)=VLOOKUP(Table2[[#This Row],[HomeTeam]],Table3[[Teams]:[D]],2),1,0)</f>
        <v>1</v>
      </c>
      <c r="U278" s="2">
        <f>IF(VLOOKUP(Table2[[#This Row],[AwayTeam]],Table3[[Teams]:[D]],3)=VLOOKUP(Table2[[#This Row],[HomeTeam]],Table3[[Teams]:[D]],3),1,0)</f>
        <v>0</v>
      </c>
      <c r="V278" s="2">
        <f>IF(Table2[[#This Row],[InterConf]]=1,IF(Table2[[#This Row],[InterDiv]]=0, 1, 0), 0)</f>
        <v>1</v>
      </c>
      <c r="W278" s="2">
        <f>IF(VLOOKUP(Table2[[#This Row],[AwayTeam]],Table3[[Teams]:[D]],2)&lt;&gt;VLOOKUP(Table2[[#This Row],[HomeTeam]],Table3[[Teams]:[D]],2),1,0)</f>
        <v>0</v>
      </c>
    </row>
    <row r="279" spans="1:23" x14ac:dyDescent="0.25">
      <c r="B279" s="1">
        <v>45612</v>
      </c>
      <c r="C279" s="9" t="s">
        <v>389</v>
      </c>
      <c r="D279" s="2" t="s">
        <v>22</v>
      </c>
      <c r="E279" s="2" t="s">
        <v>14</v>
      </c>
      <c r="F279" s="2"/>
      <c r="G279" s="2"/>
      <c r="H279" s="2" t="str">
        <f t="shared" si="14"/>
        <v>_</v>
      </c>
      <c r="I279" s="2"/>
      <c r="J279" s="2"/>
      <c r="K279" s="2"/>
      <c r="L279" s="2" t="str">
        <f t="shared" si="13"/>
        <v>_</v>
      </c>
      <c r="M279" s="2"/>
      <c r="N279" s="2">
        <f>IF(ISBLANK(Table2[[#This Row],[ActualResult]]), 0, 1)</f>
        <v>0</v>
      </c>
      <c r="O279" s="2" t="str">
        <f>IF(ISBLANK(Table2[[#This Row],[ActualResult]]), "_", IF(Table2[[#This Row],[ActualWinner]]=Table2[[#This Row],[PredictedWinner]], "Y", "N"))</f>
        <v>_</v>
      </c>
      <c r="P279" s="2" t="str">
        <f>IF(ISBLANK(Table2[[#This Row],[ActualResult]]), "_", IF(Table2[[#This Row],[ActualAwayScore]]=Table2[[#This Row],[PredictedAwayScore]], "Y", "N"))</f>
        <v>_</v>
      </c>
      <c r="Q279" s="2" t="str">
        <f>IF(ISBLANK(Table2[[#This Row],[ActualResult]]), "_", IF(Table2[[#This Row],[ActualHomeScore]]=Table2[[#This Row],[PredictedHomeScore]], "Y", "N"))</f>
        <v>_</v>
      </c>
      <c r="R279" s="2"/>
      <c r="S279" s="2" t="str">
        <f t="shared" si="12"/>
        <v>_</v>
      </c>
      <c r="T279" s="2">
        <f>IF(VLOOKUP(Table2[[#This Row],[AwayTeam]],Table3[[Teams]:[D]],2)=VLOOKUP(Table2[[#This Row],[HomeTeam]],Table3[[Teams]:[D]],2),1,0)</f>
        <v>0</v>
      </c>
      <c r="U279" s="2">
        <f>IF(VLOOKUP(Table2[[#This Row],[AwayTeam]],Table3[[Teams]:[D]],3)=VLOOKUP(Table2[[#This Row],[HomeTeam]],Table3[[Teams]:[D]],3),1,0)</f>
        <v>0</v>
      </c>
      <c r="V279" s="2">
        <f>IF(Table2[[#This Row],[InterConf]]=1,IF(Table2[[#This Row],[InterDiv]]=0, 1, 0), 0)</f>
        <v>0</v>
      </c>
      <c r="W279" s="2">
        <f>IF(VLOOKUP(Table2[[#This Row],[AwayTeam]],Table3[[Teams]:[D]],2)&lt;&gt;VLOOKUP(Table2[[#This Row],[HomeTeam]],Table3[[Teams]:[D]],2),1,0)</f>
        <v>1</v>
      </c>
    </row>
    <row r="280" spans="1:23" x14ac:dyDescent="0.25">
      <c r="B280" s="1">
        <v>45612</v>
      </c>
      <c r="C280" s="9" t="s">
        <v>390</v>
      </c>
      <c r="D280" s="2" t="s">
        <v>29</v>
      </c>
      <c r="E280" s="2" t="s">
        <v>45</v>
      </c>
      <c r="F280" s="2"/>
      <c r="G280" s="2"/>
      <c r="H280" s="2" t="str">
        <f t="shared" si="14"/>
        <v>_</v>
      </c>
      <c r="I280" s="2"/>
      <c r="J280" s="2"/>
      <c r="K280" s="2"/>
      <c r="L280" s="2" t="str">
        <f t="shared" si="13"/>
        <v>_</v>
      </c>
      <c r="M280" s="2"/>
      <c r="N280" s="2">
        <f>IF(ISBLANK(Table2[[#This Row],[ActualResult]]), 0, 1)</f>
        <v>0</v>
      </c>
      <c r="O280" s="2" t="str">
        <f>IF(ISBLANK(Table2[[#This Row],[ActualResult]]), "_", IF(Table2[[#This Row],[ActualWinner]]=Table2[[#This Row],[PredictedWinner]], "Y", "N"))</f>
        <v>_</v>
      </c>
      <c r="P280" s="2" t="str">
        <f>IF(ISBLANK(Table2[[#This Row],[ActualResult]]), "_", IF(Table2[[#This Row],[ActualAwayScore]]=Table2[[#This Row],[PredictedAwayScore]], "Y", "N"))</f>
        <v>_</v>
      </c>
      <c r="Q280" s="2" t="str">
        <f>IF(ISBLANK(Table2[[#This Row],[ActualResult]]), "_", IF(Table2[[#This Row],[ActualHomeScore]]=Table2[[#This Row],[PredictedHomeScore]], "Y", "N"))</f>
        <v>_</v>
      </c>
      <c r="R280" s="2"/>
      <c r="S280" s="2" t="str">
        <f t="shared" si="12"/>
        <v>_</v>
      </c>
      <c r="T280" s="2">
        <f>IF(VLOOKUP(Table2[[#This Row],[AwayTeam]],Table3[[Teams]:[D]],2)=VLOOKUP(Table2[[#This Row],[HomeTeam]],Table3[[Teams]:[D]],2),1,0)</f>
        <v>1</v>
      </c>
      <c r="U280" s="2">
        <f>IF(VLOOKUP(Table2[[#This Row],[AwayTeam]],Table3[[Teams]:[D]],3)=VLOOKUP(Table2[[#This Row],[HomeTeam]],Table3[[Teams]:[D]],3),1,0)</f>
        <v>0</v>
      </c>
      <c r="V280" s="2">
        <f>IF(Table2[[#This Row],[InterConf]]=1,IF(Table2[[#This Row],[InterDiv]]=0, 1, 0), 0)</f>
        <v>1</v>
      </c>
      <c r="W280" s="2">
        <f>IF(VLOOKUP(Table2[[#This Row],[AwayTeam]],Table3[[Teams]:[D]],2)&lt;&gt;VLOOKUP(Table2[[#This Row],[HomeTeam]],Table3[[Teams]:[D]],2),1,0)</f>
        <v>0</v>
      </c>
    </row>
    <row r="281" spans="1:23" x14ac:dyDescent="0.25">
      <c r="B281" s="1">
        <v>45612</v>
      </c>
      <c r="C281" s="9" t="s">
        <v>391</v>
      </c>
      <c r="D281" s="2" t="s">
        <v>38</v>
      </c>
      <c r="E281" s="2" t="s">
        <v>21</v>
      </c>
      <c r="F281" s="2"/>
      <c r="G281" s="2"/>
      <c r="H281" s="2" t="str">
        <f t="shared" si="14"/>
        <v>_</v>
      </c>
      <c r="I281" s="2"/>
      <c r="J281" s="2"/>
      <c r="K281" s="2"/>
      <c r="L281" s="2" t="str">
        <f t="shared" si="13"/>
        <v>_</v>
      </c>
      <c r="M281" s="2"/>
      <c r="N281" s="2">
        <f>IF(ISBLANK(Table2[[#This Row],[ActualResult]]), 0, 1)</f>
        <v>0</v>
      </c>
      <c r="O281" s="2" t="str">
        <f>IF(ISBLANK(Table2[[#This Row],[ActualResult]]), "_", IF(Table2[[#This Row],[ActualWinner]]=Table2[[#This Row],[PredictedWinner]], "Y", "N"))</f>
        <v>_</v>
      </c>
      <c r="P281" s="2" t="str">
        <f>IF(ISBLANK(Table2[[#This Row],[ActualResult]]), "_", IF(Table2[[#This Row],[ActualAwayScore]]=Table2[[#This Row],[PredictedAwayScore]], "Y", "N"))</f>
        <v>_</v>
      </c>
      <c r="Q281" s="2" t="str">
        <f>IF(ISBLANK(Table2[[#This Row],[ActualResult]]), "_", IF(Table2[[#This Row],[ActualHomeScore]]=Table2[[#This Row],[PredictedHomeScore]], "Y", "N"))</f>
        <v>_</v>
      </c>
      <c r="R281" s="2"/>
      <c r="S281" s="2" t="str">
        <f t="shared" si="12"/>
        <v>_</v>
      </c>
      <c r="T281" s="2">
        <f>IF(VLOOKUP(Table2[[#This Row],[AwayTeam]],Table3[[Teams]:[D]],2)=VLOOKUP(Table2[[#This Row],[HomeTeam]],Table3[[Teams]:[D]],2),1,0)</f>
        <v>0</v>
      </c>
      <c r="U281" s="2">
        <f>IF(VLOOKUP(Table2[[#This Row],[AwayTeam]],Table3[[Teams]:[D]],3)=VLOOKUP(Table2[[#This Row],[HomeTeam]],Table3[[Teams]:[D]],3),1,0)</f>
        <v>0</v>
      </c>
      <c r="V281" s="2">
        <f>IF(Table2[[#This Row],[InterConf]]=1,IF(Table2[[#This Row],[InterDiv]]=0, 1, 0), 0)</f>
        <v>0</v>
      </c>
      <c r="W281" s="2">
        <f>IF(VLOOKUP(Table2[[#This Row],[AwayTeam]],Table3[[Teams]:[D]],2)&lt;&gt;VLOOKUP(Table2[[#This Row],[HomeTeam]],Table3[[Teams]:[D]],2),1,0)</f>
        <v>1</v>
      </c>
    </row>
    <row r="282" spans="1:23" x14ac:dyDescent="0.25">
      <c r="B282" s="1">
        <v>45612</v>
      </c>
      <c r="C282" s="9" t="s">
        <v>392</v>
      </c>
      <c r="D282" s="2" t="s">
        <v>30</v>
      </c>
      <c r="E282" s="2" t="s">
        <v>44</v>
      </c>
      <c r="F282" s="2"/>
      <c r="G282" s="2"/>
      <c r="H282" s="2" t="str">
        <f t="shared" si="14"/>
        <v>_</v>
      </c>
      <c r="I282" s="2"/>
      <c r="J282" s="2"/>
      <c r="K282" s="2"/>
      <c r="L282" s="2" t="str">
        <f t="shared" si="13"/>
        <v>_</v>
      </c>
      <c r="M282" s="2"/>
      <c r="N282" s="2">
        <f>IF(ISBLANK(Table2[[#This Row],[ActualResult]]), 0, 1)</f>
        <v>0</v>
      </c>
      <c r="O282" s="2" t="str">
        <f>IF(ISBLANK(Table2[[#This Row],[ActualResult]]), "_", IF(Table2[[#This Row],[ActualWinner]]=Table2[[#This Row],[PredictedWinner]], "Y", "N"))</f>
        <v>_</v>
      </c>
      <c r="P282" s="2" t="str">
        <f>IF(ISBLANK(Table2[[#This Row],[ActualResult]]), "_", IF(Table2[[#This Row],[ActualAwayScore]]=Table2[[#This Row],[PredictedAwayScore]], "Y", "N"))</f>
        <v>_</v>
      </c>
      <c r="Q282" s="2" t="str">
        <f>IF(ISBLANK(Table2[[#This Row],[ActualResult]]), "_", IF(Table2[[#This Row],[ActualHomeScore]]=Table2[[#This Row],[PredictedHomeScore]], "Y", "N"))</f>
        <v>_</v>
      </c>
      <c r="R282" s="2"/>
      <c r="S282" s="2" t="str">
        <f t="shared" si="12"/>
        <v>_</v>
      </c>
      <c r="T282" s="2">
        <f>IF(VLOOKUP(Table2[[#This Row],[AwayTeam]],Table3[[Teams]:[D]],2)=VLOOKUP(Table2[[#This Row],[HomeTeam]],Table3[[Teams]:[D]],2),1,0)</f>
        <v>1</v>
      </c>
      <c r="U282" s="2">
        <f>IF(VLOOKUP(Table2[[#This Row],[AwayTeam]],Table3[[Teams]:[D]],3)=VLOOKUP(Table2[[#This Row],[HomeTeam]],Table3[[Teams]:[D]],3),1,0)</f>
        <v>0</v>
      </c>
      <c r="V282" s="2">
        <f>IF(Table2[[#This Row],[InterConf]]=1,IF(Table2[[#This Row],[InterDiv]]=0, 1, 0), 0)</f>
        <v>1</v>
      </c>
      <c r="W282" s="2">
        <f>IF(VLOOKUP(Table2[[#This Row],[AwayTeam]],Table3[[Teams]:[D]],2)&lt;&gt;VLOOKUP(Table2[[#This Row],[HomeTeam]],Table3[[Teams]:[D]],2),1,0)</f>
        <v>0</v>
      </c>
    </row>
    <row r="283" spans="1:23" x14ac:dyDescent="0.25">
      <c r="B283" s="1">
        <v>45612</v>
      </c>
      <c r="C283" s="9" t="s">
        <v>393</v>
      </c>
      <c r="D283" s="2" t="s">
        <v>34</v>
      </c>
      <c r="E283" s="2" t="s">
        <v>37</v>
      </c>
      <c r="F283" s="2"/>
      <c r="G283" s="2"/>
      <c r="H283" s="2" t="str">
        <f t="shared" si="14"/>
        <v>_</v>
      </c>
      <c r="I283" s="2"/>
      <c r="J283" s="2"/>
      <c r="K283" s="2"/>
      <c r="L283" s="2" t="str">
        <f t="shared" si="13"/>
        <v>_</v>
      </c>
      <c r="M283" s="2"/>
      <c r="N283" s="2">
        <f>IF(ISBLANK(Table2[[#This Row],[ActualResult]]), 0, 1)</f>
        <v>0</v>
      </c>
      <c r="O283" s="2" t="str">
        <f>IF(ISBLANK(Table2[[#This Row],[ActualResult]]), "_", IF(Table2[[#This Row],[ActualWinner]]=Table2[[#This Row],[PredictedWinner]], "Y", "N"))</f>
        <v>_</v>
      </c>
      <c r="P283" s="2" t="str">
        <f>IF(ISBLANK(Table2[[#This Row],[ActualResult]]), "_", IF(Table2[[#This Row],[ActualAwayScore]]=Table2[[#This Row],[PredictedAwayScore]], "Y", "N"))</f>
        <v>_</v>
      </c>
      <c r="Q283" s="2" t="str">
        <f>IF(ISBLANK(Table2[[#This Row],[ActualResult]]), "_", IF(Table2[[#This Row],[ActualHomeScore]]=Table2[[#This Row],[PredictedHomeScore]], "Y", "N"))</f>
        <v>_</v>
      </c>
      <c r="R283" s="2"/>
      <c r="S283" s="2" t="str">
        <f t="shared" si="12"/>
        <v>_</v>
      </c>
      <c r="T283" s="2">
        <f>IF(VLOOKUP(Table2[[#This Row],[AwayTeam]],Table3[[Teams]:[D]],2)=VLOOKUP(Table2[[#This Row],[HomeTeam]],Table3[[Teams]:[D]],2),1,0)</f>
        <v>1</v>
      </c>
      <c r="U283" s="2">
        <f>IF(VLOOKUP(Table2[[#This Row],[AwayTeam]],Table3[[Teams]:[D]],3)=VLOOKUP(Table2[[#This Row],[HomeTeam]],Table3[[Teams]:[D]],3),1,0)</f>
        <v>1</v>
      </c>
      <c r="V283" s="2">
        <f>IF(Table2[[#This Row],[InterConf]]=1,IF(Table2[[#This Row],[InterDiv]]=0, 1, 0), 0)</f>
        <v>0</v>
      </c>
      <c r="W283" s="2">
        <f>IF(VLOOKUP(Table2[[#This Row],[AwayTeam]],Table3[[Teams]:[D]],2)&lt;&gt;VLOOKUP(Table2[[#This Row],[HomeTeam]],Table3[[Teams]:[D]],2),1,0)</f>
        <v>0</v>
      </c>
    </row>
    <row r="284" spans="1:23" x14ac:dyDescent="0.25">
      <c r="B284" s="1">
        <v>45612</v>
      </c>
      <c r="C284" s="9" t="s">
        <v>394</v>
      </c>
      <c r="D284" s="2" t="s">
        <v>31</v>
      </c>
      <c r="E284" s="2" t="s">
        <v>28</v>
      </c>
      <c r="F284" s="2"/>
      <c r="G284" s="2"/>
      <c r="H284" s="2" t="str">
        <f t="shared" si="14"/>
        <v>_</v>
      </c>
      <c r="I284" s="2"/>
      <c r="J284" s="2"/>
      <c r="K284" s="2"/>
      <c r="L284" s="2" t="str">
        <f t="shared" si="13"/>
        <v>_</v>
      </c>
      <c r="M284" s="2"/>
      <c r="N284" s="2">
        <f>IF(ISBLANK(Table2[[#This Row],[ActualResult]]), 0, 1)</f>
        <v>0</v>
      </c>
      <c r="O284" s="2" t="str">
        <f>IF(ISBLANK(Table2[[#This Row],[ActualResult]]), "_", IF(Table2[[#This Row],[ActualWinner]]=Table2[[#This Row],[PredictedWinner]], "Y", "N"))</f>
        <v>_</v>
      </c>
      <c r="P284" s="2" t="str">
        <f>IF(ISBLANK(Table2[[#This Row],[ActualResult]]), "_", IF(Table2[[#This Row],[ActualAwayScore]]=Table2[[#This Row],[PredictedAwayScore]], "Y", "N"))</f>
        <v>_</v>
      </c>
      <c r="Q284" s="2" t="str">
        <f>IF(ISBLANK(Table2[[#This Row],[ActualResult]]), "_", IF(Table2[[#This Row],[ActualHomeScore]]=Table2[[#This Row],[PredictedHomeScore]], "Y", "N"))</f>
        <v>_</v>
      </c>
      <c r="R284" s="2"/>
      <c r="S284" s="2" t="str">
        <f t="shared" si="12"/>
        <v>_</v>
      </c>
      <c r="T284" s="2">
        <f>IF(VLOOKUP(Table2[[#This Row],[AwayTeam]],Table3[[Teams]:[D]],2)=VLOOKUP(Table2[[#This Row],[HomeTeam]],Table3[[Teams]:[D]],2),1,0)</f>
        <v>0</v>
      </c>
      <c r="U284" s="2">
        <f>IF(VLOOKUP(Table2[[#This Row],[AwayTeam]],Table3[[Teams]:[D]],3)=VLOOKUP(Table2[[#This Row],[HomeTeam]],Table3[[Teams]:[D]],3),1,0)</f>
        <v>0</v>
      </c>
      <c r="V284" s="2">
        <f>IF(Table2[[#This Row],[InterConf]]=1,IF(Table2[[#This Row],[InterDiv]]=0, 1, 0), 0)</f>
        <v>0</v>
      </c>
      <c r="W284" s="2">
        <f>IF(VLOOKUP(Table2[[#This Row],[AwayTeam]],Table3[[Teams]:[D]],2)&lt;&gt;VLOOKUP(Table2[[#This Row],[HomeTeam]],Table3[[Teams]:[D]],2),1,0)</f>
        <v>1</v>
      </c>
    </row>
    <row r="285" spans="1:23" x14ac:dyDescent="0.25">
      <c r="A285" s="5"/>
      <c r="B285" s="3">
        <v>45612</v>
      </c>
      <c r="C285" s="10" t="s">
        <v>395</v>
      </c>
      <c r="D285" s="4" t="s">
        <v>17</v>
      </c>
      <c r="E285" s="4" t="s">
        <v>25</v>
      </c>
      <c r="F285" s="4"/>
      <c r="G285" s="4"/>
      <c r="H285" s="4" t="str">
        <f t="shared" si="14"/>
        <v>_</v>
      </c>
      <c r="I285" s="4"/>
      <c r="J285" s="4"/>
      <c r="K285" s="4"/>
      <c r="L285" s="4" t="str">
        <f t="shared" si="13"/>
        <v>_</v>
      </c>
      <c r="M285" s="4"/>
      <c r="N285" s="4">
        <f>IF(ISBLANK(Table2[[#This Row],[ActualResult]]), 0, 1)</f>
        <v>0</v>
      </c>
      <c r="O285" s="4" t="str">
        <f>IF(ISBLANK(Table2[[#This Row],[ActualResult]]), "_", IF(Table2[[#This Row],[ActualWinner]]=Table2[[#This Row],[PredictedWinner]], "Y", "N"))</f>
        <v>_</v>
      </c>
      <c r="P285" s="4" t="str">
        <f>IF(ISBLANK(Table2[[#This Row],[ActualResult]]), "_", IF(Table2[[#This Row],[ActualAwayScore]]=Table2[[#This Row],[PredictedAwayScore]], "Y", "N"))</f>
        <v>_</v>
      </c>
      <c r="Q285" s="4" t="str">
        <f>IF(ISBLANK(Table2[[#This Row],[ActualResult]]), "_", IF(Table2[[#This Row],[ActualHomeScore]]=Table2[[#This Row],[PredictedHomeScore]], "Y", "N"))</f>
        <v>_</v>
      </c>
      <c r="R285" s="2"/>
      <c r="S285" s="2" t="str">
        <f t="shared" si="12"/>
        <v>_</v>
      </c>
      <c r="T285" s="2">
        <f>IF(VLOOKUP(Table2[[#This Row],[AwayTeam]],Table3[[Teams]:[D]],2)=VLOOKUP(Table2[[#This Row],[HomeTeam]],Table3[[Teams]:[D]],2),1,0)</f>
        <v>1</v>
      </c>
      <c r="U285" s="2">
        <f>IF(VLOOKUP(Table2[[#This Row],[AwayTeam]],Table3[[Teams]:[D]],3)=VLOOKUP(Table2[[#This Row],[HomeTeam]],Table3[[Teams]:[D]],3),1,0)</f>
        <v>0</v>
      </c>
      <c r="V285" s="2">
        <f>IF(Table2[[#This Row],[InterConf]]=1,IF(Table2[[#This Row],[InterDiv]]=0, 1, 0), 0)</f>
        <v>1</v>
      </c>
      <c r="W285" s="2">
        <f>IF(VLOOKUP(Table2[[#This Row],[AwayTeam]],Table3[[Teams]:[D]],2)&lt;&gt;VLOOKUP(Table2[[#This Row],[HomeTeam]],Table3[[Teams]:[D]],2),1,0)</f>
        <v>0</v>
      </c>
    </row>
    <row r="286" spans="1:23" x14ac:dyDescent="0.25">
      <c r="B286" s="1">
        <v>45613</v>
      </c>
      <c r="C286" s="9" t="s">
        <v>396</v>
      </c>
      <c r="D286" s="2" t="s">
        <v>13</v>
      </c>
      <c r="E286" s="2" t="s">
        <v>44</v>
      </c>
      <c r="F286" s="2"/>
      <c r="G286" s="2"/>
      <c r="H286" s="2" t="str">
        <f t="shared" si="14"/>
        <v>_</v>
      </c>
      <c r="I286" s="2"/>
      <c r="J286" s="2"/>
      <c r="K286" s="2"/>
      <c r="L286" s="2" t="str">
        <f t="shared" si="13"/>
        <v>_</v>
      </c>
      <c r="M286" s="2"/>
      <c r="N286" s="2">
        <f>IF(ISBLANK(Table2[[#This Row],[ActualResult]]), 0, 1)</f>
        <v>0</v>
      </c>
      <c r="O286" s="2" t="str">
        <f>IF(ISBLANK(Table2[[#This Row],[ActualResult]]), "_", IF(Table2[[#This Row],[ActualWinner]]=Table2[[#This Row],[PredictedWinner]], "Y", "N"))</f>
        <v>_</v>
      </c>
      <c r="P286" s="2" t="str">
        <f>IF(ISBLANK(Table2[[#This Row],[ActualResult]]), "_", IF(Table2[[#This Row],[ActualAwayScore]]=Table2[[#This Row],[PredictedAwayScore]], "Y", "N"))</f>
        <v>_</v>
      </c>
      <c r="Q286" s="2" t="str">
        <f>IF(ISBLANK(Table2[[#This Row],[ActualResult]]), "_", IF(Table2[[#This Row],[ActualHomeScore]]=Table2[[#This Row],[PredictedHomeScore]], "Y", "N"))</f>
        <v>_</v>
      </c>
      <c r="R286" s="2"/>
      <c r="S286" s="2" t="str">
        <f t="shared" si="12"/>
        <v>_</v>
      </c>
      <c r="T286" s="2">
        <f>IF(VLOOKUP(Table2[[#This Row],[AwayTeam]],Table3[[Teams]:[D]],2)=VLOOKUP(Table2[[#This Row],[HomeTeam]],Table3[[Teams]:[D]],2),1,0)</f>
        <v>0</v>
      </c>
      <c r="U286" s="2">
        <f>IF(VLOOKUP(Table2[[#This Row],[AwayTeam]],Table3[[Teams]:[D]],3)=VLOOKUP(Table2[[#This Row],[HomeTeam]],Table3[[Teams]:[D]],3),1,0)</f>
        <v>0</v>
      </c>
      <c r="V286" s="2">
        <f>IF(Table2[[#This Row],[InterConf]]=1,IF(Table2[[#This Row],[InterDiv]]=0, 1, 0), 0)</f>
        <v>0</v>
      </c>
      <c r="W286" s="2">
        <f>IF(VLOOKUP(Table2[[#This Row],[AwayTeam]],Table3[[Teams]:[D]],2)&lt;&gt;VLOOKUP(Table2[[#This Row],[HomeTeam]],Table3[[Teams]:[D]],2),1,0)</f>
        <v>1</v>
      </c>
    </row>
    <row r="287" spans="1:23" x14ac:dyDescent="0.25">
      <c r="B287" s="1">
        <v>45613</v>
      </c>
      <c r="C287" s="9" t="s">
        <v>397</v>
      </c>
      <c r="D287" s="2" t="s">
        <v>46</v>
      </c>
      <c r="E287" s="2" t="s">
        <v>27</v>
      </c>
      <c r="F287" s="2"/>
      <c r="G287" s="2"/>
      <c r="H287" s="2" t="str">
        <f t="shared" si="14"/>
        <v>_</v>
      </c>
      <c r="I287" s="2"/>
      <c r="J287" s="2"/>
      <c r="K287" s="2"/>
      <c r="L287" s="2" t="str">
        <f t="shared" si="13"/>
        <v>_</v>
      </c>
      <c r="M287" s="2"/>
      <c r="N287" s="2">
        <f>IF(ISBLANK(Table2[[#This Row],[ActualResult]]), 0, 1)</f>
        <v>0</v>
      </c>
      <c r="O287" s="2" t="str">
        <f>IF(ISBLANK(Table2[[#This Row],[ActualResult]]), "_", IF(Table2[[#This Row],[ActualWinner]]=Table2[[#This Row],[PredictedWinner]], "Y", "N"))</f>
        <v>_</v>
      </c>
      <c r="P287" s="2" t="str">
        <f>IF(ISBLANK(Table2[[#This Row],[ActualResult]]), "_", IF(Table2[[#This Row],[ActualAwayScore]]=Table2[[#This Row],[PredictedAwayScore]], "Y", "N"))</f>
        <v>_</v>
      </c>
      <c r="Q287" s="2" t="str">
        <f>IF(ISBLANK(Table2[[#This Row],[ActualResult]]), "_", IF(Table2[[#This Row],[ActualHomeScore]]=Table2[[#This Row],[PredictedHomeScore]], "Y", "N"))</f>
        <v>_</v>
      </c>
      <c r="R287" s="2"/>
      <c r="S287" s="2" t="str">
        <f t="shared" si="12"/>
        <v>_</v>
      </c>
      <c r="T287" s="2">
        <f>IF(VLOOKUP(Table2[[#This Row],[AwayTeam]],Table3[[Teams]:[D]],2)=VLOOKUP(Table2[[#This Row],[HomeTeam]],Table3[[Teams]:[D]],2),1,0)</f>
        <v>0</v>
      </c>
      <c r="U287" s="2">
        <f>IF(VLOOKUP(Table2[[#This Row],[AwayTeam]],Table3[[Teams]:[D]],3)=VLOOKUP(Table2[[#This Row],[HomeTeam]],Table3[[Teams]:[D]],3),1,0)</f>
        <v>0</v>
      </c>
      <c r="V287" s="2">
        <f>IF(Table2[[#This Row],[InterConf]]=1,IF(Table2[[#This Row],[InterDiv]]=0, 1, 0), 0)</f>
        <v>0</v>
      </c>
      <c r="W287" s="2">
        <f>IF(VLOOKUP(Table2[[#This Row],[AwayTeam]],Table3[[Teams]:[D]],2)&lt;&gt;VLOOKUP(Table2[[#This Row],[HomeTeam]],Table3[[Teams]:[D]],2),1,0)</f>
        <v>1</v>
      </c>
    </row>
    <row r="288" spans="1:23" x14ac:dyDescent="0.25">
      <c r="B288" s="1">
        <v>45613</v>
      </c>
      <c r="C288" s="9" t="s">
        <v>398</v>
      </c>
      <c r="D288" s="2" t="s">
        <v>20</v>
      </c>
      <c r="E288" s="2" t="s">
        <v>12</v>
      </c>
      <c r="F288" s="2"/>
      <c r="G288" s="2"/>
      <c r="H288" s="2" t="str">
        <f t="shared" si="14"/>
        <v>_</v>
      </c>
      <c r="I288" s="2"/>
      <c r="J288" s="2"/>
      <c r="K288" s="2"/>
      <c r="L288" s="2" t="str">
        <f t="shared" si="13"/>
        <v>_</v>
      </c>
      <c r="M288" s="2"/>
      <c r="N288" s="2">
        <f>IF(ISBLANK(Table2[[#This Row],[ActualResult]]), 0, 1)</f>
        <v>0</v>
      </c>
      <c r="O288" s="2" t="str">
        <f>IF(ISBLANK(Table2[[#This Row],[ActualResult]]), "_", IF(Table2[[#This Row],[ActualWinner]]=Table2[[#This Row],[PredictedWinner]], "Y", "N"))</f>
        <v>_</v>
      </c>
      <c r="P288" s="2" t="str">
        <f>IF(ISBLANK(Table2[[#This Row],[ActualResult]]), "_", IF(Table2[[#This Row],[ActualAwayScore]]=Table2[[#This Row],[PredictedAwayScore]], "Y", "N"))</f>
        <v>_</v>
      </c>
      <c r="Q288" s="2" t="str">
        <f>IF(ISBLANK(Table2[[#This Row],[ActualResult]]), "_", IF(Table2[[#This Row],[ActualHomeScore]]=Table2[[#This Row],[PredictedHomeScore]], "Y", "N"))</f>
        <v>_</v>
      </c>
      <c r="R288" s="2"/>
      <c r="S288" s="2" t="str">
        <f t="shared" si="12"/>
        <v>_</v>
      </c>
      <c r="T288" s="2">
        <f>IF(VLOOKUP(Table2[[#This Row],[AwayTeam]],Table3[[Teams]:[D]],2)=VLOOKUP(Table2[[#This Row],[HomeTeam]],Table3[[Teams]:[D]],2),1,0)</f>
        <v>0</v>
      </c>
      <c r="U288" s="2">
        <f>IF(VLOOKUP(Table2[[#This Row],[AwayTeam]],Table3[[Teams]:[D]],3)=VLOOKUP(Table2[[#This Row],[HomeTeam]],Table3[[Teams]:[D]],3),1,0)</f>
        <v>0</v>
      </c>
      <c r="V288" s="2">
        <f>IF(Table2[[#This Row],[InterConf]]=1,IF(Table2[[#This Row],[InterDiv]]=0, 1, 0), 0)</f>
        <v>0</v>
      </c>
      <c r="W288" s="2">
        <f>IF(VLOOKUP(Table2[[#This Row],[AwayTeam]],Table3[[Teams]:[D]],2)&lt;&gt;VLOOKUP(Table2[[#This Row],[HomeTeam]],Table3[[Teams]:[D]],2),1,0)</f>
        <v>1</v>
      </c>
    </row>
    <row r="289" spans="1:23" x14ac:dyDescent="0.25">
      <c r="A289" s="5"/>
      <c r="B289" s="3">
        <v>45613</v>
      </c>
      <c r="C289" s="10" t="s">
        <v>399</v>
      </c>
      <c r="D289" s="4" t="s">
        <v>35</v>
      </c>
      <c r="E289" s="4" t="s">
        <v>25</v>
      </c>
      <c r="F289" s="4"/>
      <c r="G289" s="4"/>
      <c r="H289" s="4" t="str">
        <f t="shared" si="14"/>
        <v>_</v>
      </c>
      <c r="I289" s="4"/>
      <c r="J289" s="4"/>
      <c r="K289" s="4"/>
      <c r="L289" s="2" t="str">
        <f t="shared" si="13"/>
        <v>_</v>
      </c>
      <c r="M289" s="4"/>
      <c r="N289" s="4">
        <f>IF(ISBLANK(Table2[[#This Row],[ActualResult]]), 0, 1)</f>
        <v>0</v>
      </c>
      <c r="O289" s="4" t="str">
        <f>IF(ISBLANK(Table2[[#This Row],[ActualResult]]), "_", IF(Table2[[#This Row],[ActualWinner]]=Table2[[#This Row],[PredictedWinner]], "Y", "N"))</f>
        <v>_</v>
      </c>
      <c r="P289" s="4" t="str">
        <f>IF(ISBLANK(Table2[[#This Row],[ActualResult]]), "_", IF(Table2[[#This Row],[ActualAwayScore]]=Table2[[#This Row],[PredictedAwayScore]], "Y", "N"))</f>
        <v>_</v>
      </c>
      <c r="Q289" s="4" t="str">
        <f>IF(ISBLANK(Table2[[#This Row],[ActualResult]]), "_", IF(Table2[[#This Row],[ActualHomeScore]]=Table2[[#This Row],[PredictedHomeScore]], "Y", "N"))</f>
        <v>_</v>
      </c>
      <c r="R289" s="2"/>
      <c r="S289" s="2" t="str">
        <f t="shared" si="12"/>
        <v>_</v>
      </c>
      <c r="T289" s="2">
        <f>IF(VLOOKUP(Table2[[#This Row],[AwayTeam]],Table3[[Teams]:[D]],2)=VLOOKUP(Table2[[#This Row],[HomeTeam]],Table3[[Teams]:[D]],2),1,0)</f>
        <v>1</v>
      </c>
      <c r="U289" s="2">
        <f>IF(VLOOKUP(Table2[[#This Row],[AwayTeam]],Table3[[Teams]:[D]],3)=VLOOKUP(Table2[[#This Row],[HomeTeam]],Table3[[Teams]:[D]],3),1,0)</f>
        <v>0</v>
      </c>
      <c r="V289" s="2">
        <f>IF(Table2[[#This Row],[InterConf]]=1,IF(Table2[[#This Row],[InterDiv]]=0, 1, 0), 0)</f>
        <v>1</v>
      </c>
      <c r="W289" s="2">
        <f>IF(VLOOKUP(Table2[[#This Row],[AwayTeam]],Table3[[Teams]:[D]],2)&lt;&gt;VLOOKUP(Table2[[#This Row],[HomeTeam]],Table3[[Teams]:[D]],2),1,0)</f>
        <v>0</v>
      </c>
    </row>
    <row r="290" spans="1:23" x14ac:dyDescent="0.25">
      <c r="B290" s="1">
        <v>45614</v>
      </c>
      <c r="C290" s="9" t="s">
        <v>400</v>
      </c>
      <c r="D290" s="2" t="s">
        <v>36</v>
      </c>
      <c r="E290" s="2" t="s">
        <v>16</v>
      </c>
      <c r="F290" s="2"/>
      <c r="G290" s="2"/>
      <c r="H290" s="2" t="str">
        <f t="shared" si="14"/>
        <v>_</v>
      </c>
      <c r="I290" s="2"/>
      <c r="J290" s="2"/>
      <c r="K290" s="2"/>
      <c r="L290" s="19" t="str">
        <f t="shared" si="13"/>
        <v>_</v>
      </c>
      <c r="M290" s="2"/>
      <c r="N290" s="2">
        <f>IF(ISBLANK(Table2[[#This Row],[ActualResult]]), 0, 1)</f>
        <v>0</v>
      </c>
      <c r="O290" s="2" t="str">
        <f>IF(ISBLANK(Table2[[#This Row],[ActualResult]]), "_", IF(Table2[[#This Row],[ActualWinner]]=Table2[[#This Row],[PredictedWinner]], "Y", "N"))</f>
        <v>_</v>
      </c>
      <c r="P290" s="2" t="str">
        <f>IF(ISBLANK(Table2[[#This Row],[ActualResult]]), "_", IF(Table2[[#This Row],[ActualAwayScore]]=Table2[[#This Row],[PredictedAwayScore]], "Y", "N"))</f>
        <v>_</v>
      </c>
      <c r="Q290" s="2" t="str">
        <f>IF(ISBLANK(Table2[[#This Row],[ActualResult]]), "_", IF(Table2[[#This Row],[ActualHomeScore]]=Table2[[#This Row],[PredictedHomeScore]], "Y", "N"))</f>
        <v>_</v>
      </c>
      <c r="R290" s="2"/>
      <c r="S290" s="2" t="str">
        <f t="shared" si="12"/>
        <v>_</v>
      </c>
      <c r="T290" s="2">
        <f>IF(VLOOKUP(Table2[[#This Row],[AwayTeam]],Table3[[Teams]:[D]],2)=VLOOKUP(Table2[[#This Row],[HomeTeam]],Table3[[Teams]:[D]],2),1,0)</f>
        <v>1</v>
      </c>
      <c r="U290" s="2">
        <f>IF(VLOOKUP(Table2[[#This Row],[AwayTeam]],Table3[[Teams]:[D]],3)=VLOOKUP(Table2[[#This Row],[HomeTeam]],Table3[[Teams]:[D]],3),1,0)</f>
        <v>0</v>
      </c>
      <c r="V290" s="2">
        <f>IF(Table2[[#This Row],[InterConf]]=1,IF(Table2[[#This Row],[InterDiv]]=0, 1, 0), 0)</f>
        <v>1</v>
      </c>
      <c r="W290" s="2">
        <f>IF(VLOOKUP(Table2[[#This Row],[AwayTeam]],Table3[[Teams]:[D]],2)&lt;&gt;VLOOKUP(Table2[[#This Row],[HomeTeam]],Table3[[Teams]:[D]],2),1,0)</f>
        <v>0</v>
      </c>
    </row>
    <row r="291" spans="1:23" x14ac:dyDescent="0.25">
      <c r="B291" s="1">
        <v>45614</v>
      </c>
      <c r="C291" s="9" t="s">
        <v>401</v>
      </c>
      <c r="D291" s="2" t="s">
        <v>26</v>
      </c>
      <c r="E291" s="2" t="s">
        <v>45</v>
      </c>
      <c r="F291" s="2"/>
      <c r="G291" s="2"/>
      <c r="H291" s="2" t="str">
        <f t="shared" si="14"/>
        <v>_</v>
      </c>
      <c r="I291" s="2"/>
      <c r="J291" s="2"/>
      <c r="K291" s="2"/>
      <c r="L291" s="2" t="str">
        <f t="shared" si="13"/>
        <v>_</v>
      </c>
      <c r="M291" s="2"/>
      <c r="N291" s="2">
        <f>IF(ISBLANK(Table2[[#This Row],[ActualResult]]), 0, 1)</f>
        <v>0</v>
      </c>
      <c r="O291" s="2" t="str">
        <f>IF(ISBLANK(Table2[[#This Row],[ActualResult]]), "_", IF(Table2[[#This Row],[ActualWinner]]=Table2[[#This Row],[PredictedWinner]], "Y", "N"))</f>
        <v>_</v>
      </c>
      <c r="P291" s="2" t="str">
        <f>IF(ISBLANK(Table2[[#This Row],[ActualResult]]), "_", IF(Table2[[#This Row],[ActualAwayScore]]=Table2[[#This Row],[PredictedAwayScore]], "Y", "N"))</f>
        <v>_</v>
      </c>
      <c r="Q291" s="2" t="str">
        <f>IF(ISBLANK(Table2[[#This Row],[ActualResult]]), "_", IF(Table2[[#This Row],[ActualHomeScore]]=Table2[[#This Row],[PredictedHomeScore]], "Y", "N"))</f>
        <v>_</v>
      </c>
      <c r="R291" s="2"/>
      <c r="S291" s="2" t="str">
        <f t="shared" si="12"/>
        <v>_</v>
      </c>
      <c r="T291" s="2">
        <f>IF(VLOOKUP(Table2[[#This Row],[AwayTeam]],Table3[[Teams]:[D]],2)=VLOOKUP(Table2[[#This Row],[HomeTeam]],Table3[[Teams]:[D]],2),1,0)</f>
        <v>0</v>
      </c>
      <c r="U291" s="2">
        <f>IF(VLOOKUP(Table2[[#This Row],[AwayTeam]],Table3[[Teams]:[D]],3)=VLOOKUP(Table2[[#This Row],[HomeTeam]],Table3[[Teams]:[D]],3),1,0)</f>
        <v>0</v>
      </c>
      <c r="V291" s="2">
        <f>IF(Table2[[#This Row],[InterConf]]=1,IF(Table2[[#This Row],[InterDiv]]=0, 1, 0), 0)</f>
        <v>0</v>
      </c>
      <c r="W291" s="2">
        <f>IF(VLOOKUP(Table2[[#This Row],[AwayTeam]],Table3[[Teams]:[D]],2)&lt;&gt;VLOOKUP(Table2[[#This Row],[HomeTeam]],Table3[[Teams]:[D]],2),1,0)</f>
        <v>1</v>
      </c>
    </row>
    <row r="292" spans="1:23" x14ac:dyDescent="0.25">
      <c r="B292" s="1">
        <v>45614</v>
      </c>
      <c r="C292" s="9" t="s">
        <v>402</v>
      </c>
      <c r="D292" s="2" t="s">
        <v>23</v>
      </c>
      <c r="E292" s="2" t="s">
        <v>19</v>
      </c>
      <c r="F292" s="2"/>
      <c r="G292" s="2"/>
      <c r="H292" s="2" t="str">
        <f t="shared" si="14"/>
        <v>_</v>
      </c>
      <c r="I292" s="2"/>
      <c r="J292" s="2"/>
      <c r="K292" s="2"/>
      <c r="L292" s="2" t="str">
        <f t="shared" si="13"/>
        <v>_</v>
      </c>
      <c r="M292" s="2"/>
      <c r="N292" s="2">
        <f>IF(ISBLANK(Table2[[#This Row],[ActualResult]]), 0, 1)</f>
        <v>0</v>
      </c>
      <c r="O292" s="2" t="str">
        <f>IF(ISBLANK(Table2[[#This Row],[ActualResult]]), "_", IF(Table2[[#This Row],[ActualWinner]]=Table2[[#This Row],[PredictedWinner]], "Y", "N"))</f>
        <v>_</v>
      </c>
      <c r="P292" s="2" t="str">
        <f>IF(ISBLANK(Table2[[#This Row],[ActualResult]]), "_", IF(Table2[[#This Row],[ActualAwayScore]]=Table2[[#This Row],[PredictedAwayScore]], "Y", "N"))</f>
        <v>_</v>
      </c>
      <c r="Q292" s="2" t="str">
        <f>IF(ISBLANK(Table2[[#This Row],[ActualResult]]), "_", IF(Table2[[#This Row],[ActualHomeScore]]=Table2[[#This Row],[PredictedHomeScore]], "Y", "N"))</f>
        <v>_</v>
      </c>
      <c r="R292" s="2"/>
      <c r="S292" s="2" t="str">
        <f t="shared" si="12"/>
        <v>_</v>
      </c>
      <c r="T292" s="2">
        <f>IF(VLOOKUP(Table2[[#This Row],[AwayTeam]],Table3[[Teams]:[D]],2)=VLOOKUP(Table2[[#This Row],[HomeTeam]],Table3[[Teams]:[D]],2),1,0)</f>
        <v>0</v>
      </c>
      <c r="U292" s="2">
        <f>IF(VLOOKUP(Table2[[#This Row],[AwayTeam]],Table3[[Teams]:[D]],3)=VLOOKUP(Table2[[#This Row],[HomeTeam]],Table3[[Teams]:[D]],3),1,0)</f>
        <v>0</v>
      </c>
      <c r="V292" s="2">
        <f>IF(Table2[[#This Row],[InterConf]]=1,IF(Table2[[#This Row],[InterDiv]]=0, 1, 0), 0)</f>
        <v>0</v>
      </c>
      <c r="W292" s="2">
        <f>IF(VLOOKUP(Table2[[#This Row],[AwayTeam]],Table3[[Teams]:[D]],2)&lt;&gt;VLOOKUP(Table2[[#This Row],[HomeTeam]],Table3[[Teams]:[D]],2),1,0)</f>
        <v>1</v>
      </c>
    </row>
    <row r="293" spans="1:23" x14ac:dyDescent="0.25">
      <c r="B293" s="1">
        <v>45614</v>
      </c>
      <c r="C293" s="9" t="s">
        <v>403</v>
      </c>
      <c r="D293" s="2" t="s">
        <v>47</v>
      </c>
      <c r="E293" s="2" t="s">
        <v>34</v>
      </c>
      <c r="F293" s="2"/>
      <c r="G293" s="2"/>
      <c r="H293" s="2" t="str">
        <f t="shared" si="14"/>
        <v>_</v>
      </c>
      <c r="I293" s="2"/>
      <c r="J293" s="2"/>
      <c r="K293" s="2"/>
      <c r="L293" s="2" t="str">
        <f t="shared" si="13"/>
        <v>_</v>
      </c>
      <c r="M293" s="2"/>
      <c r="N293" s="2">
        <f>IF(ISBLANK(Table2[[#This Row],[ActualResult]]), 0, 1)</f>
        <v>0</v>
      </c>
      <c r="O293" s="2" t="str">
        <f>IF(ISBLANK(Table2[[#This Row],[ActualResult]]), "_", IF(Table2[[#This Row],[ActualWinner]]=Table2[[#This Row],[PredictedWinner]], "Y", "N"))</f>
        <v>_</v>
      </c>
      <c r="P293" s="2" t="str">
        <f>IF(ISBLANK(Table2[[#This Row],[ActualResult]]), "_", IF(Table2[[#This Row],[ActualAwayScore]]=Table2[[#This Row],[PredictedAwayScore]], "Y", "N"))</f>
        <v>_</v>
      </c>
      <c r="Q293" s="2" t="str">
        <f>IF(ISBLANK(Table2[[#This Row],[ActualResult]]), "_", IF(Table2[[#This Row],[ActualHomeScore]]=Table2[[#This Row],[PredictedHomeScore]], "Y", "N"))</f>
        <v>_</v>
      </c>
      <c r="R293" s="2"/>
      <c r="S293" s="2" t="str">
        <f t="shared" si="12"/>
        <v>_</v>
      </c>
      <c r="T293" s="2">
        <f>IF(VLOOKUP(Table2[[#This Row],[AwayTeam]],Table3[[Teams]:[D]],2)=VLOOKUP(Table2[[#This Row],[HomeTeam]],Table3[[Teams]:[D]],2),1,0)</f>
        <v>1</v>
      </c>
      <c r="U293" s="2">
        <f>IF(VLOOKUP(Table2[[#This Row],[AwayTeam]],Table3[[Teams]:[D]],3)=VLOOKUP(Table2[[#This Row],[HomeTeam]],Table3[[Teams]:[D]],3),1,0)</f>
        <v>0</v>
      </c>
      <c r="V293" s="2">
        <f>IF(Table2[[#This Row],[InterConf]]=1,IF(Table2[[#This Row],[InterDiv]]=0, 1, 0), 0)</f>
        <v>1</v>
      </c>
      <c r="W293" s="2">
        <f>IF(VLOOKUP(Table2[[#This Row],[AwayTeam]],Table3[[Teams]:[D]],2)&lt;&gt;VLOOKUP(Table2[[#This Row],[HomeTeam]],Table3[[Teams]:[D]],2),1,0)</f>
        <v>0</v>
      </c>
    </row>
    <row r="294" spans="1:23" x14ac:dyDescent="0.25">
      <c r="B294" s="1">
        <v>45614</v>
      </c>
      <c r="C294" s="9" t="s">
        <v>404</v>
      </c>
      <c r="D294" s="2" t="s">
        <v>46</v>
      </c>
      <c r="E294" s="2" t="s">
        <v>15</v>
      </c>
      <c r="F294" s="2"/>
      <c r="G294" s="2"/>
      <c r="H294" s="2" t="str">
        <f t="shared" si="14"/>
        <v>_</v>
      </c>
      <c r="I294" s="2"/>
      <c r="J294" s="2"/>
      <c r="K294" s="2"/>
      <c r="L294" s="2" t="str">
        <f t="shared" si="13"/>
        <v>_</v>
      </c>
      <c r="M294" s="2"/>
      <c r="N294" s="2">
        <f>IF(ISBLANK(Table2[[#This Row],[ActualResult]]), 0, 1)</f>
        <v>0</v>
      </c>
      <c r="O294" s="2" t="str">
        <f>IF(ISBLANK(Table2[[#This Row],[ActualResult]]), "_", IF(Table2[[#This Row],[ActualWinner]]=Table2[[#This Row],[PredictedWinner]], "Y", "N"))</f>
        <v>_</v>
      </c>
      <c r="P294" s="2" t="str">
        <f>IF(ISBLANK(Table2[[#This Row],[ActualResult]]), "_", IF(Table2[[#This Row],[ActualAwayScore]]=Table2[[#This Row],[PredictedAwayScore]], "Y", "N"))</f>
        <v>_</v>
      </c>
      <c r="Q294" s="2" t="str">
        <f>IF(ISBLANK(Table2[[#This Row],[ActualResult]]), "_", IF(Table2[[#This Row],[ActualHomeScore]]=Table2[[#This Row],[PredictedHomeScore]], "Y", "N"))</f>
        <v>_</v>
      </c>
      <c r="R294" s="2"/>
      <c r="S294" s="2" t="str">
        <f t="shared" si="12"/>
        <v>_</v>
      </c>
      <c r="T294" s="2">
        <f>IF(VLOOKUP(Table2[[#This Row],[AwayTeam]],Table3[[Teams]:[D]],2)=VLOOKUP(Table2[[#This Row],[HomeTeam]],Table3[[Teams]:[D]],2),1,0)</f>
        <v>0</v>
      </c>
      <c r="U294" s="2">
        <f>IF(VLOOKUP(Table2[[#This Row],[AwayTeam]],Table3[[Teams]:[D]],3)=VLOOKUP(Table2[[#This Row],[HomeTeam]],Table3[[Teams]:[D]],3),1,0)</f>
        <v>0</v>
      </c>
      <c r="V294" s="2">
        <f>IF(Table2[[#This Row],[InterConf]]=1,IF(Table2[[#This Row],[InterDiv]]=0, 1, 0), 0)</f>
        <v>0</v>
      </c>
      <c r="W294" s="2">
        <f>IF(VLOOKUP(Table2[[#This Row],[AwayTeam]],Table3[[Teams]:[D]],2)&lt;&gt;VLOOKUP(Table2[[#This Row],[HomeTeam]],Table3[[Teams]:[D]],2),1,0)</f>
        <v>1</v>
      </c>
    </row>
    <row r="295" spans="1:23" x14ac:dyDescent="0.25">
      <c r="A295" s="5"/>
      <c r="B295" s="3">
        <v>45614</v>
      </c>
      <c r="C295" s="10" t="s">
        <v>405</v>
      </c>
      <c r="D295" s="4" t="s">
        <v>31</v>
      </c>
      <c r="E295" s="4" t="s">
        <v>38</v>
      </c>
      <c r="F295" s="4"/>
      <c r="G295" s="4"/>
      <c r="H295" s="4" t="str">
        <f t="shared" si="14"/>
        <v>_</v>
      </c>
      <c r="I295" s="4"/>
      <c r="J295" s="4"/>
      <c r="K295" s="4"/>
      <c r="L295" s="2" t="str">
        <f t="shared" si="13"/>
        <v>_</v>
      </c>
      <c r="M295" s="4"/>
      <c r="N295" s="4">
        <f>IF(ISBLANK(Table2[[#This Row],[ActualResult]]), 0, 1)</f>
        <v>0</v>
      </c>
      <c r="O295" s="4" t="str">
        <f>IF(ISBLANK(Table2[[#This Row],[ActualResult]]), "_", IF(Table2[[#This Row],[ActualWinner]]=Table2[[#This Row],[PredictedWinner]], "Y", "N"))</f>
        <v>_</v>
      </c>
      <c r="P295" s="4" t="str">
        <f>IF(ISBLANK(Table2[[#This Row],[ActualResult]]), "_", IF(Table2[[#This Row],[ActualAwayScore]]=Table2[[#This Row],[PredictedAwayScore]], "Y", "N"))</f>
        <v>_</v>
      </c>
      <c r="Q295" s="4" t="str">
        <f>IF(ISBLANK(Table2[[#This Row],[ActualResult]]), "_", IF(Table2[[#This Row],[ActualHomeScore]]=Table2[[#This Row],[PredictedHomeScore]], "Y", "N"))</f>
        <v>_</v>
      </c>
      <c r="R295" s="2"/>
      <c r="S295" s="2" t="str">
        <f t="shared" si="12"/>
        <v>_</v>
      </c>
      <c r="T295" s="2">
        <f>IF(VLOOKUP(Table2[[#This Row],[AwayTeam]],Table3[[Teams]:[D]],2)=VLOOKUP(Table2[[#This Row],[HomeTeam]],Table3[[Teams]:[D]],2),1,0)</f>
        <v>0</v>
      </c>
      <c r="U295" s="2">
        <f>IF(VLOOKUP(Table2[[#This Row],[AwayTeam]],Table3[[Teams]:[D]],3)=VLOOKUP(Table2[[#This Row],[HomeTeam]],Table3[[Teams]:[D]],3),1,0)</f>
        <v>0</v>
      </c>
      <c r="V295" s="2">
        <f>IF(Table2[[#This Row],[InterConf]]=1,IF(Table2[[#This Row],[InterDiv]]=0, 1, 0), 0)</f>
        <v>0</v>
      </c>
      <c r="W295" s="2">
        <f>IF(VLOOKUP(Table2[[#This Row],[AwayTeam]],Table3[[Teams]:[D]],2)&lt;&gt;VLOOKUP(Table2[[#This Row],[HomeTeam]],Table3[[Teams]:[D]],2),1,0)</f>
        <v>1</v>
      </c>
    </row>
    <row r="296" spans="1:23" x14ac:dyDescent="0.25">
      <c r="B296" s="1">
        <v>45615</v>
      </c>
      <c r="C296" s="9" t="s">
        <v>406</v>
      </c>
      <c r="D296" s="2" t="s">
        <v>23</v>
      </c>
      <c r="E296" s="2" t="s">
        <v>30</v>
      </c>
      <c r="F296" s="2"/>
      <c r="G296" s="2"/>
      <c r="H296" s="2" t="str">
        <f t="shared" si="14"/>
        <v>_</v>
      </c>
      <c r="I296" s="2"/>
      <c r="J296" s="2"/>
      <c r="K296" s="2"/>
      <c r="L296" s="19" t="str">
        <f t="shared" si="13"/>
        <v>_</v>
      </c>
      <c r="M296" s="2"/>
      <c r="N296" s="2">
        <f>IF(ISBLANK(Table2[[#This Row],[ActualResult]]), 0, 1)</f>
        <v>0</v>
      </c>
      <c r="O296" s="2" t="str">
        <f>IF(ISBLANK(Table2[[#This Row],[ActualResult]]), "_", IF(Table2[[#This Row],[ActualWinner]]=Table2[[#This Row],[PredictedWinner]], "Y", "N"))</f>
        <v>_</v>
      </c>
      <c r="P296" s="2" t="str">
        <f>IF(ISBLANK(Table2[[#This Row],[ActualResult]]), "_", IF(Table2[[#This Row],[ActualAwayScore]]=Table2[[#This Row],[PredictedAwayScore]], "Y", "N"))</f>
        <v>_</v>
      </c>
      <c r="Q296" s="2" t="str">
        <f>IF(ISBLANK(Table2[[#This Row],[ActualResult]]), "_", IF(Table2[[#This Row],[ActualHomeScore]]=Table2[[#This Row],[PredictedHomeScore]], "Y", "N"))</f>
        <v>_</v>
      </c>
      <c r="R296" s="2"/>
      <c r="S296" s="2" t="str">
        <f t="shared" si="12"/>
        <v>_</v>
      </c>
      <c r="T296" s="2">
        <f>IF(VLOOKUP(Table2[[#This Row],[AwayTeam]],Table3[[Teams]:[D]],2)=VLOOKUP(Table2[[#This Row],[HomeTeam]],Table3[[Teams]:[D]],2),1,0)</f>
        <v>0</v>
      </c>
      <c r="U296" s="2">
        <f>IF(VLOOKUP(Table2[[#This Row],[AwayTeam]],Table3[[Teams]:[D]],3)=VLOOKUP(Table2[[#This Row],[HomeTeam]],Table3[[Teams]:[D]],3),1,0)</f>
        <v>0</v>
      </c>
      <c r="V296" s="2">
        <f>IF(Table2[[#This Row],[InterConf]]=1,IF(Table2[[#This Row],[InterDiv]]=0, 1, 0), 0)</f>
        <v>0</v>
      </c>
      <c r="W296" s="2">
        <f>IF(VLOOKUP(Table2[[#This Row],[AwayTeam]],Table3[[Teams]:[D]],2)&lt;&gt;VLOOKUP(Table2[[#This Row],[HomeTeam]],Table3[[Teams]:[D]],2),1,0)</f>
        <v>1</v>
      </c>
    </row>
    <row r="297" spans="1:23" x14ac:dyDescent="0.25">
      <c r="B297" s="1">
        <v>45615</v>
      </c>
      <c r="C297" s="9" t="s">
        <v>407</v>
      </c>
      <c r="D297" s="2" t="s">
        <v>43</v>
      </c>
      <c r="E297" s="2" t="s">
        <v>21</v>
      </c>
      <c r="F297" s="2"/>
      <c r="G297" s="2"/>
      <c r="H297" s="2" t="str">
        <f t="shared" si="14"/>
        <v>_</v>
      </c>
      <c r="I297" s="2"/>
      <c r="J297" s="2"/>
      <c r="K297" s="2"/>
      <c r="L297" s="2" t="str">
        <f t="shared" si="13"/>
        <v>_</v>
      </c>
      <c r="M297" s="2"/>
      <c r="N297" s="2">
        <f>IF(ISBLANK(Table2[[#This Row],[ActualResult]]), 0, 1)</f>
        <v>0</v>
      </c>
      <c r="O297" s="2" t="str">
        <f>IF(ISBLANK(Table2[[#This Row],[ActualResult]]), "_", IF(Table2[[#This Row],[ActualWinner]]=Table2[[#This Row],[PredictedWinner]], "Y", "N"))</f>
        <v>_</v>
      </c>
      <c r="P297" s="2" t="str">
        <f>IF(ISBLANK(Table2[[#This Row],[ActualResult]]), "_", IF(Table2[[#This Row],[ActualAwayScore]]=Table2[[#This Row],[PredictedAwayScore]], "Y", "N"))</f>
        <v>_</v>
      </c>
      <c r="Q297" s="2" t="str">
        <f>IF(ISBLANK(Table2[[#This Row],[ActualResult]]), "_", IF(Table2[[#This Row],[ActualHomeScore]]=Table2[[#This Row],[PredictedHomeScore]], "Y", "N"))</f>
        <v>_</v>
      </c>
      <c r="R297" s="2"/>
      <c r="S297" s="2" t="str">
        <f t="shared" si="12"/>
        <v>_</v>
      </c>
      <c r="T297" s="2">
        <f>IF(VLOOKUP(Table2[[#This Row],[AwayTeam]],Table3[[Teams]:[D]],2)=VLOOKUP(Table2[[#This Row],[HomeTeam]],Table3[[Teams]:[D]],2),1,0)</f>
        <v>1</v>
      </c>
      <c r="U297" s="2">
        <f>IF(VLOOKUP(Table2[[#This Row],[AwayTeam]],Table3[[Teams]:[D]],3)=VLOOKUP(Table2[[#This Row],[HomeTeam]],Table3[[Teams]:[D]],3),1,0)</f>
        <v>0</v>
      </c>
      <c r="V297" s="2">
        <f>IF(Table2[[#This Row],[InterConf]]=1,IF(Table2[[#This Row],[InterDiv]]=0, 1, 0), 0)</f>
        <v>1</v>
      </c>
      <c r="W297" s="2">
        <f>IF(VLOOKUP(Table2[[#This Row],[AwayTeam]],Table3[[Teams]:[D]],2)&lt;&gt;VLOOKUP(Table2[[#This Row],[HomeTeam]],Table3[[Teams]:[D]],2),1,0)</f>
        <v>0</v>
      </c>
    </row>
    <row r="298" spans="1:23" x14ac:dyDescent="0.25">
      <c r="B298" s="1">
        <v>45615</v>
      </c>
      <c r="C298" s="9" t="s">
        <v>408</v>
      </c>
      <c r="D298" s="2" t="s">
        <v>37</v>
      </c>
      <c r="E298" s="2" t="s">
        <v>13</v>
      </c>
      <c r="F298" s="2"/>
      <c r="G298" s="2"/>
      <c r="H298" s="2" t="str">
        <f t="shared" si="14"/>
        <v>_</v>
      </c>
      <c r="I298" s="2"/>
      <c r="J298" s="2"/>
      <c r="K298" s="2"/>
      <c r="L298" s="2" t="str">
        <f t="shared" si="13"/>
        <v>_</v>
      </c>
      <c r="M298" s="2"/>
      <c r="N298" s="2">
        <f>IF(ISBLANK(Table2[[#This Row],[ActualResult]]), 0, 1)</f>
        <v>0</v>
      </c>
      <c r="O298" s="2" t="str">
        <f>IF(ISBLANK(Table2[[#This Row],[ActualResult]]), "_", IF(Table2[[#This Row],[ActualWinner]]=Table2[[#This Row],[PredictedWinner]], "Y", "N"))</f>
        <v>_</v>
      </c>
      <c r="P298" s="2" t="str">
        <f>IF(ISBLANK(Table2[[#This Row],[ActualResult]]), "_", IF(Table2[[#This Row],[ActualAwayScore]]=Table2[[#This Row],[PredictedAwayScore]], "Y", "N"))</f>
        <v>_</v>
      </c>
      <c r="Q298" s="2" t="str">
        <f>IF(ISBLANK(Table2[[#This Row],[ActualResult]]), "_", IF(Table2[[#This Row],[ActualHomeScore]]=Table2[[#This Row],[PredictedHomeScore]], "Y", "N"))</f>
        <v>_</v>
      </c>
      <c r="R298" s="2"/>
      <c r="S298" s="2" t="str">
        <f t="shared" si="12"/>
        <v>_</v>
      </c>
      <c r="T298" s="2">
        <f>IF(VLOOKUP(Table2[[#This Row],[AwayTeam]],Table3[[Teams]:[D]],2)=VLOOKUP(Table2[[#This Row],[HomeTeam]],Table3[[Teams]:[D]],2),1,0)</f>
        <v>1</v>
      </c>
      <c r="U298" s="2">
        <f>IF(VLOOKUP(Table2[[#This Row],[AwayTeam]],Table3[[Teams]:[D]],3)=VLOOKUP(Table2[[#This Row],[HomeTeam]],Table3[[Teams]:[D]],3),1,0)</f>
        <v>1</v>
      </c>
      <c r="V298" s="2">
        <f>IF(Table2[[#This Row],[InterConf]]=1,IF(Table2[[#This Row],[InterDiv]]=0, 1, 0), 0)</f>
        <v>0</v>
      </c>
      <c r="W298" s="2">
        <f>IF(VLOOKUP(Table2[[#This Row],[AwayTeam]],Table3[[Teams]:[D]],2)&lt;&gt;VLOOKUP(Table2[[#This Row],[HomeTeam]],Table3[[Teams]:[D]],2),1,0)</f>
        <v>0</v>
      </c>
    </row>
    <row r="299" spans="1:23" x14ac:dyDescent="0.25">
      <c r="B299" s="1">
        <v>45615</v>
      </c>
      <c r="C299" s="9" t="s">
        <v>409</v>
      </c>
      <c r="D299" s="2" t="s">
        <v>14</v>
      </c>
      <c r="E299" s="2" t="s">
        <v>22</v>
      </c>
      <c r="F299" s="2"/>
      <c r="G299" s="2"/>
      <c r="H299" s="2" t="str">
        <f t="shared" si="14"/>
        <v>_</v>
      </c>
      <c r="I299" s="2"/>
      <c r="J299" s="2"/>
      <c r="K299" s="2"/>
      <c r="L299" s="2" t="str">
        <f t="shared" si="13"/>
        <v>_</v>
      </c>
      <c r="M299" s="2"/>
      <c r="N299" s="2">
        <f>IF(ISBLANK(Table2[[#This Row],[ActualResult]]), 0, 1)</f>
        <v>0</v>
      </c>
      <c r="O299" s="2" t="str">
        <f>IF(ISBLANK(Table2[[#This Row],[ActualResult]]), "_", IF(Table2[[#This Row],[ActualWinner]]=Table2[[#This Row],[PredictedWinner]], "Y", "N"))</f>
        <v>_</v>
      </c>
      <c r="P299" s="2" t="str">
        <f>IF(ISBLANK(Table2[[#This Row],[ActualResult]]), "_", IF(Table2[[#This Row],[ActualAwayScore]]=Table2[[#This Row],[PredictedAwayScore]], "Y", "N"))</f>
        <v>_</v>
      </c>
      <c r="Q299" s="2" t="str">
        <f>IF(ISBLANK(Table2[[#This Row],[ActualResult]]), "_", IF(Table2[[#This Row],[ActualHomeScore]]=Table2[[#This Row],[PredictedHomeScore]], "Y", "N"))</f>
        <v>_</v>
      </c>
      <c r="R299" s="2"/>
      <c r="S299" s="2" t="str">
        <f t="shared" si="12"/>
        <v>_</v>
      </c>
      <c r="T299" s="2">
        <f>IF(VLOOKUP(Table2[[#This Row],[AwayTeam]],Table3[[Teams]:[D]],2)=VLOOKUP(Table2[[#This Row],[HomeTeam]],Table3[[Teams]:[D]],2),1,0)</f>
        <v>0</v>
      </c>
      <c r="U299" s="2">
        <f>IF(VLOOKUP(Table2[[#This Row],[AwayTeam]],Table3[[Teams]:[D]],3)=VLOOKUP(Table2[[#This Row],[HomeTeam]],Table3[[Teams]:[D]],3),1,0)</f>
        <v>0</v>
      </c>
      <c r="V299" s="2">
        <f>IF(Table2[[#This Row],[InterConf]]=1,IF(Table2[[#This Row],[InterDiv]]=0, 1, 0), 0)</f>
        <v>0</v>
      </c>
      <c r="W299" s="2">
        <f>IF(VLOOKUP(Table2[[#This Row],[AwayTeam]],Table3[[Teams]:[D]],2)&lt;&gt;VLOOKUP(Table2[[#This Row],[HomeTeam]],Table3[[Teams]:[D]],2),1,0)</f>
        <v>1</v>
      </c>
    </row>
    <row r="300" spans="1:23" x14ac:dyDescent="0.25">
      <c r="B300" s="1">
        <v>45615</v>
      </c>
      <c r="C300" s="9" t="s">
        <v>410</v>
      </c>
      <c r="D300" s="2" t="s">
        <v>47</v>
      </c>
      <c r="E300" s="2" t="s">
        <v>17</v>
      </c>
      <c r="F300" s="2"/>
      <c r="G300" s="2"/>
      <c r="H300" s="2" t="str">
        <f t="shared" si="14"/>
        <v>_</v>
      </c>
      <c r="I300" s="2"/>
      <c r="J300" s="2"/>
      <c r="K300" s="2"/>
      <c r="L300" s="2" t="str">
        <f t="shared" si="13"/>
        <v>_</v>
      </c>
      <c r="M300" s="2"/>
      <c r="N300" s="2">
        <f>IF(ISBLANK(Table2[[#This Row],[ActualResult]]), 0, 1)</f>
        <v>0</v>
      </c>
      <c r="O300" s="2" t="str">
        <f>IF(ISBLANK(Table2[[#This Row],[ActualResult]]), "_", IF(Table2[[#This Row],[ActualWinner]]=Table2[[#This Row],[PredictedWinner]], "Y", "N"))</f>
        <v>_</v>
      </c>
      <c r="P300" s="2" t="str">
        <f>IF(ISBLANK(Table2[[#This Row],[ActualResult]]), "_", IF(Table2[[#This Row],[ActualAwayScore]]=Table2[[#This Row],[PredictedAwayScore]], "Y", "N"))</f>
        <v>_</v>
      </c>
      <c r="Q300" s="2" t="str">
        <f>IF(ISBLANK(Table2[[#This Row],[ActualResult]]), "_", IF(Table2[[#This Row],[ActualHomeScore]]=Table2[[#This Row],[PredictedHomeScore]], "Y", "N"))</f>
        <v>_</v>
      </c>
      <c r="R300" s="2"/>
      <c r="S300" s="2" t="str">
        <f t="shared" si="12"/>
        <v>_</v>
      </c>
      <c r="T300" s="2">
        <f>IF(VLOOKUP(Table2[[#This Row],[AwayTeam]],Table3[[Teams]:[D]],2)=VLOOKUP(Table2[[#This Row],[HomeTeam]],Table3[[Teams]:[D]],2),1,0)</f>
        <v>1</v>
      </c>
      <c r="U300" s="2">
        <f>IF(VLOOKUP(Table2[[#This Row],[AwayTeam]],Table3[[Teams]:[D]],3)=VLOOKUP(Table2[[#This Row],[HomeTeam]],Table3[[Teams]:[D]],3),1,0)</f>
        <v>0</v>
      </c>
      <c r="V300" s="2">
        <f>IF(Table2[[#This Row],[InterConf]]=1,IF(Table2[[#This Row],[InterDiv]]=0, 1, 0), 0)</f>
        <v>1</v>
      </c>
      <c r="W300" s="2">
        <f>IF(VLOOKUP(Table2[[#This Row],[AwayTeam]],Table3[[Teams]:[D]],2)&lt;&gt;VLOOKUP(Table2[[#This Row],[HomeTeam]],Table3[[Teams]:[D]],2),1,0)</f>
        <v>0</v>
      </c>
    </row>
    <row r="301" spans="1:23" x14ac:dyDescent="0.25">
      <c r="B301" s="1">
        <v>45615</v>
      </c>
      <c r="C301" s="9" t="s">
        <v>411</v>
      </c>
      <c r="D301" s="2" t="s">
        <v>33</v>
      </c>
      <c r="E301" s="2" t="s">
        <v>24</v>
      </c>
      <c r="F301" s="2"/>
      <c r="G301" s="2"/>
      <c r="H301" s="2" t="str">
        <f t="shared" si="14"/>
        <v>_</v>
      </c>
      <c r="I301" s="2"/>
      <c r="J301" s="2"/>
      <c r="K301" s="2"/>
      <c r="L301" s="2" t="str">
        <f t="shared" si="13"/>
        <v>_</v>
      </c>
      <c r="M301" s="2"/>
      <c r="N301" s="2">
        <f>IF(ISBLANK(Table2[[#This Row],[ActualResult]]), 0, 1)</f>
        <v>0</v>
      </c>
      <c r="O301" s="2" t="str">
        <f>IF(ISBLANK(Table2[[#This Row],[ActualResult]]), "_", IF(Table2[[#This Row],[ActualWinner]]=Table2[[#This Row],[PredictedWinner]], "Y", "N"))</f>
        <v>_</v>
      </c>
      <c r="P301" s="2" t="str">
        <f>IF(ISBLANK(Table2[[#This Row],[ActualResult]]), "_", IF(Table2[[#This Row],[ActualAwayScore]]=Table2[[#This Row],[PredictedAwayScore]], "Y", "N"))</f>
        <v>_</v>
      </c>
      <c r="Q301" s="2" t="str">
        <f>IF(ISBLANK(Table2[[#This Row],[ActualResult]]), "_", IF(Table2[[#This Row],[ActualHomeScore]]=Table2[[#This Row],[PredictedHomeScore]], "Y", "N"))</f>
        <v>_</v>
      </c>
      <c r="R301" s="2"/>
      <c r="S301" s="2" t="str">
        <f t="shared" si="12"/>
        <v>_</v>
      </c>
      <c r="T301" s="2">
        <f>IF(VLOOKUP(Table2[[#This Row],[AwayTeam]],Table3[[Teams]:[D]],2)=VLOOKUP(Table2[[#This Row],[HomeTeam]],Table3[[Teams]:[D]],2),1,0)</f>
        <v>0</v>
      </c>
      <c r="U301" s="2">
        <f>IF(VLOOKUP(Table2[[#This Row],[AwayTeam]],Table3[[Teams]:[D]],3)=VLOOKUP(Table2[[#This Row],[HomeTeam]],Table3[[Teams]:[D]],3),1,0)</f>
        <v>0</v>
      </c>
      <c r="V301" s="2">
        <f>IF(Table2[[#This Row],[InterConf]]=1,IF(Table2[[#This Row],[InterDiv]]=0, 1, 0), 0)</f>
        <v>0</v>
      </c>
      <c r="W301" s="2">
        <f>IF(VLOOKUP(Table2[[#This Row],[AwayTeam]],Table3[[Teams]:[D]],2)&lt;&gt;VLOOKUP(Table2[[#This Row],[HomeTeam]],Table3[[Teams]:[D]],2),1,0)</f>
        <v>1</v>
      </c>
    </row>
    <row r="302" spans="1:23" x14ac:dyDescent="0.25">
      <c r="A302" s="5"/>
      <c r="B302" s="3">
        <v>45615</v>
      </c>
      <c r="C302" s="10" t="s">
        <v>412</v>
      </c>
      <c r="D302" s="4" t="s">
        <v>20</v>
      </c>
      <c r="E302" s="4" t="s">
        <v>25</v>
      </c>
      <c r="F302" s="4"/>
      <c r="G302" s="4"/>
      <c r="H302" s="4" t="str">
        <f t="shared" si="14"/>
        <v>_</v>
      </c>
      <c r="I302" s="4"/>
      <c r="J302" s="4"/>
      <c r="K302" s="4"/>
      <c r="L302" s="2" t="str">
        <f t="shared" si="13"/>
        <v>_</v>
      </c>
      <c r="M302" s="4"/>
      <c r="N302" s="4">
        <f>IF(ISBLANK(Table2[[#This Row],[ActualResult]]), 0, 1)</f>
        <v>0</v>
      </c>
      <c r="O302" s="4" t="str">
        <f>IF(ISBLANK(Table2[[#This Row],[ActualResult]]), "_", IF(Table2[[#This Row],[ActualWinner]]=Table2[[#This Row],[PredictedWinner]], "Y", "N"))</f>
        <v>_</v>
      </c>
      <c r="P302" s="4" t="str">
        <f>IF(ISBLANK(Table2[[#This Row],[ActualResult]]), "_", IF(Table2[[#This Row],[ActualAwayScore]]=Table2[[#This Row],[PredictedAwayScore]], "Y", "N"))</f>
        <v>_</v>
      </c>
      <c r="Q302" s="4" t="str">
        <f>IF(ISBLANK(Table2[[#This Row],[ActualResult]]), "_", IF(Table2[[#This Row],[ActualHomeScore]]=Table2[[#This Row],[PredictedHomeScore]], "Y", "N"))</f>
        <v>_</v>
      </c>
      <c r="R302" s="2"/>
      <c r="S302" s="2" t="str">
        <f t="shared" si="12"/>
        <v>_</v>
      </c>
      <c r="T302" s="2">
        <f>IF(VLOOKUP(Table2[[#This Row],[AwayTeam]],Table3[[Teams]:[D]],2)=VLOOKUP(Table2[[#This Row],[HomeTeam]],Table3[[Teams]:[D]],2),1,0)</f>
        <v>0</v>
      </c>
      <c r="U302" s="2">
        <f>IF(VLOOKUP(Table2[[#This Row],[AwayTeam]],Table3[[Teams]:[D]],3)=VLOOKUP(Table2[[#This Row],[HomeTeam]],Table3[[Teams]:[D]],3),1,0)</f>
        <v>0</v>
      </c>
      <c r="V302" s="2">
        <f>IF(Table2[[#This Row],[InterConf]]=1,IF(Table2[[#This Row],[InterDiv]]=0, 1, 0), 0)</f>
        <v>0</v>
      </c>
      <c r="W302" s="2">
        <f>IF(VLOOKUP(Table2[[#This Row],[AwayTeam]],Table3[[Teams]:[D]],2)&lt;&gt;VLOOKUP(Table2[[#This Row],[HomeTeam]],Table3[[Teams]:[D]],2),1,0)</f>
        <v>1</v>
      </c>
    </row>
    <row r="303" spans="1:23" x14ac:dyDescent="0.25">
      <c r="B303" s="1">
        <v>45616</v>
      </c>
      <c r="C303" s="9" t="s">
        <v>413</v>
      </c>
      <c r="D303" s="2" t="s">
        <v>27</v>
      </c>
      <c r="E303" s="2" t="s">
        <v>18</v>
      </c>
      <c r="F303" s="2"/>
      <c r="G303" s="2"/>
      <c r="H303" s="2" t="str">
        <f t="shared" si="14"/>
        <v>_</v>
      </c>
      <c r="I303" s="2"/>
      <c r="J303" s="2"/>
      <c r="K303" s="2"/>
      <c r="L303" s="19" t="str">
        <f t="shared" si="13"/>
        <v>_</v>
      </c>
      <c r="M303" s="2"/>
      <c r="N303" s="2">
        <f>IF(ISBLANK(Table2[[#This Row],[ActualResult]]), 0, 1)</f>
        <v>0</v>
      </c>
      <c r="O303" s="2" t="str">
        <f>IF(ISBLANK(Table2[[#This Row],[ActualResult]]), "_", IF(Table2[[#This Row],[ActualWinner]]=Table2[[#This Row],[PredictedWinner]], "Y", "N"))</f>
        <v>_</v>
      </c>
      <c r="P303" s="2" t="str">
        <f>IF(ISBLANK(Table2[[#This Row],[ActualResult]]), "_", IF(Table2[[#This Row],[ActualAwayScore]]=Table2[[#This Row],[PredictedAwayScore]], "Y", "N"))</f>
        <v>_</v>
      </c>
      <c r="Q303" s="2" t="str">
        <f>IF(ISBLANK(Table2[[#This Row],[ActualResult]]), "_", IF(Table2[[#This Row],[ActualHomeScore]]=Table2[[#This Row],[PredictedHomeScore]], "Y", "N"))</f>
        <v>_</v>
      </c>
      <c r="R303" s="2"/>
      <c r="S303" s="2" t="str">
        <f t="shared" si="12"/>
        <v>_</v>
      </c>
      <c r="T303" s="2">
        <f>IF(VLOOKUP(Table2[[#This Row],[AwayTeam]],Table3[[Teams]:[D]],2)=VLOOKUP(Table2[[#This Row],[HomeTeam]],Table3[[Teams]:[D]],2),1,0)</f>
        <v>0</v>
      </c>
      <c r="U303" s="2">
        <f>IF(VLOOKUP(Table2[[#This Row],[AwayTeam]],Table3[[Teams]:[D]],3)=VLOOKUP(Table2[[#This Row],[HomeTeam]],Table3[[Teams]:[D]],3),1,0)</f>
        <v>0</v>
      </c>
      <c r="V303" s="2">
        <f>IF(Table2[[#This Row],[InterConf]]=1,IF(Table2[[#This Row],[InterDiv]]=0, 1, 0), 0)</f>
        <v>0</v>
      </c>
      <c r="W303" s="2">
        <f>IF(VLOOKUP(Table2[[#This Row],[AwayTeam]],Table3[[Teams]:[D]],2)&lt;&gt;VLOOKUP(Table2[[#This Row],[HomeTeam]],Table3[[Teams]:[D]],2),1,0)</f>
        <v>1</v>
      </c>
    </row>
    <row r="304" spans="1:23" x14ac:dyDescent="0.25">
      <c r="B304" s="1">
        <v>45616</v>
      </c>
      <c r="C304" s="9" t="s">
        <v>414</v>
      </c>
      <c r="D304" s="2" t="s">
        <v>44</v>
      </c>
      <c r="E304" s="2" t="s">
        <v>45</v>
      </c>
      <c r="F304" s="2"/>
      <c r="G304" s="2"/>
      <c r="H304" s="2" t="str">
        <f t="shared" si="14"/>
        <v>_</v>
      </c>
      <c r="I304" s="2"/>
      <c r="J304" s="2"/>
      <c r="K304" s="2"/>
      <c r="L304" s="2" t="str">
        <f t="shared" si="13"/>
        <v>_</v>
      </c>
      <c r="M304" s="2"/>
      <c r="N304" s="2">
        <f>IF(ISBLANK(Table2[[#This Row],[ActualResult]]), 0, 1)</f>
        <v>0</v>
      </c>
      <c r="O304" s="2" t="str">
        <f>IF(ISBLANK(Table2[[#This Row],[ActualResult]]), "_", IF(Table2[[#This Row],[ActualWinner]]=Table2[[#This Row],[PredictedWinner]], "Y", "N"))</f>
        <v>_</v>
      </c>
      <c r="P304" s="2" t="str">
        <f>IF(ISBLANK(Table2[[#This Row],[ActualResult]]), "_", IF(Table2[[#This Row],[ActualAwayScore]]=Table2[[#This Row],[PredictedAwayScore]], "Y", "N"))</f>
        <v>_</v>
      </c>
      <c r="Q304" s="2" t="str">
        <f>IF(ISBLANK(Table2[[#This Row],[ActualResult]]), "_", IF(Table2[[#This Row],[ActualHomeScore]]=Table2[[#This Row],[PredictedHomeScore]], "Y", "N"))</f>
        <v>_</v>
      </c>
      <c r="R304" s="2"/>
      <c r="S304" s="2" t="str">
        <f t="shared" si="12"/>
        <v>_</v>
      </c>
      <c r="T304" s="2">
        <f>IF(VLOOKUP(Table2[[#This Row],[AwayTeam]],Table3[[Teams]:[D]],2)=VLOOKUP(Table2[[#This Row],[HomeTeam]],Table3[[Teams]:[D]],2),1,0)</f>
        <v>1</v>
      </c>
      <c r="U304" s="2">
        <f>IF(VLOOKUP(Table2[[#This Row],[AwayTeam]],Table3[[Teams]:[D]],3)=VLOOKUP(Table2[[#This Row],[HomeTeam]],Table3[[Teams]:[D]],3),1,0)</f>
        <v>1</v>
      </c>
      <c r="V304" s="2">
        <f>IF(Table2[[#This Row],[InterConf]]=1,IF(Table2[[#This Row],[InterDiv]]=0, 1, 0), 0)</f>
        <v>0</v>
      </c>
      <c r="W304" s="2">
        <f>IF(VLOOKUP(Table2[[#This Row],[AwayTeam]],Table3[[Teams]:[D]],2)&lt;&gt;VLOOKUP(Table2[[#This Row],[HomeTeam]],Table3[[Teams]:[D]],2),1,0)</f>
        <v>0</v>
      </c>
    </row>
    <row r="305" spans="1:23" x14ac:dyDescent="0.25">
      <c r="B305" s="1">
        <v>45616</v>
      </c>
      <c r="C305" s="9" t="s">
        <v>415</v>
      </c>
      <c r="D305" s="2" t="s">
        <v>38</v>
      </c>
      <c r="E305" s="2" t="s">
        <v>34</v>
      </c>
      <c r="F305" s="2"/>
      <c r="G305" s="2"/>
      <c r="H305" s="2" t="str">
        <f t="shared" si="14"/>
        <v>_</v>
      </c>
      <c r="I305" s="2"/>
      <c r="J305" s="2"/>
      <c r="K305" s="2"/>
      <c r="L305" s="2" t="str">
        <f t="shared" si="13"/>
        <v>_</v>
      </c>
      <c r="M305" s="2"/>
      <c r="N305" s="2">
        <f>IF(ISBLANK(Table2[[#This Row],[ActualResult]]), 0, 1)</f>
        <v>0</v>
      </c>
      <c r="O305" s="2" t="str">
        <f>IF(ISBLANK(Table2[[#This Row],[ActualResult]]), "_", IF(Table2[[#This Row],[ActualWinner]]=Table2[[#This Row],[PredictedWinner]], "Y", "N"))</f>
        <v>_</v>
      </c>
      <c r="P305" s="2" t="str">
        <f>IF(ISBLANK(Table2[[#This Row],[ActualResult]]), "_", IF(Table2[[#This Row],[ActualAwayScore]]=Table2[[#This Row],[PredictedAwayScore]], "Y", "N"))</f>
        <v>_</v>
      </c>
      <c r="Q305" s="2" t="str">
        <f>IF(ISBLANK(Table2[[#This Row],[ActualResult]]), "_", IF(Table2[[#This Row],[ActualHomeScore]]=Table2[[#This Row],[PredictedHomeScore]], "Y", "N"))</f>
        <v>_</v>
      </c>
      <c r="R305" s="2"/>
      <c r="S305" s="2" t="str">
        <f t="shared" si="12"/>
        <v>_</v>
      </c>
      <c r="T305" s="2">
        <f>IF(VLOOKUP(Table2[[#This Row],[AwayTeam]],Table3[[Teams]:[D]],2)=VLOOKUP(Table2[[#This Row],[HomeTeam]],Table3[[Teams]:[D]],2),1,0)</f>
        <v>1</v>
      </c>
      <c r="U305" s="2">
        <f>IF(VLOOKUP(Table2[[#This Row],[AwayTeam]],Table3[[Teams]:[D]],3)=VLOOKUP(Table2[[#This Row],[HomeTeam]],Table3[[Teams]:[D]],3),1,0)</f>
        <v>0</v>
      </c>
      <c r="V305" s="2">
        <f>IF(Table2[[#This Row],[InterConf]]=1,IF(Table2[[#This Row],[InterDiv]]=0, 1, 0), 0)</f>
        <v>1</v>
      </c>
      <c r="W305" s="2">
        <f>IF(VLOOKUP(Table2[[#This Row],[AwayTeam]],Table3[[Teams]:[D]],2)&lt;&gt;VLOOKUP(Table2[[#This Row],[HomeTeam]],Table3[[Teams]:[D]],2),1,0)</f>
        <v>0</v>
      </c>
    </row>
    <row r="306" spans="1:23" x14ac:dyDescent="0.25">
      <c r="B306" s="1">
        <v>45616</v>
      </c>
      <c r="C306" s="9" t="s">
        <v>416</v>
      </c>
      <c r="D306" s="2" t="s">
        <v>35</v>
      </c>
      <c r="E306" s="2" t="s">
        <v>12</v>
      </c>
      <c r="F306" s="2"/>
      <c r="G306" s="2"/>
      <c r="H306" s="2" t="str">
        <f t="shared" si="14"/>
        <v>_</v>
      </c>
      <c r="I306" s="2"/>
      <c r="J306" s="2"/>
      <c r="K306" s="2"/>
      <c r="L306" s="2" t="str">
        <f t="shared" si="13"/>
        <v>_</v>
      </c>
      <c r="M306" s="2"/>
      <c r="N306" s="2">
        <f>IF(ISBLANK(Table2[[#This Row],[ActualResult]]), 0, 1)</f>
        <v>0</v>
      </c>
      <c r="O306" s="2" t="str">
        <f>IF(ISBLANK(Table2[[#This Row],[ActualResult]]), "_", IF(Table2[[#This Row],[ActualWinner]]=Table2[[#This Row],[PredictedWinner]], "Y", "N"))</f>
        <v>_</v>
      </c>
      <c r="P306" s="2" t="str">
        <f>IF(ISBLANK(Table2[[#This Row],[ActualResult]]), "_", IF(Table2[[#This Row],[ActualAwayScore]]=Table2[[#This Row],[PredictedAwayScore]], "Y", "N"))</f>
        <v>_</v>
      </c>
      <c r="Q306" s="2" t="str">
        <f>IF(ISBLANK(Table2[[#This Row],[ActualResult]]), "_", IF(Table2[[#This Row],[ActualHomeScore]]=Table2[[#This Row],[PredictedHomeScore]], "Y", "N"))</f>
        <v>_</v>
      </c>
      <c r="R306" s="2"/>
      <c r="S306" s="2" t="str">
        <f t="shared" si="12"/>
        <v>_</v>
      </c>
      <c r="T306" s="2">
        <f>IF(VLOOKUP(Table2[[#This Row],[AwayTeam]],Table3[[Teams]:[D]],2)=VLOOKUP(Table2[[#This Row],[HomeTeam]],Table3[[Teams]:[D]],2),1,0)</f>
        <v>1</v>
      </c>
      <c r="U306" s="2">
        <f>IF(VLOOKUP(Table2[[#This Row],[AwayTeam]],Table3[[Teams]:[D]],3)=VLOOKUP(Table2[[#This Row],[HomeTeam]],Table3[[Teams]:[D]],3),1,0)</f>
        <v>0</v>
      </c>
      <c r="V306" s="2">
        <f>IF(Table2[[#This Row],[InterConf]]=1,IF(Table2[[#This Row],[InterDiv]]=0, 1, 0), 0)</f>
        <v>1</v>
      </c>
      <c r="W306" s="2">
        <f>IF(VLOOKUP(Table2[[#This Row],[AwayTeam]],Table3[[Teams]:[D]],2)&lt;&gt;VLOOKUP(Table2[[#This Row],[HomeTeam]],Table3[[Teams]:[D]],2),1,0)</f>
        <v>0</v>
      </c>
    </row>
    <row r="307" spans="1:23" x14ac:dyDescent="0.25">
      <c r="A307" s="5"/>
      <c r="B307" s="3">
        <v>45616</v>
      </c>
      <c r="C307" s="10" t="s">
        <v>417</v>
      </c>
      <c r="D307" s="4" t="s">
        <v>29</v>
      </c>
      <c r="E307" s="4" t="s">
        <v>28</v>
      </c>
      <c r="F307" s="4"/>
      <c r="G307" s="4"/>
      <c r="H307" s="4" t="str">
        <f t="shared" si="14"/>
        <v>_</v>
      </c>
      <c r="I307" s="4"/>
      <c r="J307" s="4"/>
      <c r="K307" s="4"/>
      <c r="L307" s="4" t="str">
        <f t="shared" si="13"/>
        <v>_</v>
      </c>
      <c r="M307" s="4"/>
      <c r="N307" s="4">
        <f>IF(ISBLANK(Table2[[#This Row],[ActualResult]]), 0, 1)</f>
        <v>0</v>
      </c>
      <c r="O307" s="4" t="str">
        <f>IF(ISBLANK(Table2[[#This Row],[ActualResult]]), "_", IF(Table2[[#This Row],[ActualWinner]]=Table2[[#This Row],[PredictedWinner]], "Y", "N"))</f>
        <v>_</v>
      </c>
      <c r="P307" s="4" t="str">
        <f>IF(ISBLANK(Table2[[#This Row],[ActualResult]]), "_", IF(Table2[[#This Row],[ActualAwayScore]]=Table2[[#This Row],[PredictedAwayScore]], "Y", "N"))</f>
        <v>_</v>
      </c>
      <c r="Q307" s="4" t="str">
        <f>IF(ISBLANK(Table2[[#This Row],[ActualResult]]), "_", IF(Table2[[#This Row],[ActualHomeScore]]=Table2[[#This Row],[PredictedHomeScore]], "Y", "N"))</f>
        <v>_</v>
      </c>
      <c r="R307" s="2"/>
      <c r="S307" s="2" t="str">
        <f t="shared" si="12"/>
        <v>_</v>
      </c>
      <c r="T307" s="2">
        <f>IF(VLOOKUP(Table2[[#This Row],[AwayTeam]],Table3[[Teams]:[D]],2)=VLOOKUP(Table2[[#This Row],[HomeTeam]],Table3[[Teams]:[D]],2),1,0)</f>
        <v>0</v>
      </c>
      <c r="U307" s="2">
        <f>IF(VLOOKUP(Table2[[#This Row],[AwayTeam]],Table3[[Teams]:[D]],3)=VLOOKUP(Table2[[#This Row],[HomeTeam]],Table3[[Teams]:[D]],3),1,0)</f>
        <v>0</v>
      </c>
      <c r="V307" s="2">
        <f>IF(Table2[[#This Row],[InterConf]]=1,IF(Table2[[#This Row],[InterDiv]]=0, 1, 0), 0)</f>
        <v>0</v>
      </c>
      <c r="W307" s="2">
        <f>IF(VLOOKUP(Table2[[#This Row],[AwayTeam]],Table3[[Teams]:[D]],2)&lt;&gt;VLOOKUP(Table2[[#This Row],[HomeTeam]],Table3[[Teams]:[D]],2),1,0)</f>
        <v>1</v>
      </c>
    </row>
    <row r="308" spans="1:23" x14ac:dyDescent="0.25">
      <c r="B308" s="1">
        <v>45617</v>
      </c>
      <c r="C308" s="9" t="s">
        <v>418</v>
      </c>
      <c r="D308" s="2" t="s">
        <v>15</v>
      </c>
      <c r="E308" s="2" t="s">
        <v>16</v>
      </c>
      <c r="F308" s="2"/>
      <c r="G308" s="2"/>
      <c r="H308" s="2" t="str">
        <f t="shared" si="14"/>
        <v>_</v>
      </c>
      <c r="I308" s="2"/>
      <c r="J308" s="2"/>
      <c r="K308" s="2"/>
      <c r="L308" s="2" t="str">
        <f t="shared" si="13"/>
        <v>_</v>
      </c>
      <c r="M308" s="2"/>
      <c r="N308" s="2">
        <f>IF(ISBLANK(Table2[[#This Row],[ActualResult]]), 0, 1)</f>
        <v>0</v>
      </c>
      <c r="O308" s="2" t="str">
        <f>IF(ISBLANK(Table2[[#This Row],[ActualResult]]), "_", IF(Table2[[#This Row],[ActualWinner]]=Table2[[#This Row],[PredictedWinner]], "Y", "N"))</f>
        <v>_</v>
      </c>
      <c r="P308" s="2" t="str">
        <f>IF(ISBLANK(Table2[[#This Row],[ActualResult]]), "_", IF(Table2[[#This Row],[ActualAwayScore]]=Table2[[#This Row],[PredictedAwayScore]], "Y", "N"))</f>
        <v>_</v>
      </c>
      <c r="Q308" s="2" t="str">
        <f>IF(ISBLANK(Table2[[#This Row],[ActualResult]]), "_", IF(Table2[[#This Row],[ActualHomeScore]]=Table2[[#This Row],[PredictedHomeScore]], "Y", "N"))</f>
        <v>_</v>
      </c>
      <c r="R308" s="2"/>
      <c r="S308" s="2" t="str">
        <f t="shared" si="12"/>
        <v>_</v>
      </c>
      <c r="T308" s="2">
        <f>IF(VLOOKUP(Table2[[#This Row],[AwayTeam]],Table3[[Teams]:[D]],2)=VLOOKUP(Table2[[#This Row],[HomeTeam]],Table3[[Teams]:[D]],2),1,0)</f>
        <v>0</v>
      </c>
      <c r="U308" s="2">
        <f>IF(VLOOKUP(Table2[[#This Row],[AwayTeam]],Table3[[Teams]:[D]],3)=VLOOKUP(Table2[[#This Row],[HomeTeam]],Table3[[Teams]:[D]],3),1,0)</f>
        <v>0</v>
      </c>
      <c r="V308" s="2">
        <f>IF(Table2[[#This Row],[InterConf]]=1,IF(Table2[[#This Row],[InterDiv]]=0, 1, 0), 0)</f>
        <v>0</v>
      </c>
      <c r="W308" s="2">
        <f>IF(VLOOKUP(Table2[[#This Row],[AwayTeam]],Table3[[Teams]:[D]],2)&lt;&gt;VLOOKUP(Table2[[#This Row],[HomeTeam]],Table3[[Teams]:[D]],2),1,0)</f>
        <v>1</v>
      </c>
    </row>
    <row r="309" spans="1:23" x14ac:dyDescent="0.25">
      <c r="B309" s="1">
        <v>45617</v>
      </c>
      <c r="C309" s="9" t="s">
        <v>419</v>
      </c>
      <c r="D309" s="2" t="s">
        <v>27</v>
      </c>
      <c r="E309" s="2" t="s">
        <v>30</v>
      </c>
      <c r="F309" s="2"/>
      <c r="G309" s="2"/>
      <c r="H309" s="2" t="str">
        <f t="shared" si="14"/>
        <v>_</v>
      </c>
      <c r="I309" s="2"/>
      <c r="J309" s="2"/>
      <c r="K309" s="2"/>
      <c r="L309" s="2" t="str">
        <f t="shared" si="13"/>
        <v>_</v>
      </c>
      <c r="M309" s="2"/>
      <c r="N309" s="2">
        <f>IF(ISBLANK(Table2[[#This Row],[ActualResult]]), 0, 1)</f>
        <v>0</v>
      </c>
      <c r="O309" s="2" t="str">
        <f>IF(ISBLANK(Table2[[#This Row],[ActualResult]]), "_", IF(Table2[[#This Row],[ActualWinner]]=Table2[[#This Row],[PredictedWinner]], "Y", "N"))</f>
        <v>_</v>
      </c>
      <c r="P309" s="2" t="str">
        <f>IF(ISBLANK(Table2[[#This Row],[ActualResult]]), "_", IF(Table2[[#This Row],[ActualAwayScore]]=Table2[[#This Row],[PredictedAwayScore]], "Y", "N"))</f>
        <v>_</v>
      </c>
      <c r="Q309" s="2" t="str">
        <f>IF(ISBLANK(Table2[[#This Row],[ActualResult]]), "_", IF(Table2[[#This Row],[ActualHomeScore]]=Table2[[#This Row],[PredictedHomeScore]], "Y", "N"))</f>
        <v>_</v>
      </c>
      <c r="R309" s="2"/>
      <c r="S309" s="2" t="str">
        <f t="shared" si="12"/>
        <v>_</v>
      </c>
      <c r="T309" s="2">
        <f>IF(VLOOKUP(Table2[[#This Row],[AwayTeam]],Table3[[Teams]:[D]],2)=VLOOKUP(Table2[[#This Row],[HomeTeam]],Table3[[Teams]:[D]],2),1,0)</f>
        <v>0</v>
      </c>
      <c r="U309" s="2">
        <f>IF(VLOOKUP(Table2[[#This Row],[AwayTeam]],Table3[[Teams]:[D]],3)=VLOOKUP(Table2[[#This Row],[HomeTeam]],Table3[[Teams]:[D]],3),1,0)</f>
        <v>0</v>
      </c>
      <c r="V309" s="2">
        <f>IF(Table2[[#This Row],[InterConf]]=1,IF(Table2[[#This Row],[InterDiv]]=0, 1, 0), 0)</f>
        <v>0</v>
      </c>
      <c r="W309" s="2">
        <f>IF(VLOOKUP(Table2[[#This Row],[AwayTeam]],Table3[[Teams]:[D]],2)&lt;&gt;VLOOKUP(Table2[[#This Row],[HomeTeam]],Table3[[Teams]:[D]],2),1,0)</f>
        <v>1</v>
      </c>
    </row>
    <row r="310" spans="1:23" x14ac:dyDescent="0.25">
      <c r="B310" s="1">
        <v>45617</v>
      </c>
      <c r="C310" s="9" t="s">
        <v>420</v>
      </c>
      <c r="D310" s="2" t="s">
        <v>33</v>
      </c>
      <c r="E310" s="2" t="s">
        <v>31</v>
      </c>
      <c r="F310" s="2"/>
      <c r="G310" s="2"/>
      <c r="H310" s="2" t="str">
        <f t="shared" si="14"/>
        <v>_</v>
      </c>
      <c r="I310" s="2"/>
      <c r="J310" s="2"/>
      <c r="K310" s="2"/>
      <c r="L310" s="2" t="str">
        <f t="shared" si="13"/>
        <v>_</v>
      </c>
      <c r="M310" s="2"/>
      <c r="N310" s="2">
        <f>IF(ISBLANK(Table2[[#This Row],[ActualResult]]), 0, 1)</f>
        <v>0</v>
      </c>
      <c r="O310" s="2" t="str">
        <f>IF(ISBLANK(Table2[[#This Row],[ActualResult]]), "_", IF(Table2[[#This Row],[ActualWinner]]=Table2[[#This Row],[PredictedWinner]], "Y", "N"))</f>
        <v>_</v>
      </c>
      <c r="P310" s="2" t="str">
        <f>IF(ISBLANK(Table2[[#This Row],[ActualResult]]), "_", IF(Table2[[#This Row],[ActualAwayScore]]=Table2[[#This Row],[PredictedAwayScore]], "Y", "N"))</f>
        <v>_</v>
      </c>
      <c r="Q310" s="2" t="str">
        <f>IF(ISBLANK(Table2[[#This Row],[ActualResult]]), "_", IF(Table2[[#This Row],[ActualHomeScore]]=Table2[[#This Row],[PredictedHomeScore]], "Y", "N"))</f>
        <v>_</v>
      </c>
      <c r="R310" s="2"/>
      <c r="S310" s="2" t="str">
        <f t="shared" si="12"/>
        <v>_</v>
      </c>
      <c r="T310" s="2">
        <f>IF(VLOOKUP(Table2[[#This Row],[AwayTeam]],Table3[[Teams]:[D]],2)=VLOOKUP(Table2[[#This Row],[HomeTeam]],Table3[[Teams]:[D]],2),1,0)</f>
        <v>1</v>
      </c>
      <c r="U310" s="2">
        <f>IF(VLOOKUP(Table2[[#This Row],[AwayTeam]],Table3[[Teams]:[D]],3)=VLOOKUP(Table2[[#This Row],[HomeTeam]],Table3[[Teams]:[D]],3),1,0)</f>
        <v>0</v>
      </c>
      <c r="V310" s="2">
        <f>IF(Table2[[#This Row],[InterConf]]=1,IF(Table2[[#This Row],[InterDiv]]=0, 1, 0), 0)</f>
        <v>1</v>
      </c>
      <c r="W310" s="2">
        <f>IF(VLOOKUP(Table2[[#This Row],[AwayTeam]],Table3[[Teams]:[D]],2)&lt;&gt;VLOOKUP(Table2[[#This Row],[HomeTeam]],Table3[[Teams]:[D]],2),1,0)</f>
        <v>0</v>
      </c>
    </row>
    <row r="311" spans="1:23" x14ac:dyDescent="0.25">
      <c r="B311" s="1">
        <v>45617</v>
      </c>
      <c r="C311" s="9" t="s">
        <v>421</v>
      </c>
      <c r="D311" s="2" t="s">
        <v>44</v>
      </c>
      <c r="E311" s="2" t="s">
        <v>32</v>
      </c>
      <c r="F311" s="2"/>
      <c r="G311" s="2"/>
      <c r="H311" s="2" t="str">
        <f t="shared" si="14"/>
        <v>_</v>
      </c>
      <c r="I311" s="2"/>
      <c r="J311" s="2"/>
      <c r="K311" s="2"/>
      <c r="L311" s="2" t="str">
        <f t="shared" si="13"/>
        <v>_</v>
      </c>
      <c r="M311" s="2"/>
      <c r="N311" s="2">
        <f>IF(ISBLANK(Table2[[#This Row],[ActualResult]]), 0, 1)</f>
        <v>0</v>
      </c>
      <c r="O311" s="2" t="str">
        <f>IF(ISBLANK(Table2[[#This Row],[ActualResult]]), "_", IF(Table2[[#This Row],[ActualWinner]]=Table2[[#This Row],[PredictedWinner]], "Y", "N"))</f>
        <v>_</v>
      </c>
      <c r="P311" s="2" t="str">
        <f>IF(ISBLANK(Table2[[#This Row],[ActualResult]]), "_", IF(Table2[[#This Row],[ActualAwayScore]]=Table2[[#This Row],[PredictedAwayScore]], "Y", "N"))</f>
        <v>_</v>
      </c>
      <c r="Q311" s="2" t="str">
        <f>IF(ISBLANK(Table2[[#This Row],[ActualResult]]), "_", IF(Table2[[#This Row],[ActualHomeScore]]=Table2[[#This Row],[PredictedHomeScore]], "Y", "N"))</f>
        <v>_</v>
      </c>
      <c r="R311" s="2"/>
      <c r="S311" s="2" t="str">
        <f t="shared" si="12"/>
        <v>_</v>
      </c>
      <c r="T311" s="2">
        <f>IF(VLOOKUP(Table2[[#This Row],[AwayTeam]],Table3[[Teams]:[D]],2)=VLOOKUP(Table2[[#This Row],[HomeTeam]],Table3[[Teams]:[D]],2),1,0)</f>
        <v>1</v>
      </c>
      <c r="U311" s="2">
        <f>IF(VLOOKUP(Table2[[#This Row],[AwayTeam]],Table3[[Teams]:[D]],3)=VLOOKUP(Table2[[#This Row],[HomeTeam]],Table3[[Teams]:[D]],3),1,0)</f>
        <v>1</v>
      </c>
      <c r="V311" s="2">
        <f>IF(Table2[[#This Row],[InterConf]]=1,IF(Table2[[#This Row],[InterDiv]]=0, 1, 0), 0)</f>
        <v>0</v>
      </c>
      <c r="W311" s="2">
        <f>IF(VLOOKUP(Table2[[#This Row],[AwayTeam]],Table3[[Teams]:[D]],2)&lt;&gt;VLOOKUP(Table2[[#This Row],[HomeTeam]],Table3[[Teams]:[D]],2),1,0)</f>
        <v>0</v>
      </c>
    </row>
    <row r="312" spans="1:23" x14ac:dyDescent="0.25">
      <c r="B312" s="1">
        <v>45617</v>
      </c>
      <c r="C312" s="9" t="s">
        <v>422</v>
      </c>
      <c r="D312" s="2" t="s">
        <v>26</v>
      </c>
      <c r="E312" s="2" t="s">
        <v>46</v>
      </c>
      <c r="F312" s="2"/>
      <c r="G312" s="2"/>
      <c r="H312" s="2" t="str">
        <f t="shared" si="14"/>
        <v>_</v>
      </c>
      <c r="I312" s="2"/>
      <c r="J312" s="2"/>
      <c r="K312" s="2"/>
      <c r="L312" s="2" t="str">
        <f t="shared" si="13"/>
        <v>_</v>
      </c>
      <c r="M312" s="2"/>
      <c r="N312" s="2">
        <f>IF(ISBLANK(Table2[[#This Row],[ActualResult]]), 0, 1)</f>
        <v>0</v>
      </c>
      <c r="O312" s="2" t="str">
        <f>IF(ISBLANK(Table2[[#This Row],[ActualResult]]), "_", IF(Table2[[#This Row],[ActualWinner]]=Table2[[#This Row],[PredictedWinner]], "Y", "N"))</f>
        <v>_</v>
      </c>
      <c r="P312" s="2" t="str">
        <f>IF(ISBLANK(Table2[[#This Row],[ActualResult]]), "_", IF(Table2[[#This Row],[ActualAwayScore]]=Table2[[#This Row],[PredictedAwayScore]], "Y", "N"))</f>
        <v>_</v>
      </c>
      <c r="Q312" s="2" t="str">
        <f>IF(ISBLANK(Table2[[#This Row],[ActualResult]]), "_", IF(Table2[[#This Row],[ActualHomeScore]]=Table2[[#This Row],[PredictedHomeScore]], "Y", "N"))</f>
        <v>_</v>
      </c>
      <c r="R312" s="2"/>
      <c r="S312" s="2" t="str">
        <f t="shared" si="12"/>
        <v>_</v>
      </c>
      <c r="T312" s="2">
        <f>IF(VLOOKUP(Table2[[#This Row],[AwayTeam]],Table3[[Teams]:[D]],2)=VLOOKUP(Table2[[#This Row],[HomeTeam]],Table3[[Teams]:[D]],2),1,0)</f>
        <v>0</v>
      </c>
      <c r="U312" s="2">
        <f>IF(VLOOKUP(Table2[[#This Row],[AwayTeam]],Table3[[Teams]:[D]],3)=VLOOKUP(Table2[[#This Row],[HomeTeam]],Table3[[Teams]:[D]],3),1,0)</f>
        <v>0</v>
      </c>
      <c r="V312" s="2">
        <f>IF(Table2[[#This Row],[InterConf]]=1,IF(Table2[[#This Row],[InterDiv]]=0, 1, 0), 0)</f>
        <v>0</v>
      </c>
      <c r="W312" s="2">
        <f>IF(VLOOKUP(Table2[[#This Row],[AwayTeam]],Table3[[Teams]:[D]],2)&lt;&gt;VLOOKUP(Table2[[#This Row],[HomeTeam]],Table3[[Teams]:[D]],2),1,0)</f>
        <v>1</v>
      </c>
    </row>
    <row r="313" spans="1:23" x14ac:dyDescent="0.25">
      <c r="B313" s="1">
        <v>45617</v>
      </c>
      <c r="C313" s="9" t="s">
        <v>423</v>
      </c>
      <c r="D313" s="2" t="s">
        <v>43</v>
      </c>
      <c r="E313" s="2" t="s">
        <v>36</v>
      </c>
      <c r="F313" s="2"/>
      <c r="G313" s="2"/>
      <c r="H313" s="2" t="str">
        <f t="shared" si="14"/>
        <v>_</v>
      </c>
      <c r="I313" s="2"/>
      <c r="J313" s="2"/>
      <c r="K313" s="2"/>
      <c r="L313" s="2" t="str">
        <f t="shared" si="13"/>
        <v>_</v>
      </c>
      <c r="M313" s="2"/>
      <c r="N313" s="2">
        <f>IF(ISBLANK(Table2[[#This Row],[ActualResult]]), 0, 1)</f>
        <v>0</v>
      </c>
      <c r="O313" s="2" t="str">
        <f>IF(ISBLANK(Table2[[#This Row],[ActualResult]]), "_", IF(Table2[[#This Row],[ActualWinner]]=Table2[[#This Row],[PredictedWinner]], "Y", "N"))</f>
        <v>_</v>
      </c>
      <c r="P313" s="2" t="str">
        <f>IF(ISBLANK(Table2[[#This Row],[ActualResult]]), "_", IF(Table2[[#This Row],[ActualAwayScore]]=Table2[[#This Row],[PredictedAwayScore]], "Y", "N"))</f>
        <v>_</v>
      </c>
      <c r="Q313" s="2" t="str">
        <f>IF(ISBLANK(Table2[[#This Row],[ActualResult]]), "_", IF(Table2[[#This Row],[ActualHomeScore]]=Table2[[#This Row],[PredictedHomeScore]], "Y", "N"))</f>
        <v>_</v>
      </c>
      <c r="R313" s="2"/>
      <c r="S313" s="2" t="str">
        <f t="shared" si="12"/>
        <v>_</v>
      </c>
      <c r="T313" s="2">
        <f>IF(VLOOKUP(Table2[[#This Row],[AwayTeam]],Table3[[Teams]:[D]],2)=VLOOKUP(Table2[[#This Row],[HomeTeam]],Table3[[Teams]:[D]],2),1,0)</f>
        <v>1</v>
      </c>
      <c r="U313" s="2">
        <f>IF(VLOOKUP(Table2[[#This Row],[AwayTeam]],Table3[[Teams]:[D]],3)=VLOOKUP(Table2[[#This Row],[HomeTeam]],Table3[[Teams]:[D]],3),1,0)</f>
        <v>0</v>
      </c>
      <c r="V313" s="2">
        <f>IF(Table2[[#This Row],[InterConf]]=1,IF(Table2[[#This Row],[InterDiv]]=0, 1, 0), 0)</f>
        <v>1</v>
      </c>
      <c r="W313" s="2">
        <f>IF(VLOOKUP(Table2[[#This Row],[AwayTeam]],Table3[[Teams]:[D]],2)&lt;&gt;VLOOKUP(Table2[[#This Row],[HomeTeam]],Table3[[Teams]:[D]],2),1,0)</f>
        <v>0</v>
      </c>
    </row>
    <row r="314" spans="1:23" x14ac:dyDescent="0.25">
      <c r="B314" s="1">
        <v>45617</v>
      </c>
      <c r="C314" s="9" t="s">
        <v>424</v>
      </c>
      <c r="D314" s="2" t="s">
        <v>38</v>
      </c>
      <c r="E314" s="2" t="s">
        <v>13</v>
      </c>
      <c r="F314" s="2"/>
      <c r="G314" s="2"/>
      <c r="H314" s="2" t="str">
        <f t="shared" si="14"/>
        <v>_</v>
      </c>
      <c r="I314" s="2"/>
      <c r="J314" s="2"/>
      <c r="K314" s="2"/>
      <c r="L314" s="2" t="str">
        <f t="shared" si="13"/>
        <v>_</v>
      </c>
      <c r="M314" s="2"/>
      <c r="N314" s="2">
        <f>IF(ISBLANK(Table2[[#This Row],[ActualResult]]), 0, 1)</f>
        <v>0</v>
      </c>
      <c r="O314" s="2" t="str">
        <f>IF(ISBLANK(Table2[[#This Row],[ActualResult]]), "_", IF(Table2[[#This Row],[ActualWinner]]=Table2[[#This Row],[PredictedWinner]], "Y", "N"))</f>
        <v>_</v>
      </c>
      <c r="P314" s="2" t="str">
        <f>IF(ISBLANK(Table2[[#This Row],[ActualResult]]), "_", IF(Table2[[#This Row],[ActualAwayScore]]=Table2[[#This Row],[PredictedAwayScore]], "Y", "N"))</f>
        <v>_</v>
      </c>
      <c r="Q314" s="2" t="str">
        <f>IF(ISBLANK(Table2[[#This Row],[ActualResult]]), "_", IF(Table2[[#This Row],[ActualHomeScore]]=Table2[[#This Row],[PredictedHomeScore]], "Y", "N"))</f>
        <v>_</v>
      </c>
      <c r="R314" s="2"/>
      <c r="S314" s="2" t="str">
        <f t="shared" si="12"/>
        <v>_</v>
      </c>
      <c r="T314" s="2">
        <f>IF(VLOOKUP(Table2[[#This Row],[AwayTeam]],Table3[[Teams]:[D]],2)=VLOOKUP(Table2[[#This Row],[HomeTeam]],Table3[[Teams]:[D]],2),1,0)</f>
        <v>1</v>
      </c>
      <c r="U314" s="2">
        <f>IF(VLOOKUP(Table2[[#This Row],[AwayTeam]],Table3[[Teams]:[D]],3)=VLOOKUP(Table2[[#This Row],[HomeTeam]],Table3[[Teams]:[D]],3),1,0)</f>
        <v>0</v>
      </c>
      <c r="V314" s="2">
        <f>IF(Table2[[#This Row],[InterConf]]=1,IF(Table2[[#This Row],[InterDiv]]=0, 1, 0), 0)</f>
        <v>1</v>
      </c>
      <c r="W314" s="2">
        <f>IF(VLOOKUP(Table2[[#This Row],[AwayTeam]],Table3[[Teams]:[D]],2)&lt;&gt;VLOOKUP(Table2[[#This Row],[HomeTeam]],Table3[[Teams]:[D]],2),1,0)</f>
        <v>0</v>
      </c>
    </row>
    <row r="315" spans="1:23" x14ac:dyDescent="0.25">
      <c r="B315" s="1">
        <v>45617</v>
      </c>
      <c r="C315" s="9" t="s">
        <v>425</v>
      </c>
      <c r="D315" s="2" t="s">
        <v>14</v>
      </c>
      <c r="E315" s="2" t="s">
        <v>17</v>
      </c>
      <c r="F315" s="2"/>
      <c r="G315" s="2"/>
      <c r="H315" s="2" t="str">
        <f t="shared" si="14"/>
        <v>_</v>
      </c>
      <c r="I315" s="2"/>
      <c r="J315" s="2"/>
      <c r="K315" s="2"/>
      <c r="L315" s="2" t="str">
        <f t="shared" si="13"/>
        <v>_</v>
      </c>
      <c r="M315" s="2"/>
      <c r="N315" s="2">
        <f>IF(ISBLANK(Table2[[#This Row],[ActualResult]]), 0, 1)</f>
        <v>0</v>
      </c>
      <c r="O315" s="2" t="str">
        <f>IF(ISBLANK(Table2[[#This Row],[ActualResult]]), "_", IF(Table2[[#This Row],[ActualWinner]]=Table2[[#This Row],[PredictedWinner]], "Y", "N"))</f>
        <v>_</v>
      </c>
      <c r="P315" s="2" t="str">
        <f>IF(ISBLANK(Table2[[#This Row],[ActualResult]]), "_", IF(Table2[[#This Row],[ActualAwayScore]]=Table2[[#This Row],[PredictedAwayScore]], "Y", "N"))</f>
        <v>_</v>
      </c>
      <c r="Q315" s="2" t="str">
        <f>IF(ISBLANK(Table2[[#This Row],[ActualResult]]), "_", IF(Table2[[#This Row],[ActualHomeScore]]=Table2[[#This Row],[PredictedHomeScore]], "Y", "N"))</f>
        <v>_</v>
      </c>
      <c r="R315" s="2"/>
      <c r="S315" s="2" t="str">
        <f t="shared" si="12"/>
        <v>_</v>
      </c>
      <c r="T315" s="2">
        <f>IF(VLOOKUP(Table2[[#This Row],[AwayTeam]],Table3[[Teams]:[D]],2)=VLOOKUP(Table2[[#This Row],[HomeTeam]],Table3[[Teams]:[D]],2),1,0)</f>
        <v>0</v>
      </c>
      <c r="U315" s="2">
        <f>IF(VLOOKUP(Table2[[#This Row],[AwayTeam]],Table3[[Teams]:[D]],3)=VLOOKUP(Table2[[#This Row],[HomeTeam]],Table3[[Teams]:[D]],3),1,0)</f>
        <v>0</v>
      </c>
      <c r="V315" s="2">
        <f>IF(Table2[[#This Row],[InterConf]]=1,IF(Table2[[#This Row],[InterDiv]]=0, 1, 0), 0)</f>
        <v>0</v>
      </c>
      <c r="W315" s="2">
        <f>IF(VLOOKUP(Table2[[#This Row],[AwayTeam]],Table3[[Teams]:[D]],2)&lt;&gt;VLOOKUP(Table2[[#This Row],[HomeTeam]],Table3[[Teams]:[D]],2),1,0)</f>
        <v>1</v>
      </c>
    </row>
    <row r="316" spans="1:23" x14ac:dyDescent="0.25">
      <c r="B316" s="1">
        <v>45617</v>
      </c>
      <c r="C316" s="9" t="s">
        <v>426</v>
      </c>
      <c r="D316" s="2" t="s">
        <v>20</v>
      </c>
      <c r="E316" s="2" t="s">
        <v>24</v>
      </c>
      <c r="F316" s="2"/>
      <c r="G316" s="2"/>
      <c r="H316" s="2" t="str">
        <f t="shared" si="14"/>
        <v>_</v>
      </c>
      <c r="I316" s="2"/>
      <c r="J316" s="2"/>
      <c r="K316" s="2"/>
      <c r="L316" s="2" t="str">
        <f t="shared" si="13"/>
        <v>_</v>
      </c>
      <c r="M316" s="2"/>
      <c r="N316" s="2">
        <f>IF(ISBLANK(Table2[[#This Row],[ActualResult]]), 0, 1)</f>
        <v>0</v>
      </c>
      <c r="O316" s="2" t="str">
        <f>IF(ISBLANK(Table2[[#This Row],[ActualResult]]), "_", IF(Table2[[#This Row],[ActualWinner]]=Table2[[#This Row],[PredictedWinner]], "Y", "N"))</f>
        <v>_</v>
      </c>
      <c r="P316" s="2" t="str">
        <f>IF(ISBLANK(Table2[[#This Row],[ActualResult]]), "_", IF(Table2[[#This Row],[ActualAwayScore]]=Table2[[#This Row],[PredictedAwayScore]], "Y", "N"))</f>
        <v>_</v>
      </c>
      <c r="Q316" s="2" t="str">
        <f>IF(ISBLANK(Table2[[#This Row],[ActualResult]]), "_", IF(Table2[[#This Row],[ActualHomeScore]]=Table2[[#This Row],[PredictedHomeScore]], "Y", "N"))</f>
        <v>_</v>
      </c>
      <c r="R316" s="2"/>
      <c r="S316" s="2" t="str">
        <f t="shared" si="12"/>
        <v>_</v>
      </c>
      <c r="T316" s="2">
        <f>IF(VLOOKUP(Table2[[#This Row],[AwayTeam]],Table3[[Teams]:[D]],2)=VLOOKUP(Table2[[#This Row],[HomeTeam]],Table3[[Teams]:[D]],2),1,0)</f>
        <v>0</v>
      </c>
      <c r="U316" s="2">
        <f>IF(VLOOKUP(Table2[[#This Row],[AwayTeam]],Table3[[Teams]:[D]],3)=VLOOKUP(Table2[[#This Row],[HomeTeam]],Table3[[Teams]:[D]],3),1,0)</f>
        <v>0</v>
      </c>
      <c r="V316" s="2">
        <f>IF(Table2[[#This Row],[InterConf]]=1,IF(Table2[[#This Row],[InterDiv]]=0, 1, 0), 0)</f>
        <v>0</v>
      </c>
      <c r="W316" s="2">
        <f>IF(VLOOKUP(Table2[[#This Row],[AwayTeam]],Table3[[Teams]:[D]],2)&lt;&gt;VLOOKUP(Table2[[#This Row],[HomeTeam]],Table3[[Teams]:[D]],2),1,0)</f>
        <v>1</v>
      </c>
    </row>
    <row r="317" spans="1:23" x14ac:dyDescent="0.25">
      <c r="A317" s="5"/>
      <c r="B317" s="3">
        <v>45617</v>
      </c>
      <c r="C317" s="10" t="s">
        <v>427</v>
      </c>
      <c r="D317" s="4" t="s">
        <v>37</v>
      </c>
      <c r="E317" s="4" t="s">
        <v>23</v>
      </c>
      <c r="F317" s="4"/>
      <c r="G317" s="4"/>
      <c r="H317" s="4" t="str">
        <f t="shared" si="14"/>
        <v>_</v>
      </c>
      <c r="I317" s="4"/>
      <c r="J317" s="4"/>
      <c r="K317" s="4"/>
      <c r="L317" s="2" t="str">
        <f t="shared" si="13"/>
        <v>_</v>
      </c>
      <c r="M317" s="4"/>
      <c r="N317" s="4">
        <f>IF(ISBLANK(Table2[[#This Row],[ActualResult]]), 0, 1)</f>
        <v>0</v>
      </c>
      <c r="O317" s="4" t="str">
        <f>IF(ISBLANK(Table2[[#This Row],[ActualResult]]), "_", IF(Table2[[#This Row],[ActualWinner]]=Table2[[#This Row],[PredictedWinner]], "Y", "N"))</f>
        <v>_</v>
      </c>
      <c r="P317" s="4" t="str">
        <f>IF(ISBLANK(Table2[[#This Row],[ActualResult]]), "_", IF(Table2[[#This Row],[ActualAwayScore]]=Table2[[#This Row],[PredictedAwayScore]], "Y", "N"))</f>
        <v>_</v>
      </c>
      <c r="Q317" s="4" t="str">
        <f>IF(ISBLANK(Table2[[#This Row],[ActualResult]]), "_", IF(Table2[[#This Row],[ActualHomeScore]]=Table2[[#This Row],[PredictedHomeScore]], "Y", "N"))</f>
        <v>_</v>
      </c>
      <c r="R317" s="2"/>
      <c r="S317" s="2" t="str">
        <f t="shared" si="12"/>
        <v>_</v>
      </c>
      <c r="T317" s="2">
        <f>IF(VLOOKUP(Table2[[#This Row],[AwayTeam]],Table3[[Teams]:[D]],2)=VLOOKUP(Table2[[#This Row],[HomeTeam]],Table3[[Teams]:[D]],2),1,0)</f>
        <v>1</v>
      </c>
      <c r="U317" s="2">
        <f>IF(VLOOKUP(Table2[[#This Row],[AwayTeam]],Table3[[Teams]:[D]],3)=VLOOKUP(Table2[[#This Row],[HomeTeam]],Table3[[Teams]:[D]],3),1,0)</f>
        <v>0</v>
      </c>
      <c r="V317" s="2">
        <f>IF(Table2[[#This Row],[InterConf]]=1,IF(Table2[[#This Row],[InterDiv]]=0, 1, 0), 0)</f>
        <v>1</v>
      </c>
      <c r="W317" s="2">
        <f>IF(VLOOKUP(Table2[[#This Row],[AwayTeam]],Table3[[Teams]:[D]],2)&lt;&gt;VLOOKUP(Table2[[#This Row],[HomeTeam]],Table3[[Teams]:[D]],2),1,0)</f>
        <v>0</v>
      </c>
    </row>
    <row r="318" spans="1:23" x14ac:dyDescent="0.25">
      <c r="B318" s="1">
        <v>45618</v>
      </c>
      <c r="C318" s="9" t="s">
        <v>428</v>
      </c>
      <c r="D318" s="2" t="s">
        <v>22</v>
      </c>
      <c r="E318" s="2" t="s">
        <v>21</v>
      </c>
      <c r="F318" s="2"/>
      <c r="G318" s="2"/>
      <c r="H318" s="2" t="str">
        <f t="shared" si="14"/>
        <v>_</v>
      </c>
      <c r="I318" s="2"/>
      <c r="J318" s="2"/>
      <c r="K318" s="2"/>
      <c r="L318" s="19" t="str">
        <f t="shared" si="13"/>
        <v>_</v>
      </c>
      <c r="M318" s="2"/>
      <c r="N318" s="2">
        <f>IF(ISBLANK(Table2[[#This Row],[ActualResult]]), 0, 1)</f>
        <v>0</v>
      </c>
      <c r="O318" s="2" t="str">
        <f>IF(ISBLANK(Table2[[#This Row],[ActualResult]]), "_", IF(Table2[[#This Row],[ActualWinner]]=Table2[[#This Row],[PredictedWinner]], "Y", "N"))</f>
        <v>_</v>
      </c>
      <c r="P318" s="2" t="str">
        <f>IF(ISBLANK(Table2[[#This Row],[ActualResult]]), "_", IF(Table2[[#This Row],[ActualAwayScore]]=Table2[[#This Row],[PredictedAwayScore]], "Y", "N"))</f>
        <v>_</v>
      </c>
      <c r="Q318" s="2" t="str">
        <f>IF(ISBLANK(Table2[[#This Row],[ActualResult]]), "_", IF(Table2[[#This Row],[ActualHomeScore]]=Table2[[#This Row],[PredictedHomeScore]], "Y", "N"))</f>
        <v>_</v>
      </c>
      <c r="R318" s="2"/>
      <c r="S318" s="2" t="str">
        <f t="shared" si="12"/>
        <v>_</v>
      </c>
      <c r="T318" s="2">
        <f>IF(VLOOKUP(Table2[[#This Row],[AwayTeam]],Table3[[Teams]:[D]],2)=VLOOKUP(Table2[[#This Row],[HomeTeam]],Table3[[Teams]:[D]],2),1,0)</f>
        <v>0</v>
      </c>
      <c r="U318" s="2">
        <f>IF(VLOOKUP(Table2[[#This Row],[AwayTeam]],Table3[[Teams]:[D]],3)=VLOOKUP(Table2[[#This Row],[HomeTeam]],Table3[[Teams]:[D]],3),1,0)</f>
        <v>0</v>
      </c>
      <c r="V318" s="2">
        <f>IF(Table2[[#This Row],[InterConf]]=1,IF(Table2[[#This Row],[InterDiv]]=0, 1, 0), 0)</f>
        <v>0</v>
      </c>
      <c r="W318" s="2">
        <f>IF(VLOOKUP(Table2[[#This Row],[AwayTeam]],Table3[[Teams]:[D]],2)&lt;&gt;VLOOKUP(Table2[[#This Row],[HomeTeam]],Table3[[Teams]:[D]],2),1,0)</f>
        <v>1</v>
      </c>
    </row>
    <row r="319" spans="1:23" x14ac:dyDescent="0.25">
      <c r="A319" s="5"/>
      <c r="B319" s="3">
        <v>45618</v>
      </c>
      <c r="C319" s="10" t="s">
        <v>429</v>
      </c>
      <c r="D319" s="4" t="s">
        <v>29</v>
      </c>
      <c r="E319" s="4" t="s">
        <v>47</v>
      </c>
      <c r="F319" s="4"/>
      <c r="G319" s="4"/>
      <c r="H319" s="4" t="str">
        <f t="shared" si="14"/>
        <v>_</v>
      </c>
      <c r="I319" s="4"/>
      <c r="J319" s="4"/>
      <c r="K319" s="4"/>
      <c r="L319" s="4" t="str">
        <f t="shared" si="13"/>
        <v>_</v>
      </c>
      <c r="M319" s="4"/>
      <c r="N319" s="4">
        <f>IF(ISBLANK(Table2[[#This Row],[ActualResult]]), 0, 1)</f>
        <v>0</v>
      </c>
      <c r="O319" s="4" t="str">
        <f>IF(ISBLANK(Table2[[#This Row],[ActualResult]]), "_", IF(Table2[[#This Row],[ActualWinner]]=Table2[[#This Row],[PredictedWinner]], "Y", "N"))</f>
        <v>_</v>
      </c>
      <c r="P319" s="4" t="str">
        <f>IF(ISBLANK(Table2[[#This Row],[ActualResult]]), "_", IF(Table2[[#This Row],[ActualAwayScore]]=Table2[[#This Row],[PredictedAwayScore]], "Y", "N"))</f>
        <v>_</v>
      </c>
      <c r="Q319" s="4" t="str">
        <f>IF(ISBLANK(Table2[[#This Row],[ActualResult]]), "_", IF(Table2[[#This Row],[ActualHomeScore]]=Table2[[#This Row],[PredictedHomeScore]], "Y", "N"))</f>
        <v>_</v>
      </c>
      <c r="R319" s="2"/>
      <c r="S319" s="2" t="str">
        <f t="shared" si="12"/>
        <v>_</v>
      </c>
      <c r="T319" s="2">
        <f>IF(VLOOKUP(Table2[[#This Row],[AwayTeam]],Table3[[Teams]:[D]],2)=VLOOKUP(Table2[[#This Row],[HomeTeam]],Table3[[Teams]:[D]],2),1,0)</f>
        <v>0</v>
      </c>
      <c r="U319" s="2">
        <f>IF(VLOOKUP(Table2[[#This Row],[AwayTeam]],Table3[[Teams]:[D]],3)=VLOOKUP(Table2[[#This Row],[HomeTeam]],Table3[[Teams]:[D]],3),1,0)</f>
        <v>0</v>
      </c>
      <c r="V319" s="2">
        <f>IF(Table2[[#This Row],[InterConf]]=1,IF(Table2[[#This Row],[InterDiv]]=0, 1, 0), 0)</f>
        <v>0</v>
      </c>
      <c r="W319" s="2">
        <f>IF(VLOOKUP(Table2[[#This Row],[AwayTeam]],Table3[[Teams]:[D]],2)&lt;&gt;VLOOKUP(Table2[[#This Row],[HomeTeam]],Table3[[Teams]:[D]],2),1,0)</f>
        <v>1</v>
      </c>
    </row>
    <row r="320" spans="1:23" x14ac:dyDescent="0.25">
      <c r="B320" s="1">
        <v>45619</v>
      </c>
      <c r="C320" s="9" t="s">
        <v>430</v>
      </c>
      <c r="D320" s="2" t="s">
        <v>17</v>
      </c>
      <c r="E320" s="2" t="s">
        <v>45</v>
      </c>
      <c r="F320" s="2"/>
      <c r="G320" s="2"/>
      <c r="H320" s="2" t="str">
        <f t="shared" si="14"/>
        <v>_</v>
      </c>
      <c r="I320" s="2"/>
      <c r="J320" s="2"/>
      <c r="K320" s="2"/>
      <c r="L320" s="2" t="str">
        <f t="shared" si="13"/>
        <v>_</v>
      </c>
      <c r="M320" s="2"/>
      <c r="N320" s="2">
        <f>IF(ISBLANK(Table2[[#This Row],[ActualResult]]), 0, 1)</f>
        <v>0</v>
      </c>
      <c r="O320" s="2" t="str">
        <f>IF(ISBLANK(Table2[[#This Row],[ActualResult]]), "_", IF(Table2[[#This Row],[ActualWinner]]=Table2[[#This Row],[PredictedWinner]], "Y", "N"))</f>
        <v>_</v>
      </c>
      <c r="P320" s="2" t="str">
        <f>IF(ISBLANK(Table2[[#This Row],[ActualResult]]), "_", IF(Table2[[#This Row],[ActualAwayScore]]=Table2[[#This Row],[PredictedAwayScore]], "Y", "N"))</f>
        <v>_</v>
      </c>
      <c r="Q320" s="2" t="str">
        <f>IF(ISBLANK(Table2[[#This Row],[ActualResult]]), "_", IF(Table2[[#This Row],[ActualHomeScore]]=Table2[[#This Row],[PredictedHomeScore]], "Y", "N"))</f>
        <v>_</v>
      </c>
      <c r="R320" s="2"/>
      <c r="S320" s="2" t="str">
        <f t="shared" si="12"/>
        <v>_</v>
      </c>
      <c r="T320" s="2">
        <f>IF(VLOOKUP(Table2[[#This Row],[AwayTeam]],Table3[[Teams]:[D]],2)=VLOOKUP(Table2[[#This Row],[HomeTeam]],Table3[[Teams]:[D]],2),1,0)</f>
        <v>0</v>
      </c>
      <c r="U320" s="2">
        <f>IF(VLOOKUP(Table2[[#This Row],[AwayTeam]],Table3[[Teams]:[D]],3)=VLOOKUP(Table2[[#This Row],[HomeTeam]],Table3[[Teams]:[D]],3),1,0)</f>
        <v>0</v>
      </c>
      <c r="V320" s="2">
        <f>IF(Table2[[#This Row],[InterConf]]=1,IF(Table2[[#This Row],[InterDiv]]=0, 1, 0), 0)</f>
        <v>0</v>
      </c>
      <c r="W320" s="2">
        <f>IF(VLOOKUP(Table2[[#This Row],[AwayTeam]],Table3[[Teams]:[D]],2)&lt;&gt;VLOOKUP(Table2[[#This Row],[HomeTeam]],Table3[[Teams]:[D]],2),1,0)</f>
        <v>1</v>
      </c>
    </row>
    <row r="321" spans="1:23" x14ac:dyDescent="0.25">
      <c r="B321" s="1">
        <v>45619</v>
      </c>
      <c r="C321" s="9" t="s">
        <v>431</v>
      </c>
      <c r="D321" s="2" t="s">
        <v>37</v>
      </c>
      <c r="E321" s="2" t="s">
        <v>24</v>
      </c>
      <c r="F321" s="2"/>
      <c r="G321" s="2"/>
      <c r="H321" s="2" t="str">
        <f t="shared" si="14"/>
        <v>_</v>
      </c>
      <c r="I321" s="2"/>
      <c r="J321" s="2"/>
      <c r="K321" s="2"/>
      <c r="L321" s="2" t="str">
        <f t="shared" si="13"/>
        <v>_</v>
      </c>
      <c r="M321" s="2"/>
      <c r="N321" s="2">
        <f>IF(ISBLANK(Table2[[#This Row],[ActualResult]]), 0, 1)</f>
        <v>0</v>
      </c>
      <c r="O321" s="2" t="str">
        <f>IF(ISBLANK(Table2[[#This Row],[ActualResult]]), "_", IF(Table2[[#This Row],[ActualWinner]]=Table2[[#This Row],[PredictedWinner]], "Y", "N"))</f>
        <v>_</v>
      </c>
      <c r="P321" s="2" t="str">
        <f>IF(ISBLANK(Table2[[#This Row],[ActualResult]]), "_", IF(Table2[[#This Row],[ActualAwayScore]]=Table2[[#This Row],[PredictedAwayScore]], "Y", "N"))</f>
        <v>_</v>
      </c>
      <c r="Q321" s="2" t="str">
        <f>IF(ISBLANK(Table2[[#This Row],[ActualResult]]), "_", IF(Table2[[#This Row],[ActualHomeScore]]=Table2[[#This Row],[PredictedHomeScore]], "Y", "N"))</f>
        <v>_</v>
      </c>
      <c r="R321" s="2"/>
      <c r="S321" s="2" t="str">
        <f t="shared" si="12"/>
        <v>_</v>
      </c>
      <c r="T321" s="2">
        <f>IF(VLOOKUP(Table2[[#This Row],[AwayTeam]],Table3[[Teams]:[D]],2)=VLOOKUP(Table2[[#This Row],[HomeTeam]],Table3[[Teams]:[D]],2),1,0)</f>
        <v>1</v>
      </c>
      <c r="U321" s="2">
        <f>IF(VLOOKUP(Table2[[#This Row],[AwayTeam]],Table3[[Teams]:[D]],3)=VLOOKUP(Table2[[#This Row],[HomeTeam]],Table3[[Teams]:[D]],3),1,0)</f>
        <v>0</v>
      </c>
      <c r="V321" s="2">
        <f>IF(Table2[[#This Row],[InterConf]]=1,IF(Table2[[#This Row],[InterDiv]]=0, 1, 0), 0)</f>
        <v>1</v>
      </c>
      <c r="W321" s="2">
        <f>IF(VLOOKUP(Table2[[#This Row],[AwayTeam]],Table3[[Teams]:[D]],2)&lt;&gt;VLOOKUP(Table2[[#This Row],[HomeTeam]],Table3[[Teams]:[D]],2),1,0)</f>
        <v>0</v>
      </c>
    </row>
    <row r="322" spans="1:23" x14ac:dyDescent="0.25">
      <c r="B322" s="1">
        <v>45619</v>
      </c>
      <c r="C322" s="9" t="s">
        <v>432</v>
      </c>
      <c r="D322" s="2" t="s">
        <v>12</v>
      </c>
      <c r="E322" s="2" t="s">
        <v>28</v>
      </c>
      <c r="F322" s="2"/>
      <c r="G322" s="2"/>
      <c r="H322" s="2" t="str">
        <f t="shared" si="14"/>
        <v>_</v>
      </c>
      <c r="I322" s="2"/>
      <c r="J322" s="2"/>
      <c r="K322" s="2"/>
      <c r="L322" s="2" t="str">
        <f t="shared" si="13"/>
        <v>_</v>
      </c>
      <c r="M322" s="2"/>
      <c r="N322" s="2">
        <f>IF(ISBLANK(Table2[[#This Row],[ActualResult]]), 0, 1)</f>
        <v>0</v>
      </c>
      <c r="O322" s="2" t="str">
        <f>IF(ISBLANK(Table2[[#This Row],[ActualResult]]), "_", IF(Table2[[#This Row],[ActualWinner]]=Table2[[#This Row],[PredictedWinner]], "Y", "N"))</f>
        <v>_</v>
      </c>
      <c r="P322" s="2" t="str">
        <f>IF(ISBLANK(Table2[[#This Row],[ActualResult]]), "_", IF(Table2[[#This Row],[ActualAwayScore]]=Table2[[#This Row],[PredictedAwayScore]], "Y", "N"))</f>
        <v>_</v>
      </c>
      <c r="Q322" s="2" t="str">
        <f>IF(ISBLANK(Table2[[#This Row],[ActualResult]]), "_", IF(Table2[[#This Row],[ActualHomeScore]]=Table2[[#This Row],[PredictedHomeScore]], "Y", "N"))</f>
        <v>_</v>
      </c>
      <c r="R322" s="2"/>
      <c r="S322" s="2" t="str">
        <f t="shared" si="12"/>
        <v>_</v>
      </c>
      <c r="T322" s="2">
        <f>IF(VLOOKUP(Table2[[#This Row],[AwayTeam]],Table3[[Teams]:[D]],2)=VLOOKUP(Table2[[#This Row],[HomeTeam]],Table3[[Teams]:[D]],2),1,0)</f>
        <v>1</v>
      </c>
      <c r="U322" s="2">
        <f>IF(VLOOKUP(Table2[[#This Row],[AwayTeam]],Table3[[Teams]:[D]],3)=VLOOKUP(Table2[[#This Row],[HomeTeam]],Table3[[Teams]:[D]],3),1,0)</f>
        <v>1</v>
      </c>
      <c r="V322" s="2">
        <f>IF(Table2[[#This Row],[InterConf]]=1,IF(Table2[[#This Row],[InterDiv]]=0, 1, 0), 0)</f>
        <v>0</v>
      </c>
      <c r="W322" s="2">
        <f>IF(VLOOKUP(Table2[[#This Row],[AwayTeam]],Table3[[Teams]:[D]],2)&lt;&gt;VLOOKUP(Table2[[#This Row],[HomeTeam]],Table3[[Teams]:[D]],2),1,0)</f>
        <v>0</v>
      </c>
    </row>
    <row r="323" spans="1:23" x14ac:dyDescent="0.25">
      <c r="B323" s="1">
        <v>45619</v>
      </c>
      <c r="C323" s="9" t="s">
        <v>433</v>
      </c>
      <c r="D323" s="2" t="s">
        <v>26</v>
      </c>
      <c r="E323" s="2" t="s">
        <v>14</v>
      </c>
      <c r="F323" s="2"/>
      <c r="G323" s="2"/>
      <c r="H323" s="2" t="str">
        <f t="shared" si="14"/>
        <v>_</v>
      </c>
      <c r="I323" s="2"/>
      <c r="J323" s="2"/>
      <c r="K323" s="2"/>
      <c r="L323" s="2" t="str">
        <f t="shared" si="13"/>
        <v>_</v>
      </c>
      <c r="M323" s="2"/>
      <c r="N323" s="2">
        <f>IF(ISBLANK(Table2[[#This Row],[ActualResult]]), 0, 1)</f>
        <v>0</v>
      </c>
      <c r="O323" s="2" t="str">
        <f>IF(ISBLANK(Table2[[#This Row],[ActualResult]]), "_", IF(Table2[[#This Row],[ActualWinner]]=Table2[[#This Row],[PredictedWinner]], "Y", "N"))</f>
        <v>_</v>
      </c>
      <c r="P323" s="2" t="str">
        <f>IF(ISBLANK(Table2[[#This Row],[ActualResult]]), "_", IF(Table2[[#This Row],[ActualAwayScore]]=Table2[[#This Row],[PredictedAwayScore]], "Y", "N"))</f>
        <v>_</v>
      </c>
      <c r="Q323" s="2" t="str">
        <f>IF(ISBLANK(Table2[[#This Row],[ActualResult]]), "_", IF(Table2[[#This Row],[ActualHomeScore]]=Table2[[#This Row],[PredictedHomeScore]], "Y", "N"))</f>
        <v>_</v>
      </c>
      <c r="R323" s="2"/>
      <c r="S323" s="2" t="str">
        <f t="shared" ref="S323:S386" si="15">IF($L323="_", "_", IF($L323=$D323,$E323,$D323))</f>
        <v>_</v>
      </c>
      <c r="T323" s="2">
        <f>IF(VLOOKUP(Table2[[#This Row],[AwayTeam]],Table3[[Teams]:[D]],2)=VLOOKUP(Table2[[#This Row],[HomeTeam]],Table3[[Teams]:[D]],2),1,0)</f>
        <v>0</v>
      </c>
      <c r="U323" s="2">
        <f>IF(VLOOKUP(Table2[[#This Row],[AwayTeam]],Table3[[Teams]:[D]],3)=VLOOKUP(Table2[[#This Row],[HomeTeam]],Table3[[Teams]:[D]],3),1,0)</f>
        <v>0</v>
      </c>
      <c r="V323" s="2">
        <f>IF(Table2[[#This Row],[InterConf]]=1,IF(Table2[[#This Row],[InterDiv]]=0, 1, 0), 0)</f>
        <v>0</v>
      </c>
      <c r="W323" s="2">
        <f>IF(VLOOKUP(Table2[[#This Row],[AwayTeam]],Table3[[Teams]:[D]],2)&lt;&gt;VLOOKUP(Table2[[#This Row],[HomeTeam]],Table3[[Teams]:[D]],2),1,0)</f>
        <v>1</v>
      </c>
    </row>
    <row r="324" spans="1:23" x14ac:dyDescent="0.25">
      <c r="B324" s="1">
        <v>45619</v>
      </c>
      <c r="C324" s="9" t="s">
        <v>434</v>
      </c>
      <c r="D324" s="2" t="s">
        <v>27</v>
      </c>
      <c r="E324" s="2" t="s">
        <v>19</v>
      </c>
      <c r="F324" s="2"/>
      <c r="G324" s="2"/>
      <c r="H324" s="2" t="str">
        <f t="shared" si="14"/>
        <v>_</v>
      </c>
      <c r="I324" s="2"/>
      <c r="J324" s="2"/>
      <c r="K324" s="2"/>
      <c r="L324" s="2" t="str">
        <f t="shared" ref="L324:L387" si="16">IF(OR($J324=$K324,AND(ISBLANK($J324),ISBLANK($K324))),"_",IF($J324&gt;$K324,$D324,$E324))</f>
        <v>_</v>
      </c>
      <c r="M324" s="2"/>
      <c r="N324" s="2">
        <f>IF(ISBLANK(Table2[[#This Row],[ActualResult]]), 0, 1)</f>
        <v>0</v>
      </c>
      <c r="O324" s="2" t="str">
        <f>IF(ISBLANK(Table2[[#This Row],[ActualResult]]), "_", IF(Table2[[#This Row],[ActualWinner]]=Table2[[#This Row],[PredictedWinner]], "Y", "N"))</f>
        <v>_</v>
      </c>
      <c r="P324" s="2" t="str">
        <f>IF(ISBLANK(Table2[[#This Row],[ActualResult]]), "_", IF(Table2[[#This Row],[ActualAwayScore]]=Table2[[#This Row],[PredictedAwayScore]], "Y", "N"))</f>
        <v>_</v>
      </c>
      <c r="Q324" s="2" t="str">
        <f>IF(ISBLANK(Table2[[#This Row],[ActualResult]]), "_", IF(Table2[[#This Row],[ActualHomeScore]]=Table2[[#This Row],[PredictedHomeScore]], "Y", "N"))</f>
        <v>_</v>
      </c>
      <c r="R324" s="2"/>
      <c r="S324" s="2" t="str">
        <f t="shared" si="15"/>
        <v>_</v>
      </c>
      <c r="T324" s="2">
        <f>IF(VLOOKUP(Table2[[#This Row],[AwayTeam]],Table3[[Teams]:[D]],2)=VLOOKUP(Table2[[#This Row],[HomeTeam]],Table3[[Teams]:[D]],2),1,0)</f>
        <v>0</v>
      </c>
      <c r="U324" s="2">
        <f>IF(VLOOKUP(Table2[[#This Row],[AwayTeam]],Table3[[Teams]:[D]],3)=VLOOKUP(Table2[[#This Row],[HomeTeam]],Table3[[Teams]:[D]],3),1,0)</f>
        <v>0</v>
      </c>
      <c r="V324" s="2">
        <f>IF(Table2[[#This Row],[InterConf]]=1,IF(Table2[[#This Row],[InterDiv]]=0, 1, 0), 0)</f>
        <v>0</v>
      </c>
      <c r="W324" s="2">
        <f>IF(VLOOKUP(Table2[[#This Row],[AwayTeam]],Table3[[Teams]:[D]],2)&lt;&gt;VLOOKUP(Table2[[#This Row],[HomeTeam]],Table3[[Teams]:[D]],2),1,0)</f>
        <v>1</v>
      </c>
    </row>
    <row r="325" spans="1:23" x14ac:dyDescent="0.25">
      <c r="B325" s="1">
        <v>45619</v>
      </c>
      <c r="C325" s="9" t="s">
        <v>435</v>
      </c>
      <c r="D325" s="2" t="s">
        <v>25</v>
      </c>
      <c r="E325" s="2" t="s">
        <v>30</v>
      </c>
      <c r="F325" s="2"/>
      <c r="G325" s="2"/>
      <c r="H325" s="2" t="str">
        <f t="shared" si="14"/>
        <v>_</v>
      </c>
      <c r="I325" s="2"/>
      <c r="J325" s="2"/>
      <c r="K325" s="2"/>
      <c r="L325" s="2" t="str">
        <f t="shared" si="16"/>
        <v>_</v>
      </c>
      <c r="M325" s="2"/>
      <c r="N325" s="2">
        <f>IF(ISBLANK(Table2[[#This Row],[ActualResult]]), 0, 1)</f>
        <v>0</v>
      </c>
      <c r="O325" s="2" t="str">
        <f>IF(ISBLANK(Table2[[#This Row],[ActualResult]]), "_", IF(Table2[[#This Row],[ActualWinner]]=Table2[[#This Row],[PredictedWinner]], "Y", "N"))</f>
        <v>_</v>
      </c>
      <c r="P325" s="2" t="str">
        <f>IF(ISBLANK(Table2[[#This Row],[ActualResult]]), "_", IF(Table2[[#This Row],[ActualAwayScore]]=Table2[[#This Row],[PredictedAwayScore]], "Y", "N"))</f>
        <v>_</v>
      </c>
      <c r="Q325" s="2" t="str">
        <f>IF(ISBLANK(Table2[[#This Row],[ActualResult]]), "_", IF(Table2[[#This Row],[ActualHomeScore]]=Table2[[#This Row],[PredictedHomeScore]], "Y", "N"))</f>
        <v>_</v>
      </c>
      <c r="R325" s="2"/>
      <c r="S325" s="2" t="str">
        <f t="shared" si="15"/>
        <v>_</v>
      </c>
      <c r="T325" s="2">
        <f>IF(VLOOKUP(Table2[[#This Row],[AwayTeam]],Table3[[Teams]:[D]],2)=VLOOKUP(Table2[[#This Row],[HomeTeam]],Table3[[Teams]:[D]],2),1,0)</f>
        <v>0</v>
      </c>
      <c r="U325" s="2">
        <f>IF(VLOOKUP(Table2[[#This Row],[AwayTeam]],Table3[[Teams]:[D]],3)=VLOOKUP(Table2[[#This Row],[HomeTeam]],Table3[[Teams]:[D]],3),1,0)</f>
        <v>0</v>
      </c>
      <c r="V325" s="2">
        <f>IF(Table2[[#This Row],[InterConf]]=1,IF(Table2[[#This Row],[InterDiv]]=0, 1, 0), 0)</f>
        <v>0</v>
      </c>
      <c r="W325" s="2">
        <f>IF(VLOOKUP(Table2[[#This Row],[AwayTeam]],Table3[[Teams]:[D]],2)&lt;&gt;VLOOKUP(Table2[[#This Row],[HomeTeam]],Table3[[Teams]:[D]],2),1,0)</f>
        <v>1</v>
      </c>
    </row>
    <row r="326" spans="1:23" x14ac:dyDescent="0.25">
      <c r="B326" s="1">
        <v>45619</v>
      </c>
      <c r="C326" s="9" t="s">
        <v>436</v>
      </c>
      <c r="D326" s="2" t="s">
        <v>16</v>
      </c>
      <c r="E326" s="2" t="s">
        <v>31</v>
      </c>
      <c r="F326" s="2"/>
      <c r="G326" s="2"/>
      <c r="H326" s="2" t="str">
        <f t="shared" ref="H326:H389" si="17">IF(AND(ISBLANK($F326),ISBLANK($G326)),"_",IF($F326&gt;$G326,$D326,$E326))</f>
        <v>_</v>
      </c>
      <c r="I326" s="2"/>
      <c r="J326" s="2"/>
      <c r="K326" s="2"/>
      <c r="L326" s="2" t="str">
        <f t="shared" si="16"/>
        <v>_</v>
      </c>
      <c r="M326" s="2"/>
      <c r="N326" s="2">
        <f>IF(ISBLANK(Table2[[#This Row],[ActualResult]]), 0, 1)</f>
        <v>0</v>
      </c>
      <c r="O326" s="2" t="str">
        <f>IF(ISBLANK(Table2[[#This Row],[ActualResult]]), "_", IF(Table2[[#This Row],[ActualWinner]]=Table2[[#This Row],[PredictedWinner]], "Y", "N"))</f>
        <v>_</v>
      </c>
      <c r="P326" s="2" t="str">
        <f>IF(ISBLANK(Table2[[#This Row],[ActualResult]]), "_", IF(Table2[[#This Row],[ActualAwayScore]]=Table2[[#This Row],[PredictedAwayScore]], "Y", "N"))</f>
        <v>_</v>
      </c>
      <c r="Q326" s="2" t="str">
        <f>IF(ISBLANK(Table2[[#This Row],[ActualResult]]), "_", IF(Table2[[#This Row],[ActualHomeScore]]=Table2[[#This Row],[PredictedHomeScore]], "Y", "N"))</f>
        <v>_</v>
      </c>
      <c r="R326" s="2"/>
      <c r="S326" s="2" t="str">
        <f t="shared" si="15"/>
        <v>_</v>
      </c>
      <c r="T326" s="2">
        <f>IF(VLOOKUP(Table2[[#This Row],[AwayTeam]],Table3[[Teams]:[D]],2)=VLOOKUP(Table2[[#This Row],[HomeTeam]],Table3[[Teams]:[D]],2),1,0)</f>
        <v>1</v>
      </c>
      <c r="U326" s="2">
        <f>IF(VLOOKUP(Table2[[#This Row],[AwayTeam]],Table3[[Teams]:[D]],3)=VLOOKUP(Table2[[#This Row],[HomeTeam]],Table3[[Teams]:[D]],3),1,0)</f>
        <v>1</v>
      </c>
      <c r="V326" s="2">
        <f>IF(Table2[[#This Row],[InterConf]]=1,IF(Table2[[#This Row],[InterDiv]]=0, 1, 0), 0)</f>
        <v>0</v>
      </c>
      <c r="W326" s="2">
        <f>IF(VLOOKUP(Table2[[#This Row],[AwayTeam]],Table3[[Teams]:[D]],2)&lt;&gt;VLOOKUP(Table2[[#This Row],[HomeTeam]],Table3[[Teams]:[D]],2),1,0)</f>
        <v>0</v>
      </c>
    </row>
    <row r="327" spans="1:23" x14ac:dyDescent="0.25">
      <c r="B327" s="1">
        <v>45619</v>
      </c>
      <c r="C327" s="9" t="s">
        <v>437</v>
      </c>
      <c r="D327" s="2" t="s">
        <v>34</v>
      </c>
      <c r="E327" s="2" t="s">
        <v>43</v>
      </c>
      <c r="F327" s="2"/>
      <c r="G327" s="2"/>
      <c r="H327" s="2" t="str">
        <f t="shared" si="17"/>
        <v>_</v>
      </c>
      <c r="I327" s="2"/>
      <c r="J327" s="2"/>
      <c r="K327" s="2"/>
      <c r="L327" s="2" t="str">
        <f t="shared" si="16"/>
        <v>_</v>
      </c>
      <c r="M327" s="2"/>
      <c r="N327" s="2">
        <f>IF(ISBLANK(Table2[[#This Row],[ActualResult]]), 0, 1)</f>
        <v>0</v>
      </c>
      <c r="O327" s="2" t="str">
        <f>IF(ISBLANK(Table2[[#This Row],[ActualResult]]), "_", IF(Table2[[#This Row],[ActualWinner]]=Table2[[#This Row],[PredictedWinner]], "Y", "N"))</f>
        <v>_</v>
      </c>
      <c r="P327" s="2" t="str">
        <f>IF(ISBLANK(Table2[[#This Row],[ActualResult]]), "_", IF(Table2[[#This Row],[ActualAwayScore]]=Table2[[#This Row],[PredictedAwayScore]], "Y", "N"))</f>
        <v>_</v>
      </c>
      <c r="Q327" s="2" t="str">
        <f>IF(ISBLANK(Table2[[#This Row],[ActualResult]]), "_", IF(Table2[[#This Row],[ActualHomeScore]]=Table2[[#This Row],[PredictedHomeScore]], "Y", "N"))</f>
        <v>_</v>
      </c>
      <c r="R327" s="2"/>
      <c r="S327" s="2" t="str">
        <f t="shared" si="15"/>
        <v>_</v>
      </c>
      <c r="T327" s="2">
        <f>IF(VLOOKUP(Table2[[#This Row],[AwayTeam]],Table3[[Teams]:[D]],2)=VLOOKUP(Table2[[#This Row],[HomeTeam]],Table3[[Teams]:[D]],2),1,0)</f>
        <v>0</v>
      </c>
      <c r="U327" s="2">
        <f>IF(VLOOKUP(Table2[[#This Row],[AwayTeam]],Table3[[Teams]:[D]],3)=VLOOKUP(Table2[[#This Row],[HomeTeam]],Table3[[Teams]:[D]],3),1,0)</f>
        <v>0</v>
      </c>
      <c r="V327" s="2">
        <f>IF(Table2[[#This Row],[InterConf]]=1,IF(Table2[[#This Row],[InterDiv]]=0, 1, 0), 0)</f>
        <v>0</v>
      </c>
      <c r="W327" s="2">
        <f>IF(VLOOKUP(Table2[[#This Row],[AwayTeam]],Table3[[Teams]:[D]],2)&lt;&gt;VLOOKUP(Table2[[#This Row],[HomeTeam]],Table3[[Teams]:[D]],2),1,0)</f>
        <v>1</v>
      </c>
    </row>
    <row r="328" spans="1:23" x14ac:dyDescent="0.25">
      <c r="B328" s="1">
        <v>45619</v>
      </c>
      <c r="C328" s="9" t="s">
        <v>438</v>
      </c>
      <c r="D328" s="2" t="s">
        <v>15</v>
      </c>
      <c r="E328" s="2" t="s">
        <v>21</v>
      </c>
      <c r="F328" s="2"/>
      <c r="G328" s="2"/>
      <c r="H328" s="2" t="str">
        <f t="shared" si="17"/>
        <v>_</v>
      </c>
      <c r="I328" s="2"/>
      <c r="J328" s="2"/>
      <c r="K328" s="2"/>
      <c r="L328" s="2" t="str">
        <f t="shared" si="16"/>
        <v>_</v>
      </c>
      <c r="M328" s="2"/>
      <c r="N328" s="2">
        <f>IF(ISBLANK(Table2[[#This Row],[ActualResult]]), 0, 1)</f>
        <v>0</v>
      </c>
      <c r="O328" s="2" t="str">
        <f>IF(ISBLANK(Table2[[#This Row],[ActualResult]]), "_", IF(Table2[[#This Row],[ActualWinner]]=Table2[[#This Row],[PredictedWinner]], "Y", "N"))</f>
        <v>_</v>
      </c>
      <c r="P328" s="2" t="str">
        <f>IF(ISBLANK(Table2[[#This Row],[ActualResult]]), "_", IF(Table2[[#This Row],[ActualAwayScore]]=Table2[[#This Row],[PredictedAwayScore]], "Y", "N"))</f>
        <v>_</v>
      </c>
      <c r="Q328" s="2" t="str">
        <f>IF(ISBLANK(Table2[[#This Row],[ActualResult]]), "_", IF(Table2[[#This Row],[ActualHomeScore]]=Table2[[#This Row],[PredictedHomeScore]], "Y", "N"))</f>
        <v>_</v>
      </c>
      <c r="R328" s="2"/>
      <c r="S328" s="2" t="str">
        <f t="shared" si="15"/>
        <v>_</v>
      </c>
      <c r="T328" s="2">
        <f>IF(VLOOKUP(Table2[[#This Row],[AwayTeam]],Table3[[Teams]:[D]],2)=VLOOKUP(Table2[[#This Row],[HomeTeam]],Table3[[Teams]:[D]],2),1,0)</f>
        <v>0</v>
      </c>
      <c r="U328" s="2">
        <f>IF(VLOOKUP(Table2[[#This Row],[AwayTeam]],Table3[[Teams]:[D]],3)=VLOOKUP(Table2[[#This Row],[HomeTeam]],Table3[[Teams]:[D]],3),1,0)</f>
        <v>0</v>
      </c>
      <c r="V328" s="2">
        <f>IF(Table2[[#This Row],[InterConf]]=1,IF(Table2[[#This Row],[InterDiv]]=0, 1, 0), 0)</f>
        <v>0</v>
      </c>
      <c r="W328" s="2">
        <f>IF(VLOOKUP(Table2[[#This Row],[AwayTeam]],Table3[[Teams]:[D]],2)&lt;&gt;VLOOKUP(Table2[[#This Row],[HomeTeam]],Table3[[Teams]:[D]],2),1,0)</f>
        <v>1</v>
      </c>
    </row>
    <row r="329" spans="1:23" x14ac:dyDescent="0.25">
      <c r="B329" s="1">
        <v>45619</v>
      </c>
      <c r="C329" s="9" t="s">
        <v>439</v>
      </c>
      <c r="D329" s="2" t="s">
        <v>32</v>
      </c>
      <c r="E329" s="2" t="s">
        <v>46</v>
      </c>
      <c r="F329" s="2"/>
      <c r="G329" s="2"/>
      <c r="H329" s="2" t="str">
        <f t="shared" si="17"/>
        <v>_</v>
      </c>
      <c r="I329" s="2"/>
      <c r="J329" s="2"/>
      <c r="K329" s="2"/>
      <c r="L329" s="2" t="str">
        <f t="shared" si="16"/>
        <v>_</v>
      </c>
      <c r="M329" s="2"/>
      <c r="N329" s="2">
        <f>IF(ISBLANK(Table2[[#This Row],[ActualResult]]), 0, 1)</f>
        <v>0</v>
      </c>
      <c r="O329" s="2" t="str">
        <f>IF(ISBLANK(Table2[[#This Row],[ActualResult]]), "_", IF(Table2[[#This Row],[ActualWinner]]=Table2[[#This Row],[PredictedWinner]], "Y", "N"))</f>
        <v>_</v>
      </c>
      <c r="P329" s="2" t="str">
        <f>IF(ISBLANK(Table2[[#This Row],[ActualResult]]), "_", IF(Table2[[#This Row],[ActualAwayScore]]=Table2[[#This Row],[PredictedAwayScore]], "Y", "N"))</f>
        <v>_</v>
      </c>
      <c r="Q329" s="2" t="str">
        <f>IF(ISBLANK(Table2[[#This Row],[ActualResult]]), "_", IF(Table2[[#This Row],[ActualHomeScore]]=Table2[[#This Row],[PredictedHomeScore]], "Y", "N"))</f>
        <v>_</v>
      </c>
      <c r="R329" s="2"/>
      <c r="S329" s="2" t="str">
        <f t="shared" si="15"/>
        <v>_</v>
      </c>
      <c r="T329" s="2">
        <f>IF(VLOOKUP(Table2[[#This Row],[AwayTeam]],Table3[[Teams]:[D]],2)=VLOOKUP(Table2[[#This Row],[HomeTeam]],Table3[[Teams]:[D]],2),1,0)</f>
        <v>1</v>
      </c>
      <c r="U329" s="2">
        <f>IF(VLOOKUP(Table2[[#This Row],[AwayTeam]],Table3[[Teams]:[D]],3)=VLOOKUP(Table2[[#This Row],[HomeTeam]],Table3[[Teams]:[D]],3),1,0)</f>
        <v>1</v>
      </c>
      <c r="V329" s="2">
        <f>IF(Table2[[#This Row],[InterConf]]=1,IF(Table2[[#This Row],[InterDiv]]=0, 1, 0), 0)</f>
        <v>0</v>
      </c>
      <c r="W329" s="2">
        <f>IF(VLOOKUP(Table2[[#This Row],[AwayTeam]],Table3[[Teams]:[D]],2)&lt;&gt;VLOOKUP(Table2[[#This Row],[HomeTeam]],Table3[[Teams]:[D]],2),1,0)</f>
        <v>0</v>
      </c>
    </row>
    <row r="330" spans="1:23" x14ac:dyDescent="0.25">
      <c r="B330" s="1">
        <v>45619</v>
      </c>
      <c r="C330" s="9" t="s">
        <v>440</v>
      </c>
      <c r="D330" s="2" t="s">
        <v>44</v>
      </c>
      <c r="E330" s="2" t="s">
        <v>36</v>
      </c>
      <c r="F330" s="2"/>
      <c r="G330" s="2"/>
      <c r="H330" s="2" t="str">
        <f t="shared" si="17"/>
        <v>_</v>
      </c>
      <c r="I330" s="2"/>
      <c r="J330" s="2"/>
      <c r="K330" s="2"/>
      <c r="L330" s="2" t="str">
        <f t="shared" si="16"/>
        <v>_</v>
      </c>
      <c r="M330" s="2"/>
      <c r="N330" s="2">
        <f>IF(ISBLANK(Table2[[#This Row],[ActualResult]]), 0, 1)</f>
        <v>0</v>
      </c>
      <c r="O330" s="2" t="str">
        <f>IF(ISBLANK(Table2[[#This Row],[ActualResult]]), "_", IF(Table2[[#This Row],[ActualWinner]]=Table2[[#This Row],[PredictedWinner]], "Y", "N"))</f>
        <v>_</v>
      </c>
      <c r="P330" s="2" t="str">
        <f>IF(ISBLANK(Table2[[#This Row],[ActualResult]]), "_", IF(Table2[[#This Row],[ActualAwayScore]]=Table2[[#This Row],[PredictedAwayScore]], "Y", "N"))</f>
        <v>_</v>
      </c>
      <c r="Q330" s="2" t="str">
        <f>IF(ISBLANK(Table2[[#This Row],[ActualResult]]), "_", IF(Table2[[#This Row],[ActualHomeScore]]=Table2[[#This Row],[PredictedHomeScore]], "Y", "N"))</f>
        <v>_</v>
      </c>
      <c r="R330" s="2"/>
      <c r="S330" s="2" t="str">
        <f t="shared" si="15"/>
        <v>_</v>
      </c>
      <c r="T330" s="2">
        <f>IF(VLOOKUP(Table2[[#This Row],[AwayTeam]],Table3[[Teams]:[D]],2)=VLOOKUP(Table2[[#This Row],[HomeTeam]],Table3[[Teams]:[D]],2),1,0)</f>
        <v>1</v>
      </c>
      <c r="U330" s="2">
        <f>IF(VLOOKUP(Table2[[#This Row],[AwayTeam]],Table3[[Teams]:[D]],3)=VLOOKUP(Table2[[#This Row],[HomeTeam]],Table3[[Teams]:[D]],3),1,0)</f>
        <v>1</v>
      </c>
      <c r="V330" s="2">
        <f>IF(Table2[[#This Row],[InterConf]]=1,IF(Table2[[#This Row],[InterDiv]]=0, 1, 0), 0)</f>
        <v>0</v>
      </c>
      <c r="W330" s="2">
        <f>IF(VLOOKUP(Table2[[#This Row],[AwayTeam]],Table3[[Teams]:[D]],2)&lt;&gt;VLOOKUP(Table2[[#This Row],[HomeTeam]],Table3[[Teams]:[D]],2),1,0)</f>
        <v>0</v>
      </c>
    </row>
    <row r="331" spans="1:23" x14ac:dyDescent="0.25">
      <c r="B331" s="1">
        <v>45619</v>
      </c>
      <c r="C331" s="9" t="s">
        <v>441</v>
      </c>
      <c r="D331" s="2" t="s">
        <v>22</v>
      </c>
      <c r="E331" s="2" t="s">
        <v>35</v>
      </c>
      <c r="F331" s="2"/>
      <c r="G331" s="2"/>
      <c r="H331" s="2" t="str">
        <f t="shared" si="17"/>
        <v>_</v>
      </c>
      <c r="I331" s="2"/>
      <c r="J331" s="2"/>
      <c r="K331" s="2"/>
      <c r="L331" s="2" t="str">
        <f t="shared" si="16"/>
        <v>_</v>
      </c>
      <c r="M331" s="2"/>
      <c r="N331" s="2">
        <f>IF(ISBLANK(Table2[[#This Row],[ActualResult]]), 0, 1)</f>
        <v>0</v>
      </c>
      <c r="O331" s="2" t="str">
        <f>IF(ISBLANK(Table2[[#This Row],[ActualResult]]), "_", IF(Table2[[#This Row],[ActualWinner]]=Table2[[#This Row],[PredictedWinner]], "Y", "N"))</f>
        <v>_</v>
      </c>
      <c r="P331" s="2" t="str">
        <f>IF(ISBLANK(Table2[[#This Row],[ActualResult]]), "_", IF(Table2[[#This Row],[ActualAwayScore]]=Table2[[#This Row],[PredictedAwayScore]], "Y", "N"))</f>
        <v>_</v>
      </c>
      <c r="Q331" s="2" t="str">
        <f>IF(ISBLANK(Table2[[#This Row],[ActualResult]]), "_", IF(Table2[[#This Row],[ActualHomeScore]]=Table2[[#This Row],[PredictedHomeScore]], "Y", "N"))</f>
        <v>_</v>
      </c>
      <c r="R331" s="2"/>
      <c r="S331" s="2" t="str">
        <f t="shared" si="15"/>
        <v>_</v>
      </c>
      <c r="T331" s="2">
        <f>IF(VLOOKUP(Table2[[#This Row],[AwayTeam]],Table3[[Teams]:[D]],2)=VLOOKUP(Table2[[#This Row],[HomeTeam]],Table3[[Teams]:[D]],2),1,0)</f>
        <v>1</v>
      </c>
      <c r="U331" s="2">
        <f>IF(VLOOKUP(Table2[[#This Row],[AwayTeam]],Table3[[Teams]:[D]],3)=VLOOKUP(Table2[[#This Row],[HomeTeam]],Table3[[Teams]:[D]],3),1,0)</f>
        <v>1</v>
      </c>
      <c r="V331" s="2">
        <f>IF(Table2[[#This Row],[InterConf]]=1,IF(Table2[[#This Row],[InterDiv]]=0, 1, 0), 0)</f>
        <v>0</v>
      </c>
      <c r="W331" s="2">
        <f>IF(VLOOKUP(Table2[[#This Row],[AwayTeam]],Table3[[Teams]:[D]],2)&lt;&gt;VLOOKUP(Table2[[#This Row],[HomeTeam]],Table3[[Teams]:[D]],2),1,0)</f>
        <v>0</v>
      </c>
    </row>
    <row r="332" spans="1:23" x14ac:dyDescent="0.25">
      <c r="B332" s="1">
        <v>45619</v>
      </c>
      <c r="C332" s="9" t="s">
        <v>442</v>
      </c>
      <c r="D332" s="2" t="s">
        <v>13</v>
      </c>
      <c r="E332" s="2" t="s">
        <v>33</v>
      </c>
      <c r="F332" s="2"/>
      <c r="G332" s="2"/>
      <c r="H332" s="2" t="str">
        <f t="shared" si="17"/>
        <v>_</v>
      </c>
      <c r="I332" s="2"/>
      <c r="J332" s="2"/>
      <c r="K332" s="2"/>
      <c r="L332" s="2" t="str">
        <f t="shared" si="16"/>
        <v>_</v>
      </c>
      <c r="M332" s="2"/>
      <c r="N332" s="2">
        <f>IF(ISBLANK(Table2[[#This Row],[ActualResult]]), 0, 1)</f>
        <v>0</v>
      </c>
      <c r="O332" s="2" t="str">
        <f>IF(ISBLANK(Table2[[#This Row],[ActualResult]]), "_", IF(Table2[[#This Row],[ActualWinner]]=Table2[[#This Row],[PredictedWinner]], "Y", "N"))</f>
        <v>_</v>
      </c>
      <c r="P332" s="2" t="str">
        <f>IF(ISBLANK(Table2[[#This Row],[ActualResult]]), "_", IF(Table2[[#This Row],[ActualAwayScore]]=Table2[[#This Row],[PredictedAwayScore]], "Y", "N"))</f>
        <v>_</v>
      </c>
      <c r="Q332" s="2" t="str">
        <f>IF(ISBLANK(Table2[[#This Row],[ActualResult]]), "_", IF(Table2[[#This Row],[ActualHomeScore]]=Table2[[#This Row],[PredictedHomeScore]], "Y", "N"))</f>
        <v>_</v>
      </c>
      <c r="R332" s="2"/>
      <c r="S332" s="2" t="str">
        <f t="shared" si="15"/>
        <v>_</v>
      </c>
      <c r="T332" s="2">
        <f>IF(VLOOKUP(Table2[[#This Row],[AwayTeam]],Table3[[Teams]:[D]],2)=VLOOKUP(Table2[[#This Row],[HomeTeam]],Table3[[Teams]:[D]],2),1,0)</f>
        <v>0</v>
      </c>
      <c r="U332" s="2">
        <f>IF(VLOOKUP(Table2[[#This Row],[AwayTeam]],Table3[[Teams]:[D]],3)=VLOOKUP(Table2[[#This Row],[HomeTeam]],Table3[[Teams]:[D]],3),1,0)</f>
        <v>0</v>
      </c>
      <c r="V332" s="2">
        <f>IF(Table2[[#This Row],[InterConf]]=1,IF(Table2[[#This Row],[InterDiv]]=0, 1, 0), 0)</f>
        <v>0</v>
      </c>
      <c r="W332" s="2">
        <f>IF(VLOOKUP(Table2[[#This Row],[AwayTeam]],Table3[[Teams]:[D]],2)&lt;&gt;VLOOKUP(Table2[[#This Row],[HomeTeam]],Table3[[Teams]:[D]],2),1,0)</f>
        <v>1</v>
      </c>
    </row>
    <row r="333" spans="1:23" x14ac:dyDescent="0.25">
      <c r="B333" s="1">
        <v>45619</v>
      </c>
      <c r="C333" s="9" t="s">
        <v>443</v>
      </c>
      <c r="D333" s="2" t="s">
        <v>29</v>
      </c>
      <c r="E333" s="2" t="s">
        <v>38</v>
      </c>
      <c r="F333" s="2"/>
      <c r="G333" s="2"/>
      <c r="H333" s="2" t="str">
        <f t="shared" si="17"/>
        <v>_</v>
      </c>
      <c r="I333" s="2"/>
      <c r="J333" s="2"/>
      <c r="K333" s="2"/>
      <c r="L333" s="2" t="str">
        <f t="shared" si="16"/>
        <v>_</v>
      </c>
      <c r="M333" s="2"/>
      <c r="N333" s="2">
        <f>IF(ISBLANK(Table2[[#This Row],[ActualResult]]), 0, 1)</f>
        <v>0</v>
      </c>
      <c r="O333" s="2" t="str">
        <f>IF(ISBLANK(Table2[[#This Row],[ActualResult]]), "_", IF(Table2[[#This Row],[ActualWinner]]=Table2[[#This Row],[PredictedWinner]], "Y", "N"))</f>
        <v>_</v>
      </c>
      <c r="P333" s="2" t="str">
        <f>IF(ISBLANK(Table2[[#This Row],[ActualResult]]), "_", IF(Table2[[#This Row],[ActualAwayScore]]=Table2[[#This Row],[PredictedAwayScore]], "Y", "N"))</f>
        <v>_</v>
      </c>
      <c r="Q333" s="2" t="str">
        <f>IF(ISBLANK(Table2[[#This Row],[ActualResult]]), "_", IF(Table2[[#This Row],[ActualHomeScore]]=Table2[[#This Row],[PredictedHomeScore]], "Y", "N"))</f>
        <v>_</v>
      </c>
      <c r="R333" s="2"/>
      <c r="S333" s="2" t="str">
        <f t="shared" si="15"/>
        <v>_</v>
      </c>
      <c r="T333" s="2">
        <f>IF(VLOOKUP(Table2[[#This Row],[AwayTeam]],Table3[[Teams]:[D]],2)=VLOOKUP(Table2[[#This Row],[HomeTeam]],Table3[[Teams]:[D]],2),1,0)</f>
        <v>0</v>
      </c>
      <c r="U333" s="2">
        <f>IF(VLOOKUP(Table2[[#This Row],[AwayTeam]],Table3[[Teams]:[D]],3)=VLOOKUP(Table2[[#This Row],[HomeTeam]],Table3[[Teams]:[D]],3),1,0)</f>
        <v>0</v>
      </c>
      <c r="V333" s="2">
        <f>IF(Table2[[#This Row],[InterConf]]=1,IF(Table2[[#This Row],[InterDiv]]=0, 1, 0), 0)</f>
        <v>0</v>
      </c>
      <c r="W333" s="2">
        <f>IF(VLOOKUP(Table2[[#This Row],[AwayTeam]],Table3[[Teams]:[D]],2)&lt;&gt;VLOOKUP(Table2[[#This Row],[HomeTeam]],Table3[[Teams]:[D]],2),1,0)</f>
        <v>1</v>
      </c>
    </row>
    <row r="334" spans="1:23" x14ac:dyDescent="0.25">
      <c r="A334" s="5"/>
      <c r="B334" s="3">
        <v>45619</v>
      </c>
      <c r="C334" s="10" t="s">
        <v>444</v>
      </c>
      <c r="D334" s="4" t="s">
        <v>20</v>
      </c>
      <c r="E334" s="4" t="s">
        <v>23</v>
      </c>
      <c r="F334" s="4"/>
      <c r="G334" s="4"/>
      <c r="H334" s="4" t="str">
        <f t="shared" si="17"/>
        <v>_</v>
      </c>
      <c r="I334" s="4"/>
      <c r="J334" s="4"/>
      <c r="K334" s="4"/>
      <c r="L334" s="2" t="str">
        <f t="shared" si="16"/>
        <v>_</v>
      </c>
      <c r="M334" s="4"/>
      <c r="N334" s="4">
        <f>IF(ISBLANK(Table2[[#This Row],[ActualResult]]), 0, 1)</f>
        <v>0</v>
      </c>
      <c r="O334" s="4" t="str">
        <f>IF(ISBLANK(Table2[[#This Row],[ActualResult]]), "_", IF(Table2[[#This Row],[ActualWinner]]=Table2[[#This Row],[PredictedWinner]], "Y", "N"))</f>
        <v>_</v>
      </c>
      <c r="P334" s="4" t="str">
        <f>IF(ISBLANK(Table2[[#This Row],[ActualResult]]), "_", IF(Table2[[#This Row],[ActualAwayScore]]=Table2[[#This Row],[PredictedAwayScore]], "Y", "N"))</f>
        <v>_</v>
      </c>
      <c r="Q334" s="4" t="str">
        <f>IF(ISBLANK(Table2[[#This Row],[ActualResult]]), "_", IF(Table2[[#This Row],[ActualHomeScore]]=Table2[[#This Row],[PredictedHomeScore]], "Y", "N"))</f>
        <v>_</v>
      </c>
      <c r="R334" s="2"/>
      <c r="S334" s="2" t="str">
        <f t="shared" si="15"/>
        <v>_</v>
      </c>
      <c r="T334" s="2">
        <f>IF(VLOOKUP(Table2[[#This Row],[AwayTeam]],Table3[[Teams]:[D]],2)=VLOOKUP(Table2[[#This Row],[HomeTeam]],Table3[[Teams]:[D]],2),1,0)</f>
        <v>0</v>
      </c>
      <c r="U334" s="2">
        <f>IF(VLOOKUP(Table2[[#This Row],[AwayTeam]],Table3[[Teams]:[D]],3)=VLOOKUP(Table2[[#This Row],[HomeTeam]],Table3[[Teams]:[D]],3),1,0)</f>
        <v>0</v>
      </c>
      <c r="V334" s="2">
        <f>IF(Table2[[#This Row],[InterConf]]=1,IF(Table2[[#This Row],[InterDiv]]=0, 1, 0), 0)</f>
        <v>0</v>
      </c>
      <c r="W334" s="2">
        <f>IF(VLOOKUP(Table2[[#This Row],[AwayTeam]],Table3[[Teams]:[D]],2)&lt;&gt;VLOOKUP(Table2[[#This Row],[HomeTeam]],Table3[[Teams]:[D]],2),1,0)</f>
        <v>1</v>
      </c>
    </row>
    <row r="335" spans="1:23" x14ac:dyDescent="0.25">
      <c r="A335" s="15"/>
      <c r="B335" s="16">
        <v>45620</v>
      </c>
      <c r="C335" s="17" t="s">
        <v>445</v>
      </c>
      <c r="D335" s="18" t="s">
        <v>15</v>
      </c>
      <c r="E335" s="18" t="s">
        <v>18</v>
      </c>
      <c r="F335" s="18"/>
      <c r="G335" s="18"/>
      <c r="H335" s="18" t="str">
        <f t="shared" si="17"/>
        <v>_</v>
      </c>
      <c r="I335" s="18"/>
      <c r="J335" s="18"/>
      <c r="K335" s="18"/>
      <c r="L335" s="18" t="str">
        <f t="shared" si="16"/>
        <v>_</v>
      </c>
      <c r="M335" s="18"/>
      <c r="N335" s="18">
        <f>IF(ISBLANK(Table2[[#This Row],[ActualResult]]), 0, 1)</f>
        <v>0</v>
      </c>
      <c r="O335" s="18" t="str">
        <f>IF(ISBLANK(Table2[[#This Row],[ActualResult]]), "_", IF(Table2[[#This Row],[ActualWinner]]=Table2[[#This Row],[PredictedWinner]], "Y", "N"))</f>
        <v>_</v>
      </c>
      <c r="P335" s="18" t="str">
        <f>IF(ISBLANK(Table2[[#This Row],[ActualResult]]), "_", IF(Table2[[#This Row],[ActualAwayScore]]=Table2[[#This Row],[PredictedAwayScore]], "Y", "N"))</f>
        <v>_</v>
      </c>
      <c r="Q335" s="18" t="str">
        <f>IF(ISBLANK(Table2[[#This Row],[ActualResult]]), "_", IF(Table2[[#This Row],[ActualHomeScore]]=Table2[[#This Row],[PredictedHomeScore]], "Y", "N"))</f>
        <v>_</v>
      </c>
      <c r="R335" s="2"/>
      <c r="S335" s="2" t="str">
        <f t="shared" si="15"/>
        <v>_</v>
      </c>
      <c r="T335" s="2">
        <f>IF(VLOOKUP(Table2[[#This Row],[AwayTeam]],Table3[[Teams]:[D]],2)=VLOOKUP(Table2[[#This Row],[HomeTeam]],Table3[[Teams]:[D]],2),1,0)</f>
        <v>0</v>
      </c>
      <c r="U335" s="2">
        <f>IF(VLOOKUP(Table2[[#This Row],[AwayTeam]],Table3[[Teams]:[D]],3)=VLOOKUP(Table2[[#This Row],[HomeTeam]],Table3[[Teams]:[D]],3),1,0)</f>
        <v>0</v>
      </c>
      <c r="V335" s="2">
        <f>IF(Table2[[#This Row],[InterConf]]=1,IF(Table2[[#This Row],[InterDiv]]=0, 1, 0), 0)</f>
        <v>0</v>
      </c>
      <c r="W335" s="2">
        <f>IF(VLOOKUP(Table2[[#This Row],[AwayTeam]],Table3[[Teams]:[D]],2)&lt;&gt;VLOOKUP(Table2[[#This Row],[HomeTeam]],Table3[[Teams]:[D]],2),1,0)</f>
        <v>1</v>
      </c>
    </row>
    <row r="336" spans="1:23" x14ac:dyDescent="0.25">
      <c r="B336" s="1">
        <v>45621</v>
      </c>
      <c r="C336" s="9" t="s">
        <v>446</v>
      </c>
      <c r="D336" s="2" t="s">
        <v>26</v>
      </c>
      <c r="E336" s="2" t="s">
        <v>43</v>
      </c>
      <c r="F336" s="2"/>
      <c r="G336" s="2"/>
      <c r="H336" s="2" t="str">
        <f t="shared" si="17"/>
        <v>_</v>
      </c>
      <c r="I336" s="2"/>
      <c r="J336" s="2"/>
      <c r="K336" s="2"/>
      <c r="L336" s="19" t="str">
        <f t="shared" si="16"/>
        <v>_</v>
      </c>
      <c r="M336" s="2"/>
      <c r="N336" s="2">
        <f>IF(ISBLANK(Table2[[#This Row],[ActualResult]]), 0, 1)</f>
        <v>0</v>
      </c>
      <c r="O336" s="2" t="str">
        <f>IF(ISBLANK(Table2[[#This Row],[ActualResult]]), "_", IF(Table2[[#This Row],[ActualWinner]]=Table2[[#This Row],[PredictedWinner]], "Y", "N"))</f>
        <v>_</v>
      </c>
      <c r="P336" s="2" t="str">
        <f>IF(ISBLANK(Table2[[#This Row],[ActualResult]]), "_", IF(Table2[[#This Row],[ActualAwayScore]]=Table2[[#This Row],[PredictedAwayScore]], "Y", "N"))</f>
        <v>_</v>
      </c>
      <c r="Q336" s="2" t="str">
        <f>IF(ISBLANK(Table2[[#This Row],[ActualResult]]), "_", IF(Table2[[#This Row],[ActualHomeScore]]=Table2[[#This Row],[PredictedHomeScore]], "Y", "N"))</f>
        <v>_</v>
      </c>
      <c r="R336" s="2"/>
      <c r="S336" s="2" t="str">
        <f t="shared" si="15"/>
        <v>_</v>
      </c>
      <c r="T336" s="2">
        <f>IF(VLOOKUP(Table2[[#This Row],[AwayTeam]],Table3[[Teams]:[D]],2)=VLOOKUP(Table2[[#This Row],[HomeTeam]],Table3[[Teams]:[D]],2),1,0)</f>
        <v>0</v>
      </c>
      <c r="U336" s="2">
        <f>IF(VLOOKUP(Table2[[#This Row],[AwayTeam]],Table3[[Teams]:[D]],3)=VLOOKUP(Table2[[#This Row],[HomeTeam]],Table3[[Teams]:[D]],3),1,0)</f>
        <v>0</v>
      </c>
      <c r="V336" s="2">
        <f>IF(Table2[[#This Row],[InterConf]]=1,IF(Table2[[#This Row],[InterDiv]]=0, 1, 0), 0)</f>
        <v>0</v>
      </c>
      <c r="W336" s="2">
        <f>IF(VLOOKUP(Table2[[#This Row],[AwayTeam]],Table3[[Teams]:[D]],2)&lt;&gt;VLOOKUP(Table2[[#This Row],[HomeTeam]],Table3[[Teams]:[D]],2),1,0)</f>
        <v>1</v>
      </c>
    </row>
    <row r="337" spans="1:23" x14ac:dyDescent="0.25">
      <c r="B337" s="1">
        <v>45621</v>
      </c>
      <c r="C337" s="9" t="s">
        <v>447</v>
      </c>
      <c r="D337" s="2" t="s">
        <v>46</v>
      </c>
      <c r="E337" s="2" t="s">
        <v>14</v>
      </c>
      <c r="F337" s="2"/>
      <c r="G337" s="2"/>
      <c r="H337" s="2" t="str">
        <f t="shared" si="17"/>
        <v>_</v>
      </c>
      <c r="I337" s="2"/>
      <c r="J337" s="2"/>
      <c r="K337" s="2"/>
      <c r="L337" s="2" t="str">
        <f t="shared" si="16"/>
        <v>_</v>
      </c>
      <c r="M337" s="2"/>
      <c r="N337" s="2">
        <f>IF(ISBLANK(Table2[[#This Row],[ActualResult]]), 0, 1)</f>
        <v>0</v>
      </c>
      <c r="O337" s="2" t="str">
        <f>IF(ISBLANK(Table2[[#This Row],[ActualResult]]), "_", IF(Table2[[#This Row],[ActualWinner]]=Table2[[#This Row],[PredictedWinner]], "Y", "N"))</f>
        <v>_</v>
      </c>
      <c r="P337" s="2" t="str">
        <f>IF(ISBLANK(Table2[[#This Row],[ActualResult]]), "_", IF(Table2[[#This Row],[ActualAwayScore]]=Table2[[#This Row],[PredictedAwayScore]], "Y", "N"))</f>
        <v>_</v>
      </c>
      <c r="Q337" s="2" t="str">
        <f>IF(ISBLANK(Table2[[#This Row],[ActualResult]]), "_", IF(Table2[[#This Row],[ActualHomeScore]]=Table2[[#This Row],[PredictedHomeScore]], "Y", "N"))</f>
        <v>_</v>
      </c>
      <c r="R337" s="2"/>
      <c r="S337" s="2" t="str">
        <f t="shared" si="15"/>
        <v>_</v>
      </c>
      <c r="T337" s="2">
        <f>IF(VLOOKUP(Table2[[#This Row],[AwayTeam]],Table3[[Teams]:[D]],2)=VLOOKUP(Table2[[#This Row],[HomeTeam]],Table3[[Teams]:[D]],2),1,0)</f>
        <v>1</v>
      </c>
      <c r="U337" s="2">
        <f>IF(VLOOKUP(Table2[[#This Row],[AwayTeam]],Table3[[Teams]:[D]],3)=VLOOKUP(Table2[[#This Row],[HomeTeam]],Table3[[Teams]:[D]],3),1,0)</f>
        <v>0</v>
      </c>
      <c r="V337" s="2">
        <f>IF(Table2[[#This Row],[InterConf]]=1,IF(Table2[[#This Row],[InterDiv]]=0, 1, 0), 0)</f>
        <v>1</v>
      </c>
      <c r="W337" s="2">
        <f>IF(VLOOKUP(Table2[[#This Row],[AwayTeam]],Table3[[Teams]:[D]],2)&lt;&gt;VLOOKUP(Table2[[#This Row],[HomeTeam]],Table3[[Teams]:[D]],2),1,0)</f>
        <v>0</v>
      </c>
    </row>
    <row r="338" spans="1:23" x14ac:dyDescent="0.25">
      <c r="B338" s="1">
        <v>45621</v>
      </c>
      <c r="C338" s="9" t="s">
        <v>448</v>
      </c>
      <c r="D338" s="2" t="s">
        <v>35</v>
      </c>
      <c r="E338" s="2" t="s">
        <v>32</v>
      </c>
      <c r="F338" s="2"/>
      <c r="G338" s="2"/>
      <c r="H338" s="2" t="str">
        <f t="shared" si="17"/>
        <v>_</v>
      </c>
      <c r="I338" s="2"/>
      <c r="J338" s="2"/>
      <c r="K338" s="2"/>
      <c r="L338" s="2" t="str">
        <f t="shared" si="16"/>
        <v>_</v>
      </c>
      <c r="M338" s="2"/>
      <c r="N338" s="2">
        <f>IF(ISBLANK(Table2[[#This Row],[ActualResult]]), 0, 1)</f>
        <v>0</v>
      </c>
      <c r="O338" s="2" t="str">
        <f>IF(ISBLANK(Table2[[#This Row],[ActualResult]]), "_", IF(Table2[[#This Row],[ActualWinner]]=Table2[[#This Row],[PredictedWinner]], "Y", "N"))</f>
        <v>_</v>
      </c>
      <c r="P338" s="2" t="str">
        <f>IF(ISBLANK(Table2[[#This Row],[ActualResult]]), "_", IF(Table2[[#This Row],[ActualAwayScore]]=Table2[[#This Row],[PredictedAwayScore]], "Y", "N"))</f>
        <v>_</v>
      </c>
      <c r="Q338" s="2" t="str">
        <f>IF(ISBLANK(Table2[[#This Row],[ActualResult]]), "_", IF(Table2[[#This Row],[ActualHomeScore]]=Table2[[#This Row],[PredictedHomeScore]], "Y", "N"))</f>
        <v>_</v>
      </c>
      <c r="R338" s="2"/>
      <c r="S338" s="2" t="str">
        <f t="shared" si="15"/>
        <v>_</v>
      </c>
      <c r="T338" s="2">
        <f>IF(VLOOKUP(Table2[[#This Row],[AwayTeam]],Table3[[Teams]:[D]],2)=VLOOKUP(Table2[[#This Row],[HomeTeam]],Table3[[Teams]:[D]],2),1,0)</f>
        <v>0</v>
      </c>
      <c r="U338" s="2">
        <f>IF(VLOOKUP(Table2[[#This Row],[AwayTeam]],Table3[[Teams]:[D]],3)=VLOOKUP(Table2[[#This Row],[HomeTeam]],Table3[[Teams]:[D]],3),1,0)</f>
        <v>0</v>
      </c>
      <c r="V338" s="2">
        <f>IF(Table2[[#This Row],[InterConf]]=1,IF(Table2[[#This Row],[InterDiv]]=0, 1, 0), 0)</f>
        <v>0</v>
      </c>
      <c r="W338" s="2">
        <f>IF(VLOOKUP(Table2[[#This Row],[AwayTeam]],Table3[[Teams]:[D]],2)&lt;&gt;VLOOKUP(Table2[[#This Row],[HomeTeam]],Table3[[Teams]:[D]],2),1,0)</f>
        <v>1</v>
      </c>
    </row>
    <row r="339" spans="1:23" x14ac:dyDescent="0.25">
      <c r="B339" s="1">
        <v>45621</v>
      </c>
      <c r="C339" s="9" t="s">
        <v>449</v>
      </c>
      <c r="D339" s="2" t="s">
        <v>13</v>
      </c>
      <c r="E339" s="2" t="s">
        <v>20</v>
      </c>
      <c r="F339" s="2"/>
      <c r="G339" s="2"/>
      <c r="H339" s="2" t="str">
        <f t="shared" si="17"/>
        <v>_</v>
      </c>
      <c r="I339" s="2"/>
      <c r="J339" s="2"/>
      <c r="K339" s="2"/>
      <c r="L339" s="2" t="str">
        <f t="shared" si="16"/>
        <v>_</v>
      </c>
      <c r="M339" s="2"/>
      <c r="N339" s="2">
        <f>IF(ISBLANK(Table2[[#This Row],[ActualResult]]), 0, 1)</f>
        <v>0</v>
      </c>
      <c r="O339" s="2" t="str">
        <f>IF(ISBLANK(Table2[[#This Row],[ActualResult]]), "_", IF(Table2[[#This Row],[ActualWinner]]=Table2[[#This Row],[PredictedWinner]], "Y", "N"))</f>
        <v>_</v>
      </c>
      <c r="P339" s="2" t="str">
        <f>IF(ISBLANK(Table2[[#This Row],[ActualResult]]), "_", IF(Table2[[#This Row],[ActualAwayScore]]=Table2[[#This Row],[PredictedAwayScore]], "Y", "N"))</f>
        <v>_</v>
      </c>
      <c r="Q339" s="2" t="str">
        <f>IF(ISBLANK(Table2[[#This Row],[ActualResult]]), "_", IF(Table2[[#This Row],[ActualHomeScore]]=Table2[[#This Row],[PredictedHomeScore]], "Y", "N"))</f>
        <v>_</v>
      </c>
      <c r="R339" s="2"/>
      <c r="S339" s="2" t="str">
        <f t="shared" si="15"/>
        <v>_</v>
      </c>
      <c r="T339" s="2">
        <f>IF(VLOOKUP(Table2[[#This Row],[AwayTeam]],Table3[[Teams]:[D]],2)=VLOOKUP(Table2[[#This Row],[HomeTeam]],Table3[[Teams]:[D]],2),1,0)</f>
        <v>0</v>
      </c>
      <c r="U339" s="2">
        <f>IF(VLOOKUP(Table2[[#This Row],[AwayTeam]],Table3[[Teams]:[D]],3)=VLOOKUP(Table2[[#This Row],[HomeTeam]],Table3[[Teams]:[D]],3),1,0)</f>
        <v>0</v>
      </c>
      <c r="V339" s="2">
        <f>IF(Table2[[#This Row],[InterConf]]=1,IF(Table2[[#This Row],[InterDiv]]=0, 1, 0), 0)</f>
        <v>0</v>
      </c>
      <c r="W339" s="2">
        <f>IF(VLOOKUP(Table2[[#This Row],[AwayTeam]],Table3[[Teams]:[D]],2)&lt;&gt;VLOOKUP(Table2[[#This Row],[HomeTeam]],Table3[[Teams]:[D]],2),1,0)</f>
        <v>1</v>
      </c>
    </row>
    <row r="340" spans="1:23" x14ac:dyDescent="0.25">
      <c r="B340" s="1">
        <v>45621</v>
      </c>
      <c r="C340" s="9" t="s">
        <v>450</v>
      </c>
      <c r="D340" s="2" t="s">
        <v>27</v>
      </c>
      <c r="E340" s="2" t="s">
        <v>45</v>
      </c>
      <c r="F340" s="2"/>
      <c r="G340" s="2"/>
      <c r="H340" s="2" t="str">
        <f t="shared" si="17"/>
        <v>_</v>
      </c>
      <c r="I340" s="2"/>
      <c r="J340" s="2"/>
      <c r="K340" s="2"/>
      <c r="L340" s="2" t="str">
        <f t="shared" si="16"/>
        <v>_</v>
      </c>
      <c r="M340" s="2"/>
      <c r="N340" s="2">
        <f>IF(ISBLANK(Table2[[#This Row],[ActualResult]]), 0, 1)</f>
        <v>0</v>
      </c>
      <c r="O340" s="2" t="str">
        <f>IF(ISBLANK(Table2[[#This Row],[ActualResult]]), "_", IF(Table2[[#This Row],[ActualWinner]]=Table2[[#This Row],[PredictedWinner]], "Y", "N"))</f>
        <v>_</v>
      </c>
      <c r="P340" s="2" t="str">
        <f>IF(ISBLANK(Table2[[#This Row],[ActualResult]]), "_", IF(Table2[[#This Row],[ActualAwayScore]]=Table2[[#This Row],[PredictedAwayScore]], "Y", "N"))</f>
        <v>_</v>
      </c>
      <c r="Q340" s="2" t="str">
        <f>IF(ISBLANK(Table2[[#This Row],[ActualResult]]), "_", IF(Table2[[#This Row],[ActualHomeScore]]=Table2[[#This Row],[PredictedHomeScore]], "Y", "N"))</f>
        <v>_</v>
      </c>
      <c r="R340" s="2"/>
      <c r="S340" s="2" t="str">
        <f t="shared" si="15"/>
        <v>_</v>
      </c>
      <c r="T340" s="2">
        <f>IF(VLOOKUP(Table2[[#This Row],[AwayTeam]],Table3[[Teams]:[D]],2)=VLOOKUP(Table2[[#This Row],[HomeTeam]],Table3[[Teams]:[D]],2),1,0)</f>
        <v>0</v>
      </c>
      <c r="U340" s="2">
        <f>IF(VLOOKUP(Table2[[#This Row],[AwayTeam]],Table3[[Teams]:[D]],3)=VLOOKUP(Table2[[#This Row],[HomeTeam]],Table3[[Teams]:[D]],3),1,0)</f>
        <v>0</v>
      </c>
      <c r="V340" s="2">
        <f>IF(Table2[[#This Row],[InterConf]]=1,IF(Table2[[#This Row],[InterDiv]]=0, 1, 0), 0)</f>
        <v>0</v>
      </c>
      <c r="W340" s="2">
        <f>IF(VLOOKUP(Table2[[#This Row],[AwayTeam]],Table3[[Teams]:[D]],2)&lt;&gt;VLOOKUP(Table2[[#This Row],[HomeTeam]],Table3[[Teams]:[D]],2),1,0)</f>
        <v>1</v>
      </c>
    </row>
    <row r="341" spans="1:23" x14ac:dyDescent="0.25">
      <c r="B341" s="1">
        <v>45621</v>
      </c>
      <c r="C341" s="9" t="s">
        <v>451</v>
      </c>
      <c r="D341" s="2" t="s">
        <v>34</v>
      </c>
      <c r="E341" s="2" t="s">
        <v>44</v>
      </c>
      <c r="F341" s="2"/>
      <c r="G341" s="2"/>
      <c r="H341" s="2" t="str">
        <f t="shared" si="17"/>
        <v>_</v>
      </c>
      <c r="I341" s="2"/>
      <c r="J341" s="2"/>
      <c r="K341" s="2"/>
      <c r="L341" s="2" t="str">
        <f t="shared" si="16"/>
        <v>_</v>
      </c>
      <c r="M341" s="2"/>
      <c r="N341" s="2">
        <f>IF(ISBLANK(Table2[[#This Row],[ActualResult]]), 0, 1)</f>
        <v>0</v>
      </c>
      <c r="O341" s="2" t="str">
        <f>IF(ISBLANK(Table2[[#This Row],[ActualResult]]), "_", IF(Table2[[#This Row],[ActualWinner]]=Table2[[#This Row],[PredictedWinner]], "Y", "N"))</f>
        <v>_</v>
      </c>
      <c r="P341" s="2" t="str">
        <f>IF(ISBLANK(Table2[[#This Row],[ActualResult]]), "_", IF(Table2[[#This Row],[ActualAwayScore]]=Table2[[#This Row],[PredictedAwayScore]], "Y", "N"))</f>
        <v>_</v>
      </c>
      <c r="Q341" s="2" t="str">
        <f>IF(ISBLANK(Table2[[#This Row],[ActualResult]]), "_", IF(Table2[[#This Row],[ActualHomeScore]]=Table2[[#This Row],[PredictedHomeScore]], "Y", "N"))</f>
        <v>_</v>
      </c>
      <c r="R341" s="2"/>
      <c r="S341" s="2" t="str">
        <f t="shared" si="15"/>
        <v>_</v>
      </c>
      <c r="T341" s="2">
        <f>IF(VLOOKUP(Table2[[#This Row],[AwayTeam]],Table3[[Teams]:[D]],2)=VLOOKUP(Table2[[#This Row],[HomeTeam]],Table3[[Teams]:[D]],2),1,0)</f>
        <v>0</v>
      </c>
      <c r="U341" s="2">
        <f>IF(VLOOKUP(Table2[[#This Row],[AwayTeam]],Table3[[Teams]:[D]],3)=VLOOKUP(Table2[[#This Row],[HomeTeam]],Table3[[Teams]:[D]],3),1,0)</f>
        <v>0</v>
      </c>
      <c r="V341" s="2">
        <f>IF(Table2[[#This Row],[InterConf]]=1,IF(Table2[[#This Row],[InterDiv]]=0, 1, 0), 0)</f>
        <v>0</v>
      </c>
      <c r="W341" s="2">
        <f>IF(VLOOKUP(Table2[[#This Row],[AwayTeam]],Table3[[Teams]:[D]],2)&lt;&gt;VLOOKUP(Table2[[#This Row],[HomeTeam]],Table3[[Teams]:[D]],2),1,0)</f>
        <v>1</v>
      </c>
    </row>
    <row r="342" spans="1:23" x14ac:dyDescent="0.25">
      <c r="B342" s="1">
        <v>45621</v>
      </c>
      <c r="C342" s="9" t="s">
        <v>452</v>
      </c>
      <c r="D342" s="2" t="s">
        <v>24</v>
      </c>
      <c r="E342" s="2" t="s">
        <v>30</v>
      </c>
      <c r="F342" s="2"/>
      <c r="G342" s="2"/>
      <c r="H342" s="2" t="str">
        <f t="shared" si="17"/>
        <v>_</v>
      </c>
      <c r="I342" s="2"/>
      <c r="J342" s="2"/>
      <c r="K342" s="2"/>
      <c r="L342" s="2" t="str">
        <f t="shared" si="16"/>
        <v>_</v>
      </c>
      <c r="M342" s="2"/>
      <c r="N342" s="2">
        <f>IF(ISBLANK(Table2[[#This Row],[ActualResult]]), 0, 1)</f>
        <v>0</v>
      </c>
      <c r="O342" s="2" t="str">
        <f>IF(ISBLANK(Table2[[#This Row],[ActualResult]]), "_", IF(Table2[[#This Row],[ActualWinner]]=Table2[[#This Row],[PredictedWinner]], "Y", "N"))</f>
        <v>_</v>
      </c>
      <c r="P342" s="2" t="str">
        <f>IF(ISBLANK(Table2[[#This Row],[ActualResult]]), "_", IF(Table2[[#This Row],[ActualAwayScore]]=Table2[[#This Row],[PredictedAwayScore]], "Y", "N"))</f>
        <v>_</v>
      </c>
      <c r="Q342" s="2" t="str">
        <f>IF(ISBLANK(Table2[[#This Row],[ActualResult]]), "_", IF(Table2[[#This Row],[ActualHomeScore]]=Table2[[#This Row],[PredictedHomeScore]], "Y", "N"))</f>
        <v>_</v>
      </c>
      <c r="R342" s="2"/>
      <c r="S342" s="2" t="str">
        <f t="shared" si="15"/>
        <v>_</v>
      </c>
      <c r="T342" s="2">
        <f>IF(VLOOKUP(Table2[[#This Row],[AwayTeam]],Table3[[Teams]:[D]],2)=VLOOKUP(Table2[[#This Row],[HomeTeam]],Table3[[Teams]:[D]],2),1,0)</f>
        <v>0</v>
      </c>
      <c r="U342" s="2">
        <f>IF(VLOOKUP(Table2[[#This Row],[AwayTeam]],Table3[[Teams]:[D]],3)=VLOOKUP(Table2[[#This Row],[HomeTeam]],Table3[[Teams]:[D]],3),1,0)</f>
        <v>0</v>
      </c>
      <c r="V342" s="2">
        <f>IF(Table2[[#This Row],[InterConf]]=1,IF(Table2[[#This Row],[InterDiv]]=0, 1, 0), 0)</f>
        <v>0</v>
      </c>
      <c r="W342" s="2">
        <f>IF(VLOOKUP(Table2[[#This Row],[AwayTeam]],Table3[[Teams]:[D]],2)&lt;&gt;VLOOKUP(Table2[[#This Row],[HomeTeam]],Table3[[Teams]:[D]],2),1,0)</f>
        <v>1</v>
      </c>
    </row>
    <row r="343" spans="1:23" x14ac:dyDescent="0.25">
      <c r="B343" s="1">
        <v>45621</v>
      </c>
      <c r="C343" s="9" t="s">
        <v>453</v>
      </c>
      <c r="D343" s="2" t="s">
        <v>31</v>
      </c>
      <c r="E343" s="2" t="s">
        <v>33</v>
      </c>
      <c r="F343" s="2"/>
      <c r="G343" s="2"/>
      <c r="H343" s="2" t="str">
        <f t="shared" si="17"/>
        <v>_</v>
      </c>
      <c r="I343" s="2"/>
      <c r="J343" s="2"/>
      <c r="K343" s="2"/>
      <c r="L343" s="2" t="str">
        <f t="shared" si="16"/>
        <v>_</v>
      </c>
      <c r="M343" s="2"/>
      <c r="N343" s="2">
        <f>IF(ISBLANK(Table2[[#This Row],[ActualResult]]), 0, 1)</f>
        <v>0</v>
      </c>
      <c r="O343" s="2" t="str">
        <f>IF(ISBLANK(Table2[[#This Row],[ActualResult]]), "_", IF(Table2[[#This Row],[ActualWinner]]=Table2[[#This Row],[PredictedWinner]], "Y", "N"))</f>
        <v>_</v>
      </c>
      <c r="P343" s="2" t="str">
        <f>IF(ISBLANK(Table2[[#This Row],[ActualResult]]), "_", IF(Table2[[#This Row],[ActualAwayScore]]=Table2[[#This Row],[PredictedAwayScore]], "Y", "N"))</f>
        <v>_</v>
      </c>
      <c r="Q343" s="2" t="str">
        <f>IF(ISBLANK(Table2[[#This Row],[ActualResult]]), "_", IF(Table2[[#This Row],[ActualHomeScore]]=Table2[[#This Row],[PredictedHomeScore]], "Y", "N"))</f>
        <v>_</v>
      </c>
      <c r="R343" s="2"/>
      <c r="S343" s="2" t="str">
        <f t="shared" si="15"/>
        <v>_</v>
      </c>
      <c r="T343" s="2">
        <f>IF(VLOOKUP(Table2[[#This Row],[AwayTeam]],Table3[[Teams]:[D]],2)=VLOOKUP(Table2[[#This Row],[HomeTeam]],Table3[[Teams]:[D]],2),1,0)</f>
        <v>1</v>
      </c>
      <c r="U343" s="2">
        <f>IF(VLOOKUP(Table2[[#This Row],[AwayTeam]],Table3[[Teams]:[D]],3)=VLOOKUP(Table2[[#This Row],[HomeTeam]],Table3[[Teams]:[D]],3),1,0)</f>
        <v>0</v>
      </c>
      <c r="V343" s="2">
        <f>IF(Table2[[#This Row],[InterConf]]=1,IF(Table2[[#This Row],[InterDiv]]=0, 1, 0), 0)</f>
        <v>1</v>
      </c>
      <c r="W343" s="2">
        <f>IF(VLOOKUP(Table2[[#This Row],[AwayTeam]],Table3[[Teams]:[D]],2)&lt;&gt;VLOOKUP(Table2[[#This Row],[HomeTeam]],Table3[[Teams]:[D]],2),1,0)</f>
        <v>0</v>
      </c>
    </row>
    <row r="344" spans="1:23" x14ac:dyDescent="0.25">
      <c r="B344" s="1">
        <v>45621</v>
      </c>
      <c r="C344" s="9" t="s">
        <v>454</v>
      </c>
      <c r="D344" s="2" t="s">
        <v>22</v>
      </c>
      <c r="E344" s="2" t="s">
        <v>37</v>
      </c>
      <c r="F344" s="2"/>
      <c r="G344" s="2"/>
      <c r="H344" s="2" t="str">
        <f t="shared" si="17"/>
        <v>_</v>
      </c>
      <c r="I344" s="2"/>
      <c r="J344" s="2"/>
      <c r="K344" s="2"/>
      <c r="L344" s="2" t="str">
        <f t="shared" si="16"/>
        <v>_</v>
      </c>
      <c r="M344" s="2"/>
      <c r="N344" s="2">
        <f>IF(ISBLANK(Table2[[#This Row],[ActualResult]]), 0, 1)</f>
        <v>0</v>
      </c>
      <c r="O344" s="2" t="str">
        <f>IF(ISBLANK(Table2[[#This Row],[ActualResult]]), "_", IF(Table2[[#This Row],[ActualWinner]]=Table2[[#This Row],[PredictedWinner]], "Y", "N"))</f>
        <v>_</v>
      </c>
      <c r="P344" s="2" t="str">
        <f>IF(ISBLANK(Table2[[#This Row],[ActualResult]]), "_", IF(Table2[[#This Row],[ActualAwayScore]]=Table2[[#This Row],[PredictedAwayScore]], "Y", "N"))</f>
        <v>_</v>
      </c>
      <c r="Q344" s="2" t="str">
        <f>IF(ISBLANK(Table2[[#This Row],[ActualResult]]), "_", IF(Table2[[#This Row],[ActualHomeScore]]=Table2[[#This Row],[PredictedHomeScore]], "Y", "N"))</f>
        <v>_</v>
      </c>
      <c r="R344" s="2"/>
      <c r="S344" s="2" t="str">
        <f t="shared" si="15"/>
        <v>_</v>
      </c>
      <c r="T344" s="2">
        <f>IF(VLOOKUP(Table2[[#This Row],[AwayTeam]],Table3[[Teams]:[D]],2)=VLOOKUP(Table2[[#This Row],[HomeTeam]],Table3[[Teams]:[D]],2),1,0)</f>
        <v>1</v>
      </c>
      <c r="U344" s="2">
        <f>IF(VLOOKUP(Table2[[#This Row],[AwayTeam]],Table3[[Teams]:[D]],3)=VLOOKUP(Table2[[#This Row],[HomeTeam]],Table3[[Teams]:[D]],3),1,0)</f>
        <v>1</v>
      </c>
      <c r="V344" s="2">
        <f>IF(Table2[[#This Row],[InterConf]]=1,IF(Table2[[#This Row],[InterDiv]]=0, 1, 0), 0)</f>
        <v>0</v>
      </c>
      <c r="W344" s="2">
        <f>IF(VLOOKUP(Table2[[#This Row],[AwayTeam]],Table3[[Teams]:[D]],2)&lt;&gt;VLOOKUP(Table2[[#This Row],[HomeTeam]],Table3[[Teams]:[D]],2),1,0)</f>
        <v>0</v>
      </c>
    </row>
    <row r="345" spans="1:23" x14ac:dyDescent="0.25">
      <c r="B345" s="1">
        <v>45621</v>
      </c>
      <c r="C345" s="9" t="s">
        <v>455</v>
      </c>
      <c r="D345" s="2" t="s">
        <v>12</v>
      </c>
      <c r="E345" s="2" t="s">
        <v>47</v>
      </c>
      <c r="F345" s="2"/>
      <c r="G345" s="2"/>
      <c r="H345" s="2" t="str">
        <f t="shared" si="17"/>
        <v>_</v>
      </c>
      <c r="I345" s="2"/>
      <c r="J345" s="2"/>
      <c r="K345" s="2"/>
      <c r="L345" s="2" t="str">
        <f t="shared" si="16"/>
        <v>_</v>
      </c>
      <c r="M345" s="2"/>
      <c r="N345" s="2">
        <f>IF(ISBLANK(Table2[[#This Row],[ActualResult]]), 0, 1)</f>
        <v>0</v>
      </c>
      <c r="O345" s="2" t="str">
        <f>IF(ISBLANK(Table2[[#This Row],[ActualResult]]), "_", IF(Table2[[#This Row],[ActualWinner]]=Table2[[#This Row],[PredictedWinner]], "Y", "N"))</f>
        <v>_</v>
      </c>
      <c r="P345" s="2" t="str">
        <f>IF(ISBLANK(Table2[[#This Row],[ActualResult]]), "_", IF(Table2[[#This Row],[ActualAwayScore]]=Table2[[#This Row],[PredictedAwayScore]], "Y", "N"))</f>
        <v>_</v>
      </c>
      <c r="Q345" s="2" t="str">
        <f>IF(ISBLANK(Table2[[#This Row],[ActualResult]]), "_", IF(Table2[[#This Row],[ActualHomeScore]]=Table2[[#This Row],[PredictedHomeScore]], "Y", "N"))</f>
        <v>_</v>
      </c>
      <c r="R345" s="2"/>
      <c r="S345" s="2" t="str">
        <f t="shared" si="15"/>
        <v>_</v>
      </c>
      <c r="T345" s="2">
        <f>IF(VLOOKUP(Table2[[#This Row],[AwayTeam]],Table3[[Teams]:[D]],2)=VLOOKUP(Table2[[#This Row],[HomeTeam]],Table3[[Teams]:[D]],2),1,0)</f>
        <v>1</v>
      </c>
      <c r="U345" s="2">
        <f>IF(VLOOKUP(Table2[[#This Row],[AwayTeam]],Table3[[Teams]:[D]],3)=VLOOKUP(Table2[[#This Row],[HomeTeam]],Table3[[Teams]:[D]],3),1,0)</f>
        <v>1</v>
      </c>
      <c r="V345" s="2">
        <f>IF(Table2[[#This Row],[InterConf]]=1,IF(Table2[[#This Row],[InterDiv]]=0, 1, 0), 0)</f>
        <v>0</v>
      </c>
      <c r="W345" s="2">
        <f>IF(VLOOKUP(Table2[[#This Row],[AwayTeam]],Table3[[Teams]:[D]],2)&lt;&gt;VLOOKUP(Table2[[#This Row],[HomeTeam]],Table3[[Teams]:[D]],2),1,0)</f>
        <v>0</v>
      </c>
    </row>
    <row r="346" spans="1:23" x14ac:dyDescent="0.25">
      <c r="A346" s="5"/>
      <c r="B346" s="3">
        <v>45621</v>
      </c>
      <c r="C346" s="10" t="s">
        <v>456</v>
      </c>
      <c r="D346" s="4" t="s">
        <v>28</v>
      </c>
      <c r="E346" s="4" t="s">
        <v>38</v>
      </c>
      <c r="F346" s="4"/>
      <c r="G346" s="4"/>
      <c r="H346" s="4" t="str">
        <f t="shared" si="17"/>
        <v>_</v>
      </c>
      <c r="I346" s="4"/>
      <c r="J346" s="4"/>
      <c r="K346" s="4"/>
      <c r="L346" s="2" t="str">
        <f t="shared" si="16"/>
        <v>_</v>
      </c>
      <c r="M346" s="4"/>
      <c r="N346" s="4">
        <f>IF(ISBLANK(Table2[[#This Row],[ActualResult]]), 0, 1)</f>
        <v>0</v>
      </c>
      <c r="O346" s="4" t="str">
        <f>IF(ISBLANK(Table2[[#This Row],[ActualResult]]), "_", IF(Table2[[#This Row],[ActualWinner]]=Table2[[#This Row],[PredictedWinner]], "Y", "N"))</f>
        <v>_</v>
      </c>
      <c r="P346" s="4" t="str">
        <f>IF(ISBLANK(Table2[[#This Row],[ActualResult]]), "_", IF(Table2[[#This Row],[ActualAwayScore]]=Table2[[#This Row],[PredictedAwayScore]], "Y", "N"))</f>
        <v>_</v>
      </c>
      <c r="Q346" s="4" t="str">
        <f>IF(ISBLANK(Table2[[#This Row],[ActualResult]]), "_", IF(Table2[[#This Row],[ActualHomeScore]]=Table2[[#This Row],[PredictedHomeScore]], "Y", "N"))</f>
        <v>_</v>
      </c>
      <c r="R346" s="2"/>
      <c r="S346" s="2" t="str">
        <f t="shared" si="15"/>
        <v>_</v>
      </c>
      <c r="T346" s="2">
        <f>IF(VLOOKUP(Table2[[#This Row],[AwayTeam]],Table3[[Teams]:[D]],2)=VLOOKUP(Table2[[#This Row],[HomeTeam]],Table3[[Teams]:[D]],2),1,0)</f>
        <v>1</v>
      </c>
      <c r="U346" s="2">
        <f>IF(VLOOKUP(Table2[[#This Row],[AwayTeam]],Table3[[Teams]:[D]],3)=VLOOKUP(Table2[[#This Row],[HomeTeam]],Table3[[Teams]:[D]],3),1,0)</f>
        <v>1</v>
      </c>
      <c r="V346" s="2">
        <f>IF(Table2[[#This Row],[InterConf]]=1,IF(Table2[[#This Row],[InterDiv]]=0, 1, 0), 0)</f>
        <v>0</v>
      </c>
      <c r="W346" s="2">
        <f>IF(VLOOKUP(Table2[[#This Row],[AwayTeam]],Table3[[Teams]:[D]],2)&lt;&gt;VLOOKUP(Table2[[#This Row],[HomeTeam]],Table3[[Teams]:[D]],2),1,0)</f>
        <v>0</v>
      </c>
    </row>
    <row r="347" spans="1:23" x14ac:dyDescent="0.25">
      <c r="B347" s="1">
        <v>45622</v>
      </c>
      <c r="C347" s="9" t="s">
        <v>457</v>
      </c>
      <c r="D347" s="2" t="s">
        <v>25</v>
      </c>
      <c r="E347" s="2" t="s">
        <v>16</v>
      </c>
      <c r="F347" s="2"/>
      <c r="G347" s="2"/>
      <c r="H347" s="2" t="str">
        <f t="shared" si="17"/>
        <v>_</v>
      </c>
      <c r="I347" s="2"/>
      <c r="J347" s="2"/>
      <c r="K347" s="2"/>
      <c r="L347" s="19" t="str">
        <f t="shared" si="16"/>
        <v>_</v>
      </c>
      <c r="M347" s="2"/>
      <c r="N347" s="2">
        <f>IF(ISBLANK(Table2[[#This Row],[ActualResult]]), 0, 1)</f>
        <v>0</v>
      </c>
      <c r="O347" s="2" t="str">
        <f>IF(ISBLANK(Table2[[#This Row],[ActualResult]]), "_", IF(Table2[[#This Row],[ActualWinner]]=Table2[[#This Row],[PredictedWinner]], "Y", "N"))</f>
        <v>_</v>
      </c>
      <c r="P347" s="2" t="str">
        <f>IF(ISBLANK(Table2[[#This Row],[ActualResult]]), "_", IF(Table2[[#This Row],[ActualAwayScore]]=Table2[[#This Row],[PredictedAwayScore]], "Y", "N"))</f>
        <v>_</v>
      </c>
      <c r="Q347" s="2" t="str">
        <f>IF(ISBLANK(Table2[[#This Row],[ActualResult]]), "_", IF(Table2[[#This Row],[ActualHomeScore]]=Table2[[#This Row],[PredictedHomeScore]], "Y", "N"))</f>
        <v>_</v>
      </c>
      <c r="R347" s="2"/>
      <c r="S347" s="2" t="str">
        <f t="shared" si="15"/>
        <v>_</v>
      </c>
      <c r="T347" s="2">
        <f>IF(VLOOKUP(Table2[[#This Row],[AwayTeam]],Table3[[Teams]:[D]],2)=VLOOKUP(Table2[[#This Row],[HomeTeam]],Table3[[Teams]:[D]],2),1,0)</f>
        <v>0</v>
      </c>
      <c r="U347" s="2">
        <f>IF(VLOOKUP(Table2[[#This Row],[AwayTeam]],Table3[[Teams]:[D]],3)=VLOOKUP(Table2[[#This Row],[HomeTeam]],Table3[[Teams]:[D]],3),1,0)</f>
        <v>0</v>
      </c>
      <c r="V347" s="2">
        <f>IF(Table2[[#This Row],[InterConf]]=1,IF(Table2[[#This Row],[InterDiv]]=0, 1, 0), 0)</f>
        <v>0</v>
      </c>
      <c r="W347" s="2">
        <f>IF(VLOOKUP(Table2[[#This Row],[AwayTeam]],Table3[[Teams]:[D]],2)&lt;&gt;VLOOKUP(Table2[[#This Row],[HomeTeam]],Table3[[Teams]:[D]],2),1,0)</f>
        <v>1</v>
      </c>
    </row>
    <row r="348" spans="1:23" x14ac:dyDescent="0.25">
      <c r="A348" s="5"/>
      <c r="B348" s="3">
        <v>45622</v>
      </c>
      <c r="C348" s="10" t="s">
        <v>458</v>
      </c>
      <c r="D348" s="4" t="s">
        <v>15</v>
      </c>
      <c r="E348" s="4" t="s">
        <v>19</v>
      </c>
      <c r="F348" s="4"/>
      <c r="G348" s="4"/>
      <c r="H348" s="4" t="str">
        <f t="shared" si="17"/>
        <v>_</v>
      </c>
      <c r="I348" s="4"/>
      <c r="J348" s="4"/>
      <c r="K348" s="4"/>
      <c r="L348" s="4" t="str">
        <f t="shared" si="16"/>
        <v>_</v>
      </c>
      <c r="M348" s="4"/>
      <c r="N348" s="4">
        <f>IF(ISBLANK(Table2[[#This Row],[ActualResult]]), 0, 1)</f>
        <v>0</v>
      </c>
      <c r="O348" s="4" t="str">
        <f>IF(ISBLANK(Table2[[#This Row],[ActualResult]]), "_", IF(Table2[[#This Row],[ActualWinner]]=Table2[[#This Row],[PredictedWinner]], "Y", "N"))</f>
        <v>_</v>
      </c>
      <c r="P348" s="4" t="str">
        <f>IF(ISBLANK(Table2[[#This Row],[ActualResult]]), "_", IF(Table2[[#This Row],[ActualAwayScore]]=Table2[[#This Row],[PredictedAwayScore]], "Y", "N"))</f>
        <v>_</v>
      </c>
      <c r="Q348" s="4" t="str">
        <f>IF(ISBLANK(Table2[[#This Row],[ActualResult]]), "_", IF(Table2[[#This Row],[ActualHomeScore]]=Table2[[#This Row],[PredictedHomeScore]], "Y", "N"))</f>
        <v>_</v>
      </c>
      <c r="R348" s="2"/>
      <c r="S348" s="2" t="str">
        <f t="shared" si="15"/>
        <v>_</v>
      </c>
      <c r="T348" s="2">
        <f>IF(VLOOKUP(Table2[[#This Row],[AwayTeam]],Table3[[Teams]:[D]],2)=VLOOKUP(Table2[[#This Row],[HomeTeam]],Table3[[Teams]:[D]],2),1,0)</f>
        <v>0</v>
      </c>
      <c r="U348" s="2">
        <f>IF(VLOOKUP(Table2[[#This Row],[AwayTeam]],Table3[[Teams]:[D]],3)=VLOOKUP(Table2[[#This Row],[HomeTeam]],Table3[[Teams]:[D]],3),1,0)</f>
        <v>0</v>
      </c>
      <c r="V348" s="2">
        <f>IF(Table2[[#This Row],[InterConf]]=1,IF(Table2[[#This Row],[InterDiv]]=0, 1, 0), 0)</f>
        <v>0</v>
      </c>
      <c r="W348" s="2">
        <f>IF(VLOOKUP(Table2[[#This Row],[AwayTeam]],Table3[[Teams]:[D]],2)&lt;&gt;VLOOKUP(Table2[[#This Row],[HomeTeam]],Table3[[Teams]:[D]],2),1,0)</f>
        <v>1</v>
      </c>
    </row>
    <row r="349" spans="1:23" x14ac:dyDescent="0.25">
      <c r="B349" s="1">
        <v>45623</v>
      </c>
      <c r="C349" s="9" t="s">
        <v>459</v>
      </c>
      <c r="D349" s="2" t="s">
        <v>37</v>
      </c>
      <c r="E349" s="2" t="s">
        <v>29</v>
      </c>
      <c r="F349" s="2"/>
      <c r="G349" s="2"/>
      <c r="H349" s="2" t="str">
        <f t="shared" si="17"/>
        <v>_</v>
      </c>
      <c r="I349" s="2"/>
      <c r="J349" s="2"/>
      <c r="K349" s="2"/>
      <c r="L349" s="2" t="str">
        <f t="shared" si="16"/>
        <v>_</v>
      </c>
      <c r="M349" s="2"/>
      <c r="N349" s="2">
        <f>IF(ISBLANK(Table2[[#This Row],[ActualResult]]), 0, 1)</f>
        <v>0</v>
      </c>
      <c r="O349" s="2" t="str">
        <f>IF(ISBLANK(Table2[[#This Row],[ActualResult]]), "_", IF(Table2[[#This Row],[ActualWinner]]=Table2[[#This Row],[PredictedWinner]], "Y", "N"))</f>
        <v>_</v>
      </c>
      <c r="P349" s="2" t="str">
        <f>IF(ISBLANK(Table2[[#This Row],[ActualResult]]), "_", IF(Table2[[#This Row],[ActualAwayScore]]=Table2[[#This Row],[PredictedAwayScore]], "Y", "N"))</f>
        <v>_</v>
      </c>
      <c r="Q349" s="2" t="str">
        <f>IF(ISBLANK(Table2[[#This Row],[ActualResult]]), "_", IF(Table2[[#This Row],[ActualHomeScore]]=Table2[[#This Row],[PredictedHomeScore]], "Y", "N"))</f>
        <v>_</v>
      </c>
      <c r="R349" s="2"/>
      <c r="S349" s="2" t="str">
        <f t="shared" si="15"/>
        <v>_</v>
      </c>
      <c r="T349" s="2">
        <f>IF(VLOOKUP(Table2[[#This Row],[AwayTeam]],Table3[[Teams]:[D]],2)=VLOOKUP(Table2[[#This Row],[HomeTeam]],Table3[[Teams]:[D]],2),1,0)</f>
        <v>0</v>
      </c>
      <c r="U349" s="2">
        <f>IF(VLOOKUP(Table2[[#This Row],[AwayTeam]],Table3[[Teams]:[D]],3)=VLOOKUP(Table2[[#This Row],[HomeTeam]],Table3[[Teams]:[D]],3),1,0)</f>
        <v>0</v>
      </c>
      <c r="V349" s="2">
        <f>IF(Table2[[#This Row],[InterConf]]=1,IF(Table2[[#This Row],[InterDiv]]=0, 1, 0), 0)</f>
        <v>0</v>
      </c>
      <c r="W349" s="2">
        <f>IF(VLOOKUP(Table2[[#This Row],[AwayTeam]],Table3[[Teams]:[D]],2)&lt;&gt;VLOOKUP(Table2[[#This Row],[HomeTeam]],Table3[[Teams]:[D]],2),1,0)</f>
        <v>1</v>
      </c>
    </row>
    <row r="350" spans="1:23" x14ac:dyDescent="0.25">
      <c r="B350" s="1">
        <v>45623</v>
      </c>
      <c r="C350" s="9" t="s">
        <v>460</v>
      </c>
      <c r="D350" s="2" t="s">
        <v>13</v>
      </c>
      <c r="E350" s="2" t="s">
        <v>32</v>
      </c>
      <c r="F350" s="2"/>
      <c r="G350" s="2"/>
      <c r="H350" s="2" t="str">
        <f t="shared" si="17"/>
        <v>_</v>
      </c>
      <c r="I350" s="2"/>
      <c r="J350" s="2"/>
      <c r="K350" s="2"/>
      <c r="L350" s="2" t="str">
        <f t="shared" si="16"/>
        <v>_</v>
      </c>
      <c r="M350" s="2"/>
      <c r="N350" s="2">
        <f>IF(ISBLANK(Table2[[#This Row],[ActualResult]]), 0, 1)</f>
        <v>0</v>
      </c>
      <c r="O350" s="2" t="str">
        <f>IF(ISBLANK(Table2[[#This Row],[ActualResult]]), "_", IF(Table2[[#This Row],[ActualWinner]]=Table2[[#This Row],[PredictedWinner]], "Y", "N"))</f>
        <v>_</v>
      </c>
      <c r="P350" s="2" t="str">
        <f>IF(ISBLANK(Table2[[#This Row],[ActualResult]]), "_", IF(Table2[[#This Row],[ActualAwayScore]]=Table2[[#This Row],[PredictedAwayScore]], "Y", "N"))</f>
        <v>_</v>
      </c>
      <c r="Q350" s="2" t="str">
        <f>IF(ISBLANK(Table2[[#This Row],[ActualResult]]), "_", IF(Table2[[#This Row],[ActualHomeScore]]=Table2[[#This Row],[PredictedHomeScore]], "Y", "N"))</f>
        <v>_</v>
      </c>
      <c r="R350" s="2"/>
      <c r="S350" s="2" t="str">
        <f t="shared" si="15"/>
        <v>_</v>
      </c>
      <c r="T350" s="2">
        <f>IF(VLOOKUP(Table2[[#This Row],[AwayTeam]],Table3[[Teams]:[D]],2)=VLOOKUP(Table2[[#This Row],[HomeTeam]],Table3[[Teams]:[D]],2),1,0)</f>
        <v>0</v>
      </c>
      <c r="U350" s="2">
        <f>IF(VLOOKUP(Table2[[#This Row],[AwayTeam]],Table3[[Teams]:[D]],3)=VLOOKUP(Table2[[#This Row],[HomeTeam]],Table3[[Teams]:[D]],3),1,0)</f>
        <v>0</v>
      </c>
      <c r="V350" s="2">
        <f>IF(Table2[[#This Row],[InterConf]]=1,IF(Table2[[#This Row],[InterDiv]]=0, 1, 0), 0)</f>
        <v>0</v>
      </c>
      <c r="W350" s="2">
        <f>IF(VLOOKUP(Table2[[#This Row],[AwayTeam]],Table3[[Teams]:[D]],2)&lt;&gt;VLOOKUP(Table2[[#This Row],[HomeTeam]],Table3[[Teams]:[D]],2),1,0)</f>
        <v>1</v>
      </c>
    </row>
    <row r="351" spans="1:23" x14ac:dyDescent="0.25">
      <c r="B351" s="1">
        <v>45623</v>
      </c>
      <c r="C351" s="9" t="s">
        <v>461</v>
      </c>
      <c r="D351" s="2" t="s">
        <v>20</v>
      </c>
      <c r="E351" s="2" t="s">
        <v>44</v>
      </c>
      <c r="F351" s="2"/>
      <c r="G351" s="2"/>
      <c r="H351" s="2" t="str">
        <f t="shared" si="17"/>
        <v>_</v>
      </c>
      <c r="I351" s="2"/>
      <c r="J351" s="2"/>
      <c r="K351" s="2"/>
      <c r="L351" s="2" t="str">
        <f t="shared" si="16"/>
        <v>_</v>
      </c>
      <c r="M351" s="2"/>
      <c r="N351" s="2">
        <f>IF(ISBLANK(Table2[[#This Row],[ActualResult]]), 0, 1)</f>
        <v>0</v>
      </c>
      <c r="O351" s="2" t="str">
        <f>IF(ISBLANK(Table2[[#This Row],[ActualResult]]), "_", IF(Table2[[#This Row],[ActualWinner]]=Table2[[#This Row],[PredictedWinner]], "Y", "N"))</f>
        <v>_</v>
      </c>
      <c r="P351" s="2" t="str">
        <f>IF(ISBLANK(Table2[[#This Row],[ActualResult]]), "_", IF(Table2[[#This Row],[ActualAwayScore]]=Table2[[#This Row],[PredictedAwayScore]], "Y", "N"))</f>
        <v>_</v>
      </c>
      <c r="Q351" s="2" t="str">
        <f>IF(ISBLANK(Table2[[#This Row],[ActualResult]]), "_", IF(Table2[[#This Row],[ActualHomeScore]]=Table2[[#This Row],[PredictedHomeScore]], "Y", "N"))</f>
        <v>_</v>
      </c>
      <c r="R351" s="2"/>
      <c r="S351" s="2" t="str">
        <f t="shared" si="15"/>
        <v>_</v>
      </c>
      <c r="T351" s="2">
        <f>IF(VLOOKUP(Table2[[#This Row],[AwayTeam]],Table3[[Teams]:[D]],2)=VLOOKUP(Table2[[#This Row],[HomeTeam]],Table3[[Teams]:[D]],2),1,0)</f>
        <v>1</v>
      </c>
      <c r="U351" s="2">
        <f>IF(VLOOKUP(Table2[[#This Row],[AwayTeam]],Table3[[Teams]:[D]],3)=VLOOKUP(Table2[[#This Row],[HomeTeam]],Table3[[Teams]:[D]],3),1,0)</f>
        <v>1</v>
      </c>
      <c r="V351" s="2">
        <f>IF(Table2[[#This Row],[InterConf]]=1,IF(Table2[[#This Row],[InterDiv]]=0, 1, 0), 0)</f>
        <v>0</v>
      </c>
      <c r="W351" s="2">
        <f>IF(VLOOKUP(Table2[[#This Row],[AwayTeam]],Table3[[Teams]:[D]],2)&lt;&gt;VLOOKUP(Table2[[#This Row],[HomeTeam]],Table3[[Teams]:[D]],2),1,0)</f>
        <v>0</v>
      </c>
    </row>
    <row r="352" spans="1:23" x14ac:dyDescent="0.25">
      <c r="B352" s="1">
        <v>45623</v>
      </c>
      <c r="C352" s="9" t="s">
        <v>462</v>
      </c>
      <c r="D352" s="2" t="s">
        <v>24</v>
      </c>
      <c r="E352" s="2" t="s">
        <v>31</v>
      </c>
      <c r="F352" s="2"/>
      <c r="G352" s="2"/>
      <c r="H352" s="2" t="str">
        <f t="shared" si="17"/>
        <v>_</v>
      </c>
      <c r="I352" s="2"/>
      <c r="J352" s="2"/>
      <c r="K352" s="2"/>
      <c r="L352" s="2" t="str">
        <f t="shared" si="16"/>
        <v>_</v>
      </c>
      <c r="M352" s="2"/>
      <c r="N352" s="2">
        <f>IF(ISBLANK(Table2[[#This Row],[ActualResult]]), 0, 1)</f>
        <v>0</v>
      </c>
      <c r="O352" s="2" t="str">
        <f>IF(ISBLANK(Table2[[#This Row],[ActualResult]]), "_", IF(Table2[[#This Row],[ActualWinner]]=Table2[[#This Row],[PredictedWinner]], "Y", "N"))</f>
        <v>_</v>
      </c>
      <c r="P352" s="2" t="str">
        <f>IF(ISBLANK(Table2[[#This Row],[ActualResult]]), "_", IF(Table2[[#This Row],[ActualAwayScore]]=Table2[[#This Row],[PredictedAwayScore]], "Y", "N"))</f>
        <v>_</v>
      </c>
      <c r="Q352" s="2" t="str">
        <f>IF(ISBLANK(Table2[[#This Row],[ActualResult]]), "_", IF(Table2[[#This Row],[ActualHomeScore]]=Table2[[#This Row],[PredictedHomeScore]], "Y", "N"))</f>
        <v>_</v>
      </c>
      <c r="R352" s="2"/>
      <c r="S352" s="2" t="str">
        <f t="shared" si="15"/>
        <v>_</v>
      </c>
      <c r="T352" s="2">
        <f>IF(VLOOKUP(Table2[[#This Row],[AwayTeam]],Table3[[Teams]:[D]],2)=VLOOKUP(Table2[[#This Row],[HomeTeam]],Table3[[Teams]:[D]],2),1,0)</f>
        <v>0</v>
      </c>
      <c r="U352" s="2">
        <f>IF(VLOOKUP(Table2[[#This Row],[AwayTeam]],Table3[[Teams]:[D]],3)=VLOOKUP(Table2[[#This Row],[HomeTeam]],Table3[[Teams]:[D]],3),1,0)</f>
        <v>0</v>
      </c>
      <c r="V352" s="2">
        <f>IF(Table2[[#This Row],[InterConf]]=1,IF(Table2[[#This Row],[InterDiv]]=0, 1, 0), 0)</f>
        <v>0</v>
      </c>
      <c r="W352" s="2">
        <f>IF(VLOOKUP(Table2[[#This Row],[AwayTeam]],Table3[[Teams]:[D]],2)&lt;&gt;VLOOKUP(Table2[[#This Row],[HomeTeam]],Table3[[Teams]:[D]],2),1,0)</f>
        <v>1</v>
      </c>
    </row>
    <row r="353" spans="1:23" x14ac:dyDescent="0.25">
      <c r="B353" s="1">
        <v>45623</v>
      </c>
      <c r="C353" s="9" t="s">
        <v>463</v>
      </c>
      <c r="D353" s="2" t="s">
        <v>46</v>
      </c>
      <c r="E353" s="2" t="s">
        <v>43</v>
      </c>
      <c r="F353" s="2"/>
      <c r="G353" s="2"/>
      <c r="H353" s="2" t="str">
        <f t="shared" si="17"/>
        <v>_</v>
      </c>
      <c r="I353" s="2"/>
      <c r="J353" s="2"/>
      <c r="K353" s="2"/>
      <c r="L353" s="2" t="str">
        <f t="shared" si="16"/>
        <v>_</v>
      </c>
      <c r="M353" s="2"/>
      <c r="N353" s="2">
        <f>IF(ISBLANK(Table2[[#This Row],[ActualResult]]), 0, 1)</f>
        <v>0</v>
      </c>
      <c r="O353" s="2" t="str">
        <f>IF(ISBLANK(Table2[[#This Row],[ActualResult]]), "_", IF(Table2[[#This Row],[ActualWinner]]=Table2[[#This Row],[PredictedWinner]], "Y", "N"))</f>
        <v>_</v>
      </c>
      <c r="P353" s="2" t="str">
        <f>IF(ISBLANK(Table2[[#This Row],[ActualResult]]), "_", IF(Table2[[#This Row],[ActualAwayScore]]=Table2[[#This Row],[PredictedAwayScore]], "Y", "N"))</f>
        <v>_</v>
      </c>
      <c r="Q353" s="2" t="str">
        <f>IF(ISBLANK(Table2[[#This Row],[ActualResult]]), "_", IF(Table2[[#This Row],[ActualHomeScore]]=Table2[[#This Row],[PredictedHomeScore]], "Y", "N"))</f>
        <v>_</v>
      </c>
      <c r="R353" s="2"/>
      <c r="S353" s="2" t="str">
        <f t="shared" si="15"/>
        <v>_</v>
      </c>
      <c r="T353" s="2">
        <f>IF(VLOOKUP(Table2[[#This Row],[AwayTeam]],Table3[[Teams]:[D]],2)=VLOOKUP(Table2[[#This Row],[HomeTeam]],Table3[[Teams]:[D]],2),1,0)</f>
        <v>1</v>
      </c>
      <c r="U353" s="2">
        <f>IF(VLOOKUP(Table2[[#This Row],[AwayTeam]],Table3[[Teams]:[D]],3)=VLOOKUP(Table2[[#This Row],[HomeTeam]],Table3[[Teams]:[D]],3),1,0)</f>
        <v>0</v>
      </c>
      <c r="V353" s="2">
        <f>IF(Table2[[#This Row],[InterConf]]=1,IF(Table2[[#This Row],[InterDiv]]=0, 1, 0), 0)</f>
        <v>1</v>
      </c>
      <c r="W353" s="2">
        <f>IF(VLOOKUP(Table2[[#This Row],[AwayTeam]],Table3[[Teams]:[D]],2)&lt;&gt;VLOOKUP(Table2[[#This Row],[HomeTeam]],Table3[[Teams]:[D]],2),1,0)</f>
        <v>0</v>
      </c>
    </row>
    <row r="354" spans="1:23" x14ac:dyDescent="0.25">
      <c r="B354" s="1">
        <v>45623</v>
      </c>
      <c r="C354" s="9" t="s">
        <v>464</v>
      </c>
      <c r="D354" s="2" t="s">
        <v>18</v>
      </c>
      <c r="E354" s="2" t="s">
        <v>14</v>
      </c>
      <c r="F354" s="2"/>
      <c r="G354" s="2"/>
      <c r="H354" s="2" t="str">
        <f t="shared" si="17"/>
        <v>_</v>
      </c>
      <c r="I354" s="2"/>
      <c r="J354" s="2"/>
      <c r="K354" s="2"/>
      <c r="L354" s="2" t="str">
        <f t="shared" si="16"/>
        <v>_</v>
      </c>
      <c r="M354" s="2"/>
      <c r="N354" s="2">
        <f>IF(ISBLANK(Table2[[#This Row],[ActualResult]]), 0, 1)</f>
        <v>0</v>
      </c>
      <c r="O354" s="2" t="str">
        <f>IF(ISBLANK(Table2[[#This Row],[ActualResult]]), "_", IF(Table2[[#This Row],[ActualWinner]]=Table2[[#This Row],[PredictedWinner]], "Y", "N"))</f>
        <v>_</v>
      </c>
      <c r="P354" s="2" t="str">
        <f>IF(ISBLANK(Table2[[#This Row],[ActualResult]]), "_", IF(Table2[[#This Row],[ActualAwayScore]]=Table2[[#This Row],[PredictedAwayScore]], "Y", "N"))</f>
        <v>_</v>
      </c>
      <c r="Q354" s="2" t="str">
        <f>IF(ISBLANK(Table2[[#This Row],[ActualResult]]), "_", IF(Table2[[#This Row],[ActualHomeScore]]=Table2[[#This Row],[PredictedHomeScore]], "Y", "N"))</f>
        <v>_</v>
      </c>
      <c r="R354" s="2"/>
      <c r="S354" s="2" t="str">
        <f t="shared" si="15"/>
        <v>_</v>
      </c>
      <c r="T354" s="2">
        <f>IF(VLOOKUP(Table2[[#This Row],[AwayTeam]],Table3[[Teams]:[D]],2)=VLOOKUP(Table2[[#This Row],[HomeTeam]],Table3[[Teams]:[D]],2),1,0)</f>
        <v>1</v>
      </c>
      <c r="U354" s="2">
        <f>IF(VLOOKUP(Table2[[#This Row],[AwayTeam]],Table3[[Teams]:[D]],3)=VLOOKUP(Table2[[#This Row],[HomeTeam]],Table3[[Teams]:[D]],3),1,0)</f>
        <v>1</v>
      </c>
      <c r="V354" s="2">
        <f>IF(Table2[[#This Row],[InterConf]]=1,IF(Table2[[#This Row],[InterDiv]]=0, 1, 0), 0)</f>
        <v>0</v>
      </c>
      <c r="W354" s="2">
        <f>IF(VLOOKUP(Table2[[#This Row],[AwayTeam]],Table3[[Teams]:[D]],2)&lt;&gt;VLOOKUP(Table2[[#This Row],[HomeTeam]],Table3[[Teams]:[D]],2),1,0)</f>
        <v>0</v>
      </c>
    </row>
    <row r="355" spans="1:23" x14ac:dyDescent="0.25">
      <c r="B355" s="1">
        <v>45623</v>
      </c>
      <c r="C355" s="9" t="s">
        <v>465</v>
      </c>
      <c r="D355" s="2" t="s">
        <v>16</v>
      </c>
      <c r="E355" s="2" t="s">
        <v>33</v>
      </c>
      <c r="F355" s="2"/>
      <c r="G355" s="2"/>
      <c r="H355" s="2" t="str">
        <f t="shared" si="17"/>
        <v>_</v>
      </c>
      <c r="I355" s="2"/>
      <c r="J355" s="2"/>
      <c r="K355" s="2"/>
      <c r="L355" s="2" t="str">
        <f t="shared" si="16"/>
        <v>_</v>
      </c>
      <c r="M355" s="2"/>
      <c r="N355" s="2">
        <f>IF(ISBLANK(Table2[[#This Row],[ActualResult]]), 0, 1)</f>
        <v>0</v>
      </c>
      <c r="O355" s="2" t="str">
        <f>IF(ISBLANK(Table2[[#This Row],[ActualResult]]), "_", IF(Table2[[#This Row],[ActualWinner]]=Table2[[#This Row],[PredictedWinner]], "Y", "N"))</f>
        <v>_</v>
      </c>
      <c r="P355" s="2" t="str">
        <f>IF(ISBLANK(Table2[[#This Row],[ActualResult]]), "_", IF(Table2[[#This Row],[ActualAwayScore]]=Table2[[#This Row],[PredictedAwayScore]], "Y", "N"))</f>
        <v>_</v>
      </c>
      <c r="Q355" s="2" t="str">
        <f>IF(ISBLANK(Table2[[#This Row],[ActualResult]]), "_", IF(Table2[[#This Row],[ActualHomeScore]]=Table2[[#This Row],[PredictedHomeScore]], "Y", "N"))</f>
        <v>_</v>
      </c>
      <c r="R355" s="2"/>
      <c r="S355" s="2" t="str">
        <f t="shared" si="15"/>
        <v>_</v>
      </c>
      <c r="T355" s="2">
        <f>IF(VLOOKUP(Table2[[#This Row],[AwayTeam]],Table3[[Teams]:[D]],2)=VLOOKUP(Table2[[#This Row],[HomeTeam]],Table3[[Teams]:[D]],2),1,0)</f>
        <v>1</v>
      </c>
      <c r="U355" s="2">
        <f>IF(VLOOKUP(Table2[[#This Row],[AwayTeam]],Table3[[Teams]:[D]],3)=VLOOKUP(Table2[[#This Row],[HomeTeam]],Table3[[Teams]:[D]],3),1,0)</f>
        <v>0</v>
      </c>
      <c r="V355" s="2">
        <f>IF(Table2[[#This Row],[InterConf]]=1,IF(Table2[[#This Row],[InterDiv]]=0, 1, 0), 0)</f>
        <v>1</v>
      </c>
      <c r="W355" s="2">
        <f>IF(VLOOKUP(Table2[[#This Row],[AwayTeam]],Table3[[Teams]:[D]],2)&lt;&gt;VLOOKUP(Table2[[#This Row],[HomeTeam]],Table3[[Teams]:[D]],2),1,0)</f>
        <v>0</v>
      </c>
    </row>
    <row r="356" spans="1:23" x14ac:dyDescent="0.25">
      <c r="B356" s="1">
        <v>45623</v>
      </c>
      <c r="C356" s="9" t="s">
        <v>466</v>
      </c>
      <c r="D356" s="2" t="s">
        <v>25</v>
      </c>
      <c r="E356" s="2" t="s">
        <v>21</v>
      </c>
      <c r="F356" s="2"/>
      <c r="G356" s="2"/>
      <c r="H356" s="2" t="str">
        <f t="shared" si="17"/>
        <v>_</v>
      </c>
      <c r="I356" s="2"/>
      <c r="J356" s="2"/>
      <c r="K356" s="2"/>
      <c r="L356" s="2" t="str">
        <f t="shared" si="16"/>
        <v>_</v>
      </c>
      <c r="M356" s="2"/>
      <c r="N356" s="2">
        <f>IF(ISBLANK(Table2[[#This Row],[ActualResult]]), 0, 1)</f>
        <v>0</v>
      </c>
      <c r="O356" s="2" t="str">
        <f>IF(ISBLANK(Table2[[#This Row],[ActualResult]]), "_", IF(Table2[[#This Row],[ActualWinner]]=Table2[[#This Row],[PredictedWinner]], "Y", "N"))</f>
        <v>_</v>
      </c>
      <c r="P356" s="2" t="str">
        <f>IF(ISBLANK(Table2[[#This Row],[ActualResult]]), "_", IF(Table2[[#This Row],[ActualAwayScore]]=Table2[[#This Row],[PredictedAwayScore]], "Y", "N"))</f>
        <v>_</v>
      </c>
      <c r="Q356" s="2" t="str">
        <f>IF(ISBLANK(Table2[[#This Row],[ActualResult]]), "_", IF(Table2[[#This Row],[ActualHomeScore]]=Table2[[#This Row],[PredictedHomeScore]], "Y", "N"))</f>
        <v>_</v>
      </c>
      <c r="R356" s="2"/>
      <c r="S356" s="2" t="str">
        <f t="shared" si="15"/>
        <v>_</v>
      </c>
      <c r="T356" s="2">
        <f>IF(VLOOKUP(Table2[[#This Row],[AwayTeam]],Table3[[Teams]:[D]],2)=VLOOKUP(Table2[[#This Row],[HomeTeam]],Table3[[Teams]:[D]],2),1,0)</f>
        <v>0</v>
      </c>
      <c r="U356" s="2">
        <f>IF(VLOOKUP(Table2[[#This Row],[AwayTeam]],Table3[[Teams]:[D]],3)=VLOOKUP(Table2[[#This Row],[HomeTeam]],Table3[[Teams]:[D]],3),1,0)</f>
        <v>0</v>
      </c>
      <c r="V356" s="2">
        <f>IF(Table2[[#This Row],[InterConf]]=1,IF(Table2[[#This Row],[InterDiv]]=0, 1, 0), 0)</f>
        <v>0</v>
      </c>
      <c r="W356" s="2">
        <f>IF(VLOOKUP(Table2[[#This Row],[AwayTeam]],Table3[[Teams]:[D]],2)&lt;&gt;VLOOKUP(Table2[[#This Row],[HomeTeam]],Table3[[Teams]:[D]],2),1,0)</f>
        <v>1</v>
      </c>
    </row>
    <row r="357" spans="1:23" x14ac:dyDescent="0.25">
      <c r="B357" s="1">
        <v>45623</v>
      </c>
      <c r="C357" s="9" t="s">
        <v>467</v>
      </c>
      <c r="D357" s="2" t="s">
        <v>19</v>
      </c>
      <c r="E357" s="2" t="s">
        <v>36</v>
      </c>
      <c r="F357" s="2"/>
      <c r="G357" s="2"/>
      <c r="H357" s="2" t="str">
        <f t="shared" si="17"/>
        <v>_</v>
      </c>
      <c r="I357" s="2"/>
      <c r="J357" s="2"/>
      <c r="K357" s="2"/>
      <c r="L357" s="2" t="str">
        <f t="shared" si="16"/>
        <v>_</v>
      </c>
      <c r="M357" s="2"/>
      <c r="N357" s="2">
        <f>IF(ISBLANK(Table2[[#This Row],[ActualResult]]), 0, 1)</f>
        <v>0</v>
      </c>
      <c r="O357" s="2" t="str">
        <f>IF(ISBLANK(Table2[[#This Row],[ActualResult]]), "_", IF(Table2[[#This Row],[ActualWinner]]=Table2[[#This Row],[PredictedWinner]], "Y", "N"))</f>
        <v>_</v>
      </c>
      <c r="P357" s="2" t="str">
        <f>IF(ISBLANK(Table2[[#This Row],[ActualResult]]), "_", IF(Table2[[#This Row],[ActualAwayScore]]=Table2[[#This Row],[PredictedAwayScore]], "Y", "N"))</f>
        <v>_</v>
      </c>
      <c r="Q357" s="2" t="str">
        <f>IF(ISBLANK(Table2[[#This Row],[ActualResult]]), "_", IF(Table2[[#This Row],[ActualHomeScore]]=Table2[[#This Row],[PredictedHomeScore]], "Y", "N"))</f>
        <v>_</v>
      </c>
      <c r="R357" s="2"/>
      <c r="S357" s="2" t="str">
        <f t="shared" si="15"/>
        <v>_</v>
      </c>
      <c r="T357" s="2">
        <f>IF(VLOOKUP(Table2[[#This Row],[AwayTeam]],Table3[[Teams]:[D]],2)=VLOOKUP(Table2[[#This Row],[HomeTeam]],Table3[[Teams]:[D]],2),1,0)</f>
        <v>1</v>
      </c>
      <c r="U357" s="2">
        <f>IF(VLOOKUP(Table2[[#This Row],[AwayTeam]],Table3[[Teams]:[D]],3)=VLOOKUP(Table2[[#This Row],[HomeTeam]],Table3[[Teams]:[D]],3),1,0)</f>
        <v>0</v>
      </c>
      <c r="V357" s="2">
        <f>IF(Table2[[#This Row],[InterConf]]=1,IF(Table2[[#This Row],[InterDiv]]=0, 1, 0), 0)</f>
        <v>1</v>
      </c>
      <c r="W357" s="2">
        <f>IF(VLOOKUP(Table2[[#This Row],[AwayTeam]],Table3[[Teams]:[D]],2)&lt;&gt;VLOOKUP(Table2[[#This Row],[HomeTeam]],Table3[[Teams]:[D]],2),1,0)</f>
        <v>0</v>
      </c>
    </row>
    <row r="358" spans="1:23" x14ac:dyDescent="0.25">
      <c r="B358" s="1">
        <v>45623</v>
      </c>
      <c r="C358" s="9" t="s">
        <v>468</v>
      </c>
      <c r="D358" s="2" t="s">
        <v>45</v>
      </c>
      <c r="E358" s="2" t="s">
        <v>35</v>
      </c>
      <c r="F358" s="2"/>
      <c r="G358" s="2"/>
      <c r="H358" s="2" t="str">
        <f t="shared" si="17"/>
        <v>_</v>
      </c>
      <c r="I358" s="2"/>
      <c r="J358" s="2"/>
      <c r="K358" s="2"/>
      <c r="L358" s="2" t="str">
        <f t="shared" si="16"/>
        <v>_</v>
      </c>
      <c r="M358" s="2"/>
      <c r="N358" s="2">
        <f>IF(ISBLANK(Table2[[#This Row],[ActualResult]]), 0, 1)</f>
        <v>0</v>
      </c>
      <c r="O358" s="2" t="str">
        <f>IF(ISBLANK(Table2[[#This Row],[ActualResult]]), "_", IF(Table2[[#This Row],[ActualWinner]]=Table2[[#This Row],[PredictedWinner]], "Y", "N"))</f>
        <v>_</v>
      </c>
      <c r="P358" s="2" t="str">
        <f>IF(ISBLANK(Table2[[#This Row],[ActualResult]]), "_", IF(Table2[[#This Row],[ActualAwayScore]]=Table2[[#This Row],[PredictedAwayScore]], "Y", "N"))</f>
        <v>_</v>
      </c>
      <c r="Q358" s="2" t="str">
        <f>IF(ISBLANK(Table2[[#This Row],[ActualResult]]), "_", IF(Table2[[#This Row],[ActualHomeScore]]=Table2[[#This Row],[PredictedHomeScore]], "Y", "N"))</f>
        <v>_</v>
      </c>
      <c r="R358" s="2"/>
      <c r="S358" s="2" t="str">
        <f t="shared" si="15"/>
        <v>_</v>
      </c>
      <c r="T358" s="2">
        <f>IF(VLOOKUP(Table2[[#This Row],[AwayTeam]],Table3[[Teams]:[D]],2)=VLOOKUP(Table2[[#This Row],[HomeTeam]],Table3[[Teams]:[D]],2),1,0)</f>
        <v>0</v>
      </c>
      <c r="U358" s="2">
        <f>IF(VLOOKUP(Table2[[#This Row],[AwayTeam]],Table3[[Teams]:[D]],3)=VLOOKUP(Table2[[#This Row],[HomeTeam]],Table3[[Teams]:[D]],3),1,0)</f>
        <v>0</v>
      </c>
      <c r="V358" s="2">
        <f>IF(Table2[[#This Row],[InterConf]]=1,IF(Table2[[#This Row],[InterDiv]]=0, 1, 0), 0)</f>
        <v>0</v>
      </c>
      <c r="W358" s="2">
        <f>IF(VLOOKUP(Table2[[#This Row],[AwayTeam]],Table3[[Teams]:[D]],2)&lt;&gt;VLOOKUP(Table2[[#This Row],[HomeTeam]],Table3[[Teams]:[D]],2),1,0)</f>
        <v>1</v>
      </c>
    </row>
    <row r="359" spans="1:23" x14ac:dyDescent="0.25">
      <c r="B359" s="1">
        <v>45623</v>
      </c>
      <c r="C359" s="9" t="s">
        <v>469</v>
      </c>
      <c r="D359" s="2" t="s">
        <v>34</v>
      </c>
      <c r="E359" s="2" t="s">
        <v>17</v>
      </c>
      <c r="F359" s="2"/>
      <c r="G359" s="2"/>
      <c r="H359" s="2" t="str">
        <f t="shared" si="17"/>
        <v>_</v>
      </c>
      <c r="I359" s="2"/>
      <c r="J359" s="2"/>
      <c r="K359" s="2"/>
      <c r="L359" s="2" t="str">
        <f t="shared" si="16"/>
        <v>_</v>
      </c>
      <c r="M359" s="2"/>
      <c r="N359" s="2">
        <f>IF(ISBLANK(Table2[[#This Row],[ActualResult]]), 0, 1)</f>
        <v>0</v>
      </c>
      <c r="O359" s="2" t="str">
        <f>IF(ISBLANK(Table2[[#This Row],[ActualResult]]), "_", IF(Table2[[#This Row],[ActualWinner]]=Table2[[#This Row],[PredictedWinner]], "Y", "N"))</f>
        <v>_</v>
      </c>
      <c r="P359" s="2" t="str">
        <f>IF(ISBLANK(Table2[[#This Row],[ActualResult]]), "_", IF(Table2[[#This Row],[ActualAwayScore]]=Table2[[#This Row],[PredictedAwayScore]], "Y", "N"))</f>
        <v>_</v>
      </c>
      <c r="Q359" s="2" t="str">
        <f>IF(ISBLANK(Table2[[#This Row],[ActualResult]]), "_", IF(Table2[[#This Row],[ActualHomeScore]]=Table2[[#This Row],[PredictedHomeScore]], "Y", "N"))</f>
        <v>_</v>
      </c>
      <c r="R359" s="2"/>
      <c r="S359" s="2" t="str">
        <f t="shared" si="15"/>
        <v>_</v>
      </c>
      <c r="T359" s="2">
        <f>IF(VLOOKUP(Table2[[#This Row],[AwayTeam]],Table3[[Teams]:[D]],2)=VLOOKUP(Table2[[#This Row],[HomeTeam]],Table3[[Teams]:[D]],2),1,0)</f>
        <v>1</v>
      </c>
      <c r="U359" s="2">
        <f>IF(VLOOKUP(Table2[[#This Row],[AwayTeam]],Table3[[Teams]:[D]],3)=VLOOKUP(Table2[[#This Row],[HomeTeam]],Table3[[Teams]:[D]],3),1,0)</f>
        <v>1</v>
      </c>
      <c r="V359" s="2">
        <f>IF(Table2[[#This Row],[InterConf]]=1,IF(Table2[[#This Row],[InterDiv]]=0, 1, 0), 0)</f>
        <v>0</v>
      </c>
      <c r="W359" s="2">
        <f>IF(VLOOKUP(Table2[[#This Row],[AwayTeam]],Table3[[Teams]:[D]],2)&lt;&gt;VLOOKUP(Table2[[#This Row],[HomeTeam]],Table3[[Teams]:[D]],2),1,0)</f>
        <v>0</v>
      </c>
    </row>
    <row r="360" spans="1:23" x14ac:dyDescent="0.25">
      <c r="B360" s="1">
        <v>45623</v>
      </c>
      <c r="C360" s="9" t="s">
        <v>470</v>
      </c>
      <c r="D360" s="2" t="s">
        <v>27</v>
      </c>
      <c r="E360" s="2" t="s">
        <v>26</v>
      </c>
      <c r="F360" s="2"/>
      <c r="G360" s="2"/>
      <c r="H360" s="2" t="str">
        <f t="shared" si="17"/>
        <v>_</v>
      </c>
      <c r="I360" s="2"/>
      <c r="J360" s="2"/>
      <c r="K360" s="2"/>
      <c r="L360" s="2" t="str">
        <f t="shared" si="16"/>
        <v>_</v>
      </c>
      <c r="M360" s="2"/>
      <c r="N360" s="2">
        <f>IF(ISBLANK(Table2[[#This Row],[ActualResult]]), 0, 1)</f>
        <v>0</v>
      </c>
      <c r="O360" s="2" t="str">
        <f>IF(ISBLANK(Table2[[#This Row],[ActualResult]]), "_", IF(Table2[[#This Row],[ActualWinner]]=Table2[[#This Row],[PredictedWinner]], "Y", "N"))</f>
        <v>_</v>
      </c>
      <c r="P360" s="2" t="str">
        <f>IF(ISBLANK(Table2[[#This Row],[ActualResult]]), "_", IF(Table2[[#This Row],[ActualAwayScore]]=Table2[[#This Row],[PredictedAwayScore]], "Y", "N"))</f>
        <v>_</v>
      </c>
      <c r="Q360" s="2" t="str">
        <f>IF(ISBLANK(Table2[[#This Row],[ActualResult]]), "_", IF(Table2[[#This Row],[ActualHomeScore]]=Table2[[#This Row],[PredictedHomeScore]], "Y", "N"))</f>
        <v>_</v>
      </c>
      <c r="R360" s="2"/>
      <c r="S360" s="2" t="str">
        <f t="shared" si="15"/>
        <v>_</v>
      </c>
      <c r="T360" s="2">
        <f>IF(VLOOKUP(Table2[[#This Row],[AwayTeam]],Table3[[Teams]:[D]],2)=VLOOKUP(Table2[[#This Row],[HomeTeam]],Table3[[Teams]:[D]],2),1,0)</f>
        <v>1</v>
      </c>
      <c r="U360" s="2">
        <f>IF(VLOOKUP(Table2[[#This Row],[AwayTeam]],Table3[[Teams]:[D]],3)=VLOOKUP(Table2[[#This Row],[HomeTeam]],Table3[[Teams]:[D]],3),1,0)</f>
        <v>0</v>
      </c>
      <c r="V360" s="2">
        <f>IF(Table2[[#This Row],[InterConf]]=1,IF(Table2[[#This Row],[InterDiv]]=0, 1, 0), 0)</f>
        <v>1</v>
      </c>
      <c r="W360" s="2">
        <f>IF(VLOOKUP(Table2[[#This Row],[AwayTeam]],Table3[[Teams]:[D]],2)&lt;&gt;VLOOKUP(Table2[[#This Row],[HomeTeam]],Table3[[Teams]:[D]],2),1,0)</f>
        <v>0</v>
      </c>
    </row>
    <row r="361" spans="1:23" x14ac:dyDescent="0.25">
      <c r="B361" s="1">
        <v>45623</v>
      </c>
      <c r="C361" s="9" t="s">
        <v>471</v>
      </c>
      <c r="D361" s="2" t="s">
        <v>22</v>
      </c>
      <c r="E361" s="2" t="s">
        <v>28</v>
      </c>
      <c r="F361" s="2"/>
      <c r="G361" s="2"/>
      <c r="H361" s="2" t="str">
        <f t="shared" si="17"/>
        <v>_</v>
      </c>
      <c r="I361" s="2"/>
      <c r="J361" s="2"/>
      <c r="K361" s="2"/>
      <c r="L361" s="2" t="str">
        <f t="shared" si="16"/>
        <v>_</v>
      </c>
      <c r="M361" s="2"/>
      <c r="N361" s="2">
        <f>IF(ISBLANK(Table2[[#This Row],[ActualResult]]), 0, 1)</f>
        <v>0</v>
      </c>
      <c r="O361" s="2" t="str">
        <f>IF(ISBLANK(Table2[[#This Row],[ActualResult]]), "_", IF(Table2[[#This Row],[ActualWinner]]=Table2[[#This Row],[PredictedWinner]], "Y", "N"))</f>
        <v>_</v>
      </c>
      <c r="P361" s="2" t="str">
        <f>IF(ISBLANK(Table2[[#This Row],[ActualResult]]), "_", IF(Table2[[#This Row],[ActualAwayScore]]=Table2[[#This Row],[PredictedAwayScore]], "Y", "N"))</f>
        <v>_</v>
      </c>
      <c r="Q361" s="2" t="str">
        <f>IF(ISBLANK(Table2[[#This Row],[ActualResult]]), "_", IF(Table2[[#This Row],[ActualHomeScore]]=Table2[[#This Row],[PredictedHomeScore]], "Y", "N"))</f>
        <v>_</v>
      </c>
      <c r="R361" s="2"/>
      <c r="S361" s="2" t="str">
        <f t="shared" si="15"/>
        <v>_</v>
      </c>
      <c r="T361" s="2">
        <f>IF(VLOOKUP(Table2[[#This Row],[AwayTeam]],Table3[[Teams]:[D]],2)=VLOOKUP(Table2[[#This Row],[HomeTeam]],Table3[[Teams]:[D]],2),1,0)</f>
        <v>1</v>
      </c>
      <c r="U361" s="2">
        <f>IF(VLOOKUP(Table2[[#This Row],[AwayTeam]],Table3[[Teams]:[D]],3)=VLOOKUP(Table2[[#This Row],[HomeTeam]],Table3[[Teams]:[D]],3),1,0)</f>
        <v>0</v>
      </c>
      <c r="V361" s="2">
        <f>IF(Table2[[#This Row],[InterConf]]=1,IF(Table2[[#This Row],[InterDiv]]=0, 1, 0), 0)</f>
        <v>1</v>
      </c>
      <c r="W361" s="2">
        <f>IF(VLOOKUP(Table2[[#This Row],[AwayTeam]],Table3[[Teams]:[D]],2)&lt;&gt;VLOOKUP(Table2[[#This Row],[HomeTeam]],Table3[[Teams]:[D]],2),1,0)</f>
        <v>0</v>
      </c>
    </row>
    <row r="362" spans="1:23" x14ac:dyDescent="0.25">
      <c r="B362" s="1">
        <v>45623</v>
      </c>
      <c r="C362" s="9" t="s">
        <v>472</v>
      </c>
      <c r="D362" s="2" t="s">
        <v>47</v>
      </c>
      <c r="E362" s="2" t="s">
        <v>12</v>
      </c>
      <c r="F362" s="2"/>
      <c r="G362" s="2"/>
      <c r="H362" s="2" t="str">
        <f t="shared" si="17"/>
        <v>_</v>
      </c>
      <c r="I362" s="2"/>
      <c r="J362" s="2"/>
      <c r="K362" s="2"/>
      <c r="L362" s="2" t="str">
        <f t="shared" si="16"/>
        <v>_</v>
      </c>
      <c r="M362" s="2"/>
      <c r="N362" s="2">
        <f>IF(ISBLANK(Table2[[#This Row],[ActualResult]]), 0, 1)</f>
        <v>0</v>
      </c>
      <c r="O362" s="2" t="str">
        <f>IF(ISBLANK(Table2[[#This Row],[ActualResult]]), "_", IF(Table2[[#This Row],[ActualWinner]]=Table2[[#This Row],[PredictedWinner]], "Y", "N"))</f>
        <v>_</v>
      </c>
      <c r="P362" s="2" t="str">
        <f>IF(ISBLANK(Table2[[#This Row],[ActualResult]]), "_", IF(Table2[[#This Row],[ActualAwayScore]]=Table2[[#This Row],[PredictedAwayScore]], "Y", "N"))</f>
        <v>_</v>
      </c>
      <c r="Q362" s="2" t="str">
        <f>IF(ISBLANK(Table2[[#This Row],[ActualResult]]), "_", IF(Table2[[#This Row],[ActualHomeScore]]=Table2[[#This Row],[PredictedHomeScore]], "Y", "N"))</f>
        <v>_</v>
      </c>
      <c r="R362" s="2"/>
      <c r="S362" s="2" t="str">
        <f t="shared" si="15"/>
        <v>_</v>
      </c>
      <c r="T362" s="2">
        <f>IF(VLOOKUP(Table2[[#This Row],[AwayTeam]],Table3[[Teams]:[D]],2)=VLOOKUP(Table2[[#This Row],[HomeTeam]],Table3[[Teams]:[D]],2),1,0)</f>
        <v>1</v>
      </c>
      <c r="U362" s="2">
        <f>IF(VLOOKUP(Table2[[#This Row],[AwayTeam]],Table3[[Teams]:[D]],3)=VLOOKUP(Table2[[#This Row],[HomeTeam]],Table3[[Teams]:[D]],3),1,0)</f>
        <v>1</v>
      </c>
      <c r="V362" s="2">
        <f>IF(Table2[[#This Row],[InterConf]]=1,IF(Table2[[#This Row],[InterDiv]]=0, 1, 0), 0)</f>
        <v>0</v>
      </c>
      <c r="W362" s="2">
        <f>IF(VLOOKUP(Table2[[#This Row],[AwayTeam]],Table3[[Teams]:[D]],2)&lt;&gt;VLOOKUP(Table2[[#This Row],[HomeTeam]],Table3[[Teams]:[D]],2),1,0)</f>
        <v>0</v>
      </c>
    </row>
    <row r="363" spans="1:23" x14ac:dyDescent="0.25">
      <c r="A363" s="5"/>
      <c r="B363" s="3">
        <v>45623</v>
      </c>
      <c r="C363" s="10" t="s">
        <v>473</v>
      </c>
      <c r="D363" s="4" t="s">
        <v>30</v>
      </c>
      <c r="E363" s="4" t="s">
        <v>38</v>
      </c>
      <c r="F363" s="4"/>
      <c r="G363" s="4"/>
      <c r="H363" s="4" t="str">
        <f t="shared" si="17"/>
        <v>_</v>
      </c>
      <c r="I363" s="4"/>
      <c r="J363" s="4"/>
      <c r="K363" s="4"/>
      <c r="L363" s="2" t="str">
        <f t="shared" si="16"/>
        <v>_</v>
      </c>
      <c r="M363" s="4"/>
      <c r="N363" s="4">
        <f>IF(ISBLANK(Table2[[#This Row],[ActualResult]]), 0, 1)</f>
        <v>0</v>
      </c>
      <c r="O363" s="4" t="str">
        <f>IF(ISBLANK(Table2[[#This Row],[ActualResult]]), "_", IF(Table2[[#This Row],[ActualWinner]]=Table2[[#This Row],[PredictedWinner]], "Y", "N"))</f>
        <v>_</v>
      </c>
      <c r="P363" s="4" t="str">
        <f>IF(ISBLANK(Table2[[#This Row],[ActualResult]]), "_", IF(Table2[[#This Row],[ActualAwayScore]]=Table2[[#This Row],[PredictedAwayScore]], "Y", "N"))</f>
        <v>_</v>
      </c>
      <c r="Q363" s="4" t="str">
        <f>IF(ISBLANK(Table2[[#This Row],[ActualResult]]), "_", IF(Table2[[#This Row],[ActualHomeScore]]=Table2[[#This Row],[PredictedHomeScore]], "Y", "N"))</f>
        <v>_</v>
      </c>
      <c r="R363" s="2"/>
      <c r="S363" s="2" t="str">
        <f t="shared" si="15"/>
        <v>_</v>
      </c>
      <c r="T363" s="2">
        <f>IF(VLOOKUP(Table2[[#This Row],[AwayTeam]],Table3[[Teams]:[D]],2)=VLOOKUP(Table2[[#This Row],[HomeTeam]],Table3[[Teams]:[D]],2),1,0)</f>
        <v>0</v>
      </c>
      <c r="U363" s="2">
        <f>IF(VLOOKUP(Table2[[#This Row],[AwayTeam]],Table3[[Teams]:[D]],3)=VLOOKUP(Table2[[#This Row],[HomeTeam]],Table3[[Teams]:[D]],3),1,0)</f>
        <v>0</v>
      </c>
      <c r="V363" s="2">
        <f>IF(Table2[[#This Row],[InterConf]]=1,IF(Table2[[#This Row],[InterDiv]]=0, 1, 0), 0)</f>
        <v>0</v>
      </c>
      <c r="W363" s="2">
        <f>IF(VLOOKUP(Table2[[#This Row],[AwayTeam]],Table3[[Teams]:[D]],2)&lt;&gt;VLOOKUP(Table2[[#This Row],[HomeTeam]],Table3[[Teams]:[D]],2),1,0)</f>
        <v>1</v>
      </c>
    </row>
    <row r="364" spans="1:23" x14ac:dyDescent="0.25">
      <c r="B364" s="1">
        <v>45625</v>
      </c>
      <c r="C364" s="9" t="s">
        <v>474</v>
      </c>
      <c r="D364" s="2" t="s">
        <v>20</v>
      </c>
      <c r="E364" s="2" t="s">
        <v>45</v>
      </c>
      <c r="F364" s="2"/>
      <c r="G364" s="2"/>
      <c r="H364" s="2" t="str">
        <f t="shared" si="17"/>
        <v>_</v>
      </c>
      <c r="I364" s="2"/>
      <c r="J364" s="2"/>
      <c r="K364" s="2"/>
      <c r="L364" s="19" t="str">
        <f t="shared" si="16"/>
        <v>_</v>
      </c>
      <c r="M364" s="2"/>
      <c r="N364" s="2">
        <f>IF(ISBLANK(Table2[[#This Row],[ActualResult]]), 0, 1)</f>
        <v>0</v>
      </c>
      <c r="O364" s="2" t="str">
        <f>IF(ISBLANK(Table2[[#This Row],[ActualResult]]), "_", IF(Table2[[#This Row],[ActualWinner]]=Table2[[#This Row],[PredictedWinner]], "Y", "N"))</f>
        <v>_</v>
      </c>
      <c r="P364" s="2" t="str">
        <f>IF(ISBLANK(Table2[[#This Row],[ActualResult]]), "_", IF(Table2[[#This Row],[ActualAwayScore]]=Table2[[#This Row],[PredictedAwayScore]], "Y", "N"))</f>
        <v>_</v>
      </c>
      <c r="Q364" s="2" t="str">
        <f>IF(ISBLANK(Table2[[#This Row],[ActualResult]]), "_", IF(Table2[[#This Row],[ActualHomeScore]]=Table2[[#This Row],[PredictedHomeScore]], "Y", "N"))</f>
        <v>_</v>
      </c>
      <c r="R364" s="2"/>
      <c r="S364" s="2" t="str">
        <f t="shared" si="15"/>
        <v>_</v>
      </c>
      <c r="T364" s="2">
        <f>IF(VLOOKUP(Table2[[#This Row],[AwayTeam]],Table3[[Teams]:[D]],2)=VLOOKUP(Table2[[#This Row],[HomeTeam]],Table3[[Teams]:[D]],2),1,0)</f>
        <v>1</v>
      </c>
      <c r="U364" s="2">
        <f>IF(VLOOKUP(Table2[[#This Row],[AwayTeam]],Table3[[Teams]:[D]],3)=VLOOKUP(Table2[[#This Row],[HomeTeam]],Table3[[Teams]:[D]],3),1,0)</f>
        <v>1</v>
      </c>
      <c r="V364" s="2">
        <f>IF(Table2[[#This Row],[InterConf]]=1,IF(Table2[[#This Row],[InterDiv]]=0, 1, 0), 0)</f>
        <v>0</v>
      </c>
      <c r="W364" s="2">
        <f>IF(VLOOKUP(Table2[[#This Row],[AwayTeam]],Table3[[Teams]:[D]],2)&lt;&gt;VLOOKUP(Table2[[#This Row],[HomeTeam]],Table3[[Teams]:[D]],2),1,0)</f>
        <v>0</v>
      </c>
    </row>
    <row r="365" spans="1:23" x14ac:dyDescent="0.25">
      <c r="B365" s="1">
        <v>45625</v>
      </c>
      <c r="C365" s="9" t="s">
        <v>475</v>
      </c>
      <c r="D365" s="2" t="s">
        <v>17</v>
      </c>
      <c r="E365" s="2" t="s">
        <v>37</v>
      </c>
      <c r="F365" s="2"/>
      <c r="G365" s="2"/>
      <c r="H365" s="2" t="str">
        <f t="shared" si="17"/>
        <v>_</v>
      </c>
      <c r="I365" s="2"/>
      <c r="J365" s="2"/>
      <c r="K365" s="2"/>
      <c r="L365" s="2" t="str">
        <f t="shared" si="16"/>
        <v>_</v>
      </c>
      <c r="M365" s="2"/>
      <c r="N365" s="2">
        <f>IF(ISBLANK(Table2[[#This Row],[ActualResult]]), 0, 1)</f>
        <v>0</v>
      </c>
      <c r="O365" s="2" t="str">
        <f>IF(ISBLANK(Table2[[#This Row],[ActualResult]]), "_", IF(Table2[[#This Row],[ActualWinner]]=Table2[[#This Row],[PredictedWinner]], "Y", "N"))</f>
        <v>_</v>
      </c>
      <c r="P365" s="2" t="str">
        <f>IF(ISBLANK(Table2[[#This Row],[ActualResult]]), "_", IF(Table2[[#This Row],[ActualAwayScore]]=Table2[[#This Row],[PredictedAwayScore]], "Y", "N"))</f>
        <v>_</v>
      </c>
      <c r="Q365" s="2" t="str">
        <f>IF(ISBLANK(Table2[[#This Row],[ActualResult]]), "_", IF(Table2[[#This Row],[ActualHomeScore]]=Table2[[#This Row],[PredictedHomeScore]], "Y", "N"))</f>
        <v>_</v>
      </c>
      <c r="R365" s="2"/>
      <c r="S365" s="2" t="str">
        <f t="shared" si="15"/>
        <v>_</v>
      </c>
      <c r="T365" s="2">
        <f>IF(VLOOKUP(Table2[[#This Row],[AwayTeam]],Table3[[Teams]:[D]],2)=VLOOKUP(Table2[[#This Row],[HomeTeam]],Table3[[Teams]:[D]],2),1,0)</f>
        <v>1</v>
      </c>
      <c r="U365" s="2">
        <f>IF(VLOOKUP(Table2[[#This Row],[AwayTeam]],Table3[[Teams]:[D]],3)=VLOOKUP(Table2[[#This Row],[HomeTeam]],Table3[[Teams]:[D]],3),1,0)</f>
        <v>1</v>
      </c>
      <c r="V365" s="2">
        <f>IF(Table2[[#This Row],[InterConf]]=1,IF(Table2[[#This Row],[InterDiv]]=0, 1, 0), 0)</f>
        <v>0</v>
      </c>
      <c r="W365" s="2">
        <f>IF(VLOOKUP(Table2[[#This Row],[AwayTeam]],Table3[[Teams]:[D]],2)&lt;&gt;VLOOKUP(Table2[[#This Row],[HomeTeam]],Table3[[Teams]:[D]],2),1,0)</f>
        <v>0</v>
      </c>
    </row>
    <row r="366" spans="1:23" x14ac:dyDescent="0.25">
      <c r="B366" s="1">
        <v>45625</v>
      </c>
      <c r="C366" s="9" t="s">
        <v>476</v>
      </c>
      <c r="D366" s="2" t="s">
        <v>25</v>
      </c>
      <c r="E366" s="2" t="s">
        <v>29</v>
      </c>
      <c r="F366" s="2"/>
      <c r="G366" s="2"/>
      <c r="H366" s="2" t="str">
        <f t="shared" si="17"/>
        <v>_</v>
      </c>
      <c r="I366" s="2"/>
      <c r="J366" s="2"/>
      <c r="K366" s="2"/>
      <c r="L366" s="2" t="str">
        <f t="shared" si="16"/>
        <v>_</v>
      </c>
      <c r="M366" s="2"/>
      <c r="N366" s="2">
        <f>IF(ISBLANK(Table2[[#This Row],[ActualResult]]), 0, 1)</f>
        <v>0</v>
      </c>
      <c r="O366" s="2" t="str">
        <f>IF(ISBLANK(Table2[[#This Row],[ActualResult]]), "_", IF(Table2[[#This Row],[ActualWinner]]=Table2[[#This Row],[PredictedWinner]], "Y", "N"))</f>
        <v>_</v>
      </c>
      <c r="P366" s="2" t="str">
        <f>IF(ISBLANK(Table2[[#This Row],[ActualResult]]), "_", IF(Table2[[#This Row],[ActualAwayScore]]=Table2[[#This Row],[PredictedAwayScore]], "Y", "N"))</f>
        <v>_</v>
      </c>
      <c r="Q366" s="2" t="str">
        <f>IF(ISBLANK(Table2[[#This Row],[ActualResult]]), "_", IF(Table2[[#This Row],[ActualHomeScore]]=Table2[[#This Row],[PredictedHomeScore]], "Y", "N"))</f>
        <v>_</v>
      </c>
      <c r="R366" s="2"/>
      <c r="S366" s="2" t="str">
        <f t="shared" si="15"/>
        <v>_</v>
      </c>
      <c r="T366" s="2">
        <f>IF(VLOOKUP(Table2[[#This Row],[AwayTeam]],Table3[[Teams]:[D]],2)=VLOOKUP(Table2[[#This Row],[HomeTeam]],Table3[[Teams]:[D]],2),1,0)</f>
        <v>0</v>
      </c>
      <c r="U366" s="2">
        <f>IF(VLOOKUP(Table2[[#This Row],[AwayTeam]],Table3[[Teams]:[D]],3)=VLOOKUP(Table2[[#This Row],[HomeTeam]],Table3[[Teams]:[D]],3),1,0)</f>
        <v>0</v>
      </c>
      <c r="V366" s="2">
        <f>IF(Table2[[#This Row],[InterConf]]=1,IF(Table2[[#This Row],[InterDiv]]=0, 1, 0), 0)</f>
        <v>0</v>
      </c>
      <c r="W366" s="2">
        <f>IF(VLOOKUP(Table2[[#This Row],[AwayTeam]],Table3[[Teams]:[D]],2)&lt;&gt;VLOOKUP(Table2[[#This Row],[HomeTeam]],Table3[[Teams]:[D]],2),1,0)</f>
        <v>1</v>
      </c>
    </row>
    <row r="367" spans="1:23" x14ac:dyDescent="0.25">
      <c r="B367" s="1">
        <v>45625</v>
      </c>
      <c r="C367" s="9" t="s">
        <v>477</v>
      </c>
      <c r="D367" s="2" t="s">
        <v>32</v>
      </c>
      <c r="E367" s="2" t="s">
        <v>31</v>
      </c>
      <c r="F367" s="2"/>
      <c r="G367" s="2"/>
      <c r="H367" s="2" t="str">
        <f t="shared" si="17"/>
        <v>_</v>
      </c>
      <c r="I367" s="2"/>
      <c r="J367" s="2"/>
      <c r="K367" s="2"/>
      <c r="L367" s="2" t="str">
        <f t="shared" si="16"/>
        <v>_</v>
      </c>
      <c r="M367" s="2"/>
      <c r="N367" s="2">
        <f>IF(ISBLANK(Table2[[#This Row],[ActualResult]]), 0, 1)</f>
        <v>0</v>
      </c>
      <c r="O367" s="2" t="str">
        <f>IF(ISBLANK(Table2[[#This Row],[ActualResult]]), "_", IF(Table2[[#This Row],[ActualWinner]]=Table2[[#This Row],[PredictedWinner]], "Y", "N"))</f>
        <v>_</v>
      </c>
      <c r="P367" s="2" t="str">
        <f>IF(ISBLANK(Table2[[#This Row],[ActualResult]]), "_", IF(Table2[[#This Row],[ActualAwayScore]]=Table2[[#This Row],[PredictedAwayScore]], "Y", "N"))</f>
        <v>_</v>
      </c>
      <c r="Q367" s="2" t="str">
        <f>IF(ISBLANK(Table2[[#This Row],[ActualResult]]), "_", IF(Table2[[#This Row],[ActualHomeScore]]=Table2[[#This Row],[PredictedHomeScore]], "Y", "N"))</f>
        <v>_</v>
      </c>
      <c r="R367" s="2"/>
      <c r="S367" s="2" t="str">
        <f t="shared" si="15"/>
        <v>_</v>
      </c>
      <c r="T367" s="2">
        <f>IF(VLOOKUP(Table2[[#This Row],[AwayTeam]],Table3[[Teams]:[D]],2)=VLOOKUP(Table2[[#This Row],[HomeTeam]],Table3[[Teams]:[D]],2),1,0)</f>
        <v>1</v>
      </c>
      <c r="U367" s="2">
        <f>IF(VLOOKUP(Table2[[#This Row],[AwayTeam]],Table3[[Teams]:[D]],3)=VLOOKUP(Table2[[#This Row],[HomeTeam]],Table3[[Teams]:[D]],3),1,0)</f>
        <v>0</v>
      </c>
      <c r="V367" s="2">
        <f>IF(Table2[[#This Row],[InterConf]]=1,IF(Table2[[#This Row],[InterDiv]]=0, 1, 0), 0)</f>
        <v>1</v>
      </c>
      <c r="W367" s="2">
        <f>IF(VLOOKUP(Table2[[#This Row],[AwayTeam]],Table3[[Teams]:[D]],2)&lt;&gt;VLOOKUP(Table2[[#This Row],[HomeTeam]],Table3[[Teams]:[D]],2),1,0)</f>
        <v>0</v>
      </c>
    </row>
    <row r="368" spans="1:23" x14ac:dyDescent="0.25">
      <c r="B368" s="1">
        <v>45625</v>
      </c>
      <c r="C368" s="9" t="s">
        <v>478</v>
      </c>
      <c r="D368" s="2" t="s">
        <v>33</v>
      </c>
      <c r="E368" s="2" t="s">
        <v>46</v>
      </c>
      <c r="F368" s="2"/>
      <c r="G368" s="2"/>
      <c r="H368" s="2" t="str">
        <f t="shared" si="17"/>
        <v>_</v>
      </c>
      <c r="I368" s="2"/>
      <c r="J368" s="2"/>
      <c r="K368" s="2"/>
      <c r="L368" s="2" t="str">
        <f t="shared" si="16"/>
        <v>_</v>
      </c>
      <c r="M368" s="2"/>
      <c r="N368" s="2">
        <f>IF(ISBLANK(Table2[[#This Row],[ActualResult]]), 0, 1)</f>
        <v>0</v>
      </c>
      <c r="O368" s="2" t="str">
        <f>IF(ISBLANK(Table2[[#This Row],[ActualResult]]), "_", IF(Table2[[#This Row],[ActualWinner]]=Table2[[#This Row],[PredictedWinner]], "Y", "N"))</f>
        <v>_</v>
      </c>
      <c r="P368" s="2" t="str">
        <f>IF(ISBLANK(Table2[[#This Row],[ActualResult]]), "_", IF(Table2[[#This Row],[ActualAwayScore]]=Table2[[#This Row],[PredictedAwayScore]], "Y", "N"))</f>
        <v>_</v>
      </c>
      <c r="Q368" s="2" t="str">
        <f>IF(ISBLANK(Table2[[#This Row],[ActualResult]]), "_", IF(Table2[[#This Row],[ActualHomeScore]]=Table2[[#This Row],[PredictedHomeScore]], "Y", "N"))</f>
        <v>_</v>
      </c>
      <c r="R368" s="2"/>
      <c r="S368" s="2" t="str">
        <f t="shared" si="15"/>
        <v>_</v>
      </c>
      <c r="T368" s="2">
        <f>IF(VLOOKUP(Table2[[#This Row],[AwayTeam]],Table3[[Teams]:[D]],2)=VLOOKUP(Table2[[#This Row],[HomeTeam]],Table3[[Teams]:[D]],2),1,0)</f>
        <v>1</v>
      </c>
      <c r="U368" s="2">
        <f>IF(VLOOKUP(Table2[[#This Row],[AwayTeam]],Table3[[Teams]:[D]],3)=VLOOKUP(Table2[[#This Row],[HomeTeam]],Table3[[Teams]:[D]],3),1,0)</f>
        <v>1</v>
      </c>
      <c r="V368" s="2">
        <f>IF(Table2[[#This Row],[InterConf]]=1,IF(Table2[[#This Row],[InterDiv]]=0, 1, 0), 0)</f>
        <v>0</v>
      </c>
      <c r="W368" s="2">
        <f>IF(VLOOKUP(Table2[[#This Row],[AwayTeam]],Table3[[Teams]:[D]],2)&lt;&gt;VLOOKUP(Table2[[#This Row],[HomeTeam]],Table3[[Teams]:[D]],2),1,0)</f>
        <v>0</v>
      </c>
    </row>
    <row r="369" spans="1:23" x14ac:dyDescent="0.25">
      <c r="B369" s="1">
        <v>45625</v>
      </c>
      <c r="C369" s="9" t="s">
        <v>479</v>
      </c>
      <c r="D369" s="2" t="s">
        <v>14</v>
      </c>
      <c r="E369" s="2" t="s">
        <v>44</v>
      </c>
      <c r="F369" s="2"/>
      <c r="G369" s="2"/>
      <c r="H369" s="2" t="str">
        <f t="shared" si="17"/>
        <v>_</v>
      </c>
      <c r="I369" s="2"/>
      <c r="J369" s="2"/>
      <c r="K369" s="2"/>
      <c r="L369" s="2" t="str">
        <f t="shared" si="16"/>
        <v>_</v>
      </c>
      <c r="M369" s="2"/>
      <c r="N369" s="2">
        <f>IF(ISBLANK(Table2[[#This Row],[ActualResult]]), 0, 1)</f>
        <v>0</v>
      </c>
      <c r="O369" s="2" t="str">
        <f>IF(ISBLANK(Table2[[#This Row],[ActualResult]]), "_", IF(Table2[[#This Row],[ActualWinner]]=Table2[[#This Row],[PredictedWinner]], "Y", "N"))</f>
        <v>_</v>
      </c>
      <c r="P369" s="2" t="str">
        <f>IF(ISBLANK(Table2[[#This Row],[ActualResult]]), "_", IF(Table2[[#This Row],[ActualAwayScore]]=Table2[[#This Row],[PredictedAwayScore]], "Y", "N"))</f>
        <v>_</v>
      </c>
      <c r="Q369" s="2" t="str">
        <f>IF(ISBLANK(Table2[[#This Row],[ActualResult]]), "_", IF(Table2[[#This Row],[ActualHomeScore]]=Table2[[#This Row],[PredictedHomeScore]], "Y", "N"))</f>
        <v>_</v>
      </c>
      <c r="R369" s="2"/>
      <c r="S369" s="2" t="str">
        <f t="shared" si="15"/>
        <v>_</v>
      </c>
      <c r="T369" s="2">
        <f>IF(VLOOKUP(Table2[[#This Row],[AwayTeam]],Table3[[Teams]:[D]],2)=VLOOKUP(Table2[[#This Row],[HomeTeam]],Table3[[Teams]:[D]],2),1,0)</f>
        <v>1</v>
      </c>
      <c r="U369" s="2">
        <f>IF(VLOOKUP(Table2[[#This Row],[AwayTeam]],Table3[[Teams]:[D]],3)=VLOOKUP(Table2[[#This Row],[HomeTeam]],Table3[[Teams]:[D]],3),1,0)</f>
        <v>0</v>
      </c>
      <c r="V369" s="2">
        <f>IF(Table2[[#This Row],[InterConf]]=1,IF(Table2[[#This Row],[InterDiv]]=0, 1, 0), 0)</f>
        <v>1</v>
      </c>
      <c r="W369" s="2">
        <f>IF(VLOOKUP(Table2[[#This Row],[AwayTeam]],Table3[[Teams]:[D]],2)&lt;&gt;VLOOKUP(Table2[[#This Row],[HomeTeam]],Table3[[Teams]:[D]],2),1,0)</f>
        <v>0</v>
      </c>
    </row>
    <row r="370" spans="1:23" x14ac:dyDescent="0.25">
      <c r="B370" s="1">
        <v>45625</v>
      </c>
      <c r="C370" s="9" t="s">
        <v>480</v>
      </c>
      <c r="D370" s="2" t="s">
        <v>24</v>
      </c>
      <c r="E370" s="2" t="s">
        <v>36</v>
      </c>
      <c r="F370" s="2"/>
      <c r="G370" s="2"/>
      <c r="H370" s="2" t="str">
        <f t="shared" si="17"/>
        <v>_</v>
      </c>
      <c r="I370" s="2"/>
      <c r="J370" s="2"/>
      <c r="K370" s="2"/>
      <c r="L370" s="2" t="str">
        <f t="shared" si="16"/>
        <v>_</v>
      </c>
      <c r="M370" s="2"/>
      <c r="N370" s="2">
        <f>IF(ISBLANK(Table2[[#This Row],[ActualResult]]), 0, 1)</f>
        <v>0</v>
      </c>
      <c r="O370" s="2" t="str">
        <f>IF(ISBLANK(Table2[[#This Row],[ActualResult]]), "_", IF(Table2[[#This Row],[ActualWinner]]=Table2[[#This Row],[PredictedWinner]], "Y", "N"))</f>
        <v>_</v>
      </c>
      <c r="P370" s="2" t="str">
        <f>IF(ISBLANK(Table2[[#This Row],[ActualResult]]), "_", IF(Table2[[#This Row],[ActualAwayScore]]=Table2[[#This Row],[PredictedAwayScore]], "Y", "N"))</f>
        <v>_</v>
      </c>
      <c r="Q370" s="2" t="str">
        <f>IF(ISBLANK(Table2[[#This Row],[ActualResult]]), "_", IF(Table2[[#This Row],[ActualHomeScore]]=Table2[[#This Row],[PredictedHomeScore]], "Y", "N"))</f>
        <v>_</v>
      </c>
      <c r="R370" s="2"/>
      <c r="S370" s="2" t="str">
        <f t="shared" si="15"/>
        <v>_</v>
      </c>
      <c r="T370" s="2">
        <f>IF(VLOOKUP(Table2[[#This Row],[AwayTeam]],Table3[[Teams]:[D]],2)=VLOOKUP(Table2[[#This Row],[HomeTeam]],Table3[[Teams]:[D]],2),1,0)</f>
        <v>0</v>
      </c>
      <c r="U370" s="2">
        <f>IF(VLOOKUP(Table2[[#This Row],[AwayTeam]],Table3[[Teams]:[D]],3)=VLOOKUP(Table2[[#This Row],[HomeTeam]],Table3[[Teams]:[D]],3),1,0)</f>
        <v>0</v>
      </c>
      <c r="V370" s="2">
        <f>IF(Table2[[#This Row],[InterConf]]=1,IF(Table2[[#This Row],[InterDiv]]=0, 1, 0), 0)</f>
        <v>0</v>
      </c>
      <c r="W370" s="2">
        <f>IF(VLOOKUP(Table2[[#This Row],[AwayTeam]],Table3[[Teams]:[D]],2)&lt;&gt;VLOOKUP(Table2[[#This Row],[HomeTeam]],Table3[[Teams]:[D]],2),1,0)</f>
        <v>1</v>
      </c>
    </row>
    <row r="371" spans="1:23" x14ac:dyDescent="0.25">
      <c r="B371" s="1">
        <v>45625</v>
      </c>
      <c r="C371" s="9" t="s">
        <v>481</v>
      </c>
      <c r="D371" s="2" t="s">
        <v>43</v>
      </c>
      <c r="E371" s="2" t="s">
        <v>35</v>
      </c>
      <c r="F371" s="2"/>
      <c r="G371" s="2"/>
      <c r="H371" s="2" t="str">
        <f t="shared" si="17"/>
        <v>_</v>
      </c>
      <c r="I371" s="2"/>
      <c r="J371" s="2"/>
      <c r="K371" s="2"/>
      <c r="L371" s="2" t="str">
        <f t="shared" si="16"/>
        <v>_</v>
      </c>
      <c r="M371" s="2"/>
      <c r="N371" s="2">
        <f>IF(ISBLANK(Table2[[#This Row],[ActualResult]]), 0, 1)</f>
        <v>0</v>
      </c>
      <c r="O371" s="2" t="str">
        <f>IF(ISBLANK(Table2[[#This Row],[ActualResult]]), "_", IF(Table2[[#This Row],[ActualWinner]]=Table2[[#This Row],[PredictedWinner]], "Y", "N"))</f>
        <v>_</v>
      </c>
      <c r="P371" s="2" t="str">
        <f>IF(ISBLANK(Table2[[#This Row],[ActualResult]]), "_", IF(Table2[[#This Row],[ActualAwayScore]]=Table2[[#This Row],[PredictedAwayScore]], "Y", "N"))</f>
        <v>_</v>
      </c>
      <c r="Q371" s="2" t="str">
        <f>IF(ISBLANK(Table2[[#This Row],[ActualResult]]), "_", IF(Table2[[#This Row],[ActualHomeScore]]=Table2[[#This Row],[PredictedHomeScore]], "Y", "N"))</f>
        <v>_</v>
      </c>
      <c r="R371" s="2"/>
      <c r="S371" s="2" t="str">
        <f t="shared" si="15"/>
        <v>_</v>
      </c>
      <c r="T371" s="2">
        <f>IF(VLOOKUP(Table2[[#This Row],[AwayTeam]],Table3[[Teams]:[D]],2)=VLOOKUP(Table2[[#This Row],[HomeTeam]],Table3[[Teams]:[D]],2),1,0)</f>
        <v>0</v>
      </c>
      <c r="U371" s="2">
        <f>IF(VLOOKUP(Table2[[#This Row],[AwayTeam]],Table3[[Teams]:[D]],3)=VLOOKUP(Table2[[#This Row],[HomeTeam]],Table3[[Teams]:[D]],3),1,0)</f>
        <v>0</v>
      </c>
      <c r="V371" s="2">
        <f>IF(Table2[[#This Row],[InterConf]]=1,IF(Table2[[#This Row],[InterDiv]]=0, 1, 0), 0)</f>
        <v>0</v>
      </c>
      <c r="W371" s="2">
        <f>IF(VLOOKUP(Table2[[#This Row],[AwayTeam]],Table3[[Teams]:[D]],2)&lt;&gt;VLOOKUP(Table2[[#This Row],[HomeTeam]],Table3[[Teams]:[D]],2),1,0)</f>
        <v>1</v>
      </c>
    </row>
    <row r="372" spans="1:23" x14ac:dyDescent="0.25">
      <c r="B372" s="1">
        <v>45625</v>
      </c>
      <c r="C372" s="9" t="s">
        <v>482</v>
      </c>
      <c r="D372" s="2" t="s">
        <v>28</v>
      </c>
      <c r="E372" s="2" t="s">
        <v>47</v>
      </c>
      <c r="F372" s="2"/>
      <c r="G372" s="2"/>
      <c r="H372" s="2" t="str">
        <f t="shared" si="17"/>
        <v>_</v>
      </c>
      <c r="I372" s="2"/>
      <c r="J372" s="2"/>
      <c r="K372" s="2"/>
      <c r="L372" s="2" t="str">
        <f t="shared" si="16"/>
        <v>_</v>
      </c>
      <c r="M372" s="2"/>
      <c r="N372" s="2">
        <f>IF(ISBLANK(Table2[[#This Row],[ActualResult]]), 0, 1)</f>
        <v>0</v>
      </c>
      <c r="O372" s="2" t="str">
        <f>IF(ISBLANK(Table2[[#This Row],[ActualResult]]), "_", IF(Table2[[#This Row],[ActualWinner]]=Table2[[#This Row],[PredictedWinner]], "Y", "N"))</f>
        <v>_</v>
      </c>
      <c r="P372" s="2" t="str">
        <f>IF(ISBLANK(Table2[[#This Row],[ActualResult]]), "_", IF(Table2[[#This Row],[ActualAwayScore]]=Table2[[#This Row],[PredictedAwayScore]], "Y", "N"))</f>
        <v>_</v>
      </c>
      <c r="Q372" s="2" t="str">
        <f>IF(ISBLANK(Table2[[#This Row],[ActualResult]]), "_", IF(Table2[[#This Row],[ActualHomeScore]]=Table2[[#This Row],[PredictedHomeScore]], "Y", "N"))</f>
        <v>_</v>
      </c>
      <c r="R372" s="2"/>
      <c r="S372" s="2" t="str">
        <f t="shared" si="15"/>
        <v>_</v>
      </c>
      <c r="T372" s="2">
        <f>IF(VLOOKUP(Table2[[#This Row],[AwayTeam]],Table3[[Teams]:[D]],2)=VLOOKUP(Table2[[#This Row],[HomeTeam]],Table3[[Teams]:[D]],2),1,0)</f>
        <v>1</v>
      </c>
      <c r="U372" s="2">
        <f>IF(VLOOKUP(Table2[[#This Row],[AwayTeam]],Table3[[Teams]:[D]],3)=VLOOKUP(Table2[[#This Row],[HomeTeam]],Table3[[Teams]:[D]],3),1,0)</f>
        <v>1</v>
      </c>
      <c r="V372" s="2">
        <f>IF(Table2[[#This Row],[InterConf]]=1,IF(Table2[[#This Row],[InterDiv]]=0, 1, 0), 0)</f>
        <v>0</v>
      </c>
      <c r="W372" s="2">
        <f>IF(VLOOKUP(Table2[[#This Row],[AwayTeam]],Table3[[Teams]:[D]],2)&lt;&gt;VLOOKUP(Table2[[#This Row],[HomeTeam]],Table3[[Teams]:[D]],2),1,0)</f>
        <v>0</v>
      </c>
    </row>
    <row r="373" spans="1:23" x14ac:dyDescent="0.25">
      <c r="B373" s="1">
        <v>45625</v>
      </c>
      <c r="C373" s="9" t="s">
        <v>483</v>
      </c>
      <c r="D373" s="2" t="s">
        <v>12</v>
      </c>
      <c r="E373" s="2" t="s">
        <v>38</v>
      </c>
      <c r="F373" s="2"/>
      <c r="G373" s="2"/>
      <c r="H373" s="2" t="str">
        <f t="shared" si="17"/>
        <v>_</v>
      </c>
      <c r="I373" s="2"/>
      <c r="J373" s="2"/>
      <c r="K373" s="2"/>
      <c r="L373" s="2" t="str">
        <f t="shared" si="16"/>
        <v>_</v>
      </c>
      <c r="M373" s="2"/>
      <c r="N373" s="2">
        <f>IF(ISBLANK(Table2[[#This Row],[ActualResult]]), 0, 1)</f>
        <v>0</v>
      </c>
      <c r="O373" s="2" t="str">
        <f>IF(ISBLANK(Table2[[#This Row],[ActualResult]]), "_", IF(Table2[[#This Row],[ActualWinner]]=Table2[[#This Row],[PredictedWinner]], "Y", "N"))</f>
        <v>_</v>
      </c>
      <c r="P373" s="2" t="str">
        <f>IF(ISBLANK(Table2[[#This Row],[ActualResult]]), "_", IF(Table2[[#This Row],[ActualAwayScore]]=Table2[[#This Row],[PredictedAwayScore]], "Y", "N"))</f>
        <v>_</v>
      </c>
      <c r="Q373" s="2" t="str">
        <f>IF(ISBLANK(Table2[[#This Row],[ActualResult]]), "_", IF(Table2[[#This Row],[ActualHomeScore]]=Table2[[#This Row],[PredictedHomeScore]], "Y", "N"))</f>
        <v>_</v>
      </c>
      <c r="R373" s="2"/>
      <c r="S373" s="2" t="str">
        <f t="shared" si="15"/>
        <v>_</v>
      </c>
      <c r="T373" s="2">
        <f>IF(VLOOKUP(Table2[[#This Row],[AwayTeam]],Table3[[Teams]:[D]],2)=VLOOKUP(Table2[[#This Row],[HomeTeam]],Table3[[Teams]:[D]],2),1,0)</f>
        <v>1</v>
      </c>
      <c r="U373" s="2">
        <f>IF(VLOOKUP(Table2[[#This Row],[AwayTeam]],Table3[[Teams]:[D]],3)=VLOOKUP(Table2[[#This Row],[HomeTeam]],Table3[[Teams]:[D]],3),1,0)</f>
        <v>1</v>
      </c>
      <c r="V373" s="2">
        <f>IF(Table2[[#This Row],[InterConf]]=1,IF(Table2[[#This Row],[InterDiv]]=0, 1, 0), 0)</f>
        <v>0</v>
      </c>
      <c r="W373" s="2">
        <f>IF(VLOOKUP(Table2[[#This Row],[AwayTeam]],Table3[[Teams]:[D]],2)&lt;&gt;VLOOKUP(Table2[[#This Row],[HomeTeam]],Table3[[Teams]:[D]],2),1,0)</f>
        <v>0</v>
      </c>
    </row>
    <row r="374" spans="1:23" x14ac:dyDescent="0.25">
      <c r="B374" s="1">
        <v>45625</v>
      </c>
      <c r="C374" s="9" t="s">
        <v>484</v>
      </c>
      <c r="D374" s="2" t="s">
        <v>21</v>
      </c>
      <c r="E374" s="2" t="s">
        <v>16</v>
      </c>
      <c r="F374" s="2"/>
      <c r="G374" s="2"/>
      <c r="H374" s="2" t="str">
        <f t="shared" si="17"/>
        <v>_</v>
      </c>
      <c r="I374" s="2"/>
      <c r="J374" s="2"/>
      <c r="K374" s="2"/>
      <c r="L374" s="2" t="str">
        <f t="shared" si="16"/>
        <v>_</v>
      </c>
      <c r="M374" s="2"/>
      <c r="N374" s="2">
        <f>IF(ISBLANK(Table2[[#This Row],[ActualResult]]), 0, 1)</f>
        <v>0</v>
      </c>
      <c r="O374" s="2" t="str">
        <f>IF(ISBLANK(Table2[[#This Row],[ActualResult]]), "_", IF(Table2[[#This Row],[ActualWinner]]=Table2[[#This Row],[PredictedWinner]], "Y", "N"))</f>
        <v>_</v>
      </c>
      <c r="P374" s="2" t="str">
        <f>IF(ISBLANK(Table2[[#This Row],[ActualResult]]), "_", IF(Table2[[#This Row],[ActualAwayScore]]=Table2[[#This Row],[PredictedAwayScore]], "Y", "N"))</f>
        <v>_</v>
      </c>
      <c r="Q374" s="2" t="str">
        <f>IF(ISBLANK(Table2[[#This Row],[ActualResult]]), "_", IF(Table2[[#This Row],[ActualHomeScore]]=Table2[[#This Row],[PredictedHomeScore]], "Y", "N"))</f>
        <v>_</v>
      </c>
      <c r="R374" s="2"/>
      <c r="S374" s="2" t="str">
        <f t="shared" si="15"/>
        <v>_</v>
      </c>
      <c r="T374" s="2">
        <f>IF(VLOOKUP(Table2[[#This Row],[AwayTeam]],Table3[[Teams]:[D]],2)=VLOOKUP(Table2[[#This Row],[HomeTeam]],Table3[[Teams]:[D]],2),1,0)</f>
        <v>1</v>
      </c>
      <c r="U374" s="2">
        <f>IF(VLOOKUP(Table2[[#This Row],[AwayTeam]],Table3[[Teams]:[D]],3)=VLOOKUP(Table2[[#This Row],[HomeTeam]],Table3[[Teams]:[D]],3),1,0)</f>
        <v>0</v>
      </c>
      <c r="V374" s="2">
        <f>IF(Table2[[#This Row],[InterConf]]=1,IF(Table2[[#This Row],[InterDiv]]=0, 1, 0), 0)</f>
        <v>1</v>
      </c>
      <c r="W374" s="2">
        <f>IF(VLOOKUP(Table2[[#This Row],[AwayTeam]],Table3[[Teams]:[D]],2)&lt;&gt;VLOOKUP(Table2[[#This Row],[HomeTeam]],Table3[[Teams]:[D]],2),1,0)</f>
        <v>0</v>
      </c>
    </row>
    <row r="375" spans="1:23" x14ac:dyDescent="0.25">
      <c r="B375" s="1">
        <v>45625</v>
      </c>
      <c r="C375" s="9" t="s">
        <v>485</v>
      </c>
      <c r="D375" s="2" t="s">
        <v>22</v>
      </c>
      <c r="E375" s="2" t="s">
        <v>27</v>
      </c>
      <c r="F375" s="2"/>
      <c r="G375" s="2"/>
      <c r="H375" s="2" t="str">
        <f t="shared" si="17"/>
        <v>_</v>
      </c>
      <c r="I375" s="2"/>
      <c r="J375" s="2"/>
      <c r="K375" s="2"/>
      <c r="L375" s="2" t="str">
        <f t="shared" si="16"/>
        <v>_</v>
      </c>
      <c r="M375" s="2"/>
      <c r="N375" s="2">
        <f>IF(ISBLANK(Table2[[#This Row],[ActualResult]]), 0, 1)</f>
        <v>0</v>
      </c>
      <c r="O375" s="2" t="str">
        <f>IF(ISBLANK(Table2[[#This Row],[ActualResult]]), "_", IF(Table2[[#This Row],[ActualWinner]]=Table2[[#This Row],[PredictedWinner]], "Y", "N"))</f>
        <v>_</v>
      </c>
      <c r="P375" s="2" t="str">
        <f>IF(ISBLANK(Table2[[#This Row],[ActualResult]]), "_", IF(Table2[[#This Row],[ActualAwayScore]]=Table2[[#This Row],[PredictedAwayScore]], "Y", "N"))</f>
        <v>_</v>
      </c>
      <c r="Q375" s="2" t="str">
        <f>IF(ISBLANK(Table2[[#This Row],[ActualResult]]), "_", IF(Table2[[#This Row],[ActualHomeScore]]=Table2[[#This Row],[PredictedHomeScore]], "Y", "N"))</f>
        <v>_</v>
      </c>
      <c r="R375" s="2"/>
      <c r="S375" s="2" t="str">
        <f t="shared" si="15"/>
        <v>_</v>
      </c>
      <c r="T375" s="2">
        <f>IF(VLOOKUP(Table2[[#This Row],[AwayTeam]],Table3[[Teams]:[D]],2)=VLOOKUP(Table2[[#This Row],[HomeTeam]],Table3[[Teams]:[D]],2),1,0)</f>
        <v>1</v>
      </c>
      <c r="U375" s="2">
        <f>IF(VLOOKUP(Table2[[#This Row],[AwayTeam]],Table3[[Teams]:[D]],3)=VLOOKUP(Table2[[#This Row],[HomeTeam]],Table3[[Teams]:[D]],3),1,0)</f>
        <v>0</v>
      </c>
      <c r="V375" s="2">
        <f>IF(Table2[[#This Row],[InterConf]]=1,IF(Table2[[#This Row],[InterDiv]]=0, 1, 0), 0)</f>
        <v>1</v>
      </c>
      <c r="W375" s="2">
        <f>IF(VLOOKUP(Table2[[#This Row],[AwayTeam]],Table3[[Teams]:[D]],2)&lt;&gt;VLOOKUP(Table2[[#This Row],[HomeTeam]],Table3[[Teams]:[D]],2),1,0)</f>
        <v>0</v>
      </c>
    </row>
    <row r="376" spans="1:23" x14ac:dyDescent="0.25">
      <c r="B376" s="1">
        <v>45625</v>
      </c>
      <c r="C376" s="9" t="s">
        <v>486</v>
      </c>
      <c r="D376" s="2" t="s">
        <v>26</v>
      </c>
      <c r="E376" s="2" t="s">
        <v>34</v>
      </c>
      <c r="F376" s="2"/>
      <c r="G376" s="2"/>
      <c r="H376" s="2" t="str">
        <f t="shared" si="17"/>
        <v>_</v>
      </c>
      <c r="I376" s="2"/>
      <c r="J376" s="2"/>
      <c r="K376" s="2"/>
      <c r="L376" s="2" t="str">
        <f t="shared" si="16"/>
        <v>_</v>
      </c>
      <c r="M376" s="2"/>
      <c r="N376" s="2">
        <f>IF(ISBLANK(Table2[[#This Row],[ActualResult]]), 0, 1)</f>
        <v>0</v>
      </c>
      <c r="O376" s="2" t="str">
        <f>IF(ISBLANK(Table2[[#This Row],[ActualResult]]), "_", IF(Table2[[#This Row],[ActualWinner]]=Table2[[#This Row],[PredictedWinner]], "Y", "N"))</f>
        <v>_</v>
      </c>
      <c r="P376" s="2" t="str">
        <f>IF(ISBLANK(Table2[[#This Row],[ActualResult]]), "_", IF(Table2[[#This Row],[ActualAwayScore]]=Table2[[#This Row],[PredictedAwayScore]], "Y", "N"))</f>
        <v>_</v>
      </c>
      <c r="Q376" s="2" t="str">
        <f>IF(ISBLANK(Table2[[#This Row],[ActualResult]]), "_", IF(Table2[[#This Row],[ActualHomeScore]]=Table2[[#This Row],[PredictedHomeScore]], "Y", "N"))</f>
        <v>_</v>
      </c>
      <c r="R376" s="2"/>
      <c r="S376" s="2" t="str">
        <f t="shared" si="15"/>
        <v>_</v>
      </c>
      <c r="T376" s="2">
        <f>IF(VLOOKUP(Table2[[#This Row],[AwayTeam]],Table3[[Teams]:[D]],2)=VLOOKUP(Table2[[#This Row],[HomeTeam]],Table3[[Teams]:[D]],2),1,0)</f>
        <v>1</v>
      </c>
      <c r="U376" s="2">
        <f>IF(VLOOKUP(Table2[[#This Row],[AwayTeam]],Table3[[Teams]:[D]],3)=VLOOKUP(Table2[[#This Row],[HomeTeam]],Table3[[Teams]:[D]],3),1,0)</f>
        <v>1</v>
      </c>
      <c r="V376" s="2">
        <f>IF(Table2[[#This Row],[InterConf]]=1,IF(Table2[[#This Row],[InterDiv]]=0, 1, 0), 0)</f>
        <v>0</v>
      </c>
      <c r="W376" s="2">
        <f>IF(VLOOKUP(Table2[[#This Row],[AwayTeam]],Table3[[Teams]:[D]],2)&lt;&gt;VLOOKUP(Table2[[#This Row],[HomeTeam]],Table3[[Teams]:[D]],2),1,0)</f>
        <v>0</v>
      </c>
    </row>
    <row r="377" spans="1:23" x14ac:dyDescent="0.25">
      <c r="A377" s="5"/>
      <c r="B377" s="3">
        <v>45625</v>
      </c>
      <c r="C377" s="10" t="s">
        <v>487</v>
      </c>
      <c r="D377" s="4" t="s">
        <v>23</v>
      </c>
      <c r="E377" s="4" t="s">
        <v>15</v>
      </c>
      <c r="F377" s="4"/>
      <c r="G377" s="4"/>
      <c r="H377" s="4" t="str">
        <f t="shared" si="17"/>
        <v>_</v>
      </c>
      <c r="I377" s="4"/>
      <c r="J377" s="4"/>
      <c r="K377" s="4"/>
      <c r="L377" s="4" t="str">
        <f t="shared" si="16"/>
        <v>_</v>
      </c>
      <c r="M377" s="4"/>
      <c r="N377" s="4">
        <f>IF(ISBLANK(Table2[[#This Row],[ActualResult]]), 0, 1)</f>
        <v>0</v>
      </c>
      <c r="O377" s="4" t="str">
        <f>IF(ISBLANK(Table2[[#This Row],[ActualResult]]), "_", IF(Table2[[#This Row],[ActualWinner]]=Table2[[#This Row],[PredictedWinner]], "Y", "N"))</f>
        <v>_</v>
      </c>
      <c r="P377" s="4" t="str">
        <f>IF(ISBLANK(Table2[[#This Row],[ActualResult]]), "_", IF(Table2[[#This Row],[ActualAwayScore]]=Table2[[#This Row],[PredictedAwayScore]], "Y", "N"))</f>
        <v>_</v>
      </c>
      <c r="Q377" s="4" t="str">
        <f>IF(ISBLANK(Table2[[#This Row],[ActualResult]]), "_", IF(Table2[[#This Row],[ActualHomeScore]]=Table2[[#This Row],[PredictedHomeScore]], "Y", "N"))</f>
        <v>_</v>
      </c>
      <c r="R377" s="2"/>
      <c r="S377" s="2" t="str">
        <f t="shared" si="15"/>
        <v>_</v>
      </c>
      <c r="T377" s="2">
        <f>IF(VLOOKUP(Table2[[#This Row],[AwayTeam]],Table3[[Teams]:[D]],2)=VLOOKUP(Table2[[#This Row],[HomeTeam]],Table3[[Teams]:[D]],2),1,0)</f>
        <v>1</v>
      </c>
      <c r="U377" s="2">
        <f>IF(VLOOKUP(Table2[[#This Row],[AwayTeam]],Table3[[Teams]:[D]],3)=VLOOKUP(Table2[[#This Row],[HomeTeam]],Table3[[Teams]:[D]],3),1,0)</f>
        <v>0</v>
      </c>
      <c r="V377" s="2">
        <f>IF(Table2[[#This Row],[InterConf]]=1,IF(Table2[[#This Row],[InterDiv]]=0, 1, 0), 0)</f>
        <v>1</v>
      </c>
      <c r="W377" s="2">
        <f>IF(VLOOKUP(Table2[[#This Row],[AwayTeam]],Table3[[Teams]:[D]],2)&lt;&gt;VLOOKUP(Table2[[#This Row],[HomeTeam]],Table3[[Teams]:[D]],2),1,0)</f>
        <v>0</v>
      </c>
    </row>
    <row r="378" spans="1:23" x14ac:dyDescent="0.25">
      <c r="B378" s="1">
        <v>45626</v>
      </c>
      <c r="C378" s="9" t="s">
        <v>488</v>
      </c>
      <c r="D378" s="2" t="s">
        <v>19</v>
      </c>
      <c r="E378" s="2" t="s">
        <v>20</v>
      </c>
      <c r="F378" s="2"/>
      <c r="G378" s="2"/>
      <c r="H378" s="2" t="str">
        <f t="shared" si="17"/>
        <v>_</v>
      </c>
      <c r="I378" s="2"/>
      <c r="J378" s="2"/>
      <c r="K378" s="2"/>
      <c r="L378" s="2" t="str">
        <f t="shared" si="16"/>
        <v>_</v>
      </c>
      <c r="M378" s="2"/>
      <c r="N378" s="2">
        <f>IF(ISBLANK(Table2[[#This Row],[ActualResult]]), 0, 1)</f>
        <v>0</v>
      </c>
      <c r="O378" s="2" t="str">
        <f>IF(ISBLANK(Table2[[#This Row],[ActualResult]]), "_", IF(Table2[[#This Row],[ActualWinner]]=Table2[[#This Row],[PredictedWinner]], "Y", "N"))</f>
        <v>_</v>
      </c>
      <c r="P378" s="2" t="str">
        <f>IF(ISBLANK(Table2[[#This Row],[ActualResult]]), "_", IF(Table2[[#This Row],[ActualAwayScore]]=Table2[[#This Row],[PredictedAwayScore]], "Y", "N"))</f>
        <v>_</v>
      </c>
      <c r="Q378" s="2" t="str">
        <f>IF(ISBLANK(Table2[[#This Row],[ActualResult]]), "_", IF(Table2[[#This Row],[ActualHomeScore]]=Table2[[#This Row],[PredictedHomeScore]], "Y", "N"))</f>
        <v>_</v>
      </c>
      <c r="R378" s="2"/>
      <c r="S378" s="2" t="str">
        <f t="shared" si="15"/>
        <v>_</v>
      </c>
      <c r="T378" s="2">
        <f>IF(VLOOKUP(Table2[[#This Row],[AwayTeam]],Table3[[Teams]:[D]],2)=VLOOKUP(Table2[[#This Row],[HomeTeam]],Table3[[Teams]:[D]],2),1,0)</f>
        <v>1</v>
      </c>
      <c r="U378" s="2">
        <f>IF(VLOOKUP(Table2[[#This Row],[AwayTeam]],Table3[[Teams]:[D]],3)=VLOOKUP(Table2[[#This Row],[HomeTeam]],Table3[[Teams]:[D]],3),1,0)</f>
        <v>0</v>
      </c>
      <c r="V378" s="2">
        <f>IF(Table2[[#This Row],[InterConf]]=1,IF(Table2[[#This Row],[InterDiv]]=0, 1, 0), 0)</f>
        <v>1</v>
      </c>
      <c r="W378" s="2">
        <f>IF(VLOOKUP(Table2[[#This Row],[AwayTeam]],Table3[[Teams]:[D]],2)&lt;&gt;VLOOKUP(Table2[[#This Row],[HomeTeam]],Table3[[Teams]:[D]],2),1,0)</f>
        <v>0</v>
      </c>
    </row>
    <row r="379" spans="1:23" x14ac:dyDescent="0.25">
      <c r="B379" s="1">
        <v>45626</v>
      </c>
      <c r="C379" s="9" t="s">
        <v>489</v>
      </c>
      <c r="D379" s="2" t="s">
        <v>44</v>
      </c>
      <c r="E379" s="2" t="s">
        <v>14</v>
      </c>
      <c r="F379" s="2"/>
      <c r="G379" s="2"/>
      <c r="H379" s="2" t="str">
        <f t="shared" si="17"/>
        <v>_</v>
      </c>
      <c r="I379" s="2"/>
      <c r="J379" s="2"/>
      <c r="K379" s="2"/>
      <c r="L379" s="2" t="str">
        <f t="shared" si="16"/>
        <v>_</v>
      </c>
      <c r="M379" s="2"/>
      <c r="N379" s="2">
        <f>IF(ISBLANK(Table2[[#This Row],[ActualResult]]), 0, 1)</f>
        <v>0</v>
      </c>
      <c r="O379" s="2" t="str">
        <f>IF(ISBLANK(Table2[[#This Row],[ActualResult]]), "_", IF(Table2[[#This Row],[ActualWinner]]=Table2[[#This Row],[PredictedWinner]], "Y", "N"))</f>
        <v>_</v>
      </c>
      <c r="P379" s="2" t="str">
        <f>IF(ISBLANK(Table2[[#This Row],[ActualResult]]), "_", IF(Table2[[#This Row],[ActualAwayScore]]=Table2[[#This Row],[PredictedAwayScore]], "Y", "N"))</f>
        <v>_</v>
      </c>
      <c r="Q379" s="2" t="str">
        <f>IF(ISBLANK(Table2[[#This Row],[ActualResult]]), "_", IF(Table2[[#This Row],[ActualHomeScore]]=Table2[[#This Row],[PredictedHomeScore]], "Y", "N"))</f>
        <v>_</v>
      </c>
      <c r="R379" s="2"/>
      <c r="S379" s="2" t="str">
        <f t="shared" si="15"/>
        <v>_</v>
      </c>
      <c r="T379" s="2">
        <f>IF(VLOOKUP(Table2[[#This Row],[AwayTeam]],Table3[[Teams]:[D]],2)=VLOOKUP(Table2[[#This Row],[HomeTeam]],Table3[[Teams]:[D]],2),1,0)</f>
        <v>1</v>
      </c>
      <c r="U379" s="2">
        <f>IF(VLOOKUP(Table2[[#This Row],[AwayTeam]],Table3[[Teams]:[D]],3)=VLOOKUP(Table2[[#This Row],[HomeTeam]],Table3[[Teams]:[D]],3),1,0)</f>
        <v>0</v>
      </c>
      <c r="V379" s="2">
        <f>IF(Table2[[#This Row],[InterConf]]=1,IF(Table2[[#This Row],[InterDiv]]=0, 1, 0), 0)</f>
        <v>1</v>
      </c>
      <c r="W379" s="2">
        <f>IF(VLOOKUP(Table2[[#This Row],[AwayTeam]],Table3[[Teams]:[D]],2)&lt;&gt;VLOOKUP(Table2[[#This Row],[HomeTeam]],Table3[[Teams]:[D]],2),1,0)</f>
        <v>0</v>
      </c>
    </row>
    <row r="380" spans="1:23" x14ac:dyDescent="0.25">
      <c r="B380" s="1">
        <v>45626</v>
      </c>
      <c r="C380" s="9" t="s">
        <v>490</v>
      </c>
      <c r="D380" s="2" t="s">
        <v>18</v>
      </c>
      <c r="E380" s="2" t="s">
        <v>43</v>
      </c>
      <c r="F380" s="2"/>
      <c r="G380" s="2"/>
      <c r="H380" s="2" t="str">
        <f t="shared" si="17"/>
        <v>_</v>
      </c>
      <c r="I380" s="2"/>
      <c r="J380" s="2"/>
      <c r="K380" s="2"/>
      <c r="L380" s="2" t="str">
        <f t="shared" si="16"/>
        <v>_</v>
      </c>
      <c r="M380" s="2"/>
      <c r="N380" s="2">
        <f>IF(ISBLANK(Table2[[#This Row],[ActualResult]]), 0, 1)</f>
        <v>0</v>
      </c>
      <c r="O380" s="2" t="str">
        <f>IF(ISBLANK(Table2[[#This Row],[ActualResult]]), "_", IF(Table2[[#This Row],[ActualWinner]]=Table2[[#This Row],[PredictedWinner]], "Y", "N"))</f>
        <v>_</v>
      </c>
      <c r="P380" s="2" t="str">
        <f>IF(ISBLANK(Table2[[#This Row],[ActualResult]]), "_", IF(Table2[[#This Row],[ActualAwayScore]]=Table2[[#This Row],[PredictedAwayScore]], "Y", "N"))</f>
        <v>_</v>
      </c>
      <c r="Q380" s="2" t="str">
        <f>IF(ISBLANK(Table2[[#This Row],[ActualResult]]), "_", IF(Table2[[#This Row],[ActualHomeScore]]=Table2[[#This Row],[PredictedHomeScore]], "Y", "N"))</f>
        <v>_</v>
      </c>
      <c r="R380" s="2"/>
      <c r="S380" s="2" t="str">
        <f t="shared" si="15"/>
        <v>_</v>
      </c>
      <c r="T380" s="2">
        <f>IF(VLOOKUP(Table2[[#This Row],[AwayTeam]],Table3[[Teams]:[D]],2)=VLOOKUP(Table2[[#This Row],[HomeTeam]],Table3[[Teams]:[D]],2),1,0)</f>
        <v>1</v>
      </c>
      <c r="U380" s="2">
        <f>IF(VLOOKUP(Table2[[#This Row],[AwayTeam]],Table3[[Teams]:[D]],3)=VLOOKUP(Table2[[#This Row],[HomeTeam]],Table3[[Teams]:[D]],3),1,0)</f>
        <v>1</v>
      </c>
      <c r="V380" s="2">
        <f>IF(Table2[[#This Row],[InterConf]]=1,IF(Table2[[#This Row],[InterDiv]]=0, 1, 0), 0)</f>
        <v>0</v>
      </c>
      <c r="W380" s="2">
        <f>IF(VLOOKUP(Table2[[#This Row],[AwayTeam]],Table3[[Teams]:[D]],2)&lt;&gt;VLOOKUP(Table2[[#This Row],[HomeTeam]],Table3[[Teams]:[D]],2),1,0)</f>
        <v>0</v>
      </c>
    </row>
    <row r="381" spans="1:23" x14ac:dyDescent="0.25">
      <c r="B381" s="1">
        <v>45626</v>
      </c>
      <c r="C381" s="9" t="s">
        <v>491</v>
      </c>
      <c r="D381" s="2" t="s">
        <v>46</v>
      </c>
      <c r="E381" s="2" t="s">
        <v>32</v>
      </c>
      <c r="F381" s="2"/>
      <c r="G381" s="2"/>
      <c r="H381" s="2" t="str">
        <f t="shared" si="17"/>
        <v>_</v>
      </c>
      <c r="I381" s="2"/>
      <c r="J381" s="2"/>
      <c r="K381" s="2"/>
      <c r="L381" s="2" t="str">
        <f t="shared" si="16"/>
        <v>_</v>
      </c>
      <c r="M381" s="2"/>
      <c r="N381" s="2">
        <f>IF(ISBLANK(Table2[[#This Row],[ActualResult]]), 0, 1)</f>
        <v>0</v>
      </c>
      <c r="O381" s="2" t="str">
        <f>IF(ISBLANK(Table2[[#This Row],[ActualResult]]), "_", IF(Table2[[#This Row],[ActualWinner]]=Table2[[#This Row],[PredictedWinner]], "Y", "N"))</f>
        <v>_</v>
      </c>
      <c r="P381" s="2" t="str">
        <f>IF(ISBLANK(Table2[[#This Row],[ActualResult]]), "_", IF(Table2[[#This Row],[ActualAwayScore]]=Table2[[#This Row],[PredictedAwayScore]], "Y", "N"))</f>
        <v>_</v>
      </c>
      <c r="Q381" s="2" t="str">
        <f>IF(ISBLANK(Table2[[#This Row],[ActualResult]]), "_", IF(Table2[[#This Row],[ActualHomeScore]]=Table2[[#This Row],[PredictedHomeScore]], "Y", "N"))</f>
        <v>_</v>
      </c>
      <c r="R381" s="2"/>
      <c r="S381" s="2" t="str">
        <f t="shared" si="15"/>
        <v>_</v>
      </c>
      <c r="T381" s="2">
        <f>IF(VLOOKUP(Table2[[#This Row],[AwayTeam]],Table3[[Teams]:[D]],2)=VLOOKUP(Table2[[#This Row],[HomeTeam]],Table3[[Teams]:[D]],2),1,0)</f>
        <v>1</v>
      </c>
      <c r="U381" s="2">
        <f>IF(VLOOKUP(Table2[[#This Row],[AwayTeam]],Table3[[Teams]:[D]],3)=VLOOKUP(Table2[[#This Row],[HomeTeam]],Table3[[Teams]:[D]],3),1,0)</f>
        <v>1</v>
      </c>
      <c r="V381" s="2">
        <f>IF(Table2[[#This Row],[InterConf]]=1,IF(Table2[[#This Row],[InterDiv]]=0, 1, 0), 0)</f>
        <v>0</v>
      </c>
      <c r="W381" s="2">
        <f>IF(VLOOKUP(Table2[[#This Row],[AwayTeam]],Table3[[Teams]:[D]],2)&lt;&gt;VLOOKUP(Table2[[#This Row],[HomeTeam]],Table3[[Teams]:[D]],2),1,0)</f>
        <v>0</v>
      </c>
    </row>
    <row r="382" spans="1:23" x14ac:dyDescent="0.25">
      <c r="B382" s="1">
        <v>45626</v>
      </c>
      <c r="C382" s="9" t="s">
        <v>492</v>
      </c>
      <c r="D382" s="2" t="s">
        <v>24</v>
      </c>
      <c r="E382" s="2" t="s">
        <v>21</v>
      </c>
      <c r="F382" s="2"/>
      <c r="G382" s="2"/>
      <c r="H382" s="2" t="str">
        <f t="shared" si="17"/>
        <v>_</v>
      </c>
      <c r="I382" s="2"/>
      <c r="J382" s="2"/>
      <c r="K382" s="2"/>
      <c r="L382" s="2" t="str">
        <f t="shared" si="16"/>
        <v>_</v>
      </c>
      <c r="M382" s="2"/>
      <c r="N382" s="2">
        <f>IF(ISBLANK(Table2[[#This Row],[ActualResult]]), 0, 1)</f>
        <v>0</v>
      </c>
      <c r="O382" s="2" t="str">
        <f>IF(ISBLANK(Table2[[#This Row],[ActualResult]]), "_", IF(Table2[[#This Row],[ActualWinner]]=Table2[[#This Row],[PredictedWinner]], "Y", "N"))</f>
        <v>_</v>
      </c>
      <c r="P382" s="2" t="str">
        <f>IF(ISBLANK(Table2[[#This Row],[ActualResult]]), "_", IF(Table2[[#This Row],[ActualAwayScore]]=Table2[[#This Row],[PredictedAwayScore]], "Y", "N"))</f>
        <v>_</v>
      </c>
      <c r="Q382" s="2" t="str">
        <f>IF(ISBLANK(Table2[[#This Row],[ActualResult]]), "_", IF(Table2[[#This Row],[ActualHomeScore]]=Table2[[#This Row],[PredictedHomeScore]], "Y", "N"))</f>
        <v>_</v>
      </c>
      <c r="R382" s="2"/>
      <c r="S382" s="2" t="str">
        <f t="shared" si="15"/>
        <v>_</v>
      </c>
      <c r="T382" s="2">
        <f>IF(VLOOKUP(Table2[[#This Row],[AwayTeam]],Table3[[Teams]:[D]],2)=VLOOKUP(Table2[[#This Row],[HomeTeam]],Table3[[Teams]:[D]],2),1,0)</f>
        <v>0</v>
      </c>
      <c r="U382" s="2">
        <f>IF(VLOOKUP(Table2[[#This Row],[AwayTeam]],Table3[[Teams]:[D]],3)=VLOOKUP(Table2[[#This Row],[HomeTeam]],Table3[[Teams]:[D]],3),1,0)</f>
        <v>0</v>
      </c>
      <c r="V382" s="2">
        <f>IF(Table2[[#This Row],[InterConf]]=1,IF(Table2[[#This Row],[InterDiv]]=0, 1, 0), 0)</f>
        <v>0</v>
      </c>
      <c r="W382" s="2">
        <f>IF(VLOOKUP(Table2[[#This Row],[AwayTeam]],Table3[[Teams]:[D]],2)&lt;&gt;VLOOKUP(Table2[[#This Row],[HomeTeam]],Table3[[Teams]:[D]],2),1,0)</f>
        <v>1</v>
      </c>
    </row>
    <row r="383" spans="1:23" x14ac:dyDescent="0.25">
      <c r="B383" s="1">
        <v>45626</v>
      </c>
      <c r="C383" s="9" t="s">
        <v>493</v>
      </c>
      <c r="D383" s="2" t="s">
        <v>45</v>
      </c>
      <c r="E383" s="2" t="s">
        <v>13</v>
      </c>
      <c r="F383" s="2"/>
      <c r="G383" s="2"/>
      <c r="H383" s="2" t="str">
        <f t="shared" si="17"/>
        <v>_</v>
      </c>
      <c r="I383" s="2"/>
      <c r="J383" s="2"/>
      <c r="K383" s="2"/>
      <c r="L383" s="2" t="str">
        <f t="shared" si="16"/>
        <v>_</v>
      </c>
      <c r="M383" s="2"/>
      <c r="N383" s="2">
        <f>IF(ISBLANK(Table2[[#This Row],[ActualResult]]), 0, 1)</f>
        <v>0</v>
      </c>
      <c r="O383" s="2" t="str">
        <f>IF(ISBLANK(Table2[[#This Row],[ActualResult]]), "_", IF(Table2[[#This Row],[ActualWinner]]=Table2[[#This Row],[PredictedWinner]], "Y", "N"))</f>
        <v>_</v>
      </c>
      <c r="P383" s="2" t="str">
        <f>IF(ISBLANK(Table2[[#This Row],[ActualResult]]), "_", IF(Table2[[#This Row],[ActualAwayScore]]=Table2[[#This Row],[PredictedAwayScore]], "Y", "N"))</f>
        <v>_</v>
      </c>
      <c r="Q383" s="2" t="str">
        <f>IF(ISBLANK(Table2[[#This Row],[ActualResult]]), "_", IF(Table2[[#This Row],[ActualHomeScore]]=Table2[[#This Row],[PredictedHomeScore]], "Y", "N"))</f>
        <v>_</v>
      </c>
      <c r="R383" s="2"/>
      <c r="S383" s="2" t="str">
        <f t="shared" si="15"/>
        <v>_</v>
      </c>
      <c r="T383" s="2">
        <f>IF(VLOOKUP(Table2[[#This Row],[AwayTeam]],Table3[[Teams]:[D]],2)=VLOOKUP(Table2[[#This Row],[HomeTeam]],Table3[[Teams]:[D]],2),1,0)</f>
        <v>0</v>
      </c>
      <c r="U383" s="2">
        <f>IF(VLOOKUP(Table2[[#This Row],[AwayTeam]],Table3[[Teams]:[D]],3)=VLOOKUP(Table2[[#This Row],[HomeTeam]],Table3[[Teams]:[D]],3),1,0)</f>
        <v>0</v>
      </c>
      <c r="V383" s="2">
        <f>IF(Table2[[#This Row],[InterConf]]=1,IF(Table2[[#This Row],[InterDiv]]=0, 1, 0), 0)</f>
        <v>0</v>
      </c>
      <c r="W383" s="2">
        <f>IF(VLOOKUP(Table2[[#This Row],[AwayTeam]],Table3[[Teams]:[D]],2)&lt;&gt;VLOOKUP(Table2[[#This Row],[HomeTeam]],Table3[[Teams]:[D]],2),1,0)</f>
        <v>1</v>
      </c>
    </row>
    <row r="384" spans="1:23" x14ac:dyDescent="0.25">
      <c r="B384" s="1">
        <v>45626</v>
      </c>
      <c r="C384" s="9" t="s">
        <v>494</v>
      </c>
      <c r="D384" s="2" t="s">
        <v>30</v>
      </c>
      <c r="E384" s="2" t="s">
        <v>28</v>
      </c>
      <c r="F384" s="2"/>
      <c r="G384" s="2"/>
      <c r="H384" s="2" t="str">
        <f t="shared" si="17"/>
        <v>_</v>
      </c>
      <c r="I384" s="2"/>
      <c r="J384" s="2"/>
      <c r="K384" s="2"/>
      <c r="L384" s="2" t="str">
        <f t="shared" si="16"/>
        <v>_</v>
      </c>
      <c r="M384" s="2"/>
      <c r="N384" s="2">
        <f>IF(ISBLANK(Table2[[#This Row],[ActualResult]]), 0, 1)</f>
        <v>0</v>
      </c>
      <c r="O384" s="2" t="str">
        <f>IF(ISBLANK(Table2[[#This Row],[ActualResult]]), "_", IF(Table2[[#This Row],[ActualWinner]]=Table2[[#This Row],[PredictedWinner]], "Y", "N"))</f>
        <v>_</v>
      </c>
      <c r="P384" s="2" t="str">
        <f>IF(ISBLANK(Table2[[#This Row],[ActualResult]]), "_", IF(Table2[[#This Row],[ActualAwayScore]]=Table2[[#This Row],[PredictedAwayScore]], "Y", "N"))</f>
        <v>_</v>
      </c>
      <c r="Q384" s="2" t="str">
        <f>IF(ISBLANK(Table2[[#This Row],[ActualResult]]), "_", IF(Table2[[#This Row],[ActualHomeScore]]=Table2[[#This Row],[PredictedHomeScore]], "Y", "N"))</f>
        <v>_</v>
      </c>
      <c r="R384" s="2"/>
      <c r="S384" s="2" t="str">
        <f t="shared" si="15"/>
        <v>_</v>
      </c>
      <c r="T384" s="2">
        <f>IF(VLOOKUP(Table2[[#This Row],[AwayTeam]],Table3[[Teams]:[D]],2)=VLOOKUP(Table2[[#This Row],[HomeTeam]],Table3[[Teams]:[D]],2),1,0)</f>
        <v>0</v>
      </c>
      <c r="U384" s="2">
        <f>IF(VLOOKUP(Table2[[#This Row],[AwayTeam]],Table3[[Teams]:[D]],3)=VLOOKUP(Table2[[#This Row],[HomeTeam]],Table3[[Teams]:[D]],3),1,0)</f>
        <v>0</v>
      </c>
      <c r="V384" s="2">
        <f>IF(Table2[[#This Row],[InterConf]]=1,IF(Table2[[#This Row],[InterDiv]]=0, 1, 0), 0)</f>
        <v>0</v>
      </c>
      <c r="W384" s="2">
        <f>IF(VLOOKUP(Table2[[#This Row],[AwayTeam]],Table3[[Teams]:[D]],2)&lt;&gt;VLOOKUP(Table2[[#This Row],[HomeTeam]],Table3[[Teams]:[D]],2),1,0)</f>
        <v>1</v>
      </c>
    </row>
    <row r="385" spans="1:23" x14ac:dyDescent="0.25">
      <c r="B385" s="1">
        <v>45626</v>
      </c>
      <c r="C385" s="9" t="s">
        <v>495</v>
      </c>
      <c r="D385" s="2" t="s">
        <v>29</v>
      </c>
      <c r="E385" s="2" t="s">
        <v>33</v>
      </c>
      <c r="F385" s="2"/>
      <c r="G385" s="2"/>
      <c r="H385" s="2" t="str">
        <f t="shared" si="17"/>
        <v>_</v>
      </c>
      <c r="I385" s="2"/>
      <c r="J385" s="2"/>
      <c r="K385" s="2"/>
      <c r="L385" s="2" t="str">
        <f t="shared" si="16"/>
        <v>_</v>
      </c>
      <c r="M385" s="2"/>
      <c r="N385" s="2">
        <f>IF(ISBLANK(Table2[[#This Row],[ActualResult]]), 0, 1)</f>
        <v>0</v>
      </c>
      <c r="O385" s="2" t="str">
        <f>IF(ISBLANK(Table2[[#This Row],[ActualResult]]), "_", IF(Table2[[#This Row],[ActualWinner]]=Table2[[#This Row],[PredictedWinner]], "Y", "N"))</f>
        <v>_</v>
      </c>
      <c r="P385" s="2" t="str">
        <f>IF(ISBLANK(Table2[[#This Row],[ActualResult]]), "_", IF(Table2[[#This Row],[ActualAwayScore]]=Table2[[#This Row],[PredictedAwayScore]], "Y", "N"))</f>
        <v>_</v>
      </c>
      <c r="Q385" s="2" t="str">
        <f>IF(ISBLANK(Table2[[#This Row],[ActualResult]]), "_", IF(Table2[[#This Row],[ActualHomeScore]]=Table2[[#This Row],[PredictedHomeScore]], "Y", "N"))</f>
        <v>_</v>
      </c>
      <c r="R385" s="2"/>
      <c r="S385" s="2" t="str">
        <f t="shared" si="15"/>
        <v>_</v>
      </c>
      <c r="T385" s="2">
        <f>IF(VLOOKUP(Table2[[#This Row],[AwayTeam]],Table3[[Teams]:[D]],2)=VLOOKUP(Table2[[#This Row],[HomeTeam]],Table3[[Teams]:[D]],2),1,0)</f>
        <v>1</v>
      </c>
      <c r="U385" s="2">
        <f>IF(VLOOKUP(Table2[[#This Row],[AwayTeam]],Table3[[Teams]:[D]],3)=VLOOKUP(Table2[[#This Row],[HomeTeam]],Table3[[Teams]:[D]],3),1,0)</f>
        <v>0</v>
      </c>
      <c r="V385" s="2">
        <f>IF(Table2[[#This Row],[InterConf]]=1,IF(Table2[[#This Row],[InterDiv]]=0, 1, 0), 0)</f>
        <v>1</v>
      </c>
      <c r="W385" s="2">
        <f>IF(VLOOKUP(Table2[[#This Row],[AwayTeam]],Table3[[Teams]:[D]],2)&lt;&gt;VLOOKUP(Table2[[#This Row],[HomeTeam]],Table3[[Teams]:[D]],2),1,0)</f>
        <v>0</v>
      </c>
    </row>
    <row r="386" spans="1:23" x14ac:dyDescent="0.25">
      <c r="B386" s="1">
        <v>45626</v>
      </c>
      <c r="C386" s="9" t="s">
        <v>496</v>
      </c>
      <c r="D386" s="2" t="s">
        <v>35</v>
      </c>
      <c r="E386" s="2" t="s">
        <v>37</v>
      </c>
      <c r="F386" s="2"/>
      <c r="G386" s="2"/>
      <c r="H386" s="2" t="str">
        <f t="shared" si="17"/>
        <v>_</v>
      </c>
      <c r="I386" s="2"/>
      <c r="J386" s="2"/>
      <c r="K386" s="2"/>
      <c r="L386" s="2" t="str">
        <f t="shared" si="16"/>
        <v>_</v>
      </c>
      <c r="M386" s="2"/>
      <c r="N386" s="2">
        <f>IF(ISBLANK(Table2[[#This Row],[ActualResult]]), 0, 1)</f>
        <v>0</v>
      </c>
      <c r="O386" s="2" t="str">
        <f>IF(ISBLANK(Table2[[#This Row],[ActualResult]]), "_", IF(Table2[[#This Row],[ActualWinner]]=Table2[[#This Row],[PredictedWinner]], "Y", "N"))</f>
        <v>_</v>
      </c>
      <c r="P386" s="2" t="str">
        <f>IF(ISBLANK(Table2[[#This Row],[ActualResult]]), "_", IF(Table2[[#This Row],[ActualAwayScore]]=Table2[[#This Row],[PredictedAwayScore]], "Y", "N"))</f>
        <v>_</v>
      </c>
      <c r="Q386" s="2" t="str">
        <f>IF(ISBLANK(Table2[[#This Row],[ActualResult]]), "_", IF(Table2[[#This Row],[ActualHomeScore]]=Table2[[#This Row],[PredictedHomeScore]], "Y", "N"))</f>
        <v>_</v>
      </c>
      <c r="R386" s="2"/>
      <c r="S386" s="2" t="str">
        <f t="shared" si="15"/>
        <v>_</v>
      </c>
      <c r="T386" s="2">
        <f>IF(VLOOKUP(Table2[[#This Row],[AwayTeam]],Table3[[Teams]:[D]],2)=VLOOKUP(Table2[[#This Row],[HomeTeam]],Table3[[Teams]:[D]],2),1,0)</f>
        <v>1</v>
      </c>
      <c r="U386" s="2">
        <f>IF(VLOOKUP(Table2[[#This Row],[AwayTeam]],Table3[[Teams]:[D]],3)=VLOOKUP(Table2[[#This Row],[HomeTeam]],Table3[[Teams]:[D]],3),1,0)</f>
        <v>1</v>
      </c>
      <c r="V386" s="2">
        <f>IF(Table2[[#This Row],[InterConf]]=1,IF(Table2[[#This Row],[InterDiv]]=0, 1, 0), 0)</f>
        <v>0</v>
      </c>
      <c r="W386" s="2">
        <f>IF(VLOOKUP(Table2[[#This Row],[AwayTeam]],Table3[[Teams]:[D]],2)&lt;&gt;VLOOKUP(Table2[[#This Row],[HomeTeam]],Table3[[Teams]:[D]],2),1,0)</f>
        <v>0</v>
      </c>
    </row>
    <row r="387" spans="1:23" x14ac:dyDescent="0.25">
      <c r="B387" s="1">
        <v>45626</v>
      </c>
      <c r="C387" s="9" t="s">
        <v>497</v>
      </c>
      <c r="D387" s="2" t="s">
        <v>23</v>
      </c>
      <c r="E387" s="2" t="s">
        <v>26</v>
      </c>
      <c r="F387" s="2"/>
      <c r="G387" s="2"/>
      <c r="H387" s="2" t="str">
        <f t="shared" si="17"/>
        <v>_</v>
      </c>
      <c r="I387" s="2"/>
      <c r="J387" s="2"/>
      <c r="K387" s="2"/>
      <c r="L387" s="2" t="str">
        <f t="shared" si="16"/>
        <v>_</v>
      </c>
      <c r="M387" s="2"/>
      <c r="N387" s="2">
        <f>IF(ISBLANK(Table2[[#This Row],[ActualResult]]), 0, 1)</f>
        <v>0</v>
      </c>
      <c r="O387" s="2" t="str">
        <f>IF(ISBLANK(Table2[[#This Row],[ActualResult]]), "_", IF(Table2[[#This Row],[ActualWinner]]=Table2[[#This Row],[PredictedWinner]], "Y", "N"))</f>
        <v>_</v>
      </c>
      <c r="P387" s="2" t="str">
        <f>IF(ISBLANK(Table2[[#This Row],[ActualResult]]), "_", IF(Table2[[#This Row],[ActualAwayScore]]=Table2[[#This Row],[PredictedAwayScore]], "Y", "N"))</f>
        <v>_</v>
      </c>
      <c r="Q387" s="2" t="str">
        <f>IF(ISBLANK(Table2[[#This Row],[ActualResult]]), "_", IF(Table2[[#This Row],[ActualHomeScore]]=Table2[[#This Row],[PredictedHomeScore]], "Y", "N"))</f>
        <v>_</v>
      </c>
      <c r="R387" s="2"/>
      <c r="S387" s="2" t="str">
        <f t="shared" ref="S387:S450" si="18">IF($L387="_", "_", IF($L387=$D387,$E387,$D387))</f>
        <v>_</v>
      </c>
      <c r="T387" s="2">
        <f>IF(VLOOKUP(Table2[[#This Row],[AwayTeam]],Table3[[Teams]:[D]],2)=VLOOKUP(Table2[[#This Row],[HomeTeam]],Table3[[Teams]:[D]],2),1,0)</f>
        <v>1</v>
      </c>
      <c r="U387" s="2">
        <f>IF(VLOOKUP(Table2[[#This Row],[AwayTeam]],Table3[[Teams]:[D]],3)=VLOOKUP(Table2[[#This Row],[HomeTeam]],Table3[[Teams]:[D]],3),1,0)</f>
        <v>0</v>
      </c>
      <c r="V387" s="2">
        <f>IF(Table2[[#This Row],[InterConf]]=1,IF(Table2[[#This Row],[InterDiv]]=0, 1, 0), 0)</f>
        <v>1</v>
      </c>
      <c r="W387" s="2">
        <f>IF(VLOOKUP(Table2[[#This Row],[AwayTeam]],Table3[[Teams]:[D]],2)&lt;&gt;VLOOKUP(Table2[[#This Row],[HomeTeam]],Table3[[Teams]:[D]],2),1,0)</f>
        <v>0</v>
      </c>
    </row>
    <row r="388" spans="1:23" x14ac:dyDescent="0.25">
      <c r="B388" s="1">
        <v>45626</v>
      </c>
      <c r="C388" s="9" t="s">
        <v>498</v>
      </c>
      <c r="D388" s="2" t="s">
        <v>15</v>
      </c>
      <c r="E388" s="2" t="s">
        <v>27</v>
      </c>
      <c r="F388" s="2"/>
      <c r="G388" s="2"/>
      <c r="H388" s="2" t="str">
        <f t="shared" si="17"/>
        <v>_</v>
      </c>
      <c r="I388" s="2"/>
      <c r="J388" s="2"/>
      <c r="K388" s="2"/>
      <c r="L388" s="2" t="str">
        <f t="shared" ref="L388:L451" si="19">IF(OR($J388=$K388,AND(ISBLANK($J388),ISBLANK($K388))),"_",IF($J388&gt;$K388,$D388,$E388))</f>
        <v>_</v>
      </c>
      <c r="M388" s="2"/>
      <c r="N388" s="2">
        <f>IF(ISBLANK(Table2[[#This Row],[ActualResult]]), 0, 1)</f>
        <v>0</v>
      </c>
      <c r="O388" s="2" t="str">
        <f>IF(ISBLANK(Table2[[#This Row],[ActualResult]]), "_", IF(Table2[[#This Row],[ActualWinner]]=Table2[[#This Row],[PredictedWinner]], "Y", "N"))</f>
        <v>_</v>
      </c>
      <c r="P388" s="2" t="str">
        <f>IF(ISBLANK(Table2[[#This Row],[ActualResult]]), "_", IF(Table2[[#This Row],[ActualAwayScore]]=Table2[[#This Row],[PredictedAwayScore]], "Y", "N"))</f>
        <v>_</v>
      </c>
      <c r="Q388" s="2" t="str">
        <f>IF(ISBLANK(Table2[[#This Row],[ActualResult]]), "_", IF(Table2[[#This Row],[ActualHomeScore]]=Table2[[#This Row],[PredictedHomeScore]], "Y", "N"))</f>
        <v>_</v>
      </c>
      <c r="R388" s="2"/>
      <c r="S388" s="2" t="str">
        <f t="shared" si="18"/>
        <v>_</v>
      </c>
      <c r="T388" s="2">
        <f>IF(VLOOKUP(Table2[[#This Row],[AwayTeam]],Table3[[Teams]:[D]],2)=VLOOKUP(Table2[[#This Row],[HomeTeam]],Table3[[Teams]:[D]],2),1,0)</f>
        <v>1</v>
      </c>
      <c r="U388" s="2">
        <f>IF(VLOOKUP(Table2[[#This Row],[AwayTeam]],Table3[[Teams]:[D]],3)=VLOOKUP(Table2[[#This Row],[HomeTeam]],Table3[[Teams]:[D]],3),1,0)</f>
        <v>0</v>
      </c>
      <c r="V388" s="2">
        <f>IF(Table2[[#This Row],[InterConf]]=1,IF(Table2[[#This Row],[InterDiv]]=0, 1, 0), 0)</f>
        <v>1</v>
      </c>
      <c r="W388" s="2">
        <f>IF(VLOOKUP(Table2[[#This Row],[AwayTeam]],Table3[[Teams]:[D]],2)&lt;&gt;VLOOKUP(Table2[[#This Row],[HomeTeam]],Table3[[Teams]:[D]],2),1,0)</f>
        <v>0</v>
      </c>
    </row>
    <row r="389" spans="1:23" x14ac:dyDescent="0.25">
      <c r="A389" s="5"/>
      <c r="B389" s="3">
        <v>45626</v>
      </c>
      <c r="C389" s="10" t="s">
        <v>499</v>
      </c>
      <c r="D389" s="4" t="s">
        <v>38</v>
      </c>
      <c r="E389" s="4" t="s">
        <v>12</v>
      </c>
      <c r="F389" s="4"/>
      <c r="G389" s="4"/>
      <c r="H389" s="4" t="str">
        <f t="shared" si="17"/>
        <v>_</v>
      </c>
      <c r="I389" s="4"/>
      <c r="J389" s="4"/>
      <c r="K389" s="4"/>
      <c r="L389" s="4" t="str">
        <f t="shared" si="19"/>
        <v>_</v>
      </c>
      <c r="M389" s="4"/>
      <c r="N389" s="4">
        <f>IF(ISBLANK(Table2[[#This Row],[ActualResult]]), 0, 1)</f>
        <v>0</v>
      </c>
      <c r="O389" s="4" t="str">
        <f>IF(ISBLANK(Table2[[#This Row],[ActualResult]]), "_", IF(Table2[[#This Row],[ActualWinner]]=Table2[[#This Row],[PredictedWinner]], "Y", "N"))</f>
        <v>_</v>
      </c>
      <c r="P389" s="4" t="str">
        <f>IF(ISBLANK(Table2[[#This Row],[ActualResult]]), "_", IF(Table2[[#This Row],[ActualAwayScore]]=Table2[[#This Row],[PredictedAwayScore]], "Y", "N"))</f>
        <v>_</v>
      </c>
      <c r="Q389" s="4" t="str">
        <f>IF(ISBLANK(Table2[[#This Row],[ActualResult]]), "_", IF(Table2[[#This Row],[ActualHomeScore]]=Table2[[#This Row],[PredictedHomeScore]], "Y", "N"))</f>
        <v>_</v>
      </c>
      <c r="R389" s="2"/>
      <c r="S389" s="2" t="str">
        <f t="shared" si="18"/>
        <v>_</v>
      </c>
      <c r="T389" s="2">
        <f>IF(VLOOKUP(Table2[[#This Row],[AwayTeam]],Table3[[Teams]:[D]],2)=VLOOKUP(Table2[[#This Row],[HomeTeam]],Table3[[Teams]:[D]],2),1,0)</f>
        <v>1</v>
      </c>
      <c r="U389" s="2">
        <f>IF(VLOOKUP(Table2[[#This Row],[AwayTeam]],Table3[[Teams]:[D]],3)=VLOOKUP(Table2[[#This Row],[HomeTeam]],Table3[[Teams]:[D]],3),1,0)</f>
        <v>1</v>
      </c>
      <c r="V389" s="2">
        <f>IF(Table2[[#This Row],[InterConf]]=1,IF(Table2[[#This Row],[InterDiv]]=0, 1, 0), 0)</f>
        <v>0</v>
      </c>
      <c r="W389" s="2">
        <f>IF(VLOOKUP(Table2[[#This Row],[AwayTeam]],Table3[[Teams]:[D]],2)&lt;&gt;VLOOKUP(Table2[[#This Row],[HomeTeam]],Table3[[Teams]:[D]],2),1,0)</f>
        <v>0</v>
      </c>
    </row>
    <row r="390" spans="1:23" x14ac:dyDescent="0.25">
      <c r="B390" s="1">
        <v>45627</v>
      </c>
      <c r="C390" s="9" t="s">
        <v>500</v>
      </c>
      <c r="D390" s="2" t="s">
        <v>25</v>
      </c>
      <c r="E390" s="2" t="s">
        <v>31</v>
      </c>
      <c r="F390" s="2"/>
      <c r="G390" s="2"/>
      <c r="H390" s="2" t="str">
        <f t="shared" ref="H390:H453" si="20">IF(AND(ISBLANK($F390),ISBLANK($G390)),"_",IF($F390&gt;$G390,$D390,$E390))</f>
        <v>_</v>
      </c>
      <c r="I390" s="2"/>
      <c r="J390" s="2"/>
      <c r="K390" s="2"/>
      <c r="L390" s="2" t="str">
        <f t="shared" si="19"/>
        <v>_</v>
      </c>
      <c r="M390" s="2"/>
      <c r="N390" s="2">
        <f>IF(ISBLANK(Table2[[#This Row],[ActualResult]]), 0, 1)</f>
        <v>0</v>
      </c>
      <c r="O390" s="2" t="str">
        <f>IF(ISBLANK(Table2[[#This Row],[ActualResult]]), "_", IF(Table2[[#This Row],[ActualWinner]]=Table2[[#This Row],[PredictedWinner]], "Y", "N"))</f>
        <v>_</v>
      </c>
      <c r="P390" s="2" t="str">
        <f>IF(ISBLANK(Table2[[#This Row],[ActualResult]]), "_", IF(Table2[[#This Row],[ActualAwayScore]]=Table2[[#This Row],[PredictedAwayScore]], "Y", "N"))</f>
        <v>_</v>
      </c>
      <c r="Q390" s="2" t="str">
        <f>IF(ISBLANK(Table2[[#This Row],[ActualResult]]), "_", IF(Table2[[#This Row],[ActualHomeScore]]=Table2[[#This Row],[PredictedHomeScore]], "Y", "N"))</f>
        <v>_</v>
      </c>
      <c r="R390" s="2"/>
      <c r="S390" s="2" t="str">
        <f t="shared" si="18"/>
        <v>_</v>
      </c>
      <c r="T390" s="2">
        <f>IF(VLOOKUP(Table2[[#This Row],[AwayTeam]],Table3[[Teams]:[D]],2)=VLOOKUP(Table2[[#This Row],[HomeTeam]],Table3[[Teams]:[D]],2),1,0)</f>
        <v>0</v>
      </c>
      <c r="U390" s="2">
        <f>IF(VLOOKUP(Table2[[#This Row],[AwayTeam]],Table3[[Teams]:[D]],3)=VLOOKUP(Table2[[#This Row],[HomeTeam]],Table3[[Teams]:[D]],3),1,0)</f>
        <v>0</v>
      </c>
      <c r="V390" s="2">
        <f>IF(Table2[[#This Row],[InterConf]]=1,IF(Table2[[#This Row],[InterDiv]]=0, 1, 0), 0)</f>
        <v>0</v>
      </c>
      <c r="W390" s="2">
        <f>IF(VLOOKUP(Table2[[#This Row],[AwayTeam]],Table3[[Teams]:[D]],2)&lt;&gt;VLOOKUP(Table2[[#This Row],[HomeTeam]],Table3[[Teams]:[D]],2),1,0)</f>
        <v>1</v>
      </c>
    </row>
    <row r="391" spans="1:23" x14ac:dyDescent="0.25">
      <c r="B391" s="1">
        <v>45627</v>
      </c>
      <c r="C391" s="9" t="s">
        <v>501</v>
      </c>
      <c r="D391" s="2" t="s">
        <v>19</v>
      </c>
      <c r="E391" s="2" t="s">
        <v>16</v>
      </c>
      <c r="F391" s="2"/>
      <c r="G391" s="2"/>
      <c r="H391" s="2" t="str">
        <f t="shared" si="20"/>
        <v>_</v>
      </c>
      <c r="I391" s="2"/>
      <c r="J391" s="2"/>
      <c r="K391" s="2"/>
      <c r="L391" s="2" t="str">
        <f t="shared" si="19"/>
        <v>_</v>
      </c>
      <c r="M391" s="2"/>
      <c r="N391" s="2">
        <f>IF(ISBLANK(Table2[[#This Row],[ActualResult]]), 0, 1)</f>
        <v>0</v>
      </c>
      <c r="O391" s="2" t="str">
        <f>IF(ISBLANK(Table2[[#This Row],[ActualResult]]), "_", IF(Table2[[#This Row],[ActualWinner]]=Table2[[#This Row],[PredictedWinner]], "Y", "N"))</f>
        <v>_</v>
      </c>
      <c r="P391" s="2" t="str">
        <f>IF(ISBLANK(Table2[[#This Row],[ActualResult]]), "_", IF(Table2[[#This Row],[ActualAwayScore]]=Table2[[#This Row],[PredictedAwayScore]], "Y", "N"))</f>
        <v>_</v>
      </c>
      <c r="Q391" s="2" t="str">
        <f>IF(ISBLANK(Table2[[#This Row],[ActualResult]]), "_", IF(Table2[[#This Row],[ActualHomeScore]]=Table2[[#This Row],[PredictedHomeScore]], "Y", "N"))</f>
        <v>_</v>
      </c>
      <c r="R391" s="2"/>
      <c r="S391" s="2" t="str">
        <f t="shared" si="18"/>
        <v>_</v>
      </c>
      <c r="T391" s="2">
        <f>IF(VLOOKUP(Table2[[#This Row],[AwayTeam]],Table3[[Teams]:[D]],2)=VLOOKUP(Table2[[#This Row],[HomeTeam]],Table3[[Teams]:[D]],2),1,0)</f>
        <v>1</v>
      </c>
      <c r="U391" s="2">
        <f>IF(VLOOKUP(Table2[[#This Row],[AwayTeam]],Table3[[Teams]:[D]],3)=VLOOKUP(Table2[[#This Row],[HomeTeam]],Table3[[Teams]:[D]],3),1,0)</f>
        <v>1</v>
      </c>
      <c r="V391" s="2">
        <f>IF(Table2[[#This Row],[InterConf]]=1,IF(Table2[[#This Row],[InterDiv]]=0, 1, 0), 0)</f>
        <v>0</v>
      </c>
      <c r="W391" s="2">
        <f>IF(VLOOKUP(Table2[[#This Row],[AwayTeam]],Table3[[Teams]:[D]],2)&lt;&gt;VLOOKUP(Table2[[#This Row],[HomeTeam]],Table3[[Teams]:[D]],2),1,0)</f>
        <v>0</v>
      </c>
    </row>
    <row r="392" spans="1:23" x14ac:dyDescent="0.25">
      <c r="B392" s="1">
        <v>45627</v>
      </c>
      <c r="C392" s="9" t="s">
        <v>502</v>
      </c>
      <c r="D392" s="2" t="s">
        <v>36</v>
      </c>
      <c r="E392" s="2" t="s">
        <v>17</v>
      </c>
      <c r="F392" s="2"/>
      <c r="G392" s="2"/>
      <c r="H392" s="2" t="str">
        <f t="shared" si="20"/>
        <v>_</v>
      </c>
      <c r="I392" s="2"/>
      <c r="J392" s="2"/>
      <c r="K392" s="2"/>
      <c r="L392" s="2" t="str">
        <f t="shared" si="19"/>
        <v>_</v>
      </c>
      <c r="M392" s="2"/>
      <c r="N392" s="2">
        <f>IF(ISBLANK(Table2[[#This Row],[ActualResult]]), 0, 1)</f>
        <v>0</v>
      </c>
      <c r="O392" s="2" t="str">
        <f>IF(ISBLANK(Table2[[#This Row],[ActualResult]]), "_", IF(Table2[[#This Row],[ActualWinner]]=Table2[[#This Row],[PredictedWinner]], "Y", "N"))</f>
        <v>_</v>
      </c>
      <c r="P392" s="2" t="str">
        <f>IF(ISBLANK(Table2[[#This Row],[ActualResult]]), "_", IF(Table2[[#This Row],[ActualAwayScore]]=Table2[[#This Row],[PredictedAwayScore]], "Y", "N"))</f>
        <v>_</v>
      </c>
      <c r="Q392" s="2" t="str">
        <f>IF(ISBLANK(Table2[[#This Row],[ActualResult]]), "_", IF(Table2[[#This Row],[ActualHomeScore]]=Table2[[#This Row],[PredictedHomeScore]], "Y", "N"))</f>
        <v>_</v>
      </c>
      <c r="R392" s="2"/>
      <c r="S392" s="2" t="str">
        <f t="shared" si="18"/>
        <v>_</v>
      </c>
      <c r="T392" s="2">
        <f>IF(VLOOKUP(Table2[[#This Row],[AwayTeam]],Table3[[Teams]:[D]],2)=VLOOKUP(Table2[[#This Row],[HomeTeam]],Table3[[Teams]:[D]],2),1,0)</f>
        <v>0</v>
      </c>
      <c r="U392" s="2">
        <f>IF(VLOOKUP(Table2[[#This Row],[AwayTeam]],Table3[[Teams]:[D]],3)=VLOOKUP(Table2[[#This Row],[HomeTeam]],Table3[[Teams]:[D]],3),1,0)</f>
        <v>0</v>
      </c>
      <c r="V392" s="2">
        <f>IF(Table2[[#This Row],[InterConf]]=1,IF(Table2[[#This Row],[InterDiv]]=0, 1, 0), 0)</f>
        <v>0</v>
      </c>
      <c r="W392" s="2">
        <f>IF(VLOOKUP(Table2[[#This Row],[AwayTeam]],Table3[[Teams]:[D]],2)&lt;&gt;VLOOKUP(Table2[[#This Row],[HomeTeam]],Table3[[Teams]:[D]],2),1,0)</f>
        <v>1</v>
      </c>
    </row>
    <row r="393" spans="1:23" x14ac:dyDescent="0.25">
      <c r="B393" s="1">
        <v>45627</v>
      </c>
      <c r="C393" s="9" t="s">
        <v>503</v>
      </c>
      <c r="D393" s="2" t="s">
        <v>22</v>
      </c>
      <c r="E393" s="2" t="s">
        <v>34</v>
      </c>
      <c r="F393" s="2"/>
      <c r="G393" s="2"/>
      <c r="H393" s="2" t="str">
        <f t="shared" si="20"/>
        <v>_</v>
      </c>
      <c r="I393" s="2"/>
      <c r="J393" s="2"/>
      <c r="K393" s="2"/>
      <c r="L393" s="2" t="str">
        <f t="shared" si="19"/>
        <v>_</v>
      </c>
      <c r="M393" s="2"/>
      <c r="N393" s="2">
        <f>IF(ISBLANK(Table2[[#This Row],[ActualResult]]), 0, 1)</f>
        <v>0</v>
      </c>
      <c r="O393" s="2" t="str">
        <f>IF(ISBLANK(Table2[[#This Row],[ActualResult]]), "_", IF(Table2[[#This Row],[ActualWinner]]=Table2[[#This Row],[PredictedWinner]], "Y", "N"))</f>
        <v>_</v>
      </c>
      <c r="P393" s="2" t="str">
        <f>IF(ISBLANK(Table2[[#This Row],[ActualResult]]), "_", IF(Table2[[#This Row],[ActualAwayScore]]=Table2[[#This Row],[PredictedAwayScore]], "Y", "N"))</f>
        <v>_</v>
      </c>
      <c r="Q393" s="2" t="str">
        <f>IF(ISBLANK(Table2[[#This Row],[ActualResult]]), "_", IF(Table2[[#This Row],[ActualHomeScore]]=Table2[[#This Row],[PredictedHomeScore]], "Y", "N"))</f>
        <v>_</v>
      </c>
      <c r="R393" s="2"/>
      <c r="S393" s="2" t="str">
        <f t="shared" si="18"/>
        <v>_</v>
      </c>
      <c r="T393" s="2">
        <f>IF(VLOOKUP(Table2[[#This Row],[AwayTeam]],Table3[[Teams]:[D]],2)=VLOOKUP(Table2[[#This Row],[HomeTeam]],Table3[[Teams]:[D]],2),1,0)</f>
        <v>1</v>
      </c>
      <c r="U393" s="2">
        <f>IF(VLOOKUP(Table2[[#This Row],[AwayTeam]],Table3[[Teams]:[D]],3)=VLOOKUP(Table2[[#This Row],[HomeTeam]],Table3[[Teams]:[D]],3),1,0)</f>
        <v>1</v>
      </c>
      <c r="V393" s="2">
        <f>IF(Table2[[#This Row],[InterConf]]=1,IF(Table2[[#This Row],[InterDiv]]=0, 1, 0), 0)</f>
        <v>0</v>
      </c>
      <c r="W393" s="2">
        <f>IF(VLOOKUP(Table2[[#This Row],[AwayTeam]],Table3[[Teams]:[D]],2)&lt;&gt;VLOOKUP(Table2[[#This Row],[HomeTeam]],Table3[[Teams]:[D]],2),1,0)</f>
        <v>0</v>
      </c>
    </row>
    <row r="394" spans="1:23" x14ac:dyDescent="0.25">
      <c r="A394" s="5"/>
      <c r="B394" s="3">
        <v>45627</v>
      </c>
      <c r="C394" s="10" t="s">
        <v>504</v>
      </c>
      <c r="D394" s="4" t="s">
        <v>30</v>
      </c>
      <c r="E394" s="4" t="s">
        <v>47</v>
      </c>
      <c r="F394" s="4"/>
      <c r="G394" s="4"/>
      <c r="H394" s="4" t="str">
        <f t="shared" si="20"/>
        <v>_</v>
      </c>
      <c r="I394" s="4"/>
      <c r="J394" s="4"/>
      <c r="K394" s="4"/>
      <c r="L394" s="2" t="str">
        <f t="shared" si="19"/>
        <v>_</v>
      </c>
      <c r="M394" s="4"/>
      <c r="N394" s="4">
        <f>IF(ISBLANK(Table2[[#This Row],[ActualResult]]), 0, 1)</f>
        <v>0</v>
      </c>
      <c r="O394" s="4" t="str">
        <f>IF(ISBLANK(Table2[[#This Row],[ActualResult]]), "_", IF(Table2[[#This Row],[ActualWinner]]=Table2[[#This Row],[PredictedWinner]], "Y", "N"))</f>
        <v>_</v>
      </c>
      <c r="P394" s="4" t="str">
        <f>IF(ISBLANK(Table2[[#This Row],[ActualResult]]), "_", IF(Table2[[#This Row],[ActualAwayScore]]=Table2[[#This Row],[PredictedAwayScore]], "Y", "N"))</f>
        <v>_</v>
      </c>
      <c r="Q394" s="4" t="str">
        <f>IF(ISBLANK(Table2[[#This Row],[ActualResult]]), "_", IF(Table2[[#This Row],[ActualHomeScore]]=Table2[[#This Row],[PredictedHomeScore]], "Y", "N"))</f>
        <v>_</v>
      </c>
      <c r="R394" s="2"/>
      <c r="S394" s="2" t="str">
        <f t="shared" si="18"/>
        <v>_</v>
      </c>
      <c r="T394" s="2">
        <f>IF(VLOOKUP(Table2[[#This Row],[AwayTeam]],Table3[[Teams]:[D]],2)=VLOOKUP(Table2[[#This Row],[HomeTeam]],Table3[[Teams]:[D]],2),1,0)</f>
        <v>0</v>
      </c>
      <c r="U394" s="2">
        <f>IF(VLOOKUP(Table2[[#This Row],[AwayTeam]],Table3[[Teams]:[D]],3)=VLOOKUP(Table2[[#This Row],[HomeTeam]],Table3[[Teams]:[D]],3),1,0)</f>
        <v>0</v>
      </c>
      <c r="V394" s="2">
        <f>IF(Table2[[#This Row],[InterConf]]=1,IF(Table2[[#This Row],[InterDiv]]=0, 1, 0), 0)</f>
        <v>0</v>
      </c>
      <c r="W394" s="2">
        <f>IF(VLOOKUP(Table2[[#This Row],[AwayTeam]],Table3[[Teams]:[D]],2)&lt;&gt;VLOOKUP(Table2[[#This Row],[HomeTeam]],Table3[[Teams]:[D]],2),1,0)</f>
        <v>1</v>
      </c>
    </row>
    <row r="395" spans="1:23" x14ac:dyDescent="0.25">
      <c r="B395" s="1">
        <v>45628</v>
      </c>
      <c r="C395" s="9" t="s">
        <v>505</v>
      </c>
      <c r="D395" s="2" t="s">
        <v>32</v>
      </c>
      <c r="E395" s="2" t="s">
        <v>20</v>
      </c>
      <c r="F395" s="2"/>
      <c r="G395" s="2"/>
      <c r="H395" s="2" t="str">
        <f t="shared" si="20"/>
        <v>_</v>
      </c>
      <c r="I395" s="2"/>
      <c r="J395" s="2"/>
      <c r="K395" s="2"/>
      <c r="L395" s="19" t="str">
        <f t="shared" si="19"/>
        <v>_</v>
      </c>
      <c r="M395" s="2"/>
      <c r="N395" s="2">
        <f>IF(ISBLANK(Table2[[#This Row],[ActualResult]]), 0, 1)</f>
        <v>0</v>
      </c>
      <c r="O395" s="2" t="str">
        <f>IF(ISBLANK(Table2[[#This Row],[ActualResult]]), "_", IF(Table2[[#This Row],[ActualWinner]]=Table2[[#This Row],[PredictedWinner]], "Y", "N"))</f>
        <v>_</v>
      </c>
      <c r="P395" s="2" t="str">
        <f>IF(ISBLANK(Table2[[#This Row],[ActualResult]]), "_", IF(Table2[[#This Row],[ActualAwayScore]]=Table2[[#This Row],[PredictedAwayScore]], "Y", "N"))</f>
        <v>_</v>
      </c>
      <c r="Q395" s="2" t="str">
        <f>IF(ISBLANK(Table2[[#This Row],[ActualResult]]), "_", IF(Table2[[#This Row],[ActualHomeScore]]=Table2[[#This Row],[PredictedHomeScore]], "Y", "N"))</f>
        <v>_</v>
      </c>
      <c r="R395" s="2"/>
      <c r="S395" s="2" t="str">
        <f t="shared" si="18"/>
        <v>_</v>
      </c>
      <c r="T395" s="2">
        <f>IF(VLOOKUP(Table2[[#This Row],[AwayTeam]],Table3[[Teams]:[D]],2)=VLOOKUP(Table2[[#This Row],[HomeTeam]],Table3[[Teams]:[D]],2),1,0)</f>
        <v>1</v>
      </c>
      <c r="U395" s="2">
        <f>IF(VLOOKUP(Table2[[#This Row],[AwayTeam]],Table3[[Teams]:[D]],3)=VLOOKUP(Table2[[#This Row],[HomeTeam]],Table3[[Teams]:[D]],3),1,0)</f>
        <v>1</v>
      </c>
      <c r="V395" s="2">
        <f>IF(Table2[[#This Row],[InterConf]]=1,IF(Table2[[#This Row],[InterDiv]]=0, 1, 0), 0)</f>
        <v>0</v>
      </c>
      <c r="W395" s="2">
        <f>IF(VLOOKUP(Table2[[#This Row],[AwayTeam]],Table3[[Teams]:[D]],2)&lt;&gt;VLOOKUP(Table2[[#This Row],[HomeTeam]],Table3[[Teams]:[D]],2),1,0)</f>
        <v>0</v>
      </c>
    </row>
    <row r="396" spans="1:23" x14ac:dyDescent="0.25">
      <c r="B396" s="1">
        <v>45628</v>
      </c>
      <c r="C396" s="9" t="s">
        <v>506</v>
      </c>
      <c r="D396" s="2" t="s">
        <v>17</v>
      </c>
      <c r="E396" s="2" t="s">
        <v>18</v>
      </c>
      <c r="F396" s="2"/>
      <c r="G396" s="2"/>
      <c r="H396" s="2" t="str">
        <f t="shared" si="20"/>
        <v>_</v>
      </c>
      <c r="I396" s="2"/>
      <c r="J396" s="2"/>
      <c r="K396" s="2"/>
      <c r="L396" s="2" t="str">
        <f t="shared" si="19"/>
        <v>_</v>
      </c>
      <c r="M396" s="2"/>
      <c r="N396" s="2">
        <f>IF(ISBLANK(Table2[[#This Row],[ActualResult]]), 0, 1)</f>
        <v>0</v>
      </c>
      <c r="O396" s="2" t="str">
        <f>IF(ISBLANK(Table2[[#This Row],[ActualResult]]), "_", IF(Table2[[#This Row],[ActualWinner]]=Table2[[#This Row],[PredictedWinner]], "Y", "N"))</f>
        <v>_</v>
      </c>
      <c r="P396" s="2" t="str">
        <f>IF(ISBLANK(Table2[[#This Row],[ActualResult]]), "_", IF(Table2[[#This Row],[ActualAwayScore]]=Table2[[#This Row],[PredictedAwayScore]], "Y", "N"))</f>
        <v>_</v>
      </c>
      <c r="Q396" s="2" t="str">
        <f>IF(ISBLANK(Table2[[#This Row],[ActualResult]]), "_", IF(Table2[[#This Row],[ActualHomeScore]]=Table2[[#This Row],[PredictedHomeScore]], "Y", "N"))</f>
        <v>_</v>
      </c>
      <c r="R396" s="2"/>
      <c r="S396" s="2" t="str">
        <f t="shared" si="18"/>
        <v>_</v>
      </c>
      <c r="T396" s="2">
        <f>IF(VLOOKUP(Table2[[#This Row],[AwayTeam]],Table3[[Teams]:[D]],2)=VLOOKUP(Table2[[#This Row],[HomeTeam]],Table3[[Teams]:[D]],2),1,0)</f>
        <v>0</v>
      </c>
      <c r="U396" s="2">
        <f>IF(VLOOKUP(Table2[[#This Row],[AwayTeam]],Table3[[Teams]:[D]],3)=VLOOKUP(Table2[[#This Row],[HomeTeam]],Table3[[Teams]:[D]],3),1,0)</f>
        <v>0</v>
      </c>
      <c r="V396" s="2">
        <f>IF(Table2[[#This Row],[InterConf]]=1,IF(Table2[[#This Row],[InterDiv]]=0, 1, 0), 0)</f>
        <v>0</v>
      </c>
      <c r="W396" s="2">
        <f>IF(VLOOKUP(Table2[[#This Row],[AwayTeam]],Table3[[Teams]:[D]],2)&lt;&gt;VLOOKUP(Table2[[#This Row],[HomeTeam]],Table3[[Teams]:[D]],2),1,0)</f>
        <v>1</v>
      </c>
    </row>
    <row r="397" spans="1:23" x14ac:dyDescent="0.25">
      <c r="A397" s="5"/>
      <c r="B397" s="3">
        <v>45628</v>
      </c>
      <c r="C397" s="10" t="s">
        <v>507</v>
      </c>
      <c r="D397" s="4" t="s">
        <v>34</v>
      </c>
      <c r="E397" s="4" t="s">
        <v>15</v>
      </c>
      <c r="F397" s="4"/>
      <c r="G397" s="4"/>
      <c r="H397" s="4" t="str">
        <f t="shared" si="20"/>
        <v>_</v>
      </c>
      <c r="I397" s="4"/>
      <c r="J397" s="4"/>
      <c r="K397" s="4"/>
      <c r="L397" s="4" t="str">
        <f t="shared" si="19"/>
        <v>_</v>
      </c>
      <c r="M397" s="4"/>
      <c r="N397" s="4">
        <f>IF(ISBLANK(Table2[[#This Row],[ActualResult]]), 0, 1)</f>
        <v>0</v>
      </c>
      <c r="O397" s="4" t="str">
        <f>IF(ISBLANK(Table2[[#This Row],[ActualResult]]), "_", IF(Table2[[#This Row],[ActualWinner]]=Table2[[#This Row],[PredictedWinner]], "Y", "N"))</f>
        <v>_</v>
      </c>
      <c r="P397" s="4" t="str">
        <f>IF(ISBLANK(Table2[[#This Row],[ActualResult]]), "_", IF(Table2[[#This Row],[ActualAwayScore]]=Table2[[#This Row],[PredictedAwayScore]], "Y", "N"))</f>
        <v>_</v>
      </c>
      <c r="Q397" s="4" t="str">
        <f>IF(ISBLANK(Table2[[#This Row],[ActualResult]]), "_", IF(Table2[[#This Row],[ActualHomeScore]]=Table2[[#This Row],[PredictedHomeScore]], "Y", "N"))</f>
        <v>_</v>
      </c>
      <c r="R397" s="2"/>
      <c r="S397" s="2" t="str">
        <f t="shared" si="18"/>
        <v>_</v>
      </c>
      <c r="T397" s="2">
        <f>IF(VLOOKUP(Table2[[#This Row],[AwayTeam]],Table3[[Teams]:[D]],2)=VLOOKUP(Table2[[#This Row],[HomeTeam]],Table3[[Teams]:[D]],2),1,0)</f>
        <v>1</v>
      </c>
      <c r="U397" s="2">
        <f>IF(VLOOKUP(Table2[[#This Row],[AwayTeam]],Table3[[Teams]:[D]],3)=VLOOKUP(Table2[[#This Row],[HomeTeam]],Table3[[Teams]:[D]],3),1,0)</f>
        <v>1</v>
      </c>
      <c r="V397" s="2">
        <f>IF(Table2[[#This Row],[InterConf]]=1,IF(Table2[[#This Row],[InterDiv]]=0, 1, 0), 0)</f>
        <v>0</v>
      </c>
      <c r="W397" s="2">
        <f>IF(VLOOKUP(Table2[[#This Row],[AwayTeam]],Table3[[Teams]:[D]],2)&lt;&gt;VLOOKUP(Table2[[#This Row],[HomeTeam]],Table3[[Teams]:[D]],2),1,0)</f>
        <v>0</v>
      </c>
    </row>
    <row r="398" spans="1:23" x14ac:dyDescent="0.25">
      <c r="B398" s="1">
        <v>45629</v>
      </c>
      <c r="C398" s="9" t="s">
        <v>508</v>
      </c>
      <c r="D398" s="2" t="s">
        <v>31</v>
      </c>
      <c r="E398" s="2" t="s">
        <v>16</v>
      </c>
      <c r="F398" s="2"/>
      <c r="G398" s="2"/>
      <c r="H398" s="2" t="str">
        <f t="shared" si="20"/>
        <v>_</v>
      </c>
      <c r="I398" s="2"/>
      <c r="J398" s="2"/>
      <c r="K398" s="2"/>
      <c r="L398" s="2" t="str">
        <f t="shared" si="19"/>
        <v>_</v>
      </c>
      <c r="M398" s="2"/>
      <c r="N398" s="2">
        <f>IF(ISBLANK(Table2[[#This Row],[ActualResult]]), 0, 1)</f>
        <v>0</v>
      </c>
      <c r="O398" s="2" t="str">
        <f>IF(ISBLANK(Table2[[#This Row],[ActualResult]]), "_", IF(Table2[[#This Row],[ActualWinner]]=Table2[[#This Row],[PredictedWinner]], "Y", "N"))</f>
        <v>_</v>
      </c>
      <c r="P398" s="2" t="str">
        <f>IF(ISBLANK(Table2[[#This Row],[ActualResult]]), "_", IF(Table2[[#This Row],[ActualAwayScore]]=Table2[[#This Row],[PredictedAwayScore]], "Y", "N"))</f>
        <v>_</v>
      </c>
      <c r="Q398" s="2" t="str">
        <f>IF(ISBLANK(Table2[[#This Row],[ActualResult]]), "_", IF(Table2[[#This Row],[ActualHomeScore]]=Table2[[#This Row],[PredictedHomeScore]], "Y", "N"))</f>
        <v>_</v>
      </c>
      <c r="R398" s="2"/>
      <c r="S398" s="2" t="str">
        <f t="shared" si="18"/>
        <v>_</v>
      </c>
      <c r="T398" s="2">
        <f>IF(VLOOKUP(Table2[[#This Row],[AwayTeam]],Table3[[Teams]:[D]],2)=VLOOKUP(Table2[[#This Row],[HomeTeam]],Table3[[Teams]:[D]],2),1,0)</f>
        <v>1</v>
      </c>
      <c r="U398" s="2">
        <f>IF(VLOOKUP(Table2[[#This Row],[AwayTeam]],Table3[[Teams]:[D]],3)=VLOOKUP(Table2[[#This Row],[HomeTeam]],Table3[[Teams]:[D]],3),1,0)</f>
        <v>1</v>
      </c>
      <c r="V398" s="2">
        <f>IF(Table2[[#This Row],[InterConf]]=1,IF(Table2[[#This Row],[InterDiv]]=0, 1, 0), 0)</f>
        <v>0</v>
      </c>
      <c r="W398" s="2">
        <f>IF(VLOOKUP(Table2[[#This Row],[AwayTeam]],Table3[[Teams]:[D]],2)&lt;&gt;VLOOKUP(Table2[[#This Row],[HomeTeam]],Table3[[Teams]:[D]],2),1,0)</f>
        <v>0</v>
      </c>
    </row>
    <row r="399" spans="1:23" x14ac:dyDescent="0.25">
      <c r="B399" s="1">
        <v>45629</v>
      </c>
      <c r="C399" s="9" t="s">
        <v>509</v>
      </c>
      <c r="D399" s="2" t="s">
        <v>26</v>
      </c>
      <c r="E399" s="2" t="s">
        <v>29</v>
      </c>
      <c r="F399" s="2"/>
      <c r="G399" s="2"/>
      <c r="H399" s="2" t="str">
        <f t="shared" si="20"/>
        <v>_</v>
      </c>
      <c r="I399" s="2"/>
      <c r="J399" s="2"/>
      <c r="K399" s="2"/>
      <c r="L399" s="2" t="str">
        <f t="shared" si="19"/>
        <v>_</v>
      </c>
      <c r="M399" s="2"/>
      <c r="N399" s="2">
        <f>IF(ISBLANK(Table2[[#This Row],[ActualResult]]), 0, 1)</f>
        <v>0</v>
      </c>
      <c r="O399" s="2" t="str">
        <f>IF(ISBLANK(Table2[[#This Row],[ActualResult]]), "_", IF(Table2[[#This Row],[ActualWinner]]=Table2[[#This Row],[PredictedWinner]], "Y", "N"))</f>
        <v>_</v>
      </c>
      <c r="P399" s="2" t="str">
        <f>IF(ISBLANK(Table2[[#This Row],[ActualResult]]), "_", IF(Table2[[#This Row],[ActualAwayScore]]=Table2[[#This Row],[PredictedAwayScore]], "Y", "N"))</f>
        <v>_</v>
      </c>
      <c r="Q399" s="2" t="str">
        <f>IF(ISBLANK(Table2[[#This Row],[ActualResult]]), "_", IF(Table2[[#This Row],[ActualHomeScore]]=Table2[[#This Row],[PredictedHomeScore]], "Y", "N"))</f>
        <v>_</v>
      </c>
      <c r="R399" s="2"/>
      <c r="S399" s="2" t="str">
        <f t="shared" si="18"/>
        <v>_</v>
      </c>
      <c r="T399" s="2">
        <f>IF(VLOOKUP(Table2[[#This Row],[AwayTeam]],Table3[[Teams]:[D]],2)=VLOOKUP(Table2[[#This Row],[HomeTeam]],Table3[[Teams]:[D]],2),1,0)</f>
        <v>0</v>
      </c>
      <c r="U399" s="2">
        <f>IF(VLOOKUP(Table2[[#This Row],[AwayTeam]],Table3[[Teams]:[D]],3)=VLOOKUP(Table2[[#This Row],[HomeTeam]],Table3[[Teams]:[D]],3),1,0)</f>
        <v>0</v>
      </c>
      <c r="V399" s="2">
        <f>IF(Table2[[#This Row],[InterConf]]=1,IF(Table2[[#This Row],[InterDiv]]=0, 1, 0), 0)</f>
        <v>0</v>
      </c>
      <c r="W399" s="2">
        <f>IF(VLOOKUP(Table2[[#This Row],[AwayTeam]],Table3[[Teams]:[D]],2)&lt;&gt;VLOOKUP(Table2[[#This Row],[HomeTeam]],Table3[[Teams]:[D]],2),1,0)</f>
        <v>1</v>
      </c>
    </row>
    <row r="400" spans="1:23" x14ac:dyDescent="0.25">
      <c r="B400" s="1">
        <v>45629</v>
      </c>
      <c r="C400" s="9" t="s">
        <v>510</v>
      </c>
      <c r="D400" s="2" t="s">
        <v>33</v>
      </c>
      <c r="E400" s="2" t="s">
        <v>19</v>
      </c>
      <c r="F400" s="2"/>
      <c r="G400" s="2"/>
      <c r="H400" s="2" t="str">
        <f t="shared" si="20"/>
        <v>_</v>
      </c>
      <c r="I400" s="2"/>
      <c r="J400" s="2"/>
      <c r="K400" s="2"/>
      <c r="L400" s="2" t="str">
        <f t="shared" si="19"/>
        <v>_</v>
      </c>
      <c r="M400" s="2"/>
      <c r="N400" s="2">
        <f>IF(ISBLANK(Table2[[#This Row],[ActualResult]]), 0, 1)</f>
        <v>0</v>
      </c>
      <c r="O400" s="2" t="str">
        <f>IF(ISBLANK(Table2[[#This Row],[ActualResult]]), "_", IF(Table2[[#This Row],[ActualWinner]]=Table2[[#This Row],[PredictedWinner]], "Y", "N"))</f>
        <v>_</v>
      </c>
      <c r="P400" s="2" t="str">
        <f>IF(ISBLANK(Table2[[#This Row],[ActualResult]]), "_", IF(Table2[[#This Row],[ActualAwayScore]]=Table2[[#This Row],[PredictedAwayScore]], "Y", "N"))</f>
        <v>_</v>
      </c>
      <c r="Q400" s="2" t="str">
        <f>IF(ISBLANK(Table2[[#This Row],[ActualResult]]), "_", IF(Table2[[#This Row],[ActualHomeScore]]=Table2[[#This Row],[PredictedHomeScore]], "Y", "N"))</f>
        <v>_</v>
      </c>
      <c r="R400" s="2"/>
      <c r="S400" s="2" t="str">
        <f t="shared" si="18"/>
        <v>_</v>
      </c>
      <c r="T400" s="2">
        <f>IF(VLOOKUP(Table2[[#This Row],[AwayTeam]],Table3[[Teams]:[D]],2)=VLOOKUP(Table2[[#This Row],[HomeTeam]],Table3[[Teams]:[D]],2),1,0)</f>
        <v>1</v>
      </c>
      <c r="U400" s="2">
        <f>IF(VLOOKUP(Table2[[#This Row],[AwayTeam]],Table3[[Teams]:[D]],3)=VLOOKUP(Table2[[#This Row],[HomeTeam]],Table3[[Teams]:[D]],3),1,0)</f>
        <v>0</v>
      </c>
      <c r="V400" s="2">
        <f>IF(Table2[[#This Row],[InterConf]]=1,IF(Table2[[#This Row],[InterDiv]]=0, 1, 0), 0)</f>
        <v>1</v>
      </c>
      <c r="W400" s="2">
        <f>IF(VLOOKUP(Table2[[#This Row],[AwayTeam]],Table3[[Teams]:[D]],2)&lt;&gt;VLOOKUP(Table2[[#This Row],[HomeTeam]],Table3[[Teams]:[D]],2),1,0)</f>
        <v>0</v>
      </c>
    </row>
    <row r="401" spans="1:23" x14ac:dyDescent="0.25">
      <c r="B401" s="1">
        <v>45629</v>
      </c>
      <c r="C401" s="9" t="s">
        <v>511</v>
      </c>
      <c r="D401" s="2" t="s">
        <v>14</v>
      </c>
      <c r="E401" s="2" t="s">
        <v>21</v>
      </c>
      <c r="F401" s="2"/>
      <c r="G401" s="2"/>
      <c r="H401" s="2" t="str">
        <f t="shared" si="20"/>
        <v>_</v>
      </c>
      <c r="I401" s="2"/>
      <c r="J401" s="2"/>
      <c r="K401" s="2"/>
      <c r="L401" s="2" t="str">
        <f t="shared" si="19"/>
        <v>_</v>
      </c>
      <c r="M401" s="2"/>
      <c r="N401" s="2">
        <f>IF(ISBLANK(Table2[[#This Row],[ActualResult]]), 0, 1)</f>
        <v>0</v>
      </c>
      <c r="O401" s="2" t="str">
        <f>IF(ISBLANK(Table2[[#This Row],[ActualResult]]), "_", IF(Table2[[#This Row],[ActualWinner]]=Table2[[#This Row],[PredictedWinner]], "Y", "N"))</f>
        <v>_</v>
      </c>
      <c r="P401" s="2" t="str">
        <f>IF(ISBLANK(Table2[[#This Row],[ActualResult]]), "_", IF(Table2[[#This Row],[ActualAwayScore]]=Table2[[#This Row],[PredictedAwayScore]], "Y", "N"))</f>
        <v>_</v>
      </c>
      <c r="Q401" s="2" t="str">
        <f>IF(ISBLANK(Table2[[#This Row],[ActualResult]]), "_", IF(Table2[[#This Row],[ActualHomeScore]]=Table2[[#This Row],[PredictedHomeScore]], "Y", "N"))</f>
        <v>_</v>
      </c>
      <c r="R401" s="2"/>
      <c r="S401" s="2" t="str">
        <f t="shared" si="18"/>
        <v>_</v>
      </c>
      <c r="T401" s="2">
        <f>IF(VLOOKUP(Table2[[#This Row],[AwayTeam]],Table3[[Teams]:[D]],2)=VLOOKUP(Table2[[#This Row],[HomeTeam]],Table3[[Teams]:[D]],2),1,0)</f>
        <v>1</v>
      </c>
      <c r="U401" s="2">
        <f>IF(VLOOKUP(Table2[[#This Row],[AwayTeam]],Table3[[Teams]:[D]],3)=VLOOKUP(Table2[[#This Row],[HomeTeam]],Table3[[Teams]:[D]],3),1,0)</f>
        <v>0</v>
      </c>
      <c r="V401" s="2">
        <f>IF(Table2[[#This Row],[InterConf]]=1,IF(Table2[[#This Row],[InterDiv]]=0, 1, 0), 0)</f>
        <v>1</v>
      </c>
      <c r="W401" s="2">
        <f>IF(VLOOKUP(Table2[[#This Row],[AwayTeam]],Table3[[Teams]:[D]],2)&lt;&gt;VLOOKUP(Table2[[#This Row],[HomeTeam]],Table3[[Teams]:[D]],2),1,0)</f>
        <v>0</v>
      </c>
    </row>
    <row r="402" spans="1:23" x14ac:dyDescent="0.25">
      <c r="B402" s="1">
        <v>45629</v>
      </c>
      <c r="C402" s="9" t="s">
        <v>512</v>
      </c>
      <c r="D402" s="2" t="s">
        <v>38</v>
      </c>
      <c r="E402" s="2" t="s">
        <v>46</v>
      </c>
      <c r="F402" s="2"/>
      <c r="G402" s="2"/>
      <c r="H402" s="2" t="str">
        <f t="shared" si="20"/>
        <v>_</v>
      </c>
      <c r="I402" s="2"/>
      <c r="J402" s="2"/>
      <c r="K402" s="2"/>
      <c r="L402" s="2" t="str">
        <f t="shared" si="19"/>
        <v>_</v>
      </c>
      <c r="M402" s="2"/>
      <c r="N402" s="2">
        <f>IF(ISBLANK(Table2[[#This Row],[ActualResult]]), 0, 1)</f>
        <v>0</v>
      </c>
      <c r="O402" s="2" t="str">
        <f>IF(ISBLANK(Table2[[#This Row],[ActualResult]]), "_", IF(Table2[[#This Row],[ActualWinner]]=Table2[[#This Row],[PredictedWinner]], "Y", "N"))</f>
        <v>_</v>
      </c>
      <c r="P402" s="2" t="str">
        <f>IF(ISBLANK(Table2[[#This Row],[ActualResult]]), "_", IF(Table2[[#This Row],[ActualAwayScore]]=Table2[[#This Row],[PredictedAwayScore]], "Y", "N"))</f>
        <v>_</v>
      </c>
      <c r="Q402" s="2" t="str">
        <f>IF(ISBLANK(Table2[[#This Row],[ActualResult]]), "_", IF(Table2[[#This Row],[ActualHomeScore]]=Table2[[#This Row],[PredictedHomeScore]], "Y", "N"))</f>
        <v>_</v>
      </c>
      <c r="R402" s="2"/>
      <c r="S402" s="2" t="str">
        <f t="shared" si="18"/>
        <v>_</v>
      </c>
      <c r="T402" s="2">
        <f>IF(VLOOKUP(Table2[[#This Row],[AwayTeam]],Table3[[Teams]:[D]],2)=VLOOKUP(Table2[[#This Row],[HomeTeam]],Table3[[Teams]:[D]],2),1,0)</f>
        <v>0</v>
      </c>
      <c r="U402" s="2">
        <f>IF(VLOOKUP(Table2[[#This Row],[AwayTeam]],Table3[[Teams]:[D]],3)=VLOOKUP(Table2[[#This Row],[HomeTeam]],Table3[[Teams]:[D]],3),1,0)</f>
        <v>0</v>
      </c>
      <c r="V402" s="2">
        <f>IF(Table2[[#This Row],[InterConf]]=1,IF(Table2[[#This Row],[InterDiv]]=0, 1, 0), 0)</f>
        <v>0</v>
      </c>
      <c r="W402" s="2">
        <f>IF(VLOOKUP(Table2[[#This Row],[AwayTeam]],Table3[[Teams]:[D]],2)&lt;&gt;VLOOKUP(Table2[[#This Row],[HomeTeam]],Table3[[Teams]:[D]],2),1,0)</f>
        <v>1</v>
      </c>
    </row>
    <row r="403" spans="1:23" x14ac:dyDescent="0.25">
      <c r="B403" s="1">
        <v>45629</v>
      </c>
      <c r="C403" s="9" t="s">
        <v>513</v>
      </c>
      <c r="D403" s="2" t="s">
        <v>12</v>
      </c>
      <c r="E403" s="2" t="s">
        <v>44</v>
      </c>
      <c r="F403" s="2"/>
      <c r="G403" s="2"/>
      <c r="H403" s="2" t="str">
        <f t="shared" si="20"/>
        <v>_</v>
      </c>
      <c r="I403" s="2"/>
      <c r="J403" s="2"/>
      <c r="K403" s="2"/>
      <c r="L403" s="2" t="str">
        <f t="shared" si="19"/>
        <v>_</v>
      </c>
      <c r="M403" s="2"/>
      <c r="N403" s="2">
        <f>IF(ISBLANK(Table2[[#This Row],[ActualResult]]), 0, 1)</f>
        <v>0</v>
      </c>
      <c r="O403" s="2" t="str">
        <f>IF(ISBLANK(Table2[[#This Row],[ActualResult]]), "_", IF(Table2[[#This Row],[ActualWinner]]=Table2[[#This Row],[PredictedWinner]], "Y", "N"))</f>
        <v>_</v>
      </c>
      <c r="P403" s="2" t="str">
        <f>IF(ISBLANK(Table2[[#This Row],[ActualResult]]), "_", IF(Table2[[#This Row],[ActualAwayScore]]=Table2[[#This Row],[PredictedAwayScore]], "Y", "N"))</f>
        <v>_</v>
      </c>
      <c r="Q403" s="2" t="str">
        <f>IF(ISBLANK(Table2[[#This Row],[ActualResult]]), "_", IF(Table2[[#This Row],[ActualHomeScore]]=Table2[[#This Row],[PredictedHomeScore]], "Y", "N"))</f>
        <v>_</v>
      </c>
      <c r="R403" s="2"/>
      <c r="S403" s="2" t="str">
        <f t="shared" si="18"/>
        <v>_</v>
      </c>
      <c r="T403" s="2">
        <f>IF(VLOOKUP(Table2[[#This Row],[AwayTeam]],Table3[[Teams]:[D]],2)=VLOOKUP(Table2[[#This Row],[HomeTeam]],Table3[[Teams]:[D]],2),1,0)</f>
        <v>0</v>
      </c>
      <c r="U403" s="2">
        <f>IF(VLOOKUP(Table2[[#This Row],[AwayTeam]],Table3[[Teams]:[D]],3)=VLOOKUP(Table2[[#This Row],[HomeTeam]],Table3[[Teams]:[D]],3),1,0)</f>
        <v>0</v>
      </c>
      <c r="V403" s="2">
        <f>IF(Table2[[#This Row],[InterConf]]=1,IF(Table2[[#This Row],[InterDiv]]=0, 1, 0), 0)</f>
        <v>0</v>
      </c>
      <c r="W403" s="2">
        <f>IF(VLOOKUP(Table2[[#This Row],[AwayTeam]],Table3[[Teams]:[D]],2)&lt;&gt;VLOOKUP(Table2[[#This Row],[HomeTeam]],Table3[[Teams]:[D]],2),1,0)</f>
        <v>1</v>
      </c>
    </row>
    <row r="404" spans="1:23" x14ac:dyDescent="0.25">
      <c r="B404" s="1">
        <v>45629</v>
      </c>
      <c r="C404" s="9" t="s">
        <v>514</v>
      </c>
      <c r="D404" s="2" t="s">
        <v>25</v>
      </c>
      <c r="E404" s="2" t="s">
        <v>37</v>
      </c>
      <c r="F404" s="2"/>
      <c r="G404" s="2"/>
      <c r="H404" s="2" t="str">
        <f t="shared" si="20"/>
        <v>_</v>
      </c>
      <c r="I404" s="2"/>
      <c r="J404" s="2"/>
      <c r="K404" s="2"/>
      <c r="L404" s="2" t="str">
        <f t="shared" si="19"/>
        <v>_</v>
      </c>
      <c r="M404" s="2"/>
      <c r="N404" s="2">
        <f>IF(ISBLANK(Table2[[#This Row],[ActualResult]]), 0, 1)</f>
        <v>0</v>
      </c>
      <c r="O404" s="2" t="str">
        <f>IF(ISBLANK(Table2[[#This Row],[ActualResult]]), "_", IF(Table2[[#This Row],[ActualWinner]]=Table2[[#This Row],[PredictedWinner]], "Y", "N"))</f>
        <v>_</v>
      </c>
      <c r="P404" s="2" t="str">
        <f>IF(ISBLANK(Table2[[#This Row],[ActualResult]]), "_", IF(Table2[[#This Row],[ActualAwayScore]]=Table2[[#This Row],[PredictedAwayScore]], "Y", "N"))</f>
        <v>_</v>
      </c>
      <c r="Q404" s="2" t="str">
        <f>IF(ISBLANK(Table2[[#This Row],[ActualResult]]), "_", IF(Table2[[#This Row],[ActualHomeScore]]=Table2[[#This Row],[PredictedHomeScore]], "Y", "N"))</f>
        <v>_</v>
      </c>
      <c r="R404" s="2"/>
      <c r="S404" s="2" t="str">
        <f t="shared" si="18"/>
        <v>_</v>
      </c>
      <c r="T404" s="2">
        <f>IF(VLOOKUP(Table2[[#This Row],[AwayTeam]],Table3[[Teams]:[D]],2)=VLOOKUP(Table2[[#This Row],[HomeTeam]],Table3[[Teams]:[D]],2),1,0)</f>
        <v>1</v>
      </c>
      <c r="U404" s="2">
        <f>IF(VLOOKUP(Table2[[#This Row],[AwayTeam]],Table3[[Teams]:[D]],3)=VLOOKUP(Table2[[#This Row],[HomeTeam]],Table3[[Teams]:[D]],3),1,0)</f>
        <v>0</v>
      </c>
      <c r="V404" s="2">
        <f>IF(Table2[[#This Row],[InterConf]]=1,IF(Table2[[#This Row],[InterDiv]]=0, 1, 0), 0)</f>
        <v>1</v>
      </c>
      <c r="W404" s="2">
        <f>IF(VLOOKUP(Table2[[#This Row],[AwayTeam]],Table3[[Teams]:[D]],2)&lt;&gt;VLOOKUP(Table2[[#This Row],[HomeTeam]],Table3[[Teams]:[D]],2),1,0)</f>
        <v>0</v>
      </c>
    </row>
    <row r="405" spans="1:23" x14ac:dyDescent="0.25">
      <c r="B405" s="1">
        <v>45629</v>
      </c>
      <c r="C405" s="9" t="s">
        <v>515</v>
      </c>
      <c r="D405" s="2" t="s">
        <v>13</v>
      </c>
      <c r="E405" s="2" t="s">
        <v>22</v>
      </c>
      <c r="F405" s="2"/>
      <c r="G405" s="2"/>
      <c r="H405" s="2" t="str">
        <f t="shared" si="20"/>
        <v>_</v>
      </c>
      <c r="I405" s="2"/>
      <c r="J405" s="2"/>
      <c r="K405" s="2"/>
      <c r="L405" s="2" t="str">
        <f t="shared" si="19"/>
        <v>_</v>
      </c>
      <c r="M405" s="2"/>
      <c r="N405" s="2">
        <f>IF(ISBLANK(Table2[[#This Row],[ActualResult]]), 0, 1)</f>
        <v>0</v>
      </c>
      <c r="O405" s="2" t="str">
        <f>IF(ISBLANK(Table2[[#This Row],[ActualResult]]), "_", IF(Table2[[#This Row],[ActualWinner]]=Table2[[#This Row],[PredictedWinner]], "Y", "N"))</f>
        <v>_</v>
      </c>
      <c r="P405" s="2" t="str">
        <f>IF(ISBLANK(Table2[[#This Row],[ActualResult]]), "_", IF(Table2[[#This Row],[ActualAwayScore]]=Table2[[#This Row],[PredictedAwayScore]], "Y", "N"))</f>
        <v>_</v>
      </c>
      <c r="Q405" s="2" t="str">
        <f>IF(ISBLANK(Table2[[#This Row],[ActualResult]]), "_", IF(Table2[[#This Row],[ActualHomeScore]]=Table2[[#This Row],[PredictedHomeScore]], "Y", "N"))</f>
        <v>_</v>
      </c>
      <c r="R405" s="2"/>
      <c r="S405" s="2" t="str">
        <f t="shared" si="18"/>
        <v>_</v>
      </c>
      <c r="T405" s="2">
        <f>IF(VLOOKUP(Table2[[#This Row],[AwayTeam]],Table3[[Teams]:[D]],2)=VLOOKUP(Table2[[#This Row],[HomeTeam]],Table3[[Teams]:[D]],2),1,0)</f>
        <v>1</v>
      </c>
      <c r="U405" s="2">
        <f>IF(VLOOKUP(Table2[[#This Row],[AwayTeam]],Table3[[Teams]:[D]],3)=VLOOKUP(Table2[[#This Row],[HomeTeam]],Table3[[Teams]:[D]],3),1,0)</f>
        <v>1</v>
      </c>
      <c r="V405" s="2">
        <f>IF(Table2[[#This Row],[InterConf]]=1,IF(Table2[[#This Row],[InterDiv]]=0, 1, 0), 0)</f>
        <v>0</v>
      </c>
      <c r="W405" s="2">
        <f>IF(VLOOKUP(Table2[[#This Row],[AwayTeam]],Table3[[Teams]:[D]],2)&lt;&gt;VLOOKUP(Table2[[#This Row],[HomeTeam]],Table3[[Teams]:[D]],2),1,0)</f>
        <v>0</v>
      </c>
    </row>
    <row r="406" spans="1:23" x14ac:dyDescent="0.25">
      <c r="B406" s="1">
        <v>45629</v>
      </c>
      <c r="C406" s="9" t="s">
        <v>516</v>
      </c>
      <c r="D406" s="2" t="s">
        <v>36</v>
      </c>
      <c r="E406" s="2" t="s">
        <v>24</v>
      </c>
      <c r="F406" s="2"/>
      <c r="G406" s="2"/>
      <c r="H406" s="2" t="str">
        <f t="shared" si="20"/>
        <v>_</v>
      </c>
      <c r="I406" s="2"/>
      <c r="J406" s="2"/>
      <c r="K406" s="2"/>
      <c r="L406" s="2" t="str">
        <f t="shared" si="19"/>
        <v>_</v>
      </c>
      <c r="M406" s="2"/>
      <c r="N406" s="2">
        <f>IF(ISBLANK(Table2[[#This Row],[ActualResult]]), 0, 1)</f>
        <v>0</v>
      </c>
      <c r="O406" s="2" t="str">
        <f>IF(ISBLANK(Table2[[#This Row],[ActualResult]]), "_", IF(Table2[[#This Row],[ActualWinner]]=Table2[[#This Row],[PredictedWinner]], "Y", "N"))</f>
        <v>_</v>
      </c>
      <c r="P406" s="2" t="str">
        <f>IF(ISBLANK(Table2[[#This Row],[ActualResult]]), "_", IF(Table2[[#This Row],[ActualAwayScore]]=Table2[[#This Row],[PredictedAwayScore]], "Y", "N"))</f>
        <v>_</v>
      </c>
      <c r="Q406" s="2" t="str">
        <f>IF(ISBLANK(Table2[[#This Row],[ActualResult]]), "_", IF(Table2[[#This Row],[ActualHomeScore]]=Table2[[#This Row],[PredictedHomeScore]], "Y", "N"))</f>
        <v>_</v>
      </c>
      <c r="R406" s="2"/>
      <c r="S406" s="2" t="str">
        <f t="shared" si="18"/>
        <v>_</v>
      </c>
      <c r="T406" s="2">
        <f>IF(VLOOKUP(Table2[[#This Row],[AwayTeam]],Table3[[Teams]:[D]],2)=VLOOKUP(Table2[[#This Row],[HomeTeam]],Table3[[Teams]:[D]],2),1,0)</f>
        <v>0</v>
      </c>
      <c r="U406" s="2">
        <f>IF(VLOOKUP(Table2[[#This Row],[AwayTeam]],Table3[[Teams]:[D]],3)=VLOOKUP(Table2[[#This Row],[HomeTeam]],Table3[[Teams]:[D]],3),1,0)</f>
        <v>0</v>
      </c>
      <c r="V406" s="2">
        <f>IF(Table2[[#This Row],[InterConf]]=1,IF(Table2[[#This Row],[InterDiv]]=0, 1, 0), 0)</f>
        <v>0</v>
      </c>
      <c r="W406" s="2">
        <f>IF(VLOOKUP(Table2[[#This Row],[AwayTeam]],Table3[[Teams]:[D]],2)&lt;&gt;VLOOKUP(Table2[[#This Row],[HomeTeam]],Table3[[Teams]:[D]],2),1,0)</f>
        <v>1</v>
      </c>
    </row>
    <row r="407" spans="1:23" x14ac:dyDescent="0.25">
      <c r="A407" s="5"/>
      <c r="B407" s="3">
        <v>45629</v>
      </c>
      <c r="C407" s="10" t="s">
        <v>517</v>
      </c>
      <c r="D407" s="4" t="s">
        <v>23</v>
      </c>
      <c r="E407" s="4" t="s">
        <v>27</v>
      </c>
      <c r="F407" s="4"/>
      <c r="G407" s="4"/>
      <c r="H407" s="4" t="str">
        <f t="shared" si="20"/>
        <v>_</v>
      </c>
      <c r="I407" s="4"/>
      <c r="J407" s="4"/>
      <c r="K407" s="4"/>
      <c r="L407" s="4" t="str">
        <f t="shared" si="19"/>
        <v>_</v>
      </c>
      <c r="M407" s="4"/>
      <c r="N407" s="4">
        <f>IF(ISBLANK(Table2[[#This Row],[ActualResult]]), 0, 1)</f>
        <v>0</v>
      </c>
      <c r="O407" s="4" t="str">
        <f>IF(ISBLANK(Table2[[#This Row],[ActualResult]]), "_", IF(Table2[[#This Row],[ActualWinner]]=Table2[[#This Row],[PredictedWinner]], "Y", "N"))</f>
        <v>_</v>
      </c>
      <c r="P407" s="4" t="str">
        <f>IF(ISBLANK(Table2[[#This Row],[ActualResult]]), "_", IF(Table2[[#This Row],[ActualAwayScore]]=Table2[[#This Row],[PredictedAwayScore]], "Y", "N"))</f>
        <v>_</v>
      </c>
      <c r="Q407" s="4" t="str">
        <f>IF(ISBLANK(Table2[[#This Row],[ActualResult]]), "_", IF(Table2[[#This Row],[ActualHomeScore]]=Table2[[#This Row],[PredictedHomeScore]], "Y", "N"))</f>
        <v>_</v>
      </c>
      <c r="R407" s="2"/>
      <c r="S407" s="2" t="str">
        <f t="shared" si="18"/>
        <v>_</v>
      </c>
      <c r="T407" s="2">
        <f>IF(VLOOKUP(Table2[[#This Row],[AwayTeam]],Table3[[Teams]:[D]],2)=VLOOKUP(Table2[[#This Row],[HomeTeam]],Table3[[Teams]:[D]],2),1,0)</f>
        <v>1</v>
      </c>
      <c r="U407" s="2">
        <f>IF(VLOOKUP(Table2[[#This Row],[AwayTeam]],Table3[[Teams]:[D]],3)=VLOOKUP(Table2[[#This Row],[HomeTeam]],Table3[[Teams]:[D]],3),1,0)</f>
        <v>1</v>
      </c>
      <c r="V407" s="2">
        <f>IF(Table2[[#This Row],[InterConf]]=1,IF(Table2[[#This Row],[InterDiv]]=0, 1, 0), 0)</f>
        <v>0</v>
      </c>
      <c r="W407" s="2">
        <f>IF(VLOOKUP(Table2[[#This Row],[AwayTeam]],Table3[[Teams]:[D]],2)&lt;&gt;VLOOKUP(Table2[[#This Row],[HomeTeam]],Table3[[Teams]:[D]],2),1,0)</f>
        <v>0</v>
      </c>
    </row>
    <row r="408" spans="1:23" x14ac:dyDescent="0.25">
      <c r="B408" s="1">
        <v>45630</v>
      </c>
      <c r="C408" s="9" t="s">
        <v>518</v>
      </c>
      <c r="D408" s="2" t="s">
        <v>35</v>
      </c>
      <c r="E408" s="2" t="s">
        <v>18</v>
      </c>
      <c r="F408" s="2"/>
      <c r="G408" s="2"/>
      <c r="H408" s="2" t="str">
        <f t="shared" si="20"/>
        <v>_</v>
      </c>
      <c r="I408" s="2"/>
      <c r="J408" s="2"/>
      <c r="K408" s="2"/>
      <c r="L408" s="2" t="str">
        <f t="shared" si="19"/>
        <v>_</v>
      </c>
      <c r="M408" s="2"/>
      <c r="N408" s="2">
        <f>IF(ISBLANK(Table2[[#This Row],[ActualResult]]), 0, 1)</f>
        <v>0</v>
      </c>
      <c r="O408" s="2" t="str">
        <f>IF(ISBLANK(Table2[[#This Row],[ActualResult]]), "_", IF(Table2[[#This Row],[ActualWinner]]=Table2[[#This Row],[PredictedWinner]], "Y", "N"))</f>
        <v>_</v>
      </c>
      <c r="P408" s="2" t="str">
        <f>IF(ISBLANK(Table2[[#This Row],[ActualResult]]), "_", IF(Table2[[#This Row],[ActualAwayScore]]=Table2[[#This Row],[PredictedAwayScore]], "Y", "N"))</f>
        <v>_</v>
      </c>
      <c r="Q408" s="2" t="str">
        <f>IF(ISBLANK(Table2[[#This Row],[ActualResult]]), "_", IF(Table2[[#This Row],[ActualHomeScore]]=Table2[[#This Row],[PredictedHomeScore]], "Y", "N"))</f>
        <v>_</v>
      </c>
      <c r="R408" s="2"/>
      <c r="S408" s="2" t="str">
        <f t="shared" si="18"/>
        <v>_</v>
      </c>
      <c r="T408" s="2">
        <f>IF(VLOOKUP(Table2[[#This Row],[AwayTeam]],Table3[[Teams]:[D]],2)=VLOOKUP(Table2[[#This Row],[HomeTeam]],Table3[[Teams]:[D]],2),1,0)</f>
        <v>0</v>
      </c>
      <c r="U408" s="2">
        <f>IF(VLOOKUP(Table2[[#This Row],[AwayTeam]],Table3[[Teams]:[D]],3)=VLOOKUP(Table2[[#This Row],[HomeTeam]],Table3[[Teams]:[D]],3),1,0)</f>
        <v>0</v>
      </c>
      <c r="V408" s="2">
        <f>IF(Table2[[#This Row],[InterConf]]=1,IF(Table2[[#This Row],[InterDiv]]=0, 1, 0), 0)</f>
        <v>0</v>
      </c>
      <c r="W408" s="2">
        <f>IF(VLOOKUP(Table2[[#This Row],[AwayTeam]],Table3[[Teams]:[D]],2)&lt;&gt;VLOOKUP(Table2[[#This Row],[HomeTeam]],Table3[[Teams]:[D]],2),1,0)</f>
        <v>1</v>
      </c>
    </row>
    <row r="409" spans="1:23" x14ac:dyDescent="0.25">
      <c r="B409" s="1">
        <v>45630</v>
      </c>
      <c r="C409" s="9" t="s">
        <v>519</v>
      </c>
      <c r="D409" s="2" t="s">
        <v>16</v>
      </c>
      <c r="E409" s="2" t="s">
        <v>17</v>
      </c>
      <c r="F409" s="2"/>
      <c r="G409" s="2"/>
      <c r="H409" s="2" t="str">
        <f t="shared" si="20"/>
        <v>_</v>
      </c>
      <c r="I409" s="2"/>
      <c r="J409" s="2"/>
      <c r="K409" s="2"/>
      <c r="L409" s="2" t="str">
        <f t="shared" si="19"/>
        <v>_</v>
      </c>
      <c r="M409" s="2"/>
      <c r="N409" s="2">
        <f>IF(ISBLANK(Table2[[#This Row],[ActualResult]]), 0, 1)</f>
        <v>0</v>
      </c>
      <c r="O409" s="2" t="str">
        <f>IF(ISBLANK(Table2[[#This Row],[ActualResult]]), "_", IF(Table2[[#This Row],[ActualWinner]]=Table2[[#This Row],[PredictedWinner]], "Y", "N"))</f>
        <v>_</v>
      </c>
      <c r="P409" s="2" t="str">
        <f>IF(ISBLANK(Table2[[#This Row],[ActualResult]]), "_", IF(Table2[[#This Row],[ActualAwayScore]]=Table2[[#This Row],[PredictedAwayScore]], "Y", "N"))</f>
        <v>_</v>
      </c>
      <c r="Q409" s="2" t="str">
        <f>IF(ISBLANK(Table2[[#This Row],[ActualResult]]), "_", IF(Table2[[#This Row],[ActualHomeScore]]=Table2[[#This Row],[PredictedHomeScore]], "Y", "N"))</f>
        <v>_</v>
      </c>
      <c r="R409" s="2"/>
      <c r="S409" s="2" t="str">
        <f t="shared" si="18"/>
        <v>_</v>
      </c>
      <c r="T409" s="2">
        <f>IF(VLOOKUP(Table2[[#This Row],[AwayTeam]],Table3[[Teams]:[D]],2)=VLOOKUP(Table2[[#This Row],[HomeTeam]],Table3[[Teams]:[D]],2),1,0)</f>
        <v>0</v>
      </c>
      <c r="U409" s="2">
        <f>IF(VLOOKUP(Table2[[#This Row],[AwayTeam]],Table3[[Teams]:[D]],3)=VLOOKUP(Table2[[#This Row],[HomeTeam]],Table3[[Teams]:[D]],3),1,0)</f>
        <v>0</v>
      </c>
      <c r="V409" s="2">
        <f>IF(Table2[[#This Row],[InterConf]]=1,IF(Table2[[#This Row],[InterDiv]]=0, 1, 0), 0)</f>
        <v>0</v>
      </c>
      <c r="W409" s="2">
        <f>IF(VLOOKUP(Table2[[#This Row],[AwayTeam]],Table3[[Teams]:[D]],2)&lt;&gt;VLOOKUP(Table2[[#This Row],[HomeTeam]],Table3[[Teams]:[D]],2),1,0)</f>
        <v>1</v>
      </c>
    </row>
    <row r="410" spans="1:23" x14ac:dyDescent="0.25">
      <c r="B410" s="1">
        <v>45630</v>
      </c>
      <c r="C410" s="9" t="s">
        <v>520</v>
      </c>
      <c r="D410" s="2" t="s">
        <v>27</v>
      </c>
      <c r="E410" s="2" t="s">
        <v>47</v>
      </c>
      <c r="F410" s="2"/>
      <c r="G410" s="2"/>
      <c r="H410" s="2" t="str">
        <f t="shared" si="20"/>
        <v>_</v>
      </c>
      <c r="I410" s="2"/>
      <c r="J410" s="2"/>
      <c r="K410" s="2"/>
      <c r="L410" s="2" t="str">
        <f t="shared" si="19"/>
        <v>_</v>
      </c>
      <c r="M410" s="2"/>
      <c r="N410" s="2">
        <f>IF(ISBLANK(Table2[[#This Row],[ActualResult]]), 0, 1)</f>
        <v>0</v>
      </c>
      <c r="O410" s="2" t="str">
        <f>IF(ISBLANK(Table2[[#This Row],[ActualResult]]), "_", IF(Table2[[#This Row],[ActualWinner]]=Table2[[#This Row],[PredictedWinner]], "Y", "N"))</f>
        <v>_</v>
      </c>
      <c r="P410" s="2" t="str">
        <f>IF(ISBLANK(Table2[[#This Row],[ActualResult]]), "_", IF(Table2[[#This Row],[ActualAwayScore]]=Table2[[#This Row],[PredictedAwayScore]], "Y", "N"))</f>
        <v>_</v>
      </c>
      <c r="Q410" s="2" t="str">
        <f>IF(ISBLANK(Table2[[#This Row],[ActualResult]]), "_", IF(Table2[[#This Row],[ActualHomeScore]]=Table2[[#This Row],[PredictedHomeScore]], "Y", "N"))</f>
        <v>_</v>
      </c>
      <c r="R410" s="2"/>
      <c r="S410" s="2" t="str">
        <f t="shared" si="18"/>
        <v>_</v>
      </c>
      <c r="T410" s="2">
        <f>IF(VLOOKUP(Table2[[#This Row],[AwayTeam]],Table3[[Teams]:[D]],2)=VLOOKUP(Table2[[#This Row],[HomeTeam]],Table3[[Teams]:[D]],2),1,0)</f>
        <v>1</v>
      </c>
      <c r="U410" s="2">
        <f>IF(VLOOKUP(Table2[[#This Row],[AwayTeam]],Table3[[Teams]:[D]],3)=VLOOKUP(Table2[[#This Row],[HomeTeam]],Table3[[Teams]:[D]],3),1,0)</f>
        <v>1</v>
      </c>
      <c r="V410" s="2">
        <f>IF(Table2[[#This Row],[InterConf]]=1,IF(Table2[[#This Row],[InterDiv]]=0, 1, 0), 0)</f>
        <v>0</v>
      </c>
      <c r="W410" s="2">
        <f>IF(VLOOKUP(Table2[[#This Row],[AwayTeam]],Table3[[Teams]:[D]],2)&lt;&gt;VLOOKUP(Table2[[#This Row],[HomeTeam]],Table3[[Teams]:[D]],2),1,0)</f>
        <v>0</v>
      </c>
    </row>
    <row r="411" spans="1:23" x14ac:dyDescent="0.25">
      <c r="A411" s="5"/>
      <c r="B411" s="3">
        <v>45630</v>
      </c>
      <c r="C411" s="10" t="s">
        <v>521</v>
      </c>
      <c r="D411" s="4" t="s">
        <v>34</v>
      </c>
      <c r="E411" s="4" t="s">
        <v>28</v>
      </c>
      <c r="F411" s="4"/>
      <c r="G411" s="4"/>
      <c r="H411" s="4" t="str">
        <f t="shared" si="20"/>
        <v>_</v>
      </c>
      <c r="I411" s="4"/>
      <c r="J411" s="4"/>
      <c r="K411" s="4"/>
      <c r="L411" s="4" t="str">
        <f t="shared" si="19"/>
        <v>_</v>
      </c>
      <c r="M411" s="4"/>
      <c r="N411" s="4">
        <f>IF(ISBLANK(Table2[[#This Row],[ActualResult]]), 0, 1)</f>
        <v>0</v>
      </c>
      <c r="O411" s="4" t="str">
        <f>IF(ISBLANK(Table2[[#This Row],[ActualResult]]), "_", IF(Table2[[#This Row],[ActualWinner]]=Table2[[#This Row],[PredictedWinner]], "Y", "N"))</f>
        <v>_</v>
      </c>
      <c r="P411" s="4" t="str">
        <f>IF(ISBLANK(Table2[[#This Row],[ActualResult]]), "_", IF(Table2[[#This Row],[ActualAwayScore]]=Table2[[#This Row],[PredictedAwayScore]], "Y", "N"))</f>
        <v>_</v>
      </c>
      <c r="Q411" s="4" t="str">
        <f>IF(ISBLANK(Table2[[#This Row],[ActualResult]]), "_", IF(Table2[[#This Row],[ActualHomeScore]]=Table2[[#This Row],[PredictedHomeScore]], "Y", "N"))</f>
        <v>_</v>
      </c>
      <c r="R411" s="2"/>
      <c r="S411" s="2" t="str">
        <f t="shared" si="18"/>
        <v>_</v>
      </c>
      <c r="T411" s="2">
        <f>IF(VLOOKUP(Table2[[#This Row],[AwayTeam]],Table3[[Teams]:[D]],2)=VLOOKUP(Table2[[#This Row],[HomeTeam]],Table3[[Teams]:[D]],2),1,0)</f>
        <v>1</v>
      </c>
      <c r="U411" s="2">
        <f>IF(VLOOKUP(Table2[[#This Row],[AwayTeam]],Table3[[Teams]:[D]],3)=VLOOKUP(Table2[[#This Row],[HomeTeam]],Table3[[Teams]:[D]],3),1,0)</f>
        <v>0</v>
      </c>
      <c r="V411" s="2">
        <f>IF(Table2[[#This Row],[InterConf]]=1,IF(Table2[[#This Row],[InterDiv]]=0, 1, 0), 0)</f>
        <v>1</v>
      </c>
      <c r="W411" s="2">
        <f>IF(VLOOKUP(Table2[[#This Row],[AwayTeam]],Table3[[Teams]:[D]],2)&lt;&gt;VLOOKUP(Table2[[#This Row],[HomeTeam]],Table3[[Teams]:[D]],2),1,0)</f>
        <v>0</v>
      </c>
    </row>
    <row r="412" spans="1:23" x14ac:dyDescent="0.25">
      <c r="B412" s="1">
        <v>45631</v>
      </c>
      <c r="C412" s="9" t="s">
        <v>522</v>
      </c>
      <c r="D412" s="2" t="s">
        <v>22</v>
      </c>
      <c r="E412" s="2" t="s">
        <v>29</v>
      </c>
      <c r="F412" s="2"/>
      <c r="G412" s="2"/>
      <c r="H412" s="2" t="str">
        <f t="shared" si="20"/>
        <v>_</v>
      </c>
      <c r="I412" s="2"/>
      <c r="J412" s="2"/>
      <c r="K412" s="2"/>
      <c r="L412" s="2" t="str">
        <f t="shared" si="19"/>
        <v>_</v>
      </c>
      <c r="M412" s="2"/>
      <c r="N412" s="2">
        <f>IF(ISBLANK(Table2[[#This Row],[ActualResult]]), 0, 1)</f>
        <v>0</v>
      </c>
      <c r="O412" s="2" t="str">
        <f>IF(ISBLANK(Table2[[#This Row],[ActualResult]]), "_", IF(Table2[[#This Row],[ActualWinner]]=Table2[[#This Row],[PredictedWinner]], "Y", "N"))</f>
        <v>_</v>
      </c>
      <c r="P412" s="2" t="str">
        <f>IF(ISBLANK(Table2[[#This Row],[ActualResult]]), "_", IF(Table2[[#This Row],[ActualAwayScore]]=Table2[[#This Row],[PredictedAwayScore]], "Y", "N"))</f>
        <v>_</v>
      </c>
      <c r="Q412" s="2" t="str">
        <f>IF(ISBLANK(Table2[[#This Row],[ActualResult]]), "_", IF(Table2[[#This Row],[ActualHomeScore]]=Table2[[#This Row],[PredictedHomeScore]], "Y", "N"))</f>
        <v>_</v>
      </c>
      <c r="R412" s="2"/>
      <c r="S412" s="2" t="str">
        <f t="shared" si="18"/>
        <v>_</v>
      </c>
      <c r="T412" s="2">
        <f>IF(VLOOKUP(Table2[[#This Row],[AwayTeam]],Table3[[Teams]:[D]],2)=VLOOKUP(Table2[[#This Row],[HomeTeam]],Table3[[Teams]:[D]],2),1,0)</f>
        <v>0</v>
      </c>
      <c r="U412" s="2">
        <f>IF(VLOOKUP(Table2[[#This Row],[AwayTeam]],Table3[[Teams]:[D]],3)=VLOOKUP(Table2[[#This Row],[HomeTeam]],Table3[[Teams]:[D]],3),1,0)</f>
        <v>0</v>
      </c>
      <c r="V412" s="2">
        <f>IF(Table2[[#This Row],[InterConf]]=1,IF(Table2[[#This Row],[InterDiv]]=0, 1, 0), 0)</f>
        <v>0</v>
      </c>
      <c r="W412" s="2">
        <f>IF(VLOOKUP(Table2[[#This Row],[AwayTeam]],Table3[[Teams]:[D]],2)&lt;&gt;VLOOKUP(Table2[[#This Row],[HomeTeam]],Table3[[Teams]:[D]],2),1,0)</f>
        <v>1</v>
      </c>
    </row>
    <row r="413" spans="1:23" x14ac:dyDescent="0.25">
      <c r="B413" s="1">
        <v>45631</v>
      </c>
      <c r="C413" s="9" t="s">
        <v>523</v>
      </c>
      <c r="D413" s="2" t="s">
        <v>35</v>
      </c>
      <c r="E413" s="2" t="s">
        <v>19</v>
      </c>
      <c r="F413" s="2"/>
      <c r="G413" s="2"/>
      <c r="H413" s="2" t="str">
        <f t="shared" si="20"/>
        <v>_</v>
      </c>
      <c r="I413" s="2"/>
      <c r="J413" s="2"/>
      <c r="K413" s="2"/>
      <c r="L413" s="2" t="str">
        <f t="shared" si="19"/>
        <v>_</v>
      </c>
      <c r="M413" s="2"/>
      <c r="N413" s="2">
        <f>IF(ISBLANK(Table2[[#This Row],[ActualResult]]), 0, 1)</f>
        <v>0</v>
      </c>
      <c r="O413" s="2" t="str">
        <f>IF(ISBLANK(Table2[[#This Row],[ActualResult]]), "_", IF(Table2[[#This Row],[ActualWinner]]=Table2[[#This Row],[PredictedWinner]], "Y", "N"))</f>
        <v>_</v>
      </c>
      <c r="P413" s="2" t="str">
        <f>IF(ISBLANK(Table2[[#This Row],[ActualResult]]), "_", IF(Table2[[#This Row],[ActualAwayScore]]=Table2[[#This Row],[PredictedAwayScore]], "Y", "N"))</f>
        <v>_</v>
      </c>
      <c r="Q413" s="2" t="str">
        <f>IF(ISBLANK(Table2[[#This Row],[ActualResult]]), "_", IF(Table2[[#This Row],[ActualHomeScore]]=Table2[[#This Row],[PredictedHomeScore]], "Y", "N"))</f>
        <v>_</v>
      </c>
      <c r="R413" s="2"/>
      <c r="S413" s="2" t="str">
        <f t="shared" si="18"/>
        <v>_</v>
      </c>
      <c r="T413" s="2">
        <f>IF(VLOOKUP(Table2[[#This Row],[AwayTeam]],Table3[[Teams]:[D]],2)=VLOOKUP(Table2[[#This Row],[HomeTeam]],Table3[[Teams]:[D]],2),1,0)</f>
        <v>0</v>
      </c>
      <c r="U413" s="2">
        <f>IF(VLOOKUP(Table2[[#This Row],[AwayTeam]],Table3[[Teams]:[D]],3)=VLOOKUP(Table2[[#This Row],[HomeTeam]],Table3[[Teams]:[D]],3),1,0)</f>
        <v>0</v>
      </c>
      <c r="V413" s="2">
        <f>IF(Table2[[#This Row],[InterConf]]=1,IF(Table2[[#This Row],[InterDiv]]=0, 1, 0), 0)</f>
        <v>0</v>
      </c>
      <c r="W413" s="2">
        <f>IF(VLOOKUP(Table2[[#This Row],[AwayTeam]],Table3[[Teams]:[D]],2)&lt;&gt;VLOOKUP(Table2[[#This Row],[HomeTeam]],Table3[[Teams]:[D]],2),1,0)</f>
        <v>1</v>
      </c>
    </row>
    <row r="414" spans="1:23" x14ac:dyDescent="0.25">
      <c r="B414" s="1">
        <v>45631</v>
      </c>
      <c r="C414" s="9" t="s">
        <v>524</v>
      </c>
      <c r="D414" s="2" t="s">
        <v>31</v>
      </c>
      <c r="E414" s="2" t="s">
        <v>30</v>
      </c>
      <c r="F414" s="2"/>
      <c r="G414" s="2"/>
      <c r="H414" s="2" t="str">
        <f t="shared" si="20"/>
        <v>_</v>
      </c>
      <c r="I414" s="2"/>
      <c r="J414" s="2"/>
      <c r="K414" s="2"/>
      <c r="L414" s="2" t="str">
        <f t="shared" si="19"/>
        <v>_</v>
      </c>
      <c r="M414" s="2"/>
      <c r="N414" s="2">
        <f>IF(ISBLANK(Table2[[#This Row],[ActualResult]]), 0, 1)</f>
        <v>0</v>
      </c>
      <c r="O414" s="2" t="str">
        <f>IF(ISBLANK(Table2[[#This Row],[ActualResult]]), "_", IF(Table2[[#This Row],[ActualWinner]]=Table2[[#This Row],[PredictedWinner]], "Y", "N"))</f>
        <v>_</v>
      </c>
      <c r="P414" s="2" t="str">
        <f>IF(ISBLANK(Table2[[#This Row],[ActualResult]]), "_", IF(Table2[[#This Row],[ActualAwayScore]]=Table2[[#This Row],[PredictedAwayScore]], "Y", "N"))</f>
        <v>_</v>
      </c>
      <c r="Q414" s="2" t="str">
        <f>IF(ISBLANK(Table2[[#This Row],[ActualResult]]), "_", IF(Table2[[#This Row],[ActualHomeScore]]=Table2[[#This Row],[PredictedHomeScore]], "Y", "N"))</f>
        <v>_</v>
      </c>
      <c r="R414" s="2"/>
      <c r="S414" s="2" t="str">
        <f t="shared" si="18"/>
        <v>_</v>
      </c>
      <c r="T414" s="2">
        <f>IF(VLOOKUP(Table2[[#This Row],[AwayTeam]],Table3[[Teams]:[D]],2)=VLOOKUP(Table2[[#This Row],[HomeTeam]],Table3[[Teams]:[D]],2),1,0)</f>
        <v>1</v>
      </c>
      <c r="U414" s="2">
        <f>IF(VLOOKUP(Table2[[#This Row],[AwayTeam]],Table3[[Teams]:[D]],3)=VLOOKUP(Table2[[#This Row],[HomeTeam]],Table3[[Teams]:[D]],3),1,0)</f>
        <v>1</v>
      </c>
      <c r="V414" s="2">
        <f>IF(Table2[[#This Row],[InterConf]]=1,IF(Table2[[#This Row],[InterDiv]]=0, 1, 0), 0)</f>
        <v>0</v>
      </c>
      <c r="W414" s="2">
        <f>IF(VLOOKUP(Table2[[#This Row],[AwayTeam]],Table3[[Teams]:[D]],2)&lt;&gt;VLOOKUP(Table2[[#This Row],[HomeTeam]],Table3[[Teams]:[D]],2),1,0)</f>
        <v>0</v>
      </c>
    </row>
    <row r="415" spans="1:23" x14ac:dyDescent="0.25">
      <c r="B415" s="1">
        <v>45631</v>
      </c>
      <c r="C415" s="9" t="s">
        <v>525</v>
      </c>
      <c r="D415" s="2" t="s">
        <v>38</v>
      </c>
      <c r="E415" s="2" t="s">
        <v>43</v>
      </c>
      <c r="F415" s="2"/>
      <c r="G415" s="2"/>
      <c r="H415" s="2" t="str">
        <f t="shared" si="20"/>
        <v>_</v>
      </c>
      <c r="I415" s="2"/>
      <c r="J415" s="2"/>
      <c r="K415" s="2"/>
      <c r="L415" s="2" t="str">
        <f t="shared" si="19"/>
        <v>_</v>
      </c>
      <c r="M415" s="2"/>
      <c r="N415" s="2">
        <f>IF(ISBLANK(Table2[[#This Row],[ActualResult]]), 0, 1)</f>
        <v>0</v>
      </c>
      <c r="O415" s="2" t="str">
        <f>IF(ISBLANK(Table2[[#This Row],[ActualResult]]), "_", IF(Table2[[#This Row],[ActualWinner]]=Table2[[#This Row],[PredictedWinner]], "Y", "N"))</f>
        <v>_</v>
      </c>
      <c r="P415" s="2" t="str">
        <f>IF(ISBLANK(Table2[[#This Row],[ActualResult]]), "_", IF(Table2[[#This Row],[ActualAwayScore]]=Table2[[#This Row],[PredictedAwayScore]], "Y", "N"))</f>
        <v>_</v>
      </c>
      <c r="Q415" s="2" t="str">
        <f>IF(ISBLANK(Table2[[#This Row],[ActualResult]]), "_", IF(Table2[[#This Row],[ActualHomeScore]]=Table2[[#This Row],[PredictedHomeScore]], "Y", "N"))</f>
        <v>_</v>
      </c>
      <c r="R415" s="2"/>
      <c r="S415" s="2" t="str">
        <f t="shared" si="18"/>
        <v>_</v>
      </c>
      <c r="T415" s="2">
        <f>IF(VLOOKUP(Table2[[#This Row],[AwayTeam]],Table3[[Teams]:[D]],2)=VLOOKUP(Table2[[#This Row],[HomeTeam]],Table3[[Teams]:[D]],2),1,0)</f>
        <v>0</v>
      </c>
      <c r="U415" s="2">
        <f>IF(VLOOKUP(Table2[[#This Row],[AwayTeam]],Table3[[Teams]:[D]],3)=VLOOKUP(Table2[[#This Row],[HomeTeam]],Table3[[Teams]:[D]],3),1,0)</f>
        <v>0</v>
      </c>
      <c r="V415" s="2">
        <f>IF(Table2[[#This Row],[InterConf]]=1,IF(Table2[[#This Row],[InterDiv]]=0, 1, 0), 0)</f>
        <v>0</v>
      </c>
      <c r="W415" s="2">
        <f>IF(VLOOKUP(Table2[[#This Row],[AwayTeam]],Table3[[Teams]:[D]],2)&lt;&gt;VLOOKUP(Table2[[#This Row],[HomeTeam]],Table3[[Teams]:[D]],2),1,0)</f>
        <v>1</v>
      </c>
    </row>
    <row r="416" spans="1:23" x14ac:dyDescent="0.25">
      <c r="B416" s="1">
        <v>45631</v>
      </c>
      <c r="C416" s="9" t="s">
        <v>526</v>
      </c>
      <c r="D416" s="2" t="s">
        <v>14</v>
      </c>
      <c r="E416" s="2" t="s">
        <v>45</v>
      </c>
      <c r="F416" s="2"/>
      <c r="G416" s="2"/>
      <c r="H416" s="2" t="str">
        <f t="shared" si="20"/>
        <v>_</v>
      </c>
      <c r="I416" s="2"/>
      <c r="J416" s="2"/>
      <c r="K416" s="2"/>
      <c r="L416" s="2" t="str">
        <f t="shared" si="19"/>
        <v>_</v>
      </c>
      <c r="M416" s="2"/>
      <c r="N416" s="2">
        <f>IF(ISBLANK(Table2[[#This Row],[ActualResult]]), 0, 1)</f>
        <v>0</v>
      </c>
      <c r="O416" s="2" t="str">
        <f>IF(ISBLANK(Table2[[#This Row],[ActualResult]]), "_", IF(Table2[[#This Row],[ActualWinner]]=Table2[[#This Row],[PredictedWinner]], "Y", "N"))</f>
        <v>_</v>
      </c>
      <c r="P416" s="2" t="str">
        <f>IF(ISBLANK(Table2[[#This Row],[ActualResult]]), "_", IF(Table2[[#This Row],[ActualAwayScore]]=Table2[[#This Row],[PredictedAwayScore]], "Y", "N"))</f>
        <v>_</v>
      </c>
      <c r="Q416" s="2" t="str">
        <f>IF(ISBLANK(Table2[[#This Row],[ActualResult]]), "_", IF(Table2[[#This Row],[ActualHomeScore]]=Table2[[#This Row],[PredictedHomeScore]], "Y", "N"))</f>
        <v>_</v>
      </c>
      <c r="R416" s="2"/>
      <c r="S416" s="2" t="str">
        <f t="shared" si="18"/>
        <v>_</v>
      </c>
      <c r="T416" s="2">
        <f>IF(VLOOKUP(Table2[[#This Row],[AwayTeam]],Table3[[Teams]:[D]],2)=VLOOKUP(Table2[[#This Row],[HomeTeam]],Table3[[Teams]:[D]],2),1,0)</f>
        <v>1</v>
      </c>
      <c r="U416" s="2">
        <f>IF(VLOOKUP(Table2[[#This Row],[AwayTeam]],Table3[[Teams]:[D]],3)=VLOOKUP(Table2[[#This Row],[HomeTeam]],Table3[[Teams]:[D]],3),1,0)</f>
        <v>0</v>
      </c>
      <c r="V416" s="2">
        <f>IF(Table2[[#This Row],[InterConf]]=1,IF(Table2[[#This Row],[InterDiv]]=0, 1, 0), 0)</f>
        <v>1</v>
      </c>
      <c r="W416" s="2">
        <f>IF(VLOOKUP(Table2[[#This Row],[AwayTeam]],Table3[[Teams]:[D]],2)&lt;&gt;VLOOKUP(Table2[[#This Row],[HomeTeam]],Table3[[Teams]:[D]],2),1,0)</f>
        <v>0</v>
      </c>
    </row>
    <row r="417" spans="1:23" x14ac:dyDescent="0.25">
      <c r="B417" s="1">
        <v>45631</v>
      </c>
      <c r="C417" s="9" t="s">
        <v>527</v>
      </c>
      <c r="D417" s="2" t="s">
        <v>26</v>
      </c>
      <c r="E417" s="2" t="s">
        <v>44</v>
      </c>
      <c r="F417" s="2"/>
      <c r="G417" s="2"/>
      <c r="H417" s="2" t="str">
        <f t="shared" si="20"/>
        <v>_</v>
      </c>
      <c r="I417" s="2"/>
      <c r="J417" s="2"/>
      <c r="K417" s="2"/>
      <c r="L417" s="2" t="str">
        <f t="shared" si="19"/>
        <v>_</v>
      </c>
      <c r="M417" s="2"/>
      <c r="N417" s="2">
        <f>IF(ISBLANK(Table2[[#This Row],[ActualResult]]), 0, 1)</f>
        <v>0</v>
      </c>
      <c r="O417" s="2" t="str">
        <f>IF(ISBLANK(Table2[[#This Row],[ActualResult]]), "_", IF(Table2[[#This Row],[ActualWinner]]=Table2[[#This Row],[PredictedWinner]], "Y", "N"))</f>
        <v>_</v>
      </c>
      <c r="P417" s="2" t="str">
        <f>IF(ISBLANK(Table2[[#This Row],[ActualResult]]), "_", IF(Table2[[#This Row],[ActualAwayScore]]=Table2[[#This Row],[PredictedAwayScore]], "Y", "N"))</f>
        <v>_</v>
      </c>
      <c r="Q417" s="2" t="str">
        <f>IF(ISBLANK(Table2[[#This Row],[ActualResult]]), "_", IF(Table2[[#This Row],[ActualHomeScore]]=Table2[[#This Row],[PredictedHomeScore]], "Y", "N"))</f>
        <v>_</v>
      </c>
      <c r="R417" s="2"/>
      <c r="S417" s="2" t="str">
        <f t="shared" si="18"/>
        <v>_</v>
      </c>
      <c r="T417" s="2">
        <f>IF(VLOOKUP(Table2[[#This Row],[AwayTeam]],Table3[[Teams]:[D]],2)=VLOOKUP(Table2[[#This Row],[HomeTeam]],Table3[[Teams]:[D]],2),1,0)</f>
        <v>0</v>
      </c>
      <c r="U417" s="2">
        <f>IF(VLOOKUP(Table2[[#This Row],[AwayTeam]],Table3[[Teams]:[D]],3)=VLOOKUP(Table2[[#This Row],[HomeTeam]],Table3[[Teams]:[D]],3),1,0)</f>
        <v>0</v>
      </c>
      <c r="V417" s="2">
        <f>IF(Table2[[#This Row],[InterConf]]=1,IF(Table2[[#This Row],[InterDiv]]=0, 1, 0), 0)</f>
        <v>0</v>
      </c>
      <c r="W417" s="2">
        <f>IF(VLOOKUP(Table2[[#This Row],[AwayTeam]],Table3[[Teams]:[D]],2)&lt;&gt;VLOOKUP(Table2[[#This Row],[HomeTeam]],Table3[[Teams]:[D]],2),1,0)</f>
        <v>1</v>
      </c>
    </row>
    <row r="418" spans="1:23" x14ac:dyDescent="0.25">
      <c r="B418" s="1">
        <v>45631</v>
      </c>
      <c r="C418" s="9" t="s">
        <v>528</v>
      </c>
      <c r="D418" s="2" t="s">
        <v>12</v>
      </c>
      <c r="E418" s="2" t="s">
        <v>33</v>
      </c>
      <c r="F418" s="2"/>
      <c r="G418" s="2"/>
      <c r="H418" s="2" t="str">
        <f t="shared" si="20"/>
        <v>_</v>
      </c>
      <c r="I418" s="2"/>
      <c r="J418" s="2"/>
      <c r="K418" s="2"/>
      <c r="L418" s="2" t="str">
        <f t="shared" si="19"/>
        <v>_</v>
      </c>
      <c r="M418" s="2"/>
      <c r="N418" s="2">
        <f>IF(ISBLANK(Table2[[#This Row],[ActualResult]]), 0, 1)</f>
        <v>0</v>
      </c>
      <c r="O418" s="2" t="str">
        <f>IF(ISBLANK(Table2[[#This Row],[ActualResult]]), "_", IF(Table2[[#This Row],[ActualWinner]]=Table2[[#This Row],[PredictedWinner]], "Y", "N"))</f>
        <v>_</v>
      </c>
      <c r="P418" s="2" t="str">
        <f>IF(ISBLANK(Table2[[#This Row],[ActualResult]]), "_", IF(Table2[[#This Row],[ActualAwayScore]]=Table2[[#This Row],[PredictedAwayScore]], "Y", "N"))</f>
        <v>_</v>
      </c>
      <c r="Q418" s="2" t="str">
        <f>IF(ISBLANK(Table2[[#This Row],[ActualResult]]), "_", IF(Table2[[#This Row],[ActualHomeScore]]=Table2[[#This Row],[PredictedHomeScore]], "Y", "N"))</f>
        <v>_</v>
      </c>
      <c r="R418" s="2"/>
      <c r="S418" s="2" t="str">
        <f t="shared" si="18"/>
        <v>_</v>
      </c>
      <c r="T418" s="2">
        <f>IF(VLOOKUP(Table2[[#This Row],[AwayTeam]],Table3[[Teams]:[D]],2)=VLOOKUP(Table2[[#This Row],[HomeTeam]],Table3[[Teams]:[D]],2),1,0)</f>
        <v>0</v>
      </c>
      <c r="U418" s="2">
        <f>IF(VLOOKUP(Table2[[#This Row],[AwayTeam]],Table3[[Teams]:[D]],3)=VLOOKUP(Table2[[#This Row],[HomeTeam]],Table3[[Teams]:[D]],3),1,0)</f>
        <v>0</v>
      </c>
      <c r="V418" s="2">
        <f>IF(Table2[[#This Row],[InterConf]]=1,IF(Table2[[#This Row],[InterDiv]]=0, 1, 0), 0)</f>
        <v>0</v>
      </c>
      <c r="W418" s="2">
        <f>IF(VLOOKUP(Table2[[#This Row],[AwayTeam]],Table3[[Teams]:[D]],2)&lt;&gt;VLOOKUP(Table2[[#This Row],[HomeTeam]],Table3[[Teams]:[D]],2),1,0)</f>
        <v>1</v>
      </c>
    </row>
    <row r="419" spans="1:23" x14ac:dyDescent="0.25">
      <c r="B419" s="1">
        <v>45631</v>
      </c>
      <c r="C419" s="9" t="s">
        <v>529</v>
      </c>
      <c r="D419" s="2" t="s">
        <v>13</v>
      </c>
      <c r="E419" s="2" t="s">
        <v>24</v>
      </c>
      <c r="F419" s="2"/>
      <c r="G419" s="2"/>
      <c r="H419" s="2" t="str">
        <f t="shared" si="20"/>
        <v>_</v>
      </c>
      <c r="I419" s="2"/>
      <c r="J419" s="2"/>
      <c r="K419" s="2"/>
      <c r="L419" s="2" t="str">
        <f t="shared" si="19"/>
        <v>_</v>
      </c>
      <c r="M419" s="2"/>
      <c r="N419" s="2">
        <f>IF(ISBLANK(Table2[[#This Row],[ActualResult]]), 0, 1)</f>
        <v>0</v>
      </c>
      <c r="O419" s="2" t="str">
        <f>IF(ISBLANK(Table2[[#This Row],[ActualResult]]), "_", IF(Table2[[#This Row],[ActualWinner]]=Table2[[#This Row],[PredictedWinner]], "Y", "N"))</f>
        <v>_</v>
      </c>
      <c r="P419" s="2" t="str">
        <f>IF(ISBLANK(Table2[[#This Row],[ActualResult]]), "_", IF(Table2[[#This Row],[ActualAwayScore]]=Table2[[#This Row],[PredictedAwayScore]], "Y", "N"))</f>
        <v>_</v>
      </c>
      <c r="Q419" s="2" t="str">
        <f>IF(ISBLANK(Table2[[#This Row],[ActualResult]]), "_", IF(Table2[[#This Row],[ActualHomeScore]]=Table2[[#This Row],[PredictedHomeScore]], "Y", "N"))</f>
        <v>_</v>
      </c>
      <c r="R419" s="2"/>
      <c r="S419" s="2" t="str">
        <f t="shared" si="18"/>
        <v>_</v>
      </c>
      <c r="T419" s="2">
        <f>IF(VLOOKUP(Table2[[#This Row],[AwayTeam]],Table3[[Teams]:[D]],2)=VLOOKUP(Table2[[#This Row],[HomeTeam]],Table3[[Teams]:[D]],2),1,0)</f>
        <v>1</v>
      </c>
      <c r="U419" s="2">
        <f>IF(VLOOKUP(Table2[[#This Row],[AwayTeam]],Table3[[Teams]:[D]],3)=VLOOKUP(Table2[[#This Row],[HomeTeam]],Table3[[Teams]:[D]],3),1,0)</f>
        <v>0</v>
      </c>
      <c r="V419" s="2">
        <f>IF(Table2[[#This Row],[InterConf]]=1,IF(Table2[[#This Row],[InterDiv]]=0, 1, 0), 0)</f>
        <v>1</v>
      </c>
      <c r="W419" s="2">
        <f>IF(VLOOKUP(Table2[[#This Row],[AwayTeam]],Table3[[Teams]:[D]],2)&lt;&gt;VLOOKUP(Table2[[#This Row],[HomeTeam]],Table3[[Teams]:[D]],2),1,0)</f>
        <v>0</v>
      </c>
    </row>
    <row r="420" spans="1:23" x14ac:dyDescent="0.25">
      <c r="A420" s="5"/>
      <c r="B420" s="3">
        <v>45631</v>
      </c>
      <c r="C420" s="10" t="s">
        <v>530</v>
      </c>
      <c r="D420" s="4" t="s">
        <v>36</v>
      </c>
      <c r="E420" s="4" t="s">
        <v>23</v>
      </c>
      <c r="F420" s="4"/>
      <c r="G420" s="4"/>
      <c r="H420" s="4" t="str">
        <f t="shared" si="20"/>
        <v>_</v>
      </c>
      <c r="I420" s="4"/>
      <c r="J420" s="4"/>
      <c r="K420" s="4"/>
      <c r="L420" s="2" t="str">
        <f t="shared" si="19"/>
        <v>_</v>
      </c>
      <c r="M420" s="4"/>
      <c r="N420" s="4">
        <f>IF(ISBLANK(Table2[[#This Row],[ActualResult]]), 0, 1)</f>
        <v>0</v>
      </c>
      <c r="O420" s="4" t="str">
        <f>IF(ISBLANK(Table2[[#This Row],[ActualResult]]), "_", IF(Table2[[#This Row],[ActualWinner]]=Table2[[#This Row],[PredictedWinner]], "Y", "N"))</f>
        <v>_</v>
      </c>
      <c r="P420" s="4" t="str">
        <f>IF(ISBLANK(Table2[[#This Row],[ActualResult]]), "_", IF(Table2[[#This Row],[ActualAwayScore]]=Table2[[#This Row],[PredictedAwayScore]], "Y", "N"))</f>
        <v>_</v>
      </c>
      <c r="Q420" s="4" t="str">
        <f>IF(ISBLANK(Table2[[#This Row],[ActualResult]]), "_", IF(Table2[[#This Row],[ActualHomeScore]]=Table2[[#This Row],[PredictedHomeScore]], "Y", "N"))</f>
        <v>_</v>
      </c>
      <c r="R420" s="2"/>
      <c r="S420" s="2" t="str">
        <f t="shared" si="18"/>
        <v>_</v>
      </c>
      <c r="T420" s="2">
        <f>IF(VLOOKUP(Table2[[#This Row],[AwayTeam]],Table3[[Teams]:[D]],2)=VLOOKUP(Table2[[#This Row],[HomeTeam]],Table3[[Teams]:[D]],2),1,0)</f>
        <v>0</v>
      </c>
      <c r="U420" s="2">
        <f>IF(VLOOKUP(Table2[[#This Row],[AwayTeam]],Table3[[Teams]:[D]],3)=VLOOKUP(Table2[[#This Row],[HomeTeam]],Table3[[Teams]:[D]],3),1,0)</f>
        <v>0</v>
      </c>
      <c r="V420" s="2">
        <f>IF(Table2[[#This Row],[InterConf]]=1,IF(Table2[[#This Row],[InterDiv]]=0, 1, 0), 0)</f>
        <v>0</v>
      </c>
      <c r="W420" s="2">
        <f>IF(VLOOKUP(Table2[[#This Row],[AwayTeam]],Table3[[Teams]:[D]],2)&lt;&gt;VLOOKUP(Table2[[#This Row],[HomeTeam]],Table3[[Teams]:[D]],2),1,0)</f>
        <v>1</v>
      </c>
    </row>
    <row r="421" spans="1:23" x14ac:dyDescent="0.25">
      <c r="B421" s="1">
        <v>45632</v>
      </c>
      <c r="C421" s="9" t="s">
        <v>531</v>
      </c>
      <c r="D421" s="2" t="s">
        <v>46</v>
      </c>
      <c r="E421" s="2" t="s">
        <v>18</v>
      </c>
      <c r="F421" s="2"/>
      <c r="G421" s="2"/>
      <c r="H421" s="2" t="str">
        <f t="shared" si="20"/>
        <v>_</v>
      </c>
      <c r="I421" s="2"/>
      <c r="J421" s="2"/>
      <c r="K421" s="2"/>
      <c r="L421" s="19" t="str">
        <f t="shared" si="19"/>
        <v>_</v>
      </c>
      <c r="M421" s="2"/>
      <c r="N421" s="2">
        <f>IF(ISBLANK(Table2[[#This Row],[ActualResult]]), 0, 1)</f>
        <v>0</v>
      </c>
      <c r="O421" s="2" t="str">
        <f>IF(ISBLANK(Table2[[#This Row],[ActualResult]]), "_", IF(Table2[[#This Row],[ActualWinner]]=Table2[[#This Row],[PredictedWinner]], "Y", "N"))</f>
        <v>_</v>
      </c>
      <c r="P421" s="2" t="str">
        <f>IF(ISBLANK(Table2[[#This Row],[ActualResult]]), "_", IF(Table2[[#This Row],[ActualAwayScore]]=Table2[[#This Row],[PredictedAwayScore]], "Y", "N"))</f>
        <v>_</v>
      </c>
      <c r="Q421" s="2" t="str">
        <f>IF(ISBLANK(Table2[[#This Row],[ActualResult]]), "_", IF(Table2[[#This Row],[ActualHomeScore]]=Table2[[#This Row],[PredictedHomeScore]], "Y", "N"))</f>
        <v>_</v>
      </c>
      <c r="R421" s="2"/>
      <c r="S421" s="2" t="str">
        <f t="shared" si="18"/>
        <v>_</v>
      </c>
      <c r="T421" s="2">
        <f>IF(VLOOKUP(Table2[[#This Row],[AwayTeam]],Table3[[Teams]:[D]],2)=VLOOKUP(Table2[[#This Row],[HomeTeam]],Table3[[Teams]:[D]],2),1,0)</f>
        <v>1</v>
      </c>
      <c r="U421" s="2">
        <f>IF(VLOOKUP(Table2[[#This Row],[AwayTeam]],Table3[[Teams]:[D]],3)=VLOOKUP(Table2[[#This Row],[HomeTeam]],Table3[[Teams]:[D]],3),1,0)</f>
        <v>0</v>
      </c>
      <c r="V421" s="2">
        <f>IF(Table2[[#This Row],[InterConf]]=1,IF(Table2[[#This Row],[InterDiv]]=0, 1, 0), 0)</f>
        <v>1</v>
      </c>
      <c r="W421" s="2">
        <f>IF(VLOOKUP(Table2[[#This Row],[AwayTeam]],Table3[[Teams]:[D]],2)&lt;&gt;VLOOKUP(Table2[[#This Row],[HomeTeam]],Table3[[Teams]:[D]],2),1,0)</f>
        <v>0</v>
      </c>
    </row>
    <row r="422" spans="1:23" x14ac:dyDescent="0.25">
      <c r="B422" s="1">
        <v>45632</v>
      </c>
      <c r="C422" s="9" t="s">
        <v>532</v>
      </c>
      <c r="D422" s="2" t="s">
        <v>12</v>
      </c>
      <c r="E422" s="2" t="s">
        <v>32</v>
      </c>
      <c r="F422" s="2"/>
      <c r="G422" s="2"/>
      <c r="H422" s="2" t="str">
        <f t="shared" si="20"/>
        <v>_</v>
      </c>
      <c r="I422" s="2"/>
      <c r="J422" s="2"/>
      <c r="K422" s="2"/>
      <c r="L422" s="2" t="str">
        <f t="shared" si="19"/>
        <v>_</v>
      </c>
      <c r="M422" s="2"/>
      <c r="N422" s="2">
        <f>IF(ISBLANK(Table2[[#This Row],[ActualResult]]), 0, 1)</f>
        <v>0</v>
      </c>
      <c r="O422" s="2" t="str">
        <f>IF(ISBLANK(Table2[[#This Row],[ActualResult]]), "_", IF(Table2[[#This Row],[ActualWinner]]=Table2[[#This Row],[PredictedWinner]], "Y", "N"))</f>
        <v>_</v>
      </c>
      <c r="P422" s="2" t="str">
        <f>IF(ISBLANK(Table2[[#This Row],[ActualResult]]), "_", IF(Table2[[#This Row],[ActualAwayScore]]=Table2[[#This Row],[PredictedAwayScore]], "Y", "N"))</f>
        <v>_</v>
      </c>
      <c r="Q422" s="2" t="str">
        <f>IF(ISBLANK(Table2[[#This Row],[ActualResult]]), "_", IF(Table2[[#This Row],[ActualHomeScore]]=Table2[[#This Row],[PredictedHomeScore]], "Y", "N"))</f>
        <v>_</v>
      </c>
      <c r="R422" s="2"/>
      <c r="S422" s="2" t="str">
        <f t="shared" si="18"/>
        <v>_</v>
      </c>
      <c r="T422" s="2">
        <f>IF(VLOOKUP(Table2[[#This Row],[AwayTeam]],Table3[[Teams]:[D]],2)=VLOOKUP(Table2[[#This Row],[HomeTeam]],Table3[[Teams]:[D]],2),1,0)</f>
        <v>0</v>
      </c>
      <c r="U422" s="2">
        <f>IF(VLOOKUP(Table2[[#This Row],[AwayTeam]],Table3[[Teams]:[D]],3)=VLOOKUP(Table2[[#This Row],[HomeTeam]],Table3[[Teams]:[D]],3),1,0)</f>
        <v>0</v>
      </c>
      <c r="V422" s="2">
        <f>IF(Table2[[#This Row],[InterConf]]=1,IF(Table2[[#This Row],[InterDiv]]=0, 1, 0), 0)</f>
        <v>0</v>
      </c>
      <c r="W422" s="2">
        <f>IF(VLOOKUP(Table2[[#This Row],[AwayTeam]],Table3[[Teams]:[D]],2)&lt;&gt;VLOOKUP(Table2[[#This Row],[HomeTeam]],Table3[[Teams]:[D]],2),1,0)</f>
        <v>1</v>
      </c>
    </row>
    <row r="423" spans="1:23" x14ac:dyDescent="0.25">
      <c r="B423" s="1">
        <v>45632</v>
      </c>
      <c r="C423" s="9" t="s">
        <v>533</v>
      </c>
      <c r="D423" s="2" t="s">
        <v>21</v>
      </c>
      <c r="E423" s="2" t="s">
        <v>20</v>
      </c>
      <c r="F423" s="2"/>
      <c r="G423" s="2"/>
      <c r="H423" s="2" t="str">
        <f t="shared" si="20"/>
        <v>_</v>
      </c>
      <c r="I423" s="2"/>
      <c r="J423" s="2"/>
      <c r="K423" s="2"/>
      <c r="L423" s="2" t="str">
        <f t="shared" si="19"/>
        <v>_</v>
      </c>
      <c r="M423" s="2"/>
      <c r="N423" s="2">
        <f>IF(ISBLANK(Table2[[#This Row],[ActualResult]]), 0, 1)</f>
        <v>0</v>
      </c>
      <c r="O423" s="2" t="str">
        <f>IF(ISBLANK(Table2[[#This Row],[ActualResult]]), "_", IF(Table2[[#This Row],[ActualWinner]]=Table2[[#This Row],[PredictedWinner]], "Y", "N"))</f>
        <v>_</v>
      </c>
      <c r="P423" s="2" t="str">
        <f>IF(ISBLANK(Table2[[#This Row],[ActualResult]]), "_", IF(Table2[[#This Row],[ActualAwayScore]]=Table2[[#This Row],[PredictedAwayScore]], "Y", "N"))</f>
        <v>_</v>
      </c>
      <c r="Q423" s="2" t="str">
        <f>IF(ISBLANK(Table2[[#This Row],[ActualResult]]), "_", IF(Table2[[#This Row],[ActualHomeScore]]=Table2[[#This Row],[PredictedHomeScore]], "Y", "N"))</f>
        <v>_</v>
      </c>
      <c r="R423" s="2"/>
      <c r="S423" s="2" t="str">
        <f t="shared" si="18"/>
        <v>_</v>
      </c>
      <c r="T423" s="2">
        <f>IF(VLOOKUP(Table2[[#This Row],[AwayTeam]],Table3[[Teams]:[D]],2)=VLOOKUP(Table2[[#This Row],[HomeTeam]],Table3[[Teams]:[D]],2),1,0)</f>
        <v>1</v>
      </c>
      <c r="U423" s="2">
        <f>IF(VLOOKUP(Table2[[#This Row],[AwayTeam]],Table3[[Teams]:[D]],3)=VLOOKUP(Table2[[#This Row],[HomeTeam]],Table3[[Teams]:[D]],3),1,0)</f>
        <v>1</v>
      </c>
      <c r="V423" s="2">
        <f>IF(Table2[[#This Row],[InterConf]]=1,IF(Table2[[#This Row],[InterDiv]]=0, 1, 0), 0)</f>
        <v>0</v>
      </c>
      <c r="W423" s="2">
        <f>IF(VLOOKUP(Table2[[#This Row],[AwayTeam]],Table3[[Teams]:[D]],2)&lt;&gt;VLOOKUP(Table2[[#This Row],[HomeTeam]],Table3[[Teams]:[D]],2),1,0)</f>
        <v>0</v>
      </c>
    </row>
    <row r="424" spans="1:23" x14ac:dyDescent="0.25">
      <c r="B424" s="1">
        <v>45632</v>
      </c>
      <c r="C424" s="9" t="s">
        <v>534</v>
      </c>
      <c r="D424" s="2" t="s">
        <v>36</v>
      </c>
      <c r="E424" s="2" t="s">
        <v>25</v>
      </c>
      <c r="F424" s="2"/>
      <c r="G424" s="2"/>
      <c r="H424" s="2" t="str">
        <f t="shared" si="20"/>
        <v>_</v>
      </c>
      <c r="I424" s="2"/>
      <c r="J424" s="2"/>
      <c r="K424" s="2"/>
      <c r="L424" s="2" t="str">
        <f t="shared" si="19"/>
        <v>_</v>
      </c>
      <c r="M424" s="2"/>
      <c r="N424" s="2">
        <f>IF(ISBLANK(Table2[[#This Row],[ActualResult]]), 0, 1)</f>
        <v>0</v>
      </c>
      <c r="O424" s="2" t="str">
        <f>IF(ISBLANK(Table2[[#This Row],[ActualResult]]), "_", IF(Table2[[#This Row],[ActualWinner]]=Table2[[#This Row],[PredictedWinner]], "Y", "N"))</f>
        <v>_</v>
      </c>
      <c r="P424" s="2" t="str">
        <f>IF(ISBLANK(Table2[[#This Row],[ActualResult]]), "_", IF(Table2[[#This Row],[ActualAwayScore]]=Table2[[#This Row],[PredictedAwayScore]], "Y", "N"))</f>
        <v>_</v>
      </c>
      <c r="Q424" s="2" t="str">
        <f>IF(ISBLANK(Table2[[#This Row],[ActualResult]]), "_", IF(Table2[[#This Row],[ActualHomeScore]]=Table2[[#This Row],[PredictedHomeScore]], "Y", "N"))</f>
        <v>_</v>
      </c>
      <c r="R424" s="2"/>
      <c r="S424" s="2" t="str">
        <f t="shared" si="18"/>
        <v>_</v>
      </c>
      <c r="T424" s="2">
        <f>IF(VLOOKUP(Table2[[#This Row],[AwayTeam]],Table3[[Teams]:[D]],2)=VLOOKUP(Table2[[#This Row],[HomeTeam]],Table3[[Teams]:[D]],2),1,0)</f>
        <v>0</v>
      </c>
      <c r="U424" s="2">
        <f>IF(VLOOKUP(Table2[[#This Row],[AwayTeam]],Table3[[Teams]:[D]],3)=VLOOKUP(Table2[[#This Row],[HomeTeam]],Table3[[Teams]:[D]],3),1,0)</f>
        <v>0</v>
      </c>
      <c r="V424" s="2">
        <f>IF(Table2[[#This Row],[InterConf]]=1,IF(Table2[[#This Row],[InterDiv]]=0, 1, 0), 0)</f>
        <v>0</v>
      </c>
      <c r="W424" s="2">
        <f>IF(VLOOKUP(Table2[[#This Row],[AwayTeam]],Table3[[Teams]:[D]],2)&lt;&gt;VLOOKUP(Table2[[#This Row],[HomeTeam]],Table3[[Teams]:[D]],2),1,0)</f>
        <v>1</v>
      </c>
    </row>
    <row r="425" spans="1:23" x14ac:dyDescent="0.25">
      <c r="B425" s="1">
        <v>45632</v>
      </c>
      <c r="C425" s="9" t="s">
        <v>535</v>
      </c>
      <c r="D425" s="2" t="s">
        <v>34</v>
      </c>
      <c r="E425" s="2" t="s">
        <v>27</v>
      </c>
      <c r="F425" s="2"/>
      <c r="G425" s="2"/>
      <c r="H425" s="2" t="str">
        <f t="shared" si="20"/>
        <v>_</v>
      </c>
      <c r="I425" s="2"/>
      <c r="J425" s="2"/>
      <c r="K425" s="2"/>
      <c r="L425" s="2" t="str">
        <f t="shared" si="19"/>
        <v>_</v>
      </c>
      <c r="M425" s="2"/>
      <c r="N425" s="2">
        <f>IF(ISBLANK(Table2[[#This Row],[ActualResult]]), 0, 1)</f>
        <v>0</v>
      </c>
      <c r="O425" s="2" t="str">
        <f>IF(ISBLANK(Table2[[#This Row],[ActualResult]]), "_", IF(Table2[[#This Row],[ActualWinner]]=Table2[[#This Row],[PredictedWinner]], "Y", "N"))</f>
        <v>_</v>
      </c>
      <c r="P425" s="2" t="str">
        <f>IF(ISBLANK(Table2[[#This Row],[ActualResult]]), "_", IF(Table2[[#This Row],[ActualAwayScore]]=Table2[[#This Row],[PredictedAwayScore]], "Y", "N"))</f>
        <v>_</v>
      </c>
      <c r="Q425" s="2" t="str">
        <f>IF(ISBLANK(Table2[[#This Row],[ActualResult]]), "_", IF(Table2[[#This Row],[ActualHomeScore]]=Table2[[#This Row],[PredictedHomeScore]], "Y", "N"))</f>
        <v>_</v>
      </c>
      <c r="R425" s="2"/>
      <c r="S425" s="2" t="str">
        <f t="shared" si="18"/>
        <v>_</v>
      </c>
      <c r="T425" s="2">
        <f>IF(VLOOKUP(Table2[[#This Row],[AwayTeam]],Table3[[Teams]:[D]],2)=VLOOKUP(Table2[[#This Row],[HomeTeam]],Table3[[Teams]:[D]],2),1,0)</f>
        <v>1</v>
      </c>
      <c r="U425" s="2">
        <f>IF(VLOOKUP(Table2[[#This Row],[AwayTeam]],Table3[[Teams]:[D]],3)=VLOOKUP(Table2[[#This Row],[HomeTeam]],Table3[[Teams]:[D]],3),1,0)</f>
        <v>0</v>
      </c>
      <c r="V425" s="2">
        <f>IF(Table2[[#This Row],[InterConf]]=1,IF(Table2[[#This Row],[InterDiv]]=0, 1, 0), 0)</f>
        <v>1</v>
      </c>
      <c r="W425" s="2">
        <f>IF(VLOOKUP(Table2[[#This Row],[AwayTeam]],Table3[[Teams]:[D]],2)&lt;&gt;VLOOKUP(Table2[[#This Row],[HomeTeam]],Table3[[Teams]:[D]],2),1,0)</f>
        <v>0</v>
      </c>
    </row>
    <row r="426" spans="1:23" x14ac:dyDescent="0.25">
      <c r="A426" s="5"/>
      <c r="B426" s="3">
        <v>45632</v>
      </c>
      <c r="C426" s="10" t="s">
        <v>536</v>
      </c>
      <c r="D426" s="4" t="s">
        <v>37</v>
      </c>
      <c r="E426" s="4" t="s">
        <v>47</v>
      </c>
      <c r="F426" s="4"/>
      <c r="G426" s="4"/>
      <c r="H426" s="4" t="str">
        <f t="shared" si="20"/>
        <v>_</v>
      </c>
      <c r="I426" s="4"/>
      <c r="J426" s="4"/>
      <c r="K426" s="4"/>
      <c r="L426" s="4" t="str">
        <f t="shared" si="19"/>
        <v>_</v>
      </c>
      <c r="M426" s="4"/>
      <c r="N426" s="4">
        <f>IF(ISBLANK(Table2[[#This Row],[ActualResult]]), 0, 1)</f>
        <v>0</v>
      </c>
      <c r="O426" s="4" t="str">
        <f>IF(ISBLANK(Table2[[#This Row],[ActualResult]]), "_", IF(Table2[[#This Row],[ActualWinner]]=Table2[[#This Row],[PredictedWinner]], "Y", "N"))</f>
        <v>_</v>
      </c>
      <c r="P426" s="4" t="str">
        <f>IF(ISBLANK(Table2[[#This Row],[ActualResult]]), "_", IF(Table2[[#This Row],[ActualAwayScore]]=Table2[[#This Row],[PredictedAwayScore]], "Y", "N"))</f>
        <v>_</v>
      </c>
      <c r="Q426" s="4" t="str">
        <f>IF(ISBLANK(Table2[[#This Row],[ActualResult]]), "_", IF(Table2[[#This Row],[ActualHomeScore]]=Table2[[#This Row],[PredictedHomeScore]], "Y", "N"))</f>
        <v>_</v>
      </c>
      <c r="R426" s="2"/>
      <c r="S426" s="2" t="str">
        <f t="shared" si="18"/>
        <v>_</v>
      </c>
      <c r="T426" s="2">
        <f>IF(VLOOKUP(Table2[[#This Row],[AwayTeam]],Table3[[Teams]:[D]],2)=VLOOKUP(Table2[[#This Row],[HomeTeam]],Table3[[Teams]:[D]],2),1,0)</f>
        <v>1</v>
      </c>
      <c r="U426" s="2">
        <f>IF(VLOOKUP(Table2[[#This Row],[AwayTeam]],Table3[[Teams]:[D]],3)=VLOOKUP(Table2[[#This Row],[HomeTeam]],Table3[[Teams]:[D]],3),1,0)</f>
        <v>0</v>
      </c>
      <c r="V426" s="2">
        <f>IF(Table2[[#This Row],[InterConf]]=1,IF(Table2[[#This Row],[InterDiv]]=0, 1, 0), 0)</f>
        <v>1</v>
      </c>
      <c r="W426" s="2">
        <f>IF(VLOOKUP(Table2[[#This Row],[AwayTeam]],Table3[[Teams]:[D]],2)&lt;&gt;VLOOKUP(Table2[[#This Row],[HomeTeam]],Table3[[Teams]:[D]],2),1,0)</f>
        <v>0</v>
      </c>
    </row>
    <row r="427" spans="1:23" x14ac:dyDescent="0.25">
      <c r="B427" s="1">
        <v>45633</v>
      </c>
      <c r="C427" s="9" t="s">
        <v>537</v>
      </c>
      <c r="D427" s="2" t="s">
        <v>45</v>
      </c>
      <c r="E427" s="2" t="s">
        <v>16</v>
      </c>
      <c r="F427" s="2"/>
      <c r="G427" s="2"/>
      <c r="H427" s="2" t="str">
        <f t="shared" si="20"/>
        <v>_</v>
      </c>
      <c r="I427" s="2"/>
      <c r="J427" s="2"/>
      <c r="K427" s="2"/>
      <c r="L427" s="2" t="str">
        <f t="shared" si="19"/>
        <v>_</v>
      </c>
      <c r="M427" s="2"/>
      <c r="N427" s="2">
        <f>IF(ISBLANK(Table2[[#This Row],[ActualResult]]), 0, 1)</f>
        <v>0</v>
      </c>
      <c r="O427" s="2" t="str">
        <f>IF(ISBLANK(Table2[[#This Row],[ActualResult]]), "_", IF(Table2[[#This Row],[ActualWinner]]=Table2[[#This Row],[PredictedWinner]], "Y", "N"))</f>
        <v>_</v>
      </c>
      <c r="P427" s="2" t="str">
        <f>IF(ISBLANK(Table2[[#This Row],[ActualResult]]), "_", IF(Table2[[#This Row],[ActualAwayScore]]=Table2[[#This Row],[PredictedAwayScore]], "Y", "N"))</f>
        <v>_</v>
      </c>
      <c r="Q427" s="2" t="str">
        <f>IF(ISBLANK(Table2[[#This Row],[ActualResult]]), "_", IF(Table2[[#This Row],[ActualHomeScore]]=Table2[[#This Row],[PredictedHomeScore]], "Y", "N"))</f>
        <v>_</v>
      </c>
      <c r="R427" s="2"/>
      <c r="S427" s="2" t="str">
        <f t="shared" si="18"/>
        <v>_</v>
      </c>
      <c r="T427" s="2">
        <f>IF(VLOOKUP(Table2[[#This Row],[AwayTeam]],Table3[[Teams]:[D]],2)=VLOOKUP(Table2[[#This Row],[HomeTeam]],Table3[[Teams]:[D]],2),1,0)</f>
        <v>1</v>
      </c>
      <c r="U427" s="2">
        <f>IF(VLOOKUP(Table2[[#This Row],[AwayTeam]],Table3[[Teams]:[D]],3)=VLOOKUP(Table2[[#This Row],[HomeTeam]],Table3[[Teams]:[D]],3),1,0)</f>
        <v>0</v>
      </c>
      <c r="V427" s="2">
        <f>IF(Table2[[#This Row],[InterConf]]=1,IF(Table2[[#This Row],[InterDiv]]=0, 1, 0), 0)</f>
        <v>1</v>
      </c>
      <c r="W427" s="2">
        <f>IF(VLOOKUP(Table2[[#This Row],[AwayTeam]],Table3[[Teams]:[D]],2)&lt;&gt;VLOOKUP(Table2[[#This Row],[HomeTeam]],Table3[[Teams]:[D]],2),1,0)</f>
        <v>0</v>
      </c>
    </row>
    <row r="428" spans="1:23" x14ac:dyDescent="0.25">
      <c r="B428" s="1">
        <v>45633</v>
      </c>
      <c r="C428" s="9" t="s">
        <v>538</v>
      </c>
      <c r="D428" s="2" t="s">
        <v>15</v>
      </c>
      <c r="E428" s="2" t="s">
        <v>29</v>
      </c>
      <c r="F428" s="2"/>
      <c r="G428" s="2"/>
      <c r="H428" s="2" t="str">
        <f t="shared" si="20"/>
        <v>_</v>
      </c>
      <c r="I428" s="2"/>
      <c r="J428" s="2"/>
      <c r="K428" s="2"/>
      <c r="L428" s="2" t="str">
        <f t="shared" si="19"/>
        <v>_</v>
      </c>
      <c r="M428" s="2"/>
      <c r="N428" s="2">
        <f>IF(ISBLANK(Table2[[#This Row],[ActualResult]]), 0, 1)</f>
        <v>0</v>
      </c>
      <c r="O428" s="2" t="str">
        <f>IF(ISBLANK(Table2[[#This Row],[ActualResult]]), "_", IF(Table2[[#This Row],[ActualWinner]]=Table2[[#This Row],[PredictedWinner]], "Y", "N"))</f>
        <v>_</v>
      </c>
      <c r="P428" s="2" t="str">
        <f>IF(ISBLANK(Table2[[#This Row],[ActualResult]]), "_", IF(Table2[[#This Row],[ActualAwayScore]]=Table2[[#This Row],[PredictedAwayScore]], "Y", "N"))</f>
        <v>_</v>
      </c>
      <c r="Q428" s="2" t="str">
        <f>IF(ISBLANK(Table2[[#This Row],[ActualResult]]), "_", IF(Table2[[#This Row],[ActualHomeScore]]=Table2[[#This Row],[PredictedHomeScore]], "Y", "N"))</f>
        <v>_</v>
      </c>
      <c r="R428" s="2"/>
      <c r="S428" s="2" t="str">
        <f t="shared" si="18"/>
        <v>_</v>
      </c>
      <c r="T428" s="2">
        <f>IF(VLOOKUP(Table2[[#This Row],[AwayTeam]],Table3[[Teams]:[D]],2)=VLOOKUP(Table2[[#This Row],[HomeTeam]],Table3[[Teams]:[D]],2),1,0)</f>
        <v>0</v>
      </c>
      <c r="U428" s="2">
        <f>IF(VLOOKUP(Table2[[#This Row],[AwayTeam]],Table3[[Teams]:[D]],3)=VLOOKUP(Table2[[#This Row],[HomeTeam]],Table3[[Teams]:[D]],3),1,0)</f>
        <v>0</v>
      </c>
      <c r="V428" s="2">
        <f>IF(Table2[[#This Row],[InterConf]]=1,IF(Table2[[#This Row],[InterDiv]]=0, 1, 0), 0)</f>
        <v>0</v>
      </c>
      <c r="W428" s="2">
        <f>IF(VLOOKUP(Table2[[#This Row],[AwayTeam]],Table3[[Teams]:[D]],2)&lt;&gt;VLOOKUP(Table2[[#This Row],[HomeTeam]],Table3[[Teams]:[D]],2),1,0)</f>
        <v>1</v>
      </c>
    </row>
    <row r="429" spans="1:23" x14ac:dyDescent="0.25">
      <c r="B429" s="1">
        <v>45633</v>
      </c>
      <c r="C429" s="9" t="s">
        <v>539</v>
      </c>
      <c r="D429" s="2" t="s">
        <v>22</v>
      </c>
      <c r="E429" s="2" t="s">
        <v>17</v>
      </c>
      <c r="F429" s="2"/>
      <c r="G429" s="2"/>
      <c r="H429" s="2" t="str">
        <f t="shared" si="20"/>
        <v>_</v>
      </c>
      <c r="I429" s="2"/>
      <c r="J429" s="2"/>
      <c r="K429" s="2"/>
      <c r="L429" s="2" t="str">
        <f t="shared" si="19"/>
        <v>_</v>
      </c>
      <c r="M429" s="2"/>
      <c r="N429" s="2">
        <f>IF(ISBLANK(Table2[[#This Row],[ActualResult]]), 0, 1)</f>
        <v>0</v>
      </c>
      <c r="O429" s="2" t="str">
        <f>IF(ISBLANK(Table2[[#This Row],[ActualResult]]), "_", IF(Table2[[#This Row],[ActualWinner]]=Table2[[#This Row],[PredictedWinner]], "Y", "N"))</f>
        <v>_</v>
      </c>
      <c r="P429" s="2" t="str">
        <f>IF(ISBLANK(Table2[[#This Row],[ActualResult]]), "_", IF(Table2[[#This Row],[ActualAwayScore]]=Table2[[#This Row],[PredictedAwayScore]], "Y", "N"))</f>
        <v>_</v>
      </c>
      <c r="Q429" s="2" t="str">
        <f>IF(ISBLANK(Table2[[#This Row],[ActualResult]]), "_", IF(Table2[[#This Row],[ActualHomeScore]]=Table2[[#This Row],[PredictedHomeScore]], "Y", "N"))</f>
        <v>_</v>
      </c>
      <c r="R429" s="2"/>
      <c r="S429" s="2" t="str">
        <f t="shared" si="18"/>
        <v>_</v>
      </c>
      <c r="T429" s="2">
        <f>IF(VLOOKUP(Table2[[#This Row],[AwayTeam]],Table3[[Teams]:[D]],2)=VLOOKUP(Table2[[#This Row],[HomeTeam]],Table3[[Teams]:[D]],2),1,0)</f>
        <v>1</v>
      </c>
      <c r="U429" s="2">
        <f>IF(VLOOKUP(Table2[[#This Row],[AwayTeam]],Table3[[Teams]:[D]],3)=VLOOKUP(Table2[[#This Row],[HomeTeam]],Table3[[Teams]:[D]],3),1,0)</f>
        <v>1</v>
      </c>
      <c r="V429" s="2">
        <f>IF(Table2[[#This Row],[InterConf]]=1,IF(Table2[[#This Row],[InterDiv]]=0, 1, 0), 0)</f>
        <v>0</v>
      </c>
      <c r="W429" s="2">
        <f>IF(VLOOKUP(Table2[[#This Row],[AwayTeam]],Table3[[Teams]:[D]],2)&lt;&gt;VLOOKUP(Table2[[#This Row],[HomeTeam]],Table3[[Teams]:[D]],2),1,0)</f>
        <v>0</v>
      </c>
    </row>
    <row r="430" spans="1:23" x14ac:dyDescent="0.25">
      <c r="B430" s="1">
        <v>45633</v>
      </c>
      <c r="C430" s="9" t="s">
        <v>540</v>
      </c>
      <c r="D430" s="2" t="s">
        <v>44</v>
      </c>
      <c r="E430" s="2" t="s">
        <v>33</v>
      </c>
      <c r="F430" s="2"/>
      <c r="G430" s="2"/>
      <c r="H430" s="2" t="str">
        <f t="shared" si="20"/>
        <v>_</v>
      </c>
      <c r="I430" s="2"/>
      <c r="J430" s="2"/>
      <c r="K430" s="2"/>
      <c r="L430" s="2" t="str">
        <f t="shared" si="19"/>
        <v>_</v>
      </c>
      <c r="M430" s="2"/>
      <c r="N430" s="2">
        <f>IF(ISBLANK(Table2[[#This Row],[ActualResult]]), 0, 1)</f>
        <v>0</v>
      </c>
      <c r="O430" s="2" t="str">
        <f>IF(ISBLANK(Table2[[#This Row],[ActualResult]]), "_", IF(Table2[[#This Row],[ActualWinner]]=Table2[[#This Row],[PredictedWinner]], "Y", "N"))</f>
        <v>_</v>
      </c>
      <c r="P430" s="2" t="str">
        <f>IF(ISBLANK(Table2[[#This Row],[ActualResult]]), "_", IF(Table2[[#This Row],[ActualAwayScore]]=Table2[[#This Row],[PredictedAwayScore]], "Y", "N"))</f>
        <v>_</v>
      </c>
      <c r="Q430" s="2" t="str">
        <f>IF(ISBLANK(Table2[[#This Row],[ActualResult]]), "_", IF(Table2[[#This Row],[ActualHomeScore]]=Table2[[#This Row],[PredictedHomeScore]], "Y", "N"))</f>
        <v>_</v>
      </c>
      <c r="R430" s="2"/>
      <c r="S430" s="2" t="str">
        <f t="shared" si="18"/>
        <v>_</v>
      </c>
      <c r="T430" s="2">
        <f>IF(VLOOKUP(Table2[[#This Row],[AwayTeam]],Table3[[Teams]:[D]],2)=VLOOKUP(Table2[[#This Row],[HomeTeam]],Table3[[Teams]:[D]],2),1,0)</f>
        <v>1</v>
      </c>
      <c r="U430" s="2">
        <f>IF(VLOOKUP(Table2[[#This Row],[AwayTeam]],Table3[[Teams]:[D]],3)=VLOOKUP(Table2[[#This Row],[HomeTeam]],Table3[[Teams]:[D]],3),1,0)</f>
        <v>1</v>
      </c>
      <c r="V430" s="2">
        <f>IF(Table2[[#This Row],[InterConf]]=1,IF(Table2[[#This Row],[InterDiv]]=0, 1, 0), 0)</f>
        <v>0</v>
      </c>
      <c r="W430" s="2">
        <f>IF(VLOOKUP(Table2[[#This Row],[AwayTeam]],Table3[[Teams]:[D]],2)&lt;&gt;VLOOKUP(Table2[[#This Row],[HomeTeam]],Table3[[Teams]:[D]],2),1,0)</f>
        <v>0</v>
      </c>
    </row>
    <row r="431" spans="1:23" x14ac:dyDescent="0.25">
      <c r="B431" s="1">
        <v>45633</v>
      </c>
      <c r="C431" s="9" t="s">
        <v>541</v>
      </c>
      <c r="D431" s="2" t="s">
        <v>38</v>
      </c>
      <c r="E431" s="2" t="s">
        <v>14</v>
      </c>
      <c r="F431" s="2"/>
      <c r="G431" s="2"/>
      <c r="H431" s="2" t="str">
        <f t="shared" si="20"/>
        <v>_</v>
      </c>
      <c r="I431" s="2"/>
      <c r="J431" s="2"/>
      <c r="K431" s="2"/>
      <c r="L431" s="2" t="str">
        <f t="shared" si="19"/>
        <v>_</v>
      </c>
      <c r="M431" s="2"/>
      <c r="N431" s="2">
        <f>IF(ISBLANK(Table2[[#This Row],[ActualResult]]), 0, 1)</f>
        <v>0</v>
      </c>
      <c r="O431" s="2" t="str">
        <f>IF(ISBLANK(Table2[[#This Row],[ActualResult]]), "_", IF(Table2[[#This Row],[ActualWinner]]=Table2[[#This Row],[PredictedWinner]], "Y", "N"))</f>
        <v>_</v>
      </c>
      <c r="P431" s="2" t="str">
        <f>IF(ISBLANK(Table2[[#This Row],[ActualResult]]), "_", IF(Table2[[#This Row],[ActualAwayScore]]=Table2[[#This Row],[PredictedAwayScore]], "Y", "N"))</f>
        <v>_</v>
      </c>
      <c r="Q431" s="2" t="str">
        <f>IF(ISBLANK(Table2[[#This Row],[ActualResult]]), "_", IF(Table2[[#This Row],[ActualHomeScore]]=Table2[[#This Row],[PredictedHomeScore]], "Y", "N"))</f>
        <v>_</v>
      </c>
      <c r="R431" s="2"/>
      <c r="S431" s="2" t="str">
        <f t="shared" si="18"/>
        <v>_</v>
      </c>
      <c r="T431" s="2">
        <f>IF(VLOOKUP(Table2[[#This Row],[AwayTeam]],Table3[[Teams]:[D]],2)=VLOOKUP(Table2[[#This Row],[HomeTeam]],Table3[[Teams]:[D]],2),1,0)</f>
        <v>0</v>
      </c>
      <c r="U431" s="2">
        <f>IF(VLOOKUP(Table2[[#This Row],[AwayTeam]],Table3[[Teams]:[D]],3)=VLOOKUP(Table2[[#This Row],[HomeTeam]],Table3[[Teams]:[D]],3),1,0)</f>
        <v>0</v>
      </c>
      <c r="V431" s="2">
        <f>IF(Table2[[#This Row],[InterConf]]=1,IF(Table2[[#This Row],[InterDiv]]=0, 1, 0), 0)</f>
        <v>0</v>
      </c>
      <c r="W431" s="2">
        <f>IF(VLOOKUP(Table2[[#This Row],[AwayTeam]],Table3[[Teams]:[D]],2)&lt;&gt;VLOOKUP(Table2[[#This Row],[HomeTeam]],Table3[[Teams]:[D]],2),1,0)</f>
        <v>1</v>
      </c>
    </row>
    <row r="432" spans="1:23" x14ac:dyDescent="0.25">
      <c r="B432" s="1">
        <v>45633</v>
      </c>
      <c r="C432" s="9" t="s">
        <v>542</v>
      </c>
      <c r="D432" s="2" t="s">
        <v>46</v>
      </c>
      <c r="E432" s="2" t="s">
        <v>19</v>
      </c>
      <c r="F432" s="2"/>
      <c r="G432" s="2"/>
      <c r="H432" s="2" t="str">
        <f t="shared" si="20"/>
        <v>_</v>
      </c>
      <c r="I432" s="2"/>
      <c r="J432" s="2"/>
      <c r="K432" s="2"/>
      <c r="L432" s="2" t="str">
        <f t="shared" si="19"/>
        <v>_</v>
      </c>
      <c r="M432" s="2"/>
      <c r="N432" s="2">
        <f>IF(ISBLANK(Table2[[#This Row],[ActualResult]]), 0, 1)</f>
        <v>0</v>
      </c>
      <c r="O432" s="2" t="str">
        <f>IF(ISBLANK(Table2[[#This Row],[ActualResult]]), "_", IF(Table2[[#This Row],[ActualWinner]]=Table2[[#This Row],[PredictedWinner]], "Y", "N"))</f>
        <v>_</v>
      </c>
      <c r="P432" s="2" t="str">
        <f>IF(ISBLANK(Table2[[#This Row],[ActualResult]]), "_", IF(Table2[[#This Row],[ActualAwayScore]]=Table2[[#This Row],[PredictedAwayScore]], "Y", "N"))</f>
        <v>_</v>
      </c>
      <c r="Q432" s="2" t="str">
        <f>IF(ISBLANK(Table2[[#This Row],[ActualResult]]), "_", IF(Table2[[#This Row],[ActualHomeScore]]=Table2[[#This Row],[PredictedHomeScore]], "Y", "N"))</f>
        <v>_</v>
      </c>
      <c r="R432" s="2"/>
      <c r="S432" s="2" t="str">
        <f t="shared" si="18"/>
        <v>_</v>
      </c>
      <c r="T432" s="2">
        <f>IF(VLOOKUP(Table2[[#This Row],[AwayTeam]],Table3[[Teams]:[D]],2)=VLOOKUP(Table2[[#This Row],[HomeTeam]],Table3[[Teams]:[D]],2),1,0)</f>
        <v>1</v>
      </c>
      <c r="U432" s="2">
        <f>IF(VLOOKUP(Table2[[#This Row],[AwayTeam]],Table3[[Teams]:[D]],3)=VLOOKUP(Table2[[#This Row],[HomeTeam]],Table3[[Teams]:[D]],3),1,0)</f>
        <v>0</v>
      </c>
      <c r="V432" s="2">
        <f>IF(Table2[[#This Row],[InterConf]]=1,IF(Table2[[#This Row],[InterDiv]]=0, 1, 0), 0)</f>
        <v>1</v>
      </c>
      <c r="W432" s="2">
        <f>IF(VLOOKUP(Table2[[#This Row],[AwayTeam]],Table3[[Teams]:[D]],2)&lt;&gt;VLOOKUP(Table2[[#This Row],[HomeTeam]],Table3[[Teams]:[D]],2),1,0)</f>
        <v>0</v>
      </c>
    </row>
    <row r="433" spans="1:23" x14ac:dyDescent="0.25">
      <c r="B433" s="1">
        <v>45633</v>
      </c>
      <c r="C433" s="9" t="s">
        <v>543</v>
      </c>
      <c r="D433" s="2" t="s">
        <v>35</v>
      </c>
      <c r="E433" s="2" t="s">
        <v>30</v>
      </c>
      <c r="F433" s="2"/>
      <c r="G433" s="2"/>
      <c r="H433" s="2" t="str">
        <f t="shared" si="20"/>
        <v>_</v>
      </c>
      <c r="I433" s="2"/>
      <c r="J433" s="2"/>
      <c r="K433" s="2"/>
      <c r="L433" s="2" t="str">
        <f t="shared" si="19"/>
        <v>_</v>
      </c>
      <c r="M433" s="2"/>
      <c r="N433" s="2">
        <f>IF(ISBLANK(Table2[[#This Row],[ActualResult]]), 0, 1)</f>
        <v>0</v>
      </c>
      <c r="O433" s="2" t="str">
        <f>IF(ISBLANK(Table2[[#This Row],[ActualResult]]), "_", IF(Table2[[#This Row],[ActualWinner]]=Table2[[#This Row],[PredictedWinner]], "Y", "N"))</f>
        <v>_</v>
      </c>
      <c r="P433" s="2" t="str">
        <f>IF(ISBLANK(Table2[[#This Row],[ActualResult]]), "_", IF(Table2[[#This Row],[ActualAwayScore]]=Table2[[#This Row],[PredictedAwayScore]], "Y", "N"))</f>
        <v>_</v>
      </c>
      <c r="Q433" s="2" t="str">
        <f>IF(ISBLANK(Table2[[#This Row],[ActualResult]]), "_", IF(Table2[[#This Row],[ActualHomeScore]]=Table2[[#This Row],[PredictedHomeScore]], "Y", "N"))</f>
        <v>_</v>
      </c>
      <c r="R433" s="2"/>
      <c r="S433" s="2" t="str">
        <f t="shared" si="18"/>
        <v>_</v>
      </c>
      <c r="T433" s="2">
        <f>IF(VLOOKUP(Table2[[#This Row],[AwayTeam]],Table3[[Teams]:[D]],2)=VLOOKUP(Table2[[#This Row],[HomeTeam]],Table3[[Teams]:[D]],2),1,0)</f>
        <v>0</v>
      </c>
      <c r="U433" s="2">
        <f>IF(VLOOKUP(Table2[[#This Row],[AwayTeam]],Table3[[Teams]:[D]],3)=VLOOKUP(Table2[[#This Row],[HomeTeam]],Table3[[Teams]:[D]],3),1,0)</f>
        <v>0</v>
      </c>
      <c r="V433" s="2">
        <f>IF(Table2[[#This Row],[InterConf]]=1,IF(Table2[[#This Row],[InterDiv]]=0, 1, 0), 0)</f>
        <v>0</v>
      </c>
      <c r="W433" s="2">
        <f>IF(VLOOKUP(Table2[[#This Row],[AwayTeam]],Table3[[Teams]:[D]],2)&lt;&gt;VLOOKUP(Table2[[#This Row],[HomeTeam]],Table3[[Teams]:[D]],2),1,0)</f>
        <v>1</v>
      </c>
    </row>
    <row r="434" spans="1:23" x14ac:dyDescent="0.25">
      <c r="B434" s="1">
        <v>45633</v>
      </c>
      <c r="C434" s="9" t="s">
        <v>544</v>
      </c>
      <c r="D434" s="2" t="s">
        <v>26</v>
      </c>
      <c r="E434" s="2" t="s">
        <v>31</v>
      </c>
      <c r="F434" s="2"/>
      <c r="G434" s="2"/>
      <c r="H434" s="2" t="str">
        <f t="shared" si="20"/>
        <v>_</v>
      </c>
      <c r="I434" s="2"/>
      <c r="J434" s="2"/>
      <c r="K434" s="2"/>
      <c r="L434" s="2" t="str">
        <f t="shared" si="19"/>
        <v>_</v>
      </c>
      <c r="M434" s="2"/>
      <c r="N434" s="2">
        <f>IF(ISBLANK(Table2[[#This Row],[ActualResult]]), 0, 1)</f>
        <v>0</v>
      </c>
      <c r="O434" s="2" t="str">
        <f>IF(ISBLANK(Table2[[#This Row],[ActualResult]]), "_", IF(Table2[[#This Row],[ActualWinner]]=Table2[[#This Row],[PredictedWinner]], "Y", "N"))</f>
        <v>_</v>
      </c>
      <c r="P434" s="2" t="str">
        <f>IF(ISBLANK(Table2[[#This Row],[ActualResult]]), "_", IF(Table2[[#This Row],[ActualAwayScore]]=Table2[[#This Row],[PredictedAwayScore]], "Y", "N"))</f>
        <v>_</v>
      </c>
      <c r="Q434" s="2" t="str">
        <f>IF(ISBLANK(Table2[[#This Row],[ActualResult]]), "_", IF(Table2[[#This Row],[ActualHomeScore]]=Table2[[#This Row],[PredictedHomeScore]], "Y", "N"))</f>
        <v>_</v>
      </c>
      <c r="R434" s="2"/>
      <c r="S434" s="2" t="str">
        <f t="shared" si="18"/>
        <v>_</v>
      </c>
      <c r="T434" s="2">
        <f>IF(VLOOKUP(Table2[[#This Row],[AwayTeam]],Table3[[Teams]:[D]],2)=VLOOKUP(Table2[[#This Row],[HomeTeam]],Table3[[Teams]:[D]],2),1,0)</f>
        <v>0</v>
      </c>
      <c r="U434" s="2">
        <f>IF(VLOOKUP(Table2[[#This Row],[AwayTeam]],Table3[[Teams]:[D]],3)=VLOOKUP(Table2[[#This Row],[HomeTeam]],Table3[[Teams]:[D]],3),1,0)</f>
        <v>0</v>
      </c>
      <c r="V434" s="2">
        <f>IF(Table2[[#This Row],[InterConf]]=1,IF(Table2[[#This Row],[InterDiv]]=0, 1, 0), 0)</f>
        <v>0</v>
      </c>
      <c r="W434" s="2">
        <f>IF(VLOOKUP(Table2[[#This Row],[AwayTeam]],Table3[[Teams]:[D]],2)&lt;&gt;VLOOKUP(Table2[[#This Row],[HomeTeam]],Table3[[Teams]:[D]],2),1,0)</f>
        <v>1</v>
      </c>
    </row>
    <row r="435" spans="1:23" x14ac:dyDescent="0.25">
      <c r="B435" s="1">
        <v>45633</v>
      </c>
      <c r="C435" s="9" t="s">
        <v>545</v>
      </c>
      <c r="D435" s="2" t="s">
        <v>18</v>
      </c>
      <c r="E435" s="2" t="s">
        <v>21</v>
      </c>
      <c r="F435" s="2"/>
      <c r="G435" s="2"/>
      <c r="H435" s="2" t="str">
        <f t="shared" si="20"/>
        <v>_</v>
      </c>
      <c r="I435" s="2"/>
      <c r="J435" s="2"/>
      <c r="K435" s="2"/>
      <c r="L435" s="2" t="str">
        <f t="shared" si="19"/>
        <v>_</v>
      </c>
      <c r="M435" s="2"/>
      <c r="N435" s="2">
        <f>IF(ISBLANK(Table2[[#This Row],[ActualResult]]), 0, 1)</f>
        <v>0</v>
      </c>
      <c r="O435" s="2" t="str">
        <f>IF(ISBLANK(Table2[[#This Row],[ActualResult]]), "_", IF(Table2[[#This Row],[ActualWinner]]=Table2[[#This Row],[PredictedWinner]], "Y", "N"))</f>
        <v>_</v>
      </c>
      <c r="P435" s="2" t="str">
        <f>IF(ISBLANK(Table2[[#This Row],[ActualResult]]), "_", IF(Table2[[#This Row],[ActualAwayScore]]=Table2[[#This Row],[PredictedAwayScore]], "Y", "N"))</f>
        <v>_</v>
      </c>
      <c r="Q435" s="2" t="str">
        <f>IF(ISBLANK(Table2[[#This Row],[ActualResult]]), "_", IF(Table2[[#This Row],[ActualHomeScore]]=Table2[[#This Row],[PredictedHomeScore]], "Y", "N"))</f>
        <v>_</v>
      </c>
      <c r="R435" s="2"/>
      <c r="S435" s="2" t="str">
        <f t="shared" si="18"/>
        <v>_</v>
      </c>
      <c r="T435" s="2">
        <f>IF(VLOOKUP(Table2[[#This Row],[AwayTeam]],Table3[[Teams]:[D]],2)=VLOOKUP(Table2[[#This Row],[HomeTeam]],Table3[[Teams]:[D]],2),1,0)</f>
        <v>1</v>
      </c>
      <c r="U435" s="2">
        <f>IF(VLOOKUP(Table2[[#This Row],[AwayTeam]],Table3[[Teams]:[D]],3)=VLOOKUP(Table2[[#This Row],[HomeTeam]],Table3[[Teams]:[D]],3),1,0)</f>
        <v>0</v>
      </c>
      <c r="V435" s="2">
        <f>IF(Table2[[#This Row],[InterConf]]=1,IF(Table2[[#This Row],[InterDiv]]=0, 1, 0), 0)</f>
        <v>1</v>
      </c>
      <c r="W435" s="2">
        <f>IF(VLOOKUP(Table2[[#This Row],[AwayTeam]],Table3[[Teams]:[D]],2)&lt;&gt;VLOOKUP(Table2[[#This Row],[HomeTeam]],Table3[[Teams]:[D]],2),1,0)</f>
        <v>0</v>
      </c>
    </row>
    <row r="436" spans="1:23" x14ac:dyDescent="0.25">
      <c r="B436" s="1">
        <v>45633</v>
      </c>
      <c r="C436" s="9" t="s">
        <v>546</v>
      </c>
      <c r="D436" s="2" t="s">
        <v>37</v>
      </c>
      <c r="E436" s="2" t="s">
        <v>28</v>
      </c>
      <c r="F436" s="2"/>
      <c r="G436" s="2"/>
      <c r="H436" s="2" t="str">
        <f t="shared" si="20"/>
        <v>_</v>
      </c>
      <c r="I436" s="2"/>
      <c r="J436" s="2"/>
      <c r="K436" s="2"/>
      <c r="L436" s="2" t="str">
        <f t="shared" si="19"/>
        <v>_</v>
      </c>
      <c r="M436" s="2"/>
      <c r="N436" s="2">
        <f>IF(ISBLANK(Table2[[#This Row],[ActualResult]]), 0, 1)</f>
        <v>0</v>
      </c>
      <c r="O436" s="2" t="str">
        <f>IF(ISBLANK(Table2[[#This Row],[ActualResult]]), "_", IF(Table2[[#This Row],[ActualWinner]]=Table2[[#This Row],[PredictedWinner]], "Y", "N"))</f>
        <v>_</v>
      </c>
      <c r="P436" s="2" t="str">
        <f>IF(ISBLANK(Table2[[#This Row],[ActualResult]]), "_", IF(Table2[[#This Row],[ActualAwayScore]]=Table2[[#This Row],[PredictedAwayScore]], "Y", "N"))</f>
        <v>_</v>
      </c>
      <c r="Q436" s="2" t="str">
        <f>IF(ISBLANK(Table2[[#This Row],[ActualResult]]), "_", IF(Table2[[#This Row],[ActualHomeScore]]=Table2[[#This Row],[PredictedHomeScore]], "Y", "N"))</f>
        <v>_</v>
      </c>
      <c r="R436" s="2"/>
      <c r="S436" s="2" t="str">
        <f t="shared" si="18"/>
        <v>_</v>
      </c>
      <c r="T436" s="2">
        <f>IF(VLOOKUP(Table2[[#This Row],[AwayTeam]],Table3[[Teams]:[D]],2)=VLOOKUP(Table2[[#This Row],[HomeTeam]],Table3[[Teams]:[D]],2),1,0)</f>
        <v>1</v>
      </c>
      <c r="U436" s="2">
        <f>IF(VLOOKUP(Table2[[#This Row],[AwayTeam]],Table3[[Teams]:[D]],3)=VLOOKUP(Table2[[#This Row],[HomeTeam]],Table3[[Teams]:[D]],3),1,0)</f>
        <v>0</v>
      </c>
      <c r="V436" s="2">
        <f>IF(Table2[[#This Row],[InterConf]]=1,IF(Table2[[#This Row],[InterDiv]]=0, 1, 0), 0)</f>
        <v>1</v>
      </c>
      <c r="W436" s="2">
        <f>IF(VLOOKUP(Table2[[#This Row],[AwayTeam]],Table3[[Teams]:[D]],2)&lt;&gt;VLOOKUP(Table2[[#This Row],[HomeTeam]],Table3[[Teams]:[D]],2),1,0)</f>
        <v>0</v>
      </c>
    </row>
    <row r="437" spans="1:23" x14ac:dyDescent="0.25">
      <c r="A437" s="5"/>
      <c r="B437" s="3">
        <v>45633</v>
      </c>
      <c r="C437" s="10" t="s">
        <v>547</v>
      </c>
      <c r="D437" s="4" t="s">
        <v>13</v>
      </c>
      <c r="E437" s="4" t="s">
        <v>23</v>
      </c>
      <c r="F437" s="4"/>
      <c r="G437" s="4"/>
      <c r="H437" s="4" t="str">
        <f t="shared" si="20"/>
        <v>_</v>
      </c>
      <c r="I437" s="4"/>
      <c r="J437" s="4"/>
      <c r="K437" s="4"/>
      <c r="L437" s="4" t="str">
        <f t="shared" si="19"/>
        <v>_</v>
      </c>
      <c r="M437" s="4"/>
      <c r="N437" s="4">
        <f>IF(ISBLANK(Table2[[#This Row],[ActualResult]]), 0, 1)</f>
        <v>0</v>
      </c>
      <c r="O437" s="4" t="str">
        <f>IF(ISBLANK(Table2[[#This Row],[ActualResult]]), "_", IF(Table2[[#This Row],[ActualWinner]]=Table2[[#This Row],[PredictedWinner]], "Y", "N"))</f>
        <v>_</v>
      </c>
      <c r="P437" s="4" t="str">
        <f>IF(ISBLANK(Table2[[#This Row],[ActualResult]]), "_", IF(Table2[[#This Row],[ActualAwayScore]]=Table2[[#This Row],[PredictedAwayScore]], "Y", "N"))</f>
        <v>_</v>
      </c>
      <c r="Q437" s="4" t="str">
        <f>IF(ISBLANK(Table2[[#This Row],[ActualResult]]), "_", IF(Table2[[#This Row],[ActualHomeScore]]=Table2[[#This Row],[PredictedHomeScore]], "Y", "N"))</f>
        <v>_</v>
      </c>
      <c r="R437" s="2"/>
      <c r="S437" s="2" t="str">
        <f t="shared" si="18"/>
        <v>_</v>
      </c>
      <c r="T437" s="2">
        <f>IF(VLOOKUP(Table2[[#This Row],[AwayTeam]],Table3[[Teams]:[D]],2)=VLOOKUP(Table2[[#This Row],[HomeTeam]],Table3[[Teams]:[D]],2),1,0)</f>
        <v>1</v>
      </c>
      <c r="U437" s="2">
        <f>IF(VLOOKUP(Table2[[#This Row],[AwayTeam]],Table3[[Teams]:[D]],3)=VLOOKUP(Table2[[#This Row],[HomeTeam]],Table3[[Teams]:[D]],3),1,0)</f>
        <v>0</v>
      </c>
      <c r="V437" s="2">
        <f>IF(Table2[[#This Row],[InterConf]]=1,IF(Table2[[#This Row],[InterDiv]]=0, 1, 0), 0)</f>
        <v>1</v>
      </c>
      <c r="W437" s="2">
        <f>IF(VLOOKUP(Table2[[#This Row],[AwayTeam]],Table3[[Teams]:[D]],2)&lt;&gt;VLOOKUP(Table2[[#This Row],[HomeTeam]],Table3[[Teams]:[D]],2),1,0)</f>
        <v>0</v>
      </c>
    </row>
    <row r="438" spans="1:23" x14ac:dyDescent="0.25">
      <c r="B438" s="1">
        <v>45634</v>
      </c>
      <c r="C438" s="9" t="s">
        <v>548</v>
      </c>
      <c r="D438" s="2" t="s">
        <v>12</v>
      </c>
      <c r="E438" s="2" t="s">
        <v>20</v>
      </c>
      <c r="F438" s="2"/>
      <c r="G438" s="2"/>
      <c r="H438" s="2" t="str">
        <f t="shared" si="20"/>
        <v>_</v>
      </c>
      <c r="I438" s="2"/>
      <c r="J438" s="2"/>
      <c r="K438" s="2"/>
      <c r="L438" s="2" t="str">
        <f t="shared" si="19"/>
        <v>_</v>
      </c>
      <c r="M438" s="2"/>
      <c r="N438" s="2">
        <f>IF(ISBLANK(Table2[[#This Row],[ActualResult]]), 0, 1)</f>
        <v>0</v>
      </c>
      <c r="O438" s="2" t="str">
        <f>IF(ISBLANK(Table2[[#This Row],[ActualResult]]), "_", IF(Table2[[#This Row],[ActualWinner]]=Table2[[#This Row],[PredictedWinner]], "Y", "N"))</f>
        <v>_</v>
      </c>
      <c r="P438" s="2" t="str">
        <f>IF(ISBLANK(Table2[[#This Row],[ActualResult]]), "_", IF(Table2[[#This Row],[ActualAwayScore]]=Table2[[#This Row],[PredictedAwayScore]], "Y", "N"))</f>
        <v>_</v>
      </c>
      <c r="Q438" s="2" t="str">
        <f>IF(ISBLANK(Table2[[#This Row],[ActualResult]]), "_", IF(Table2[[#This Row],[ActualHomeScore]]=Table2[[#This Row],[PredictedHomeScore]], "Y", "N"))</f>
        <v>_</v>
      </c>
      <c r="R438" s="2"/>
      <c r="S438" s="2" t="str">
        <f t="shared" si="18"/>
        <v>_</v>
      </c>
      <c r="T438" s="2">
        <f>IF(VLOOKUP(Table2[[#This Row],[AwayTeam]],Table3[[Teams]:[D]],2)=VLOOKUP(Table2[[#This Row],[HomeTeam]],Table3[[Teams]:[D]],2),1,0)</f>
        <v>0</v>
      </c>
      <c r="U438" s="2">
        <f>IF(VLOOKUP(Table2[[#This Row],[AwayTeam]],Table3[[Teams]:[D]],3)=VLOOKUP(Table2[[#This Row],[HomeTeam]],Table3[[Teams]:[D]],3),1,0)</f>
        <v>0</v>
      </c>
      <c r="V438" s="2">
        <f>IF(Table2[[#This Row],[InterConf]]=1,IF(Table2[[#This Row],[InterDiv]]=0, 1, 0), 0)</f>
        <v>0</v>
      </c>
      <c r="W438" s="2">
        <f>IF(VLOOKUP(Table2[[#This Row],[AwayTeam]],Table3[[Teams]:[D]],2)&lt;&gt;VLOOKUP(Table2[[#This Row],[HomeTeam]],Table3[[Teams]:[D]],2),1,0)</f>
        <v>1</v>
      </c>
    </row>
    <row r="439" spans="1:23" x14ac:dyDescent="0.25">
      <c r="B439" s="1">
        <v>45634</v>
      </c>
      <c r="C439" s="9" t="s">
        <v>549</v>
      </c>
      <c r="D439" s="2" t="s">
        <v>43</v>
      </c>
      <c r="E439" s="2" t="s">
        <v>25</v>
      </c>
      <c r="F439" s="2"/>
      <c r="G439" s="2"/>
      <c r="H439" s="2" t="str">
        <f t="shared" si="20"/>
        <v>_</v>
      </c>
      <c r="I439" s="2"/>
      <c r="J439" s="2"/>
      <c r="K439" s="2"/>
      <c r="L439" s="2" t="str">
        <f t="shared" si="19"/>
        <v>_</v>
      </c>
      <c r="M439" s="2"/>
      <c r="N439" s="2">
        <f>IF(ISBLANK(Table2[[#This Row],[ActualResult]]), 0, 1)</f>
        <v>0</v>
      </c>
      <c r="O439" s="2" t="str">
        <f>IF(ISBLANK(Table2[[#This Row],[ActualResult]]), "_", IF(Table2[[#This Row],[ActualWinner]]=Table2[[#This Row],[PredictedWinner]], "Y", "N"))</f>
        <v>_</v>
      </c>
      <c r="P439" s="2" t="str">
        <f>IF(ISBLANK(Table2[[#This Row],[ActualResult]]), "_", IF(Table2[[#This Row],[ActualAwayScore]]=Table2[[#This Row],[PredictedAwayScore]], "Y", "N"))</f>
        <v>_</v>
      </c>
      <c r="Q439" s="2" t="str">
        <f>IF(ISBLANK(Table2[[#This Row],[ActualResult]]), "_", IF(Table2[[#This Row],[ActualHomeScore]]=Table2[[#This Row],[PredictedHomeScore]], "Y", "N"))</f>
        <v>_</v>
      </c>
      <c r="R439" s="2"/>
      <c r="S439" s="2" t="str">
        <f t="shared" si="18"/>
        <v>_</v>
      </c>
      <c r="T439" s="2">
        <f>IF(VLOOKUP(Table2[[#This Row],[AwayTeam]],Table3[[Teams]:[D]],2)=VLOOKUP(Table2[[#This Row],[HomeTeam]],Table3[[Teams]:[D]],2),1,0)</f>
        <v>0</v>
      </c>
      <c r="U439" s="2">
        <f>IF(VLOOKUP(Table2[[#This Row],[AwayTeam]],Table3[[Teams]:[D]],3)=VLOOKUP(Table2[[#This Row],[HomeTeam]],Table3[[Teams]:[D]],3),1,0)</f>
        <v>0</v>
      </c>
      <c r="V439" s="2">
        <f>IF(Table2[[#This Row],[InterConf]]=1,IF(Table2[[#This Row],[InterDiv]]=0, 1, 0), 0)</f>
        <v>0</v>
      </c>
      <c r="W439" s="2">
        <f>IF(VLOOKUP(Table2[[#This Row],[AwayTeam]],Table3[[Teams]:[D]],2)&lt;&gt;VLOOKUP(Table2[[#This Row],[HomeTeam]],Table3[[Teams]:[D]],2),1,0)</f>
        <v>1</v>
      </c>
    </row>
    <row r="440" spans="1:23" x14ac:dyDescent="0.25">
      <c r="B440" s="1">
        <v>45634</v>
      </c>
      <c r="C440" s="9" t="s">
        <v>550</v>
      </c>
      <c r="D440" s="2" t="s">
        <v>33</v>
      </c>
      <c r="E440" s="2" t="s">
        <v>30</v>
      </c>
      <c r="F440" s="2"/>
      <c r="G440" s="2"/>
      <c r="H440" s="2" t="str">
        <f t="shared" si="20"/>
        <v>_</v>
      </c>
      <c r="I440" s="2"/>
      <c r="J440" s="2"/>
      <c r="K440" s="2"/>
      <c r="L440" s="2" t="str">
        <f t="shared" si="19"/>
        <v>_</v>
      </c>
      <c r="M440" s="2"/>
      <c r="N440" s="2">
        <f>IF(ISBLANK(Table2[[#This Row],[ActualResult]]), 0, 1)</f>
        <v>0</v>
      </c>
      <c r="O440" s="2" t="str">
        <f>IF(ISBLANK(Table2[[#This Row],[ActualResult]]), "_", IF(Table2[[#This Row],[ActualWinner]]=Table2[[#This Row],[PredictedWinner]], "Y", "N"))</f>
        <v>_</v>
      </c>
      <c r="P440" s="2" t="str">
        <f>IF(ISBLANK(Table2[[#This Row],[ActualResult]]), "_", IF(Table2[[#This Row],[ActualAwayScore]]=Table2[[#This Row],[PredictedAwayScore]], "Y", "N"))</f>
        <v>_</v>
      </c>
      <c r="Q440" s="2" t="str">
        <f>IF(ISBLANK(Table2[[#This Row],[ActualResult]]), "_", IF(Table2[[#This Row],[ActualHomeScore]]=Table2[[#This Row],[PredictedHomeScore]], "Y", "N"))</f>
        <v>_</v>
      </c>
      <c r="R440" s="2"/>
      <c r="S440" s="2" t="str">
        <f t="shared" si="18"/>
        <v>_</v>
      </c>
      <c r="T440" s="2">
        <f>IF(VLOOKUP(Table2[[#This Row],[AwayTeam]],Table3[[Teams]:[D]],2)=VLOOKUP(Table2[[#This Row],[HomeTeam]],Table3[[Teams]:[D]],2),1,0)</f>
        <v>1</v>
      </c>
      <c r="U440" s="2">
        <f>IF(VLOOKUP(Table2[[#This Row],[AwayTeam]],Table3[[Teams]:[D]],3)=VLOOKUP(Table2[[#This Row],[HomeTeam]],Table3[[Teams]:[D]],3),1,0)</f>
        <v>0</v>
      </c>
      <c r="V440" s="2">
        <f>IF(Table2[[#This Row],[InterConf]]=1,IF(Table2[[#This Row],[InterDiv]]=0, 1, 0), 0)</f>
        <v>1</v>
      </c>
      <c r="W440" s="2">
        <f>IF(VLOOKUP(Table2[[#This Row],[AwayTeam]],Table3[[Teams]:[D]],2)&lt;&gt;VLOOKUP(Table2[[#This Row],[HomeTeam]],Table3[[Teams]:[D]],2),1,0)</f>
        <v>0</v>
      </c>
    </row>
    <row r="441" spans="1:23" x14ac:dyDescent="0.25">
      <c r="B441" s="1">
        <v>45634</v>
      </c>
      <c r="C441" s="9" t="s">
        <v>551</v>
      </c>
      <c r="D441" s="2" t="s">
        <v>36</v>
      </c>
      <c r="E441" s="2" t="s">
        <v>22</v>
      </c>
      <c r="F441" s="2"/>
      <c r="G441" s="2"/>
      <c r="H441" s="2" t="str">
        <f t="shared" si="20"/>
        <v>_</v>
      </c>
      <c r="I441" s="2"/>
      <c r="J441" s="2"/>
      <c r="K441" s="2"/>
      <c r="L441" s="2" t="str">
        <f t="shared" si="19"/>
        <v>_</v>
      </c>
      <c r="M441" s="2"/>
      <c r="N441" s="2">
        <f>IF(ISBLANK(Table2[[#This Row],[ActualResult]]), 0, 1)</f>
        <v>0</v>
      </c>
      <c r="O441" s="2" t="str">
        <f>IF(ISBLANK(Table2[[#This Row],[ActualResult]]), "_", IF(Table2[[#This Row],[ActualWinner]]=Table2[[#This Row],[PredictedWinner]], "Y", "N"))</f>
        <v>_</v>
      </c>
      <c r="P441" s="2" t="str">
        <f>IF(ISBLANK(Table2[[#This Row],[ActualResult]]), "_", IF(Table2[[#This Row],[ActualAwayScore]]=Table2[[#This Row],[PredictedAwayScore]], "Y", "N"))</f>
        <v>_</v>
      </c>
      <c r="Q441" s="2" t="str">
        <f>IF(ISBLANK(Table2[[#This Row],[ActualResult]]), "_", IF(Table2[[#This Row],[ActualHomeScore]]=Table2[[#This Row],[PredictedHomeScore]], "Y", "N"))</f>
        <v>_</v>
      </c>
      <c r="R441" s="2"/>
      <c r="S441" s="2" t="str">
        <f t="shared" si="18"/>
        <v>_</v>
      </c>
      <c r="T441" s="2">
        <f>IF(VLOOKUP(Table2[[#This Row],[AwayTeam]],Table3[[Teams]:[D]],2)=VLOOKUP(Table2[[#This Row],[HomeTeam]],Table3[[Teams]:[D]],2),1,0)</f>
        <v>0</v>
      </c>
      <c r="U441" s="2">
        <f>IF(VLOOKUP(Table2[[#This Row],[AwayTeam]],Table3[[Teams]:[D]],3)=VLOOKUP(Table2[[#This Row],[HomeTeam]],Table3[[Teams]:[D]],3),1,0)</f>
        <v>0</v>
      </c>
      <c r="V441" s="2">
        <f>IF(Table2[[#This Row],[InterConf]]=1,IF(Table2[[#This Row],[InterDiv]]=0, 1, 0), 0)</f>
        <v>0</v>
      </c>
      <c r="W441" s="2">
        <f>IF(VLOOKUP(Table2[[#This Row],[AwayTeam]],Table3[[Teams]:[D]],2)&lt;&gt;VLOOKUP(Table2[[#This Row],[HomeTeam]],Table3[[Teams]:[D]],2),1,0)</f>
        <v>1</v>
      </c>
    </row>
    <row r="442" spans="1:23" x14ac:dyDescent="0.25">
      <c r="B442" s="1">
        <v>45634</v>
      </c>
      <c r="C442" s="9" t="s">
        <v>552</v>
      </c>
      <c r="D442" s="2" t="s">
        <v>26</v>
      </c>
      <c r="E442" s="2" t="s">
        <v>32</v>
      </c>
      <c r="F442" s="2"/>
      <c r="G442" s="2"/>
      <c r="H442" s="2" t="str">
        <f t="shared" si="20"/>
        <v>_</v>
      </c>
      <c r="I442" s="2"/>
      <c r="J442" s="2"/>
      <c r="K442" s="2"/>
      <c r="L442" s="2" t="str">
        <f t="shared" si="19"/>
        <v>_</v>
      </c>
      <c r="M442" s="2"/>
      <c r="N442" s="2">
        <f>IF(ISBLANK(Table2[[#This Row],[ActualResult]]), 0, 1)</f>
        <v>0</v>
      </c>
      <c r="O442" s="2" t="str">
        <f>IF(ISBLANK(Table2[[#This Row],[ActualResult]]), "_", IF(Table2[[#This Row],[ActualWinner]]=Table2[[#This Row],[PredictedWinner]], "Y", "N"))</f>
        <v>_</v>
      </c>
      <c r="P442" s="2" t="str">
        <f>IF(ISBLANK(Table2[[#This Row],[ActualResult]]), "_", IF(Table2[[#This Row],[ActualAwayScore]]=Table2[[#This Row],[PredictedAwayScore]], "Y", "N"))</f>
        <v>_</v>
      </c>
      <c r="Q442" s="2" t="str">
        <f>IF(ISBLANK(Table2[[#This Row],[ActualResult]]), "_", IF(Table2[[#This Row],[ActualHomeScore]]=Table2[[#This Row],[PredictedHomeScore]], "Y", "N"))</f>
        <v>_</v>
      </c>
      <c r="R442" s="2"/>
      <c r="S442" s="2" t="str">
        <f t="shared" si="18"/>
        <v>_</v>
      </c>
      <c r="T442" s="2">
        <f>IF(VLOOKUP(Table2[[#This Row],[AwayTeam]],Table3[[Teams]:[D]],2)=VLOOKUP(Table2[[#This Row],[HomeTeam]],Table3[[Teams]:[D]],2),1,0)</f>
        <v>0</v>
      </c>
      <c r="U442" s="2">
        <f>IF(VLOOKUP(Table2[[#This Row],[AwayTeam]],Table3[[Teams]:[D]],3)=VLOOKUP(Table2[[#This Row],[HomeTeam]],Table3[[Teams]:[D]],3),1,0)</f>
        <v>0</v>
      </c>
      <c r="V442" s="2">
        <f>IF(Table2[[#This Row],[InterConf]]=1,IF(Table2[[#This Row],[InterDiv]]=0, 1, 0), 0)</f>
        <v>0</v>
      </c>
      <c r="W442" s="2">
        <f>IF(VLOOKUP(Table2[[#This Row],[AwayTeam]],Table3[[Teams]:[D]],2)&lt;&gt;VLOOKUP(Table2[[#This Row],[HomeTeam]],Table3[[Teams]:[D]],2),1,0)</f>
        <v>1</v>
      </c>
    </row>
    <row r="443" spans="1:23" x14ac:dyDescent="0.25">
      <c r="B443" s="1">
        <v>45634</v>
      </c>
      <c r="C443" s="9" t="s">
        <v>553</v>
      </c>
      <c r="D443" s="2" t="s">
        <v>15</v>
      </c>
      <c r="E443" s="2" t="s">
        <v>45</v>
      </c>
      <c r="F443" s="2"/>
      <c r="G443" s="2"/>
      <c r="H443" s="2" t="str">
        <f t="shared" si="20"/>
        <v>_</v>
      </c>
      <c r="I443" s="2"/>
      <c r="J443" s="2"/>
      <c r="K443" s="2"/>
      <c r="L443" s="2" t="str">
        <f t="shared" si="19"/>
        <v>_</v>
      </c>
      <c r="M443" s="2"/>
      <c r="N443" s="2">
        <f>IF(ISBLANK(Table2[[#This Row],[ActualResult]]), 0, 1)</f>
        <v>0</v>
      </c>
      <c r="O443" s="2" t="str">
        <f>IF(ISBLANK(Table2[[#This Row],[ActualResult]]), "_", IF(Table2[[#This Row],[ActualWinner]]=Table2[[#This Row],[PredictedWinner]], "Y", "N"))</f>
        <v>_</v>
      </c>
      <c r="P443" s="2" t="str">
        <f>IF(ISBLANK(Table2[[#This Row],[ActualResult]]), "_", IF(Table2[[#This Row],[ActualAwayScore]]=Table2[[#This Row],[PredictedAwayScore]], "Y", "N"))</f>
        <v>_</v>
      </c>
      <c r="Q443" s="2" t="str">
        <f>IF(ISBLANK(Table2[[#This Row],[ActualResult]]), "_", IF(Table2[[#This Row],[ActualHomeScore]]=Table2[[#This Row],[PredictedHomeScore]], "Y", "N"))</f>
        <v>_</v>
      </c>
      <c r="R443" s="2"/>
      <c r="S443" s="2" t="str">
        <f t="shared" si="18"/>
        <v>_</v>
      </c>
      <c r="T443" s="2">
        <f>IF(VLOOKUP(Table2[[#This Row],[AwayTeam]],Table3[[Teams]:[D]],2)=VLOOKUP(Table2[[#This Row],[HomeTeam]],Table3[[Teams]:[D]],2),1,0)</f>
        <v>0</v>
      </c>
      <c r="U443" s="2">
        <f>IF(VLOOKUP(Table2[[#This Row],[AwayTeam]],Table3[[Teams]:[D]],3)=VLOOKUP(Table2[[#This Row],[HomeTeam]],Table3[[Teams]:[D]],3),1,0)</f>
        <v>0</v>
      </c>
      <c r="V443" s="2">
        <f>IF(Table2[[#This Row],[InterConf]]=1,IF(Table2[[#This Row],[InterDiv]]=0, 1, 0), 0)</f>
        <v>0</v>
      </c>
      <c r="W443" s="2">
        <f>IF(VLOOKUP(Table2[[#This Row],[AwayTeam]],Table3[[Teams]:[D]],2)&lt;&gt;VLOOKUP(Table2[[#This Row],[HomeTeam]],Table3[[Teams]:[D]],2),1,0)</f>
        <v>1</v>
      </c>
    </row>
    <row r="444" spans="1:23" x14ac:dyDescent="0.25">
      <c r="A444" s="5"/>
      <c r="B444" s="3">
        <v>45634</v>
      </c>
      <c r="C444" s="10" t="s">
        <v>554</v>
      </c>
      <c r="D444" s="4" t="s">
        <v>24</v>
      </c>
      <c r="E444" s="4" t="s">
        <v>34</v>
      </c>
      <c r="F444" s="4"/>
      <c r="G444" s="4"/>
      <c r="H444" s="4" t="str">
        <f t="shared" si="20"/>
        <v>_</v>
      </c>
      <c r="I444" s="4"/>
      <c r="J444" s="4"/>
      <c r="K444" s="4"/>
      <c r="L444" s="4" t="str">
        <f t="shared" si="19"/>
        <v>_</v>
      </c>
      <c r="M444" s="4"/>
      <c r="N444" s="4">
        <f>IF(ISBLANK(Table2[[#This Row],[ActualResult]]), 0, 1)</f>
        <v>0</v>
      </c>
      <c r="O444" s="4" t="str">
        <f>IF(ISBLANK(Table2[[#This Row],[ActualResult]]), "_", IF(Table2[[#This Row],[ActualWinner]]=Table2[[#This Row],[PredictedWinner]], "Y", "N"))</f>
        <v>_</v>
      </c>
      <c r="P444" s="4" t="str">
        <f>IF(ISBLANK(Table2[[#This Row],[ActualResult]]), "_", IF(Table2[[#This Row],[ActualAwayScore]]=Table2[[#This Row],[PredictedAwayScore]], "Y", "N"))</f>
        <v>_</v>
      </c>
      <c r="Q444" s="4" t="str">
        <f>IF(ISBLANK(Table2[[#This Row],[ActualResult]]), "_", IF(Table2[[#This Row],[ActualHomeScore]]=Table2[[#This Row],[PredictedHomeScore]], "Y", "N"))</f>
        <v>_</v>
      </c>
      <c r="R444" s="2"/>
      <c r="S444" s="2" t="str">
        <f t="shared" si="18"/>
        <v>_</v>
      </c>
      <c r="T444" s="2">
        <f>IF(VLOOKUP(Table2[[#This Row],[AwayTeam]],Table3[[Teams]:[D]],2)=VLOOKUP(Table2[[#This Row],[HomeTeam]],Table3[[Teams]:[D]],2),1,0)</f>
        <v>1</v>
      </c>
      <c r="U444" s="2">
        <f>IF(VLOOKUP(Table2[[#This Row],[AwayTeam]],Table3[[Teams]:[D]],3)=VLOOKUP(Table2[[#This Row],[HomeTeam]],Table3[[Teams]:[D]],3),1,0)</f>
        <v>0</v>
      </c>
      <c r="V444" s="2">
        <f>IF(Table2[[#This Row],[InterConf]]=1,IF(Table2[[#This Row],[InterDiv]]=0, 1, 0), 0)</f>
        <v>1</v>
      </c>
      <c r="W444" s="2">
        <f>IF(VLOOKUP(Table2[[#This Row],[AwayTeam]],Table3[[Teams]:[D]],2)&lt;&gt;VLOOKUP(Table2[[#This Row],[HomeTeam]],Table3[[Teams]:[D]],2),1,0)</f>
        <v>0</v>
      </c>
    </row>
    <row r="445" spans="1:23" x14ac:dyDescent="0.25">
      <c r="B445" s="1">
        <v>45635</v>
      </c>
      <c r="C445" s="9" t="s">
        <v>555</v>
      </c>
      <c r="D445" s="2" t="s">
        <v>31</v>
      </c>
      <c r="E445" s="2" t="s">
        <v>29</v>
      </c>
      <c r="F445" s="2"/>
      <c r="G445" s="2"/>
      <c r="H445" s="2" t="str">
        <f t="shared" si="20"/>
        <v>_</v>
      </c>
      <c r="I445" s="2"/>
      <c r="J445" s="2"/>
      <c r="K445" s="2"/>
      <c r="L445" s="2" t="str">
        <f t="shared" si="19"/>
        <v>_</v>
      </c>
      <c r="M445" s="2"/>
      <c r="N445" s="2">
        <f>IF(ISBLANK(Table2[[#This Row],[ActualResult]]), 0, 1)</f>
        <v>0</v>
      </c>
      <c r="O445" s="2" t="str">
        <f>IF(ISBLANK(Table2[[#This Row],[ActualResult]]), "_", IF(Table2[[#This Row],[ActualWinner]]=Table2[[#This Row],[PredictedWinner]], "Y", "N"))</f>
        <v>_</v>
      </c>
      <c r="P445" s="2" t="str">
        <f>IF(ISBLANK(Table2[[#This Row],[ActualResult]]), "_", IF(Table2[[#This Row],[ActualAwayScore]]=Table2[[#This Row],[PredictedAwayScore]], "Y", "N"))</f>
        <v>_</v>
      </c>
      <c r="Q445" s="2" t="str">
        <f>IF(ISBLANK(Table2[[#This Row],[ActualResult]]), "_", IF(Table2[[#This Row],[ActualHomeScore]]=Table2[[#This Row],[PredictedHomeScore]], "Y", "N"))</f>
        <v>_</v>
      </c>
      <c r="R445" s="2"/>
      <c r="S445" s="2" t="str">
        <f t="shared" si="18"/>
        <v>_</v>
      </c>
      <c r="T445" s="2">
        <f>IF(VLOOKUP(Table2[[#This Row],[AwayTeam]],Table3[[Teams]:[D]],2)=VLOOKUP(Table2[[#This Row],[HomeTeam]],Table3[[Teams]:[D]],2),1,0)</f>
        <v>1</v>
      </c>
      <c r="U445" s="2">
        <f>IF(VLOOKUP(Table2[[#This Row],[AwayTeam]],Table3[[Teams]:[D]],3)=VLOOKUP(Table2[[#This Row],[HomeTeam]],Table3[[Teams]:[D]],3),1,0)</f>
        <v>1</v>
      </c>
      <c r="V445" s="2">
        <f>IF(Table2[[#This Row],[InterConf]]=1,IF(Table2[[#This Row],[InterDiv]]=0, 1, 0), 0)</f>
        <v>0</v>
      </c>
      <c r="W445" s="2">
        <f>IF(VLOOKUP(Table2[[#This Row],[AwayTeam]],Table3[[Teams]:[D]],2)&lt;&gt;VLOOKUP(Table2[[#This Row],[HomeTeam]],Table3[[Teams]:[D]],2),1,0)</f>
        <v>0</v>
      </c>
    </row>
    <row r="446" spans="1:23" x14ac:dyDescent="0.25">
      <c r="B446" s="1">
        <v>45635</v>
      </c>
      <c r="C446" s="9" t="s">
        <v>556</v>
      </c>
      <c r="D446" s="2" t="s">
        <v>17</v>
      </c>
      <c r="E446" s="2" t="s">
        <v>20</v>
      </c>
      <c r="F446" s="2"/>
      <c r="G446" s="2"/>
      <c r="H446" s="2" t="str">
        <f t="shared" si="20"/>
        <v>_</v>
      </c>
      <c r="I446" s="2"/>
      <c r="J446" s="2"/>
      <c r="K446" s="2"/>
      <c r="L446" s="2" t="str">
        <f t="shared" si="19"/>
        <v>_</v>
      </c>
      <c r="M446" s="2"/>
      <c r="N446" s="2">
        <f>IF(ISBLANK(Table2[[#This Row],[ActualResult]]), 0, 1)</f>
        <v>0</v>
      </c>
      <c r="O446" s="2" t="str">
        <f>IF(ISBLANK(Table2[[#This Row],[ActualResult]]), "_", IF(Table2[[#This Row],[ActualWinner]]=Table2[[#This Row],[PredictedWinner]], "Y", "N"))</f>
        <v>_</v>
      </c>
      <c r="P446" s="2" t="str">
        <f>IF(ISBLANK(Table2[[#This Row],[ActualResult]]), "_", IF(Table2[[#This Row],[ActualAwayScore]]=Table2[[#This Row],[PredictedAwayScore]], "Y", "N"))</f>
        <v>_</v>
      </c>
      <c r="Q446" s="2" t="str">
        <f>IF(ISBLANK(Table2[[#This Row],[ActualResult]]), "_", IF(Table2[[#This Row],[ActualHomeScore]]=Table2[[#This Row],[PredictedHomeScore]], "Y", "N"))</f>
        <v>_</v>
      </c>
      <c r="R446" s="2"/>
      <c r="S446" s="2" t="str">
        <f t="shared" si="18"/>
        <v>_</v>
      </c>
      <c r="T446" s="2">
        <f>IF(VLOOKUP(Table2[[#This Row],[AwayTeam]],Table3[[Teams]:[D]],2)=VLOOKUP(Table2[[#This Row],[HomeTeam]],Table3[[Teams]:[D]],2),1,0)</f>
        <v>0</v>
      </c>
      <c r="U446" s="2">
        <f>IF(VLOOKUP(Table2[[#This Row],[AwayTeam]],Table3[[Teams]:[D]],3)=VLOOKUP(Table2[[#This Row],[HomeTeam]],Table3[[Teams]:[D]],3),1,0)</f>
        <v>0</v>
      </c>
      <c r="V446" s="2">
        <f>IF(Table2[[#This Row],[InterConf]]=1,IF(Table2[[#This Row],[InterDiv]]=0, 1, 0), 0)</f>
        <v>0</v>
      </c>
      <c r="W446" s="2">
        <f>IF(VLOOKUP(Table2[[#This Row],[AwayTeam]],Table3[[Teams]:[D]],2)&lt;&gt;VLOOKUP(Table2[[#This Row],[HomeTeam]],Table3[[Teams]:[D]],2),1,0)</f>
        <v>1</v>
      </c>
    </row>
    <row r="447" spans="1:23" x14ac:dyDescent="0.25">
      <c r="A447" s="5"/>
      <c r="B447" s="3">
        <v>45635</v>
      </c>
      <c r="C447" s="10" t="s">
        <v>557</v>
      </c>
      <c r="D447" s="4" t="s">
        <v>47</v>
      </c>
      <c r="E447" s="4" t="s">
        <v>19</v>
      </c>
      <c r="F447" s="4"/>
      <c r="G447" s="4"/>
      <c r="H447" s="4" t="str">
        <f t="shared" si="20"/>
        <v>_</v>
      </c>
      <c r="I447" s="4"/>
      <c r="J447" s="4"/>
      <c r="K447" s="4"/>
      <c r="L447" s="2" t="str">
        <f t="shared" si="19"/>
        <v>_</v>
      </c>
      <c r="M447" s="4"/>
      <c r="N447" s="4">
        <f>IF(ISBLANK(Table2[[#This Row],[ActualResult]]), 0, 1)</f>
        <v>0</v>
      </c>
      <c r="O447" s="4" t="str">
        <f>IF(ISBLANK(Table2[[#This Row],[ActualResult]]), "_", IF(Table2[[#This Row],[ActualWinner]]=Table2[[#This Row],[PredictedWinner]], "Y", "N"))</f>
        <v>_</v>
      </c>
      <c r="P447" s="4" t="str">
        <f>IF(ISBLANK(Table2[[#This Row],[ActualResult]]), "_", IF(Table2[[#This Row],[ActualAwayScore]]=Table2[[#This Row],[PredictedAwayScore]], "Y", "N"))</f>
        <v>_</v>
      </c>
      <c r="Q447" s="4" t="str">
        <f>IF(ISBLANK(Table2[[#This Row],[ActualResult]]), "_", IF(Table2[[#This Row],[ActualHomeScore]]=Table2[[#This Row],[PredictedHomeScore]], "Y", "N"))</f>
        <v>_</v>
      </c>
      <c r="R447" s="2"/>
      <c r="S447" s="2" t="str">
        <f t="shared" si="18"/>
        <v>_</v>
      </c>
      <c r="T447" s="2">
        <f>IF(VLOOKUP(Table2[[#This Row],[AwayTeam]],Table3[[Teams]:[D]],2)=VLOOKUP(Table2[[#This Row],[HomeTeam]],Table3[[Teams]:[D]],2),1,0)</f>
        <v>0</v>
      </c>
      <c r="U447" s="2">
        <f>IF(VLOOKUP(Table2[[#This Row],[AwayTeam]],Table3[[Teams]:[D]],3)=VLOOKUP(Table2[[#This Row],[HomeTeam]],Table3[[Teams]:[D]],3),1,0)</f>
        <v>0</v>
      </c>
      <c r="V447" s="2">
        <f>IF(Table2[[#This Row],[InterConf]]=1,IF(Table2[[#This Row],[InterDiv]]=0, 1, 0), 0)</f>
        <v>0</v>
      </c>
      <c r="W447" s="2">
        <f>IF(VLOOKUP(Table2[[#This Row],[AwayTeam]],Table3[[Teams]:[D]],2)&lt;&gt;VLOOKUP(Table2[[#This Row],[HomeTeam]],Table3[[Teams]:[D]],2),1,0)</f>
        <v>1</v>
      </c>
    </row>
    <row r="448" spans="1:23" x14ac:dyDescent="0.25">
      <c r="B448" s="1">
        <v>45636</v>
      </c>
      <c r="C448" s="9" t="s">
        <v>558</v>
      </c>
      <c r="D448" s="2" t="s">
        <v>18</v>
      </c>
      <c r="E448" s="2" t="s">
        <v>32</v>
      </c>
      <c r="F448" s="2"/>
      <c r="G448" s="2"/>
      <c r="H448" s="2" t="str">
        <f t="shared" si="20"/>
        <v>_</v>
      </c>
      <c r="I448" s="2"/>
      <c r="J448" s="2"/>
      <c r="K448" s="2"/>
      <c r="L448" s="19" t="str">
        <f t="shared" si="19"/>
        <v>_</v>
      </c>
      <c r="M448" s="2"/>
      <c r="N448" s="2">
        <f>IF(ISBLANK(Table2[[#This Row],[ActualResult]]), 0, 1)</f>
        <v>0</v>
      </c>
      <c r="O448" s="2" t="str">
        <f>IF(ISBLANK(Table2[[#This Row],[ActualResult]]), "_", IF(Table2[[#This Row],[ActualWinner]]=Table2[[#This Row],[PredictedWinner]], "Y", "N"))</f>
        <v>_</v>
      </c>
      <c r="P448" s="2" t="str">
        <f>IF(ISBLANK(Table2[[#This Row],[ActualResult]]), "_", IF(Table2[[#This Row],[ActualAwayScore]]=Table2[[#This Row],[PredictedAwayScore]], "Y", "N"))</f>
        <v>_</v>
      </c>
      <c r="Q448" s="2" t="str">
        <f>IF(ISBLANK(Table2[[#This Row],[ActualResult]]), "_", IF(Table2[[#This Row],[ActualHomeScore]]=Table2[[#This Row],[PredictedHomeScore]], "Y", "N"))</f>
        <v>_</v>
      </c>
      <c r="R448" s="2"/>
      <c r="S448" s="2" t="str">
        <f t="shared" si="18"/>
        <v>_</v>
      </c>
      <c r="T448" s="2">
        <f>IF(VLOOKUP(Table2[[#This Row],[AwayTeam]],Table3[[Teams]:[D]],2)=VLOOKUP(Table2[[#This Row],[HomeTeam]],Table3[[Teams]:[D]],2),1,0)</f>
        <v>1</v>
      </c>
      <c r="U448" s="2">
        <f>IF(VLOOKUP(Table2[[#This Row],[AwayTeam]],Table3[[Teams]:[D]],3)=VLOOKUP(Table2[[#This Row],[HomeTeam]],Table3[[Teams]:[D]],3),1,0)</f>
        <v>0</v>
      </c>
      <c r="V448" s="2">
        <f>IF(Table2[[#This Row],[InterConf]]=1,IF(Table2[[#This Row],[InterDiv]]=0, 1, 0), 0)</f>
        <v>1</v>
      </c>
      <c r="W448" s="2">
        <f>IF(VLOOKUP(Table2[[#This Row],[AwayTeam]],Table3[[Teams]:[D]],2)&lt;&gt;VLOOKUP(Table2[[#This Row],[HomeTeam]],Table3[[Teams]:[D]],2),1,0)</f>
        <v>0</v>
      </c>
    </row>
    <row r="449" spans="1:23" x14ac:dyDescent="0.25">
      <c r="B449" s="1">
        <v>45636</v>
      </c>
      <c r="C449" s="9" t="s">
        <v>559</v>
      </c>
      <c r="D449" s="2" t="s">
        <v>26</v>
      </c>
      <c r="E449" s="2" t="s">
        <v>21</v>
      </c>
      <c r="F449" s="2"/>
      <c r="G449" s="2"/>
      <c r="H449" s="2" t="str">
        <f t="shared" si="20"/>
        <v>_</v>
      </c>
      <c r="I449" s="2"/>
      <c r="J449" s="2"/>
      <c r="K449" s="2"/>
      <c r="L449" s="2" t="str">
        <f t="shared" si="19"/>
        <v>_</v>
      </c>
      <c r="M449" s="2"/>
      <c r="N449" s="2">
        <f>IF(ISBLANK(Table2[[#This Row],[ActualResult]]), 0, 1)</f>
        <v>0</v>
      </c>
      <c r="O449" s="2" t="str">
        <f>IF(ISBLANK(Table2[[#This Row],[ActualResult]]), "_", IF(Table2[[#This Row],[ActualWinner]]=Table2[[#This Row],[PredictedWinner]], "Y", "N"))</f>
        <v>_</v>
      </c>
      <c r="P449" s="2" t="str">
        <f>IF(ISBLANK(Table2[[#This Row],[ActualResult]]), "_", IF(Table2[[#This Row],[ActualAwayScore]]=Table2[[#This Row],[PredictedAwayScore]], "Y", "N"))</f>
        <v>_</v>
      </c>
      <c r="Q449" s="2" t="str">
        <f>IF(ISBLANK(Table2[[#This Row],[ActualResult]]), "_", IF(Table2[[#This Row],[ActualHomeScore]]=Table2[[#This Row],[PredictedHomeScore]], "Y", "N"))</f>
        <v>_</v>
      </c>
      <c r="R449" s="2"/>
      <c r="S449" s="2" t="str">
        <f t="shared" si="18"/>
        <v>_</v>
      </c>
      <c r="T449" s="2">
        <f>IF(VLOOKUP(Table2[[#This Row],[AwayTeam]],Table3[[Teams]:[D]],2)=VLOOKUP(Table2[[#This Row],[HomeTeam]],Table3[[Teams]:[D]],2),1,0)</f>
        <v>0</v>
      </c>
      <c r="U449" s="2">
        <f>IF(VLOOKUP(Table2[[#This Row],[AwayTeam]],Table3[[Teams]:[D]],3)=VLOOKUP(Table2[[#This Row],[HomeTeam]],Table3[[Teams]:[D]],3),1,0)</f>
        <v>0</v>
      </c>
      <c r="V449" s="2">
        <f>IF(Table2[[#This Row],[InterConf]]=1,IF(Table2[[#This Row],[InterDiv]]=0, 1, 0), 0)</f>
        <v>0</v>
      </c>
      <c r="W449" s="2">
        <f>IF(VLOOKUP(Table2[[#This Row],[AwayTeam]],Table3[[Teams]:[D]],2)&lt;&gt;VLOOKUP(Table2[[#This Row],[HomeTeam]],Table3[[Teams]:[D]],2),1,0)</f>
        <v>1</v>
      </c>
    </row>
    <row r="450" spans="1:23" x14ac:dyDescent="0.25">
      <c r="B450" s="1">
        <v>45636</v>
      </c>
      <c r="C450" s="9" t="s">
        <v>560</v>
      </c>
      <c r="D450" s="2" t="s">
        <v>38</v>
      </c>
      <c r="E450" s="2" t="s">
        <v>44</v>
      </c>
      <c r="F450" s="2"/>
      <c r="G450" s="2"/>
      <c r="H450" s="2" t="str">
        <f t="shared" si="20"/>
        <v>_</v>
      </c>
      <c r="I450" s="2"/>
      <c r="J450" s="2"/>
      <c r="K450" s="2"/>
      <c r="L450" s="2" t="str">
        <f t="shared" si="19"/>
        <v>_</v>
      </c>
      <c r="M450" s="2"/>
      <c r="N450" s="2">
        <f>IF(ISBLANK(Table2[[#This Row],[ActualResult]]), 0, 1)</f>
        <v>0</v>
      </c>
      <c r="O450" s="2" t="str">
        <f>IF(ISBLANK(Table2[[#This Row],[ActualResult]]), "_", IF(Table2[[#This Row],[ActualWinner]]=Table2[[#This Row],[PredictedWinner]], "Y", "N"))</f>
        <v>_</v>
      </c>
      <c r="P450" s="2" t="str">
        <f>IF(ISBLANK(Table2[[#This Row],[ActualResult]]), "_", IF(Table2[[#This Row],[ActualAwayScore]]=Table2[[#This Row],[PredictedAwayScore]], "Y", "N"))</f>
        <v>_</v>
      </c>
      <c r="Q450" s="2" t="str">
        <f>IF(ISBLANK(Table2[[#This Row],[ActualResult]]), "_", IF(Table2[[#This Row],[ActualHomeScore]]=Table2[[#This Row],[PredictedHomeScore]], "Y", "N"))</f>
        <v>_</v>
      </c>
      <c r="R450" s="2"/>
      <c r="S450" s="2" t="str">
        <f t="shared" si="18"/>
        <v>_</v>
      </c>
      <c r="T450" s="2">
        <f>IF(VLOOKUP(Table2[[#This Row],[AwayTeam]],Table3[[Teams]:[D]],2)=VLOOKUP(Table2[[#This Row],[HomeTeam]],Table3[[Teams]:[D]],2),1,0)</f>
        <v>0</v>
      </c>
      <c r="U450" s="2">
        <f>IF(VLOOKUP(Table2[[#This Row],[AwayTeam]],Table3[[Teams]:[D]],3)=VLOOKUP(Table2[[#This Row],[HomeTeam]],Table3[[Teams]:[D]],3),1,0)</f>
        <v>0</v>
      </c>
      <c r="V450" s="2">
        <f>IF(Table2[[#This Row],[InterConf]]=1,IF(Table2[[#This Row],[InterDiv]]=0, 1, 0), 0)</f>
        <v>0</v>
      </c>
      <c r="W450" s="2">
        <f>IF(VLOOKUP(Table2[[#This Row],[AwayTeam]],Table3[[Teams]:[D]],2)&lt;&gt;VLOOKUP(Table2[[#This Row],[HomeTeam]],Table3[[Teams]:[D]],2),1,0)</f>
        <v>1</v>
      </c>
    </row>
    <row r="451" spans="1:23" x14ac:dyDescent="0.25">
      <c r="B451" s="1">
        <v>45636</v>
      </c>
      <c r="C451" s="9" t="s">
        <v>561</v>
      </c>
      <c r="D451" s="2" t="s">
        <v>45</v>
      </c>
      <c r="E451" s="2" t="s">
        <v>36</v>
      </c>
      <c r="F451" s="2"/>
      <c r="G451" s="2"/>
      <c r="H451" s="2" t="str">
        <f t="shared" si="20"/>
        <v>_</v>
      </c>
      <c r="I451" s="2"/>
      <c r="J451" s="2"/>
      <c r="K451" s="2"/>
      <c r="L451" s="2" t="str">
        <f t="shared" si="19"/>
        <v>_</v>
      </c>
      <c r="M451" s="2"/>
      <c r="N451" s="2">
        <f>IF(ISBLANK(Table2[[#This Row],[ActualResult]]), 0, 1)</f>
        <v>0</v>
      </c>
      <c r="O451" s="2" t="str">
        <f>IF(ISBLANK(Table2[[#This Row],[ActualResult]]), "_", IF(Table2[[#This Row],[ActualWinner]]=Table2[[#This Row],[PredictedWinner]], "Y", "N"))</f>
        <v>_</v>
      </c>
      <c r="P451" s="2" t="str">
        <f>IF(ISBLANK(Table2[[#This Row],[ActualResult]]), "_", IF(Table2[[#This Row],[ActualAwayScore]]=Table2[[#This Row],[PredictedAwayScore]], "Y", "N"))</f>
        <v>_</v>
      </c>
      <c r="Q451" s="2" t="str">
        <f>IF(ISBLANK(Table2[[#This Row],[ActualResult]]), "_", IF(Table2[[#This Row],[ActualHomeScore]]=Table2[[#This Row],[PredictedHomeScore]], "Y", "N"))</f>
        <v>_</v>
      </c>
      <c r="R451" s="2"/>
      <c r="S451" s="2" t="str">
        <f t="shared" ref="S451:S514" si="21">IF($L451="_", "_", IF($L451=$D451,$E451,$D451))</f>
        <v>_</v>
      </c>
      <c r="T451" s="2">
        <f>IF(VLOOKUP(Table2[[#This Row],[AwayTeam]],Table3[[Teams]:[D]],2)=VLOOKUP(Table2[[#This Row],[HomeTeam]],Table3[[Teams]:[D]],2),1,0)</f>
        <v>1</v>
      </c>
      <c r="U451" s="2">
        <f>IF(VLOOKUP(Table2[[#This Row],[AwayTeam]],Table3[[Teams]:[D]],3)=VLOOKUP(Table2[[#This Row],[HomeTeam]],Table3[[Teams]:[D]],3),1,0)</f>
        <v>1</v>
      </c>
      <c r="V451" s="2">
        <f>IF(Table2[[#This Row],[InterConf]]=1,IF(Table2[[#This Row],[InterDiv]]=0, 1, 0), 0)</f>
        <v>0</v>
      </c>
      <c r="W451" s="2">
        <f>IF(VLOOKUP(Table2[[#This Row],[AwayTeam]],Table3[[Teams]:[D]],2)&lt;&gt;VLOOKUP(Table2[[#This Row],[HomeTeam]],Table3[[Teams]:[D]],2),1,0)</f>
        <v>0</v>
      </c>
    </row>
    <row r="452" spans="1:23" x14ac:dyDescent="0.25">
      <c r="B452" s="1">
        <v>45636</v>
      </c>
      <c r="C452" s="9" t="s">
        <v>562</v>
      </c>
      <c r="D452" s="2" t="s">
        <v>28</v>
      </c>
      <c r="E452" s="2" t="s">
        <v>33</v>
      </c>
      <c r="F452" s="2"/>
      <c r="G452" s="2"/>
      <c r="H452" s="2" t="str">
        <f t="shared" si="20"/>
        <v>_</v>
      </c>
      <c r="I452" s="2"/>
      <c r="J452" s="2"/>
      <c r="K452" s="2"/>
      <c r="L452" s="2" t="str">
        <f t="shared" ref="L452:L515" si="22">IF(OR($J452=$K452,AND(ISBLANK($J452),ISBLANK($K452))),"_",IF($J452&gt;$K452,$D452,$E452))</f>
        <v>_</v>
      </c>
      <c r="M452" s="2"/>
      <c r="N452" s="2">
        <f>IF(ISBLANK(Table2[[#This Row],[ActualResult]]), 0, 1)</f>
        <v>0</v>
      </c>
      <c r="O452" s="2" t="str">
        <f>IF(ISBLANK(Table2[[#This Row],[ActualResult]]), "_", IF(Table2[[#This Row],[ActualWinner]]=Table2[[#This Row],[PredictedWinner]], "Y", "N"))</f>
        <v>_</v>
      </c>
      <c r="P452" s="2" t="str">
        <f>IF(ISBLANK(Table2[[#This Row],[ActualResult]]), "_", IF(Table2[[#This Row],[ActualAwayScore]]=Table2[[#This Row],[PredictedAwayScore]], "Y", "N"))</f>
        <v>_</v>
      </c>
      <c r="Q452" s="2" t="str">
        <f>IF(ISBLANK(Table2[[#This Row],[ActualResult]]), "_", IF(Table2[[#This Row],[ActualHomeScore]]=Table2[[#This Row],[PredictedHomeScore]], "Y", "N"))</f>
        <v>_</v>
      </c>
      <c r="R452" s="2"/>
      <c r="S452" s="2" t="str">
        <f t="shared" si="21"/>
        <v>_</v>
      </c>
      <c r="T452" s="2">
        <f>IF(VLOOKUP(Table2[[#This Row],[AwayTeam]],Table3[[Teams]:[D]],2)=VLOOKUP(Table2[[#This Row],[HomeTeam]],Table3[[Teams]:[D]],2),1,0)</f>
        <v>0</v>
      </c>
      <c r="U452" s="2">
        <f>IF(VLOOKUP(Table2[[#This Row],[AwayTeam]],Table3[[Teams]:[D]],3)=VLOOKUP(Table2[[#This Row],[HomeTeam]],Table3[[Teams]:[D]],3),1,0)</f>
        <v>0</v>
      </c>
      <c r="V452" s="2">
        <f>IF(Table2[[#This Row],[InterConf]]=1,IF(Table2[[#This Row],[InterDiv]]=0, 1, 0), 0)</f>
        <v>0</v>
      </c>
      <c r="W452" s="2">
        <f>IF(VLOOKUP(Table2[[#This Row],[AwayTeam]],Table3[[Teams]:[D]],2)&lt;&gt;VLOOKUP(Table2[[#This Row],[HomeTeam]],Table3[[Teams]:[D]],2),1,0)</f>
        <v>1</v>
      </c>
    </row>
    <row r="453" spans="1:23" x14ac:dyDescent="0.25">
      <c r="B453" s="1">
        <v>45636</v>
      </c>
      <c r="C453" s="9" t="s">
        <v>563</v>
      </c>
      <c r="D453" s="2" t="s">
        <v>24</v>
      </c>
      <c r="E453" s="2" t="s">
        <v>35</v>
      </c>
      <c r="F453" s="2"/>
      <c r="G453" s="2"/>
      <c r="H453" s="2" t="str">
        <f t="shared" si="20"/>
        <v>_</v>
      </c>
      <c r="I453" s="2"/>
      <c r="J453" s="2"/>
      <c r="K453" s="2"/>
      <c r="L453" s="2" t="str">
        <f t="shared" si="22"/>
        <v>_</v>
      </c>
      <c r="M453" s="2"/>
      <c r="N453" s="2">
        <f>IF(ISBLANK(Table2[[#This Row],[ActualResult]]), 0, 1)</f>
        <v>0</v>
      </c>
      <c r="O453" s="2" t="str">
        <f>IF(ISBLANK(Table2[[#This Row],[ActualResult]]), "_", IF(Table2[[#This Row],[ActualWinner]]=Table2[[#This Row],[PredictedWinner]], "Y", "N"))</f>
        <v>_</v>
      </c>
      <c r="P453" s="2" t="str">
        <f>IF(ISBLANK(Table2[[#This Row],[ActualResult]]), "_", IF(Table2[[#This Row],[ActualAwayScore]]=Table2[[#This Row],[PredictedAwayScore]], "Y", "N"))</f>
        <v>_</v>
      </c>
      <c r="Q453" s="2" t="str">
        <f>IF(ISBLANK(Table2[[#This Row],[ActualResult]]), "_", IF(Table2[[#This Row],[ActualHomeScore]]=Table2[[#This Row],[PredictedHomeScore]], "Y", "N"))</f>
        <v>_</v>
      </c>
      <c r="R453" s="2"/>
      <c r="S453" s="2" t="str">
        <f t="shared" si="21"/>
        <v>_</v>
      </c>
      <c r="T453" s="2">
        <f>IF(VLOOKUP(Table2[[#This Row],[AwayTeam]],Table3[[Teams]:[D]],2)=VLOOKUP(Table2[[#This Row],[HomeTeam]],Table3[[Teams]:[D]],2),1,0)</f>
        <v>1</v>
      </c>
      <c r="U453" s="2">
        <f>IF(VLOOKUP(Table2[[#This Row],[AwayTeam]],Table3[[Teams]:[D]],3)=VLOOKUP(Table2[[#This Row],[HomeTeam]],Table3[[Teams]:[D]],3),1,0)</f>
        <v>0</v>
      </c>
      <c r="V453" s="2">
        <f>IF(Table2[[#This Row],[InterConf]]=1,IF(Table2[[#This Row],[InterDiv]]=0, 1, 0), 0)</f>
        <v>1</v>
      </c>
      <c r="W453" s="2">
        <f>IF(VLOOKUP(Table2[[#This Row],[AwayTeam]],Table3[[Teams]:[D]],2)&lt;&gt;VLOOKUP(Table2[[#This Row],[HomeTeam]],Table3[[Teams]:[D]],2),1,0)</f>
        <v>0</v>
      </c>
    </row>
    <row r="454" spans="1:23" x14ac:dyDescent="0.25">
      <c r="B454" s="1">
        <v>45636</v>
      </c>
      <c r="C454" s="9" t="s">
        <v>564</v>
      </c>
      <c r="D454" s="2" t="s">
        <v>16</v>
      </c>
      <c r="E454" s="2" t="s">
        <v>22</v>
      </c>
      <c r="F454" s="2"/>
      <c r="G454" s="2"/>
      <c r="H454" s="2" t="str">
        <f t="shared" ref="H454:H517" si="23">IF(AND(ISBLANK($F454),ISBLANK($G454)),"_",IF($F454&gt;$G454,$D454,$E454))</f>
        <v>_</v>
      </c>
      <c r="I454" s="2"/>
      <c r="J454" s="2"/>
      <c r="K454" s="2"/>
      <c r="L454" s="2" t="str">
        <f t="shared" si="22"/>
        <v>_</v>
      </c>
      <c r="M454" s="2"/>
      <c r="N454" s="2">
        <f>IF(ISBLANK(Table2[[#This Row],[ActualResult]]), 0, 1)</f>
        <v>0</v>
      </c>
      <c r="O454" s="2" t="str">
        <f>IF(ISBLANK(Table2[[#This Row],[ActualResult]]), "_", IF(Table2[[#This Row],[ActualWinner]]=Table2[[#This Row],[PredictedWinner]], "Y", "N"))</f>
        <v>_</v>
      </c>
      <c r="P454" s="2" t="str">
        <f>IF(ISBLANK(Table2[[#This Row],[ActualResult]]), "_", IF(Table2[[#This Row],[ActualAwayScore]]=Table2[[#This Row],[PredictedAwayScore]], "Y", "N"))</f>
        <v>_</v>
      </c>
      <c r="Q454" s="2" t="str">
        <f>IF(ISBLANK(Table2[[#This Row],[ActualResult]]), "_", IF(Table2[[#This Row],[ActualHomeScore]]=Table2[[#This Row],[PredictedHomeScore]], "Y", "N"))</f>
        <v>_</v>
      </c>
      <c r="R454" s="2"/>
      <c r="S454" s="2" t="str">
        <f t="shared" si="21"/>
        <v>_</v>
      </c>
      <c r="T454" s="2">
        <f>IF(VLOOKUP(Table2[[#This Row],[AwayTeam]],Table3[[Teams]:[D]],2)=VLOOKUP(Table2[[#This Row],[HomeTeam]],Table3[[Teams]:[D]],2),1,0)</f>
        <v>0</v>
      </c>
      <c r="U454" s="2">
        <f>IF(VLOOKUP(Table2[[#This Row],[AwayTeam]],Table3[[Teams]:[D]],3)=VLOOKUP(Table2[[#This Row],[HomeTeam]],Table3[[Teams]:[D]],3),1,0)</f>
        <v>0</v>
      </c>
      <c r="V454" s="2">
        <f>IF(Table2[[#This Row],[InterConf]]=1,IF(Table2[[#This Row],[InterDiv]]=0, 1, 0), 0)</f>
        <v>0</v>
      </c>
      <c r="W454" s="2">
        <f>IF(VLOOKUP(Table2[[#This Row],[AwayTeam]],Table3[[Teams]:[D]],2)&lt;&gt;VLOOKUP(Table2[[#This Row],[HomeTeam]],Table3[[Teams]:[D]],2),1,0)</f>
        <v>1</v>
      </c>
    </row>
    <row r="455" spans="1:23" x14ac:dyDescent="0.25">
      <c r="B455" s="1">
        <v>45636</v>
      </c>
      <c r="C455" s="9" t="s">
        <v>565</v>
      </c>
      <c r="D455" s="2" t="s">
        <v>43</v>
      </c>
      <c r="E455" s="2" t="s">
        <v>23</v>
      </c>
      <c r="F455" s="2"/>
      <c r="G455" s="2"/>
      <c r="H455" s="2" t="str">
        <f t="shared" si="23"/>
        <v>_</v>
      </c>
      <c r="I455" s="2"/>
      <c r="J455" s="2"/>
      <c r="K455" s="2"/>
      <c r="L455" s="2" t="str">
        <f t="shared" si="22"/>
        <v>_</v>
      </c>
      <c r="M455" s="2"/>
      <c r="N455" s="2">
        <f>IF(ISBLANK(Table2[[#This Row],[ActualResult]]), 0, 1)</f>
        <v>0</v>
      </c>
      <c r="O455" s="2" t="str">
        <f>IF(ISBLANK(Table2[[#This Row],[ActualResult]]), "_", IF(Table2[[#This Row],[ActualWinner]]=Table2[[#This Row],[PredictedWinner]], "Y", "N"))</f>
        <v>_</v>
      </c>
      <c r="P455" s="2" t="str">
        <f>IF(ISBLANK(Table2[[#This Row],[ActualResult]]), "_", IF(Table2[[#This Row],[ActualAwayScore]]=Table2[[#This Row],[PredictedAwayScore]], "Y", "N"))</f>
        <v>_</v>
      </c>
      <c r="Q455" s="2" t="str">
        <f>IF(ISBLANK(Table2[[#This Row],[ActualResult]]), "_", IF(Table2[[#This Row],[ActualHomeScore]]=Table2[[#This Row],[PredictedHomeScore]], "Y", "N"))</f>
        <v>_</v>
      </c>
      <c r="R455" s="2"/>
      <c r="S455" s="2" t="str">
        <f t="shared" si="21"/>
        <v>_</v>
      </c>
      <c r="T455" s="2">
        <f>IF(VLOOKUP(Table2[[#This Row],[AwayTeam]],Table3[[Teams]:[D]],2)=VLOOKUP(Table2[[#This Row],[HomeTeam]],Table3[[Teams]:[D]],2),1,0)</f>
        <v>0</v>
      </c>
      <c r="U455" s="2">
        <f>IF(VLOOKUP(Table2[[#This Row],[AwayTeam]],Table3[[Teams]:[D]],3)=VLOOKUP(Table2[[#This Row],[HomeTeam]],Table3[[Teams]:[D]],3),1,0)</f>
        <v>0</v>
      </c>
      <c r="V455" s="2">
        <f>IF(Table2[[#This Row],[InterConf]]=1,IF(Table2[[#This Row],[InterDiv]]=0, 1, 0), 0)</f>
        <v>0</v>
      </c>
      <c r="W455" s="2">
        <f>IF(VLOOKUP(Table2[[#This Row],[AwayTeam]],Table3[[Teams]:[D]],2)&lt;&gt;VLOOKUP(Table2[[#This Row],[HomeTeam]],Table3[[Teams]:[D]],2),1,0)</f>
        <v>1</v>
      </c>
    </row>
    <row r="456" spans="1:23" x14ac:dyDescent="0.25">
      <c r="B456" s="1">
        <v>45636</v>
      </c>
      <c r="C456" s="9" t="s">
        <v>566</v>
      </c>
      <c r="D456" s="2" t="s">
        <v>37</v>
      </c>
      <c r="E456" s="2" t="s">
        <v>15</v>
      </c>
      <c r="F456" s="2"/>
      <c r="G456" s="2"/>
      <c r="H456" s="2" t="str">
        <f t="shared" si="23"/>
        <v>_</v>
      </c>
      <c r="I456" s="2"/>
      <c r="J456" s="2"/>
      <c r="K456" s="2"/>
      <c r="L456" s="2" t="str">
        <f t="shared" si="22"/>
        <v>_</v>
      </c>
      <c r="M456" s="2"/>
      <c r="N456" s="2">
        <f>IF(ISBLANK(Table2[[#This Row],[ActualResult]]), 0, 1)</f>
        <v>0</v>
      </c>
      <c r="O456" s="2" t="str">
        <f>IF(ISBLANK(Table2[[#This Row],[ActualResult]]), "_", IF(Table2[[#This Row],[ActualWinner]]=Table2[[#This Row],[PredictedWinner]], "Y", "N"))</f>
        <v>_</v>
      </c>
      <c r="P456" s="2" t="str">
        <f>IF(ISBLANK(Table2[[#This Row],[ActualResult]]), "_", IF(Table2[[#This Row],[ActualAwayScore]]=Table2[[#This Row],[PredictedAwayScore]], "Y", "N"))</f>
        <v>_</v>
      </c>
      <c r="Q456" s="2" t="str">
        <f>IF(ISBLANK(Table2[[#This Row],[ActualResult]]), "_", IF(Table2[[#This Row],[ActualHomeScore]]=Table2[[#This Row],[PredictedHomeScore]], "Y", "N"))</f>
        <v>_</v>
      </c>
      <c r="R456" s="2"/>
      <c r="S456" s="2" t="str">
        <f t="shared" si="21"/>
        <v>_</v>
      </c>
      <c r="T456" s="2">
        <f>IF(VLOOKUP(Table2[[#This Row],[AwayTeam]],Table3[[Teams]:[D]],2)=VLOOKUP(Table2[[#This Row],[HomeTeam]],Table3[[Teams]:[D]],2),1,0)</f>
        <v>1</v>
      </c>
      <c r="U456" s="2">
        <f>IF(VLOOKUP(Table2[[#This Row],[AwayTeam]],Table3[[Teams]:[D]],3)=VLOOKUP(Table2[[#This Row],[HomeTeam]],Table3[[Teams]:[D]],3),1,0)</f>
        <v>1</v>
      </c>
      <c r="V456" s="2">
        <f>IF(Table2[[#This Row],[InterConf]]=1,IF(Table2[[#This Row],[InterDiv]]=0, 1, 0), 0)</f>
        <v>0</v>
      </c>
      <c r="W456" s="2">
        <f>IF(VLOOKUP(Table2[[#This Row],[AwayTeam]],Table3[[Teams]:[D]],2)&lt;&gt;VLOOKUP(Table2[[#This Row],[HomeTeam]],Table3[[Teams]:[D]],2),1,0)</f>
        <v>0</v>
      </c>
    </row>
    <row r="457" spans="1:23" x14ac:dyDescent="0.25">
      <c r="B457" s="1">
        <v>45636</v>
      </c>
      <c r="C457" s="9" t="s">
        <v>567</v>
      </c>
      <c r="D457" s="2" t="s">
        <v>13</v>
      </c>
      <c r="E457" s="2" t="s">
        <v>25</v>
      </c>
      <c r="F457" s="2"/>
      <c r="G457" s="2"/>
      <c r="H457" s="2" t="str">
        <f t="shared" si="23"/>
        <v>_</v>
      </c>
      <c r="I457" s="2"/>
      <c r="J457" s="2"/>
      <c r="K457" s="2"/>
      <c r="L457" s="2" t="str">
        <f t="shared" si="22"/>
        <v>_</v>
      </c>
      <c r="M457" s="2"/>
      <c r="N457" s="2">
        <f>IF(ISBLANK(Table2[[#This Row],[ActualResult]]), 0, 1)</f>
        <v>0</v>
      </c>
      <c r="O457" s="2" t="str">
        <f>IF(ISBLANK(Table2[[#This Row],[ActualResult]]), "_", IF(Table2[[#This Row],[ActualWinner]]=Table2[[#This Row],[PredictedWinner]], "Y", "N"))</f>
        <v>_</v>
      </c>
      <c r="P457" s="2" t="str">
        <f>IF(ISBLANK(Table2[[#This Row],[ActualResult]]), "_", IF(Table2[[#This Row],[ActualAwayScore]]=Table2[[#This Row],[PredictedAwayScore]], "Y", "N"))</f>
        <v>_</v>
      </c>
      <c r="Q457" s="2" t="str">
        <f>IF(ISBLANK(Table2[[#This Row],[ActualResult]]), "_", IF(Table2[[#This Row],[ActualHomeScore]]=Table2[[#This Row],[PredictedHomeScore]], "Y", "N"))</f>
        <v>_</v>
      </c>
      <c r="R457" s="2"/>
      <c r="S457" s="2" t="str">
        <f t="shared" si="21"/>
        <v>_</v>
      </c>
      <c r="T457" s="2">
        <f>IF(VLOOKUP(Table2[[#This Row],[AwayTeam]],Table3[[Teams]:[D]],2)=VLOOKUP(Table2[[#This Row],[HomeTeam]],Table3[[Teams]:[D]],2),1,0)</f>
        <v>1</v>
      </c>
      <c r="U457" s="2">
        <f>IF(VLOOKUP(Table2[[#This Row],[AwayTeam]],Table3[[Teams]:[D]],3)=VLOOKUP(Table2[[#This Row],[HomeTeam]],Table3[[Teams]:[D]],3),1,0)</f>
        <v>0</v>
      </c>
      <c r="V457" s="2">
        <f>IF(Table2[[#This Row],[InterConf]]=1,IF(Table2[[#This Row],[InterDiv]]=0, 1, 0), 0)</f>
        <v>1</v>
      </c>
      <c r="W457" s="2">
        <f>IF(VLOOKUP(Table2[[#This Row],[AwayTeam]],Table3[[Teams]:[D]],2)&lt;&gt;VLOOKUP(Table2[[#This Row],[HomeTeam]],Table3[[Teams]:[D]],2),1,0)</f>
        <v>0</v>
      </c>
    </row>
    <row r="458" spans="1:23" x14ac:dyDescent="0.25">
      <c r="A458" s="5"/>
      <c r="B458" s="3">
        <v>45636</v>
      </c>
      <c r="C458" s="10" t="s">
        <v>568</v>
      </c>
      <c r="D458" s="4" t="s">
        <v>14</v>
      </c>
      <c r="E458" s="4" t="s">
        <v>12</v>
      </c>
      <c r="F458" s="4"/>
      <c r="G458" s="4"/>
      <c r="H458" s="4" t="str">
        <f t="shared" si="23"/>
        <v>_</v>
      </c>
      <c r="I458" s="4"/>
      <c r="J458" s="4"/>
      <c r="K458" s="4"/>
      <c r="L458" s="2" t="str">
        <f t="shared" si="22"/>
        <v>_</v>
      </c>
      <c r="M458" s="4"/>
      <c r="N458" s="4">
        <f>IF(ISBLANK(Table2[[#This Row],[ActualResult]]), 0, 1)</f>
        <v>0</v>
      </c>
      <c r="O458" s="4" t="str">
        <f>IF(ISBLANK(Table2[[#This Row],[ActualResult]]), "_", IF(Table2[[#This Row],[ActualWinner]]=Table2[[#This Row],[PredictedWinner]], "Y", "N"))</f>
        <v>_</v>
      </c>
      <c r="P458" s="4" t="str">
        <f>IF(ISBLANK(Table2[[#This Row],[ActualResult]]), "_", IF(Table2[[#This Row],[ActualAwayScore]]=Table2[[#This Row],[PredictedAwayScore]], "Y", "N"))</f>
        <v>_</v>
      </c>
      <c r="Q458" s="4" t="str">
        <f>IF(ISBLANK(Table2[[#This Row],[ActualResult]]), "_", IF(Table2[[#This Row],[ActualHomeScore]]=Table2[[#This Row],[PredictedHomeScore]], "Y", "N"))</f>
        <v>_</v>
      </c>
      <c r="R458" s="2"/>
      <c r="S458" s="2" t="str">
        <f t="shared" si="21"/>
        <v>_</v>
      </c>
      <c r="T458" s="2">
        <f>IF(VLOOKUP(Table2[[#This Row],[AwayTeam]],Table3[[Teams]:[D]],2)=VLOOKUP(Table2[[#This Row],[HomeTeam]],Table3[[Teams]:[D]],2),1,0)</f>
        <v>0</v>
      </c>
      <c r="U458" s="2">
        <f>IF(VLOOKUP(Table2[[#This Row],[AwayTeam]],Table3[[Teams]:[D]],3)=VLOOKUP(Table2[[#This Row],[HomeTeam]],Table3[[Teams]:[D]],3),1,0)</f>
        <v>0</v>
      </c>
      <c r="V458" s="2">
        <f>IF(Table2[[#This Row],[InterConf]]=1,IF(Table2[[#This Row],[InterDiv]]=0, 1, 0), 0)</f>
        <v>0</v>
      </c>
      <c r="W458" s="2">
        <f>IF(VLOOKUP(Table2[[#This Row],[AwayTeam]],Table3[[Teams]:[D]],2)&lt;&gt;VLOOKUP(Table2[[#This Row],[HomeTeam]],Table3[[Teams]:[D]],2),1,0)</f>
        <v>1</v>
      </c>
    </row>
    <row r="459" spans="1:23" x14ac:dyDescent="0.25">
      <c r="B459" s="1">
        <v>45637</v>
      </c>
      <c r="C459" s="9" t="s">
        <v>569</v>
      </c>
      <c r="D459" s="2" t="s">
        <v>20</v>
      </c>
      <c r="E459" s="2" t="s">
        <v>29</v>
      </c>
      <c r="F459" s="2"/>
      <c r="G459" s="2"/>
      <c r="H459" s="2" t="str">
        <f t="shared" si="23"/>
        <v>_</v>
      </c>
      <c r="I459" s="2"/>
      <c r="J459" s="2"/>
      <c r="K459" s="2"/>
      <c r="L459" s="19" t="str">
        <f t="shared" si="22"/>
        <v>_</v>
      </c>
      <c r="M459" s="2"/>
      <c r="N459" s="2">
        <f>IF(ISBLANK(Table2[[#This Row],[ActualResult]]), 0, 1)</f>
        <v>0</v>
      </c>
      <c r="O459" s="2" t="str">
        <f>IF(ISBLANK(Table2[[#This Row],[ActualResult]]), "_", IF(Table2[[#This Row],[ActualWinner]]=Table2[[#This Row],[PredictedWinner]], "Y", "N"))</f>
        <v>_</v>
      </c>
      <c r="P459" s="2" t="str">
        <f>IF(ISBLANK(Table2[[#This Row],[ActualResult]]), "_", IF(Table2[[#This Row],[ActualAwayScore]]=Table2[[#This Row],[PredictedAwayScore]], "Y", "N"))</f>
        <v>_</v>
      </c>
      <c r="Q459" s="2" t="str">
        <f>IF(ISBLANK(Table2[[#This Row],[ActualResult]]), "_", IF(Table2[[#This Row],[ActualHomeScore]]=Table2[[#This Row],[PredictedHomeScore]], "Y", "N"))</f>
        <v>_</v>
      </c>
      <c r="R459" s="2"/>
      <c r="S459" s="2" t="str">
        <f t="shared" si="21"/>
        <v>_</v>
      </c>
      <c r="T459" s="2">
        <f>IF(VLOOKUP(Table2[[#This Row],[AwayTeam]],Table3[[Teams]:[D]],2)=VLOOKUP(Table2[[#This Row],[HomeTeam]],Table3[[Teams]:[D]],2),1,0)</f>
        <v>1</v>
      </c>
      <c r="U459" s="2">
        <f>IF(VLOOKUP(Table2[[#This Row],[AwayTeam]],Table3[[Teams]:[D]],3)=VLOOKUP(Table2[[#This Row],[HomeTeam]],Table3[[Teams]:[D]],3),1,0)</f>
        <v>0</v>
      </c>
      <c r="V459" s="2">
        <f>IF(Table2[[#This Row],[InterConf]]=1,IF(Table2[[#This Row],[InterDiv]]=0, 1, 0), 0)</f>
        <v>1</v>
      </c>
      <c r="W459" s="2">
        <f>IF(VLOOKUP(Table2[[#This Row],[AwayTeam]],Table3[[Teams]:[D]],2)&lt;&gt;VLOOKUP(Table2[[#This Row],[HomeTeam]],Table3[[Teams]:[D]],2),1,0)</f>
        <v>0</v>
      </c>
    </row>
    <row r="460" spans="1:23" x14ac:dyDescent="0.25">
      <c r="A460" s="5"/>
      <c r="B460" s="3">
        <v>45637</v>
      </c>
      <c r="C460" s="10" t="s">
        <v>570</v>
      </c>
      <c r="D460" s="4" t="s">
        <v>47</v>
      </c>
      <c r="E460" s="4" t="s">
        <v>30</v>
      </c>
      <c r="F460" s="4"/>
      <c r="G460" s="4"/>
      <c r="H460" s="4" t="str">
        <f t="shared" si="23"/>
        <v>_</v>
      </c>
      <c r="I460" s="4"/>
      <c r="J460" s="4"/>
      <c r="K460" s="4"/>
      <c r="L460" s="2" t="str">
        <f t="shared" si="22"/>
        <v>_</v>
      </c>
      <c r="M460" s="4"/>
      <c r="N460" s="4">
        <f>IF(ISBLANK(Table2[[#This Row],[ActualResult]]), 0, 1)</f>
        <v>0</v>
      </c>
      <c r="O460" s="4" t="str">
        <f>IF(ISBLANK(Table2[[#This Row],[ActualResult]]), "_", IF(Table2[[#This Row],[ActualWinner]]=Table2[[#This Row],[PredictedWinner]], "Y", "N"))</f>
        <v>_</v>
      </c>
      <c r="P460" s="4" t="str">
        <f>IF(ISBLANK(Table2[[#This Row],[ActualResult]]), "_", IF(Table2[[#This Row],[ActualAwayScore]]=Table2[[#This Row],[PredictedAwayScore]], "Y", "N"))</f>
        <v>_</v>
      </c>
      <c r="Q460" s="4" t="str">
        <f>IF(ISBLANK(Table2[[#This Row],[ActualResult]]), "_", IF(Table2[[#This Row],[ActualHomeScore]]=Table2[[#This Row],[PredictedHomeScore]], "Y", "N"))</f>
        <v>_</v>
      </c>
      <c r="R460" s="2"/>
      <c r="S460" s="2" t="str">
        <f t="shared" si="21"/>
        <v>_</v>
      </c>
      <c r="T460" s="2">
        <f>IF(VLOOKUP(Table2[[#This Row],[AwayTeam]],Table3[[Teams]:[D]],2)=VLOOKUP(Table2[[#This Row],[HomeTeam]],Table3[[Teams]:[D]],2),1,0)</f>
        <v>0</v>
      </c>
      <c r="U460" s="2">
        <f>IF(VLOOKUP(Table2[[#This Row],[AwayTeam]],Table3[[Teams]:[D]],3)=VLOOKUP(Table2[[#This Row],[HomeTeam]],Table3[[Teams]:[D]],3),1,0)</f>
        <v>0</v>
      </c>
      <c r="V460" s="2">
        <f>IF(Table2[[#This Row],[InterConf]]=1,IF(Table2[[#This Row],[InterDiv]]=0, 1, 0), 0)</f>
        <v>0</v>
      </c>
      <c r="W460" s="2">
        <f>IF(VLOOKUP(Table2[[#This Row],[AwayTeam]],Table3[[Teams]:[D]],2)&lt;&gt;VLOOKUP(Table2[[#This Row],[HomeTeam]],Table3[[Teams]:[D]],2),1,0)</f>
        <v>1</v>
      </c>
    </row>
    <row r="461" spans="1:23" x14ac:dyDescent="0.25">
      <c r="B461" s="1">
        <v>45638</v>
      </c>
      <c r="C461" s="9" t="s">
        <v>571</v>
      </c>
      <c r="D461" s="2" t="s">
        <v>47</v>
      </c>
      <c r="E461" s="2" t="s">
        <v>18</v>
      </c>
      <c r="F461" s="2"/>
      <c r="G461" s="2"/>
      <c r="H461" s="2" t="str">
        <f t="shared" si="23"/>
        <v>_</v>
      </c>
      <c r="I461" s="2"/>
      <c r="J461" s="2"/>
      <c r="K461" s="2"/>
      <c r="L461" s="19" t="str">
        <f t="shared" si="22"/>
        <v>_</v>
      </c>
      <c r="M461" s="2"/>
      <c r="N461" s="2">
        <f>IF(ISBLANK(Table2[[#This Row],[ActualResult]]), 0, 1)</f>
        <v>0</v>
      </c>
      <c r="O461" s="2" t="str">
        <f>IF(ISBLANK(Table2[[#This Row],[ActualResult]]), "_", IF(Table2[[#This Row],[ActualWinner]]=Table2[[#This Row],[PredictedWinner]], "Y", "N"))</f>
        <v>_</v>
      </c>
      <c r="P461" s="2" t="str">
        <f>IF(ISBLANK(Table2[[#This Row],[ActualResult]]), "_", IF(Table2[[#This Row],[ActualAwayScore]]=Table2[[#This Row],[PredictedAwayScore]], "Y", "N"))</f>
        <v>_</v>
      </c>
      <c r="Q461" s="2" t="str">
        <f>IF(ISBLANK(Table2[[#This Row],[ActualResult]]), "_", IF(Table2[[#This Row],[ActualHomeScore]]=Table2[[#This Row],[PredictedHomeScore]], "Y", "N"))</f>
        <v>_</v>
      </c>
      <c r="R461" s="2"/>
      <c r="S461" s="2" t="str">
        <f t="shared" si="21"/>
        <v>_</v>
      </c>
      <c r="T461" s="2">
        <f>IF(VLOOKUP(Table2[[#This Row],[AwayTeam]],Table3[[Teams]:[D]],2)=VLOOKUP(Table2[[#This Row],[HomeTeam]],Table3[[Teams]:[D]],2),1,0)</f>
        <v>0</v>
      </c>
      <c r="U461" s="2">
        <f>IF(VLOOKUP(Table2[[#This Row],[AwayTeam]],Table3[[Teams]:[D]],3)=VLOOKUP(Table2[[#This Row],[HomeTeam]],Table3[[Teams]:[D]],3),1,0)</f>
        <v>0</v>
      </c>
      <c r="V461" s="2">
        <f>IF(Table2[[#This Row],[InterConf]]=1,IF(Table2[[#This Row],[InterDiv]]=0, 1, 0), 0)</f>
        <v>0</v>
      </c>
      <c r="W461" s="2">
        <f>IF(VLOOKUP(Table2[[#This Row],[AwayTeam]],Table3[[Teams]:[D]],2)&lt;&gt;VLOOKUP(Table2[[#This Row],[HomeTeam]],Table3[[Teams]:[D]],2),1,0)</f>
        <v>1</v>
      </c>
    </row>
    <row r="462" spans="1:23" x14ac:dyDescent="0.25">
      <c r="B462" s="1">
        <v>45638</v>
      </c>
      <c r="C462" s="9" t="s">
        <v>572</v>
      </c>
      <c r="D462" s="2" t="s">
        <v>21</v>
      </c>
      <c r="E462" s="2" t="s">
        <v>19</v>
      </c>
      <c r="F462" s="2"/>
      <c r="G462" s="2"/>
      <c r="H462" s="2" t="str">
        <f t="shared" si="23"/>
        <v>_</v>
      </c>
      <c r="I462" s="2"/>
      <c r="J462" s="2"/>
      <c r="K462" s="2"/>
      <c r="L462" s="2" t="str">
        <f t="shared" si="22"/>
        <v>_</v>
      </c>
      <c r="M462" s="2"/>
      <c r="N462" s="2">
        <f>IF(ISBLANK(Table2[[#This Row],[ActualResult]]), 0, 1)</f>
        <v>0</v>
      </c>
      <c r="O462" s="2" t="str">
        <f>IF(ISBLANK(Table2[[#This Row],[ActualResult]]), "_", IF(Table2[[#This Row],[ActualWinner]]=Table2[[#This Row],[PredictedWinner]], "Y", "N"))</f>
        <v>_</v>
      </c>
      <c r="P462" s="2" t="str">
        <f>IF(ISBLANK(Table2[[#This Row],[ActualResult]]), "_", IF(Table2[[#This Row],[ActualAwayScore]]=Table2[[#This Row],[PredictedAwayScore]], "Y", "N"))</f>
        <v>_</v>
      </c>
      <c r="Q462" s="2" t="str">
        <f>IF(ISBLANK(Table2[[#This Row],[ActualResult]]), "_", IF(Table2[[#This Row],[ActualHomeScore]]=Table2[[#This Row],[PredictedHomeScore]], "Y", "N"))</f>
        <v>_</v>
      </c>
      <c r="R462" s="2"/>
      <c r="S462" s="2" t="str">
        <f t="shared" si="21"/>
        <v>_</v>
      </c>
      <c r="T462" s="2">
        <f>IF(VLOOKUP(Table2[[#This Row],[AwayTeam]],Table3[[Teams]:[D]],2)=VLOOKUP(Table2[[#This Row],[HomeTeam]],Table3[[Teams]:[D]],2),1,0)</f>
        <v>1</v>
      </c>
      <c r="U462" s="2">
        <f>IF(VLOOKUP(Table2[[#This Row],[AwayTeam]],Table3[[Teams]:[D]],3)=VLOOKUP(Table2[[#This Row],[HomeTeam]],Table3[[Teams]:[D]],3),1,0)</f>
        <v>0</v>
      </c>
      <c r="V462" s="2">
        <f>IF(Table2[[#This Row],[InterConf]]=1,IF(Table2[[#This Row],[InterDiv]]=0, 1, 0), 0)</f>
        <v>1</v>
      </c>
      <c r="W462" s="2">
        <f>IF(VLOOKUP(Table2[[#This Row],[AwayTeam]],Table3[[Teams]:[D]],2)&lt;&gt;VLOOKUP(Table2[[#This Row],[HomeTeam]],Table3[[Teams]:[D]],2),1,0)</f>
        <v>0</v>
      </c>
    </row>
    <row r="463" spans="1:23" x14ac:dyDescent="0.25">
      <c r="B463" s="1">
        <v>45638</v>
      </c>
      <c r="C463" s="9" t="s">
        <v>573</v>
      </c>
      <c r="D463" s="2" t="s">
        <v>28</v>
      </c>
      <c r="E463" s="2" t="s">
        <v>32</v>
      </c>
      <c r="F463" s="2"/>
      <c r="G463" s="2"/>
      <c r="H463" s="2" t="str">
        <f t="shared" si="23"/>
        <v>_</v>
      </c>
      <c r="I463" s="2"/>
      <c r="J463" s="2"/>
      <c r="K463" s="2"/>
      <c r="L463" s="2" t="str">
        <f t="shared" si="22"/>
        <v>_</v>
      </c>
      <c r="M463" s="2"/>
      <c r="N463" s="2">
        <f>IF(ISBLANK(Table2[[#This Row],[ActualResult]]), 0, 1)</f>
        <v>0</v>
      </c>
      <c r="O463" s="2" t="str">
        <f>IF(ISBLANK(Table2[[#This Row],[ActualResult]]), "_", IF(Table2[[#This Row],[ActualWinner]]=Table2[[#This Row],[PredictedWinner]], "Y", "N"))</f>
        <v>_</v>
      </c>
      <c r="P463" s="2" t="str">
        <f>IF(ISBLANK(Table2[[#This Row],[ActualResult]]), "_", IF(Table2[[#This Row],[ActualAwayScore]]=Table2[[#This Row],[PredictedAwayScore]], "Y", "N"))</f>
        <v>_</v>
      </c>
      <c r="Q463" s="2" t="str">
        <f>IF(ISBLANK(Table2[[#This Row],[ActualResult]]), "_", IF(Table2[[#This Row],[ActualHomeScore]]=Table2[[#This Row],[PredictedHomeScore]], "Y", "N"))</f>
        <v>_</v>
      </c>
      <c r="R463" s="2"/>
      <c r="S463" s="2" t="str">
        <f t="shared" si="21"/>
        <v>_</v>
      </c>
      <c r="T463" s="2">
        <f>IF(VLOOKUP(Table2[[#This Row],[AwayTeam]],Table3[[Teams]:[D]],2)=VLOOKUP(Table2[[#This Row],[HomeTeam]],Table3[[Teams]:[D]],2),1,0)</f>
        <v>0</v>
      </c>
      <c r="U463" s="2">
        <f>IF(VLOOKUP(Table2[[#This Row],[AwayTeam]],Table3[[Teams]:[D]],3)=VLOOKUP(Table2[[#This Row],[HomeTeam]],Table3[[Teams]:[D]],3),1,0)</f>
        <v>0</v>
      </c>
      <c r="V463" s="2">
        <f>IF(Table2[[#This Row],[InterConf]]=1,IF(Table2[[#This Row],[InterDiv]]=0, 1, 0), 0)</f>
        <v>0</v>
      </c>
      <c r="W463" s="2">
        <f>IF(VLOOKUP(Table2[[#This Row],[AwayTeam]],Table3[[Teams]:[D]],2)&lt;&gt;VLOOKUP(Table2[[#This Row],[HomeTeam]],Table3[[Teams]:[D]],2),1,0)</f>
        <v>1</v>
      </c>
    </row>
    <row r="464" spans="1:23" x14ac:dyDescent="0.25">
      <c r="B464" s="1">
        <v>45638</v>
      </c>
      <c r="C464" s="9" t="s">
        <v>574</v>
      </c>
      <c r="D464" s="2" t="s">
        <v>31</v>
      </c>
      <c r="E464" s="2" t="s">
        <v>45</v>
      </c>
      <c r="F464" s="2"/>
      <c r="G464" s="2"/>
      <c r="H464" s="2" t="str">
        <f t="shared" si="23"/>
        <v>_</v>
      </c>
      <c r="I464" s="2"/>
      <c r="J464" s="2"/>
      <c r="K464" s="2"/>
      <c r="L464" s="2" t="str">
        <f t="shared" si="22"/>
        <v>_</v>
      </c>
      <c r="M464" s="2"/>
      <c r="N464" s="2">
        <f>IF(ISBLANK(Table2[[#This Row],[ActualResult]]), 0, 1)</f>
        <v>0</v>
      </c>
      <c r="O464" s="2" t="str">
        <f>IF(ISBLANK(Table2[[#This Row],[ActualResult]]), "_", IF(Table2[[#This Row],[ActualWinner]]=Table2[[#This Row],[PredictedWinner]], "Y", "N"))</f>
        <v>_</v>
      </c>
      <c r="P464" s="2" t="str">
        <f>IF(ISBLANK(Table2[[#This Row],[ActualResult]]), "_", IF(Table2[[#This Row],[ActualAwayScore]]=Table2[[#This Row],[PredictedAwayScore]], "Y", "N"))</f>
        <v>_</v>
      </c>
      <c r="Q464" s="2" t="str">
        <f>IF(ISBLANK(Table2[[#This Row],[ActualResult]]), "_", IF(Table2[[#This Row],[ActualHomeScore]]=Table2[[#This Row],[PredictedHomeScore]], "Y", "N"))</f>
        <v>_</v>
      </c>
      <c r="R464" s="2"/>
      <c r="S464" s="2" t="str">
        <f t="shared" si="21"/>
        <v>_</v>
      </c>
      <c r="T464" s="2">
        <f>IF(VLOOKUP(Table2[[#This Row],[AwayTeam]],Table3[[Teams]:[D]],2)=VLOOKUP(Table2[[#This Row],[HomeTeam]],Table3[[Teams]:[D]],2),1,0)</f>
        <v>1</v>
      </c>
      <c r="U464" s="2">
        <f>IF(VLOOKUP(Table2[[#This Row],[AwayTeam]],Table3[[Teams]:[D]],3)=VLOOKUP(Table2[[#This Row],[HomeTeam]],Table3[[Teams]:[D]],3),1,0)</f>
        <v>0</v>
      </c>
      <c r="V464" s="2">
        <f>IF(Table2[[#This Row],[InterConf]]=1,IF(Table2[[#This Row],[InterDiv]]=0, 1, 0), 0)</f>
        <v>1</v>
      </c>
      <c r="W464" s="2">
        <f>IF(VLOOKUP(Table2[[#This Row],[AwayTeam]],Table3[[Teams]:[D]],2)&lt;&gt;VLOOKUP(Table2[[#This Row],[HomeTeam]],Table3[[Teams]:[D]],2),1,0)</f>
        <v>0</v>
      </c>
    </row>
    <row r="465" spans="1:23" x14ac:dyDescent="0.25">
      <c r="B465" s="1">
        <v>45638</v>
      </c>
      <c r="C465" s="9" t="s">
        <v>575</v>
      </c>
      <c r="D465" s="2" t="s">
        <v>46</v>
      </c>
      <c r="E465" s="2" t="s">
        <v>36</v>
      </c>
      <c r="F465" s="2"/>
      <c r="G465" s="2"/>
      <c r="H465" s="2" t="str">
        <f t="shared" si="23"/>
        <v>_</v>
      </c>
      <c r="I465" s="2"/>
      <c r="J465" s="2"/>
      <c r="K465" s="2"/>
      <c r="L465" s="2" t="str">
        <f t="shared" si="22"/>
        <v>_</v>
      </c>
      <c r="M465" s="2"/>
      <c r="N465" s="2">
        <f>IF(ISBLANK(Table2[[#This Row],[ActualResult]]), 0, 1)</f>
        <v>0</v>
      </c>
      <c r="O465" s="2" t="str">
        <f>IF(ISBLANK(Table2[[#This Row],[ActualResult]]), "_", IF(Table2[[#This Row],[ActualWinner]]=Table2[[#This Row],[PredictedWinner]], "Y", "N"))</f>
        <v>_</v>
      </c>
      <c r="P465" s="2" t="str">
        <f>IF(ISBLANK(Table2[[#This Row],[ActualResult]]), "_", IF(Table2[[#This Row],[ActualAwayScore]]=Table2[[#This Row],[PredictedAwayScore]], "Y", "N"))</f>
        <v>_</v>
      </c>
      <c r="Q465" s="2" t="str">
        <f>IF(ISBLANK(Table2[[#This Row],[ActualResult]]), "_", IF(Table2[[#This Row],[ActualHomeScore]]=Table2[[#This Row],[PredictedHomeScore]], "Y", "N"))</f>
        <v>_</v>
      </c>
      <c r="R465" s="2"/>
      <c r="S465" s="2" t="str">
        <f t="shared" si="21"/>
        <v>_</v>
      </c>
      <c r="T465" s="2">
        <f>IF(VLOOKUP(Table2[[#This Row],[AwayTeam]],Table3[[Teams]:[D]],2)=VLOOKUP(Table2[[#This Row],[HomeTeam]],Table3[[Teams]:[D]],2),1,0)</f>
        <v>1</v>
      </c>
      <c r="U465" s="2">
        <f>IF(VLOOKUP(Table2[[#This Row],[AwayTeam]],Table3[[Teams]:[D]],3)=VLOOKUP(Table2[[#This Row],[HomeTeam]],Table3[[Teams]:[D]],3),1,0)</f>
        <v>1</v>
      </c>
      <c r="V465" s="2">
        <f>IF(Table2[[#This Row],[InterConf]]=1,IF(Table2[[#This Row],[InterDiv]]=0, 1, 0), 0)</f>
        <v>0</v>
      </c>
      <c r="W465" s="2">
        <f>IF(VLOOKUP(Table2[[#This Row],[AwayTeam]],Table3[[Teams]:[D]],2)&lt;&gt;VLOOKUP(Table2[[#This Row],[HomeTeam]],Table3[[Teams]:[D]],2),1,0)</f>
        <v>0</v>
      </c>
    </row>
    <row r="466" spans="1:23" x14ac:dyDescent="0.25">
      <c r="B466" s="1">
        <v>45638</v>
      </c>
      <c r="C466" s="9" t="s">
        <v>576</v>
      </c>
      <c r="D466" s="2" t="s">
        <v>17</v>
      </c>
      <c r="E466" s="2" t="s">
        <v>33</v>
      </c>
      <c r="F466" s="2"/>
      <c r="G466" s="2"/>
      <c r="H466" s="2" t="str">
        <f t="shared" si="23"/>
        <v>_</v>
      </c>
      <c r="I466" s="2"/>
      <c r="J466" s="2"/>
      <c r="K466" s="2"/>
      <c r="L466" s="2" t="str">
        <f t="shared" si="22"/>
        <v>_</v>
      </c>
      <c r="M466" s="2"/>
      <c r="N466" s="2">
        <f>IF(ISBLANK(Table2[[#This Row],[ActualResult]]), 0, 1)</f>
        <v>0</v>
      </c>
      <c r="O466" s="2" t="str">
        <f>IF(ISBLANK(Table2[[#This Row],[ActualResult]]), "_", IF(Table2[[#This Row],[ActualWinner]]=Table2[[#This Row],[PredictedWinner]], "Y", "N"))</f>
        <v>_</v>
      </c>
      <c r="P466" s="2" t="str">
        <f>IF(ISBLANK(Table2[[#This Row],[ActualResult]]), "_", IF(Table2[[#This Row],[ActualAwayScore]]=Table2[[#This Row],[PredictedAwayScore]], "Y", "N"))</f>
        <v>_</v>
      </c>
      <c r="Q466" s="2" t="str">
        <f>IF(ISBLANK(Table2[[#This Row],[ActualResult]]), "_", IF(Table2[[#This Row],[ActualHomeScore]]=Table2[[#This Row],[PredictedHomeScore]], "Y", "N"))</f>
        <v>_</v>
      </c>
      <c r="R466" s="2"/>
      <c r="S466" s="2" t="str">
        <f t="shared" si="21"/>
        <v>_</v>
      </c>
      <c r="T466" s="2">
        <f>IF(VLOOKUP(Table2[[#This Row],[AwayTeam]],Table3[[Teams]:[D]],2)=VLOOKUP(Table2[[#This Row],[HomeTeam]],Table3[[Teams]:[D]],2),1,0)</f>
        <v>0</v>
      </c>
      <c r="U466" s="2">
        <f>IF(VLOOKUP(Table2[[#This Row],[AwayTeam]],Table3[[Teams]:[D]],3)=VLOOKUP(Table2[[#This Row],[HomeTeam]],Table3[[Teams]:[D]],3),1,0)</f>
        <v>0</v>
      </c>
      <c r="V466" s="2">
        <f>IF(Table2[[#This Row],[InterConf]]=1,IF(Table2[[#This Row],[InterDiv]]=0, 1, 0), 0)</f>
        <v>0</v>
      </c>
      <c r="W466" s="2">
        <f>IF(VLOOKUP(Table2[[#This Row],[AwayTeam]],Table3[[Teams]:[D]],2)&lt;&gt;VLOOKUP(Table2[[#This Row],[HomeTeam]],Table3[[Teams]:[D]],2),1,0)</f>
        <v>1</v>
      </c>
    </row>
    <row r="467" spans="1:23" x14ac:dyDescent="0.25">
      <c r="B467" s="1">
        <v>45638</v>
      </c>
      <c r="C467" s="9" t="s">
        <v>577</v>
      </c>
      <c r="D467" s="2" t="s">
        <v>38</v>
      </c>
      <c r="E467" s="2" t="s">
        <v>13</v>
      </c>
      <c r="F467" s="2"/>
      <c r="G467" s="2"/>
      <c r="H467" s="2" t="str">
        <f t="shared" si="23"/>
        <v>_</v>
      </c>
      <c r="I467" s="2"/>
      <c r="J467" s="2"/>
      <c r="K467" s="2"/>
      <c r="L467" s="2" t="str">
        <f t="shared" si="22"/>
        <v>_</v>
      </c>
      <c r="M467" s="2"/>
      <c r="N467" s="2">
        <f>IF(ISBLANK(Table2[[#This Row],[ActualResult]]), 0, 1)</f>
        <v>0</v>
      </c>
      <c r="O467" s="2" t="str">
        <f>IF(ISBLANK(Table2[[#This Row],[ActualResult]]), "_", IF(Table2[[#This Row],[ActualWinner]]=Table2[[#This Row],[PredictedWinner]], "Y", "N"))</f>
        <v>_</v>
      </c>
      <c r="P467" s="2" t="str">
        <f>IF(ISBLANK(Table2[[#This Row],[ActualResult]]), "_", IF(Table2[[#This Row],[ActualAwayScore]]=Table2[[#This Row],[PredictedAwayScore]], "Y", "N"))</f>
        <v>_</v>
      </c>
      <c r="Q467" s="2" t="str">
        <f>IF(ISBLANK(Table2[[#This Row],[ActualResult]]), "_", IF(Table2[[#This Row],[ActualHomeScore]]=Table2[[#This Row],[PredictedHomeScore]], "Y", "N"))</f>
        <v>_</v>
      </c>
      <c r="R467" s="2"/>
      <c r="S467" s="2" t="str">
        <f t="shared" si="21"/>
        <v>_</v>
      </c>
      <c r="T467" s="2">
        <f>IF(VLOOKUP(Table2[[#This Row],[AwayTeam]],Table3[[Teams]:[D]],2)=VLOOKUP(Table2[[#This Row],[HomeTeam]],Table3[[Teams]:[D]],2),1,0)</f>
        <v>1</v>
      </c>
      <c r="U467" s="2">
        <f>IF(VLOOKUP(Table2[[#This Row],[AwayTeam]],Table3[[Teams]:[D]],3)=VLOOKUP(Table2[[#This Row],[HomeTeam]],Table3[[Teams]:[D]],3),1,0)</f>
        <v>0</v>
      </c>
      <c r="V467" s="2">
        <f>IF(Table2[[#This Row],[InterConf]]=1,IF(Table2[[#This Row],[InterDiv]]=0, 1, 0), 0)</f>
        <v>1</v>
      </c>
      <c r="W467" s="2">
        <f>IF(VLOOKUP(Table2[[#This Row],[AwayTeam]],Table3[[Teams]:[D]],2)&lt;&gt;VLOOKUP(Table2[[#This Row],[HomeTeam]],Table3[[Teams]:[D]],2),1,0)</f>
        <v>0</v>
      </c>
    </row>
    <row r="468" spans="1:23" x14ac:dyDescent="0.25">
      <c r="B468" s="1">
        <v>45638</v>
      </c>
      <c r="C468" s="9" t="s">
        <v>578</v>
      </c>
      <c r="D468" s="2" t="s">
        <v>35</v>
      </c>
      <c r="E468" s="2" t="s">
        <v>34</v>
      </c>
      <c r="F468" s="2"/>
      <c r="G468" s="2"/>
      <c r="H468" s="2" t="str">
        <f t="shared" si="23"/>
        <v>_</v>
      </c>
      <c r="I468" s="2"/>
      <c r="J468" s="2"/>
      <c r="K468" s="2"/>
      <c r="L468" s="2" t="str">
        <f t="shared" si="22"/>
        <v>_</v>
      </c>
      <c r="M468" s="2"/>
      <c r="N468" s="2">
        <f>IF(ISBLANK(Table2[[#This Row],[ActualResult]]), 0, 1)</f>
        <v>0</v>
      </c>
      <c r="O468" s="2" t="str">
        <f>IF(ISBLANK(Table2[[#This Row],[ActualResult]]), "_", IF(Table2[[#This Row],[ActualWinner]]=Table2[[#This Row],[PredictedWinner]], "Y", "N"))</f>
        <v>_</v>
      </c>
      <c r="P468" s="2" t="str">
        <f>IF(ISBLANK(Table2[[#This Row],[ActualResult]]), "_", IF(Table2[[#This Row],[ActualAwayScore]]=Table2[[#This Row],[PredictedAwayScore]], "Y", "N"))</f>
        <v>_</v>
      </c>
      <c r="Q468" s="2" t="str">
        <f>IF(ISBLANK(Table2[[#This Row],[ActualResult]]), "_", IF(Table2[[#This Row],[ActualHomeScore]]=Table2[[#This Row],[PredictedHomeScore]], "Y", "N"))</f>
        <v>_</v>
      </c>
      <c r="R468" s="2"/>
      <c r="S468" s="2" t="str">
        <f t="shared" si="21"/>
        <v>_</v>
      </c>
      <c r="T468" s="2">
        <f>IF(VLOOKUP(Table2[[#This Row],[AwayTeam]],Table3[[Teams]:[D]],2)=VLOOKUP(Table2[[#This Row],[HomeTeam]],Table3[[Teams]:[D]],2),1,0)</f>
        <v>1</v>
      </c>
      <c r="U468" s="2">
        <f>IF(VLOOKUP(Table2[[#This Row],[AwayTeam]],Table3[[Teams]:[D]],3)=VLOOKUP(Table2[[#This Row],[HomeTeam]],Table3[[Teams]:[D]],3),1,0)</f>
        <v>1</v>
      </c>
      <c r="V468" s="2">
        <f>IF(Table2[[#This Row],[InterConf]]=1,IF(Table2[[#This Row],[InterDiv]]=0, 1, 0), 0)</f>
        <v>0</v>
      </c>
      <c r="W468" s="2">
        <f>IF(VLOOKUP(Table2[[#This Row],[AwayTeam]],Table3[[Teams]:[D]],2)&lt;&gt;VLOOKUP(Table2[[#This Row],[HomeTeam]],Table3[[Teams]:[D]],2),1,0)</f>
        <v>0</v>
      </c>
    </row>
    <row r="469" spans="1:23" x14ac:dyDescent="0.25">
      <c r="B469" s="1">
        <v>45638</v>
      </c>
      <c r="C469" s="9" t="s">
        <v>579</v>
      </c>
      <c r="D469" s="2" t="s">
        <v>27</v>
      </c>
      <c r="E469" s="2" t="s">
        <v>22</v>
      </c>
      <c r="F469" s="2"/>
      <c r="G469" s="2"/>
      <c r="H469" s="2" t="str">
        <f t="shared" si="23"/>
        <v>_</v>
      </c>
      <c r="I469" s="2"/>
      <c r="J469" s="2"/>
      <c r="K469" s="2"/>
      <c r="L469" s="2" t="str">
        <f t="shared" si="22"/>
        <v>_</v>
      </c>
      <c r="M469" s="2"/>
      <c r="N469" s="2">
        <f>IF(ISBLANK(Table2[[#This Row],[ActualResult]]), 0, 1)</f>
        <v>0</v>
      </c>
      <c r="O469" s="2" t="str">
        <f>IF(ISBLANK(Table2[[#This Row],[ActualResult]]), "_", IF(Table2[[#This Row],[ActualWinner]]=Table2[[#This Row],[PredictedWinner]], "Y", "N"))</f>
        <v>_</v>
      </c>
      <c r="P469" s="2" t="str">
        <f>IF(ISBLANK(Table2[[#This Row],[ActualResult]]), "_", IF(Table2[[#This Row],[ActualAwayScore]]=Table2[[#This Row],[PredictedAwayScore]], "Y", "N"))</f>
        <v>_</v>
      </c>
      <c r="Q469" s="2" t="str">
        <f>IF(ISBLANK(Table2[[#This Row],[ActualResult]]), "_", IF(Table2[[#This Row],[ActualHomeScore]]=Table2[[#This Row],[PredictedHomeScore]], "Y", "N"))</f>
        <v>_</v>
      </c>
      <c r="R469" s="2"/>
      <c r="S469" s="2" t="str">
        <f t="shared" si="21"/>
        <v>_</v>
      </c>
      <c r="T469" s="2">
        <f>IF(VLOOKUP(Table2[[#This Row],[AwayTeam]],Table3[[Teams]:[D]],2)=VLOOKUP(Table2[[#This Row],[HomeTeam]],Table3[[Teams]:[D]],2),1,0)</f>
        <v>1</v>
      </c>
      <c r="U469" s="2">
        <f>IF(VLOOKUP(Table2[[#This Row],[AwayTeam]],Table3[[Teams]:[D]],3)=VLOOKUP(Table2[[#This Row],[HomeTeam]],Table3[[Teams]:[D]],3),1,0)</f>
        <v>0</v>
      </c>
      <c r="V469" s="2">
        <f>IF(Table2[[#This Row],[InterConf]]=1,IF(Table2[[#This Row],[InterDiv]]=0, 1, 0), 0)</f>
        <v>1</v>
      </c>
      <c r="W469" s="2">
        <f>IF(VLOOKUP(Table2[[#This Row],[AwayTeam]],Table3[[Teams]:[D]],2)&lt;&gt;VLOOKUP(Table2[[#This Row],[HomeTeam]],Table3[[Teams]:[D]],2),1,0)</f>
        <v>0</v>
      </c>
    </row>
    <row r="470" spans="1:23" x14ac:dyDescent="0.25">
      <c r="B470" s="1">
        <v>45638</v>
      </c>
      <c r="C470" s="9" t="s">
        <v>580</v>
      </c>
      <c r="D470" s="2" t="s">
        <v>23</v>
      </c>
      <c r="E470" s="2" t="s">
        <v>37</v>
      </c>
      <c r="F470" s="2"/>
      <c r="G470" s="2"/>
      <c r="H470" s="2" t="str">
        <f t="shared" si="23"/>
        <v>_</v>
      </c>
      <c r="I470" s="2"/>
      <c r="J470" s="2"/>
      <c r="K470" s="2"/>
      <c r="L470" s="2" t="str">
        <f t="shared" si="22"/>
        <v>_</v>
      </c>
      <c r="M470" s="2"/>
      <c r="N470" s="2">
        <f>IF(ISBLANK(Table2[[#This Row],[ActualResult]]), 0, 1)</f>
        <v>0</v>
      </c>
      <c r="O470" s="2" t="str">
        <f>IF(ISBLANK(Table2[[#This Row],[ActualResult]]), "_", IF(Table2[[#This Row],[ActualWinner]]=Table2[[#This Row],[PredictedWinner]], "Y", "N"))</f>
        <v>_</v>
      </c>
      <c r="P470" s="2" t="str">
        <f>IF(ISBLANK(Table2[[#This Row],[ActualResult]]), "_", IF(Table2[[#This Row],[ActualAwayScore]]=Table2[[#This Row],[PredictedAwayScore]], "Y", "N"))</f>
        <v>_</v>
      </c>
      <c r="Q470" s="2" t="str">
        <f>IF(ISBLANK(Table2[[#This Row],[ActualResult]]), "_", IF(Table2[[#This Row],[ActualHomeScore]]=Table2[[#This Row],[PredictedHomeScore]], "Y", "N"))</f>
        <v>_</v>
      </c>
      <c r="R470" s="2"/>
      <c r="S470" s="2" t="str">
        <f t="shared" si="21"/>
        <v>_</v>
      </c>
      <c r="T470" s="2">
        <f>IF(VLOOKUP(Table2[[#This Row],[AwayTeam]],Table3[[Teams]:[D]],2)=VLOOKUP(Table2[[#This Row],[HomeTeam]],Table3[[Teams]:[D]],2),1,0)</f>
        <v>1</v>
      </c>
      <c r="U470" s="2">
        <f>IF(VLOOKUP(Table2[[#This Row],[AwayTeam]],Table3[[Teams]:[D]],3)=VLOOKUP(Table2[[#This Row],[HomeTeam]],Table3[[Teams]:[D]],3),1,0)</f>
        <v>0</v>
      </c>
      <c r="V470" s="2">
        <f>IF(Table2[[#This Row],[InterConf]]=1,IF(Table2[[#This Row],[InterDiv]]=0, 1, 0), 0)</f>
        <v>1</v>
      </c>
      <c r="W470" s="2">
        <f>IF(VLOOKUP(Table2[[#This Row],[AwayTeam]],Table3[[Teams]:[D]],2)&lt;&gt;VLOOKUP(Table2[[#This Row],[HomeTeam]],Table3[[Teams]:[D]],2),1,0)</f>
        <v>0</v>
      </c>
    </row>
    <row r="471" spans="1:23" x14ac:dyDescent="0.25">
      <c r="B471" s="1">
        <v>45638</v>
      </c>
      <c r="C471" s="9" t="s">
        <v>581</v>
      </c>
      <c r="D471" s="2" t="s">
        <v>15</v>
      </c>
      <c r="E471" s="2" t="s">
        <v>26</v>
      </c>
      <c r="F471" s="2"/>
      <c r="G471" s="2"/>
      <c r="H471" s="2" t="str">
        <f t="shared" si="23"/>
        <v>_</v>
      </c>
      <c r="I471" s="2"/>
      <c r="J471" s="2"/>
      <c r="K471" s="2"/>
      <c r="L471" s="2" t="str">
        <f t="shared" si="22"/>
        <v>_</v>
      </c>
      <c r="M471" s="2"/>
      <c r="N471" s="2">
        <f>IF(ISBLANK(Table2[[#This Row],[ActualResult]]), 0, 1)</f>
        <v>0</v>
      </c>
      <c r="O471" s="2" t="str">
        <f>IF(ISBLANK(Table2[[#This Row],[ActualResult]]), "_", IF(Table2[[#This Row],[ActualWinner]]=Table2[[#This Row],[PredictedWinner]], "Y", "N"))</f>
        <v>_</v>
      </c>
      <c r="P471" s="2" t="str">
        <f>IF(ISBLANK(Table2[[#This Row],[ActualResult]]), "_", IF(Table2[[#This Row],[ActualAwayScore]]=Table2[[#This Row],[PredictedAwayScore]], "Y", "N"))</f>
        <v>_</v>
      </c>
      <c r="Q471" s="2" t="str">
        <f>IF(ISBLANK(Table2[[#This Row],[ActualResult]]), "_", IF(Table2[[#This Row],[ActualHomeScore]]=Table2[[#This Row],[PredictedHomeScore]], "Y", "N"))</f>
        <v>_</v>
      </c>
      <c r="R471" s="2"/>
      <c r="S471" s="2" t="str">
        <f t="shared" si="21"/>
        <v>_</v>
      </c>
      <c r="T471" s="2">
        <f>IF(VLOOKUP(Table2[[#This Row],[AwayTeam]],Table3[[Teams]:[D]],2)=VLOOKUP(Table2[[#This Row],[HomeTeam]],Table3[[Teams]:[D]],2),1,0)</f>
        <v>1</v>
      </c>
      <c r="U471" s="2">
        <f>IF(VLOOKUP(Table2[[#This Row],[AwayTeam]],Table3[[Teams]:[D]],3)=VLOOKUP(Table2[[#This Row],[HomeTeam]],Table3[[Teams]:[D]],3),1,0)</f>
        <v>1</v>
      </c>
      <c r="V471" s="2">
        <f>IF(Table2[[#This Row],[InterConf]]=1,IF(Table2[[#This Row],[InterDiv]]=0, 1, 0), 0)</f>
        <v>0</v>
      </c>
      <c r="W471" s="2">
        <f>IF(VLOOKUP(Table2[[#This Row],[AwayTeam]],Table3[[Teams]:[D]],2)&lt;&gt;VLOOKUP(Table2[[#This Row],[HomeTeam]],Table3[[Teams]:[D]],2),1,0)</f>
        <v>0</v>
      </c>
    </row>
    <row r="472" spans="1:23" x14ac:dyDescent="0.25">
      <c r="B472" s="1">
        <v>45638</v>
      </c>
      <c r="C472" s="9" t="s">
        <v>582</v>
      </c>
      <c r="D472" s="2" t="s">
        <v>43</v>
      </c>
      <c r="E472" s="2" t="s">
        <v>24</v>
      </c>
      <c r="F472" s="2"/>
      <c r="G472" s="2"/>
      <c r="H472" s="2" t="str">
        <f t="shared" si="23"/>
        <v>_</v>
      </c>
      <c r="I472" s="2"/>
      <c r="J472" s="2"/>
      <c r="K472" s="2"/>
      <c r="L472" s="2" t="str">
        <f t="shared" si="22"/>
        <v>_</v>
      </c>
      <c r="M472" s="2"/>
      <c r="N472" s="2">
        <f>IF(ISBLANK(Table2[[#This Row],[ActualResult]]), 0, 1)</f>
        <v>0</v>
      </c>
      <c r="O472" s="2" t="str">
        <f>IF(ISBLANK(Table2[[#This Row],[ActualResult]]), "_", IF(Table2[[#This Row],[ActualWinner]]=Table2[[#This Row],[PredictedWinner]], "Y", "N"))</f>
        <v>_</v>
      </c>
      <c r="P472" s="2" t="str">
        <f>IF(ISBLANK(Table2[[#This Row],[ActualResult]]), "_", IF(Table2[[#This Row],[ActualAwayScore]]=Table2[[#This Row],[PredictedAwayScore]], "Y", "N"))</f>
        <v>_</v>
      </c>
      <c r="Q472" s="2" t="str">
        <f>IF(ISBLANK(Table2[[#This Row],[ActualResult]]), "_", IF(Table2[[#This Row],[ActualHomeScore]]=Table2[[#This Row],[PredictedHomeScore]], "Y", "N"))</f>
        <v>_</v>
      </c>
      <c r="R472" s="2"/>
      <c r="S472" s="2" t="str">
        <f t="shared" si="21"/>
        <v>_</v>
      </c>
      <c r="T472" s="2">
        <f>IF(VLOOKUP(Table2[[#This Row],[AwayTeam]],Table3[[Teams]:[D]],2)=VLOOKUP(Table2[[#This Row],[HomeTeam]],Table3[[Teams]:[D]],2),1,0)</f>
        <v>0</v>
      </c>
      <c r="U472" s="2">
        <f>IF(VLOOKUP(Table2[[#This Row],[AwayTeam]],Table3[[Teams]:[D]],3)=VLOOKUP(Table2[[#This Row],[HomeTeam]],Table3[[Teams]:[D]],3),1,0)</f>
        <v>0</v>
      </c>
      <c r="V472" s="2">
        <f>IF(Table2[[#This Row],[InterConf]]=1,IF(Table2[[#This Row],[InterDiv]]=0, 1, 0), 0)</f>
        <v>0</v>
      </c>
      <c r="W472" s="2">
        <f>IF(VLOOKUP(Table2[[#This Row],[AwayTeam]],Table3[[Teams]:[D]],2)&lt;&gt;VLOOKUP(Table2[[#This Row],[HomeTeam]],Table3[[Teams]:[D]],2),1,0)</f>
        <v>1</v>
      </c>
    </row>
    <row r="473" spans="1:23" x14ac:dyDescent="0.25">
      <c r="B473" s="1">
        <v>45638</v>
      </c>
      <c r="C473" s="9" t="s">
        <v>583</v>
      </c>
      <c r="D473" s="2" t="s">
        <v>14</v>
      </c>
      <c r="E473" s="2" t="s">
        <v>25</v>
      </c>
      <c r="F473" s="2"/>
      <c r="G473" s="2"/>
      <c r="H473" s="2" t="str">
        <f t="shared" si="23"/>
        <v>_</v>
      </c>
      <c r="I473" s="2"/>
      <c r="J473" s="2"/>
      <c r="K473" s="2"/>
      <c r="L473" s="2" t="str">
        <f t="shared" si="22"/>
        <v>_</v>
      </c>
      <c r="M473" s="2"/>
      <c r="N473" s="2">
        <f>IF(ISBLANK(Table2[[#This Row],[ActualResult]]), 0, 1)</f>
        <v>0</v>
      </c>
      <c r="O473" s="2" t="str">
        <f>IF(ISBLANK(Table2[[#This Row],[ActualResult]]), "_", IF(Table2[[#This Row],[ActualWinner]]=Table2[[#This Row],[PredictedWinner]], "Y", "N"))</f>
        <v>_</v>
      </c>
      <c r="P473" s="2" t="str">
        <f>IF(ISBLANK(Table2[[#This Row],[ActualResult]]), "_", IF(Table2[[#This Row],[ActualAwayScore]]=Table2[[#This Row],[PredictedAwayScore]], "Y", "N"))</f>
        <v>_</v>
      </c>
      <c r="Q473" s="2" t="str">
        <f>IF(ISBLANK(Table2[[#This Row],[ActualResult]]), "_", IF(Table2[[#This Row],[ActualHomeScore]]=Table2[[#This Row],[PredictedHomeScore]], "Y", "N"))</f>
        <v>_</v>
      </c>
      <c r="R473" s="2"/>
      <c r="S473" s="2" t="str">
        <f t="shared" si="21"/>
        <v>_</v>
      </c>
      <c r="T473" s="2">
        <f>IF(VLOOKUP(Table2[[#This Row],[AwayTeam]],Table3[[Teams]:[D]],2)=VLOOKUP(Table2[[#This Row],[HomeTeam]],Table3[[Teams]:[D]],2),1,0)</f>
        <v>0</v>
      </c>
      <c r="U473" s="2">
        <f>IF(VLOOKUP(Table2[[#This Row],[AwayTeam]],Table3[[Teams]:[D]],3)=VLOOKUP(Table2[[#This Row],[HomeTeam]],Table3[[Teams]:[D]],3),1,0)</f>
        <v>0</v>
      </c>
      <c r="V473" s="2">
        <f>IF(Table2[[#This Row],[InterConf]]=1,IF(Table2[[#This Row],[InterDiv]]=0, 1, 0), 0)</f>
        <v>0</v>
      </c>
      <c r="W473" s="2">
        <f>IF(VLOOKUP(Table2[[#This Row],[AwayTeam]],Table3[[Teams]:[D]],2)&lt;&gt;VLOOKUP(Table2[[#This Row],[HomeTeam]],Table3[[Teams]:[D]],2),1,0)</f>
        <v>1</v>
      </c>
    </row>
    <row r="474" spans="1:23" x14ac:dyDescent="0.25">
      <c r="A474" s="5"/>
      <c r="B474" s="3">
        <v>45638</v>
      </c>
      <c r="C474" s="10" t="s">
        <v>584</v>
      </c>
      <c r="D474" s="4" t="s">
        <v>16</v>
      </c>
      <c r="E474" s="4" t="s">
        <v>12</v>
      </c>
      <c r="F474" s="4"/>
      <c r="G474" s="4"/>
      <c r="H474" s="4" t="str">
        <f t="shared" si="23"/>
        <v>_</v>
      </c>
      <c r="I474" s="4"/>
      <c r="J474" s="4"/>
      <c r="K474" s="4"/>
      <c r="L474" s="2" t="str">
        <f t="shared" si="22"/>
        <v>_</v>
      </c>
      <c r="M474" s="4"/>
      <c r="N474" s="4">
        <f>IF(ISBLANK(Table2[[#This Row],[ActualResult]]), 0, 1)</f>
        <v>0</v>
      </c>
      <c r="O474" s="4" t="str">
        <f>IF(ISBLANK(Table2[[#This Row],[ActualResult]]), "_", IF(Table2[[#This Row],[ActualWinner]]=Table2[[#This Row],[PredictedWinner]], "Y", "N"))</f>
        <v>_</v>
      </c>
      <c r="P474" s="4" t="str">
        <f>IF(ISBLANK(Table2[[#This Row],[ActualResult]]), "_", IF(Table2[[#This Row],[ActualAwayScore]]=Table2[[#This Row],[PredictedAwayScore]], "Y", "N"))</f>
        <v>_</v>
      </c>
      <c r="Q474" s="4" t="str">
        <f>IF(ISBLANK(Table2[[#This Row],[ActualResult]]), "_", IF(Table2[[#This Row],[ActualHomeScore]]=Table2[[#This Row],[PredictedHomeScore]], "Y", "N"))</f>
        <v>_</v>
      </c>
      <c r="R474" s="2"/>
      <c r="S474" s="2" t="str">
        <f t="shared" si="21"/>
        <v>_</v>
      </c>
      <c r="T474" s="2">
        <f>IF(VLOOKUP(Table2[[#This Row],[AwayTeam]],Table3[[Teams]:[D]],2)=VLOOKUP(Table2[[#This Row],[HomeTeam]],Table3[[Teams]:[D]],2),1,0)</f>
        <v>0</v>
      </c>
      <c r="U474" s="2">
        <f>IF(VLOOKUP(Table2[[#This Row],[AwayTeam]],Table3[[Teams]:[D]],3)=VLOOKUP(Table2[[#This Row],[HomeTeam]],Table3[[Teams]:[D]],3),1,0)</f>
        <v>0</v>
      </c>
      <c r="V474" s="2">
        <f>IF(Table2[[#This Row],[InterConf]]=1,IF(Table2[[#This Row],[InterDiv]]=0, 1, 0), 0)</f>
        <v>0</v>
      </c>
      <c r="W474" s="2">
        <f>IF(VLOOKUP(Table2[[#This Row],[AwayTeam]],Table3[[Teams]:[D]],2)&lt;&gt;VLOOKUP(Table2[[#This Row],[HomeTeam]],Table3[[Teams]:[D]],2),1,0)</f>
        <v>1</v>
      </c>
    </row>
    <row r="475" spans="1:23" x14ac:dyDescent="0.25">
      <c r="A475" s="15"/>
      <c r="B475" s="16">
        <v>45639</v>
      </c>
      <c r="C475" s="17" t="s">
        <v>585</v>
      </c>
      <c r="D475" s="18" t="s">
        <v>30</v>
      </c>
      <c r="E475" s="18" t="s">
        <v>44</v>
      </c>
      <c r="F475" s="18"/>
      <c r="G475" s="18"/>
      <c r="H475" s="18" t="str">
        <f t="shared" si="23"/>
        <v>_</v>
      </c>
      <c r="I475" s="18"/>
      <c r="J475" s="18"/>
      <c r="K475" s="18"/>
      <c r="L475" s="18" t="str">
        <f t="shared" si="22"/>
        <v>_</v>
      </c>
      <c r="M475" s="18"/>
      <c r="N475" s="18">
        <f>IF(ISBLANK(Table2[[#This Row],[ActualResult]]), 0, 1)</f>
        <v>0</v>
      </c>
      <c r="O475" s="18" t="str">
        <f>IF(ISBLANK(Table2[[#This Row],[ActualResult]]), "_", IF(Table2[[#This Row],[ActualWinner]]=Table2[[#This Row],[PredictedWinner]], "Y", "N"))</f>
        <v>_</v>
      </c>
      <c r="P475" s="18" t="str">
        <f>IF(ISBLANK(Table2[[#This Row],[ActualResult]]), "_", IF(Table2[[#This Row],[ActualAwayScore]]=Table2[[#This Row],[PredictedAwayScore]], "Y", "N"))</f>
        <v>_</v>
      </c>
      <c r="Q475" s="18" t="str">
        <f>IF(ISBLANK(Table2[[#This Row],[ActualResult]]), "_", IF(Table2[[#This Row],[ActualHomeScore]]=Table2[[#This Row],[PredictedHomeScore]], "Y", "N"))</f>
        <v>_</v>
      </c>
      <c r="R475" s="2"/>
      <c r="S475" s="2" t="str">
        <f t="shared" si="21"/>
        <v>_</v>
      </c>
      <c r="T475" s="2">
        <f>IF(VLOOKUP(Table2[[#This Row],[AwayTeam]],Table3[[Teams]:[D]],2)=VLOOKUP(Table2[[#This Row],[HomeTeam]],Table3[[Teams]:[D]],2),1,0)</f>
        <v>1</v>
      </c>
      <c r="U475" s="2">
        <f>IF(VLOOKUP(Table2[[#This Row],[AwayTeam]],Table3[[Teams]:[D]],3)=VLOOKUP(Table2[[#This Row],[HomeTeam]],Table3[[Teams]:[D]],3),1,0)</f>
        <v>0</v>
      </c>
      <c r="V475" s="2">
        <f>IF(Table2[[#This Row],[InterConf]]=1,IF(Table2[[#This Row],[InterDiv]]=0, 1, 0), 0)</f>
        <v>1</v>
      </c>
      <c r="W475" s="2">
        <f>IF(VLOOKUP(Table2[[#This Row],[AwayTeam]],Table3[[Teams]:[D]],2)&lt;&gt;VLOOKUP(Table2[[#This Row],[HomeTeam]],Table3[[Teams]:[D]],2),1,0)</f>
        <v>0</v>
      </c>
    </row>
    <row r="476" spans="1:23" x14ac:dyDescent="0.25">
      <c r="B476" s="1">
        <v>45640</v>
      </c>
      <c r="C476" s="9" t="s">
        <v>586</v>
      </c>
      <c r="D476" s="2" t="s">
        <v>17</v>
      </c>
      <c r="E476" s="2" t="s">
        <v>32</v>
      </c>
      <c r="F476" s="2"/>
      <c r="G476" s="2"/>
      <c r="H476" s="2" t="str">
        <f t="shared" si="23"/>
        <v>_</v>
      </c>
      <c r="I476" s="2"/>
      <c r="J476" s="2"/>
      <c r="K476" s="2"/>
      <c r="L476" s="2" t="str">
        <f t="shared" si="22"/>
        <v>_</v>
      </c>
      <c r="M476" s="2"/>
      <c r="N476" s="2">
        <f>IF(ISBLANK(Table2[[#This Row],[ActualResult]]), 0, 1)</f>
        <v>0</v>
      </c>
      <c r="O476" s="2" t="str">
        <f>IF(ISBLANK(Table2[[#This Row],[ActualResult]]), "_", IF(Table2[[#This Row],[ActualWinner]]=Table2[[#This Row],[PredictedWinner]], "Y", "N"))</f>
        <v>_</v>
      </c>
      <c r="P476" s="2" t="str">
        <f>IF(ISBLANK(Table2[[#This Row],[ActualResult]]), "_", IF(Table2[[#This Row],[ActualAwayScore]]=Table2[[#This Row],[PredictedAwayScore]], "Y", "N"))</f>
        <v>_</v>
      </c>
      <c r="Q476" s="2" t="str">
        <f>IF(ISBLANK(Table2[[#This Row],[ActualResult]]), "_", IF(Table2[[#This Row],[ActualHomeScore]]=Table2[[#This Row],[PredictedHomeScore]], "Y", "N"))</f>
        <v>_</v>
      </c>
      <c r="R476" s="2"/>
      <c r="S476" s="2" t="str">
        <f t="shared" si="21"/>
        <v>_</v>
      </c>
      <c r="T476" s="2">
        <f>IF(VLOOKUP(Table2[[#This Row],[AwayTeam]],Table3[[Teams]:[D]],2)=VLOOKUP(Table2[[#This Row],[HomeTeam]],Table3[[Teams]:[D]],2),1,0)</f>
        <v>0</v>
      </c>
      <c r="U476" s="2">
        <f>IF(VLOOKUP(Table2[[#This Row],[AwayTeam]],Table3[[Teams]:[D]],3)=VLOOKUP(Table2[[#This Row],[HomeTeam]],Table3[[Teams]:[D]],3),1,0)</f>
        <v>0</v>
      </c>
      <c r="V476" s="2">
        <f>IF(Table2[[#This Row],[InterConf]]=1,IF(Table2[[#This Row],[InterDiv]]=0, 1, 0), 0)</f>
        <v>0</v>
      </c>
      <c r="W476" s="2">
        <f>IF(VLOOKUP(Table2[[#This Row],[AwayTeam]],Table3[[Teams]:[D]],2)&lt;&gt;VLOOKUP(Table2[[#This Row],[HomeTeam]],Table3[[Teams]:[D]],2),1,0)</f>
        <v>1</v>
      </c>
    </row>
    <row r="477" spans="1:23" x14ac:dyDescent="0.25">
      <c r="B477" s="1">
        <v>45640</v>
      </c>
      <c r="C477" s="9" t="s">
        <v>587</v>
      </c>
      <c r="D477" s="2" t="s">
        <v>28</v>
      </c>
      <c r="E477" s="2" t="s">
        <v>20</v>
      </c>
      <c r="F477" s="2"/>
      <c r="G477" s="2"/>
      <c r="H477" s="2" t="str">
        <f t="shared" si="23"/>
        <v>_</v>
      </c>
      <c r="I477" s="2"/>
      <c r="J477" s="2"/>
      <c r="K477" s="2"/>
      <c r="L477" s="2" t="str">
        <f t="shared" si="22"/>
        <v>_</v>
      </c>
      <c r="M477" s="2"/>
      <c r="N477" s="2">
        <f>IF(ISBLANK(Table2[[#This Row],[ActualResult]]), 0, 1)</f>
        <v>0</v>
      </c>
      <c r="O477" s="2" t="str">
        <f>IF(ISBLANK(Table2[[#This Row],[ActualResult]]), "_", IF(Table2[[#This Row],[ActualWinner]]=Table2[[#This Row],[PredictedWinner]], "Y", "N"))</f>
        <v>_</v>
      </c>
      <c r="P477" s="2" t="str">
        <f>IF(ISBLANK(Table2[[#This Row],[ActualResult]]), "_", IF(Table2[[#This Row],[ActualAwayScore]]=Table2[[#This Row],[PredictedAwayScore]], "Y", "N"))</f>
        <v>_</v>
      </c>
      <c r="Q477" s="2" t="str">
        <f>IF(ISBLANK(Table2[[#This Row],[ActualResult]]), "_", IF(Table2[[#This Row],[ActualHomeScore]]=Table2[[#This Row],[PredictedHomeScore]], "Y", "N"))</f>
        <v>_</v>
      </c>
      <c r="R477" s="2"/>
      <c r="S477" s="2" t="str">
        <f t="shared" si="21"/>
        <v>_</v>
      </c>
      <c r="T477" s="2">
        <f>IF(VLOOKUP(Table2[[#This Row],[AwayTeam]],Table3[[Teams]:[D]],2)=VLOOKUP(Table2[[#This Row],[HomeTeam]],Table3[[Teams]:[D]],2),1,0)</f>
        <v>0</v>
      </c>
      <c r="U477" s="2">
        <f>IF(VLOOKUP(Table2[[#This Row],[AwayTeam]],Table3[[Teams]:[D]],3)=VLOOKUP(Table2[[#This Row],[HomeTeam]],Table3[[Teams]:[D]],3),1,0)</f>
        <v>0</v>
      </c>
      <c r="V477" s="2">
        <f>IF(Table2[[#This Row],[InterConf]]=1,IF(Table2[[#This Row],[InterDiv]]=0, 1, 0), 0)</f>
        <v>0</v>
      </c>
      <c r="W477" s="2">
        <f>IF(VLOOKUP(Table2[[#This Row],[AwayTeam]],Table3[[Teams]:[D]],2)&lt;&gt;VLOOKUP(Table2[[#This Row],[HomeTeam]],Table3[[Teams]:[D]],2),1,0)</f>
        <v>1</v>
      </c>
    </row>
    <row r="478" spans="1:23" x14ac:dyDescent="0.25">
      <c r="B478" s="1">
        <v>45640</v>
      </c>
      <c r="C478" s="9" t="s">
        <v>588</v>
      </c>
      <c r="D478" s="2" t="s">
        <v>45</v>
      </c>
      <c r="E478" s="2" t="s">
        <v>37</v>
      </c>
      <c r="F478" s="2"/>
      <c r="G478" s="2"/>
      <c r="H478" s="2" t="str">
        <f t="shared" si="23"/>
        <v>_</v>
      </c>
      <c r="I478" s="2"/>
      <c r="J478" s="2"/>
      <c r="K478" s="2"/>
      <c r="L478" s="2" t="str">
        <f t="shared" si="22"/>
        <v>_</v>
      </c>
      <c r="M478" s="2"/>
      <c r="N478" s="2">
        <f>IF(ISBLANK(Table2[[#This Row],[ActualResult]]), 0, 1)</f>
        <v>0</v>
      </c>
      <c r="O478" s="2" t="str">
        <f>IF(ISBLANK(Table2[[#This Row],[ActualResult]]), "_", IF(Table2[[#This Row],[ActualWinner]]=Table2[[#This Row],[PredictedWinner]], "Y", "N"))</f>
        <v>_</v>
      </c>
      <c r="P478" s="2" t="str">
        <f>IF(ISBLANK(Table2[[#This Row],[ActualResult]]), "_", IF(Table2[[#This Row],[ActualAwayScore]]=Table2[[#This Row],[PredictedAwayScore]], "Y", "N"))</f>
        <v>_</v>
      </c>
      <c r="Q478" s="2" t="str">
        <f>IF(ISBLANK(Table2[[#This Row],[ActualResult]]), "_", IF(Table2[[#This Row],[ActualHomeScore]]=Table2[[#This Row],[PredictedHomeScore]], "Y", "N"))</f>
        <v>_</v>
      </c>
      <c r="R478" s="2"/>
      <c r="S478" s="2" t="str">
        <f t="shared" si="21"/>
        <v>_</v>
      </c>
      <c r="T478" s="2">
        <f>IF(VLOOKUP(Table2[[#This Row],[AwayTeam]],Table3[[Teams]:[D]],2)=VLOOKUP(Table2[[#This Row],[HomeTeam]],Table3[[Teams]:[D]],2),1,0)</f>
        <v>0</v>
      </c>
      <c r="U478" s="2">
        <f>IF(VLOOKUP(Table2[[#This Row],[AwayTeam]],Table3[[Teams]:[D]],3)=VLOOKUP(Table2[[#This Row],[HomeTeam]],Table3[[Teams]:[D]],3),1,0)</f>
        <v>0</v>
      </c>
      <c r="V478" s="2">
        <f>IF(Table2[[#This Row],[InterConf]]=1,IF(Table2[[#This Row],[InterDiv]]=0, 1, 0), 0)</f>
        <v>0</v>
      </c>
      <c r="W478" s="2">
        <f>IF(VLOOKUP(Table2[[#This Row],[AwayTeam]],Table3[[Teams]:[D]],2)&lt;&gt;VLOOKUP(Table2[[#This Row],[HomeTeam]],Table3[[Teams]:[D]],2),1,0)</f>
        <v>1</v>
      </c>
    </row>
    <row r="479" spans="1:23" x14ac:dyDescent="0.25">
      <c r="B479" s="1">
        <v>45640</v>
      </c>
      <c r="C479" s="9" t="s">
        <v>589</v>
      </c>
      <c r="D479" s="2" t="s">
        <v>27</v>
      </c>
      <c r="E479" s="2" t="s">
        <v>23</v>
      </c>
      <c r="F479" s="2"/>
      <c r="G479" s="2"/>
      <c r="H479" s="2" t="str">
        <f t="shared" si="23"/>
        <v>_</v>
      </c>
      <c r="I479" s="2"/>
      <c r="J479" s="2"/>
      <c r="K479" s="2"/>
      <c r="L479" s="2" t="str">
        <f t="shared" si="22"/>
        <v>_</v>
      </c>
      <c r="M479" s="2"/>
      <c r="N479" s="2">
        <f>IF(ISBLANK(Table2[[#This Row],[ActualResult]]), 0, 1)</f>
        <v>0</v>
      </c>
      <c r="O479" s="2" t="str">
        <f>IF(ISBLANK(Table2[[#This Row],[ActualResult]]), "_", IF(Table2[[#This Row],[ActualWinner]]=Table2[[#This Row],[PredictedWinner]], "Y", "N"))</f>
        <v>_</v>
      </c>
      <c r="P479" s="2" t="str">
        <f>IF(ISBLANK(Table2[[#This Row],[ActualResult]]), "_", IF(Table2[[#This Row],[ActualAwayScore]]=Table2[[#This Row],[PredictedAwayScore]], "Y", "N"))</f>
        <v>_</v>
      </c>
      <c r="Q479" s="2" t="str">
        <f>IF(ISBLANK(Table2[[#This Row],[ActualResult]]), "_", IF(Table2[[#This Row],[ActualHomeScore]]=Table2[[#This Row],[PredictedHomeScore]], "Y", "N"))</f>
        <v>_</v>
      </c>
      <c r="R479" s="2"/>
      <c r="S479" s="2" t="str">
        <f t="shared" si="21"/>
        <v>_</v>
      </c>
      <c r="T479" s="2">
        <f>IF(VLOOKUP(Table2[[#This Row],[AwayTeam]],Table3[[Teams]:[D]],2)=VLOOKUP(Table2[[#This Row],[HomeTeam]],Table3[[Teams]:[D]],2),1,0)</f>
        <v>1</v>
      </c>
      <c r="U479" s="2">
        <f>IF(VLOOKUP(Table2[[#This Row],[AwayTeam]],Table3[[Teams]:[D]],3)=VLOOKUP(Table2[[#This Row],[HomeTeam]],Table3[[Teams]:[D]],3),1,0)</f>
        <v>1</v>
      </c>
      <c r="V479" s="2">
        <f>IF(Table2[[#This Row],[InterConf]]=1,IF(Table2[[#This Row],[InterDiv]]=0, 1, 0), 0)</f>
        <v>0</v>
      </c>
      <c r="W479" s="2">
        <f>IF(VLOOKUP(Table2[[#This Row],[AwayTeam]],Table3[[Teams]:[D]],2)&lt;&gt;VLOOKUP(Table2[[#This Row],[HomeTeam]],Table3[[Teams]:[D]],2),1,0)</f>
        <v>0</v>
      </c>
    </row>
    <row r="480" spans="1:23" x14ac:dyDescent="0.25">
      <c r="B480" s="1">
        <v>45640</v>
      </c>
      <c r="C480" s="9" t="s">
        <v>590</v>
      </c>
      <c r="D480" s="2" t="s">
        <v>21</v>
      </c>
      <c r="E480" s="2" t="s">
        <v>30</v>
      </c>
      <c r="F480" s="2"/>
      <c r="G480" s="2"/>
      <c r="H480" s="2" t="str">
        <f t="shared" si="23"/>
        <v>_</v>
      </c>
      <c r="I480" s="2"/>
      <c r="J480" s="2"/>
      <c r="K480" s="2"/>
      <c r="L480" s="2" t="str">
        <f t="shared" si="22"/>
        <v>_</v>
      </c>
      <c r="M480" s="2"/>
      <c r="N480" s="2">
        <f>IF(ISBLANK(Table2[[#This Row],[ActualResult]]), 0, 1)</f>
        <v>0</v>
      </c>
      <c r="O480" s="2" t="str">
        <f>IF(ISBLANK(Table2[[#This Row],[ActualResult]]), "_", IF(Table2[[#This Row],[ActualWinner]]=Table2[[#This Row],[PredictedWinner]], "Y", "N"))</f>
        <v>_</v>
      </c>
      <c r="P480" s="2" t="str">
        <f>IF(ISBLANK(Table2[[#This Row],[ActualResult]]), "_", IF(Table2[[#This Row],[ActualAwayScore]]=Table2[[#This Row],[PredictedAwayScore]], "Y", "N"))</f>
        <v>_</v>
      </c>
      <c r="Q480" s="2" t="str">
        <f>IF(ISBLANK(Table2[[#This Row],[ActualResult]]), "_", IF(Table2[[#This Row],[ActualHomeScore]]=Table2[[#This Row],[PredictedHomeScore]], "Y", "N"))</f>
        <v>_</v>
      </c>
      <c r="R480" s="2"/>
      <c r="S480" s="2" t="str">
        <f t="shared" si="21"/>
        <v>_</v>
      </c>
      <c r="T480" s="2">
        <f>IF(VLOOKUP(Table2[[#This Row],[AwayTeam]],Table3[[Teams]:[D]],2)=VLOOKUP(Table2[[#This Row],[HomeTeam]],Table3[[Teams]:[D]],2),1,0)</f>
        <v>1</v>
      </c>
      <c r="U480" s="2">
        <f>IF(VLOOKUP(Table2[[#This Row],[AwayTeam]],Table3[[Teams]:[D]],3)=VLOOKUP(Table2[[#This Row],[HomeTeam]],Table3[[Teams]:[D]],3),1,0)</f>
        <v>0</v>
      </c>
      <c r="V480" s="2">
        <f>IF(Table2[[#This Row],[InterConf]]=1,IF(Table2[[#This Row],[InterDiv]]=0, 1, 0), 0)</f>
        <v>1</v>
      </c>
      <c r="W480" s="2">
        <f>IF(VLOOKUP(Table2[[#This Row],[AwayTeam]],Table3[[Teams]:[D]],2)&lt;&gt;VLOOKUP(Table2[[#This Row],[HomeTeam]],Table3[[Teams]:[D]],2),1,0)</f>
        <v>0</v>
      </c>
    </row>
    <row r="481" spans="1:23" x14ac:dyDescent="0.25">
      <c r="B481" s="1">
        <v>45640</v>
      </c>
      <c r="C481" s="9" t="s">
        <v>591</v>
      </c>
      <c r="D481" s="2" t="s">
        <v>18</v>
      </c>
      <c r="E481" s="2" t="s">
        <v>31</v>
      </c>
      <c r="F481" s="2"/>
      <c r="G481" s="2"/>
      <c r="H481" s="2" t="str">
        <f t="shared" si="23"/>
        <v>_</v>
      </c>
      <c r="I481" s="2"/>
      <c r="J481" s="2"/>
      <c r="K481" s="2"/>
      <c r="L481" s="2" t="str">
        <f t="shared" si="22"/>
        <v>_</v>
      </c>
      <c r="M481" s="2"/>
      <c r="N481" s="2">
        <f>IF(ISBLANK(Table2[[#This Row],[ActualResult]]), 0, 1)</f>
        <v>0</v>
      </c>
      <c r="O481" s="2" t="str">
        <f>IF(ISBLANK(Table2[[#This Row],[ActualResult]]), "_", IF(Table2[[#This Row],[ActualWinner]]=Table2[[#This Row],[PredictedWinner]], "Y", "N"))</f>
        <v>_</v>
      </c>
      <c r="P481" s="2" t="str">
        <f>IF(ISBLANK(Table2[[#This Row],[ActualResult]]), "_", IF(Table2[[#This Row],[ActualAwayScore]]=Table2[[#This Row],[PredictedAwayScore]], "Y", "N"))</f>
        <v>_</v>
      </c>
      <c r="Q481" s="2" t="str">
        <f>IF(ISBLANK(Table2[[#This Row],[ActualResult]]), "_", IF(Table2[[#This Row],[ActualHomeScore]]=Table2[[#This Row],[PredictedHomeScore]], "Y", "N"))</f>
        <v>_</v>
      </c>
      <c r="R481" s="2"/>
      <c r="S481" s="2" t="str">
        <f t="shared" si="21"/>
        <v>_</v>
      </c>
      <c r="T481" s="2">
        <f>IF(VLOOKUP(Table2[[#This Row],[AwayTeam]],Table3[[Teams]:[D]],2)=VLOOKUP(Table2[[#This Row],[HomeTeam]],Table3[[Teams]:[D]],2),1,0)</f>
        <v>1</v>
      </c>
      <c r="U481" s="2">
        <f>IF(VLOOKUP(Table2[[#This Row],[AwayTeam]],Table3[[Teams]:[D]],3)=VLOOKUP(Table2[[#This Row],[HomeTeam]],Table3[[Teams]:[D]],3),1,0)</f>
        <v>1</v>
      </c>
      <c r="V481" s="2">
        <f>IF(Table2[[#This Row],[InterConf]]=1,IF(Table2[[#This Row],[InterDiv]]=0, 1, 0), 0)</f>
        <v>0</v>
      </c>
      <c r="W481" s="2">
        <f>IF(VLOOKUP(Table2[[#This Row],[AwayTeam]],Table3[[Teams]:[D]],2)&lt;&gt;VLOOKUP(Table2[[#This Row],[HomeTeam]],Table3[[Teams]:[D]],2),1,0)</f>
        <v>0</v>
      </c>
    </row>
    <row r="482" spans="1:23" x14ac:dyDescent="0.25">
      <c r="B482" s="1">
        <v>45640</v>
      </c>
      <c r="C482" s="9" t="s">
        <v>592</v>
      </c>
      <c r="D482" s="2" t="s">
        <v>29</v>
      </c>
      <c r="E482" s="2" t="s">
        <v>46</v>
      </c>
      <c r="F482" s="2"/>
      <c r="G482" s="2"/>
      <c r="H482" s="2" t="str">
        <f t="shared" si="23"/>
        <v>_</v>
      </c>
      <c r="I482" s="2"/>
      <c r="J482" s="2"/>
      <c r="K482" s="2"/>
      <c r="L482" s="2" t="str">
        <f t="shared" si="22"/>
        <v>_</v>
      </c>
      <c r="M482" s="2"/>
      <c r="N482" s="2">
        <f>IF(ISBLANK(Table2[[#This Row],[ActualResult]]), 0, 1)</f>
        <v>0</v>
      </c>
      <c r="O482" s="2" t="str">
        <f>IF(ISBLANK(Table2[[#This Row],[ActualResult]]), "_", IF(Table2[[#This Row],[ActualWinner]]=Table2[[#This Row],[PredictedWinner]], "Y", "N"))</f>
        <v>_</v>
      </c>
      <c r="P482" s="2" t="str">
        <f>IF(ISBLANK(Table2[[#This Row],[ActualResult]]), "_", IF(Table2[[#This Row],[ActualAwayScore]]=Table2[[#This Row],[PredictedAwayScore]], "Y", "N"))</f>
        <v>_</v>
      </c>
      <c r="Q482" s="2" t="str">
        <f>IF(ISBLANK(Table2[[#This Row],[ActualResult]]), "_", IF(Table2[[#This Row],[ActualHomeScore]]=Table2[[#This Row],[PredictedHomeScore]], "Y", "N"))</f>
        <v>_</v>
      </c>
      <c r="R482" s="2"/>
      <c r="S482" s="2" t="str">
        <f t="shared" si="21"/>
        <v>_</v>
      </c>
      <c r="T482" s="2">
        <f>IF(VLOOKUP(Table2[[#This Row],[AwayTeam]],Table3[[Teams]:[D]],2)=VLOOKUP(Table2[[#This Row],[HomeTeam]],Table3[[Teams]:[D]],2),1,0)</f>
        <v>1</v>
      </c>
      <c r="U482" s="2">
        <f>IF(VLOOKUP(Table2[[#This Row],[AwayTeam]],Table3[[Teams]:[D]],3)=VLOOKUP(Table2[[#This Row],[HomeTeam]],Table3[[Teams]:[D]],3),1,0)</f>
        <v>0</v>
      </c>
      <c r="V482" s="2">
        <f>IF(Table2[[#This Row],[InterConf]]=1,IF(Table2[[#This Row],[InterDiv]]=0, 1, 0), 0)</f>
        <v>1</v>
      </c>
      <c r="W482" s="2">
        <f>IF(VLOOKUP(Table2[[#This Row],[AwayTeam]],Table3[[Teams]:[D]],2)&lt;&gt;VLOOKUP(Table2[[#This Row],[HomeTeam]],Table3[[Teams]:[D]],2),1,0)</f>
        <v>0</v>
      </c>
    </row>
    <row r="483" spans="1:23" x14ac:dyDescent="0.25">
      <c r="B483" s="1">
        <v>45640</v>
      </c>
      <c r="C483" s="9" t="s">
        <v>593</v>
      </c>
      <c r="D483" s="2" t="s">
        <v>47</v>
      </c>
      <c r="E483" s="2" t="s">
        <v>36</v>
      </c>
      <c r="F483" s="2"/>
      <c r="G483" s="2"/>
      <c r="H483" s="2" t="str">
        <f t="shared" si="23"/>
        <v>_</v>
      </c>
      <c r="I483" s="2"/>
      <c r="J483" s="2"/>
      <c r="K483" s="2"/>
      <c r="L483" s="2" t="str">
        <f t="shared" si="22"/>
        <v>_</v>
      </c>
      <c r="M483" s="2"/>
      <c r="N483" s="2">
        <f>IF(ISBLANK(Table2[[#This Row],[ActualResult]]), 0, 1)</f>
        <v>0</v>
      </c>
      <c r="O483" s="2" t="str">
        <f>IF(ISBLANK(Table2[[#This Row],[ActualResult]]), "_", IF(Table2[[#This Row],[ActualWinner]]=Table2[[#This Row],[PredictedWinner]], "Y", "N"))</f>
        <v>_</v>
      </c>
      <c r="P483" s="2" t="str">
        <f>IF(ISBLANK(Table2[[#This Row],[ActualResult]]), "_", IF(Table2[[#This Row],[ActualAwayScore]]=Table2[[#This Row],[PredictedAwayScore]], "Y", "N"))</f>
        <v>_</v>
      </c>
      <c r="Q483" s="2" t="str">
        <f>IF(ISBLANK(Table2[[#This Row],[ActualResult]]), "_", IF(Table2[[#This Row],[ActualHomeScore]]=Table2[[#This Row],[PredictedHomeScore]], "Y", "N"))</f>
        <v>_</v>
      </c>
      <c r="R483" s="2"/>
      <c r="S483" s="2" t="str">
        <f t="shared" si="21"/>
        <v>_</v>
      </c>
      <c r="T483" s="2">
        <f>IF(VLOOKUP(Table2[[#This Row],[AwayTeam]],Table3[[Teams]:[D]],2)=VLOOKUP(Table2[[#This Row],[HomeTeam]],Table3[[Teams]:[D]],2),1,0)</f>
        <v>0</v>
      </c>
      <c r="U483" s="2">
        <f>IF(VLOOKUP(Table2[[#This Row],[AwayTeam]],Table3[[Teams]:[D]],3)=VLOOKUP(Table2[[#This Row],[HomeTeam]],Table3[[Teams]:[D]],3),1,0)</f>
        <v>0</v>
      </c>
      <c r="V483" s="2">
        <f>IF(Table2[[#This Row],[InterConf]]=1,IF(Table2[[#This Row],[InterDiv]]=0, 1, 0), 0)</f>
        <v>0</v>
      </c>
      <c r="W483" s="2">
        <f>IF(VLOOKUP(Table2[[#This Row],[AwayTeam]],Table3[[Teams]:[D]],2)&lt;&gt;VLOOKUP(Table2[[#This Row],[HomeTeam]],Table3[[Teams]:[D]],2),1,0)</f>
        <v>1</v>
      </c>
    </row>
    <row r="484" spans="1:23" x14ac:dyDescent="0.25">
      <c r="B484" s="1">
        <v>45640</v>
      </c>
      <c r="C484" s="9" t="s">
        <v>594</v>
      </c>
      <c r="D484" s="2" t="s">
        <v>19</v>
      </c>
      <c r="E484" s="2" t="s">
        <v>22</v>
      </c>
      <c r="F484" s="2"/>
      <c r="G484" s="2"/>
      <c r="H484" s="2" t="str">
        <f t="shared" si="23"/>
        <v>_</v>
      </c>
      <c r="I484" s="2"/>
      <c r="J484" s="2"/>
      <c r="K484" s="2"/>
      <c r="L484" s="2" t="str">
        <f t="shared" si="22"/>
        <v>_</v>
      </c>
      <c r="M484" s="2"/>
      <c r="N484" s="2">
        <f>IF(ISBLANK(Table2[[#This Row],[ActualResult]]), 0, 1)</f>
        <v>0</v>
      </c>
      <c r="O484" s="2" t="str">
        <f>IF(ISBLANK(Table2[[#This Row],[ActualResult]]), "_", IF(Table2[[#This Row],[ActualWinner]]=Table2[[#This Row],[PredictedWinner]], "Y", "N"))</f>
        <v>_</v>
      </c>
      <c r="P484" s="2" t="str">
        <f>IF(ISBLANK(Table2[[#This Row],[ActualResult]]), "_", IF(Table2[[#This Row],[ActualAwayScore]]=Table2[[#This Row],[PredictedAwayScore]], "Y", "N"))</f>
        <v>_</v>
      </c>
      <c r="Q484" s="2" t="str">
        <f>IF(ISBLANK(Table2[[#This Row],[ActualResult]]), "_", IF(Table2[[#This Row],[ActualHomeScore]]=Table2[[#This Row],[PredictedHomeScore]], "Y", "N"))</f>
        <v>_</v>
      </c>
      <c r="R484" s="2"/>
      <c r="S484" s="2" t="str">
        <f t="shared" si="21"/>
        <v>_</v>
      </c>
      <c r="T484" s="2">
        <f>IF(VLOOKUP(Table2[[#This Row],[AwayTeam]],Table3[[Teams]:[D]],2)=VLOOKUP(Table2[[#This Row],[HomeTeam]],Table3[[Teams]:[D]],2),1,0)</f>
        <v>0</v>
      </c>
      <c r="U484" s="2">
        <f>IF(VLOOKUP(Table2[[#This Row],[AwayTeam]],Table3[[Teams]:[D]],3)=VLOOKUP(Table2[[#This Row],[HomeTeam]],Table3[[Teams]:[D]],3),1,0)</f>
        <v>0</v>
      </c>
      <c r="V484" s="2">
        <f>IF(Table2[[#This Row],[InterConf]]=1,IF(Table2[[#This Row],[InterDiv]]=0, 1, 0), 0)</f>
        <v>0</v>
      </c>
      <c r="W484" s="2">
        <f>IF(VLOOKUP(Table2[[#This Row],[AwayTeam]],Table3[[Teams]:[D]],2)&lt;&gt;VLOOKUP(Table2[[#This Row],[HomeTeam]],Table3[[Teams]:[D]],2),1,0)</f>
        <v>1</v>
      </c>
    </row>
    <row r="485" spans="1:23" x14ac:dyDescent="0.25">
      <c r="B485" s="1">
        <v>45640</v>
      </c>
      <c r="C485" s="9" t="s">
        <v>595</v>
      </c>
      <c r="D485" s="2" t="s">
        <v>13</v>
      </c>
      <c r="E485" s="2" t="s">
        <v>34</v>
      </c>
      <c r="F485" s="2"/>
      <c r="G485" s="2"/>
      <c r="H485" s="2" t="str">
        <f t="shared" si="23"/>
        <v>_</v>
      </c>
      <c r="I485" s="2"/>
      <c r="J485" s="2"/>
      <c r="K485" s="2"/>
      <c r="L485" s="2" t="str">
        <f t="shared" si="22"/>
        <v>_</v>
      </c>
      <c r="M485" s="2"/>
      <c r="N485" s="2">
        <f>IF(ISBLANK(Table2[[#This Row],[ActualResult]]), 0, 1)</f>
        <v>0</v>
      </c>
      <c r="O485" s="2" t="str">
        <f>IF(ISBLANK(Table2[[#This Row],[ActualResult]]), "_", IF(Table2[[#This Row],[ActualWinner]]=Table2[[#This Row],[PredictedWinner]], "Y", "N"))</f>
        <v>_</v>
      </c>
      <c r="P485" s="2" t="str">
        <f>IF(ISBLANK(Table2[[#This Row],[ActualResult]]), "_", IF(Table2[[#This Row],[ActualAwayScore]]=Table2[[#This Row],[PredictedAwayScore]], "Y", "N"))</f>
        <v>_</v>
      </c>
      <c r="Q485" s="2" t="str">
        <f>IF(ISBLANK(Table2[[#This Row],[ActualResult]]), "_", IF(Table2[[#This Row],[ActualHomeScore]]=Table2[[#This Row],[PredictedHomeScore]], "Y", "N"))</f>
        <v>_</v>
      </c>
      <c r="R485" s="2"/>
      <c r="S485" s="2" t="str">
        <f t="shared" si="21"/>
        <v>_</v>
      </c>
      <c r="T485" s="2">
        <f>IF(VLOOKUP(Table2[[#This Row],[AwayTeam]],Table3[[Teams]:[D]],2)=VLOOKUP(Table2[[#This Row],[HomeTeam]],Table3[[Teams]:[D]],2),1,0)</f>
        <v>1</v>
      </c>
      <c r="U485" s="2">
        <f>IF(VLOOKUP(Table2[[#This Row],[AwayTeam]],Table3[[Teams]:[D]],3)=VLOOKUP(Table2[[#This Row],[HomeTeam]],Table3[[Teams]:[D]],3),1,0)</f>
        <v>1</v>
      </c>
      <c r="V485" s="2">
        <f>IF(Table2[[#This Row],[InterConf]]=1,IF(Table2[[#This Row],[InterDiv]]=0, 1, 0), 0)</f>
        <v>0</v>
      </c>
      <c r="W485" s="2">
        <f>IF(VLOOKUP(Table2[[#This Row],[AwayTeam]],Table3[[Teams]:[D]],2)&lt;&gt;VLOOKUP(Table2[[#This Row],[HomeTeam]],Table3[[Teams]:[D]],2),1,0)</f>
        <v>0</v>
      </c>
    </row>
    <row r="486" spans="1:23" x14ac:dyDescent="0.25">
      <c r="B486" s="1">
        <v>45640</v>
      </c>
      <c r="C486" s="9" t="s">
        <v>596</v>
      </c>
      <c r="D486" s="2" t="s">
        <v>35</v>
      </c>
      <c r="E486" s="2" t="s">
        <v>26</v>
      </c>
      <c r="F486" s="2"/>
      <c r="G486" s="2"/>
      <c r="H486" s="2" t="str">
        <f t="shared" si="23"/>
        <v>_</v>
      </c>
      <c r="I486" s="2"/>
      <c r="J486" s="2"/>
      <c r="K486" s="2"/>
      <c r="L486" s="2" t="str">
        <f t="shared" si="22"/>
        <v>_</v>
      </c>
      <c r="M486" s="2"/>
      <c r="N486" s="2">
        <f>IF(ISBLANK(Table2[[#This Row],[ActualResult]]), 0, 1)</f>
        <v>0</v>
      </c>
      <c r="O486" s="2" t="str">
        <f>IF(ISBLANK(Table2[[#This Row],[ActualResult]]), "_", IF(Table2[[#This Row],[ActualWinner]]=Table2[[#This Row],[PredictedWinner]], "Y", "N"))</f>
        <v>_</v>
      </c>
      <c r="P486" s="2" t="str">
        <f>IF(ISBLANK(Table2[[#This Row],[ActualResult]]), "_", IF(Table2[[#This Row],[ActualAwayScore]]=Table2[[#This Row],[PredictedAwayScore]], "Y", "N"))</f>
        <v>_</v>
      </c>
      <c r="Q486" s="2" t="str">
        <f>IF(ISBLANK(Table2[[#This Row],[ActualResult]]), "_", IF(Table2[[#This Row],[ActualHomeScore]]=Table2[[#This Row],[PredictedHomeScore]], "Y", "N"))</f>
        <v>_</v>
      </c>
      <c r="R486" s="2"/>
      <c r="S486" s="2" t="str">
        <f t="shared" si="21"/>
        <v>_</v>
      </c>
      <c r="T486" s="2">
        <f>IF(VLOOKUP(Table2[[#This Row],[AwayTeam]],Table3[[Teams]:[D]],2)=VLOOKUP(Table2[[#This Row],[HomeTeam]],Table3[[Teams]:[D]],2),1,0)</f>
        <v>1</v>
      </c>
      <c r="U486" s="2">
        <f>IF(VLOOKUP(Table2[[#This Row],[AwayTeam]],Table3[[Teams]:[D]],3)=VLOOKUP(Table2[[#This Row],[HomeTeam]],Table3[[Teams]:[D]],3),1,0)</f>
        <v>1</v>
      </c>
      <c r="V486" s="2">
        <f>IF(Table2[[#This Row],[InterConf]]=1,IF(Table2[[#This Row],[InterDiv]]=0, 1, 0), 0)</f>
        <v>0</v>
      </c>
      <c r="W486" s="2">
        <f>IF(VLOOKUP(Table2[[#This Row],[AwayTeam]],Table3[[Teams]:[D]],2)&lt;&gt;VLOOKUP(Table2[[#This Row],[HomeTeam]],Table3[[Teams]:[D]],2),1,0)</f>
        <v>0</v>
      </c>
    </row>
    <row r="487" spans="1:23" x14ac:dyDescent="0.25">
      <c r="B487" s="1">
        <v>45640</v>
      </c>
      <c r="C487" s="9" t="s">
        <v>597</v>
      </c>
      <c r="D487" s="2" t="s">
        <v>14</v>
      </c>
      <c r="E487" s="2" t="s">
        <v>24</v>
      </c>
      <c r="F487" s="2"/>
      <c r="G487" s="2"/>
      <c r="H487" s="2" t="str">
        <f t="shared" si="23"/>
        <v>_</v>
      </c>
      <c r="I487" s="2"/>
      <c r="J487" s="2"/>
      <c r="K487" s="2"/>
      <c r="L487" s="2" t="str">
        <f t="shared" si="22"/>
        <v>_</v>
      </c>
      <c r="M487" s="2"/>
      <c r="N487" s="2">
        <f>IF(ISBLANK(Table2[[#This Row],[ActualResult]]), 0, 1)</f>
        <v>0</v>
      </c>
      <c r="O487" s="2" t="str">
        <f>IF(ISBLANK(Table2[[#This Row],[ActualResult]]), "_", IF(Table2[[#This Row],[ActualWinner]]=Table2[[#This Row],[PredictedWinner]], "Y", "N"))</f>
        <v>_</v>
      </c>
      <c r="P487" s="2" t="str">
        <f>IF(ISBLANK(Table2[[#This Row],[ActualResult]]), "_", IF(Table2[[#This Row],[ActualAwayScore]]=Table2[[#This Row],[PredictedAwayScore]], "Y", "N"))</f>
        <v>_</v>
      </c>
      <c r="Q487" s="2" t="str">
        <f>IF(ISBLANK(Table2[[#This Row],[ActualResult]]), "_", IF(Table2[[#This Row],[ActualHomeScore]]=Table2[[#This Row],[PredictedHomeScore]], "Y", "N"))</f>
        <v>_</v>
      </c>
      <c r="R487" s="2"/>
      <c r="S487" s="2" t="str">
        <f t="shared" si="21"/>
        <v>_</v>
      </c>
      <c r="T487" s="2">
        <f>IF(VLOOKUP(Table2[[#This Row],[AwayTeam]],Table3[[Teams]:[D]],2)=VLOOKUP(Table2[[#This Row],[HomeTeam]],Table3[[Teams]:[D]],2),1,0)</f>
        <v>0</v>
      </c>
      <c r="U487" s="2">
        <f>IF(VLOOKUP(Table2[[#This Row],[AwayTeam]],Table3[[Teams]:[D]],3)=VLOOKUP(Table2[[#This Row],[HomeTeam]],Table3[[Teams]:[D]],3),1,0)</f>
        <v>0</v>
      </c>
      <c r="V487" s="2">
        <f>IF(Table2[[#This Row],[InterConf]]=1,IF(Table2[[#This Row],[InterDiv]]=0, 1, 0), 0)</f>
        <v>0</v>
      </c>
      <c r="W487" s="2">
        <f>IF(VLOOKUP(Table2[[#This Row],[AwayTeam]],Table3[[Teams]:[D]],2)&lt;&gt;VLOOKUP(Table2[[#This Row],[HomeTeam]],Table3[[Teams]:[D]],2),1,0)</f>
        <v>1</v>
      </c>
    </row>
    <row r="488" spans="1:23" x14ac:dyDescent="0.25">
      <c r="B488" s="1">
        <v>45640</v>
      </c>
      <c r="C488" s="9" t="s">
        <v>598</v>
      </c>
      <c r="D488" s="2" t="s">
        <v>16</v>
      </c>
      <c r="E488" s="2" t="s">
        <v>25</v>
      </c>
      <c r="F488" s="2"/>
      <c r="G488" s="2"/>
      <c r="H488" s="2" t="str">
        <f t="shared" si="23"/>
        <v>_</v>
      </c>
      <c r="I488" s="2"/>
      <c r="J488" s="2"/>
      <c r="K488" s="2"/>
      <c r="L488" s="2" t="str">
        <f t="shared" si="22"/>
        <v>_</v>
      </c>
      <c r="M488" s="2"/>
      <c r="N488" s="2">
        <f>IF(ISBLANK(Table2[[#This Row],[ActualResult]]), 0, 1)</f>
        <v>0</v>
      </c>
      <c r="O488" s="2" t="str">
        <f>IF(ISBLANK(Table2[[#This Row],[ActualResult]]), "_", IF(Table2[[#This Row],[ActualWinner]]=Table2[[#This Row],[PredictedWinner]], "Y", "N"))</f>
        <v>_</v>
      </c>
      <c r="P488" s="2" t="str">
        <f>IF(ISBLANK(Table2[[#This Row],[ActualResult]]), "_", IF(Table2[[#This Row],[ActualAwayScore]]=Table2[[#This Row],[PredictedAwayScore]], "Y", "N"))</f>
        <v>_</v>
      </c>
      <c r="Q488" s="2" t="str">
        <f>IF(ISBLANK(Table2[[#This Row],[ActualResult]]), "_", IF(Table2[[#This Row],[ActualHomeScore]]=Table2[[#This Row],[PredictedHomeScore]], "Y", "N"))</f>
        <v>_</v>
      </c>
      <c r="R488" s="2"/>
      <c r="S488" s="2" t="str">
        <f t="shared" si="21"/>
        <v>_</v>
      </c>
      <c r="T488" s="2">
        <f>IF(VLOOKUP(Table2[[#This Row],[AwayTeam]],Table3[[Teams]:[D]],2)=VLOOKUP(Table2[[#This Row],[HomeTeam]],Table3[[Teams]:[D]],2),1,0)</f>
        <v>0</v>
      </c>
      <c r="U488" s="2">
        <f>IF(VLOOKUP(Table2[[#This Row],[AwayTeam]],Table3[[Teams]:[D]],3)=VLOOKUP(Table2[[#This Row],[HomeTeam]],Table3[[Teams]:[D]],3),1,0)</f>
        <v>0</v>
      </c>
      <c r="V488" s="2">
        <f>IF(Table2[[#This Row],[InterConf]]=1,IF(Table2[[#This Row],[InterDiv]]=0, 1, 0), 0)</f>
        <v>0</v>
      </c>
      <c r="W488" s="2">
        <f>IF(VLOOKUP(Table2[[#This Row],[AwayTeam]],Table3[[Teams]:[D]],2)&lt;&gt;VLOOKUP(Table2[[#This Row],[HomeTeam]],Table3[[Teams]:[D]],2),1,0)</f>
        <v>1</v>
      </c>
    </row>
    <row r="489" spans="1:23" x14ac:dyDescent="0.25">
      <c r="B489" s="1">
        <v>45640</v>
      </c>
      <c r="C489" s="9" t="s">
        <v>599</v>
      </c>
      <c r="D489" s="2" t="s">
        <v>15</v>
      </c>
      <c r="E489" s="2" t="s">
        <v>38</v>
      </c>
      <c r="F489" s="2"/>
      <c r="G489" s="2"/>
      <c r="H489" s="2" t="str">
        <f t="shared" si="23"/>
        <v>_</v>
      </c>
      <c r="I489" s="2"/>
      <c r="J489" s="2"/>
      <c r="K489" s="2"/>
      <c r="L489" s="2" t="str">
        <f t="shared" si="22"/>
        <v>_</v>
      </c>
      <c r="M489" s="2"/>
      <c r="N489" s="2">
        <f>IF(ISBLANK(Table2[[#This Row],[ActualResult]]), 0, 1)</f>
        <v>0</v>
      </c>
      <c r="O489" s="2" t="str">
        <f>IF(ISBLANK(Table2[[#This Row],[ActualResult]]), "_", IF(Table2[[#This Row],[ActualWinner]]=Table2[[#This Row],[PredictedWinner]], "Y", "N"))</f>
        <v>_</v>
      </c>
      <c r="P489" s="2" t="str">
        <f>IF(ISBLANK(Table2[[#This Row],[ActualResult]]), "_", IF(Table2[[#This Row],[ActualAwayScore]]=Table2[[#This Row],[PredictedAwayScore]], "Y", "N"))</f>
        <v>_</v>
      </c>
      <c r="Q489" s="2" t="str">
        <f>IF(ISBLANK(Table2[[#This Row],[ActualResult]]), "_", IF(Table2[[#This Row],[ActualHomeScore]]=Table2[[#This Row],[PredictedHomeScore]], "Y", "N"))</f>
        <v>_</v>
      </c>
      <c r="R489" s="2"/>
      <c r="S489" s="2" t="str">
        <f t="shared" si="21"/>
        <v>_</v>
      </c>
      <c r="T489" s="2">
        <f>IF(VLOOKUP(Table2[[#This Row],[AwayTeam]],Table3[[Teams]:[D]],2)=VLOOKUP(Table2[[#This Row],[HomeTeam]],Table3[[Teams]:[D]],2),1,0)</f>
        <v>1</v>
      </c>
      <c r="U489" s="2">
        <f>IF(VLOOKUP(Table2[[#This Row],[AwayTeam]],Table3[[Teams]:[D]],3)=VLOOKUP(Table2[[#This Row],[HomeTeam]],Table3[[Teams]:[D]],3),1,0)</f>
        <v>0</v>
      </c>
      <c r="V489" s="2">
        <f>IF(Table2[[#This Row],[InterConf]]=1,IF(Table2[[#This Row],[InterDiv]]=0, 1, 0), 0)</f>
        <v>1</v>
      </c>
      <c r="W489" s="2">
        <f>IF(VLOOKUP(Table2[[#This Row],[AwayTeam]],Table3[[Teams]:[D]],2)&lt;&gt;VLOOKUP(Table2[[#This Row],[HomeTeam]],Table3[[Teams]:[D]],2),1,0)</f>
        <v>0</v>
      </c>
    </row>
    <row r="490" spans="1:23" x14ac:dyDescent="0.25">
      <c r="A490" s="5"/>
      <c r="B490" s="3">
        <v>45640</v>
      </c>
      <c r="C490" s="10" t="s">
        <v>600</v>
      </c>
      <c r="D490" s="4" t="s">
        <v>43</v>
      </c>
      <c r="E490" s="4" t="s">
        <v>12</v>
      </c>
      <c r="F490" s="4"/>
      <c r="G490" s="4"/>
      <c r="H490" s="4" t="str">
        <f t="shared" si="23"/>
        <v>_</v>
      </c>
      <c r="I490" s="4"/>
      <c r="J490" s="4"/>
      <c r="K490" s="4"/>
      <c r="L490" s="4" t="str">
        <f t="shared" si="22"/>
        <v>_</v>
      </c>
      <c r="M490" s="4"/>
      <c r="N490" s="4">
        <f>IF(ISBLANK(Table2[[#This Row],[ActualResult]]), 0, 1)</f>
        <v>0</v>
      </c>
      <c r="O490" s="4" t="str">
        <f>IF(ISBLANK(Table2[[#This Row],[ActualResult]]), "_", IF(Table2[[#This Row],[ActualWinner]]=Table2[[#This Row],[PredictedWinner]], "Y", "N"))</f>
        <v>_</v>
      </c>
      <c r="P490" s="4" t="str">
        <f>IF(ISBLANK(Table2[[#This Row],[ActualResult]]), "_", IF(Table2[[#This Row],[ActualAwayScore]]=Table2[[#This Row],[PredictedAwayScore]], "Y", "N"))</f>
        <v>_</v>
      </c>
      <c r="Q490" s="4" t="str">
        <f>IF(ISBLANK(Table2[[#This Row],[ActualResult]]), "_", IF(Table2[[#This Row],[ActualHomeScore]]=Table2[[#This Row],[PredictedHomeScore]], "Y", "N"))</f>
        <v>_</v>
      </c>
      <c r="R490" s="2"/>
      <c r="S490" s="2" t="str">
        <f t="shared" si="21"/>
        <v>_</v>
      </c>
      <c r="T490" s="2">
        <f>IF(VLOOKUP(Table2[[#This Row],[AwayTeam]],Table3[[Teams]:[D]],2)=VLOOKUP(Table2[[#This Row],[HomeTeam]],Table3[[Teams]:[D]],2),1,0)</f>
        <v>0</v>
      </c>
      <c r="U490" s="2">
        <f>IF(VLOOKUP(Table2[[#This Row],[AwayTeam]],Table3[[Teams]:[D]],3)=VLOOKUP(Table2[[#This Row],[HomeTeam]],Table3[[Teams]:[D]],3),1,0)</f>
        <v>0</v>
      </c>
      <c r="V490" s="2">
        <f>IF(Table2[[#This Row],[InterConf]]=1,IF(Table2[[#This Row],[InterDiv]]=0, 1, 0), 0)</f>
        <v>0</v>
      </c>
      <c r="W490" s="2">
        <f>IF(VLOOKUP(Table2[[#This Row],[AwayTeam]],Table3[[Teams]:[D]],2)&lt;&gt;VLOOKUP(Table2[[#This Row],[HomeTeam]],Table3[[Teams]:[D]],2),1,0)</f>
        <v>1</v>
      </c>
    </row>
    <row r="491" spans="1:23" x14ac:dyDescent="0.25">
      <c r="B491" s="1">
        <v>45641</v>
      </c>
      <c r="C491" s="9" t="s">
        <v>601</v>
      </c>
      <c r="D491" s="2" t="s">
        <v>33</v>
      </c>
      <c r="E491" s="2" t="s">
        <v>17</v>
      </c>
      <c r="F491" s="2"/>
      <c r="G491" s="2"/>
      <c r="H491" s="2" t="str">
        <f t="shared" si="23"/>
        <v>_</v>
      </c>
      <c r="I491" s="2"/>
      <c r="J491" s="2"/>
      <c r="K491" s="2"/>
      <c r="L491" s="2" t="str">
        <f t="shared" si="22"/>
        <v>_</v>
      </c>
      <c r="M491" s="2"/>
      <c r="N491" s="2">
        <f>IF(ISBLANK(Table2[[#This Row],[ActualResult]]), 0, 1)</f>
        <v>0</v>
      </c>
      <c r="O491" s="2" t="str">
        <f>IF(ISBLANK(Table2[[#This Row],[ActualResult]]), "_", IF(Table2[[#This Row],[ActualWinner]]=Table2[[#This Row],[PredictedWinner]], "Y", "N"))</f>
        <v>_</v>
      </c>
      <c r="P491" s="2" t="str">
        <f>IF(ISBLANK(Table2[[#This Row],[ActualResult]]), "_", IF(Table2[[#This Row],[ActualAwayScore]]=Table2[[#This Row],[PredictedAwayScore]], "Y", "N"))</f>
        <v>_</v>
      </c>
      <c r="Q491" s="2" t="str">
        <f>IF(ISBLANK(Table2[[#This Row],[ActualResult]]), "_", IF(Table2[[#This Row],[ActualHomeScore]]=Table2[[#This Row],[PredictedHomeScore]], "Y", "N"))</f>
        <v>_</v>
      </c>
      <c r="R491" s="2"/>
      <c r="S491" s="2" t="str">
        <f t="shared" si="21"/>
        <v>_</v>
      </c>
      <c r="T491" s="2">
        <f>IF(VLOOKUP(Table2[[#This Row],[AwayTeam]],Table3[[Teams]:[D]],2)=VLOOKUP(Table2[[#This Row],[HomeTeam]],Table3[[Teams]:[D]],2),1,0)</f>
        <v>0</v>
      </c>
      <c r="U491" s="2">
        <f>IF(VLOOKUP(Table2[[#This Row],[AwayTeam]],Table3[[Teams]:[D]],3)=VLOOKUP(Table2[[#This Row],[HomeTeam]],Table3[[Teams]:[D]],3),1,0)</f>
        <v>0</v>
      </c>
      <c r="V491" s="2">
        <f>IF(Table2[[#This Row],[InterConf]]=1,IF(Table2[[#This Row],[InterDiv]]=0, 1, 0), 0)</f>
        <v>0</v>
      </c>
      <c r="W491" s="2">
        <f>IF(VLOOKUP(Table2[[#This Row],[AwayTeam]],Table3[[Teams]:[D]],2)&lt;&gt;VLOOKUP(Table2[[#This Row],[HomeTeam]],Table3[[Teams]:[D]],2),1,0)</f>
        <v>1</v>
      </c>
    </row>
    <row r="492" spans="1:23" x14ac:dyDescent="0.25">
      <c r="B492" s="1">
        <v>45641</v>
      </c>
      <c r="C492" s="9" t="s">
        <v>602</v>
      </c>
      <c r="D492" s="2" t="s">
        <v>29</v>
      </c>
      <c r="E492" s="2" t="s">
        <v>18</v>
      </c>
      <c r="F492" s="2"/>
      <c r="G492" s="2"/>
      <c r="H492" s="2" t="str">
        <f t="shared" si="23"/>
        <v>_</v>
      </c>
      <c r="I492" s="2"/>
      <c r="J492" s="2"/>
      <c r="K492" s="2"/>
      <c r="L492" s="2" t="str">
        <f t="shared" si="22"/>
        <v>_</v>
      </c>
      <c r="M492" s="2"/>
      <c r="N492" s="2">
        <f>IF(ISBLANK(Table2[[#This Row],[ActualResult]]), 0, 1)</f>
        <v>0</v>
      </c>
      <c r="O492" s="2" t="str">
        <f>IF(ISBLANK(Table2[[#This Row],[ActualResult]]), "_", IF(Table2[[#This Row],[ActualWinner]]=Table2[[#This Row],[PredictedWinner]], "Y", "N"))</f>
        <v>_</v>
      </c>
      <c r="P492" s="2" t="str">
        <f>IF(ISBLANK(Table2[[#This Row],[ActualResult]]), "_", IF(Table2[[#This Row],[ActualAwayScore]]=Table2[[#This Row],[PredictedAwayScore]], "Y", "N"))</f>
        <v>_</v>
      </c>
      <c r="Q492" s="2" t="str">
        <f>IF(ISBLANK(Table2[[#This Row],[ActualResult]]), "_", IF(Table2[[#This Row],[ActualHomeScore]]=Table2[[#This Row],[PredictedHomeScore]], "Y", "N"))</f>
        <v>_</v>
      </c>
      <c r="R492" s="2"/>
      <c r="S492" s="2" t="str">
        <f t="shared" si="21"/>
        <v>_</v>
      </c>
      <c r="T492" s="2">
        <f>IF(VLOOKUP(Table2[[#This Row],[AwayTeam]],Table3[[Teams]:[D]],2)=VLOOKUP(Table2[[#This Row],[HomeTeam]],Table3[[Teams]:[D]],2),1,0)</f>
        <v>1</v>
      </c>
      <c r="U492" s="2">
        <f>IF(VLOOKUP(Table2[[#This Row],[AwayTeam]],Table3[[Teams]:[D]],3)=VLOOKUP(Table2[[#This Row],[HomeTeam]],Table3[[Teams]:[D]],3),1,0)</f>
        <v>1</v>
      </c>
      <c r="V492" s="2">
        <f>IF(Table2[[#This Row],[InterConf]]=1,IF(Table2[[#This Row],[InterDiv]]=0, 1, 0), 0)</f>
        <v>0</v>
      </c>
      <c r="W492" s="2">
        <f>IF(VLOOKUP(Table2[[#This Row],[AwayTeam]],Table3[[Teams]:[D]],2)&lt;&gt;VLOOKUP(Table2[[#This Row],[HomeTeam]],Table3[[Teams]:[D]],2),1,0)</f>
        <v>0</v>
      </c>
    </row>
    <row r="493" spans="1:23" x14ac:dyDescent="0.25">
      <c r="B493" s="1">
        <v>45641</v>
      </c>
      <c r="C493" s="9" t="s">
        <v>603</v>
      </c>
      <c r="D493" s="2" t="s">
        <v>36</v>
      </c>
      <c r="E493" s="2" t="s">
        <v>44</v>
      </c>
      <c r="F493" s="2"/>
      <c r="G493" s="2"/>
      <c r="H493" s="2" t="str">
        <f t="shared" si="23"/>
        <v>_</v>
      </c>
      <c r="I493" s="2"/>
      <c r="J493" s="2"/>
      <c r="K493" s="2"/>
      <c r="L493" s="2" t="str">
        <f t="shared" si="22"/>
        <v>_</v>
      </c>
      <c r="M493" s="2"/>
      <c r="N493" s="2">
        <f>IF(ISBLANK(Table2[[#This Row],[ActualResult]]), 0, 1)</f>
        <v>0</v>
      </c>
      <c r="O493" s="2" t="str">
        <f>IF(ISBLANK(Table2[[#This Row],[ActualResult]]), "_", IF(Table2[[#This Row],[ActualWinner]]=Table2[[#This Row],[PredictedWinner]], "Y", "N"))</f>
        <v>_</v>
      </c>
      <c r="P493" s="2" t="str">
        <f>IF(ISBLANK(Table2[[#This Row],[ActualResult]]), "_", IF(Table2[[#This Row],[ActualAwayScore]]=Table2[[#This Row],[PredictedAwayScore]], "Y", "N"))</f>
        <v>_</v>
      </c>
      <c r="Q493" s="2" t="str">
        <f>IF(ISBLANK(Table2[[#This Row],[ActualResult]]), "_", IF(Table2[[#This Row],[ActualHomeScore]]=Table2[[#This Row],[PredictedHomeScore]], "Y", "N"))</f>
        <v>_</v>
      </c>
      <c r="R493" s="2"/>
      <c r="S493" s="2" t="str">
        <f t="shared" si="21"/>
        <v>_</v>
      </c>
      <c r="T493" s="2">
        <f>IF(VLOOKUP(Table2[[#This Row],[AwayTeam]],Table3[[Teams]:[D]],2)=VLOOKUP(Table2[[#This Row],[HomeTeam]],Table3[[Teams]:[D]],2),1,0)</f>
        <v>1</v>
      </c>
      <c r="U493" s="2">
        <f>IF(VLOOKUP(Table2[[#This Row],[AwayTeam]],Table3[[Teams]:[D]],3)=VLOOKUP(Table2[[#This Row],[HomeTeam]],Table3[[Teams]:[D]],3),1,0)</f>
        <v>1</v>
      </c>
      <c r="V493" s="2">
        <f>IF(Table2[[#This Row],[InterConf]]=1,IF(Table2[[#This Row],[InterDiv]]=0, 1, 0), 0)</f>
        <v>0</v>
      </c>
      <c r="W493" s="2">
        <f>IF(VLOOKUP(Table2[[#This Row],[AwayTeam]],Table3[[Teams]:[D]],2)&lt;&gt;VLOOKUP(Table2[[#This Row],[HomeTeam]],Table3[[Teams]:[D]],2),1,0)</f>
        <v>0</v>
      </c>
    </row>
    <row r="494" spans="1:23" x14ac:dyDescent="0.25">
      <c r="B494" s="1">
        <v>45641</v>
      </c>
      <c r="C494" s="9" t="s">
        <v>604</v>
      </c>
      <c r="D494" s="2" t="s">
        <v>20</v>
      </c>
      <c r="E494" s="2" t="s">
        <v>13</v>
      </c>
      <c r="F494" s="2"/>
      <c r="G494" s="2"/>
      <c r="H494" s="2" t="str">
        <f t="shared" si="23"/>
        <v>_</v>
      </c>
      <c r="I494" s="2"/>
      <c r="J494" s="2"/>
      <c r="K494" s="2"/>
      <c r="L494" s="2" t="str">
        <f t="shared" si="22"/>
        <v>_</v>
      </c>
      <c r="M494" s="2"/>
      <c r="N494" s="2">
        <f>IF(ISBLANK(Table2[[#This Row],[ActualResult]]), 0, 1)</f>
        <v>0</v>
      </c>
      <c r="O494" s="2" t="str">
        <f>IF(ISBLANK(Table2[[#This Row],[ActualResult]]), "_", IF(Table2[[#This Row],[ActualWinner]]=Table2[[#This Row],[PredictedWinner]], "Y", "N"))</f>
        <v>_</v>
      </c>
      <c r="P494" s="2" t="str">
        <f>IF(ISBLANK(Table2[[#This Row],[ActualResult]]), "_", IF(Table2[[#This Row],[ActualAwayScore]]=Table2[[#This Row],[PredictedAwayScore]], "Y", "N"))</f>
        <v>_</v>
      </c>
      <c r="Q494" s="2" t="str">
        <f>IF(ISBLANK(Table2[[#This Row],[ActualResult]]), "_", IF(Table2[[#This Row],[ActualHomeScore]]=Table2[[#This Row],[PredictedHomeScore]], "Y", "N"))</f>
        <v>_</v>
      </c>
      <c r="R494" s="2"/>
      <c r="S494" s="2" t="str">
        <f t="shared" si="21"/>
        <v>_</v>
      </c>
      <c r="T494" s="2">
        <f>IF(VLOOKUP(Table2[[#This Row],[AwayTeam]],Table3[[Teams]:[D]],2)=VLOOKUP(Table2[[#This Row],[HomeTeam]],Table3[[Teams]:[D]],2),1,0)</f>
        <v>0</v>
      </c>
      <c r="U494" s="2">
        <f>IF(VLOOKUP(Table2[[#This Row],[AwayTeam]],Table3[[Teams]:[D]],3)=VLOOKUP(Table2[[#This Row],[HomeTeam]],Table3[[Teams]:[D]],3),1,0)</f>
        <v>0</v>
      </c>
      <c r="V494" s="2">
        <f>IF(Table2[[#This Row],[InterConf]]=1,IF(Table2[[#This Row],[InterDiv]]=0, 1, 0), 0)</f>
        <v>0</v>
      </c>
      <c r="W494" s="2">
        <f>IF(VLOOKUP(Table2[[#This Row],[AwayTeam]],Table3[[Teams]:[D]],2)&lt;&gt;VLOOKUP(Table2[[#This Row],[HomeTeam]],Table3[[Teams]:[D]],2),1,0)</f>
        <v>1</v>
      </c>
    </row>
    <row r="495" spans="1:23" x14ac:dyDescent="0.25">
      <c r="B495" s="3">
        <v>45641</v>
      </c>
      <c r="C495" s="10" t="s">
        <v>605</v>
      </c>
      <c r="D495" s="4" t="s">
        <v>27</v>
      </c>
      <c r="E495" s="4" t="s">
        <v>37</v>
      </c>
      <c r="F495" s="4"/>
      <c r="G495" s="4"/>
      <c r="H495" s="4" t="str">
        <f t="shared" si="23"/>
        <v>_</v>
      </c>
      <c r="I495" s="4"/>
      <c r="J495" s="4"/>
      <c r="K495" s="4"/>
      <c r="L495" s="2" t="str">
        <f t="shared" si="22"/>
        <v>_</v>
      </c>
      <c r="M495" s="4"/>
      <c r="N495" s="4">
        <f>IF(ISBLANK(Table2[[#This Row],[ActualResult]]), 0, 1)</f>
        <v>0</v>
      </c>
      <c r="O495" s="4" t="str">
        <f>IF(ISBLANK(Table2[[#This Row],[ActualResult]]), "_", IF(Table2[[#This Row],[ActualWinner]]=Table2[[#This Row],[PredictedWinner]], "Y", "N"))</f>
        <v>_</v>
      </c>
      <c r="P495" s="4" t="str">
        <f>IF(ISBLANK(Table2[[#This Row],[ActualResult]]), "_", IF(Table2[[#This Row],[ActualAwayScore]]=Table2[[#This Row],[PredictedAwayScore]], "Y", "N"))</f>
        <v>_</v>
      </c>
      <c r="Q495" s="4" t="str">
        <f>IF(ISBLANK(Table2[[#This Row],[ActualResult]]), "_", IF(Table2[[#This Row],[ActualHomeScore]]=Table2[[#This Row],[PredictedHomeScore]], "Y", "N"))</f>
        <v>_</v>
      </c>
      <c r="R495" s="2"/>
      <c r="S495" s="2" t="str">
        <f t="shared" si="21"/>
        <v>_</v>
      </c>
      <c r="T495" s="2">
        <f>IF(VLOOKUP(Table2[[#This Row],[AwayTeam]],Table3[[Teams]:[D]],2)=VLOOKUP(Table2[[#This Row],[HomeTeam]],Table3[[Teams]:[D]],2),1,0)</f>
        <v>1</v>
      </c>
      <c r="U495" s="2">
        <f>IF(VLOOKUP(Table2[[#This Row],[AwayTeam]],Table3[[Teams]:[D]],3)=VLOOKUP(Table2[[#This Row],[HomeTeam]],Table3[[Teams]:[D]],3),1,0)</f>
        <v>0</v>
      </c>
      <c r="V495" s="2">
        <f>IF(Table2[[#This Row],[InterConf]]=1,IF(Table2[[#This Row],[InterDiv]]=0, 1, 0), 0)</f>
        <v>1</v>
      </c>
      <c r="W495" s="2">
        <f>IF(VLOOKUP(Table2[[#This Row],[AwayTeam]],Table3[[Teams]:[D]],2)&lt;&gt;VLOOKUP(Table2[[#This Row],[HomeTeam]],Table3[[Teams]:[D]],2),1,0)</f>
        <v>0</v>
      </c>
    </row>
    <row r="496" spans="1:23" x14ac:dyDescent="0.25">
      <c r="A496" s="20"/>
      <c r="B496" s="1">
        <v>45642</v>
      </c>
      <c r="C496" s="9" t="s">
        <v>606</v>
      </c>
      <c r="D496" s="2" t="s">
        <v>46</v>
      </c>
      <c r="E496" s="2" t="s">
        <v>34</v>
      </c>
      <c r="F496" s="2"/>
      <c r="G496" s="2"/>
      <c r="H496" s="2" t="str">
        <f t="shared" si="23"/>
        <v>_</v>
      </c>
      <c r="I496" s="2"/>
      <c r="J496" s="2"/>
      <c r="K496" s="2"/>
      <c r="L496" s="19" t="str">
        <f t="shared" si="22"/>
        <v>_</v>
      </c>
      <c r="M496" s="2"/>
      <c r="N496" s="2">
        <f>IF(ISBLANK(Table2[[#This Row],[ActualResult]]), 0, 1)</f>
        <v>0</v>
      </c>
      <c r="O496" s="2" t="str">
        <f>IF(ISBLANK(Table2[[#This Row],[ActualResult]]), "_", IF(Table2[[#This Row],[ActualWinner]]=Table2[[#This Row],[PredictedWinner]], "Y", "N"))</f>
        <v>_</v>
      </c>
      <c r="P496" s="2" t="str">
        <f>IF(ISBLANK(Table2[[#This Row],[ActualResult]]), "_", IF(Table2[[#This Row],[ActualAwayScore]]=Table2[[#This Row],[PredictedAwayScore]], "Y", "N"))</f>
        <v>_</v>
      </c>
      <c r="Q496" s="2" t="str">
        <f>IF(ISBLANK(Table2[[#This Row],[ActualResult]]), "_", IF(Table2[[#This Row],[ActualHomeScore]]=Table2[[#This Row],[PredictedHomeScore]], "Y", "N"))</f>
        <v>_</v>
      </c>
      <c r="R496" s="2"/>
      <c r="S496" s="2" t="str">
        <f t="shared" si="21"/>
        <v>_</v>
      </c>
      <c r="T496" s="2">
        <f>IF(VLOOKUP(Table2[[#This Row],[AwayTeam]],Table3[[Teams]:[D]],2)=VLOOKUP(Table2[[#This Row],[HomeTeam]],Table3[[Teams]:[D]],2),1,0)</f>
        <v>0</v>
      </c>
      <c r="U496" s="2">
        <f>IF(VLOOKUP(Table2[[#This Row],[AwayTeam]],Table3[[Teams]:[D]],3)=VLOOKUP(Table2[[#This Row],[HomeTeam]],Table3[[Teams]:[D]],3),1,0)</f>
        <v>0</v>
      </c>
      <c r="V496" s="2">
        <f>IF(Table2[[#This Row],[InterConf]]=1,IF(Table2[[#This Row],[InterDiv]]=0, 1, 0), 0)</f>
        <v>0</v>
      </c>
      <c r="W496" s="2">
        <f>IF(VLOOKUP(Table2[[#This Row],[AwayTeam]],Table3[[Teams]:[D]],2)&lt;&gt;VLOOKUP(Table2[[#This Row],[HomeTeam]],Table3[[Teams]:[D]],2),1,0)</f>
        <v>1</v>
      </c>
    </row>
    <row r="497" spans="1:23" x14ac:dyDescent="0.25">
      <c r="B497" s="1">
        <v>45642</v>
      </c>
      <c r="C497" s="9" t="s">
        <v>607</v>
      </c>
      <c r="D497" s="2" t="s">
        <v>14</v>
      </c>
      <c r="E497" s="2" t="s">
        <v>23</v>
      </c>
      <c r="F497" s="2"/>
      <c r="G497" s="2"/>
      <c r="H497" s="2" t="str">
        <f t="shared" si="23"/>
        <v>_</v>
      </c>
      <c r="I497" s="2"/>
      <c r="J497" s="2"/>
      <c r="K497" s="2"/>
      <c r="L497" s="2" t="str">
        <f t="shared" si="22"/>
        <v>_</v>
      </c>
      <c r="M497" s="2"/>
      <c r="N497" s="2">
        <f>IF(ISBLANK(Table2[[#This Row],[ActualResult]]), 0, 1)</f>
        <v>0</v>
      </c>
      <c r="O497" s="2" t="str">
        <f>IF(ISBLANK(Table2[[#This Row],[ActualResult]]), "_", IF(Table2[[#This Row],[ActualWinner]]=Table2[[#This Row],[PredictedWinner]], "Y", "N"))</f>
        <v>_</v>
      </c>
      <c r="P497" s="2" t="str">
        <f>IF(ISBLANK(Table2[[#This Row],[ActualResult]]), "_", IF(Table2[[#This Row],[ActualAwayScore]]=Table2[[#This Row],[PredictedAwayScore]], "Y", "N"))</f>
        <v>_</v>
      </c>
      <c r="Q497" s="2" t="str">
        <f>IF(ISBLANK(Table2[[#This Row],[ActualResult]]), "_", IF(Table2[[#This Row],[ActualHomeScore]]=Table2[[#This Row],[PredictedHomeScore]], "Y", "N"))</f>
        <v>_</v>
      </c>
      <c r="R497" s="2"/>
      <c r="S497" s="2" t="str">
        <f t="shared" si="21"/>
        <v>_</v>
      </c>
      <c r="T497" s="2">
        <f>IF(VLOOKUP(Table2[[#This Row],[AwayTeam]],Table3[[Teams]:[D]],2)=VLOOKUP(Table2[[#This Row],[HomeTeam]],Table3[[Teams]:[D]],2),1,0)</f>
        <v>0</v>
      </c>
      <c r="U497" s="2">
        <f>IF(VLOOKUP(Table2[[#This Row],[AwayTeam]],Table3[[Teams]:[D]],3)=VLOOKUP(Table2[[#This Row],[HomeTeam]],Table3[[Teams]:[D]],3),1,0)</f>
        <v>0</v>
      </c>
      <c r="V497" s="2">
        <f>IF(Table2[[#This Row],[InterConf]]=1,IF(Table2[[#This Row],[InterDiv]]=0, 1, 0), 0)</f>
        <v>0</v>
      </c>
      <c r="W497" s="2">
        <f>IF(VLOOKUP(Table2[[#This Row],[AwayTeam]],Table3[[Teams]:[D]],2)&lt;&gt;VLOOKUP(Table2[[#This Row],[HomeTeam]],Table3[[Teams]:[D]],2),1,0)</f>
        <v>1</v>
      </c>
    </row>
    <row r="498" spans="1:23" x14ac:dyDescent="0.25">
      <c r="A498" s="5"/>
      <c r="B498" s="3">
        <v>45642</v>
      </c>
      <c r="C498" s="10" t="s">
        <v>608</v>
      </c>
      <c r="D498" s="4" t="s">
        <v>26</v>
      </c>
      <c r="E498" s="4" t="s">
        <v>25</v>
      </c>
      <c r="F498" s="4"/>
      <c r="G498" s="4"/>
      <c r="H498" s="4" t="str">
        <f t="shared" si="23"/>
        <v>_</v>
      </c>
      <c r="I498" s="4"/>
      <c r="J498" s="4"/>
      <c r="K498" s="4"/>
      <c r="L498" s="2" t="str">
        <f t="shared" si="22"/>
        <v>_</v>
      </c>
      <c r="M498" s="4"/>
      <c r="N498" s="4">
        <f>IF(ISBLANK(Table2[[#This Row],[ActualResult]]), 0, 1)</f>
        <v>0</v>
      </c>
      <c r="O498" s="4" t="str">
        <f>IF(ISBLANK(Table2[[#This Row],[ActualResult]]), "_", IF(Table2[[#This Row],[ActualWinner]]=Table2[[#This Row],[PredictedWinner]], "Y", "N"))</f>
        <v>_</v>
      </c>
      <c r="P498" s="4" t="str">
        <f>IF(ISBLANK(Table2[[#This Row],[ActualResult]]), "_", IF(Table2[[#This Row],[ActualAwayScore]]=Table2[[#This Row],[PredictedAwayScore]], "Y", "N"))</f>
        <v>_</v>
      </c>
      <c r="Q498" s="4" t="str">
        <f>IF(ISBLANK(Table2[[#This Row],[ActualResult]]), "_", IF(Table2[[#This Row],[ActualHomeScore]]=Table2[[#This Row],[PredictedHomeScore]], "Y", "N"))</f>
        <v>_</v>
      </c>
      <c r="R498" s="2"/>
      <c r="S498" s="2" t="str">
        <f t="shared" si="21"/>
        <v>_</v>
      </c>
      <c r="T498" s="2">
        <f>IF(VLOOKUP(Table2[[#This Row],[AwayTeam]],Table3[[Teams]:[D]],2)=VLOOKUP(Table2[[#This Row],[HomeTeam]],Table3[[Teams]:[D]],2),1,0)</f>
        <v>1</v>
      </c>
      <c r="U498" s="2">
        <f>IF(VLOOKUP(Table2[[#This Row],[AwayTeam]],Table3[[Teams]:[D]],3)=VLOOKUP(Table2[[#This Row],[HomeTeam]],Table3[[Teams]:[D]],3),1,0)</f>
        <v>0</v>
      </c>
      <c r="V498" s="2">
        <f>IF(Table2[[#This Row],[InterConf]]=1,IF(Table2[[#This Row],[InterDiv]]=0, 1, 0), 0)</f>
        <v>1</v>
      </c>
      <c r="W498" s="2">
        <f>IF(VLOOKUP(Table2[[#This Row],[AwayTeam]],Table3[[Teams]:[D]],2)&lt;&gt;VLOOKUP(Table2[[#This Row],[HomeTeam]],Table3[[Teams]:[D]],2),1,0)</f>
        <v>0</v>
      </c>
    </row>
    <row r="499" spans="1:23" x14ac:dyDescent="0.25">
      <c r="B499" s="1">
        <v>45643</v>
      </c>
      <c r="C499" s="9" t="s">
        <v>609</v>
      </c>
      <c r="D499" s="2" t="s">
        <v>29</v>
      </c>
      <c r="E499" s="2" t="s">
        <v>19</v>
      </c>
      <c r="F499" s="2"/>
      <c r="G499" s="2"/>
      <c r="H499" s="2" t="str">
        <f t="shared" si="23"/>
        <v>_</v>
      </c>
      <c r="I499" s="2"/>
      <c r="J499" s="2"/>
      <c r="K499" s="2"/>
      <c r="L499" s="19" t="str">
        <f t="shared" si="22"/>
        <v>_</v>
      </c>
      <c r="M499" s="2"/>
      <c r="N499" s="2">
        <f>IF(ISBLANK(Table2[[#This Row],[ActualResult]]), 0, 1)</f>
        <v>0</v>
      </c>
      <c r="O499" s="2" t="str">
        <f>IF(ISBLANK(Table2[[#This Row],[ActualResult]]), "_", IF(Table2[[#This Row],[ActualWinner]]=Table2[[#This Row],[PredictedWinner]], "Y", "N"))</f>
        <v>_</v>
      </c>
      <c r="P499" s="2" t="str">
        <f>IF(ISBLANK(Table2[[#This Row],[ActualResult]]), "_", IF(Table2[[#This Row],[ActualAwayScore]]=Table2[[#This Row],[PredictedAwayScore]], "Y", "N"))</f>
        <v>_</v>
      </c>
      <c r="Q499" s="2" t="str">
        <f>IF(ISBLANK(Table2[[#This Row],[ActualResult]]), "_", IF(Table2[[#This Row],[ActualHomeScore]]=Table2[[#This Row],[PredictedHomeScore]], "Y", "N"))</f>
        <v>_</v>
      </c>
      <c r="R499" s="2"/>
      <c r="S499" s="2" t="str">
        <f t="shared" si="21"/>
        <v>_</v>
      </c>
      <c r="T499" s="2">
        <f>IF(VLOOKUP(Table2[[#This Row],[AwayTeam]],Table3[[Teams]:[D]],2)=VLOOKUP(Table2[[#This Row],[HomeTeam]],Table3[[Teams]:[D]],2),1,0)</f>
        <v>1</v>
      </c>
      <c r="U499" s="2">
        <f>IF(VLOOKUP(Table2[[#This Row],[AwayTeam]],Table3[[Teams]:[D]],3)=VLOOKUP(Table2[[#This Row],[HomeTeam]],Table3[[Teams]:[D]],3),1,0)</f>
        <v>1</v>
      </c>
      <c r="V499" s="2">
        <f>IF(Table2[[#This Row],[InterConf]]=1,IF(Table2[[#This Row],[InterDiv]]=0, 1, 0), 0)</f>
        <v>0</v>
      </c>
      <c r="W499" s="2">
        <f>IF(VLOOKUP(Table2[[#This Row],[AwayTeam]],Table3[[Teams]:[D]],2)&lt;&gt;VLOOKUP(Table2[[#This Row],[HomeTeam]],Table3[[Teams]:[D]],2),1,0)</f>
        <v>0</v>
      </c>
    </row>
    <row r="500" spans="1:23" x14ac:dyDescent="0.25">
      <c r="B500" s="1">
        <v>45643</v>
      </c>
      <c r="C500" s="9" t="s">
        <v>610</v>
      </c>
      <c r="D500" s="2" t="s">
        <v>36</v>
      </c>
      <c r="E500" s="2" t="s">
        <v>43</v>
      </c>
      <c r="F500" s="2"/>
      <c r="G500" s="2"/>
      <c r="H500" s="2" t="str">
        <f t="shared" si="23"/>
        <v>_</v>
      </c>
      <c r="I500" s="2"/>
      <c r="J500" s="2"/>
      <c r="K500" s="2"/>
      <c r="L500" s="2" t="str">
        <f t="shared" si="22"/>
        <v>_</v>
      </c>
      <c r="M500" s="2"/>
      <c r="N500" s="2">
        <f>IF(ISBLANK(Table2[[#This Row],[ActualResult]]), 0, 1)</f>
        <v>0</v>
      </c>
      <c r="O500" s="2" t="str">
        <f>IF(ISBLANK(Table2[[#This Row],[ActualResult]]), "_", IF(Table2[[#This Row],[ActualWinner]]=Table2[[#This Row],[PredictedWinner]], "Y", "N"))</f>
        <v>_</v>
      </c>
      <c r="P500" s="2" t="str">
        <f>IF(ISBLANK(Table2[[#This Row],[ActualResult]]), "_", IF(Table2[[#This Row],[ActualAwayScore]]=Table2[[#This Row],[PredictedAwayScore]], "Y", "N"))</f>
        <v>_</v>
      </c>
      <c r="Q500" s="2" t="str">
        <f>IF(ISBLANK(Table2[[#This Row],[ActualResult]]), "_", IF(Table2[[#This Row],[ActualHomeScore]]=Table2[[#This Row],[PredictedHomeScore]], "Y", "N"))</f>
        <v>_</v>
      </c>
      <c r="R500" s="2"/>
      <c r="S500" s="2" t="str">
        <f t="shared" si="21"/>
        <v>_</v>
      </c>
      <c r="T500" s="2">
        <f>IF(VLOOKUP(Table2[[#This Row],[AwayTeam]],Table3[[Teams]:[D]],2)=VLOOKUP(Table2[[#This Row],[HomeTeam]],Table3[[Teams]:[D]],2),1,0)</f>
        <v>1</v>
      </c>
      <c r="U500" s="2">
        <f>IF(VLOOKUP(Table2[[#This Row],[AwayTeam]],Table3[[Teams]:[D]],3)=VLOOKUP(Table2[[#This Row],[HomeTeam]],Table3[[Teams]:[D]],3),1,0)</f>
        <v>0</v>
      </c>
      <c r="V500" s="2">
        <f>IF(Table2[[#This Row],[InterConf]]=1,IF(Table2[[#This Row],[InterDiv]]=0, 1, 0), 0)</f>
        <v>1</v>
      </c>
      <c r="W500" s="2">
        <f>IF(VLOOKUP(Table2[[#This Row],[AwayTeam]],Table3[[Teams]:[D]],2)&lt;&gt;VLOOKUP(Table2[[#This Row],[HomeTeam]],Table3[[Teams]:[D]],2),1,0)</f>
        <v>0</v>
      </c>
    </row>
    <row r="501" spans="1:23" x14ac:dyDescent="0.25">
      <c r="B501" s="1">
        <v>45643</v>
      </c>
      <c r="C501" s="9" t="s">
        <v>611</v>
      </c>
      <c r="D501" s="2" t="s">
        <v>28</v>
      </c>
      <c r="E501" s="2" t="s">
        <v>21</v>
      </c>
      <c r="F501" s="2"/>
      <c r="G501" s="2"/>
      <c r="H501" s="2" t="str">
        <f t="shared" si="23"/>
        <v>_</v>
      </c>
      <c r="I501" s="2"/>
      <c r="J501" s="2"/>
      <c r="K501" s="2"/>
      <c r="L501" s="2" t="str">
        <f t="shared" si="22"/>
        <v>_</v>
      </c>
      <c r="M501" s="2"/>
      <c r="N501" s="2">
        <f>IF(ISBLANK(Table2[[#This Row],[ActualResult]]), 0, 1)</f>
        <v>0</v>
      </c>
      <c r="O501" s="2" t="str">
        <f>IF(ISBLANK(Table2[[#This Row],[ActualResult]]), "_", IF(Table2[[#This Row],[ActualWinner]]=Table2[[#This Row],[PredictedWinner]], "Y", "N"))</f>
        <v>_</v>
      </c>
      <c r="P501" s="2" t="str">
        <f>IF(ISBLANK(Table2[[#This Row],[ActualResult]]), "_", IF(Table2[[#This Row],[ActualAwayScore]]=Table2[[#This Row],[PredictedAwayScore]], "Y", "N"))</f>
        <v>_</v>
      </c>
      <c r="Q501" s="2" t="str">
        <f>IF(ISBLANK(Table2[[#This Row],[ActualResult]]), "_", IF(Table2[[#This Row],[ActualHomeScore]]=Table2[[#This Row],[PredictedHomeScore]], "Y", "N"))</f>
        <v>_</v>
      </c>
      <c r="R501" s="2"/>
      <c r="S501" s="2" t="str">
        <f t="shared" si="21"/>
        <v>_</v>
      </c>
      <c r="T501" s="2">
        <f>IF(VLOOKUP(Table2[[#This Row],[AwayTeam]],Table3[[Teams]:[D]],2)=VLOOKUP(Table2[[#This Row],[HomeTeam]],Table3[[Teams]:[D]],2),1,0)</f>
        <v>0</v>
      </c>
      <c r="U501" s="2">
        <f>IF(VLOOKUP(Table2[[#This Row],[AwayTeam]],Table3[[Teams]:[D]],3)=VLOOKUP(Table2[[#This Row],[HomeTeam]],Table3[[Teams]:[D]],3),1,0)</f>
        <v>0</v>
      </c>
      <c r="V501" s="2">
        <f>IF(Table2[[#This Row],[InterConf]]=1,IF(Table2[[#This Row],[InterDiv]]=0, 1, 0), 0)</f>
        <v>0</v>
      </c>
      <c r="W501" s="2">
        <f>IF(VLOOKUP(Table2[[#This Row],[AwayTeam]],Table3[[Teams]:[D]],2)&lt;&gt;VLOOKUP(Table2[[#This Row],[HomeTeam]],Table3[[Teams]:[D]],2),1,0)</f>
        <v>1</v>
      </c>
    </row>
    <row r="502" spans="1:23" x14ac:dyDescent="0.25">
      <c r="B502" s="1">
        <v>45643</v>
      </c>
      <c r="C502" s="9" t="s">
        <v>612</v>
      </c>
      <c r="D502" s="2" t="s">
        <v>33</v>
      </c>
      <c r="E502" s="2" t="s">
        <v>44</v>
      </c>
      <c r="F502" s="2"/>
      <c r="G502" s="2"/>
      <c r="H502" s="2" t="str">
        <f t="shared" si="23"/>
        <v>_</v>
      </c>
      <c r="I502" s="2"/>
      <c r="J502" s="2"/>
      <c r="K502" s="2"/>
      <c r="L502" s="2" t="str">
        <f t="shared" si="22"/>
        <v>_</v>
      </c>
      <c r="M502" s="2"/>
      <c r="N502" s="2">
        <f>IF(ISBLANK(Table2[[#This Row],[ActualResult]]), 0, 1)</f>
        <v>0</v>
      </c>
      <c r="O502" s="2" t="str">
        <f>IF(ISBLANK(Table2[[#This Row],[ActualResult]]), "_", IF(Table2[[#This Row],[ActualWinner]]=Table2[[#This Row],[PredictedWinner]], "Y", "N"))</f>
        <v>_</v>
      </c>
      <c r="P502" s="2" t="str">
        <f>IF(ISBLANK(Table2[[#This Row],[ActualResult]]), "_", IF(Table2[[#This Row],[ActualAwayScore]]=Table2[[#This Row],[PredictedAwayScore]], "Y", "N"))</f>
        <v>_</v>
      </c>
      <c r="Q502" s="2" t="str">
        <f>IF(ISBLANK(Table2[[#This Row],[ActualResult]]), "_", IF(Table2[[#This Row],[ActualHomeScore]]=Table2[[#This Row],[PredictedHomeScore]], "Y", "N"))</f>
        <v>_</v>
      </c>
      <c r="R502" s="2"/>
      <c r="S502" s="2" t="str">
        <f t="shared" si="21"/>
        <v>_</v>
      </c>
      <c r="T502" s="2">
        <f>IF(VLOOKUP(Table2[[#This Row],[AwayTeam]],Table3[[Teams]:[D]],2)=VLOOKUP(Table2[[#This Row],[HomeTeam]],Table3[[Teams]:[D]],2),1,0)</f>
        <v>1</v>
      </c>
      <c r="U502" s="2">
        <f>IF(VLOOKUP(Table2[[#This Row],[AwayTeam]],Table3[[Teams]:[D]],3)=VLOOKUP(Table2[[#This Row],[HomeTeam]],Table3[[Teams]:[D]],3),1,0)</f>
        <v>1</v>
      </c>
      <c r="V502" s="2">
        <f>IF(Table2[[#This Row],[InterConf]]=1,IF(Table2[[#This Row],[InterDiv]]=0, 1, 0), 0)</f>
        <v>0</v>
      </c>
      <c r="W502" s="2">
        <f>IF(VLOOKUP(Table2[[#This Row],[AwayTeam]],Table3[[Teams]:[D]],2)&lt;&gt;VLOOKUP(Table2[[#This Row],[HomeTeam]],Table3[[Teams]:[D]],2),1,0)</f>
        <v>0</v>
      </c>
    </row>
    <row r="503" spans="1:23" x14ac:dyDescent="0.25">
      <c r="B503" s="1">
        <v>45643</v>
      </c>
      <c r="C503" s="9" t="s">
        <v>613</v>
      </c>
      <c r="D503" s="2" t="s">
        <v>32</v>
      </c>
      <c r="E503" s="2" t="s">
        <v>13</v>
      </c>
      <c r="F503" s="2"/>
      <c r="G503" s="2"/>
      <c r="H503" s="2" t="str">
        <f t="shared" si="23"/>
        <v>_</v>
      </c>
      <c r="I503" s="2"/>
      <c r="J503" s="2"/>
      <c r="K503" s="2"/>
      <c r="L503" s="2" t="str">
        <f t="shared" si="22"/>
        <v>_</v>
      </c>
      <c r="M503" s="2"/>
      <c r="N503" s="2">
        <f>IF(ISBLANK(Table2[[#This Row],[ActualResult]]), 0, 1)</f>
        <v>0</v>
      </c>
      <c r="O503" s="2" t="str">
        <f>IF(ISBLANK(Table2[[#This Row],[ActualResult]]), "_", IF(Table2[[#This Row],[ActualWinner]]=Table2[[#This Row],[PredictedWinner]], "Y", "N"))</f>
        <v>_</v>
      </c>
      <c r="P503" s="2" t="str">
        <f>IF(ISBLANK(Table2[[#This Row],[ActualResult]]), "_", IF(Table2[[#This Row],[ActualAwayScore]]=Table2[[#This Row],[PredictedAwayScore]], "Y", "N"))</f>
        <v>_</v>
      </c>
      <c r="Q503" s="2" t="str">
        <f>IF(ISBLANK(Table2[[#This Row],[ActualResult]]), "_", IF(Table2[[#This Row],[ActualHomeScore]]=Table2[[#This Row],[PredictedHomeScore]], "Y", "N"))</f>
        <v>_</v>
      </c>
      <c r="R503" s="2"/>
      <c r="S503" s="2" t="str">
        <f t="shared" si="21"/>
        <v>_</v>
      </c>
      <c r="T503" s="2">
        <f>IF(VLOOKUP(Table2[[#This Row],[AwayTeam]],Table3[[Teams]:[D]],2)=VLOOKUP(Table2[[#This Row],[HomeTeam]],Table3[[Teams]:[D]],2),1,0)</f>
        <v>0</v>
      </c>
      <c r="U503" s="2">
        <f>IF(VLOOKUP(Table2[[#This Row],[AwayTeam]],Table3[[Teams]:[D]],3)=VLOOKUP(Table2[[#This Row],[HomeTeam]],Table3[[Teams]:[D]],3),1,0)</f>
        <v>0</v>
      </c>
      <c r="V503" s="2">
        <f>IF(Table2[[#This Row],[InterConf]]=1,IF(Table2[[#This Row],[InterDiv]]=0, 1, 0), 0)</f>
        <v>0</v>
      </c>
      <c r="W503" s="2">
        <f>IF(VLOOKUP(Table2[[#This Row],[AwayTeam]],Table3[[Teams]:[D]],2)&lt;&gt;VLOOKUP(Table2[[#This Row],[HomeTeam]],Table3[[Teams]:[D]],2),1,0)</f>
        <v>1</v>
      </c>
    </row>
    <row r="504" spans="1:23" x14ac:dyDescent="0.25">
      <c r="B504" s="1">
        <v>45643</v>
      </c>
      <c r="C504" s="9" t="s">
        <v>614</v>
      </c>
      <c r="D504" s="2" t="s">
        <v>20</v>
      </c>
      <c r="E504" s="2" t="s">
        <v>35</v>
      </c>
      <c r="F504" s="2"/>
      <c r="G504" s="2"/>
      <c r="H504" s="2" t="str">
        <f t="shared" si="23"/>
        <v>_</v>
      </c>
      <c r="I504" s="2"/>
      <c r="J504" s="2"/>
      <c r="K504" s="2"/>
      <c r="L504" s="2" t="str">
        <f t="shared" si="22"/>
        <v>_</v>
      </c>
      <c r="M504" s="2"/>
      <c r="N504" s="2">
        <f>IF(ISBLANK(Table2[[#This Row],[ActualResult]]), 0, 1)</f>
        <v>0</v>
      </c>
      <c r="O504" s="2" t="str">
        <f>IF(ISBLANK(Table2[[#This Row],[ActualResult]]), "_", IF(Table2[[#This Row],[ActualWinner]]=Table2[[#This Row],[PredictedWinner]], "Y", "N"))</f>
        <v>_</v>
      </c>
      <c r="P504" s="2" t="str">
        <f>IF(ISBLANK(Table2[[#This Row],[ActualResult]]), "_", IF(Table2[[#This Row],[ActualAwayScore]]=Table2[[#This Row],[PredictedAwayScore]], "Y", "N"))</f>
        <v>_</v>
      </c>
      <c r="Q504" s="2" t="str">
        <f>IF(ISBLANK(Table2[[#This Row],[ActualResult]]), "_", IF(Table2[[#This Row],[ActualHomeScore]]=Table2[[#This Row],[PredictedHomeScore]], "Y", "N"))</f>
        <v>_</v>
      </c>
      <c r="R504" s="2"/>
      <c r="S504" s="2" t="str">
        <f t="shared" si="21"/>
        <v>_</v>
      </c>
      <c r="T504" s="2">
        <f>IF(VLOOKUP(Table2[[#This Row],[AwayTeam]],Table3[[Teams]:[D]],2)=VLOOKUP(Table2[[#This Row],[HomeTeam]],Table3[[Teams]:[D]],2),1,0)</f>
        <v>0</v>
      </c>
      <c r="U504" s="2">
        <f>IF(VLOOKUP(Table2[[#This Row],[AwayTeam]],Table3[[Teams]:[D]],3)=VLOOKUP(Table2[[#This Row],[HomeTeam]],Table3[[Teams]:[D]],3),1,0)</f>
        <v>0</v>
      </c>
      <c r="V504" s="2">
        <f>IF(Table2[[#This Row],[InterConf]]=1,IF(Table2[[#This Row],[InterDiv]]=0, 1, 0), 0)</f>
        <v>0</v>
      </c>
      <c r="W504" s="2">
        <f>IF(VLOOKUP(Table2[[#This Row],[AwayTeam]],Table3[[Teams]:[D]],2)&lt;&gt;VLOOKUP(Table2[[#This Row],[HomeTeam]],Table3[[Teams]:[D]],2),1,0)</f>
        <v>1</v>
      </c>
    </row>
    <row r="505" spans="1:23" x14ac:dyDescent="0.25">
      <c r="B505" s="1">
        <v>45643</v>
      </c>
      <c r="C505" s="9" t="s">
        <v>615</v>
      </c>
      <c r="D505" s="2" t="s">
        <v>46</v>
      </c>
      <c r="E505" s="2" t="s">
        <v>17</v>
      </c>
      <c r="F505" s="2"/>
      <c r="G505" s="2"/>
      <c r="H505" s="2" t="str">
        <f t="shared" si="23"/>
        <v>_</v>
      </c>
      <c r="I505" s="2"/>
      <c r="J505" s="2"/>
      <c r="K505" s="2"/>
      <c r="L505" s="2" t="str">
        <f t="shared" si="22"/>
        <v>_</v>
      </c>
      <c r="M505" s="2"/>
      <c r="N505" s="2">
        <f>IF(ISBLANK(Table2[[#This Row],[ActualResult]]), 0, 1)</f>
        <v>0</v>
      </c>
      <c r="O505" s="2" t="str">
        <f>IF(ISBLANK(Table2[[#This Row],[ActualResult]]), "_", IF(Table2[[#This Row],[ActualWinner]]=Table2[[#This Row],[PredictedWinner]], "Y", "N"))</f>
        <v>_</v>
      </c>
      <c r="P505" s="2" t="str">
        <f>IF(ISBLANK(Table2[[#This Row],[ActualResult]]), "_", IF(Table2[[#This Row],[ActualAwayScore]]=Table2[[#This Row],[PredictedAwayScore]], "Y", "N"))</f>
        <v>_</v>
      </c>
      <c r="Q505" s="2" t="str">
        <f>IF(ISBLANK(Table2[[#This Row],[ActualResult]]), "_", IF(Table2[[#This Row],[ActualHomeScore]]=Table2[[#This Row],[PredictedHomeScore]], "Y", "N"))</f>
        <v>_</v>
      </c>
      <c r="R505" s="2"/>
      <c r="S505" s="2" t="str">
        <f t="shared" si="21"/>
        <v>_</v>
      </c>
      <c r="T505" s="2">
        <f>IF(VLOOKUP(Table2[[#This Row],[AwayTeam]],Table3[[Teams]:[D]],2)=VLOOKUP(Table2[[#This Row],[HomeTeam]],Table3[[Teams]:[D]],2),1,0)</f>
        <v>0</v>
      </c>
      <c r="U505" s="2">
        <f>IF(VLOOKUP(Table2[[#This Row],[AwayTeam]],Table3[[Teams]:[D]],3)=VLOOKUP(Table2[[#This Row],[HomeTeam]],Table3[[Teams]:[D]],3),1,0)</f>
        <v>0</v>
      </c>
      <c r="V505" s="2">
        <f>IF(Table2[[#This Row],[InterConf]]=1,IF(Table2[[#This Row],[InterDiv]]=0, 1, 0), 0)</f>
        <v>0</v>
      </c>
      <c r="W505" s="2">
        <f>IF(VLOOKUP(Table2[[#This Row],[AwayTeam]],Table3[[Teams]:[D]],2)&lt;&gt;VLOOKUP(Table2[[#This Row],[HomeTeam]],Table3[[Teams]:[D]],2),1,0)</f>
        <v>1</v>
      </c>
    </row>
    <row r="506" spans="1:23" x14ac:dyDescent="0.25">
      <c r="B506" s="1">
        <v>45643</v>
      </c>
      <c r="C506" s="9" t="s">
        <v>616</v>
      </c>
      <c r="D506" s="2" t="s">
        <v>16</v>
      </c>
      <c r="E506" s="2" t="s">
        <v>24</v>
      </c>
      <c r="F506" s="2"/>
      <c r="G506" s="2"/>
      <c r="H506" s="2" t="str">
        <f t="shared" si="23"/>
        <v>_</v>
      </c>
      <c r="I506" s="2"/>
      <c r="J506" s="2"/>
      <c r="K506" s="2"/>
      <c r="L506" s="2" t="str">
        <f t="shared" si="22"/>
        <v>_</v>
      </c>
      <c r="M506" s="2"/>
      <c r="N506" s="2">
        <f>IF(ISBLANK(Table2[[#This Row],[ActualResult]]), 0, 1)</f>
        <v>0</v>
      </c>
      <c r="O506" s="2" t="str">
        <f>IF(ISBLANK(Table2[[#This Row],[ActualResult]]), "_", IF(Table2[[#This Row],[ActualWinner]]=Table2[[#This Row],[PredictedWinner]], "Y", "N"))</f>
        <v>_</v>
      </c>
      <c r="P506" s="2" t="str">
        <f>IF(ISBLANK(Table2[[#This Row],[ActualResult]]), "_", IF(Table2[[#This Row],[ActualAwayScore]]=Table2[[#This Row],[PredictedAwayScore]], "Y", "N"))</f>
        <v>_</v>
      </c>
      <c r="Q506" s="2" t="str">
        <f>IF(ISBLANK(Table2[[#This Row],[ActualResult]]), "_", IF(Table2[[#This Row],[ActualHomeScore]]=Table2[[#This Row],[PredictedHomeScore]], "Y", "N"))</f>
        <v>_</v>
      </c>
      <c r="R506" s="2"/>
      <c r="S506" s="2" t="str">
        <f t="shared" si="21"/>
        <v>_</v>
      </c>
      <c r="T506" s="2">
        <f>IF(VLOOKUP(Table2[[#This Row],[AwayTeam]],Table3[[Teams]:[D]],2)=VLOOKUP(Table2[[#This Row],[HomeTeam]],Table3[[Teams]:[D]],2),1,0)</f>
        <v>0</v>
      </c>
      <c r="U506" s="2">
        <f>IF(VLOOKUP(Table2[[#This Row],[AwayTeam]],Table3[[Teams]:[D]],3)=VLOOKUP(Table2[[#This Row],[HomeTeam]],Table3[[Teams]:[D]],3),1,0)</f>
        <v>0</v>
      </c>
      <c r="V506" s="2">
        <f>IF(Table2[[#This Row],[InterConf]]=1,IF(Table2[[#This Row],[InterDiv]]=0, 1, 0), 0)</f>
        <v>0</v>
      </c>
      <c r="W506" s="2">
        <f>IF(VLOOKUP(Table2[[#This Row],[AwayTeam]],Table3[[Teams]:[D]],2)&lt;&gt;VLOOKUP(Table2[[#This Row],[HomeTeam]],Table3[[Teams]:[D]],2),1,0)</f>
        <v>1</v>
      </c>
    </row>
    <row r="507" spans="1:23" x14ac:dyDescent="0.25">
      <c r="B507" s="1">
        <v>45643</v>
      </c>
      <c r="C507" s="9" t="s">
        <v>617</v>
      </c>
      <c r="D507" s="2" t="s">
        <v>30</v>
      </c>
      <c r="E507" s="2" t="s">
        <v>12</v>
      </c>
      <c r="F507" s="2"/>
      <c r="G507" s="2"/>
      <c r="H507" s="2" t="str">
        <f t="shared" si="23"/>
        <v>_</v>
      </c>
      <c r="I507" s="2"/>
      <c r="J507" s="2"/>
      <c r="K507" s="2"/>
      <c r="L507" s="2" t="str">
        <f t="shared" si="22"/>
        <v>_</v>
      </c>
      <c r="M507" s="2"/>
      <c r="N507" s="2">
        <f>IF(ISBLANK(Table2[[#This Row],[ActualResult]]), 0, 1)</f>
        <v>0</v>
      </c>
      <c r="O507" s="2" t="str">
        <f>IF(ISBLANK(Table2[[#This Row],[ActualResult]]), "_", IF(Table2[[#This Row],[ActualWinner]]=Table2[[#This Row],[PredictedWinner]], "Y", "N"))</f>
        <v>_</v>
      </c>
      <c r="P507" s="2" t="str">
        <f>IF(ISBLANK(Table2[[#This Row],[ActualResult]]), "_", IF(Table2[[#This Row],[ActualAwayScore]]=Table2[[#This Row],[PredictedAwayScore]], "Y", "N"))</f>
        <v>_</v>
      </c>
      <c r="Q507" s="2" t="str">
        <f>IF(ISBLANK(Table2[[#This Row],[ActualResult]]), "_", IF(Table2[[#This Row],[ActualHomeScore]]=Table2[[#This Row],[PredictedHomeScore]], "Y", "N"))</f>
        <v>_</v>
      </c>
      <c r="R507" s="2"/>
      <c r="S507" s="2" t="str">
        <f t="shared" si="21"/>
        <v>_</v>
      </c>
      <c r="T507" s="2">
        <f>IF(VLOOKUP(Table2[[#This Row],[AwayTeam]],Table3[[Teams]:[D]],2)=VLOOKUP(Table2[[#This Row],[HomeTeam]],Table3[[Teams]:[D]],2),1,0)</f>
        <v>0</v>
      </c>
      <c r="U507" s="2">
        <f>IF(VLOOKUP(Table2[[#This Row],[AwayTeam]],Table3[[Teams]:[D]],3)=VLOOKUP(Table2[[#This Row],[HomeTeam]],Table3[[Teams]:[D]],3),1,0)</f>
        <v>0</v>
      </c>
      <c r="V507" s="2">
        <f>IF(Table2[[#This Row],[InterConf]]=1,IF(Table2[[#This Row],[InterDiv]]=0, 1, 0), 0)</f>
        <v>0</v>
      </c>
      <c r="W507" s="2">
        <f>IF(VLOOKUP(Table2[[#This Row],[AwayTeam]],Table3[[Teams]:[D]],2)&lt;&gt;VLOOKUP(Table2[[#This Row],[HomeTeam]],Table3[[Teams]:[D]],2),1,0)</f>
        <v>1</v>
      </c>
    </row>
    <row r="508" spans="1:23" x14ac:dyDescent="0.25">
      <c r="A508" s="5"/>
      <c r="B508" s="3">
        <v>45643</v>
      </c>
      <c r="C508" s="10" t="s">
        <v>618</v>
      </c>
      <c r="D508" s="4" t="s">
        <v>22</v>
      </c>
      <c r="E508" s="4" t="s">
        <v>38</v>
      </c>
      <c r="F508" s="4"/>
      <c r="G508" s="4"/>
      <c r="H508" s="4" t="str">
        <f t="shared" si="23"/>
        <v>_</v>
      </c>
      <c r="I508" s="4"/>
      <c r="J508" s="4"/>
      <c r="K508" s="4"/>
      <c r="L508" s="2" t="str">
        <f t="shared" si="22"/>
        <v>_</v>
      </c>
      <c r="M508" s="4"/>
      <c r="N508" s="4">
        <f>IF(ISBLANK(Table2[[#This Row],[ActualResult]]), 0, 1)</f>
        <v>0</v>
      </c>
      <c r="O508" s="4" t="str">
        <f>IF(ISBLANK(Table2[[#This Row],[ActualResult]]), "_", IF(Table2[[#This Row],[ActualWinner]]=Table2[[#This Row],[PredictedWinner]], "Y", "N"))</f>
        <v>_</v>
      </c>
      <c r="P508" s="4" t="str">
        <f>IF(ISBLANK(Table2[[#This Row],[ActualResult]]), "_", IF(Table2[[#This Row],[ActualAwayScore]]=Table2[[#This Row],[PredictedAwayScore]], "Y", "N"))</f>
        <v>_</v>
      </c>
      <c r="Q508" s="4" t="str">
        <f>IF(ISBLANK(Table2[[#This Row],[ActualResult]]), "_", IF(Table2[[#This Row],[ActualHomeScore]]=Table2[[#This Row],[PredictedHomeScore]], "Y", "N"))</f>
        <v>_</v>
      </c>
      <c r="R508" s="2"/>
      <c r="S508" s="2" t="str">
        <f t="shared" si="21"/>
        <v>_</v>
      </c>
      <c r="T508" s="2">
        <f>IF(VLOOKUP(Table2[[#This Row],[AwayTeam]],Table3[[Teams]:[D]],2)=VLOOKUP(Table2[[#This Row],[HomeTeam]],Table3[[Teams]:[D]],2),1,0)</f>
        <v>1</v>
      </c>
      <c r="U508" s="2">
        <f>IF(VLOOKUP(Table2[[#This Row],[AwayTeam]],Table3[[Teams]:[D]],3)=VLOOKUP(Table2[[#This Row],[HomeTeam]],Table3[[Teams]:[D]],3),1,0)</f>
        <v>0</v>
      </c>
      <c r="V508" s="2">
        <f>IF(Table2[[#This Row],[InterConf]]=1,IF(Table2[[#This Row],[InterDiv]]=0, 1, 0), 0)</f>
        <v>1</v>
      </c>
      <c r="W508" s="2">
        <f>IF(VLOOKUP(Table2[[#This Row],[AwayTeam]],Table3[[Teams]:[D]],2)&lt;&gt;VLOOKUP(Table2[[#This Row],[HomeTeam]],Table3[[Teams]:[D]],2),1,0)</f>
        <v>0</v>
      </c>
    </row>
    <row r="509" spans="1:23" x14ac:dyDescent="0.25">
      <c r="B509" s="1">
        <v>45644</v>
      </c>
      <c r="C509" s="9" t="s">
        <v>619</v>
      </c>
      <c r="D509" s="2" t="s">
        <v>45</v>
      </c>
      <c r="E509" s="2" t="s">
        <v>31</v>
      </c>
      <c r="F509" s="2"/>
      <c r="G509" s="2"/>
      <c r="H509" s="2" t="str">
        <f t="shared" si="23"/>
        <v>_</v>
      </c>
      <c r="I509" s="2"/>
      <c r="J509" s="2"/>
      <c r="K509" s="2"/>
      <c r="L509" s="19" t="str">
        <f t="shared" si="22"/>
        <v>_</v>
      </c>
      <c r="M509" s="2"/>
      <c r="N509" s="2">
        <f>IF(ISBLANK(Table2[[#This Row],[ActualResult]]), 0, 1)</f>
        <v>0</v>
      </c>
      <c r="O509" s="2" t="str">
        <f>IF(ISBLANK(Table2[[#This Row],[ActualResult]]), "_", IF(Table2[[#This Row],[ActualWinner]]=Table2[[#This Row],[PredictedWinner]], "Y", "N"))</f>
        <v>_</v>
      </c>
      <c r="P509" s="2" t="str">
        <f>IF(ISBLANK(Table2[[#This Row],[ActualResult]]), "_", IF(Table2[[#This Row],[ActualAwayScore]]=Table2[[#This Row],[PredictedAwayScore]], "Y", "N"))</f>
        <v>_</v>
      </c>
      <c r="Q509" s="2" t="str">
        <f>IF(ISBLANK(Table2[[#This Row],[ActualResult]]), "_", IF(Table2[[#This Row],[ActualHomeScore]]=Table2[[#This Row],[PredictedHomeScore]], "Y", "N"))</f>
        <v>_</v>
      </c>
      <c r="R509" s="2"/>
      <c r="S509" s="2" t="str">
        <f t="shared" si="21"/>
        <v>_</v>
      </c>
      <c r="T509" s="2">
        <f>IF(VLOOKUP(Table2[[#This Row],[AwayTeam]],Table3[[Teams]:[D]],2)=VLOOKUP(Table2[[#This Row],[HomeTeam]],Table3[[Teams]:[D]],2),1,0)</f>
        <v>1</v>
      </c>
      <c r="U509" s="2">
        <f>IF(VLOOKUP(Table2[[#This Row],[AwayTeam]],Table3[[Teams]:[D]],3)=VLOOKUP(Table2[[#This Row],[HomeTeam]],Table3[[Teams]:[D]],3),1,0)</f>
        <v>0</v>
      </c>
      <c r="V509" s="2">
        <f>IF(Table2[[#This Row],[InterConf]]=1,IF(Table2[[#This Row],[InterDiv]]=0, 1, 0), 0)</f>
        <v>1</v>
      </c>
      <c r="W509" s="2">
        <f>IF(VLOOKUP(Table2[[#This Row],[AwayTeam]],Table3[[Teams]:[D]],2)&lt;&gt;VLOOKUP(Table2[[#This Row],[HomeTeam]],Table3[[Teams]:[D]],2),1,0)</f>
        <v>0</v>
      </c>
    </row>
    <row r="510" spans="1:23" x14ac:dyDescent="0.25">
      <c r="B510" s="1">
        <v>45644</v>
      </c>
      <c r="C510" s="9" t="s">
        <v>620</v>
      </c>
      <c r="D510" s="2" t="s">
        <v>18</v>
      </c>
      <c r="E510" s="2" t="s">
        <v>34</v>
      </c>
      <c r="F510" s="2"/>
      <c r="G510" s="2"/>
      <c r="H510" s="2" t="str">
        <f t="shared" si="23"/>
        <v>_</v>
      </c>
      <c r="I510" s="2"/>
      <c r="J510" s="2"/>
      <c r="K510" s="2"/>
      <c r="L510" s="2" t="str">
        <f t="shared" si="22"/>
        <v>_</v>
      </c>
      <c r="M510" s="2"/>
      <c r="N510" s="2">
        <f>IF(ISBLANK(Table2[[#This Row],[ActualResult]]), 0, 1)</f>
        <v>0</v>
      </c>
      <c r="O510" s="2" t="str">
        <f>IF(ISBLANK(Table2[[#This Row],[ActualResult]]), "_", IF(Table2[[#This Row],[ActualWinner]]=Table2[[#This Row],[PredictedWinner]], "Y", "N"))</f>
        <v>_</v>
      </c>
      <c r="P510" s="2" t="str">
        <f>IF(ISBLANK(Table2[[#This Row],[ActualResult]]), "_", IF(Table2[[#This Row],[ActualAwayScore]]=Table2[[#This Row],[PredictedAwayScore]], "Y", "N"))</f>
        <v>_</v>
      </c>
      <c r="Q510" s="2" t="str">
        <f>IF(ISBLANK(Table2[[#This Row],[ActualResult]]), "_", IF(Table2[[#This Row],[ActualHomeScore]]=Table2[[#This Row],[PredictedHomeScore]], "Y", "N"))</f>
        <v>_</v>
      </c>
      <c r="R510" s="2"/>
      <c r="S510" s="2" t="str">
        <f t="shared" si="21"/>
        <v>_</v>
      </c>
      <c r="T510" s="2">
        <f>IF(VLOOKUP(Table2[[#This Row],[AwayTeam]],Table3[[Teams]:[D]],2)=VLOOKUP(Table2[[#This Row],[HomeTeam]],Table3[[Teams]:[D]],2),1,0)</f>
        <v>0</v>
      </c>
      <c r="U510" s="2">
        <f>IF(VLOOKUP(Table2[[#This Row],[AwayTeam]],Table3[[Teams]:[D]],3)=VLOOKUP(Table2[[#This Row],[HomeTeam]],Table3[[Teams]:[D]],3),1,0)</f>
        <v>0</v>
      </c>
      <c r="V510" s="2">
        <f>IF(Table2[[#This Row],[InterConf]]=1,IF(Table2[[#This Row],[InterDiv]]=0, 1, 0), 0)</f>
        <v>0</v>
      </c>
      <c r="W510" s="2">
        <f>IF(VLOOKUP(Table2[[#This Row],[AwayTeam]],Table3[[Teams]:[D]],2)&lt;&gt;VLOOKUP(Table2[[#This Row],[HomeTeam]],Table3[[Teams]:[D]],2),1,0)</f>
        <v>1</v>
      </c>
    </row>
    <row r="511" spans="1:23" x14ac:dyDescent="0.25">
      <c r="B511" s="1">
        <v>45644</v>
      </c>
      <c r="C511" s="9" t="s">
        <v>621</v>
      </c>
      <c r="D511" s="2" t="s">
        <v>14</v>
      </c>
      <c r="E511" s="2" t="s">
        <v>37</v>
      </c>
      <c r="F511" s="2"/>
      <c r="G511" s="2"/>
      <c r="H511" s="2" t="str">
        <f t="shared" si="23"/>
        <v>_</v>
      </c>
      <c r="I511" s="2"/>
      <c r="J511" s="2"/>
      <c r="K511" s="2"/>
      <c r="L511" s="2" t="str">
        <f t="shared" si="22"/>
        <v>_</v>
      </c>
      <c r="M511" s="2"/>
      <c r="N511" s="2">
        <f>IF(ISBLANK(Table2[[#This Row],[ActualResult]]), 0, 1)</f>
        <v>0</v>
      </c>
      <c r="O511" s="2" t="str">
        <f>IF(ISBLANK(Table2[[#This Row],[ActualResult]]), "_", IF(Table2[[#This Row],[ActualWinner]]=Table2[[#This Row],[PredictedWinner]], "Y", "N"))</f>
        <v>_</v>
      </c>
      <c r="P511" s="2" t="str">
        <f>IF(ISBLANK(Table2[[#This Row],[ActualResult]]), "_", IF(Table2[[#This Row],[ActualAwayScore]]=Table2[[#This Row],[PredictedAwayScore]], "Y", "N"))</f>
        <v>_</v>
      </c>
      <c r="Q511" s="2" t="str">
        <f>IF(ISBLANK(Table2[[#This Row],[ActualResult]]), "_", IF(Table2[[#This Row],[ActualHomeScore]]=Table2[[#This Row],[PredictedHomeScore]], "Y", "N"))</f>
        <v>_</v>
      </c>
      <c r="R511" s="2"/>
      <c r="S511" s="2" t="str">
        <f t="shared" si="21"/>
        <v>_</v>
      </c>
      <c r="T511" s="2">
        <f>IF(VLOOKUP(Table2[[#This Row],[AwayTeam]],Table3[[Teams]:[D]],2)=VLOOKUP(Table2[[#This Row],[HomeTeam]],Table3[[Teams]:[D]],2),1,0)</f>
        <v>0</v>
      </c>
      <c r="U511" s="2">
        <f>IF(VLOOKUP(Table2[[#This Row],[AwayTeam]],Table3[[Teams]:[D]],3)=VLOOKUP(Table2[[#This Row],[HomeTeam]],Table3[[Teams]:[D]],3),1,0)</f>
        <v>0</v>
      </c>
      <c r="V511" s="2">
        <f>IF(Table2[[#This Row],[InterConf]]=1,IF(Table2[[#This Row],[InterDiv]]=0, 1, 0), 0)</f>
        <v>0</v>
      </c>
      <c r="W511" s="2">
        <f>IF(VLOOKUP(Table2[[#This Row],[AwayTeam]],Table3[[Teams]:[D]],2)&lt;&gt;VLOOKUP(Table2[[#This Row],[HomeTeam]],Table3[[Teams]:[D]],2),1,0)</f>
        <v>1</v>
      </c>
    </row>
    <row r="512" spans="1:23" x14ac:dyDescent="0.25">
      <c r="B512" s="1">
        <v>45644</v>
      </c>
      <c r="C512" s="9" t="s">
        <v>622</v>
      </c>
      <c r="D512" s="2" t="s">
        <v>25</v>
      </c>
      <c r="E512" s="2" t="s">
        <v>15</v>
      </c>
      <c r="F512" s="2"/>
      <c r="G512" s="2"/>
      <c r="H512" s="2" t="str">
        <f t="shared" si="23"/>
        <v>_</v>
      </c>
      <c r="I512" s="2"/>
      <c r="J512" s="2"/>
      <c r="K512" s="2"/>
      <c r="L512" s="2" t="str">
        <f t="shared" si="22"/>
        <v>_</v>
      </c>
      <c r="M512" s="2"/>
      <c r="N512" s="2">
        <f>IF(ISBLANK(Table2[[#This Row],[ActualResult]]), 0, 1)</f>
        <v>0</v>
      </c>
      <c r="O512" s="2" t="str">
        <f>IF(ISBLANK(Table2[[#This Row],[ActualResult]]), "_", IF(Table2[[#This Row],[ActualWinner]]=Table2[[#This Row],[PredictedWinner]], "Y", "N"))</f>
        <v>_</v>
      </c>
      <c r="P512" s="2" t="str">
        <f>IF(ISBLANK(Table2[[#This Row],[ActualResult]]), "_", IF(Table2[[#This Row],[ActualAwayScore]]=Table2[[#This Row],[PredictedAwayScore]], "Y", "N"))</f>
        <v>_</v>
      </c>
      <c r="Q512" s="2" t="str">
        <f>IF(ISBLANK(Table2[[#This Row],[ActualResult]]), "_", IF(Table2[[#This Row],[ActualHomeScore]]=Table2[[#This Row],[PredictedHomeScore]], "Y", "N"))</f>
        <v>_</v>
      </c>
      <c r="R512" s="2"/>
      <c r="S512" s="2" t="str">
        <f t="shared" si="21"/>
        <v>_</v>
      </c>
      <c r="T512" s="2">
        <f>IF(VLOOKUP(Table2[[#This Row],[AwayTeam]],Table3[[Teams]:[D]],2)=VLOOKUP(Table2[[#This Row],[HomeTeam]],Table3[[Teams]:[D]],2),1,0)</f>
        <v>1</v>
      </c>
      <c r="U512" s="2">
        <f>IF(VLOOKUP(Table2[[#This Row],[AwayTeam]],Table3[[Teams]:[D]],3)=VLOOKUP(Table2[[#This Row],[HomeTeam]],Table3[[Teams]:[D]],3),1,0)</f>
        <v>0</v>
      </c>
      <c r="V512" s="2">
        <f>IF(Table2[[#This Row],[InterConf]]=1,IF(Table2[[#This Row],[InterDiv]]=0, 1, 0), 0)</f>
        <v>1</v>
      </c>
      <c r="W512" s="2">
        <f>IF(VLOOKUP(Table2[[#This Row],[AwayTeam]],Table3[[Teams]:[D]],2)&lt;&gt;VLOOKUP(Table2[[#This Row],[HomeTeam]],Table3[[Teams]:[D]],2),1,0)</f>
        <v>0</v>
      </c>
    </row>
    <row r="513" spans="1:23" x14ac:dyDescent="0.25">
      <c r="A513" s="5"/>
      <c r="B513" s="3">
        <v>45644</v>
      </c>
      <c r="C513" s="10" t="s">
        <v>623</v>
      </c>
      <c r="D513" s="4" t="s">
        <v>22</v>
      </c>
      <c r="E513" s="4" t="s">
        <v>47</v>
      </c>
      <c r="F513" s="4"/>
      <c r="G513" s="4"/>
      <c r="H513" s="4" t="str">
        <f t="shared" si="23"/>
        <v>_</v>
      </c>
      <c r="I513" s="4"/>
      <c r="J513" s="4"/>
      <c r="K513" s="4"/>
      <c r="L513" s="2" t="str">
        <f t="shared" si="22"/>
        <v>_</v>
      </c>
      <c r="M513" s="4"/>
      <c r="N513" s="4">
        <f>IF(ISBLANK(Table2[[#This Row],[ActualResult]]), 0, 1)</f>
        <v>0</v>
      </c>
      <c r="O513" s="4" t="str">
        <f>IF(ISBLANK(Table2[[#This Row],[ActualResult]]), "_", IF(Table2[[#This Row],[ActualWinner]]=Table2[[#This Row],[PredictedWinner]], "Y", "N"))</f>
        <v>_</v>
      </c>
      <c r="P513" s="4" t="str">
        <f>IF(ISBLANK(Table2[[#This Row],[ActualResult]]), "_", IF(Table2[[#This Row],[ActualAwayScore]]=Table2[[#This Row],[PredictedAwayScore]], "Y", "N"))</f>
        <v>_</v>
      </c>
      <c r="Q513" s="4" t="str">
        <f>IF(ISBLANK(Table2[[#This Row],[ActualResult]]), "_", IF(Table2[[#This Row],[ActualHomeScore]]=Table2[[#This Row],[PredictedHomeScore]], "Y", "N"))</f>
        <v>_</v>
      </c>
      <c r="R513" s="2"/>
      <c r="S513" s="2" t="str">
        <f t="shared" si="21"/>
        <v>_</v>
      </c>
      <c r="T513" s="2">
        <f>IF(VLOOKUP(Table2[[#This Row],[AwayTeam]],Table3[[Teams]:[D]],2)=VLOOKUP(Table2[[#This Row],[HomeTeam]],Table3[[Teams]:[D]],2),1,0)</f>
        <v>1</v>
      </c>
      <c r="U513" s="2">
        <f>IF(VLOOKUP(Table2[[#This Row],[AwayTeam]],Table3[[Teams]:[D]],3)=VLOOKUP(Table2[[#This Row],[HomeTeam]],Table3[[Teams]:[D]],3),1,0)</f>
        <v>0</v>
      </c>
      <c r="V513" s="2">
        <f>IF(Table2[[#This Row],[InterConf]]=1,IF(Table2[[#This Row],[InterDiv]]=0, 1, 0), 0)</f>
        <v>1</v>
      </c>
      <c r="W513" s="2">
        <f>IF(VLOOKUP(Table2[[#This Row],[AwayTeam]],Table3[[Teams]:[D]],2)&lt;&gt;VLOOKUP(Table2[[#This Row],[HomeTeam]],Table3[[Teams]:[D]],2),1,0)</f>
        <v>0</v>
      </c>
    </row>
    <row r="514" spans="1:23" x14ac:dyDescent="0.25">
      <c r="B514" s="1">
        <v>45645</v>
      </c>
      <c r="C514" s="9" t="s">
        <v>624</v>
      </c>
      <c r="D514" s="2" t="s">
        <v>13</v>
      </c>
      <c r="E514" s="2" t="s">
        <v>43</v>
      </c>
      <c r="F514" s="2"/>
      <c r="G514" s="2"/>
      <c r="H514" s="2" t="str">
        <f t="shared" si="23"/>
        <v>_</v>
      </c>
      <c r="I514" s="2"/>
      <c r="J514" s="2"/>
      <c r="K514" s="2"/>
      <c r="L514" s="19" t="str">
        <f t="shared" si="22"/>
        <v>_</v>
      </c>
      <c r="M514" s="2"/>
      <c r="N514" s="2">
        <f>IF(ISBLANK(Table2[[#This Row],[ActualResult]]), 0, 1)</f>
        <v>0</v>
      </c>
      <c r="O514" s="2" t="str">
        <f>IF(ISBLANK(Table2[[#This Row],[ActualResult]]), "_", IF(Table2[[#This Row],[ActualWinner]]=Table2[[#This Row],[PredictedWinner]], "Y", "N"))</f>
        <v>_</v>
      </c>
      <c r="P514" s="2" t="str">
        <f>IF(ISBLANK(Table2[[#This Row],[ActualResult]]), "_", IF(Table2[[#This Row],[ActualAwayScore]]=Table2[[#This Row],[PredictedAwayScore]], "Y", "N"))</f>
        <v>_</v>
      </c>
      <c r="Q514" s="2" t="str">
        <f>IF(ISBLANK(Table2[[#This Row],[ActualResult]]), "_", IF(Table2[[#This Row],[ActualHomeScore]]=Table2[[#This Row],[PredictedHomeScore]], "Y", "N"))</f>
        <v>_</v>
      </c>
      <c r="R514" s="2"/>
      <c r="S514" s="2" t="str">
        <f t="shared" si="21"/>
        <v>_</v>
      </c>
      <c r="T514" s="2">
        <f>IF(VLOOKUP(Table2[[#This Row],[AwayTeam]],Table3[[Teams]:[D]],2)=VLOOKUP(Table2[[#This Row],[HomeTeam]],Table3[[Teams]:[D]],2),1,0)</f>
        <v>0</v>
      </c>
      <c r="U514" s="2">
        <f>IF(VLOOKUP(Table2[[#This Row],[AwayTeam]],Table3[[Teams]:[D]],3)=VLOOKUP(Table2[[#This Row],[HomeTeam]],Table3[[Teams]:[D]],3),1,0)</f>
        <v>0</v>
      </c>
      <c r="V514" s="2">
        <f>IF(Table2[[#This Row],[InterConf]]=1,IF(Table2[[#This Row],[InterDiv]]=0, 1, 0), 0)</f>
        <v>0</v>
      </c>
      <c r="W514" s="2">
        <f>IF(VLOOKUP(Table2[[#This Row],[AwayTeam]],Table3[[Teams]:[D]],2)&lt;&gt;VLOOKUP(Table2[[#This Row],[HomeTeam]],Table3[[Teams]:[D]],2),1,0)</f>
        <v>1</v>
      </c>
    </row>
    <row r="515" spans="1:23" x14ac:dyDescent="0.25">
      <c r="B515" s="1">
        <v>45645</v>
      </c>
      <c r="C515" s="9" t="s">
        <v>625</v>
      </c>
      <c r="D515" s="2" t="s">
        <v>32</v>
      </c>
      <c r="E515" s="2" t="s">
        <v>36</v>
      </c>
      <c r="F515" s="2"/>
      <c r="G515" s="2"/>
      <c r="H515" s="2" t="str">
        <f t="shared" si="23"/>
        <v>_</v>
      </c>
      <c r="I515" s="2"/>
      <c r="J515" s="2"/>
      <c r="K515" s="2"/>
      <c r="L515" s="2" t="str">
        <f t="shared" si="22"/>
        <v>_</v>
      </c>
      <c r="M515" s="2"/>
      <c r="N515" s="2">
        <f>IF(ISBLANK(Table2[[#This Row],[ActualResult]]), 0, 1)</f>
        <v>0</v>
      </c>
      <c r="O515" s="2" t="str">
        <f>IF(ISBLANK(Table2[[#This Row],[ActualResult]]), "_", IF(Table2[[#This Row],[ActualWinner]]=Table2[[#This Row],[PredictedWinner]], "Y", "N"))</f>
        <v>_</v>
      </c>
      <c r="P515" s="2" t="str">
        <f>IF(ISBLANK(Table2[[#This Row],[ActualResult]]), "_", IF(Table2[[#This Row],[ActualAwayScore]]=Table2[[#This Row],[PredictedAwayScore]], "Y", "N"))</f>
        <v>_</v>
      </c>
      <c r="Q515" s="2" t="str">
        <f>IF(ISBLANK(Table2[[#This Row],[ActualResult]]), "_", IF(Table2[[#This Row],[ActualHomeScore]]=Table2[[#This Row],[PredictedHomeScore]], "Y", "N"))</f>
        <v>_</v>
      </c>
      <c r="R515" s="2"/>
      <c r="S515" s="2" t="str">
        <f t="shared" ref="S515:S578" si="24">IF($L515="_", "_", IF($L515=$D515,$E515,$D515))</f>
        <v>_</v>
      </c>
      <c r="T515" s="2">
        <f>IF(VLOOKUP(Table2[[#This Row],[AwayTeam]],Table3[[Teams]:[D]],2)=VLOOKUP(Table2[[#This Row],[HomeTeam]],Table3[[Teams]:[D]],2),1,0)</f>
        <v>1</v>
      </c>
      <c r="U515" s="2">
        <f>IF(VLOOKUP(Table2[[#This Row],[AwayTeam]],Table3[[Teams]:[D]],3)=VLOOKUP(Table2[[#This Row],[HomeTeam]],Table3[[Teams]:[D]],3),1,0)</f>
        <v>1</v>
      </c>
      <c r="V515" s="2">
        <f>IF(Table2[[#This Row],[InterConf]]=1,IF(Table2[[#This Row],[InterDiv]]=0, 1, 0), 0)</f>
        <v>0</v>
      </c>
      <c r="W515" s="2">
        <f>IF(VLOOKUP(Table2[[#This Row],[AwayTeam]],Table3[[Teams]:[D]],2)&lt;&gt;VLOOKUP(Table2[[#This Row],[HomeTeam]],Table3[[Teams]:[D]],2),1,0)</f>
        <v>0</v>
      </c>
    </row>
    <row r="516" spans="1:23" x14ac:dyDescent="0.25">
      <c r="B516" s="1">
        <v>45645</v>
      </c>
      <c r="C516" s="9" t="s">
        <v>626</v>
      </c>
      <c r="D516" s="2" t="s">
        <v>28</v>
      </c>
      <c r="E516" s="2" t="s">
        <v>45</v>
      </c>
      <c r="F516" s="2"/>
      <c r="G516" s="2"/>
      <c r="H516" s="2" t="str">
        <f t="shared" si="23"/>
        <v>_</v>
      </c>
      <c r="I516" s="2"/>
      <c r="J516" s="2"/>
      <c r="K516" s="2"/>
      <c r="L516" s="2" t="str">
        <f t="shared" ref="L516:L579" si="25">IF(OR($J516=$K516,AND(ISBLANK($J516),ISBLANK($K516))),"_",IF($J516&gt;$K516,$D516,$E516))</f>
        <v>_</v>
      </c>
      <c r="M516" s="2"/>
      <c r="N516" s="2">
        <f>IF(ISBLANK(Table2[[#This Row],[ActualResult]]), 0, 1)</f>
        <v>0</v>
      </c>
      <c r="O516" s="2" t="str">
        <f>IF(ISBLANK(Table2[[#This Row],[ActualResult]]), "_", IF(Table2[[#This Row],[ActualWinner]]=Table2[[#This Row],[PredictedWinner]], "Y", "N"))</f>
        <v>_</v>
      </c>
      <c r="P516" s="2" t="str">
        <f>IF(ISBLANK(Table2[[#This Row],[ActualResult]]), "_", IF(Table2[[#This Row],[ActualAwayScore]]=Table2[[#This Row],[PredictedAwayScore]], "Y", "N"))</f>
        <v>_</v>
      </c>
      <c r="Q516" s="2" t="str">
        <f>IF(ISBLANK(Table2[[#This Row],[ActualResult]]), "_", IF(Table2[[#This Row],[ActualHomeScore]]=Table2[[#This Row],[PredictedHomeScore]], "Y", "N"))</f>
        <v>_</v>
      </c>
      <c r="R516" s="2"/>
      <c r="S516" s="2" t="str">
        <f t="shared" si="24"/>
        <v>_</v>
      </c>
      <c r="T516" s="2">
        <f>IF(VLOOKUP(Table2[[#This Row],[AwayTeam]],Table3[[Teams]:[D]],2)=VLOOKUP(Table2[[#This Row],[HomeTeam]],Table3[[Teams]:[D]],2),1,0)</f>
        <v>0</v>
      </c>
      <c r="U516" s="2">
        <f>IF(VLOOKUP(Table2[[#This Row],[AwayTeam]],Table3[[Teams]:[D]],3)=VLOOKUP(Table2[[#This Row],[HomeTeam]],Table3[[Teams]:[D]],3),1,0)</f>
        <v>0</v>
      </c>
      <c r="V516" s="2">
        <f>IF(Table2[[#This Row],[InterConf]]=1,IF(Table2[[#This Row],[InterDiv]]=0, 1, 0), 0)</f>
        <v>0</v>
      </c>
      <c r="W516" s="2">
        <f>IF(VLOOKUP(Table2[[#This Row],[AwayTeam]],Table3[[Teams]:[D]],2)&lt;&gt;VLOOKUP(Table2[[#This Row],[HomeTeam]],Table3[[Teams]:[D]],2),1,0)</f>
        <v>1</v>
      </c>
    </row>
    <row r="517" spans="1:23" x14ac:dyDescent="0.25">
      <c r="B517" s="1">
        <v>45645</v>
      </c>
      <c r="C517" s="9" t="s">
        <v>627</v>
      </c>
      <c r="D517" s="2" t="s">
        <v>21</v>
      </c>
      <c r="E517" s="2" t="s">
        <v>35</v>
      </c>
      <c r="F517" s="2"/>
      <c r="G517" s="2"/>
      <c r="H517" s="2" t="str">
        <f t="shared" si="23"/>
        <v>_</v>
      </c>
      <c r="I517" s="2"/>
      <c r="J517" s="2"/>
      <c r="K517" s="2"/>
      <c r="L517" s="2" t="str">
        <f t="shared" si="25"/>
        <v>_</v>
      </c>
      <c r="M517" s="2"/>
      <c r="N517" s="2">
        <f>IF(ISBLANK(Table2[[#This Row],[ActualResult]]), 0, 1)</f>
        <v>0</v>
      </c>
      <c r="O517" s="2" t="str">
        <f>IF(ISBLANK(Table2[[#This Row],[ActualResult]]), "_", IF(Table2[[#This Row],[ActualWinner]]=Table2[[#This Row],[PredictedWinner]], "Y", "N"))</f>
        <v>_</v>
      </c>
      <c r="P517" s="2" t="str">
        <f>IF(ISBLANK(Table2[[#This Row],[ActualResult]]), "_", IF(Table2[[#This Row],[ActualAwayScore]]=Table2[[#This Row],[PredictedAwayScore]], "Y", "N"))</f>
        <v>_</v>
      </c>
      <c r="Q517" s="2" t="str">
        <f>IF(ISBLANK(Table2[[#This Row],[ActualResult]]), "_", IF(Table2[[#This Row],[ActualHomeScore]]=Table2[[#This Row],[PredictedHomeScore]], "Y", "N"))</f>
        <v>_</v>
      </c>
      <c r="R517" s="2"/>
      <c r="S517" s="2" t="str">
        <f t="shared" si="24"/>
        <v>_</v>
      </c>
      <c r="T517" s="2">
        <f>IF(VLOOKUP(Table2[[#This Row],[AwayTeam]],Table3[[Teams]:[D]],2)=VLOOKUP(Table2[[#This Row],[HomeTeam]],Table3[[Teams]:[D]],2),1,0)</f>
        <v>0</v>
      </c>
      <c r="U517" s="2">
        <f>IF(VLOOKUP(Table2[[#This Row],[AwayTeam]],Table3[[Teams]:[D]],3)=VLOOKUP(Table2[[#This Row],[HomeTeam]],Table3[[Teams]:[D]],3),1,0)</f>
        <v>0</v>
      </c>
      <c r="V517" s="2">
        <f>IF(Table2[[#This Row],[InterConf]]=1,IF(Table2[[#This Row],[InterDiv]]=0, 1, 0), 0)</f>
        <v>0</v>
      </c>
      <c r="W517" s="2">
        <f>IF(VLOOKUP(Table2[[#This Row],[AwayTeam]],Table3[[Teams]:[D]],2)&lt;&gt;VLOOKUP(Table2[[#This Row],[HomeTeam]],Table3[[Teams]:[D]],2),1,0)</f>
        <v>1</v>
      </c>
    </row>
    <row r="518" spans="1:23" x14ac:dyDescent="0.25">
      <c r="B518" s="1">
        <v>45645</v>
      </c>
      <c r="C518" s="9" t="s">
        <v>628</v>
      </c>
      <c r="D518" s="2" t="s">
        <v>12</v>
      </c>
      <c r="E518" s="2" t="s">
        <v>17</v>
      </c>
      <c r="F518" s="2"/>
      <c r="G518" s="2"/>
      <c r="H518" s="2" t="str">
        <f t="shared" ref="H518:H581" si="26">IF(AND(ISBLANK($F518),ISBLANK($G518)),"_",IF($F518&gt;$G518,$D518,$E518))</f>
        <v>_</v>
      </c>
      <c r="I518" s="2"/>
      <c r="J518" s="2"/>
      <c r="K518" s="2"/>
      <c r="L518" s="2" t="str">
        <f t="shared" si="25"/>
        <v>_</v>
      </c>
      <c r="M518" s="2"/>
      <c r="N518" s="2">
        <f>IF(ISBLANK(Table2[[#This Row],[ActualResult]]), 0, 1)</f>
        <v>0</v>
      </c>
      <c r="O518" s="2" t="str">
        <f>IF(ISBLANK(Table2[[#This Row],[ActualResult]]), "_", IF(Table2[[#This Row],[ActualWinner]]=Table2[[#This Row],[PredictedWinner]], "Y", "N"))</f>
        <v>_</v>
      </c>
      <c r="P518" s="2" t="str">
        <f>IF(ISBLANK(Table2[[#This Row],[ActualResult]]), "_", IF(Table2[[#This Row],[ActualAwayScore]]=Table2[[#This Row],[PredictedAwayScore]], "Y", "N"))</f>
        <v>_</v>
      </c>
      <c r="Q518" s="2" t="str">
        <f>IF(ISBLANK(Table2[[#This Row],[ActualResult]]), "_", IF(Table2[[#This Row],[ActualHomeScore]]=Table2[[#This Row],[PredictedHomeScore]], "Y", "N"))</f>
        <v>_</v>
      </c>
      <c r="R518" s="2"/>
      <c r="S518" s="2" t="str">
        <f t="shared" si="24"/>
        <v>_</v>
      </c>
      <c r="T518" s="2">
        <f>IF(VLOOKUP(Table2[[#This Row],[AwayTeam]],Table3[[Teams]:[D]],2)=VLOOKUP(Table2[[#This Row],[HomeTeam]],Table3[[Teams]:[D]],2),1,0)</f>
        <v>1</v>
      </c>
      <c r="U518" s="2">
        <f>IF(VLOOKUP(Table2[[#This Row],[AwayTeam]],Table3[[Teams]:[D]],3)=VLOOKUP(Table2[[#This Row],[HomeTeam]],Table3[[Teams]:[D]],3),1,0)</f>
        <v>0</v>
      </c>
      <c r="V518" s="2">
        <f>IF(Table2[[#This Row],[InterConf]]=1,IF(Table2[[#This Row],[InterDiv]]=0, 1, 0), 0)</f>
        <v>1</v>
      </c>
      <c r="W518" s="2">
        <f>IF(VLOOKUP(Table2[[#This Row],[AwayTeam]],Table3[[Teams]:[D]],2)&lt;&gt;VLOOKUP(Table2[[#This Row],[HomeTeam]],Table3[[Teams]:[D]],2),1,0)</f>
        <v>0</v>
      </c>
    </row>
    <row r="519" spans="1:23" x14ac:dyDescent="0.25">
      <c r="B519" s="1">
        <v>45645</v>
      </c>
      <c r="C519" s="9" t="s">
        <v>629</v>
      </c>
      <c r="D519" s="2" t="s">
        <v>30</v>
      </c>
      <c r="E519" s="2" t="s">
        <v>24</v>
      </c>
      <c r="F519" s="2"/>
      <c r="G519" s="2"/>
      <c r="H519" s="2" t="str">
        <f t="shared" si="26"/>
        <v>_</v>
      </c>
      <c r="I519" s="2"/>
      <c r="J519" s="2"/>
      <c r="K519" s="2"/>
      <c r="L519" s="2" t="str">
        <f t="shared" si="25"/>
        <v>_</v>
      </c>
      <c r="M519" s="2"/>
      <c r="N519" s="2">
        <f>IF(ISBLANK(Table2[[#This Row],[ActualResult]]), 0, 1)</f>
        <v>0</v>
      </c>
      <c r="O519" s="2" t="str">
        <f>IF(ISBLANK(Table2[[#This Row],[ActualResult]]), "_", IF(Table2[[#This Row],[ActualWinner]]=Table2[[#This Row],[PredictedWinner]], "Y", "N"))</f>
        <v>_</v>
      </c>
      <c r="P519" s="2" t="str">
        <f>IF(ISBLANK(Table2[[#This Row],[ActualResult]]), "_", IF(Table2[[#This Row],[ActualAwayScore]]=Table2[[#This Row],[PredictedAwayScore]], "Y", "N"))</f>
        <v>_</v>
      </c>
      <c r="Q519" s="2" t="str">
        <f>IF(ISBLANK(Table2[[#This Row],[ActualResult]]), "_", IF(Table2[[#This Row],[ActualHomeScore]]=Table2[[#This Row],[PredictedHomeScore]], "Y", "N"))</f>
        <v>_</v>
      </c>
      <c r="R519" s="2"/>
      <c r="S519" s="2" t="str">
        <f t="shared" si="24"/>
        <v>_</v>
      </c>
      <c r="T519" s="2">
        <f>IF(VLOOKUP(Table2[[#This Row],[AwayTeam]],Table3[[Teams]:[D]],2)=VLOOKUP(Table2[[#This Row],[HomeTeam]],Table3[[Teams]:[D]],2),1,0)</f>
        <v>0</v>
      </c>
      <c r="U519" s="2">
        <f>IF(VLOOKUP(Table2[[#This Row],[AwayTeam]],Table3[[Teams]:[D]],3)=VLOOKUP(Table2[[#This Row],[HomeTeam]],Table3[[Teams]:[D]],3),1,0)</f>
        <v>0</v>
      </c>
      <c r="V519" s="2">
        <f>IF(Table2[[#This Row],[InterConf]]=1,IF(Table2[[#This Row],[InterDiv]]=0, 1, 0), 0)</f>
        <v>0</v>
      </c>
      <c r="W519" s="2">
        <f>IF(VLOOKUP(Table2[[#This Row],[AwayTeam]],Table3[[Teams]:[D]],2)&lt;&gt;VLOOKUP(Table2[[#This Row],[HomeTeam]],Table3[[Teams]:[D]],2),1,0)</f>
        <v>1</v>
      </c>
    </row>
    <row r="520" spans="1:23" x14ac:dyDescent="0.25">
      <c r="B520" s="1">
        <v>45645</v>
      </c>
      <c r="C520" s="9" t="s">
        <v>630</v>
      </c>
      <c r="D520" s="2" t="s">
        <v>16</v>
      </c>
      <c r="E520" s="2" t="s">
        <v>23</v>
      </c>
      <c r="F520" s="2"/>
      <c r="G520" s="2"/>
      <c r="H520" s="2" t="str">
        <f t="shared" si="26"/>
        <v>_</v>
      </c>
      <c r="I520" s="2"/>
      <c r="J520" s="2"/>
      <c r="K520" s="2"/>
      <c r="L520" s="2" t="str">
        <f t="shared" si="25"/>
        <v>_</v>
      </c>
      <c r="M520" s="2"/>
      <c r="N520" s="2">
        <f>IF(ISBLANK(Table2[[#This Row],[ActualResult]]), 0, 1)</f>
        <v>0</v>
      </c>
      <c r="O520" s="2" t="str">
        <f>IF(ISBLANK(Table2[[#This Row],[ActualResult]]), "_", IF(Table2[[#This Row],[ActualWinner]]=Table2[[#This Row],[PredictedWinner]], "Y", "N"))</f>
        <v>_</v>
      </c>
      <c r="P520" s="2" t="str">
        <f>IF(ISBLANK(Table2[[#This Row],[ActualResult]]), "_", IF(Table2[[#This Row],[ActualAwayScore]]=Table2[[#This Row],[PredictedAwayScore]], "Y", "N"))</f>
        <v>_</v>
      </c>
      <c r="Q520" s="2" t="str">
        <f>IF(ISBLANK(Table2[[#This Row],[ActualResult]]), "_", IF(Table2[[#This Row],[ActualHomeScore]]=Table2[[#This Row],[PredictedHomeScore]], "Y", "N"))</f>
        <v>_</v>
      </c>
      <c r="R520" s="2"/>
      <c r="S520" s="2" t="str">
        <f t="shared" si="24"/>
        <v>_</v>
      </c>
      <c r="T520" s="2">
        <f>IF(VLOOKUP(Table2[[#This Row],[AwayTeam]],Table3[[Teams]:[D]],2)=VLOOKUP(Table2[[#This Row],[HomeTeam]],Table3[[Teams]:[D]],2),1,0)</f>
        <v>0</v>
      </c>
      <c r="U520" s="2">
        <f>IF(VLOOKUP(Table2[[#This Row],[AwayTeam]],Table3[[Teams]:[D]],3)=VLOOKUP(Table2[[#This Row],[HomeTeam]],Table3[[Teams]:[D]],3),1,0)</f>
        <v>0</v>
      </c>
      <c r="V520" s="2">
        <f>IF(Table2[[#This Row],[InterConf]]=1,IF(Table2[[#This Row],[InterDiv]]=0, 1, 0), 0)</f>
        <v>0</v>
      </c>
      <c r="W520" s="2">
        <f>IF(VLOOKUP(Table2[[#This Row],[AwayTeam]],Table3[[Teams]:[D]],2)&lt;&gt;VLOOKUP(Table2[[#This Row],[HomeTeam]],Table3[[Teams]:[D]],2),1,0)</f>
        <v>1</v>
      </c>
    </row>
    <row r="521" spans="1:23" x14ac:dyDescent="0.25">
      <c r="B521" s="1">
        <v>45645</v>
      </c>
      <c r="C521" s="9" t="s">
        <v>631</v>
      </c>
      <c r="D521" s="2" t="s">
        <v>25</v>
      </c>
      <c r="E521" s="2" t="s">
        <v>27</v>
      </c>
      <c r="F521" s="2"/>
      <c r="G521" s="2"/>
      <c r="H521" s="2" t="str">
        <f t="shared" si="26"/>
        <v>_</v>
      </c>
      <c r="I521" s="2"/>
      <c r="J521" s="2"/>
      <c r="K521" s="2"/>
      <c r="L521" s="2" t="str">
        <f t="shared" si="25"/>
        <v>_</v>
      </c>
      <c r="M521" s="2"/>
      <c r="N521" s="2">
        <f>IF(ISBLANK(Table2[[#This Row],[ActualResult]]), 0, 1)</f>
        <v>0</v>
      </c>
      <c r="O521" s="2" t="str">
        <f>IF(ISBLANK(Table2[[#This Row],[ActualResult]]), "_", IF(Table2[[#This Row],[ActualWinner]]=Table2[[#This Row],[PredictedWinner]], "Y", "N"))</f>
        <v>_</v>
      </c>
      <c r="P521" s="2" t="str">
        <f>IF(ISBLANK(Table2[[#This Row],[ActualResult]]), "_", IF(Table2[[#This Row],[ActualAwayScore]]=Table2[[#This Row],[PredictedAwayScore]], "Y", "N"))</f>
        <v>_</v>
      </c>
      <c r="Q521" s="2" t="str">
        <f>IF(ISBLANK(Table2[[#This Row],[ActualResult]]), "_", IF(Table2[[#This Row],[ActualHomeScore]]=Table2[[#This Row],[PredictedHomeScore]], "Y", "N"))</f>
        <v>_</v>
      </c>
      <c r="R521" s="2"/>
      <c r="S521" s="2" t="str">
        <f t="shared" si="24"/>
        <v>_</v>
      </c>
      <c r="T521" s="2">
        <f>IF(VLOOKUP(Table2[[#This Row],[AwayTeam]],Table3[[Teams]:[D]],2)=VLOOKUP(Table2[[#This Row],[HomeTeam]],Table3[[Teams]:[D]],2),1,0)</f>
        <v>1</v>
      </c>
      <c r="U521" s="2">
        <f>IF(VLOOKUP(Table2[[#This Row],[AwayTeam]],Table3[[Teams]:[D]],3)=VLOOKUP(Table2[[#This Row],[HomeTeam]],Table3[[Teams]:[D]],3),1,0)</f>
        <v>1</v>
      </c>
      <c r="V521" s="2">
        <f>IF(Table2[[#This Row],[InterConf]]=1,IF(Table2[[#This Row],[InterDiv]]=0, 1, 0), 0)</f>
        <v>0</v>
      </c>
      <c r="W521" s="2">
        <f>IF(VLOOKUP(Table2[[#This Row],[AwayTeam]],Table3[[Teams]:[D]],2)&lt;&gt;VLOOKUP(Table2[[#This Row],[HomeTeam]],Table3[[Teams]:[D]],2),1,0)</f>
        <v>0</v>
      </c>
    </row>
    <row r="522" spans="1:23" x14ac:dyDescent="0.25">
      <c r="A522" s="5"/>
      <c r="B522" s="3">
        <v>45645</v>
      </c>
      <c r="C522" s="10" t="s">
        <v>632</v>
      </c>
      <c r="D522" s="4" t="s">
        <v>26</v>
      </c>
      <c r="E522" s="4" t="s">
        <v>38</v>
      </c>
      <c r="F522" s="4"/>
      <c r="G522" s="4"/>
      <c r="H522" s="4" t="str">
        <f t="shared" si="26"/>
        <v>_</v>
      </c>
      <c r="I522" s="4"/>
      <c r="J522" s="4"/>
      <c r="K522" s="4"/>
      <c r="L522" s="2" t="str">
        <f t="shared" si="25"/>
        <v>_</v>
      </c>
      <c r="M522" s="4"/>
      <c r="N522" s="4">
        <f>IF(ISBLANK(Table2[[#This Row],[ActualResult]]), 0, 1)</f>
        <v>0</v>
      </c>
      <c r="O522" s="4" t="str">
        <f>IF(ISBLANK(Table2[[#This Row],[ActualResult]]), "_", IF(Table2[[#This Row],[ActualWinner]]=Table2[[#This Row],[PredictedWinner]], "Y", "N"))</f>
        <v>_</v>
      </c>
      <c r="P522" s="4" t="str">
        <f>IF(ISBLANK(Table2[[#This Row],[ActualResult]]), "_", IF(Table2[[#This Row],[ActualAwayScore]]=Table2[[#This Row],[PredictedAwayScore]], "Y", "N"))</f>
        <v>_</v>
      </c>
      <c r="Q522" s="4" t="str">
        <f>IF(ISBLANK(Table2[[#This Row],[ActualResult]]), "_", IF(Table2[[#This Row],[ActualHomeScore]]=Table2[[#This Row],[PredictedHomeScore]], "Y", "N"))</f>
        <v>_</v>
      </c>
      <c r="R522" s="2"/>
      <c r="S522" s="2" t="str">
        <f t="shared" si="24"/>
        <v>_</v>
      </c>
      <c r="T522" s="2">
        <f>IF(VLOOKUP(Table2[[#This Row],[AwayTeam]],Table3[[Teams]:[D]],2)=VLOOKUP(Table2[[#This Row],[HomeTeam]],Table3[[Teams]:[D]],2),1,0)</f>
        <v>1</v>
      </c>
      <c r="U522" s="2">
        <f>IF(VLOOKUP(Table2[[#This Row],[AwayTeam]],Table3[[Teams]:[D]],3)=VLOOKUP(Table2[[#This Row],[HomeTeam]],Table3[[Teams]:[D]],3),1,0)</f>
        <v>0</v>
      </c>
      <c r="V522" s="2">
        <f>IF(Table2[[#This Row],[InterConf]]=1,IF(Table2[[#This Row],[InterDiv]]=0, 1, 0), 0)</f>
        <v>1</v>
      </c>
      <c r="W522" s="2">
        <f>IF(VLOOKUP(Table2[[#This Row],[AwayTeam]],Table3[[Teams]:[D]],2)&lt;&gt;VLOOKUP(Table2[[#This Row],[HomeTeam]],Table3[[Teams]:[D]],2),1,0)</f>
        <v>0</v>
      </c>
    </row>
    <row r="523" spans="1:23" x14ac:dyDescent="0.25">
      <c r="B523" s="1">
        <v>45646</v>
      </c>
      <c r="C523" s="9" t="s">
        <v>633</v>
      </c>
      <c r="D523" s="2" t="s">
        <v>18</v>
      </c>
      <c r="E523" s="2" t="s">
        <v>29</v>
      </c>
      <c r="F523" s="2"/>
      <c r="G523" s="2"/>
      <c r="H523" s="2" t="str">
        <f t="shared" si="26"/>
        <v>_</v>
      </c>
      <c r="I523" s="2"/>
      <c r="J523" s="2"/>
      <c r="K523" s="2"/>
      <c r="L523" s="19" t="str">
        <f t="shared" si="25"/>
        <v>_</v>
      </c>
      <c r="M523" s="2"/>
      <c r="N523" s="2">
        <f>IF(ISBLANK(Table2[[#This Row],[ActualResult]]), 0, 1)</f>
        <v>0</v>
      </c>
      <c r="O523" s="2" t="str">
        <f>IF(ISBLANK(Table2[[#This Row],[ActualResult]]), "_", IF(Table2[[#This Row],[ActualWinner]]=Table2[[#This Row],[PredictedWinner]], "Y", "N"))</f>
        <v>_</v>
      </c>
      <c r="P523" s="2" t="str">
        <f>IF(ISBLANK(Table2[[#This Row],[ActualResult]]), "_", IF(Table2[[#This Row],[ActualAwayScore]]=Table2[[#This Row],[PredictedAwayScore]], "Y", "N"))</f>
        <v>_</v>
      </c>
      <c r="Q523" s="2" t="str">
        <f>IF(ISBLANK(Table2[[#This Row],[ActualResult]]), "_", IF(Table2[[#This Row],[ActualHomeScore]]=Table2[[#This Row],[PredictedHomeScore]], "Y", "N"))</f>
        <v>_</v>
      </c>
      <c r="R523" s="2"/>
      <c r="S523" s="2" t="str">
        <f t="shared" si="24"/>
        <v>_</v>
      </c>
      <c r="T523" s="2">
        <f>IF(VLOOKUP(Table2[[#This Row],[AwayTeam]],Table3[[Teams]:[D]],2)=VLOOKUP(Table2[[#This Row],[HomeTeam]],Table3[[Teams]:[D]],2),1,0)</f>
        <v>1</v>
      </c>
      <c r="U523" s="2">
        <f>IF(VLOOKUP(Table2[[#This Row],[AwayTeam]],Table3[[Teams]:[D]],3)=VLOOKUP(Table2[[#This Row],[HomeTeam]],Table3[[Teams]:[D]],3),1,0)</f>
        <v>1</v>
      </c>
      <c r="V523" s="2">
        <f>IF(Table2[[#This Row],[InterConf]]=1,IF(Table2[[#This Row],[InterDiv]]=0, 1, 0), 0)</f>
        <v>0</v>
      </c>
      <c r="W523" s="2">
        <f>IF(VLOOKUP(Table2[[#This Row],[AwayTeam]],Table3[[Teams]:[D]],2)&lt;&gt;VLOOKUP(Table2[[#This Row],[HomeTeam]],Table3[[Teams]:[D]],2),1,0)</f>
        <v>0</v>
      </c>
    </row>
    <row r="524" spans="1:23" x14ac:dyDescent="0.25">
      <c r="B524" s="1">
        <v>45646</v>
      </c>
      <c r="C524" s="9" t="s">
        <v>634</v>
      </c>
      <c r="D524" s="2" t="s">
        <v>19</v>
      </c>
      <c r="E524" s="2" t="s">
        <v>31</v>
      </c>
      <c r="F524" s="2"/>
      <c r="G524" s="2"/>
      <c r="H524" s="2" t="str">
        <f t="shared" si="26"/>
        <v>_</v>
      </c>
      <c r="I524" s="2"/>
      <c r="J524" s="2"/>
      <c r="K524" s="2"/>
      <c r="L524" s="2" t="str">
        <f t="shared" si="25"/>
        <v>_</v>
      </c>
      <c r="M524" s="2"/>
      <c r="N524" s="2">
        <f>IF(ISBLANK(Table2[[#This Row],[ActualResult]]), 0, 1)</f>
        <v>0</v>
      </c>
      <c r="O524" s="2" t="str">
        <f>IF(ISBLANK(Table2[[#This Row],[ActualResult]]), "_", IF(Table2[[#This Row],[ActualWinner]]=Table2[[#This Row],[PredictedWinner]], "Y", "N"))</f>
        <v>_</v>
      </c>
      <c r="P524" s="2" t="str">
        <f>IF(ISBLANK(Table2[[#This Row],[ActualResult]]), "_", IF(Table2[[#This Row],[ActualAwayScore]]=Table2[[#This Row],[PredictedAwayScore]], "Y", "N"))</f>
        <v>_</v>
      </c>
      <c r="Q524" s="2" t="str">
        <f>IF(ISBLANK(Table2[[#This Row],[ActualResult]]), "_", IF(Table2[[#This Row],[ActualHomeScore]]=Table2[[#This Row],[PredictedHomeScore]], "Y", "N"))</f>
        <v>_</v>
      </c>
      <c r="R524" s="2"/>
      <c r="S524" s="2" t="str">
        <f t="shared" si="24"/>
        <v>_</v>
      </c>
      <c r="T524" s="2">
        <f>IF(VLOOKUP(Table2[[#This Row],[AwayTeam]],Table3[[Teams]:[D]],2)=VLOOKUP(Table2[[#This Row],[HomeTeam]],Table3[[Teams]:[D]],2),1,0)</f>
        <v>1</v>
      </c>
      <c r="U524" s="2">
        <f>IF(VLOOKUP(Table2[[#This Row],[AwayTeam]],Table3[[Teams]:[D]],3)=VLOOKUP(Table2[[#This Row],[HomeTeam]],Table3[[Teams]:[D]],3),1,0)</f>
        <v>1</v>
      </c>
      <c r="V524" s="2">
        <f>IF(Table2[[#This Row],[InterConf]]=1,IF(Table2[[#This Row],[InterDiv]]=0, 1, 0), 0)</f>
        <v>0</v>
      </c>
      <c r="W524" s="2">
        <f>IF(VLOOKUP(Table2[[#This Row],[AwayTeam]],Table3[[Teams]:[D]],2)&lt;&gt;VLOOKUP(Table2[[#This Row],[HomeTeam]],Table3[[Teams]:[D]],2),1,0)</f>
        <v>0</v>
      </c>
    </row>
    <row r="525" spans="1:23" x14ac:dyDescent="0.25">
      <c r="B525" s="1">
        <v>45646</v>
      </c>
      <c r="C525" s="9" t="s">
        <v>635</v>
      </c>
      <c r="D525" s="2" t="s">
        <v>13</v>
      </c>
      <c r="E525" s="2" t="s">
        <v>14</v>
      </c>
      <c r="F525" s="2"/>
      <c r="G525" s="2"/>
      <c r="H525" s="2" t="str">
        <f t="shared" si="26"/>
        <v>_</v>
      </c>
      <c r="I525" s="2"/>
      <c r="J525" s="2"/>
      <c r="K525" s="2"/>
      <c r="L525" s="2" t="str">
        <f t="shared" si="25"/>
        <v>_</v>
      </c>
      <c r="M525" s="2"/>
      <c r="N525" s="2">
        <f>IF(ISBLANK(Table2[[#This Row],[ActualResult]]), 0, 1)</f>
        <v>0</v>
      </c>
      <c r="O525" s="2" t="str">
        <f>IF(ISBLANK(Table2[[#This Row],[ActualResult]]), "_", IF(Table2[[#This Row],[ActualWinner]]=Table2[[#This Row],[PredictedWinner]], "Y", "N"))</f>
        <v>_</v>
      </c>
      <c r="P525" s="2" t="str">
        <f>IF(ISBLANK(Table2[[#This Row],[ActualResult]]), "_", IF(Table2[[#This Row],[ActualAwayScore]]=Table2[[#This Row],[PredictedAwayScore]], "Y", "N"))</f>
        <v>_</v>
      </c>
      <c r="Q525" s="2" t="str">
        <f>IF(ISBLANK(Table2[[#This Row],[ActualResult]]), "_", IF(Table2[[#This Row],[ActualHomeScore]]=Table2[[#This Row],[PredictedHomeScore]], "Y", "N"))</f>
        <v>_</v>
      </c>
      <c r="R525" s="2"/>
      <c r="S525" s="2" t="str">
        <f t="shared" si="24"/>
        <v>_</v>
      </c>
      <c r="T525" s="2">
        <f>IF(VLOOKUP(Table2[[#This Row],[AwayTeam]],Table3[[Teams]:[D]],2)=VLOOKUP(Table2[[#This Row],[HomeTeam]],Table3[[Teams]:[D]],2),1,0)</f>
        <v>0</v>
      </c>
      <c r="U525" s="2">
        <f>IF(VLOOKUP(Table2[[#This Row],[AwayTeam]],Table3[[Teams]:[D]],3)=VLOOKUP(Table2[[#This Row],[HomeTeam]],Table3[[Teams]:[D]],3),1,0)</f>
        <v>0</v>
      </c>
      <c r="V525" s="2">
        <f>IF(Table2[[#This Row],[InterConf]]=1,IF(Table2[[#This Row],[InterDiv]]=0, 1, 0), 0)</f>
        <v>0</v>
      </c>
      <c r="W525" s="2">
        <f>IF(VLOOKUP(Table2[[#This Row],[AwayTeam]],Table3[[Teams]:[D]],2)&lt;&gt;VLOOKUP(Table2[[#This Row],[HomeTeam]],Table3[[Teams]:[D]],2),1,0)</f>
        <v>1</v>
      </c>
    </row>
    <row r="526" spans="1:23" x14ac:dyDescent="0.25">
      <c r="B526" s="1">
        <v>45646</v>
      </c>
      <c r="C526" s="9" t="s">
        <v>636</v>
      </c>
      <c r="D526" s="2" t="s">
        <v>44</v>
      </c>
      <c r="E526" s="2" t="s">
        <v>46</v>
      </c>
      <c r="F526" s="2"/>
      <c r="G526" s="2"/>
      <c r="H526" s="2" t="str">
        <f t="shared" si="26"/>
        <v>_</v>
      </c>
      <c r="I526" s="2"/>
      <c r="J526" s="2"/>
      <c r="K526" s="2"/>
      <c r="L526" s="2" t="str">
        <f t="shared" si="25"/>
        <v>_</v>
      </c>
      <c r="M526" s="2"/>
      <c r="N526" s="2">
        <f>IF(ISBLANK(Table2[[#This Row],[ActualResult]]), 0, 1)</f>
        <v>0</v>
      </c>
      <c r="O526" s="2" t="str">
        <f>IF(ISBLANK(Table2[[#This Row],[ActualResult]]), "_", IF(Table2[[#This Row],[ActualWinner]]=Table2[[#This Row],[PredictedWinner]], "Y", "N"))</f>
        <v>_</v>
      </c>
      <c r="P526" s="2" t="str">
        <f>IF(ISBLANK(Table2[[#This Row],[ActualResult]]), "_", IF(Table2[[#This Row],[ActualAwayScore]]=Table2[[#This Row],[PredictedAwayScore]], "Y", "N"))</f>
        <v>_</v>
      </c>
      <c r="Q526" s="2" t="str">
        <f>IF(ISBLANK(Table2[[#This Row],[ActualResult]]), "_", IF(Table2[[#This Row],[ActualHomeScore]]=Table2[[#This Row],[PredictedHomeScore]], "Y", "N"))</f>
        <v>_</v>
      </c>
      <c r="R526" s="2"/>
      <c r="S526" s="2" t="str">
        <f t="shared" si="24"/>
        <v>_</v>
      </c>
      <c r="T526" s="2">
        <f>IF(VLOOKUP(Table2[[#This Row],[AwayTeam]],Table3[[Teams]:[D]],2)=VLOOKUP(Table2[[#This Row],[HomeTeam]],Table3[[Teams]:[D]],2),1,0)</f>
        <v>1</v>
      </c>
      <c r="U526" s="2">
        <f>IF(VLOOKUP(Table2[[#This Row],[AwayTeam]],Table3[[Teams]:[D]],3)=VLOOKUP(Table2[[#This Row],[HomeTeam]],Table3[[Teams]:[D]],3),1,0)</f>
        <v>1</v>
      </c>
      <c r="V526" s="2">
        <f>IF(Table2[[#This Row],[InterConf]]=1,IF(Table2[[#This Row],[InterDiv]]=0, 1, 0), 0)</f>
        <v>0</v>
      </c>
      <c r="W526" s="2">
        <f>IF(VLOOKUP(Table2[[#This Row],[AwayTeam]],Table3[[Teams]:[D]],2)&lt;&gt;VLOOKUP(Table2[[#This Row],[HomeTeam]],Table3[[Teams]:[D]],2),1,0)</f>
        <v>0</v>
      </c>
    </row>
    <row r="527" spans="1:23" x14ac:dyDescent="0.25">
      <c r="B527" s="1">
        <v>45646</v>
      </c>
      <c r="C527" s="9" t="s">
        <v>637</v>
      </c>
      <c r="D527" s="2" t="s">
        <v>20</v>
      </c>
      <c r="E527" s="2" t="s">
        <v>34</v>
      </c>
      <c r="F527" s="2"/>
      <c r="G527" s="2"/>
      <c r="H527" s="2" t="str">
        <f t="shared" si="26"/>
        <v>_</v>
      </c>
      <c r="I527" s="2"/>
      <c r="J527" s="2"/>
      <c r="K527" s="2"/>
      <c r="L527" s="2" t="str">
        <f t="shared" si="25"/>
        <v>_</v>
      </c>
      <c r="M527" s="2"/>
      <c r="N527" s="2">
        <f>IF(ISBLANK(Table2[[#This Row],[ActualResult]]), 0, 1)</f>
        <v>0</v>
      </c>
      <c r="O527" s="2" t="str">
        <f>IF(ISBLANK(Table2[[#This Row],[ActualResult]]), "_", IF(Table2[[#This Row],[ActualWinner]]=Table2[[#This Row],[PredictedWinner]], "Y", "N"))</f>
        <v>_</v>
      </c>
      <c r="P527" s="2" t="str">
        <f>IF(ISBLANK(Table2[[#This Row],[ActualResult]]), "_", IF(Table2[[#This Row],[ActualAwayScore]]=Table2[[#This Row],[PredictedAwayScore]], "Y", "N"))</f>
        <v>_</v>
      </c>
      <c r="Q527" s="2" t="str">
        <f>IF(ISBLANK(Table2[[#This Row],[ActualResult]]), "_", IF(Table2[[#This Row],[ActualHomeScore]]=Table2[[#This Row],[PredictedHomeScore]], "Y", "N"))</f>
        <v>_</v>
      </c>
      <c r="R527" s="2"/>
      <c r="S527" s="2" t="str">
        <f t="shared" si="24"/>
        <v>_</v>
      </c>
      <c r="T527" s="2">
        <f>IF(VLOOKUP(Table2[[#This Row],[AwayTeam]],Table3[[Teams]:[D]],2)=VLOOKUP(Table2[[#This Row],[HomeTeam]],Table3[[Teams]:[D]],2),1,0)</f>
        <v>0</v>
      </c>
      <c r="U527" s="2">
        <f>IF(VLOOKUP(Table2[[#This Row],[AwayTeam]],Table3[[Teams]:[D]],3)=VLOOKUP(Table2[[#This Row],[HomeTeam]],Table3[[Teams]:[D]],3),1,0)</f>
        <v>0</v>
      </c>
      <c r="V527" s="2">
        <f>IF(Table2[[#This Row],[InterConf]]=1,IF(Table2[[#This Row],[InterDiv]]=0, 1, 0), 0)</f>
        <v>0</v>
      </c>
      <c r="W527" s="2">
        <f>IF(VLOOKUP(Table2[[#This Row],[AwayTeam]],Table3[[Teams]:[D]],2)&lt;&gt;VLOOKUP(Table2[[#This Row],[HomeTeam]],Table3[[Teams]:[D]],2),1,0)</f>
        <v>1</v>
      </c>
    </row>
    <row r="528" spans="1:23" x14ac:dyDescent="0.25">
      <c r="B528" s="1">
        <v>45646</v>
      </c>
      <c r="C528" s="9" t="s">
        <v>638</v>
      </c>
      <c r="D528" s="2" t="s">
        <v>15</v>
      </c>
      <c r="E528" s="2" t="s">
        <v>37</v>
      </c>
      <c r="F528" s="2"/>
      <c r="G528" s="2"/>
      <c r="H528" s="2" t="str">
        <f t="shared" si="26"/>
        <v>_</v>
      </c>
      <c r="I528" s="2"/>
      <c r="J528" s="2"/>
      <c r="K528" s="2"/>
      <c r="L528" s="2" t="str">
        <f t="shared" si="25"/>
        <v>_</v>
      </c>
      <c r="M528" s="2"/>
      <c r="N528" s="2">
        <f>IF(ISBLANK(Table2[[#This Row],[ActualResult]]), 0, 1)</f>
        <v>0</v>
      </c>
      <c r="O528" s="2" t="str">
        <f>IF(ISBLANK(Table2[[#This Row],[ActualResult]]), "_", IF(Table2[[#This Row],[ActualWinner]]=Table2[[#This Row],[PredictedWinner]], "Y", "N"))</f>
        <v>_</v>
      </c>
      <c r="P528" s="2" t="str">
        <f>IF(ISBLANK(Table2[[#This Row],[ActualResult]]), "_", IF(Table2[[#This Row],[ActualAwayScore]]=Table2[[#This Row],[PredictedAwayScore]], "Y", "N"))</f>
        <v>_</v>
      </c>
      <c r="Q528" s="2" t="str">
        <f>IF(ISBLANK(Table2[[#This Row],[ActualResult]]), "_", IF(Table2[[#This Row],[ActualHomeScore]]=Table2[[#This Row],[PredictedHomeScore]], "Y", "N"))</f>
        <v>_</v>
      </c>
      <c r="R528" s="2"/>
      <c r="S528" s="2" t="str">
        <f t="shared" si="24"/>
        <v>_</v>
      </c>
      <c r="T528" s="2">
        <f>IF(VLOOKUP(Table2[[#This Row],[AwayTeam]],Table3[[Teams]:[D]],2)=VLOOKUP(Table2[[#This Row],[HomeTeam]],Table3[[Teams]:[D]],2),1,0)</f>
        <v>1</v>
      </c>
      <c r="U528" s="2">
        <f>IF(VLOOKUP(Table2[[#This Row],[AwayTeam]],Table3[[Teams]:[D]],3)=VLOOKUP(Table2[[#This Row],[HomeTeam]],Table3[[Teams]:[D]],3),1,0)</f>
        <v>1</v>
      </c>
      <c r="V528" s="2">
        <f>IF(Table2[[#This Row],[InterConf]]=1,IF(Table2[[#This Row],[InterDiv]]=0, 1, 0), 0)</f>
        <v>0</v>
      </c>
      <c r="W528" s="2">
        <f>IF(VLOOKUP(Table2[[#This Row],[AwayTeam]],Table3[[Teams]:[D]],2)&lt;&gt;VLOOKUP(Table2[[#This Row],[HomeTeam]],Table3[[Teams]:[D]],2),1,0)</f>
        <v>0</v>
      </c>
    </row>
    <row r="529" spans="1:23" x14ac:dyDescent="0.25">
      <c r="A529" s="5"/>
      <c r="B529" s="3">
        <v>45646</v>
      </c>
      <c r="C529" s="10" t="s">
        <v>639</v>
      </c>
      <c r="D529" s="4" t="s">
        <v>26</v>
      </c>
      <c r="E529" s="4" t="s">
        <v>47</v>
      </c>
      <c r="F529" s="4"/>
      <c r="G529" s="4"/>
      <c r="H529" s="4" t="str">
        <f t="shared" si="26"/>
        <v>_</v>
      </c>
      <c r="I529" s="4"/>
      <c r="J529" s="4"/>
      <c r="K529" s="4"/>
      <c r="L529" s="2" t="str">
        <f t="shared" si="25"/>
        <v>_</v>
      </c>
      <c r="M529" s="4"/>
      <c r="N529" s="4">
        <f>IF(ISBLANK(Table2[[#This Row],[ActualResult]]), 0, 1)</f>
        <v>0</v>
      </c>
      <c r="O529" s="4" t="str">
        <f>IF(ISBLANK(Table2[[#This Row],[ActualResult]]), "_", IF(Table2[[#This Row],[ActualWinner]]=Table2[[#This Row],[PredictedWinner]], "Y", "N"))</f>
        <v>_</v>
      </c>
      <c r="P529" s="4" t="str">
        <f>IF(ISBLANK(Table2[[#This Row],[ActualResult]]), "_", IF(Table2[[#This Row],[ActualAwayScore]]=Table2[[#This Row],[PredictedAwayScore]], "Y", "N"))</f>
        <v>_</v>
      </c>
      <c r="Q529" s="4" t="str">
        <f>IF(ISBLANK(Table2[[#This Row],[ActualResult]]), "_", IF(Table2[[#This Row],[ActualHomeScore]]=Table2[[#This Row],[PredictedHomeScore]], "Y", "N"))</f>
        <v>_</v>
      </c>
      <c r="R529" s="2"/>
      <c r="S529" s="2" t="str">
        <f t="shared" si="24"/>
        <v>_</v>
      </c>
      <c r="T529" s="2">
        <f>IF(VLOOKUP(Table2[[#This Row],[AwayTeam]],Table3[[Teams]:[D]],2)=VLOOKUP(Table2[[#This Row],[HomeTeam]],Table3[[Teams]:[D]],2),1,0)</f>
        <v>1</v>
      </c>
      <c r="U529" s="2">
        <f>IF(VLOOKUP(Table2[[#This Row],[AwayTeam]],Table3[[Teams]:[D]],3)=VLOOKUP(Table2[[#This Row],[HomeTeam]],Table3[[Teams]:[D]],3),1,0)</f>
        <v>0</v>
      </c>
      <c r="V529" s="2">
        <f>IF(Table2[[#This Row],[InterConf]]=1,IF(Table2[[#This Row],[InterDiv]]=0, 1, 0), 0)</f>
        <v>1</v>
      </c>
      <c r="W529" s="2">
        <f>IF(VLOOKUP(Table2[[#This Row],[AwayTeam]],Table3[[Teams]:[D]],2)&lt;&gt;VLOOKUP(Table2[[#This Row],[HomeTeam]],Table3[[Teams]:[D]],2),1,0)</f>
        <v>0</v>
      </c>
    </row>
    <row r="530" spans="1:23" x14ac:dyDescent="0.25">
      <c r="B530" s="1">
        <v>45647</v>
      </c>
      <c r="C530" s="9" t="s">
        <v>640</v>
      </c>
      <c r="D530" s="2" t="s">
        <v>28</v>
      </c>
      <c r="E530" s="2" t="s">
        <v>35</v>
      </c>
      <c r="F530" s="2"/>
      <c r="G530" s="2"/>
      <c r="H530" s="2" t="str">
        <f t="shared" si="26"/>
        <v>_</v>
      </c>
      <c r="I530" s="2"/>
      <c r="J530" s="2"/>
      <c r="K530" s="2"/>
      <c r="L530" s="19" t="str">
        <f t="shared" si="25"/>
        <v>_</v>
      </c>
      <c r="M530" s="2"/>
      <c r="N530" s="2">
        <f>IF(ISBLANK(Table2[[#This Row],[ActualResult]]), 0, 1)</f>
        <v>0</v>
      </c>
      <c r="O530" s="2" t="str">
        <f>IF(ISBLANK(Table2[[#This Row],[ActualResult]]), "_", IF(Table2[[#This Row],[ActualWinner]]=Table2[[#This Row],[PredictedWinner]], "Y", "N"))</f>
        <v>_</v>
      </c>
      <c r="P530" s="2" t="str">
        <f>IF(ISBLANK(Table2[[#This Row],[ActualResult]]), "_", IF(Table2[[#This Row],[ActualAwayScore]]=Table2[[#This Row],[PredictedAwayScore]], "Y", "N"))</f>
        <v>_</v>
      </c>
      <c r="Q530" s="2" t="str">
        <f>IF(ISBLANK(Table2[[#This Row],[ActualResult]]), "_", IF(Table2[[#This Row],[ActualHomeScore]]=Table2[[#This Row],[PredictedHomeScore]], "Y", "N"))</f>
        <v>_</v>
      </c>
      <c r="R530" s="2"/>
      <c r="S530" s="2" t="str">
        <f t="shared" si="24"/>
        <v>_</v>
      </c>
      <c r="T530" s="2">
        <f>IF(VLOOKUP(Table2[[#This Row],[AwayTeam]],Table3[[Teams]:[D]],2)=VLOOKUP(Table2[[#This Row],[HomeTeam]],Table3[[Teams]:[D]],2),1,0)</f>
        <v>1</v>
      </c>
      <c r="U530" s="2">
        <f>IF(VLOOKUP(Table2[[#This Row],[AwayTeam]],Table3[[Teams]:[D]],3)=VLOOKUP(Table2[[#This Row],[HomeTeam]],Table3[[Teams]:[D]],3),1,0)</f>
        <v>0</v>
      </c>
      <c r="V530" s="2">
        <f>IF(Table2[[#This Row],[InterConf]]=1,IF(Table2[[#This Row],[InterDiv]]=0, 1, 0), 0)</f>
        <v>1</v>
      </c>
      <c r="W530" s="2">
        <f>IF(VLOOKUP(Table2[[#This Row],[AwayTeam]],Table3[[Teams]:[D]],2)&lt;&gt;VLOOKUP(Table2[[#This Row],[HomeTeam]],Table3[[Teams]:[D]],2),1,0)</f>
        <v>0</v>
      </c>
    </row>
    <row r="531" spans="1:23" x14ac:dyDescent="0.25">
      <c r="B531" s="1">
        <v>45647</v>
      </c>
      <c r="C531" s="9" t="s">
        <v>641</v>
      </c>
      <c r="D531" s="2" t="s">
        <v>17</v>
      </c>
      <c r="E531" s="2" t="s">
        <v>24</v>
      </c>
      <c r="F531" s="2"/>
      <c r="G531" s="2"/>
      <c r="H531" s="2" t="str">
        <f t="shared" si="26"/>
        <v>_</v>
      </c>
      <c r="I531" s="2"/>
      <c r="J531" s="2"/>
      <c r="K531" s="2"/>
      <c r="L531" s="2" t="str">
        <f t="shared" si="25"/>
        <v>_</v>
      </c>
      <c r="M531" s="2"/>
      <c r="N531" s="2">
        <f>IF(ISBLANK(Table2[[#This Row],[ActualResult]]), 0, 1)</f>
        <v>0</v>
      </c>
      <c r="O531" s="2" t="str">
        <f>IF(ISBLANK(Table2[[#This Row],[ActualResult]]), "_", IF(Table2[[#This Row],[ActualWinner]]=Table2[[#This Row],[PredictedWinner]], "Y", "N"))</f>
        <v>_</v>
      </c>
      <c r="P531" s="2" t="str">
        <f>IF(ISBLANK(Table2[[#This Row],[ActualResult]]), "_", IF(Table2[[#This Row],[ActualAwayScore]]=Table2[[#This Row],[PredictedAwayScore]], "Y", "N"))</f>
        <v>_</v>
      </c>
      <c r="Q531" s="2" t="str">
        <f>IF(ISBLANK(Table2[[#This Row],[ActualResult]]), "_", IF(Table2[[#This Row],[ActualHomeScore]]=Table2[[#This Row],[PredictedHomeScore]], "Y", "N"))</f>
        <v>_</v>
      </c>
      <c r="R531" s="2"/>
      <c r="S531" s="2" t="str">
        <f t="shared" si="24"/>
        <v>_</v>
      </c>
      <c r="T531" s="2">
        <f>IF(VLOOKUP(Table2[[#This Row],[AwayTeam]],Table3[[Teams]:[D]],2)=VLOOKUP(Table2[[#This Row],[HomeTeam]],Table3[[Teams]:[D]],2),1,0)</f>
        <v>1</v>
      </c>
      <c r="U531" s="2">
        <f>IF(VLOOKUP(Table2[[#This Row],[AwayTeam]],Table3[[Teams]:[D]],3)=VLOOKUP(Table2[[#This Row],[HomeTeam]],Table3[[Teams]:[D]],3),1,0)</f>
        <v>0</v>
      </c>
      <c r="V531" s="2">
        <f>IF(Table2[[#This Row],[InterConf]]=1,IF(Table2[[#This Row],[InterDiv]]=0, 1, 0), 0)</f>
        <v>1</v>
      </c>
      <c r="W531" s="2">
        <f>IF(VLOOKUP(Table2[[#This Row],[AwayTeam]],Table3[[Teams]:[D]],2)&lt;&gt;VLOOKUP(Table2[[#This Row],[HomeTeam]],Table3[[Teams]:[D]],2),1,0)</f>
        <v>0</v>
      </c>
    </row>
    <row r="532" spans="1:23" x14ac:dyDescent="0.25">
      <c r="B532" s="1">
        <v>45647</v>
      </c>
      <c r="C532" s="9" t="s">
        <v>642</v>
      </c>
      <c r="D532" s="2" t="s">
        <v>38</v>
      </c>
      <c r="E532" s="2" t="s">
        <v>23</v>
      </c>
      <c r="F532" s="2"/>
      <c r="G532" s="2"/>
      <c r="H532" s="2" t="str">
        <f t="shared" si="26"/>
        <v>_</v>
      </c>
      <c r="I532" s="2"/>
      <c r="J532" s="2"/>
      <c r="K532" s="2"/>
      <c r="L532" s="2" t="str">
        <f t="shared" si="25"/>
        <v>_</v>
      </c>
      <c r="M532" s="2"/>
      <c r="N532" s="2">
        <f>IF(ISBLANK(Table2[[#This Row],[ActualResult]]), 0, 1)</f>
        <v>0</v>
      </c>
      <c r="O532" s="2" t="str">
        <f>IF(ISBLANK(Table2[[#This Row],[ActualResult]]), "_", IF(Table2[[#This Row],[ActualWinner]]=Table2[[#This Row],[PredictedWinner]], "Y", "N"))</f>
        <v>_</v>
      </c>
      <c r="P532" s="2" t="str">
        <f>IF(ISBLANK(Table2[[#This Row],[ActualResult]]), "_", IF(Table2[[#This Row],[ActualAwayScore]]=Table2[[#This Row],[PredictedAwayScore]], "Y", "N"))</f>
        <v>_</v>
      </c>
      <c r="Q532" s="2" t="str">
        <f>IF(ISBLANK(Table2[[#This Row],[ActualResult]]), "_", IF(Table2[[#This Row],[ActualHomeScore]]=Table2[[#This Row],[PredictedHomeScore]], "Y", "N"))</f>
        <v>_</v>
      </c>
      <c r="R532" s="2"/>
      <c r="S532" s="2" t="str">
        <f t="shared" si="24"/>
        <v>_</v>
      </c>
      <c r="T532" s="2">
        <f>IF(VLOOKUP(Table2[[#This Row],[AwayTeam]],Table3[[Teams]:[D]],2)=VLOOKUP(Table2[[#This Row],[HomeTeam]],Table3[[Teams]:[D]],2),1,0)</f>
        <v>1</v>
      </c>
      <c r="U532" s="2">
        <f>IF(VLOOKUP(Table2[[#This Row],[AwayTeam]],Table3[[Teams]:[D]],3)=VLOOKUP(Table2[[#This Row],[HomeTeam]],Table3[[Teams]:[D]],3),1,0)</f>
        <v>1</v>
      </c>
      <c r="V532" s="2">
        <f>IF(Table2[[#This Row],[InterConf]]=1,IF(Table2[[#This Row],[InterDiv]]=0, 1, 0), 0)</f>
        <v>0</v>
      </c>
      <c r="W532" s="2">
        <f>IF(VLOOKUP(Table2[[#This Row],[AwayTeam]],Table3[[Teams]:[D]],2)&lt;&gt;VLOOKUP(Table2[[#This Row],[HomeTeam]],Table3[[Teams]:[D]],2),1,0)</f>
        <v>0</v>
      </c>
    </row>
    <row r="533" spans="1:23" x14ac:dyDescent="0.25">
      <c r="B533" s="1">
        <v>45647</v>
      </c>
      <c r="C533" s="9" t="s">
        <v>643</v>
      </c>
      <c r="D533" s="2" t="s">
        <v>29</v>
      </c>
      <c r="E533" s="2" t="s">
        <v>16</v>
      </c>
      <c r="F533" s="2"/>
      <c r="G533" s="2"/>
      <c r="H533" s="2" t="str">
        <f t="shared" si="26"/>
        <v>_</v>
      </c>
      <c r="I533" s="2"/>
      <c r="J533" s="2"/>
      <c r="K533" s="2"/>
      <c r="L533" s="2" t="str">
        <f t="shared" si="25"/>
        <v>_</v>
      </c>
      <c r="M533" s="2"/>
      <c r="N533" s="2">
        <f>IF(ISBLANK(Table2[[#This Row],[ActualResult]]), 0, 1)</f>
        <v>0</v>
      </c>
      <c r="O533" s="2" t="str">
        <f>IF(ISBLANK(Table2[[#This Row],[ActualResult]]), "_", IF(Table2[[#This Row],[ActualWinner]]=Table2[[#This Row],[PredictedWinner]], "Y", "N"))</f>
        <v>_</v>
      </c>
      <c r="P533" s="2" t="str">
        <f>IF(ISBLANK(Table2[[#This Row],[ActualResult]]), "_", IF(Table2[[#This Row],[ActualAwayScore]]=Table2[[#This Row],[PredictedAwayScore]], "Y", "N"))</f>
        <v>_</v>
      </c>
      <c r="Q533" s="2" t="str">
        <f>IF(ISBLANK(Table2[[#This Row],[ActualResult]]), "_", IF(Table2[[#This Row],[ActualHomeScore]]=Table2[[#This Row],[PredictedHomeScore]], "Y", "N"))</f>
        <v>_</v>
      </c>
      <c r="R533" s="2"/>
      <c r="S533" s="2" t="str">
        <f t="shared" si="24"/>
        <v>_</v>
      </c>
      <c r="T533" s="2">
        <f>IF(VLOOKUP(Table2[[#This Row],[AwayTeam]],Table3[[Teams]:[D]],2)=VLOOKUP(Table2[[#This Row],[HomeTeam]],Table3[[Teams]:[D]],2),1,0)</f>
        <v>1</v>
      </c>
      <c r="U533" s="2">
        <f>IF(VLOOKUP(Table2[[#This Row],[AwayTeam]],Table3[[Teams]:[D]],3)=VLOOKUP(Table2[[#This Row],[HomeTeam]],Table3[[Teams]:[D]],3),1,0)</f>
        <v>1</v>
      </c>
      <c r="V533" s="2">
        <f>IF(Table2[[#This Row],[InterConf]]=1,IF(Table2[[#This Row],[InterDiv]]=0, 1, 0), 0)</f>
        <v>0</v>
      </c>
      <c r="W533" s="2">
        <f>IF(VLOOKUP(Table2[[#This Row],[AwayTeam]],Table3[[Teams]:[D]],2)&lt;&gt;VLOOKUP(Table2[[#This Row],[HomeTeam]],Table3[[Teams]:[D]],2),1,0)</f>
        <v>0</v>
      </c>
    </row>
    <row r="534" spans="1:23" x14ac:dyDescent="0.25">
      <c r="B534" s="1">
        <v>45647</v>
      </c>
      <c r="C534" s="9" t="s">
        <v>644</v>
      </c>
      <c r="D534" s="2" t="s">
        <v>33</v>
      </c>
      <c r="E534" s="2" t="s">
        <v>18</v>
      </c>
      <c r="F534" s="2"/>
      <c r="G534" s="2"/>
      <c r="H534" s="2" t="str">
        <f t="shared" si="26"/>
        <v>_</v>
      </c>
      <c r="I534" s="2"/>
      <c r="J534" s="2"/>
      <c r="K534" s="2"/>
      <c r="L534" s="2" t="str">
        <f t="shared" si="25"/>
        <v>_</v>
      </c>
      <c r="M534" s="2"/>
      <c r="N534" s="2">
        <f>IF(ISBLANK(Table2[[#This Row],[ActualResult]]), 0, 1)</f>
        <v>0</v>
      </c>
      <c r="O534" s="2" t="str">
        <f>IF(ISBLANK(Table2[[#This Row],[ActualResult]]), "_", IF(Table2[[#This Row],[ActualWinner]]=Table2[[#This Row],[PredictedWinner]], "Y", "N"))</f>
        <v>_</v>
      </c>
      <c r="P534" s="2" t="str">
        <f>IF(ISBLANK(Table2[[#This Row],[ActualResult]]), "_", IF(Table2[[#This Row],[ActualAwayScore]]=Table2[[#This Row],[PredictedAwayScore]], "Y", "N"))</f>
        <v>_</v>
      </c>
      <c r="Q534" s="2" t="str">
        <f>IF(ISBLANK(Table2[[#This Row],[ActualResult]]), "_", IF(Table2[[#This Row],[ActualHomeScore]]=Table2[[#This Row],[PredictedHomeScore]], "Y", "N"))</f>
        <v>_</v>
      </c>
      <c r="R534" s="2"/>
      <c r="S534" s="2" t="str">
        <f t="shared" si="24"/>
        <v>_</v>
      </c>
      <c r="T534" s="2">
        <f>IF(VLOOKUP(Table2[[#This Row],[AwayTeam]],Table3[[Teams]:[D]],2)=VLOOKUP(Table2[[#This Row],[HomeTeam]],Table3[[Teams]:[D]],2),1,0)</f>
        <v>1</v>
      </c>
      <c r="U534" s="2">
        <f>IF(VLOOKUP(Table2[[#This Row],[AwayTeam]],Table3[[Teams]:[D]],3)=VLOOKUP(Table2[[#This Row],[HomeTeam]],Table3[[Teams]:[D]],3),1,0)</f>
        <v>0</v>
      </c>
      <c r="V534" s="2">
        <f>IF(Table2[[#This Row],[InterConf]]=1,IF(Table2[[#This Row],[InterDiv]]=0, 1, 0), 0)</f>
        <v>1</v>
      </c>
      <c r="W534" s="2">
        <f>IF(VLOOKUP(Table2[[#This Row],[AwayTeam]],Table3[[Teams]:[D]],2)&lt;&gt;VLOOKUP(Table2[[#This Row],[HomeTeam]],Table3[[Teams]:[D]],2),1,0)</f>
        <v>0</v>
      </c>
    </row>
    <row r="535" spans="1:23" x14ac:dyDescent="0.25">
      <c r="B535" s="1">
        <v>45647</v>
      </c>
      <c r="C535" s="9" t="s">
        <v>645</v>
      </c>
      <c r="D535" s="2" t="s">
        <v>31</v>
      </c>
      <c r="E535" s="2" t="s">
        <v>19</v>
      </c>
      <c r="F535" s="2"/>
      <c r="G535" s="2"/>
      <c r="H535" s="2" t="str">
        <f t="shared" si="26"/>
        <v>_</v>
      </c>
      <c r="I535" s="2"/>
      <c r="J535" s="2"/>
      <c r="K535" s="2"/>
      <c r="L535" s="2" t="str">
        <f t="shared" si="25"/>
        <v>_</v>
      </c>
      <c r="M535" s="2"/>
      <c r="N535" s="2">
        <f>IF(ISBLANK(Table2[[#This Row],[ActualResult]]), 0, 1)</f>
        <v>0</v>
      </c>
      <c r="O535" s="2" t="str">
        <f>IF(ISBLANK(Table2[[#This Row],[ActualResult]]), "_", IF(Table2[[#This Row],[ActualWinner]]=Table2[[#This Row],[PredictedWinner]], "Y", "N"))</f>
        <v>_</v>
      </c>
      <c r="P535" s="2" t="str">
        <f>IF(ISBLANK(Table2[[#This Row],[ActualResult]]), "_", IF(Table2[[#This Row],[ActualAwayScore]]=Table2[[#This Row],[PredictedAwayScore]], "Y", "N"))</f>
        <v>_</v>
      </c>
      <c r="Q535" s="2" t="str">
        <f>IF(ISBLANK(Table2[[#This Row],[ActualResult]]), "_", IF(Table2[[#This Row],[ActualHomeScore]]=Table2[[#This Row],[PredictedHomeScore]], "Y", "N"))</f>
        <v>_</v>
      </c>
      <c r="R535" s="2"/>
      <c r="S535" s="2" t="str">
        <f t="shared" si="24"/>
        <v>_</v>
      </c>
      <c r="T535" s="2">
        <f>IF(VLOOKUP(Table2[[#This Row],[AwayTeam]],Table3[[Teams]:[D]],2)=VLOOKUP(Table2[[#This Row],[HomeTeam]],Table3[[Teams]:[D]],2),1,0)</f>
        <v>1</v>
      </c>
      <c r="U535" s="2">
        <f>IF(VLOOKUP(Table2[[#This Row],[AwayTeam]],Table3[[Teams]:[D]],3)=VLOOKUP(Table2[[#This Row],[HomeTeam]],Table3[[Teams]:[D]],3),1,0)</f>
        <v>1</v>
      </c>
      <c r="V535" s="2">
        <f>IF(Table2[[#This Row],[InterConf]]=1,IF(Table2[[#This Row],[InterDiv]]=0, 1, 0), 0)</f>
        <v>0</v>
      </c>
      <c r="W535" s="2">
        <f>IF(VLOOKUP(Table2[[#This Row],[AwayTeam]],Table3[[Teams]:[D]],2)&lt;&gt;VLOOKUP(Table2[[#This Row],[HomeTeam]],Table3[[Teams]:[D]],2),1,0)</f>
        <v>0</v>
      </c>
    </row>
    <row r="536" spans="1:23" x14ac:dyDescent="0.25">
      <c r="B536" s="1">
        <v>45647</v>
      </c>
      <c r="C536" s="9" t="s">
        <v>646</v>
      </c>
      <c r="D536" s="2" t="s">
        <v>21</v>
      </c>
      <c r="E536" s="2" t="s">
        <v>32</v>
      </c>
      <c r="F536" s="2"/>
      <c r="G536" s="2"/>
      <c r="H536" s="2" t="str">
        <f t="shared" si="26"/>
        <v>_</v>
      </c>
      <c r="I536" s="2"/>
      <c r="J536" s="2"/>
      <c r="K536" s="2"/>
      <c r="L536" s="2" t="str">
        <f t="shared" si="25"/>
        <v>_</v>
      </c>
      <c r="M536" s="2"/>
      <c r="N536" s="2">
        <f>IF(ISBLANK(Table2[[#This Row],[ActualResult]]), 0, 1)</f>
        <v>0</v>
      </c>
      <c r="O536" s="2" t="str">
        <f>IF(ISBLANK(Table2[[#This Row],[ActualResult]]), "_", IF(Table2[[#This Row],[ActualWinner]]=Table2[[#This Row],[PredictedWinner]], "Y", "N"))</f>
        <v>_</v>
      </c>
      <c r="P536" s="2" t="str">
        <f>IF(ISBLANK(Table2[[#This Row],[ActualResult]]), "_", IF(Table2[[#This Row],[ActualAwayScore]]=Table2[[#This Row],[PredictedAwayScore]], "Y", "N"))</f>
        <v>_</v>
      </c>
      <c r="Q536" s="2" t="str">
        <f>IF(ISBLANK(Table2[[#This Row],[ActualResult]]), "_", IF(Table2[[#This Row],[ActualHomeScore]]=Table2[[#This Row],[PredictedHomeScore]], "Y", "N"))</f>
        <v>_</v>
      </c>
      <c r="R536" s="2"/>
      <c r="S536" s="2" t="str">
        <f t="shared" si="24"/>
        <v>_</v>
      </c>
      <c r="T536" s="2">
        <f>IF(VLOOKUP(Table2[[#This Row],[AwayTeam]],Table3[[Teams]:[D]],2)=VLOOKUP(Table2[[#This Row],[HomeTeam]],Table3[[Teams]:[D]],2),1,0)</f>
        <v>1</v>
      </c>
      <c r="U536" s="2">
        <f>IF(VLOOKUP(Table2[[#This Row],[AwayTeam]],Table3[[Teams]:[D]],3)=VLOOKUP(Table2[[#This Row],[HomeTeam]],Table3[[Teams]:[D]],3),1,0)</f>
        <v>1</v>
      </c>
      <c r="V536" s="2">
        <f>IF(Table2[[#This Row],[InterConf]]=1,IF(Table2[[#This Row],[InterDiv]]=0, 1, 0), 0)</f>
        <v>0</v>
      </c>
      <c r="W536" s="2">
        <f>IF(VLOOKUP(Table2[[#This Row],[AwayTeam]],Table3[[Teams]:[D]],2)&lt;&gt;VLOOKUP(Table2[[#This Row],[HomeTeam]],Table3[[Teams]:[D]],2),1,0)</f>
        <v>0</v>
      </c>
    </row>
    <row r="537" spans="1:23" x14ac:dyDescent="0.25">
      <c r="B537" s="1">
        <v>45647</v>
      </c>
      <c r="C537" s="9" t="s">
        <v>647</v>
      </c>
      <c r="D537" s="2" t="s">
        <v>36</v>
      </c>
      <c r="E537" s="2" t="s">
        <v>45</v>
      </c>
      <c r="F537" s="2"/>
      <c r="G537" s="2"/>
      <c r="H537" s="2" t="str">
        <f t="shared" si="26"/>
        <v>_</v>
      </c>
      <c r="I537" s="2"/>
      <c r="J537" s="2"/>
      <c r="K537" s="2"/>
      <c r="L537" s="2" t="str">
        <f t="shared" si="25"/>
        <v>_</v>
      </c>
      <c r="M537" s="2"/>
      <c r="N537" s="2">
        <f>IF(ISBLANK(Table2[[#This Row],[ActualResult]]), 0, 1)</f>
        <v>0</v>
      </c>
      <c r="O537" s="2" t="str">
        <f>IF(ISBLANK(Table2[[#This Row],[ActualResult]]), "_", IF(Table2[[#This Row],[ActualWinner]]=Table2[[#This Row],[PredictedWinner]], "Y", "N"))</f>
        <v>_</v>
      </c>
      <c r="P537" s="2" t="str">
        <f>IF(ISBLANK(Table2[[#This Row],[ActualResult]]), "_", IF(Table2[[#This Row],[ActualAwayScore]]=Table2[[#This Row],[PredictedAwayScore]], "Y", "N"))</f>
        <v>_</v>
      </c>
      <c r="Q537" s="2" t="str">
        <f>IF(ISBLANK(Table2[[#This Row],[ActualResult]]), "_", IF(Table2[[#This Row],[ActualHomeScore]]=Table2[[#This Row],[PredictedHomeScore]], "Y", "N"))</f>
        <v>_</v>
      </c>
      <c r="R537" s="2"/>
      <c r="S537" s="2" t="str">
        <f t="shared" si="24"/>
        <v>_</v>
      </c>
      <c r="T537" s="2">
        <f>IF(VLOOKUP(Table2[[#This Row],[AwayTeam]],Table3[[Teams]:[D]],2)=VLOOKUP(Table2[[#This Row],[HomeTeam]],Table3[[Teams]:[D]],2),1,0)</f>
        <v>1</v>
      </c>
      <c r="U537" s="2">
        <f>IF(VLOOKUP(Table2[[#This Row],[AwayTeam]],Table3[[Teams]:[D]],3)=VLOOKUP(Table2[[#This Row],[HomeTeam]],Table3[[Teams]:[D]],3),1,0)</f>
        <v>1</v>
      </c>
      <c r="V537" s="2">
        <f>IF(Table2[[#This Row],[InterConf]]=1,IF(Table2[[#This Row],[InterDiv]]=0, 1, 0), 0)</f>
        <v>0</v>
      </c>
      <c r="W537" s="2">
        <f>IF(VLOOKUP(Table2[[#This Row],[AwayTeam]],Table3[[Teams]:[D]],2)&lt;&gt;VLOOKUP(Table2[[#This Row],[HomeTeam]],Table3[[Teams]:[D]],2),1,0)</f>
        <v>0</v>
      </c>
    </row>
    <row r="538" spans="1:23" x14ac:dyDescent="0.25">
      <c r="B538" s="1">
        <v>45647</v>
      </c>
      <c r="C538" s="9" t="s">
        <v>648</v>
      </c>
      <c r="D538" s="2" t="s">
        <v>37</v>
      </c>
      <c r="E538" s="2" t="s">
        <v>22</v>
      </c>
      <c r="F538" s="2"/>
      <c r="G538" s="2"/>
      <c r="H538" s="2" t="str">
        <f t="shared" si="26"/>
        <v>_</v>
      </c>
      <c r="I538" s="2"/>
      <c r="J538" s="2"/>
      <c r="K538" s="2"/>
      <c r="L538" s="2" t="str">
        <f t="shared" si="25"/>
        <v>_</v>
      </c>
      <c r="M538" s="2"/>
      <c r="N538" s="2">
        <f>IF(ISBLANK(Table2[[#This Row],[ActualResult]]), 0, 1)</f>
        <v>0</v>
      </c>
      <c r="O538" s="2" t="str">
        <f>IF(ISBLANK(Table2[[#This Row],[ActualResult]]), "_", IF(Table2[[#This Row],[ActualWinner]]=Table2[[#This Row],[PredictedWinner]], "Y", "N"))</f>
        <v>_</v>
      </c>
      <c r="P538" s="2" t="str">
        <f>IF(ISBLANK(Table2[[#This Row],[ActualResult]]), "_", IF(Table2[[#This Row],[ActualAwayScore]]=Table2[[#This Row],[PredictedAwayScore]], "Y", "N"))</f>
        <v>_</v>
      </c>
      <c r="Q538" s="2" t="str">
        <f>IF(ISBLANK(Table2[[#This Row],[ActualResult]]), "_", IF(Table2[[#This Row],[ActualHomeScore]]=Table2[[#This Row],[PredictedHomeScore]], "Y", "N"))</f>
        <v>_</v>
      </c>
      <c r="R538" s="2"/>
      <c r="S538" s="2" t="str">
        <f t="shared" si="24"/>
        <v>_</v>
      </c>
      <c r="T538" s="2">
        <f>IF(VLOOKUP(Table2[[#This Row],[AwayTeam]],Table3[[Teams]:[D]],2)=VLOOKUP(Table2[[#This Row],[HomeTeam]],Table3[[Teams]:[D]],2),1,0)</f>
        <v>1</v>
      </c>
      <c r="U538" s="2">
        <f>IF(VLOOKUP(Table2[[#This Row],[AwayTeam]],Table3[[Teams]:[D]],3)=VLOOKUP(Table2[[#This Row],[HomeTeam]],Table3[[Teams]:[D]],3),1,0)</f>
        <v>1</v>
      </c>
      <c r="V538" s="2">
        <f>IF(Table2[[#This Row],[InterConf]]=1,IF(Table2[[#This Row],[InterDiv]]=0, 1, 0), 0)</f>
        <v>0</v>
      </c>
      <c r="W538" s="2">
        <f>IF(VLOOKUP(Table2[[#This Row],[AwayTeam]],Table3[[Teams]:[D]],2)&lt;&gt;VLOOKUP(Table2[[#This Row],[HomeTeam]],Table3[[Teams]:[D]],2),1,0)</f>
        <v>0</v>
      </c>
    </row>
    <row r="539" spans="1:23" x14ac:dyDescent="0.25">
      <c r="B539" s="1">
        <v>45647</v>
      </c>
      <c r="C539" s="9" t="s">
        <v>649</v>
      </c>
      <c r="D539" s="2" t="s">
        <v>30</v>
      </c>
      <c r="E539" s="2" t="s">
        <v>25</v>
      </c>
      <c r="F539" s="2"/>
      <c r="G539" s="2"/>
      <c r="H539" s="2" t="str">
        <f t="shared" si="26"/>
        <v>_</v>
      </c>
      <c r="I539" s="2"/>
      <c r="J539" s="2"/>
      <c r="K539" s="2"/>
      <c r="L539" s="2" t="str">
        <f t="shared" si="25"/>
        <v>_</v>
      </c>
      <c r="M539" s="2"/>
      <c r="N539" s="2">
        <f>IF(ISBLANK(Table2[[#This Row],[ActualResult]]), 0, 1)</f>
        <v>0</v>
      </c>
      <c r="O539" s="2" t="str">
        <f>IF(ISBLANK(Table2[[#This Row],[ActualResult]]), "_", IF(Table2[[#This Row],[ActualWinner]]=Table2[[#This Row],[PredictedWinner]], "Y", "N"))</f>
        <v>_</v>
      </c>
      <c r="P539" s="2" t="str">
        <f>IF(ISBLANK(Table2[[#This Row],[ActualResult]]), "_", IF(Table2[[#This Row],[ActualAwayScore]]=Table2[[#This Row],[PredictedAwayScore]], "Y", "N"))</f>
        <v>_</v>
      </c>
      <c r="Q539" s="2" t="str">
        <f>IF(ISBLANK(Table2[[#This Row],[ActualResult]]), "_", IF(Table2[[#This Row],[ActualHomeScore]]=Table2[[#This Row],[PredictedHomeScore]], "Y", "N"))</f>
        <v>_</v>
      </c>
      <c r="R539" s="2"/>
      <c r="S539" s="2" t="str">
        <f t="shared" si="24"/>
        <v>_</v>
      </c>
      <c r="T539" s="2">
        <f>IF(VLOOKUP(Table2[[#This Row],[AwayTeam]],Table3[[Teams]:[D]],2)=VLOOKUP(Table2[[#This Row],[HomeTeam]],Table3[[Teams]:[D]],2),1,0)</f>
        <v>0</v>
      </c>
      <c r="U539" s="2">
        <f>IF(VLOOKUP(Table2[[#This Row],[AwayTeam]],Table3[[Teams]:[D]],3)=VLOOKUP(Table2[[#This Row],[HomeTeam]],Table3[[Teams]:[D]],3),1,0)</f>
        <v>0</v>
      </c>
      <c r="V539" s="2">
        <f>IF(Table2[[#This Row],[InterConf]]=1,IF(Table2[[#This Row],[InterDiv]]=0, 1, 0), 0)</f>
        <v>0</v>
      </c>
      <c r="W539" s="2">
        <f>IF(VLOOKUP(Table2[[#This Row],[AwayTeam]],Table3[[Teams]:[D]],2)&lt;&gt;VLOOKUP(Table2[[#This Row],[HomeTeam]],Table3[[Teams]:[D]],2),1,0)</f>
        <v>1</v>
      </c>
    </row>
    <row r="540" spans="1:23" x14ac:dyDescent="0.25">
      <c r="A540" s="5"/>
      <c r="B540" s="3">
        <v>45647</v>
      </c>
      <c r="C540" s="10" t="s">
        <v>650</v>
      </c>
      <c r="D540" s="4" t="s">
        <v>12</v>
      </c>
      <c r="E540" s="4" t="s">
        <v>27</v>
      </c>
      <c r="F540" s="4"/>
      <c r="G540" s="4"/>
      <c r="H540" s="4" t="str">
        <f t="shared" si="26"/>
        <v>_</v>
      </c>
      <c r="I540" s="4"/>
      <c r="J540" s="4"/>
      <c r="K540" s="4"/>
      <c r="L540" s="2" t="str">
        <f t="shared" si="25"/>
        <v>_</v>
      </c>
      <c r="M540" s="4"/>
      <c r="N540" s="4">
        <f>IF(ISBLANK(Table2[[#This Row],[ActualResult]]), 0, 1)</f>
        <v>0</v>
      </c>
      <c r="O540" s="4" t="str">
        <f>IF(ISBLANK(Table2[[#This Row],[ActualResult]]), "_", IF(Table2[[#This Row],[ActualWinner]]=Table2[[#This Row],[PredictedWinner]], "Y", "N"))</f>
        <v>_</v>
      </c>
      <c r="P540" s="4" t="str">
        <f>IF(ISBLANK(Table2[[#This Row],[ActualResult]]), "_", IF(Table2[[#This Row],[ActualAwayScore]]=Table2[[#This Row],[PredictedAwayScore]], "Y", "N"))</f>
        <v>_</v>
      </c>
      <c r="Q540" s="4" t="str">
        <f>IF(ISBLANK(Table2[[#This Row],[ActualResult]]), "_", IF(Table2[[#This Row],[ActualHomeScore]]=Table2[[#This Row],[PredictedHomeScore]], "Y", "N"))</f>
        <v>_</v>
      </c>
      <c r="R540" s="2"/>
      <c r="S540" s="2" t="str">
        <f t="shared" si="24"/>
        <v>_</v>
      </c>
      <c r="T540" s="2">
        <f>IF(VLOOKUP(Table2[[#This Row],[AwayTeam]],Table3[[Teams]:[D]],2)=VLOOKUP(Table2[[#This Row],[HomeTeam]],Table3[[Teams]:[D]],2),1,0)</f>
        <v>1</v>
      </c>
      <c r="U540" s="2">
        <f>IF(VLOOKUP(Table2[[#This Row],[AwayTeam]],Table3[[Teams]:[D]],3)=VLOOKUP(Table2[[#This Row],[HomeTeam]],Table3[[Teams]:[D]],3),1,0)</f>
        <v>1</v>
      </c>
      <c r="V540" s="2">
        <f>IF(Table2[[#This Row],[InterConf]]=1,IF(Table2[[#This Row],[InterDiv]]=0, 1, 0), 0)</f>
        <v>0</v>
      </c>
      <c r="W540" s="2">
        <f>IF(VLOOKUP(Table2[[#This Row],[AwayTeam]],Table3[[Teams]:[D]],2)&lt;&gt;VLOOKUP(Table2[[#This Row],[HomeTeam]],Table3[[Teams]:[D]],2),1,0)</f>
        <v>0</v>
      </c>
    </row>
    <row r="541" spans="1:23" x14ac:dyDescent="0.25">
      <c r="B541" s="1">
        <v>45648</v>
      </c>
      <c r="C541" s="9" t="s">
        <v>651</v>
      </c>
      <c r="D541" s="2" t="s">
        <v>44</v>
      </c>
      <c r="E541" s="2" t="s">
        <v>20</v>
      </c>
      <c r="F541" s="2"/>
      <c r="G541" s="2"/>
      <c r="H541" s="2" t="str">
        <f t="shared" si="26"/>
        <v>_</v>
      </c>
      <c r="I541" s="2"/>
      <c r="J541" s="2"/>
      <c r="K541" s="2"/>
      <c r="L541" s="19" t="str">
        <f t="shared" si="25"/>
        <v>_</v>
      </c>
      <c r="M541" s="2"/>
      <c r="N541" s="2">
        <f>IF(ISBLANK(Table2[[#This Row],[ActualResult]]), 0, 1)</f>
        <v>0</v>
      </c>
      <c r="O541" s="2" t="str">
        <f>IF(ISBLANK(Table2[[#This Row],[ActualResult]]), "_", IF(Table2[[#This Row],[ActualWinner]]=Table2[[#This Row],[PredictedWinner]], "Y", "N"))</f>
        <v>_</v>
      </c>
      <c r="P541" s="2" t="str">
        <f>IF(ISBLANK(Table2[[#This Row],[ActualResult]]), "_", IF(Table2[[#This Row],[ActualAwayScore]]=Table2[[#This Row],[PredictedAwayScore]], "Y", "N"))</f>
        <v>_</v>
      </c>
      <c r="Q541" s="2" t="str">
        <f>IF(ISBLANK(Table2[[#This Row],[ActualResult]]), "_", IF(Table2[[#This Row],[ActualHomeScore]]=Table2[[#This Row],[PredictedHomeScore]], "Y", "N"))</f>
        <v>_</v>
      </c>
      <c r="R541" s="2"/>
      <c r="S541" s="2" t="str">
        <f t="shared" si="24"/>
        <v>_</v>
      </c>
      <c r="T541" s="2">
        <f>IF(VLOOKUP(Table2[[#This Row],[AwayTeam]],Table3[[Teams]:[D]],2)=VLOOKUP(Table2[[#This Row],[HomeTeam]],Table3[[Teams]:[D]],2),1,0)</f>
        <v>1</v>
      </c>
      <c r="U541" s="2">
        <f>IF(VLOOKUP(Table2[[#This Row],[AwayTeam]],Table3[[Teams]:[D]],3)=VLOOKUP(Table2[[#This Row],[HomeTeam]],Table3[[Teams]:[D]],3),1,0)</f>
        <v>1</v>
      </c>
      <c r="V541" s="2">
        <f>IF(Table2[[#This Row],[InterConf]]=1,IF(Table2[[#This Row],[InterDiv]]=0, 1, 0), 0)</f>
        <v>0</v>
      </c>
      <c r="W541" s="2">
        <f>IF(VLOOKUP(Table2[[#This Row],[AwayTeam]],Table3[[Teams]:[D]],2)&lt;&gt;VLOOKUP(Table2[[#This Row],[HomeTeam]],Table3[[Teams]:[D]],2),1,0)</f>
        <v>0</v>
      </c>
    </row>
    <row r="542" spans="1:23" x14ac:dyDescent="0.25">
      <c r="B542" s="1">
        <v>45648</v>
      </c>
      <c r="C542" s="9" t="s">
        <v>652</v>
      </c>
      <c r="D542" s="2" t="s">
        <v>14</v>
      </c>
      <c r="E542" s="2" t="s">
        <v>43</v>
      </c>
      <c r="F542" s="2"/>
      <c r="G542" s="2"/>
      <c r="H542" s="2" t="str">
        <f t="shared" si="26"/>
        <v>_</v>
      </c>
      <c r="I542" s="2"/>
      <c r="J542" s="2"/>
      <c r="K542" s="2"/>
      <c r="L542" s="2" t="str">
        <f t="shared" si="25"/>
        <v>_</v>
      </c>
      <c r="M542" s="2"/>
      <c r="N542" s="2">
        <f>IF(ISBLANK(Table2[[#This Row],[ActualResult]]), 0, 1)</f>
        <v>0</v>
      </c>
      <c r="O542" s="2" t="str">
        <f>IF(ISBLANK(Table2[[#This Row],[ActualResult]]), "_", IF(Table2[[#This Row],[ActualWinner]]=Table2[[#This Row],[PredictedWinner]], "Y", "N"))</f>
        <v>_</v>
      </c>
      <c r="P542" s="2" t="str">
        <f>IF(ISBLANK(Table2[[#This Row],[ActualResult]]), "_", IF(Table2[[#This Row],[ActualAwayScore]]=Table2[[#This Row],[PredictedAwayScore]], "Y", "N"))</f>
        <v>_</v>
      </c>
      <c r="Q542" s="2" t="str">
        <f>IF(ISBLANK(Table2[[#This Row],[ActualResult]]), "_", IF(Table2[[#This Row],[ActualHomeScore]]=Table2[[#This Row],[PredictedHomeScore]], "Y", "N"))</f>
        <v>_</v>
      </c>
      <c r="R542" s="2"/>
      <c r="S542" s="2" t="str">
        <f t="shared" si="24"/>
        <v>_</v>
      </c>
      <c r="T542" s="2">
        <f>IF(VLOOKUP(Table2[[#This Row],[AwayTeam]],Table3[[Teams]:[D]],2)=VLOOKUP(Table2[[#This Row],[HomeTeam]],Table3[[Teams]:[D]],2),1,0)</f>
        <v>1</v>
      </c>
      <c r="U542" s="2">
        <f>IF(VLOOKUP(Table2[[#This Row],[AwayTeam]],Table3[[Teams]:[D]],3)=VLOOKUP(Table2[[#This Row],[HomeTeam]],Table3[[Teams]:[D]],3),1,0)</f>
        <v>1</v>
      </c>
      <c r="V542" s="2">
        <f>IF(Table2[[#This Row],[InterConf]]=1,IF(Table2[[#This Row],[InterDiv]]=0, 1, 0), 0)</f>
        <v>0</v>
      </c>
      <c r="W542" s="2">
        <f>IF(VLOOKUP(Table2[[#This Row],[AwayTeam]],Table3[[Teams]:[D]],2)&lt;&gt;VLOOKUP(Table2[[#This Row],[HomeTeam]],Table3[[Teams]:[D]],2),1,0)</f>
        <v>0</v>
      </c>
    </row>
    <row r="543" spans="1:23" x14ac:dyDescent="0.25">
      <c r="B543" s="1">
        <v>45648</v>
      </c>
      <c r="C543" s="9" t="s">
        <v>653</v>
      </c>
      <c r="D543" s="2" t="s">
        <v>28</v>
      </c>
      <c r="E543" s="2" t="s">
        <v>46</v>
      </c>
      <c r="F543" s="2"/>
      <c r="G543" s="2"/>
      <c r="H543" s="2" t="str">
        <f t="shared" si="26"/>
        <v>_</v>
      </c>
      <c r="I543" s="2"/>
      <c r="J543" s="2"/>
      <c r="K543" s="2"/>
      <c r="L543" s="2" t="str">
        <f t="shared" si="25"/>
        <v>_</v>
      </c>
      <c r="M543" s="2"/>
      <c r="N543" s="2">
        <f>IF(ISBLANK(Table2[[#This Row],[ActualResult]]), 0, 1)</f>
        <v>0</v>
      </c>
      <c r="O543" s="2" t="str">
        <f>IF(ISBLANK(Table2[[#This Row],[ActualResult]]), "_", IF(Table2[[#This Row],[ActualWinner]]=Table2[[#This Row],[PredictedWinner]], "Y", "N"))</f>
        <v>_</v>
      </c>
      <c r="P543" s="2" t="str">
        <f>IF(ISBLANK(Table2[[#This Row],[ActualResult]]), "_", IF(Table2[[#This Row],[ActualAwayScore]]=Table2[[#This Row],[PredictedAwayScore]], "Y", "N"))</f>
        <v>_</v>
      </c>
      <c r="Q543" s="2" t="str">
        <f>IF(ISBLANK(Table2[[#This Row],[ActualResult]]), "_", IF(Table2[[#This Row],[ActualHomeScore]]=Table2[[#This Row],[PredictedHomeScore]], "Y", "N"))</f>
        <v>_</v>
      </c>
      <c r="R543" s="2"/>
      <c r="S543" s="2" t="str">
        <f t="shared" si="24"/>
        <v>_</v>
      </c>
      <c r="T543" s="2">
        <f>IF(VLOOKUP(Table2[[#This Row],[AwayTeam]],Table3[[Teams]:[D]],2)=VLOOKUP(Table2[[#This Row],[HomeTeam]],Table3[[Teams]:[D]],2),1,0)</f>
        <v>0</v>
      </c>
      <c r="U543" s="2">
        <f>IF(VLOOKUP(Table2[[#This Row],[AwayTeam]],Table3[[Teams]:[D]],3)=VLOOKUP(Table2[[#This Row],[HomeTeam]],Table3[[Teams]:[D]],3),1,0)</f>
        <v>0</v>
      </c>
      <c r="V543" s="2">
        <f>IF(Table2[[#This Row],[InterConf]]=1,IF(Table2[[#This Row],[InterDiv]]=0, 1, 0), 0)</f>
        <v>0</v>
      </c>
      <c r="W543" s="2">
        <f>IF(VLOOKUP(Table2[[#This Row],[AwayTeam]],Table3[[Teams]:[D]],2)&lt;&gt;VLOOKUP(Table2[[#This Row],[HomeTeam]],Table3[[Teams]:[D]],2),1,0)</f>
        <v>1</v>
      </c>
    </row>
    <row r="544" spans="1:23" x14ac:dyDescent="0.25">
      <c r="B544" s="1">
        <v>45648</v>
      </c>
      <c r="C544" s="9" t="s">
        <v>654</v>
      </c>
      <c r="D544" s="2" t="s">
        <v>47</v>
      </c>
      <c r="E544" s="2" t="s">
        <v>15</v>
      </c>
      <c r="F544" s="2"/>
      <c r="G544" s="2"/>
      <c r="H544" s="2" t="str">
        <f t="shared" si="26"/>
        <v>_</v>
      </c>
      <c r="I544" s="2"/>
      <c r="J544" s="2"/>
      <c r="K544" s="2"/>
      <c r="L544" s="2" t="str">
        <f t="shared" si="25"/>
        <v>_</v>
      </c>
      <c r="M544" s="2"/>
      <c r="N544" s="2">
        <f>IF(ISBLANK(Table2[[#This Row],[ActualResult]]), 0, 1)</f>
        <v>0</v>
      </c>
      <c r="O544" s="2" t="str">
        <f>IF(ISBLANK(Table2[[#This Row],[ActualResult]]), "_", IF(Table2[[#This Row],[ActualWinner]]=Table2[[#This Row],[PredictedWinner]], "Y", "N"))</f>
        <v>_</v>
      </c>
      <c r="P544" s="2" t="str">
        <f>IF(ISBLANK(Table2[[#This Row],[ActualResult]]), "_", IF(Table2[[#This Row],[ActualAwayScore]]=Table2[[#This Row],[PredictedAwayScore]], "Y", "N"))</f>
        <v>_</v>
      </c>
      <c r="Q544" s="2" t="str">
        <f>IF(ISBLANK(Table2[[#This Row],[ActualResult]]), "_", IF(Table2[[#This Row],[ActualHomeScore]]=Table2[[#This Row],[PredictedHomeScore]], "Y", "N"))</f>
        <v>_</v>
      </c>
      <c r="R544" s="2"/>
      <c r="S544" s="2" t="str">
        <f t="shared" si="24"/>
        <v>_</v>
      </c>
      <c r="T544" s="2">
        <f>IF(VLOOKUP(Table2[[#This Row],[AwayTeam]],Table3[[Teams]:[D]],2)=VLOOKUP(Table2[[#This Row],[HomeTeam]],Table3[[Teams]:[D]],2),1,0)</f>
        <v>1</v>
      </c>
      <c r="U544" s="2">
        <f>IF(VLOOKUP(Table2[[#This Row],[AwayTeam]],Table3[[Teams]:[D]],3)=VLOOKUP(Table2[[#This Row],[HomeTeam]],Table3[[Teams]:[D]],3),1,0)</f>
        <v>0</v>
      </c>
      <c r="V544" s="2">
        <f>IF(Table2[[#This Row],[InterConf]]=1,IF(Table2[[#This Row],[InterDiv]]=0, 1, 0), 0)</f>
        <v>1</v>
      </c>
      <c r="W544" s="2">
        <f>IF(VLOOKUP(Table2[[#This Row],[AwayTeam]],Table3[[Teams]:[D]],2)&lt;&gt;VLOOKUP(Table2[[#This Row],[HomeTeam]],Table3[[Teams]:[D]],2),1,0)</f>
        <v>0</v>
      </c>
    </row>
    <row r="545" spans="1:23" x14ac:dyDescent="0.25">
      <c r="B545" s="1">
        <v>45648</v>
      </c>
      <c r="C545" s="9" t="s">
        <v>655</v>
      </c>
      <c r="D545" s="2" t="s">
        <v>12</v>
      </c>
      <c r="E545" s="2" t="s">
        <v>26</v>
      </c>
      <c r="F545" s="2"/>
      <c r="G545" s="2"/>
      <c r="H545" s="2" t="str">
        <f t="shared" si="26"/>
        <v>_</v>
      </c>
      <c r="I545" s="2"/>
      <c r="J545" s="2"/>
      <c r="K545" s="2"/>
      <c r="L545" s="2" t="str">
        <f t="shared" si="25"/>
        <v>_</v>
      </c>
      <c r="M545" s="2"/>
      <c r="N545" s="2">
        <f>IF(ISBLANK(Table2[[#This Row],[ActualResult]]), 0, 1)</f>
        <v>0</v>
      </c>
      <c r="O545" s="2" t="str">
        <f>IF(ISBLANK(Table2[[#This Row],[ActualResult]]), "_", IF(Table2[[#This Row],[ActualWinner]]=Table2[[#This Row],[PredictedWinner]], "Y", "N"))</f>
        <v>_</v>
      </c>
      <c r="P545" s="2" t="str">
        <f>IF(ISBLANK(Table2[[#This Row],[ActualResult]]), "_", IF(Table2[[#This Row],[ActualAwayScore]]=Table2[[#This Row],[PredictedAwayScore]], "Y", "N"))</f>
        <v>_</v>
      </c>
      <c r="Q545" s="2" t="str">
        <f>IF(ISBLANK(Table2[[#This Row],[ActualResult]]), "_", IF(Table2[[#This Row],[ActualHomeScore]]=Table2[[#This Row],[PredictedHomeScore]], "Y", "N"))</f>
        <v>_</v>
      </c>
      <c r="R545" s="2"/>
      <c r="S545" s="2" t="str">
        <f t="shared" si="24"/>
        <v>_</v>
      </c>
      <c r="T545" s="2">
        <f>IF(VLOOKUP(Table2[[#This Row],[AwayTeam]],Table3[[Teams]:[D]],2)=VLOOKUP(Table2[[#This Row],[HomeTeam]],Table3[[Teams]:[D]],2),1,0)</f>
        <v>1</v>
      </c>
      <c r="U545" s="2">
        <f>IF(VLOOKUP(Table2[[#This Row],[AwayTeam]],Table3[[Teams]:[D]],3)=VLOOKUP(Table2[[#This Row],[HomeTeam]],Table3[[Teams]:[D]],3),1,0)</f>
        <v>0</v>
      </c>
      <c r="V545" s="2">
        <f>IF(Table2[[#This Row],[InterConf]]=1,IF(Table2[[#This Row],[InterDiv]]=0, 1, 0), 0)</f>
        <v>1</v>
      </c>
      <c r="W545" s="2">
        <f>IF(VLOOKUP(Table2[[#This Row],[AwayTeam]],Table3[[Teams]:[D]],2)&lt;&gt;VLOOKUP(Table2[[#This Row],[HomeTeam]],Table3[[Teams]:[D]],2),1,0)</f>
        <v>0</v>
      </c>
    </row>
    <row r="546" spans="1:23" x14ac:dyDescent="0.25">
      <c r="A546" s="5"/>
      <c r="B546" s="3">
        <v>45648</v>
      </c>
      <c r="C546" s="10" t="s">
        <v>656</v>
      </c>
      <c r="D546" s="4" t="s">
        <v>30</v>
      </c>
      <c r="E546" s="4" t="s">
        <v>23</v>
      </c>
      <c r="F546" s="4"/>
      <c r="G546" s="4"/>
      <c r="H546" s="4" t="str">
        <f t="shared" si="26"/>
        <v>_</v>
      </c>
      <c r="I546" s="4"/>
      <c r="J546" s="4"/>
      <c r="K546" s="4"/>
      <c r="L546" s="2" t="str">
        <f t="shared" si="25"/>
        <v>_</v>
      </c>
      <c r="M546" s="4"/>
      <c r="N546" s="4">
        <f>IF(ISBLANK(Table2[[#This Row],[ActualResult]]), 0, 1)</f>
        <v>0</v>
      </c>
      <c r="O546" s="4" t="str">
        <f>IF(ISBLANK(Table2[[#This Row],[ActualResult]]), "_", IF(Table2[[#This Row],[ActualWinner]]=Table2[[#This Row],[PredictedWinner]], "Y", "N"))</f>
        <v>_</v>
      </c>
      <c r="P546" s="4" t="str">
        <f>IF(ISBLANK(Table2[[#This Row],[ActualResult]]), "_", IF(Table2[[#This Row],[ActualAwayScore]]=Table2[[#This Row],[PredictedAwayScore]], "Y", "N"))</f>
        <v>_</v>
      </c>
      <c r="Q546" s="4" t="str">
        <f>IF(ISBLANK(Table2[[#This Row],[ActualResult]]), "_", IF(Table2[[#This Row],[ActualHomeScore]]=Table2[[#This Row],[PredictedHomeScore]], "Y", "N"))</f>
        <v>_</v>
      </c>
      <c r="R546" s="2"/>
      <c r="S546" s="2" t="str">
        <f t="shared" si="24"/>
        <v>_</v>
      </c>
      <c r="T546" s="2">
        <f>IF(VLOOKUP(Table2[[#This Row],[AwayTeam]],Table3[[Teams]:[D]],2)=VLOOKUP(Table2[[#This Row],[HomeTeam]],Table3[[Teams]:[D]],2),1,0)</f>
        <v>0</v>
      </c>
      <c r="U546" s="2">
        <f>IF(VLOOKUP(Table2[[#This Row],[AwayTeam]],Table3[[Teams]:[D]],3)=VLOOKUP(Table2[[#This Row],[HomeTeam]],Table3[[Teams]:[D]],3),1,0)</f>
        <v>0</v>
      </c>
      <c r="V546" s="2">
        <f>IF(Table2[[#This Row],[InterConf]]=1,IF(Table2[[#This Row],[InterDiv]]=0, 1, 0), 0)</f>
        <v>0</v>
      </c>
      <c r="W546" s="2">
        <f>IF(VLOOKUP(Table2[[#This Row],[AwayTeam]],Table3[[Teams]:[D]],2)&lt;&gt;VLOOKUP(Table2[[#This Row],[HomeTeam]],Table3[[Teams]:[D]],2),1,0)</f>
        <v>1</v>
      </c>
    </row>
    <row r="547" spans="1:23" x14ac:dyDescent="0.25">
      <c r="B547" s="1">
        <v>45649</v>
      </c>
      <c r="C547" s="9" t="s">
        <v>657</v>
      </c>
      <c r="D547" s="2" t="s">
        <v>20</v>
      </c>
      <c r="E547" s="2" t="s">
        <v>32</v>
      </c>
      <c r="F547" s="2"/>
      <c r="G547" s="2"/>
      <c r="H547" s="2" t="str">
        <f t="shared" si="26"/>
        <v>_</v>
      </c>
      <c r="I547" s="2"/>
      <c r="J547" s="2"/>
      <c r="K547" s="2"/>
      <c r="L547" s="19" t="str">
        <f t="shared" si="25"/>
        <v>_</v>
      </c>
      <c r="M547" s="2"/>
      <c r="N547" s="2">
        <f>IF(ISBLANK(Table2[[#This Row],[ActualResult]]), 0, 1)</f>
        <v>0</v>
      </c>
      <c r="O547" s="2" t="str">
        <f>IF(ISBLANK(Table2[[#This Row],[ActualResult]]), "_", IF(Table2[[#This Row],[ActualWinner]]=Table2[[#This Row],[PredictedWinner]], "Y", "N"))</f>
        <v>_</v>
      </c>
      <c r="P547" s="2" t="str">
        <f>IF(ISBLANK(Table2[[#This Row],[ActualResult]]), "_", IF(Table2[[#This Row],[ActualAwayScore]]=Table2[[#This Row],[PredictedAwayScore]], "Y", "N"))</f>
        <v>_</v>
      </c>
      <c r="Q547" s="2" t="str">
        <f>IF(ISBLANK(Table2[[#This Row],[ActualResult]]), "_", IF(Table2[[#This Row],[ActualHomeScore]]=Table2[[#This Row],[PredictedHomeScore]], "Y", "N"))</f>
        <v>_</v>
      </c>
      <c r="R547" s="2"/>
      <c r="S547" s="2" t="str">
        <f t="shared" si="24"/>
        <v>_</v>
      </c>
      <c r="T547" s="2">
        <f>IF(VLOOKUP(Table2[[#This Row],[AwayTeam]],Table3[[Teams]:[D]],2)=VLOOKUP(Table2[[#This Row],[HomeTeam]],Table3[[Teams]:[D]],2),1,0)</f>
        <v>1</v>
      </c>
      <c r="U547" s="2">
        <f>IF(VLOOKUP(Table2[[#This Row],[AwayTeam]],Table3[[Teams]:[D]],3)=VLOOKUP(Table2[[#This Row],[HomeTeam]],Table3[[Teams]:[D]],3),1,0)</f>
        <v>1</v>
      </c>
      <c r="V547" s="2">
        <f>IF(Table2[[#This Row],[InterConf]]=1,IF(Table2[[#This Row],[InterDiv]]=0, 1, 0), 0)</f>
        <v>0</v>
      </c>
      <c r="W547" s="2">
        <f>IF(VLOOKUP(Table2[[#This Row],[AwayTeam]],Table3[[Teams]:[D]],2)&lt;&gt;VLOOKUP(Table2[[#This Row],[HomeTeam]],Table3[[Teams]:[D]],2),1,0)</f>
        <v>0</v>
      </c>
    </row>
    <row r="548" spans="1:23" x14ac:dyDescent="0.25">
      <c r="B548" s="1">
        <v>45649</v>
      </c>
      <c r="C548" s="9" t="s">
        <v>658</v>
      </c>
      <c r="D548" s="2" t="s">
        <v>22</v>
      </c>
      <c r="E548" s="2" t="s">
        <v>18</v>
      </c>
      <c r="F548" s="2"/>
      <c r="G548" s="2"/>
      <c r="H548" s="2" t="str">
        <f t="shared" si="26"/>
        <v>_</v>
      </c>
      <c r="I548" s="2"/>
      <c r="J548" s="2"/>
      <c r="K548" s="2"/>
      <c r="L548" s="2" t="str">
        <f t="shared" si="25"/>
        <v>_</v>
      </c>
      <c r="M548" s="2"/>
      <c r="N548" s="2">
        <f>IF(ISBLANK(Table2[[#This Row],[ActualResult]]), 0, 1)</f>
        <v>0</v>
      </c>
      <c r="O548" s="2" t="str">
        <f>IF(ISBLANK(Table2[[#This Row],[ActualResult]]), "_", IF(Table2[[#This Row],[ActualWinner]]=Table2[[#This Row],[PredictedWinner]], "Y", "N"))</f>
        <v>_</v>
      </c>
      <c r="P548" s="2" t="str">
        <f>IF(ISBLANK(Table2[[#This Row],[ActualResult]]), "_", IF(Table2[[#This Row],[ActualAwayScore]]=Table2[[#This Row],[PredictedAwayScore]], "Y", "N"))</f>
        <v>_</v>
      </c>
      <c r="Q548" s="2" t="str">
        <f>IF(ISBLANK(Table2[[#This Row],[ActualResult]]), "_", IF(Table2[[#This Row],[ActualHomeScore]]=Table2[[#This Row],[PredictedHomeScore]], "Y", "N"))</f>
        <v>_</v>
      </c>
      <c r="R548" s="2"/>
      <c r="S548" s="2" t="str">
        <f t="shared" si="24"/>
        <v>_</v>
      </c>
      <c r="T548" s="2">
        <f>IF(VLOOKUP(Table2[[#This Row],[AwayTeam]],Table3[[Teams]:[D]],2)=VLOOKUP(Table2[[#This Row],[HomeTeam]],Table3[[Teams]:[D]],2),1,0)</f>
        <v>0</v>
      </c>
      <c r="U548" s="2">
        <f>IF(VLOOKUP(Table2[[#This Row],[AwayTeam]],Table3[[Teams]:[D]],3)=VLOOKUP(Table2[[#This Row],[HomeTeam]],Table3[[Teams]:[D]],3),1,0)</f>
        <v>0</v>
      </c>
      <c r="V548" s="2">
        <f>IF(Table2[[#This Row],[InterConf]]=1,IF(Table2[[#This Row],[InterDiv]]=0, 1, 0), 0)</f>
        <v>0</v>
      </c>
      <c r="W548" s="2">
        <f>IF(VLOOKUP(Table2[[#This Row],[AwayTeam]],Table3[[Teams]:[D]],2)&lt;&gt;VLOOKUP(Table2[[#This Row],[HomeTeam]],Table3[[Teams]:[D]],2),1,0)</f>
        <v>1</v>
      </c>
    </row>
    <row r="549" spans="1:23" x14ac:dyDescent="0.25">
      <c r="B549" s="1">
        <v>45649</v>
      </c>
      <c r="C549" s="9" t="s">
        <v>659</v>
      </c>
      <c r="D549" s="2" t="s">
        <v>46</v>
      </c>
      <c r="E549" s="2" t="s">
        <v>16</v>
      </c>
      <c r="F549" s="2"/>
      <c r="G549" s="2"/>
      <c r="H549" s="2" t="str">
        <f t="shared" si="26"/>
        <v>_</v>
      </c>
      <c r="I549" s="2"/>
      <c r="J549" s="2"/>
      <c r="K549" s="2"/>
      <c r="L549" s="2" t="str">
        <f t="shared" si="25"/>
        <v>_</v>
      </c>
      <c r="M549" s="2"/>
      <c r="N549" s="2">
        <f>IF(ISBLANK(Table2[[#This Row],[ActualResult]]), 0, 1)</f>
        <v>0</v>
      </c>
      <c r="O549" s="2" t="str">
        <f>IF(ISBLANK(Table2[[#This Row],[ActualResult]]), "_", IF(Table2[[#This Row],[ActualWinner]]=Table2[[#This Row],[PredictedWinner]], "Y", "N"))</f>
        <v>_</v>
      </c>
      <c r="P549" s="2" t="str">
        <f>IF(ISBLANK(Table2[[#This Row],[ActualResult]]), "_", IF(Table2[[#This Row],[ActualAwayScore]]=Table2[[#This Row],[PredictedAwayScore]], "Y", "N"))</f>
        <v>_</v>
      </c>
      <c r="Q549" s="2" t="str">
        <f>IF(ISBLANK(Table2[[#This Row],[ActualResult]]), "_", IF(Table2[[#This Row],[ActualHomeScore]]=Table2[[#This Row],[PredictedHomeScore]], "Y", "N"))</f>
        <v>_</v>
      </c>
      <c r="R549" s="2"/>
      <c r="S549" s="2" t="str">
        <f t="shared" si="24"/>
        <v>_</v>
      </c>
      <c r="T549" s="2">
        <f>IF(VLOOKUP(Table2[[#This Row],[AwayTeam]],Table3[[Teams]:[D]],2)=VLOOKUP(Table2[[#This Row],[HomeTeam]],Table3[[Teams]:[D]],2),1,0)</f>
        <v>1</v>
      </c>
      <c r="U549" s="2">
        <f>IF(VLOOKUP(Table2[[#This Row],[AwayTeam]],Table3[[Teams]:[D]],3)=VLOOKUP(Table2[[#This Row],[HomeTeam]],Table3[[Teams]:[D]],3),1,0)</f>
        <v>0</v>
      </c>
      <c r="V549" s="2">
        <f>IF(Table2[[#This Row],[InterConf]]=1,IF(Table2[[#This Row],[InterDiv]]=0, 1, 0), 0)</f>
        <v>1</v>
      </c>
      <c r="W549" s="2">
        <f>IF(VLOOKUP(Table2[[#This Row],[AwayTeam]],Table3[[Teams]:[D]],2)&lt;&gt;VLOOKUP(Table2[[#This Row],[HomeTeam]],Table3[[Teams]:[D]],2),1,0)</f>
        <v>0</v>
      </c>
    </row>
    <row r="550" spans="1:23" x14ac:dyDescent="0.25">
      <c r="B550" s="1">
        <v>45649</v>
      </c>
      <c r="C550" s="9" t="s">
        <v>660</v>
      </c>
      <c r="D550" s="2" t="s">
        <v>13</v>
      </c>
      <c r="E550" s="2" t="s">
        <v>31</v>
      </c>
      <c r="F550" s="2"/>
      <c r="G550" s="2"/>
      <c r="H550" s="2" t="str">
        <f t="shared" si="26"/>
        <v>_</v>
      </c>
      <c r="I550" s="2"/>
      <c r="J550" s="2"/>
      <c r="K550" s="2"/>
      <c r="L550" s="2" t="str">
        <f t="shared" si="25"/>
        <v>_</v>
      </c>
      <c r="M550" s="2"/>
      <c r="N550" s="2">
        <f>IF(ISBLANK(Table2[[#This Row],[ActualResult]]), 0, 1)</f>
        <v>0</v>
      </c>
      <c r="O550" s="2" t="str">
        <f>IF(ISBLANK(Table2[[#This Row],[ActualResult]]), "_", IF(Table2[[#This Row],[ActualWinner]]=Table2[[#This Row],[PredictedWinner]], "Y", "N"))</f>
        <v>_</v>
      </c>
      <c r="P550" s="2" t="str">
        <f>IF(ISBLANK(Table2[[#This Row],[ActualResult]]), "_", IF(Table2[[#This Row],[ActualAwayScore]]=Table2[[#This Row],[PredictedAwayScore]], "Y", "N"))</f>
        <v>_</v>
      </c>
      <c r="Q550" s="2" t="str">
        <f>IF(ISBLANK(Table2[[#This Row],[ActualResult]]), "_", IF(Table2[[#This Row],[ActualHomeScore]]=Table2[[#This Row],[PredictedHomeScore]], "Y", "N"))</f>
        <v>_</v>
      </c>
      <c r="R550" s="2"/>
      <c r="S550" s="2" t="str">
        <f t="shared" si="24"/>
        <v>_</v>
      </c>
      <c r="T550" s="2">
        <f>IF(VLOOKUP(Table2[[#This Row],[AwayTeam]],Table3[[Teams]:[D]],2)=VLOOKUP(Table2[[#This Row],[HomeTeam]],Table3[[Teams]:[D]],2),1,0)</f>
        <v>0</v>
      </c>
      <c r="U550" s="2">
        <f>IF(VLOOKUP(Table2[[#This Row],[AwayTeam]],Table3[[Teams]:[D]],3)=VLOOKUP(Table2[[#This Row],[HomeTeam]],Table3[[Teams]:[D]],3),1,0)</f>
        <v>0</v>
      </c>
      <c r="V550" s="2">
        <f>IF(Table2[[#This Row],[InterConf]]=1,IF(Table2[[#This Row],[InterDiv]]=0, 1, 0), 0)</f>
        <v>0</v>
      </c>
      <c r="W550" s="2">
        <f>IF(VLOOKUP(Table2[[#This Row],[AwayTeam]],Table3[[Teams]:[D]],2)&lt;&gt;VLOOKUP(Table2[[#This Row],[HomeTeam]],Table3[[Teams]:[D]],2),1,0)</f>
        <v>1</v>
      </c>
    </row>
    <row r="551" spans="1:23" x14ac:dyDescent="0.25">
      <c r="B551" s="1">
        <v>45649</v>
      </c>
      <c r="C551" s="9" t="s">
        <v>661</v>
      </c>
      <c r="D551" s="2" t="s">
        <v>43</v>
      </c>
      <c r="E551" s="2" t="s">
        <v>14</v>
      </c>
      <c r="F551" s="2"/>
      <c r="G551" s="2"/>
      <c r="H551" s="2" t="str">
        <f t="shared" si="26"/>
        <v>_</v>
      </c>
      <c r="I551" s="2"/>
      <c r="J551" s="2"/>
      <c r="K551" s="2"/>
      <c r="L551" s="2" t="str">
        <f t="shared" si="25"/>
        <v>_</v>
      </c>
      <c r="M551" s="2"/>
      <c r="N551" s="2">
        <f>IF(ISBLANK(Table2[[#This Row],[ActualResult]]), 0, 1)</f>
        <v>0</v>
      </c>
      <c r="O551" s="2" t="str">
        <f>IF(ISBLANK(Table2[[#This Row],[ActualResult]]), "_", IF(Table2[[#This Row],[ActualWinner]]=Table2[[#This Row],[PredictedWinner]], "Y", "N"))</f>
        <v>_</v>
      </c>
      <c r="P551" s="2" t="str">
        <f>IF(ISBLANK(Table2[[#This Row],[ActualResult]]), "_", IF(Table2[[#This Row],[ActualAwayScore]]=Table2[[#This Row],[PredictedAwayScore]], "Y", "N"))</f>
        <v>_</v>
      </c>
      <c r="Q551" s="2" t="str">
        <f>IF(ISBLANK(Table2[[#This Row],[ActualResult]]), "_", IF(Table2[[#This Row],[ActualHomeScore]]=Table2[[#This Row],[PredictedHomeScore]], "Y", "N"))</f>
        <v>_</v>
      </c>
      <c r="R551" s="2"/>
      <c r="S551" s="2" t="str">
        <f t="shared" si="24"/>
        <v>_</v>
      </c>
      <c r="T551" s="2">
        <f>IF(VLOOKUP(Table2[[#This Row],[AwayTeam]],Table3[[Teams]:[D]],2)=VLOOKUP(Table2[[#This Row],[HomeTeam]],Table3[[Teams]:[D]],2),1,0)</f>
        <v>1</v>
      </c>
      <c r="U551" s="2">
        <f>IF(VLOOKUP(Table2[[#This Row],[AwayTeam]],Table3[[Teams]:[D]],3)=VLOOKUP(Table2[[#This Row],[HomeTeam]],Table3[[Teams]:[D]],3),1,0)</f>
        <v>1</v>
      </c>
      <c r="V551" s="2">
        <f>IF(Table2[[#This Row],[InterConf]]=1,IF(Table2[[#This Row],[InterDiv]]=0, 1, 0), 0)</f>
        <v>0</v>
      </c>
      <c r="W551" s="2">
        <f>IF(VLOOKUP(Table2[[#This Row],[AwayTeam]],Table3[[Teams]:[D]],2)&lt;&gt;VLOOKUP(Table2[[#This Row],[HomeTeam]],Table3[[Teams]:[D]],2),1,0)</f>
        <v>0</v>
      </c>
    </row>
    <row r="552" spans="1:23" x14ac:dyDescent="0.25">
      <c r="B552" s="1">
        <v>45649</v>
      </c>
      <c r="C552" s="9" t="s">
        <v>662</v>
      </c>
      <c r="D552" s="2" t="s">
        <v>45</v>
      </c>
      <c r="E552" s="2" t="s">
        <v>21</v>
      </c>
      <c r="F552" s="2"/>
      <c r="G552" s="2"/>
      <c r="H552" s="2" t="str">
        <f t="shared" si="26"/>
        <v>_</v>
      </c>
      <c r="I552" s="2"/>
      <c r="J552" s="2"/>
      <c r="K552" s="2"/>
      <c r="L552" s="2" t="str">
        <f t="shared" si="25"/>
        <v>_</v>
      </c>
      <c r="M552" s="2"/>
      <c r="N552" s="2">
        <f>IF(ISBLANK(Table2[[#This Row],[ActualResult]]), 0, 1)</f>
        <v>0</v>
      </c>
      <c r="O552" s="2" t="str">
        <f>IF(ISBLANK(Table2[[#This Row],[ActualResult]]), "_", IF(Table2[[#This Row],[ActualWinner]]=Table2[[#This Row],[PredictedWinner]], "Y", "N"))</f>
        <v>_</v>
      </c>
      <c r="P552" s="2" t="str">
        <f>IF(ISBLANK(Table2[[#This Row],[ActualResult]]), "_", IF(Table2[[#This Row],[ActualAwayScore]]=Table2[[#This Row],[PredictedAwayScore]], "Y", "N"))</f>
        <v>_</v>
      </c>
      <c r="Q552" s="2" t="str">
        <f>IF(ISBLANK(Table2[[#This Row],[ActualResult]]), "_", IF(Table2[[#This Row],[ActualHomeScore]]=Table2[[#This Row],[PredictedHomeScore]], "Y", "N"))</f>
        <v>_</v>
      </c>
      <c r="R552" s="2"/>
      <c r="S552" s="2" t="str">
        <f t="shared" si="24"/>
        <v>_</v>
      </c>
      <c r="T552" s="2">
        <f>IF(VLOOKUP(Table2[[#This Row],[AwayTeam]],Table3[[Teams]:[D]],2)=VLOOKUP(Table2[[#This Row],[HomeTeam]],Table3[[Teams]:[D]],2),1,0)</f>
        <v>1</v>
      </c>
      <c r="U552" s="2">
        <f>IF(VLOOKUP(Table2[[#This Row],[AwayTeam]],Table3[[Teams]:[D]],3)=VLOOKUP(Table2[[#This Row],[HomeTeam]],Table3[[Teams]:[D]],3),1,0)</f>
        <v>1</v>
      </c>
      <c r="V552" s="2">
        <f>IF(Table2[[#This Row],[InterConf]]=1,IF(Table2[[#This Row],[InterDiv]]=0, 1, 0), 0)</f>
        <v>0</v>
      </c>
      <c r="W552" s="2">
        <f>IF(VLOOKUP(Table2[[#This Row],[AwayTeam]],Table3[[Teams]:[D]],2)&lt;&gt;VLOOKUP(Table2[[#This Row],[HomeTeam]],Table3[[Teams]:[D]],2),1,0)</f>
        <v>0</v>
      </c>
    </row>
    <row r="553" spans="1:23" x14ac:dyDescent="0.25">
      <c r="B553" s="1">
        <v>45649</v>
      </c>
      <c r="C553" s="9" t="s">
        <v>663</v>
      </c>
      <c r="D553" s="2" t="s">
        <v>19</v>
      </c>
      <c r="E553" s="2" t="s">
        <v>36</v>
      </c>
      <c r="F553" s="2"/>
      <c r="G553" s="2"/>
      <c r="H553" s="2" t="str">
        <f t="shared" si="26"/>
        <v>_</v>
      </c>
      <c r="I553" s="2"/>
      <c r="J553" s="2"/>
      <c r="K553" s="2"/>
      <c r="L553" s="2" t="str">
        <f t="shared" si="25"/>
        <v>_</v>
      </c>
      <c r="M553" s="2"/>
      <c r="N553" s="2">
        <f>IF(ISBLANK(Table2[[#This Row],[ActualResult]]), 0, 1)</f>
        <v>0</v>
      </c>
      <c r="O553" s="2" t="str">
        <f>IF(ISBLANK(Table2[[#This Row],[ActualResult]]), "_", IF(Table2[[#This Row],[ActualWinner]]=Table2[[#This Row],[PredictedWinner]], "Y", "N"))</f>
        <v>_</v>
      </c>
      <c r="P553" s="2" t="str">
        <f>IF(ISBLANK(Table2[[#This Row],[ActualResult]]), "_", IF(Table2[[#This Row],[ActualAwayScore]]=Table2[[#This Row],[PredictedAwayScore]], "Y", "N"))</f>
        <v>_</v>
      </c>
      <c r="Q553" s="2" t="str">
        <f>IF(ISBLANK(Table2[[#This Row],[ActualResult]]), "_", IF(Table2[[#This Row],[ActualHomeScore]]=Table2[[#This Row],[PredictedHomeScore]], "Y", "N"))</f>
        <v>_</v>
      </c>
      <c r="R553" s="2"/>
      <c r="S553" s="2" t="str">
        <f t="shared" si="24"/>
        <v>_</v>
      </c>
      <c r="T553" s="2">
        <f>IF(VLOOKUP(Table2[[#This Row],[AwayTeam]],Table3[[Teams]:[D]],2)=VLOOKUP(Table2[[#This Row],[HomeTeam]],Table3[[Teams]:[D]],2),1,0)</f>
        <v>1</v>
      </c>
      <c r="U553" s="2">
        <f>IF(VLOOKUP(Table2[[#This Row],[AwayTeam]],Table3[[Teams]:[D]],3)=VLOOKUP(Table2[[#This Row],[HomeTeam]],Table3[[Teams]:[D]],3),1,0)</f>
        <v>0</v>
      </c>
      <c r="V553" s="2">
        <f>IF(Table2[[#This Row],[InterConf]]=1,IF(Table2[[#This Row],[InterDiv]]=0, 1, 0), 0)</f>
        <v>1</v>
      </c>
      <c r="W553" s="2">
        <f>IF(VLOOKUP(Table2[[#This Row],[AwayTeam]],Table3[[Teams]:[D]],2)&lt;&gt;VLOOKUP(Table2[[#This Row],[HomeTeam]],Table3[[Teams]:[D]],2),1,0)</f>
        <v>0</v>
      </c>
    </row>
    <row r="554" spans="1:23" x14ac:dyDescent="0.25">
      <c r="B554" s="1">
        <v>45649</v>
      </c>
      <c r="C554" s="9" t="s">
        <v>664</v>
      </c>
      <c r="D554" s="2" t="s">
        <v>29</v>
      </c>
      <c r="E554" s="2" t="s">
        <v>33</v>
      </c>
      <c r="F554" s="2"/>
      <c r="G554" s="2"/>
      <c r="H554" s="2" t="str">
        <f t="shared" si="26"/>
        <v>_</v>
      </c>
      <c r="I554" s="2"/>
      <c r="J554" s="2"/>
      <c r="K554" s="2"/>
      <c r="L554" s="2" t="str">
        <f t="shared" si="25"/>
        <v>_</v>
      </c>
      <c r="M554" s="2"/>
      <c r="N554" s="2">
        <f>IF(ISBLANK(Table2[[#This Row],[ActualResult]]), 0, 1)</f>
        <v>0</v>
      </c>
      <c r="O554" s="2" t="str">
        <f>IF(ISBLANK(Table2[[#This Row],[ActualResult]]), "_", IF(Table2[[#This Row],[ActualWinner]]=Table2[[#This Row],[PredictedWinner]], "Y", "N"))</f>
        <v>_</v>
      </c>
      <c r="P554" s="2" t="str">
        <f>IF(ISBLANK(Table2[[#This Row],[ActualResult]]), "_", IF(Table2[[#This Row],[ActualAwayScore]]=Table2[[#This Row],[PredictedAwayScore]], "Y", "N"))</f>
        <v>_</v>
      </c>
      <c r="Q554" s="2" t="str">
        <f>IF(ISBLANK(Table2[[#This Row],[ActualResult]]), "_", IF(Table2[[#This Row],[ActualHomeScore]]=Table2[[#This Row],[PredictedHomeScore]], "Y", "N"))</f>
        <v>_</v>
      </c>
      <c r="R554" s="2"/>
      <c r="S554" s="2" t="str">
        <f t="shared" si="24"/>
        <v>_</v>
      </c>
      <c r="T554" s="2">
        <f>IF(VLOOKUP(Table2[[#This Row],[AwayTeam]],Table3[[Teams]:[D]],2)=VLOOKUP(Table2[[#This Row],[HomeTeam]],Table3[[Teams]:[D]],2),1,0)</f>
        <v>1</v>
      </c>
      <c r="U554" s="2">
        <f>IF(VLOOKUP(Table2[[#This Row],[AwayTeam]],Table3[[Teams]:[D]],3)=VLOOKUP(Table2[[#This Row],[HomeTeam]],Table3[[Teams]:[D]],3),1,0)</f>
        <v>0</v>
      </c>
      <c r="V554" s="2">
        <f>IF(Table2[[#This Row],[InterConf]]=1,IF(Table2[[#This Row],[InterDiv]]=0, 1, 0), 0)</f>
        <v>1</v>
      </c>
      <c r="W554" s="2">
        <f>IF(VLOOKUP(Table2[[#This Row],[AwayTeam]],Table3[[Teams]:[D]],2)&lt;&gt;VLOOKUP(Table2[[#This Row],[HomeTeam]],Table3[[Teams]:[D]],2),1,0)</f>
        <v>0</v>
      </c>
    </row>
    <row r="555" spans="1:23" x14ac:dyDescent="0.25">
      <c r="B555" s="1">
        <v>45649</v>
      </c>
      <c r="C555" s="9" t="s">
        <v>665</v>
      </c>
      <c r="D555" s="2" t="s">
        <v>44</v>
      </c>
      <c r="E555" s="2" t="s">
        <v>35</v>
      </c>
      <c r="F555" s="2"/>
      <c r="G555" s="2"/>
      <c r="H555" s="2" t="str">
        <f t="shared" si="26"/>
        <v>_</v>
      </c>
      <c r="I555" s="2"/>
      <c r="J555" s="2"/>
      <c r="K555" s="2"/>
      <c r="L555" s="2" t="str">
        <f t="shared" si="25"/>
        <v>_</v>
      </c>
      <c r="M555" s="2"/>
      <c r="N555" s="2">
        <f>IF(ISBLANK(Table2[[#This Row],[ActualResult]]), 0, 1)</f>
        <v>0</v>
      </c>
      <c r="O555" s="2" t="str">
        <f>IF(ISBLANK(Table2[[#This Row],[ActualResult]]), "_", IF(Table2[[#This Row],[ActualWinner]]=Table2[[#This Row],[PredictedWinner]], "Y", "N"))</f>
        <v>_</v>
      </c>
      <c r="P555" s="2" t="str">
        <f>IF(ISBLANK(Table2[[#This Row],[ActualResult]]), "_", IF(Table2[[#This Row],[ActualAwayScore]]=Table2[[#This Row],[PredictedAwayScore]], "Y", "N"))</f>
        <v>_</v>
      </c>
      <c r="Q555" s="2" t="str">
        <f>IF(ISBLANK(Table2[[#This Row],[ActualResult]]), "_", IF(Table2[[#This Row],[ActualHomeScore]]=Table2[[#This Row],[PredictedHomeScore]], "Y", "N"))</f>
        <v>_</v>
      </c>
      <c r="R555" s="2"/>
      <c r="S555" s="2" t="str">
        <f t="shared" si="24"/>
        <v>_</v>
      </c>
      <c r="T555" s="2">
        <f>IF(VLOOKUP(Table2[[#This Row],[AwayTeam]],Table3[[Teams]:[D]],2)=VLOOKUP(Table2[[#This Row],[HomeTeam]],Table3[[Teams]:[D]],2),1,0)</f>
        <v>0</v>
      </c>
      <c r="U555" s="2">
        <f>IF(VLOOKUP(Table2[[#This Row],[AwayTeam]],Table3[[Teams]:[D]],3)=VLOOKUP(Table2[[#This Row],[HomeTeam]],Table3[[Teams]:[D]],3),1,0)</f>
        <v>0</v>
      </c>
      <c r="V555" s="2">
        <f>IF(Table2[[#This Row],[InterConf]]=1,IF(Table2[[#This Row],[InterDiv]]=0, 1, 0), 0)</f>
        <v>0</v>
      </c>
      <c r="W555" s="2">
        <f>IF(VLOOKUP(Table2[[#This Row],[AwayTeam]],Table3[[Teams]:[D]],2)&lt;&gt;VLOOKUP(Table2[[#This Row],[HomeTeam]],Table3[[Teams]:[D]],2),1,0)</f>
        <v>1</v>
      </c>
    </row>
    <row r="556" spans="1:23" x14ac:dyDescent="0.25">
      <c r="B556" s="1">
        <v>45649</v>
      </c>
      <c r="C556" s="9" t="s">
        <v>666</v>
      </c>
      <c r="D556" s="2" t="s">
        <v>17</v>
      </c>
      <c r="E556" s="2" t="s">
        <v>37</v>
      </c>
      <c r="F556" s="2"/>
      <c r="G556" s="2"/>
      <c r="H556" s="2" t="str">
        <f t="shared" si="26"/>
        <v>_</v>
      </c>
      <c r="I556" s="2"/>
      <c r="J556" s="2"/>
      <c r="K556" s="2"/>
      <c r="L556" s="2" t="str">
        <f t="shared" si="25"/>
        <v>_</v>
      </c>
      <c r="M556" s="2"/>
      <c r="N556" s="2">
        <f>IF(ISBLANK(Table2[[#This Row],[ActualResult]]), 0, 1)</f>
        <v>0</v>
      </c>
      <c r="O556" s="2" t="str">
        <f>IF(ISBLANK(Table2[[#This Row],[ActualResult]]), "_", IF(Table2[[#This Row],[ActualWinner]]=Table2[[#This Row],[PredictedWinner]], "Y", "N"))</f>
        <v>_</v>
      </c>
      <c r="P556" s="2" t="str">
        <f>IF(ISBLANK(Table2[[#This Row],[ActualResult]]), "_", IF(Table2[[#This Row],[ActualAwayScore]]=Table2[[#This Row],[PredictedAwayScore]], "Y", "N"))</f>
        <v>_</v>
      </c>
      <c r="Q556" s="2" t="str">
        <f>IF(ISBLANK(Table2[[#This Row],[ActualResult]]), "_", IF(Table2[[#This Row],[ActualHomeScore]]=Table2[[#This Row],[PredictedHomeScore]], "Y", "N"))</f>
        <v>_</v>
      </c>
      <c r="R556" s="2"/>
      <c r="S556" s="2" t="str">
        <f t="shared" si="24"/>
        <v>_</v>
      </c>
      <c r="T556" s="2">
        <f>IF(VLOOKUP(Table2[[#This Row],[AwayTeam]],Table3[[Teams]:[D]],2)=VLOOKUP(Table2[[#This Row],[HomeTeam]],Table3[[Teams]:[D]],2),1,0)</f>
        <v>1</v>
      </c>
      <c r="U556" s="2">
        <f>IF(VLOOKUP(Table2[[#This Row],[AwayTeam]],Table3[[Teams]:[D]],3)=VLOOKUP(Table2[[#This Row],[HomeTeam]],Table3[[Teams]:[D]],3),1,0)</f>
        <v>1</v>
      </c>
      <c r="V556" s="2">
        <f>IF(Table2[[#This Row],[InterConf]]=1,IF(Table2[[#This Row],[InterDiv]]=0, 1, 0), 0)</f>
        <v>0</v>
      </c>
      <c r="W556" s="2">
        <f>IF(VLOOKUP(Table2[[#This Row],[AwayTeam]],Table3[[Teams]:[D]],2)&lt;&gt;VLOOKUP(Table2[[#This Row],[HomeTeam]],Table3[[Teams]:[D]],2),1,0)</f>
        <v>0</v>
      </c>
    </row>
    <row r="557" spans="1:23" x14ac:dyDescent="0.25">
      <c r="B557" s="1">
        <v>45649</v>
      </c>
      <c r="C557" s="9" t="s">
        <v>667</v>
      </c>
      <c r="D557" s="2" t="s">
        <v>38</v>
      </c>
      <c r="E557" s="2" t="s">
        <v>25</v>
      </c>
      <c r="F557" s="2"/>
      <c r="G557" s="2"/>
      <c r="H557" s="2" t="str">
        <f t="shared" si="26"/>
        <v>_</v>
      </c>
      <c r="I557" s="2"/>
      <c r="J557" s="2"/>
      <c r="K557" s="2"/>
      <c r="L557" s="2" t="str">
        <f t="shared" si="25"/>
        <v>_</v>
      </c>
      <c r="M557" s="2"/>
      <c r="N557" s="2">
        <f>IF(ISBLANK(Table2[[#This Row],[ActualResult]]), 0, 1)</f>
        <v>0</v>
      </c>
      <c r="O557" s="2" t="str">
        <f>IF(ISBLANK(Table2[[#This Row],[ActualResult]]), "_", IF(Table2[[#This Row],[ActualWinner]]=Table2[[#This Row],[PredictedWinner]], "Y", "N"))</f>
        <v>_</v>
      </c>
      <c r="P557" s="2" t="str">
        <f>IF(ISBLANK(Table2[[#This Row],[ActualResult]]), "_", IF(Table2[[#This Row],[ActualAwayScore]]=Table2[[#This Row],[PredictedAwayScore]], "Y", "N"))</f>
        <v>_</v>
      </c>
      <c r="Q557" s="2" t="str">
        <f>IF(ISBLANK(Table2[[#This Row],[ActualResult]]), "_", IF(Table2[[#This Row],[ActualHomeScore]]=Table2[[#This Row],[PredictedHomeScore]], "Y", "N"))</f>
        <v>_</v>
      </c>
      <c r="R557" s="2"/>
      <c r="S557" s="2" t="str">
        <f t="shared" si="24"/>
        <v>_</v>
      </c>
      <c r="T557" s="2">
        <f>IF(VLOOKUP(Table2[[#This Row],[AwayTeam]],Table3[[Teams]:[D]],2)=VLOOKUP(Table2[[#This Row],[HomeTeam]],Table3[[Teams]:[D]],2),1,0)</f>
        <v>1</v>
      </c>
      <c r="U557" s="2">
        <f>IF(VLOOKUP(Table2[[#This Row],[AwayTeam]],Table3[[Teams]:[D]],3)=VLOOKUP(Table2[[#This Row],[HomeTeam]],Table3[[Teams]:[D]],3),1,0)</f>
        <v>1</v>
      </c>
      <c r="V557" s="2">
        <f>IF(Table2[[#This Row],[InterConf]]=1,IF(Table2[[#This Row],[InterDiv]]=0, 1, 0), 0)</f>
        <v>0</v>
      </c>
      <c r="W557" s="2">
        <f>IF(VLOOKUP(Table2[[#This Row],[AwayTeam]],Table3[[Teams]:[D]],2)&lt;&gt;VLOOKUP(Table2[[#This Row],[HomeTeam]],Table3[[Teams]:[D]],2),1,0)</f>
        <v>0</v>
      </c>
    </row>
    <row r="558" spans="1:23" x14ac:dyDescent="0.25">
      <c r="B558" s="1">
        <v>45649</v>
      </c>
      <c r="C558" s="9" t="s">
        <v>668</v>
      </c>
      <c r="D558" s="2" t="s">
        <v>34</v>
      </c>
      <c r="E558" s="2" t="s">
        <v>15</v>
      </c>
      <c r="F558" s="2"/>
      <c r="G558" s="2"/>
      <c r="H558" s="2" t="str">
        <f t="shared" si="26"/>
        <v>_</v>
      </c>
      <c r="I558" s="2"/>
      <c r="J558" s="2"/>
      <c r="K558" s="2"/>
      <c r="L558" s="2" t="str">
        <f t="shared" si="25"/>
        <v>_</v>
      </c>
      <c r="M558" s="2"/>
      <c r="N558" s="2">
        <f>IF(ISBLANK(Table2[[#This Row],[ActualResult]]), 0, 1)</f>
        <v>0</v>
      </c>
      <c r="O558" s="2" t="str">
        <f>IF(ISBLANK(Table2[[#This Row],[ActualResult]]), "_", IF(Table2[[#This Row],[ActualWinner]]=Table2[[#This Row],[PredictedWinner]], "Y", "N"))</f>
        <v>_</v>
      </c>
      <c r="P558" s="2" t="str">
        <f>IF(ISBLANK(Table2[[#This Row],[ActualResult]]), "_", IF(Table2[[#This Row],[ActualAwayScore]]=Table2[[#This Row],[PredictedAwayScore]], "Y", "N"))</f>
        <v>_</v>
      </c>
      <c r="Q558" s="2" t="str">
        <f>IF(ISBLANK(Table2[[#This Row],[ActualResult]]), "_", IF(Table2[[#This Row],[ActualHomeScore]]=Table2[[#This Row],[PredictedHomeScore]], "Y", "N"))</f>
        <v>_</v>
      </c>
      <c r="R558" s="2"/>
      <c r="S558" s="2" t="str">
        <f t="shared" si="24"/>
        <v>_</v>
      </c>
      <c r="T558" s="2">
        <f>IF(VLOOKUP(Table2[[#This Row],[AwayTeam]],Table3[[Teams]:[D]],2)=VLOOKUP(Table2[[#This Row],[HomeTeam]],Table3[[Teams]:[D]],2),1,0)</f>
        <v>1</v>
      </c>
      <c r="U558" s="2">
        <f>IF(VLOOKUP(Table2[[#This Row],[AwayTeam]],Table3[[Teams]:[D]],3)=VLOOKUP(Table2[[#This Row],[HomeTeam]],Table3[[Teams]:[D]],3),1,0)</f>
        <v>1</v>
      </c>
      <c r="V558" s="2">
        <f>IF(Table2[[#This Row],[InterConf]]=1,IF(Table2[[#This Row],[InterDiv]]=0, 1, 0), 0)</f>
        <v>0</v>
      </c>
      <c r="W558" s="2">
        <f>IF(VLOOKUP(Table2[[#This Row],[AwayTeam]],Table3[[Teams]:[D]],2)&lt;&gt;VLOOKUP(Table2[[#This Row],[HomeTeam]],Table3[[Teams]:[D]],2),1,0)</f>
        <v>0</v>
      </c>
    </row>
    <row r="559" spans="1:23" x14ac:dyDescent="0.25">
      <c r="A559" s="5"/>
      <c r="B559" s="3">
        <v>45649</v>
      </c>
      <c r="C559" s="10" t="s">
        <v>669</v>
      </c>
      <c r="D559" s="4" t="s">
        <v>47</v>
      </c>
      <c r="E559" s="4" t="s">
        <v>27</v>
      </c>
      <c r="F559" s="4"/>
      <c r="G559" s="4"/>
      <c r="H559" s="4" t="str">
        <f t="shared" si="26"/>
        <v>_</v>
      </c>
      <c r="I559" s="4"/>
      <c r="J559" s="4"/>
      <c r="K559" s="4"/>
      <c r="L559" s="2" t="str">
        <f t="shared" si="25"/>
        <v>_</v>
      </c>
      <c r="M559" s="4"/>
      <c r="N559" s="4">
        <f>IF(ISBLANK(Table2[[#This Row],[ActualResult]]), 0, 1)</f>
        <v>0</v>
      </c>
      <c r="O559" s="4" t="str">
        <f>IF(ISBLANK(Table2[[#This Row],[ActualResult]]), "_", IF(Table2[[#This Row],[ActualWinner]]=Table2[[#This Row],[PredictedWinner]], "Y", "N"))</f>
        <v>_</v>
      </c>
      <c r="P559" s="4" t="str">
        <f>IF(ISBLANK(Table2[[#This Row],[ActualResult]]), "_", IF(Table2[[#This Row],[ActualAwayScore]]=Table2[[#This Row],[PredictedAwayScore]], "Y", "N"))</f>
        <v>_</v>
      </c>
      <c r="Q559" s="4" t="str">
        <f>IF(ISBLANK(Table2[[#This Row],[ActualResult]]), "_", IF(Table2[[#This Row],[ActualHomeScore]]=Table2[[#This Row],[PredictedHomeScore]], "Y", "N"))</f>
        <v>_</v>
      </c>
      <c r="R559" s="2"/>
      <c r="S559" s="2" t="str">
        <f t="shared" si="24"/>
        <v>_</v>
      </c>
      <c r="T559" s="2">
        <f>IF(VLOOKUP(Table2[[#This Row],[AwayTeam]],Table3[[Teams]:[D]],2)=VLOOKUP(Table2[[#This Row],[HomeTeam]],Table3[[Teams]:[D]],2),1,0)</f>
        <v>1</v>
      </c>
      <c r="U559" s="2">
        <f>IF(VLOOKUP(Table2[[#This Row],[AwayTeam]],Table3[[Teams]:[D]],3)=VLOOKUP(Table2[[#This Row],[HomeTeam]],Table3[[Teams]:[D]],3),1,0)</f>
        <v>1</v>
      </c>
      <c r="V559" s="2">
        <f>IF(Table2[[#This Row],[InterConf]]=1,IF(Table2[[#This Row],[InterDiv]]=0, 1, 0), 0)</f>
        <v>0</v>
      </c>
      <c r="W559" s="2">
        <f>IF(VLOOKUP(Table2[[#This Row],[AwayTeam]],Table3[[Teams]:[D]],2)&lt;&gt;VLOOKUP(Table2[[#This Row],[HomeTeam]],Table3[[Teams]:[D]],2),1,0)</f>
        <v>0</v>
      </c>
    </row>
    <row r="560" spans="1:23" x14ac:dyDescent="0.25">
      <c r="B560" s="1">
        <v>45653</v>
      </c>
      <c r="C560" s="9" t="s">
        <v>670</v>
      </c>
      <c r="D560" s="2" t="s">
        <v>17</v>
      </c>
      <c r="E560" s="2" t="s">
        <v>29</v>
      </c>
      <c r="F560" s="2"/>
      <c r="G560" s="2"/>
      <c r="H560" s="2" t="str">
        <f t="shared" si="26"/>
        <v>_</v>
      </c>
      <c r="I560" s="2"/>
      <c r="J560" s="2"/>
      <c r="K560" s="2"/>
      <c r="L560" s="19" t="str">
        <f t="shared" si="25"/>
        <v>_</v>
      </c>
      <c r="M560" s="2"/>
      <c r="N560" s="2">
        <f>IF(ISBLANK(Table2[[#This Row],[ActualResult]]), 0, 1)</f>
        <v>0</v>
      </c>
      <c r="O560" s="2" t="str">
        <f>IF(ISBLANK(Table2[[#This Row],[ActualResult]]), "_", IF(Table2[[#This Row],[ActualWinner]]=Table2[[#This Row],[PredictedWinner]], "Y", "N"))</f>
        <v>_</v>
      </c>
      <c r="P560" s="2" t="str">
        <f>IF(ISBLANK(Table2[[#This Row],[ActualResult]]), "_", IF(Table2[[#This Row],[ActualAwayScore]]=Table2[[#This Row],[PredictedAwayScore]], "Y", "N"))</f>
        <v>_</v>
      </c>
      <c r="Q560" s="2" t="str">
        <f>IF(ISBLANK(Table2[[#This Row],[ActualResult]]), "_", IF(Table2[[#This Row],[ActualHomeScore]]=Table2[[#This Row],[PredictedHomeScore]], "Y", "N"))</f>
        <v>_</v>
      </c>
      <c r="R560" s="2"/>
      <c r="S560" s="2" t="str">
        <f t="shared" si="24"/>
        <v>_</v>
      </c>
      <c r="T560" s="2">
        <f>IF(VLOOKUP(Table2[[#This Row],[AwayTeam]],Table3[[Teams]:[D]],2)=VLOOKUP(Table2[[#This Row],[HomeTeam]],Table3[[Teams]:[D]],2),1,0)</f>
        <v>0</v>
      </c>
      <c r="U560" s="2">
        <f>IF(VLOOKUP(Table2[[#This Row],[AwayTeam]],Table3[[Teams]:[D]],3)=VLOOKUP(Table2[[#This Row],[HomeTeam]],Table3[[Teams]:[D]],3),1,0)</f>
        <v>0</v>
      </c>
      <c r="V560" s="2">
        <f>IF(Table2[[#This Row],[InterConf]]=1,IF(Table2[[#This Row],[InterDiv]]=0, 1, 0), 0)</f>
        <v>0</v>
      </c>
      <c r="W560" s="2">
        <f>IF(VLOOKUP(Table2[[#This Row],[AwayTeam]],Table3[[Teams]:[D]],2)&lt;&gt;VLOOKUP(Table2[[#This Row],[HomeTeam]],Table3[[Teams]:[D]],2),1,0)</f>
        <v>1</v>
      </c>
    </row>
    <row r="561" spans="1:23" x14ac:dyDescent="0.25">
      <c r="B561" s="1">
        <v>45653</v>
      </c>
      <c r="C561" s="9" t="s">
        <v>671</v>
      </c>
      <c r="D561" s="2" t="s">
        <v>18</v>
      </c>
      <c r="E561" s="2" t="s">
        <v>31</v>
      </c>
      <c r="F561" s="2"/>
      <c r="G561" s="2"/>
      <c r="H561" s="2" t="str">
        <f t="shared" si="26"/>
        <v>_</v>
      </c>
      <c r="I561" s="2"/>
      <c r="J561" s="2"/>
      <c r="K561" s="2"/>
      <c r="L561" s="2" t="str">
        <f t="shared" si="25"/>
        <v>_</v>
      </c>
      <c r="M561" s="2"/>
      <c r="N561" s="2">
        <f>IF(ISBLANK(Table2[[#This Row],[ActualResult]]), 0, 1)</f>
        <v>0</v>
      </c>
      <c r="O561" s="2" t="str">
        <f>IF(ISBLANK(Table2[[#This Row],[ActualResult]]), "_", IF(Table2[[#This Row],[ActualWinner]]=Table2[[#This Row],[PredictedWinner]], "Y", "N"))</f>
        <v>_</v>
      </c>
      <c r="P561" s="2" t="str">
        <f>IF(ISBLANK(Table2[[#This Row],[ActualResult]]), "_", IF(Table2[[#This Row],[ActualAwayScore]]=Table2[[#This Row],[PredictedAwayScore]], "Y", "N"))</f>
        <v>_</v>
      </c>
      <c r="Q561" s="2" t="str">
        <f>IF(ISBLANK(Table2[[#This Row],[ActualResult]]), "_", IF(Table2[[#This Row],[ActualHomeScore]]=Table2[[#This Row],[PredictedHomeScore]], "Y", "N"))</f>
        <v>_</v>
      </c>
      <c r="R561" s="2"/>
      <c r="S561" s="2" t="str">
        <f t="shared" si="24"/>
        <v>_</v>
      </c>
      <c r="T561" s="2">
        <f>IF(VLOOKUP(Table2[[#This Row],[AwayTeam]],Table3[[Teams]:[D]],2)=VLOOKUP(Table2[[#This Row],[HomeTeam]],Table3[[Teams]:[D]],2),1,0)</f>
        <v>1</v>
      </c>
      <c r="U561" s="2">
        <f>IF(VLOOKUP(Table2[[#This Row],[AwayTeam]],Table3[[Teams]:[D]],3)=VLOOKUP(Table2[[#This Row],[HomeTeam]],Table3[[Teams]:[D]],3),1,0)</f>
        <v>1</v>
      </c>
      <c r="V561" s="2">
        <f>IF(Table2[[#This Row],[InterConf]]=1,IF(Table2[[#This Row],[InterDiv]]=0, 1, 0), 0)</f>
        <v>0</v>
      </c>
      <c r="W561" s="2">
        <f>IF(VLOOKUP(Table2[[#This Row],[AwayTeam]],Table3[[Teams]:[D]],2)&lt;&gt;VLOOKUP(Table2[[#This Row],[HomeTeam]],Table3[[Teams]:[D]],2),1,0)</f>
        <v>0</v>
      </c>
    </row>
    <row r="562" spans="1:23" x14ac:dyDescent="0.25">
      <c r="B562" s="1">
        <v>45653</v>
      </c>
      <c r="C562" s="9" t="s">
        <v>672</v>
      </c>
      <c r="D562" s="2" t="s">
        <v>44</v>
      </c>
      <c r="E562" s="2" t="s">
        <v>32</v>
      </c>
      <c r="F562" s="2"/>
      <c r="G562" s="2"/>
      <c r="H562" s="2" t="str">
        <f t="shared" si="26"/>
        <v>_</v>
      </c>
      <c r="I562" s="2"/>
      <c r="J562" s="2"/>
      <c r="K562" s="2"/>
      <c r="L562" s="2" t="str">
        <f t="shared" si="25"/>
        <v>_</v>
      </c>
      <c r="M562" s="2"/>
      <c r="N562" s="2">
        <f>IF(ISBLANK(Table2[[#This Row],[ActualResult]]), 0, 1)</f>
        <v>0</v>
      </c>
      <c r="O562" s="2" t="str">
        <f>IF(ISBLANK(Table2[[#This Row],[ActualResult]]), "_", IF(Table2[[#This Row],[ActualWinner]]=Table2[[#This Row],[PredictedWinner]], "Y", "N"))</f>
        <v>_</v>
      </c>
      <c r="P562" s="2" t="str">
        <f>IF(ISBLANK(Table2[[#This Row],[ActualResult]]), "_", IF(Table2[[#This Row],[ActualAwayScore]]=Table2[[#This Row],[PredictedAwayScore]], "Y", "N"))</f>
        <v>_</v>
      </c>
      <c r="Q562" s="2" t="str">
        <f>IF(ISBLANK(Table2[[#This Row],[ActualResult]]), "_", IF(Table2[[#This Row],[ActualHomeScore]]=Table2[[#This Row],[PredictedHomeScore]], "Y", "N"))</f>
        <v>_</v>
      </c>
      <c r="R562" s="2"/>
      <c r="S562" s="2" t="str">
        <f t="shared" si="24"/>
        <v>_</v>
      </c>
      <c r="T562" s="2">
        <f>IF(VLOOKUP(Table2[[#This Row],[AwayTeam]],Table3[[Teams]:[D]],2)=VLOOKUP(Table2[[#This Row],[HomeTeam]],Table3[[Teams]:[D]],2),1,0)</f>
        <v>1</v>
      </c>
      <c r="U562" s="2">
        <f>IF(VLOOKUP(Table2[[#This Row],[AwayTeam]],Table3[[Teams]:[D]],3)=VLOOKUP(Table2[[#This Row],[HomeTeam]],Table3[[Teams]:[D]],3),1,0)</f>
        <v>1</v>
      </c>
      <c r="V562" s="2">
        <f>IF(Table2[[#This Row],[InterConf]]=1,IF(Table2[[#This Row],[InterDiv]]=0, 1, 0), 0)</f>
        <v>0</v>
      </c>
      <c r="W562" s="2">
        <f>IF(VLOOKUP(Table2[[#This Row],[AwayTeam]],Table3[[Teams]:[D]],2)&lt;&gt;VLOOKUP(Table2[[#This Row],[HomeTeam]],Table3[[Teams]:[D]],2),1,0)</f>
        <v>0</v>
      </c>
    </row>
    <row r="563" spans="1:23" x14ac:dyDescent="0.25">
      <c r="B563" s="1">
        <v>45653</v>
      </c>
      <c r="C563" s="9" t="s">
        <v>673</v>
      </c>
      <c r="D563" s="2" t="s">
        <v>16</v>
      </c>
      <c r="E563" s="2" t="s">
        <v>36</v>
      </c>
      <c r="F563" s="2"/>
      <c r="G563" s="2"/>
      <c r="H563" s="2" t="str">
        <f t="shared" si="26"/>
        <v>_</v>
      </c>
      <c r="I563" s="2"/>
      <c r="J563" s="2"/>
      <c r="K563" s="2"/>
      <c r="L563" s="2" t="str">
        <f t="shared" si="25"/>
        <v>_</v>
      </c>
      <c r="M563" s="2"/>
      <c r="N563" s="2">
        <f>IF(ISBLANK(Table2[[#This Row],[ActualResult]]), 0, 1)</f>
        <v>0</v>
      </c>
      <c r="O563" s="2" t="str">
        <f>IF(ISBLANK(Table2[[#This Row],[ActualResult]]), "_", IF(Table2[[#This Row],[ActualWinner]]=Table2[[#This Row],[PredictedWinner]], "Y", "N"))</f>
        <v>_</v>
      </c>
      <c r="P563" s="2" t="str">
        <f>IF(ISBLANK(Table2[[#This Row],[ActualResult]]), "_", IF(Table2[[#This Row],[ActualAwayScore]]=Table2[[#This Row],[PredictedAwayScore]], "Y", "N"))</f>
        <v>_</v>
      </c>
      <c r="Q563" s="2" t="str">
        <f>IF(ISBLANK(Table2[[#This Row],[ActualResult]]), "_", IF(Table2[[#This Row],[ActualHomeScore]]=Table2[[#This Row],[PredictedHomeScore]], "Y", "N"))</f>
        <v>_</v>
      </c>
      <c r="R563" s="2"/>
      <c r="S563" s="2" t="str">
        <f t="shared" si="24"/>
        <v>_</v>
      </c>
      <c r="T563" s="2">
        <f>IF(VLOOKUP(Table2[[#This Row],[AwayTeam]],Table3[[Teams]:[D]],2)=VLOOKUP(Table2[[#This Row],[HomeTeam]],Table3[[Teams]:[D]],2),1,0)</f>
        <v>1</v>
      </c>
      <c r="U563" s="2">
        <f>IF(VLOOKUP(Table2[[#This Row],[AwayTeam]],Table3[[Teams]:[D]],3)=VLOOKUP(Table2[[#This Row],[HomeTeam]],Table3[[Teams]:[D]],3),1,0)</f>
        <v>0</v>
      </c>
      <c r="V563" s="2">
        <f>IF(Table2[[#This Row],[InterConf]]=1,IF(Table2[[#This Row],[InterDiv]]=0, 1, 0), 0)</f>
        <v>1</v>
      </c>
      <c r="W563" s="2">
        <f>IF(VLOOKUP(Table2[[#This Row],[AwayTeam]],Table3[[Teams]:[D]],2)&lt;&gt;VLOOKUP(Table2[[#This Row],[HomeTeam]],Table3[[Teams]:[D]],2),1,0)</f>
        <v>0</v>
      </c>
    </row>
    <row r="564" spans="1:23" x14ac:dyDescent="0.25">
      <c r="B564" s="1">
        <v>45653</v>
      </c>
      <c r="C564" s="9" t="s">
        <v>674</v>
      </c>
      <c r="D564" s="2" t="s">
        <v>35</v>
      </c>
      <c r="E564" s="2" t="s">
        <v>13</v>
      </c>
      <c r="F564" s="2"/>
      <c r="G564" s="2"/>
      <c r="H564" s="2" t="str">
        <f t="shared" si="26"/>
        <v>_</v>
      </c>
      <c r="I564" s="2"/>
      <c r="J564" s="2"/>
      <c r="K564" s="2"/>
      <c r="L564" s="2" t="str">
        <f t="shared" si="25"/>
        <v>_</v>
      </c>
      <c r="M564" s="2"/>
      <c r="N564" s="2">
        <f>IF(ISBLANK(Table2[[#This Row],[ActualResult]]), 0, 1)</f>
        <v>0</v>
      </c>
      <c r="O564" s="2" t="str">
        <f>IF(ISBLANK(Table2[[#This Row],[ActualResult]]), "_", IF(Table2[[#This Row],[ActualWinner]]=Table2[[#This Row],[PredictedWinner]], "Y", "N"))</f>
        <v>_</v>
      </c>
      <c r="P564" s="2" t="str">
        <f>IF(ISBLANK(Table2[[#This Row],[ActualResult]]), "_", IF(Table2[[#This Row],[ActualAwayScore]]=Table2[[#This Row],[PredictedAwayScore]], "Y", "N"))</f>
        <v>_</v>
      </c>
      <c r="Q564" s="2" t="str">
        <f>IF(ISBLANK(Table2[[#This Row],[ActualResult]]), "_", IF(Table2[[#This Row],[ActualHomeScore]]=Table2[[#This Row],[PredictedHomeScore]], "Y", "N"))</f>
        <v>_</v>
      </c>
      <c r="R564" s="2"/>
      <c r="S564" s="2" t="str">
        <f t="shared" si="24"/>
        <v>_</v>
      </c>
      <c r="T564" s="2">
        <f>IF(VLOOKUP(Table2[[#This Row],[AwayTeam]],Table3[[Teams]:[D]],2)=VLOOKUP(Table2[[#This Row],[HomeTeam]],Table3[[Teams]:[D]],2),1,0)</f>
        <v>1</v>
      </c>
      <c r="U564" s="2">
        <f>IF(VLOOKUP(Table2[[#This Row],[AwayTeam]],Table3[[Teams]:[D]],3)=VLOOKUP(Table2[[#This Row],[HomeTeam]],Table3[[Teams]:[D]],3),1,0)</f>
        <v>1</v>
      </c>
      <c r="V564" s="2">
        <f>IF(Table2[[#This Row],[InterConf]]=1,IF(Table2[[#This Row],[InterDiv]]=0, 1, 0), 0)</f>
        <v>0</v>
      </c>
      <c r="W564" s="2">
        <f>IF(VLOOKUP(Table2[[#This Row],[AwayTeam]],Table3[[Teams]:[D]],2)&lt;&gt;VLOOKUP(Table2[[#This Row],[HomeTeam]],Table3[[Teams]:[D]],2),1,0)</f>
        <v>0</v>
      </c>
    </row>
    <row r="565" spans="1:23" x14ac:dyDescent="0.25">
      <c r="B565" s="1">
        <v>45653</v>
      </c>
      <c r="C565" s="9" t="s">
        <v>675</v>
      </c>
      <c r="D565" s="2" t="s">
        <v>37</v>
      </c>
      <c r="E565" s="2" t="s">
        <v>34</v>
      </c>
      <c r="F565" s="2"/>
      <c r="G565" s="2"/>
      <c r="H565" s="2" t="str">
        <f t="shared" si="26"/>
        <v>_</v>
      </c>
      <c r="I565" s="2"/>
      <c r="J565" s="2"/>
      <c r="K565" s="2"/>
      <c r="L565" s="2" t="str">
        <f t="shared" si="25"/>
        <v>_</v>
      </c>
      <c r="M565" s="2"/>
      <c r="N565" s="2">
        <f>IF(ISBLANK(Table2[[#This Row],[ActualResult]]), 0, 1)</f>
        <v>0</v>
      </c>
      <c r="O565" s="2" t="str">
        <f>IF(ISBLANK(Table2[[#This Row],[ActualResult]]), "_", IF(Table2[[#This Row],[ActualWinner]]=Table2[[#This Row],[PredictedWinner]], "Y", "N"))</f>
        <v>_</v>
      </c>
      <c r="P565" s="2" t="str">
        <f>IF(ISBLANK(Table2[[#This Row],[ActualResult]]), "_", IF(Table2[[#This Row],[ActualAwayScore]]=Table2[[#This Row],[PredictedAwayScore]], "Y", "N"))</f>
        <v>_</v>
      </c>
      <c r="Q565" s="2" t="str">
        <f>IF(ISBLANK(Table2[[#This Row],[ActualResult]]), "_", IF(Table2[[#This Row],[ActualHomeScore]]=Table2[[#This Row],[PredictedHomeScore]], "Y", "N"))</f>
        <v>_</v>
      </c>
      <c r="R565" s="2"/>
      <c r="S565" s="2" t="str">
        <f t="shared" si="24"/>
        <v>_</v>
      </c>
      <c r="T565" s="2">
        <f>IF(VLOOKUP(Table2[[#This Row],[AwayTeam]],Table3[[Teams]:[D]],2)=VLOOKUP(Table2[[#This Row],[HomeTeam]],Table3[[Teams]:[D]],2),1,0)</f>
        <v>1</v>
      </c>
      <c r="U565" s="2">
        <f>IF(VLOOKUP(Table2[[#This Row],[AwayTeam]],Table3[[Teams]:[D]],3)=VLOOKUP(Table2[[#This Row],[HomeTeam]],Table3[[Teams]:[D]],3),1,0)</f>
        <v>1</v>
      </c>
      <c r="V565" s="2">
        <f>IF(Table2[[#This Row],[InterConf]]=1,IF(Table2[[#This Row],[InterDiv]]=0, 1, 0), 0)</f>
        <v>0</v>
      </c>
      <c r="W565" s="2">
        <f>IF(VLOOKUP(Table2[[#This Row],[AwayTeam]],Table3[[Teams]:[D]],2)&lt;&gt;VLOOKUP(Table2[[#This Row],[HomeTeam]],Table3[[Teams]:[D]],2),1,0)</f>
        <v>0</v>
      </c>
    </row>
    <row r="566" spans="1:23" x14ac:dyDescent="0.25">
      <c r="B566" s="1">
        <v>45653</v>
      </c>
      <c r="C566" s="9" t="s">
        <v>676</v>
      </c>
      <c r="D566" s="2" t="s">
        <v>26</v>
      </c>
      <c r="E566" s="2" t="s">
        <v>15</v>
      </c>
      <c r="F566" s="2"/>
      <c r="G566" s="2"/>
      <c r="H566" s="2" t="str">
        <f t="shared" si="26"/>
        <v>_</v>
      </c>
      <c r="I566" s="2"/>
      <c r="J566" s="2"/>
      <c r="K566" s="2"/>
      <c r="L566" s="2" t="str">
        <f t="shared" si="25"/>
        <v>_</v>
      </c>
      <c r="M566" s="2"/>
      <c r="N566" s="2">
        <f>IF(ISBLANK(Table2[[#This Row],[ActualResult]]), 0, 1)</f>
        <v>0</v>
      </c>
      <c r="O566" s="2" t="str">
        <f>IF(ISBLANK(Table2[[#This Row],[ActualResult]]), "_", IF(Table2[[#This Row],[ActualWinner]]=Table2[[#This Row],[PredictedWinner]], "Y", "N"))</f>
        <v>_</v>
      </c>
      <c r="P566" s="2" t="str">
        <f>IF(ISBLANK(Table2[[#This Row],[ActualResult]]), "_", IF(Table2[[#This Row],[ActualAwayScore]]=Table2[[#This Row],[PredictedAwayScore]], "Y", "N"))</f>
        <v>_</v>
      </c>
      <c r="Q566" s="2" t="str">
        <f>IF(ISBLANK(Table2[[#This Row],[ActualResult]]), "_", IF(Table2[[#This Row],[ActualHomeScore]]=Table2[[#This Row],[PredictedHomeScore]], "Y", "N"))</f>
        <v>_</v>
      </c>
      <c r="R566" s="2"/>
      <c r="S566" s="2" t="str">
        <f t="shared" si="24"/>
        <v>_</v>
      </c>
      <c r="T566" s="2">
        <f>IF(VLOOKUP(Table2[[#This Row],[AwayTeam]],Table3[[Teams]:[D]],2)=VLOOKUP(Table2[[#This Row],[HomeTeam]],Table3[[Teams]:[D]],2),1,0)</f>
        <v>1</v>
      </c>
      <c r="U566" s="2">
        <f>IF(VLOOKUP(Table2[[#This Row],[AwayTeam]],Table3[[Teams]:[D]],3)=VLOOKUP(Table2[[#This Row],[HomeTeam]],Table3[[Teams]:[D]],3),1,0)</f>
        <v>1</v>
      </c>
      <c r="V566" s="2">
        <f>IF(Table2[[#This Row],[InterConf]]=1,IF(Table2[[#This Row],[InterDiv]]=0, 1, 0), 0)</f>
        <v>0</v>
      </c>
      <c r="W566" s="2">
        <f>IF(VLOOKUP(Table2[[#This Row],[AwayTeam]],Table3[[Teams]:[D]],2)&lt;&gt;VLOOKUP(Table2[[#This Row],[HomeTeam]],Table3[[Teams]:[D]],2),1,0)</f>
        <v>0</v>
      </c>
    </row>
    <row r="567" spans="1:23" x14ac:dyDescent="0.25">
      <c r="A567" s="5"/>
      <c r="B567" s="3">
        <v>45653</v>
      </c>
      <c r="C567" s="10" t="s">
        <v>677</v>
      </c>
      <c r="D567" s="4" t="s">
        <v>27</v>
      </c>
      <c r="E567" s="4" t="s">
        <v>38</v>
      </c>
      <c r="F567" s="4"/>
      <c r="G567" s="4"/>
      <c r="H567" s="4" t="str">
        <f t="shared" si="26"/>
        <v>_</v>
      </c>
      <c r="I567" s="4"/>
      <c r="J567" s="4"/>
      <c r="K567" s="4"/>
      <c r="L567" s="4" t="str">
        <f t="shared" si="25"/>
        <v>_</v>
      </c>
      <c r="M567" s="4"/>
      <c r="N567" s="4">
        <f>IF(ISBLANK(Table2[[#This Row],[ActualResult]]), 0, 1)</f>
        <v>0</v>
      </c>
      <c r="O567" s="4" t="str">
        <f>IF(ISBLANK(Table2[[#This Row],[ActualResult]]), "_", IF(Table2[[#This Row],[ActualWinner]]=Table2[[#This Row],[PredictedWinner]], "Y", "N"))</f>
        <v>_</v>
      </c>
      <c r="P567" s="4" t="str">
        <f>IF(ISBLANK(Table2[[#This Row],[ActualResult]]), "_", IF(Table2[[#This Row],[ActualAwayScore]]=Table2[[#This Row],[PredictedAwayScore]], "Y", "N"))</f>
        <v>_</v>
      </c>
      <c r="Q567" s="4" t="str">
        <f>IF(ISBLANK(Table2[[#This Row],[ActualResult]]), "_", IF(Table2[[#This Row],[ActualHomeScore]]=Table2[[#This Row],[PredictedHomeScore]], "Y", "N"))</f>
        <v>_</v>
      </c>
      <c r="R567" s="2"/>
      <c r="S567" s="2" t="str">
        <f t="shared" si="24"/>
        <v>_</v>
      </c>
      <c r="T567" s="2">
        <f>IF(VLOOKUP(Table2[[#This Row],[AwayTeam]],Table3[[Teams]:[D]],2)=VLOOKUP(Table2[[#This Row],[HomeTeam]],Table3[[Teams]:[D]],2),1,0)</f>
        <v>1</v>
      </c>
      <c r="U567" s="2">
        <f>IF(VLOOKUP(Table2[[#This Row],[AwayTeam]],Table3[[Teams]:[D]],3)=VLOOKUP(Table2[[#This Row],[HomeTeam]],Table3[[Teams]:[D]],3),1,0)</f>
        <v>1</v>
      </c>
      <c r="V567" s="2">
        <f>IF(Table2[[#This Row],[InterConf]]=1,IF(Table2[[#This Row],[InterDiv]]=0, 1, 0), 0)</f>
        <v>0</v>
      </c>
      <c r="W567" s="2">
        <f>IF(VLOOKUP(Table2[[#This Row],[AwayTeam]],Table3[[Teams]:[D]],2)&lt;&gt;VLOOKUP(Table2[[#This Row],[HomeTeam]],Table3[[Teams]:[D]],2),1,0)</f>
        <v>0</v>
      </c>
    </row>
    <row r="568" spans="1:23" x14ac:dyDescent="0.25">
      <c r="B568" s="1">
        <v>45654</v>
      </c>
      <c r="C568" s="9" t="s">
        <v>678</v>
      </c>
      <c r="D568" s="2" t="s">
        <v>19</v>
      </c>
      <c r="E568" s="2" t="s">
        <v>14</v>
      </c>
      <c r="F568" s="2"/>
      <c r="G568" s="2"/>
      <c r="H568" s="2" t="str">
        <f t="shared" si="26"/>
        <v>_</v>
      </c>
      <c r="I568" s="2"/>
      <c r="J568" s="2"/>
      <c r="K568" s="2"/>
      <c r="L568" s="2" t="str">
        <f t="shared" si="25"/>
        <v>_</v>
      </c>
      <c r="M568" s="2"/>
      <c r="N568" s="2">
        <f>IF(ISBLANK(Table2[[#This Row],[ActualResult]]), 0, 1)</f>
        <v>0</v>
      </c>
      <c r="O568" s="2" t="str">
        <f>IF(ISBLANK(Table2[[#This Row],[ActualResult]]), "_", IF(Table2[[#This Row],[ActualWinner]]=Table2[[#This Row],[PredictedWinner]], "Y", "N"))</f>
        <v>_</v>
      </c>
      <c r="P568" s="2" t="str">
        <f>IF(ISBLANK(Table2[[#This Row],[ActualResult]]), "_", IF(Table2[[#This Row],[ActualAwayScore]]=Table2[[#This Row],[PredictedAwayScore]], "Y", "N"))</f>
        <v>_</v>
      </c>
      <c r="Q568" s="2" t="str">
        <f>IF(ISBLANK(Table2[[#This Row],[ActualResult]]), "_", IF(Table2[[#This Row],[ActualHomeScore]]=Table2[[#This Row],[PredictedHomeScore]], "Y", "N"))</f>
        <v>_</v>
      </c>
      <c r="R568" s="2"/>
      <c r="S568" s="2" t="str">
        <f t="shared" si="24"/>
        <v>_</v>
      </c>
      <c r="T568" s="2">
        <f>IF(VLOOKUP(Table2[[#This Row],[AwayTeam]],Table3[[Teams]:[D]],2)=VLOOKUP(Table2[[#This Row],[HomeTeam]],Table3[[Teams]:[D]],2),1,0)</f>
        <v>1</v>
      </c>
      <c r="U568" s="2">
        <f>IF(VLOOKUP(Table2[[#This Row],[AwayTeam]],Table3[[Teams]:[D]],3)=VLOOKUP(Table2[[#This Row],[HomeTeam]],Table3[[Teams]:[D]],3),1,0)</f>
        <v>1</v>
      </c>
      <c r="V568" s="2">
        <f>IF(Table2[[#This Row],[InterConf]]=1,IF(Table2[[#This Row],[InterDiv]]=0, 1, 0), 0)</f>
        <v>0</v>
      </c>
      <c r="W568" s="2">
        <f>IF(VLOOKUP(Table2[[#This Row],[AwayTeam]],Table3[[Teams]:[D]],2)&lt;&gt;VLOOKUP(Table2[[#This Row],[HomeTeam]],Table3[[Teams]:[D]],2),1,0)</f>
        <v>0</v>
      </c>
    </row>
    <row r="569" spans="1:23" x14ac:dyDescent="0.25">
      <c r="B569" s="1">
        <v>45654</v>
      </c>
      <c r="C569" s="9" t="s">
        <v>679</v>
      </c>
      <c r="D569" s="2" t="s">
        <v>12</v>
      </c>
      <c r="E569" s="2" t="s">
        <v>25</v>
      </c>
      <c r="F569" s="2"/>
      <c r="G569" s="2"/>
      <c r="H569" s="2" t="str">
        <f t="shared" si="26"/>
        <v>_</v>
      </c>
      <c r="I569" s="2"/>
      <c r="J569" s="2"/>
      <c r="K569" s="2"/>
      <c r="L569" s="2" t="str">
        <f t="shared" si="25"/>
        <v>_</v>
      </c>
      <c r="M569" s="2"/>
      <c r="N569" s="2">
        <f>IF(ISBLANK(Table2[[#This Row],[ActualResult]]), 0, 1)</f>
        <v>0</v>
      </c>
      <c r="O569" s="2" t="str">
        <f>IF(ISBLANK(Table2[[#This Row],[ActualResult]]), "_", IF(Table2[[#This Row],[ActualWinner]]=Table2[[#This Row],[PredictedWinner]], "Y", "N"))</f>
        <v>_</v>
      </c>
      <c r="P569" s="2" t="str">
        <f>IF(ISBLANK(Table2[[#This Row],[ActualResult]]), "_", IF(Table2[[#This Row],[ActualAwayScore]]=Table2[[#This Row],[PredictedAwayScore]], "Y", "N"))</f>
        <v>_</v>
      </c>
      <c r="Q569" s="2" t="str">
        <f>IF(ISBLANK(Table2[[#This Row],[ActualResult]]), "_", IF(Table2[[#This Row],[ActualHomeScore]]=Table2[[#This Row],[PredictedHomeScore]], "Y", "N"))</f>
        <v>_</v>
      </c>
      <c r="R569" s="2"/>
      <c r="S569" s="2" t="str">
        <f t="shared" si="24"/>
        <v>_</v>
      </c>
      <c r="T569" s="2">
        <f>IF(VLOOKUP(Table2[[#This Row],[AwayTeam]],Table3[[Teams]:[D]],2)=VLOOKUP(Table2[[#This Row],[HomeTeam]],Table3[[Teams]:[D]],2),1,0)</f>
        <v>1</v>
      </c>
      <c r="U569" s="2">
        <f>IF(VLOOKUP(Table2[[#This Row],[AwayTeam]],Table3[[Teams]:[D]],3)=VLOOKUP(Table2[[#This Row],[HomeTeam]],Table3[[Teams]:[D]],3),1,0)</f>
        <v>1</v>
      </c>
      <c r="V569" s="2">
        <f>IF(Table2[[#This Row],[InterConf]]=1,IF(Table2[[#This Row],[InterDiv]]=0, 1, 0), 0)</f>
        <v>0</v>
      </c>
      <c r="W569" s="2">
        <f>IF(VLOOKUP(Table2[[#This Row],[AwayTeam]],Table3[[Teams]:[D]],2)&lt;&gt;VLOOKUP(Table2[[#This Row],[HomeTeam]],Table3[[Teams]:[D]],2),1,0)</f>
        <v>0</v>
      </c>
    </row>
    <row r="570" spans="1:23" x14ac:dyDescent="0.25">
      <c r="B570" s="1">
        <v>45654</v>
      </c>
      <c r="C570" s="9" t="s">
        <v>680</v>
      </c>
      <c r="D570" s="2" t="s">
        <v>45</v>
      </c>
      <c r="E570" s="2" t="s">
        <v>47</v>
      </c>
      <c r="F570" s="2"/>
      <c r="G570" s="2"/>
      <c r="H570" s="2" t="str">
        <f t="shared" si="26"/>
        <v>_</v>
      </c>
      <c r="I570" s="2"/>
      <c r="J570" s="2"/>
      <c r="K570" s="2"/>
      <c r="L570" s="2" t="str">
        <f t="shared" si="25"/>
        <v>_</v>
      </c>
      <c r="M570" s="2"/>
      <c r="N570" s="2">
        <f>IF(ISBLANK(Table2[[#This Row],[ActualResult]]), 0, 1)</f>
        <v>0</v>
      </c>
      <c r="O570" s="2" t="str">
        <f>IF(ISBLANK(Table2[[#This Row],[ActualResult]]), "_", IF(Table2[[#This Row],[ActualWinner]]=Table2[[#This Row],[PredictedWinner]], "Y", "N"))</f>
        <v>_</v>
      </c>
      <c r="P570" s="2" t="str">
        <f>IF(ISBLANK(Table2[[#This Row],[ActualResult]]), "_", IF(Table2[[#This Row],[ActualAwayScore]]=Table2[[#This Row],[PredictedAwayScore]], "Y", "N"))</f>
        <v>_</v>
      </c>
      <c r="Q570" s="2" t="str">
        <f>IF(ISBLANK(Table2[[#This Row],[ActualResult]]), "_", IF(Table2[[#This Row],[ActualHomeScore]]=Table2[[#This Row],[PredictedHomeScore]], "Y", "N"))</f>
        <v>_</v>
      </c>
      <c r="R570" s="2"/>
      <c r="S570" s="2" t="str">
        <f t="shared" si="24"/>
        <v>_</v>
      </c>
      <c r="T570" s="2">
        <f>IF(VLOOKUP(Table2[[#This Row],[AwayTeam]],Table3[[Teams]:[D]],2)=VLOOKUP(Table2[[#This Row],[HomeTeam]],Table3[[Teams]:[D]],2),1,0)</f>
        <v>0</v>
      </c>
      <c r="U570" s="2">
        <f>IF(VLOOKUP(Table2[[#This Row],[AwayTeam]],Table3[[Teams]:[D]],3)=VLOOKUP(Table2[[#This Row],[HomeTeam]],Table3[[Teams]:[D]],3),1,0)</f>
        <v>0</v>
      </c>
      <c r="V570" s="2">
        <f>IF(Table2[[#This Row],[InterConf]]=1,IF(Table2[[#This Row],[InterDiv]]=0, 1, 0), 0)</f>
        <v>0</v>
      </c>
      <c r="W570" s="2">
        <f>IF(VLOOKUP(Table2[[#This Row],[AwayTeam]],Table3[[Teams]:[D]],2)&lt;&gt;VLOOKUP(Table2[[#This Row],[HomeTeam]],Table3[[Teams]:[D]],2),1,0)</f>
        <v>1</v>
      </c>
    </row>
    <row r="571" spans="1:23" x14ac:dyDescent="0.25">
      <c r="B571" s="1">
        <v>45654</v>
      </c>
      <c r="C571" s="9" t="s">
        <v>681</v>
      </c>
      <c r="D571" s="2" t="s">
        <v>23</v>
      </c>
      <c r="E571" s="2" t="s">
        <v>28</v>
      </c>
      <c r="F571" s="2"/>
      <c r="G571" s="2"/>
      <c r="H571" s="2" t="str">
        <f t="shared" si="26"/>
        <v>_</v>
      </c>
      <c r="I571" s="2"/>
      <c r="J571" s="2"/>
      <c r="K571" s="2"/>
      <c r="L571" s="2" t="str">
        <f t="shared" si="25"/>
        <v>_</v>
      </c>
      <c r="M571" s="2"/>
      <c r="N571" s="2">
        <f>IF(ISBLANK(Table2[[#This Row],[ActualResult]]), 0, 1)</f>
        <v>0</v>
      </c>
      <c r="O571" s="2" t="str">
        <f>IF(ISBLANK(Table2[[#This Row],[ActualResult]]), "_", IF(Table2[[#This Row],[ActualWinner]]=Table2[[#This Row],[PredictedWinner]], "Y", "N"))</f>
        <v>_</v>
      </c>
      <c r="P571" s="2" t="str">
        <f>IF(ISBLANK(Table2[[#This Row],[ActualResult]]), "_", IF(Table2[[#This Row],[ActualAwayScore]]=Table2[[#This Row],[PredictedAwayScore]], "Y", "N"))</f>
        <v>_</v>
      </c>
      <c r="Q571" s="2" t="str">
        <f>IF(ISBLANK(Table2[[#This Row],[ActualResult]]), "_", IF(Table2[[#This Row],[ActualHomeScore]]=Table2[[#This Row],[PredictedHomeScore]], "Y", "N"))</f>
        <v>_</v>
      </c>
      <c r="R571" s="2"/>
      <c r="S571" s="2" t="str">
        <f t="shared" si="24"/>
        <v>_</v>
      </c>
      <c r="T571" s="2">
        <f>IF(VLOOKUP(Table2[[#This Row],[AwayTeam]],Table3[[Teams]:[D]],2)=VLOOKUP(Table2[[#This Row],[HomeTeam]],Table3[[Teams]:[D]],2),1,0)</f>
        <v>1</v>
      </c>
      <c r="U571" s="2">
        <f>IF(VLOOKUP(Table2[[#This Row],[AwayTeam]],Table3[[Teams]:[D]],3)=VLOOKUP(Table2[[#This Row],[HomeTeam]],Table3[[Teams]:[D]],3),1,0)</f>
        <v>1</v>
      </c>
      <c r="V571" s="2">
        <f>IF(Table2[[#This Row],[InterConf]]=1,IF(Table2[[#This Row],[InterDiv]]=0, 1, 0), 0)</f>
        <v>0</v>
      </c>
      <c r="W571" s="2">
        <f>IF(VLOOKUP(Table2[[#This Row],[AwayTeam]],Table3[[Teams]:[D]],2)&lt;&gt;VLOOKUP(Table2[[#This Row],[HomeTeam]],Table3[[Teams]:[D]],2),1,0)</f>
        <v>0</v>
      </c>
    </row>
    <row r="572" spans="1:23" x14ac:dyDescent="0.25">
      <c r="B572" s="1">
        <v>45654</v>
      </c>
      <c r="C572" s="9" t="s">
        <v>682</v>
      </c>
      <c r="D572" s="2" t="s">
        <v>36</v>
      </c>
      <c r="E572" s="2" t="s">
        <v>16</v>
      </c>
      <c r="F572" s="2"/>
      <c r="G572" s="2"/>
      <c r="H572" s="2" t="str">
        <f t="shared" si="26"/>
        <v>_</v>
      </c>
      <c r="I572" s="2"/>
      <c r="J572" s="2"/>
      <c r="K572" s="2"/>
      <c r="L572" s="2" t="str">
        <f t="shared" si="25"/>
        <v>_</v>
      </c>
      <c r="M572" s="2"/>
      <c r="N572" s="2">
        <f>IF(ISBLANK(Table2[[#This Row],[ActualResult]]), 0, 1)</f>
        <v>0</v>
      </c>
      <c r="O572" s="2" t="str">
        <f>IF(ISBLANK(Table2[[#This Row],[ActualResult]]), "_", IF(Table2[[#This Row],[ActualWinner]]=Table2[[#This Row],[PredictedWinner]], "Y", "N"))</f>
        <v>_</v>
      </c>
      <c r="P572" s="2" t="str">
        <f>IF(ISBLANK(Table2[[#This Row],[ActualResult]]), "_", IF(Table2[[#This Row],[ActualAwayScore]]=Table2[[#This Row],[PredictedAwayScore]], "Y", "N"))</f>
        <v>_</v>
      </c>
      <c r="Q572" s="2" t="str">
        <f>IF(ISBLANK(Table2[[#This Row],[ActualResult]]), "_", IF(Table2[[#This Row],[ActualHomeScore]]=Table2[[#This Row],[PredictedHomeScore]], "Y", "N"))</f>
        <v>_</v>
      </c>
      <c r="R572" s="2"/>
      <c r="S572" s="2" t="str">
        <f t="shared" si="24"/>
        <v>_</v>
      </c>
      <c r="T572" s="2">
        <f>IF(VLOOKUP(Table2[[#This Row],[AwayTeam]],Table3[[Teams]:[D]],2)=VLOOKUP(Table2[[#This Row],[HomeTeam]],Table3[[Teams]:[D]],2),1,0)</f>
        <v>1</v>
      </c>
      <c r="U572" s="2">
        <f>IF(VLOOKUP(Table2[[#This Row],[AwayTeam]],Table3[[Teams]:[D]],3)=VLOOKUP(Table2[[#This Row],[HomeTeam]],Table3[[Teams]:[D]],3),1,0)</f>
        <v>0</v>
      </c>
      <c r="V572" s="2">
        <f>IF(Table2[[#This Row],[InterConf]]=1,IF(Table2[[#This Row],[InterDiv]]=0, 1, 0), 0)</f>
        <v>1</v>
      </c>
      <c r="W572" s="2">
        <f>IF(VLOOKUP(Table2[[#This Row],[AwayTeam]],Table3[[Teams]:[D]],2)&lt;&gt;VLOOKUP(Table2[[#This Row],[HomeTeam]],Table3[[Teams]:[D]],2),1,0)</f>
        <v>0</v>
      </c>
    </row>
    <row r="573" spans="1:23" x14ac:dyDescent="0.25">
      <c r="B573" s="1">
        <v>45654</v>
      </c>
      <c r="C573" s="9" t="s">
        <v>683</v>
      </c>
      <c r="D573" s="2" t="s">
        <v>46</v>
      </c>
      <c r="E573" s="2" t="s">
        <v>18</v>
      </c>
      <c r="F573" s="2"/>
      <c r="G573" s="2"/>
      <c r="H573" s="2" t="str">
        <f t="shared" si="26"/>
        <v>_</v>
      </c>
      <c r="I573" s="2"/>
      <c r="J573" s="2"/>
      <c r="K573" s="2"/>
      <c r="L573" s="2" t="str">
        <f t="shared" si="25"/>
        <v>_</v>
      </c>
      <c r="M573" s="2"/>
      <c r="N573" s="2">
        <f>IF(ISBLANK(Table2[[#This Row],[ActualResult]]), 0, 1)</f>
        <v>0</v>
      </c>
      <c r="O573" s="2" t="str">
        <f>IF(ISBLANK(Table2[[#This Row],[ActualResult]]), "_", IF(Table2[[#This Row],[ActualWinner]]=Table2[[#This Row],[PredictedWinner]], "Y", "N"))</f>
        <v>_</v>
      </c>
      <c r="P573" s="2" t="str">
        <f>IF(ISBLANK(Table2[[#This Row],[ActualResult]]), "_", IF(Table2[[#This Row],[ActualAwayScore]]=Table2[[#This Row],[PredictedAwayScore]], "Y", "N"))</f>
        <v>_</v>
      </c>
      <c r="Q573" s="2" t="str">
        <f>IF(ISBLANK(Table2[[#This Row],[ActualResult]]), "_", IF(Table2[[#This Row],[ActualHomeScore]]=Table2[[#This Row],[PredictedHomeScore]], "Y", "N"))</f>
        <v>_</v>
      </c>
      <c r="R573" s="2"/>
      <c r="S573" s="2" t="str">
        <f t="shared" si="24"/>
        <v>_</v>
      </c>
      <c r="T573" s="2">
        <f>IF(VLOOKUP(Table2[[#This Row],[AwayTeam]],Table3[[Teams]:[D]],2)=VLOOKUP(Table2[[#This Row],[HomeTeam]],Table3[[Teams]:[D]],2),1,0)</f>
        <v>1</v>
      </c>
      <c r="U573" s="2">
        <f>IF(VLOOKUP(Table2[[#This Row],[AwayTeam]],Table3[[Teams]:[D]],3)=VLOOKUP(Table2[[#This Row],[HomeTeam]],Table3[[Teams]:[D]],3),1,0)</f>
        <v>0</v>
      </c>
      <c r="V573" s="2">
        <f>IF(Table2[[#This Row],[InterConf]]=1,IF(Table2[[#This Row],[InterDiv]]=0, 1, 0), 0)</f>
        <v>1</v>
      </c>
      <c r="W573" s="2">
        <f>IF(VLOOKUP(Table2[[#This Row],[AwayTeam]],Table3[[Teams]:[D]],2)&lt;&gt;VLOOKUP(Table2[[#This Row],[HomeTeam]],Table3[[Teams]:[D]],2),1,0)</f>
        <v>0</v>
      </c>
    </row>
    <row r="574" spans="1:23" x14ac:dyDescent="0.25">
      <c r="B574" s="1">
        <v>45654</v>
      </c>
      <c r="C574" s="9" t="s">
        <v>684</v>
      </c>
      <c r="D574" s="2" t="s">
        <v>20</v>
      </c>
      <c r="E574" s="2" t="s">
        <v>43</v>
      </c>
      <c r="F574" s="2"/>
      <c r="G574" s="2"/>
      <c r="H574" s="2" t="str">
        <f t="shared" si="26"/>
        <v>_</v>
      </c>
      <c r="I574" s="2"/>
      <c r="J574" s="2"/>
      <c r="K574" s="2"/>
      <c r="L574" s="2" t="str">
        <f t="shared" si="25"/>
        <v>_</v>
      </c>
      <c r="M574" s="2"/>
      <c r="N574" s="2">
        <f>IF(ISBLANK(Table2[[#This Row],[ActualResult]]), 0, 1)</f>
        <v>0</v>
      </c>
      <c r="O574" s="2" t="str">
        <f>IF(ISBLANK(Table2[[#This Row],[ActualResult]]), "_", IF(Table2[[#This Row],[ActualWinner]]=Table2[[#This Row],[PredictedWinner]], "Y", "N"))</f>
        <v>_</v>
      </c>
      <c r="P574" s="2" t="str">
        <f>IF(ISBLANK(Table2[[#This Row],[ActualResult]]), "_", IF(Table2[[#This Row],[ActualAwayScore]]=Table2[[#This Row],[PredictedAwayScore]], "Y", "N"))</f>
        <v>_</v>
      </c>
      <c r="Q574" s="2" t="str">
        <f>IF(ISBLANK(Table2[[#This Row],[ActualResult]]), "_", IF(Table2[[#This Row],[ActualHomeScore]]=Table2[[#This Row],[PredictedHomeScore]], "Y", "N"))</f>
        <v>_</v>
      </c>
      <c r="R574" s="2"/>
      <c r="S574" s="2" t="str">
        <f t="shared" si="24"/>
        <v>_</v>
      </c>
      <c r="T574" s="2">
        <f>IF(VLOOKUP(Table2[[#This Row],[AwayTeam]],Table3[[Teams]:[D]],2)=VLOOKUP(Table2[[#This Row],[HomeTeam]],Table3[[Teams]:[D]],2),1,0)</f>
        <v>1</v>
      </c>
      <c r="U574" s="2">
        <f>IF(VLOOKUP(Table2[[#This Row],[AwayTeam]],Table3[[Teams]:[D]],3)=VLOOKUP(Table2[[#This Row],[HomeTeam]],Table3[[Teams]:[D]],3),1,0)</f>
        <v>0</v>
      </c>
      <c r="V574" s="2">
        <f>IF(Table2[[#This Row],[InterConf]]=1,IF(Table2[[#This Row],[InterDiv]]=0, 1, 0), 0)</f>
        <v>1</v>
      </c>
      <c r="W574" s="2">
        <f>IF(VLOOKUP(Table2[[#This Row],[AwayTeam]],Table3[[Teams]:[D]],2)&lt;&gt;VLOOKUP(Table2[[#This Row],[HomeTeam]],Table3[[Teams]:[D]],2),1,0)</f>
        <v>0</v>
      </c>
    </row>
    <row r="575" spans="1:23" x14ac:dyDescent="0.25">
      <c r="B575" s="1">
        <v>45654</v>
      </c>
      <c r="C575" s="9" t="s">
        <v>685</v>
      </c>
      <c r="D575" s="2" t="s">
        <v>32</v>
      </c>
      <c r="E575" s="2" t="s">
        <v>44</v>
      </c>
      <c r="F575" s="2"/>
      <c r="G575" s="2"/>
      <c r="H575" s="2" t="str">
        <f t="shared" si="26"/>
        <v>_</v>
      </c>
      <c r="I575" s="2"/>
      <c r="J575" s="2"/>
      <c r="K575" s="2"/>
      <c r="L575" s="2" t="str">
        <f t="shared" si="25"/>
        <v>_</v>
      </c>
      <c r="M575" s="2"/>
      <c r="N575" s="2">
        <f>IF(ISBLANK(Table2[[#This Row],[ActualResult]]), 0, 1)</f>
        <v>0</v>
      </c>
      <c r="O575" s="2" t="str">
        <f>IF(ISBLANK(Table2[[#This Row],[ActualResult]]), "_", IF(Table2[[#This Row],[ActualWinner]]=Table2[[#This Row],[PredictedWinner]], "Y", "N"))</f>
        <v>_</v>
      </c>
      <c r="P575" s="2" t="str">
        <f>IF(ISBLANK(Table2[[#This Row],[ActualResult]]), "_", IF(Table2[[#This Row],[ActualAwayScore]]=Table2[[#This Row],[PredictedAwayScore]], "Y", "N"))</f>
        <v>_</v>
      </c>
      <c r="Q575" s="2" t="str">
        <f>IF(ISBLANK(Table2[[#This Row],[ActualResult]]), "_", IF(Table2[[#This Row],[ActualHomeScore]]=Table2[[#This Row],[PredictedHomeScore]], "Y", "N"))</f>
        <v>_</v>
      </c>
      <c r="R575" s="2"/>
      <c r="S575" s="2" t="str">
        <f t="shared" si="24"/>
        <v>_</v>
      </c>
      <c r="T575" s="2">
        <f>IF(VLOOKUP(Table2[[#This Row],[AwayTeam]],Table3[[Teams]:[D]],2)=VLOOKUP(Table2[[#This Row],[HomeTeam]],Table3[[Teams]:[D]],2),1,0)</f>
        <v>1</v>
      </c>
      <c r="U575" s="2">
        <f>IF(VLOOKUP(Table2[[#This Row],[AwayTeam]],Table3[[Teams]:[D]],3)=VLOOKUP(Table2[[#This Row],[HomeTeam]],Table3[[Teams]:[D]],3),1,0)</f>
        <v>1</v>
      </c>
      <c r="V575" s="2">
        <f>IF(Table2[[#This Row],[InterConf]]=1,IF(Table2[[#This Row],[InterDiv]]=0, 1, 0), 0)</f>
        <v>0</v>
      </c>
      <c r="W575" s="2">
        <f>IF(VLOOKUP(Table2[[#This Row],[AwayTeam]],Table3[[Teams]:[D]],2)&lt;&gt;VLOOKUP(Table2[[#This Row],[HomeTeam]],Table3[[Teams]:[D]],2),1,0)</f>
        <v>0</v>
      </c>
    </row>
    <row r="576" spans="1:23" x14ac:dyDescent="0.25">
      <c r="B576" s="1">
        <v>45654</v>
      </c>
      <c r="C576" s="9" t="s">
        <v>686</v>
      </c>
      <c r="D576" s="2" t="s">
        <v>30</v>
      </c>
      <c r="E576" s="2" t="s">
        <v>22</v>
      </c>
      <c r="F576" s="2"/>
      <c r="G576" s="2"/>
      <c r="H576" s="2" t="str">
        <f t="shared" si="26"/>
        <v>_</v>
      </c>
      <c r="I576" s="2"/>
      <c r="J576" s="2"/>
      <c r="K576" s="2"/>
      <c r="L576" s="2" t="str">
        <f t="shared" si="25"/>
        <v>_</v>
      </c>
      <c r="M576" s="2"/>
      <c r="N576" s="2">
        <f>IF(ISBLANK(Table2[[#This Row],[ActualResult]]), 0, 1)</f>
        <v>0</v>
      </c>
      <c r="O576" s="2" t="str">
        <f>IF(ISBLANK(Table2[[#This Row],[ActualResult]]), "_", IF(Table2[[#This Row],[ActualWinner]]=Table2[[#This Row],[PredictedWinner]], "Y", "N"))</f>
        <v>_</v>
      </c>
      <c r="P576" s="2" t="str">
        <f>IF(ISBLANK(Table2[[#This Row],[ActualResult]]), "_", IF(Table2[[#This Row],[ActualAwayScore]]=Table2[[#This Row],[PredictedAwayScore]], "Y", "N"))</f>
        <v>_</v>
      </c>
      <c r="Q576" s="2" t="str">
        <f>IF(ISBLANK(Table2[[#This Row],[ActualResult]]), "_", IF(Table2[[#This Row],[ActualHomeScore]]=Table2[[#This Row],[PredictedHomeScore]], "Y", "N"))</f>
        <v>_</v>
      </c>
      <c r="R576" s="2"/>
      <c r="S576" s="2" t="str">
        <f t="shared" si="24"/>
        <v>_</v>
      </c>
      <c r="T576" s="2">
        <f>IF(VLOOKUP(Table2[[#This Row],[AwayTeam]],Table3[[Teams]:[D]],2)=VLOOKUP(Table2[[#This Row],[HomeTeam]],Table3[[Teams]:[D]],2),1,0)</f>
        <v>0</v>
      </c>
      <c r="U576" s="2">
        <f>IF(VLOOKUP(Table2[[#This Row],[AwayTeam]],Table3[[Teams]:[D]],3)=VLOOKUP(Table2[[#This Row],[HomeTeam]],Table3[[Teams]:[D]],3),1,0)</f>
        <v>0</v>
      </c>
      <c r="V576" s="2">
        <f>IF(Table2[[#This Row],[InterConf]]=1,IF(Table2[[#This Row],[InterDiv]]=0, 1, 0), 0)</f>
        <v>0</v>
      </c>
      <c r="W576" s="2">
        <f>IF(VLOOKUP(Table2[[#This Row],[AwayTeam]],Table3[[Teams]:[D]],2)&lt;&gt;VLOOKUP(Table2[[#This Row],[HomeTeam]],Table3[[Teams]:[D]],2),1,0)</f>
        <v>1</v>
      </c>
    </row>
    <row r="577" spans="1:23" x14ac:dyDescent="0.25">
      <c r="B577" s="1">
        <v>45654</v>
      </c>
      <c r="C577" s="9" t="s">
        <v>687</v>
      </c>
      <c r="D577" s="2" t="s">
        <v>21</v>
      </c>
      <c r="E577" s="2" t="s">
        <v>33</v>
      </c>
      <c r="F577" s="2"/>
      <c r="G577" s="2"/>
      <c r="H577" s="2" t="str">
        <f t="shared" si="26"/>
        <v>_</v>
      </c>
      <c r="I577" s="2"/>
      <c r="J577" s="2"/>
      <c r="K577" s="2"/>
      <c r="L577" s="2" t="str">
        <f t="shared" si="25"/>
        <v>_</v>
      </c>
      <c r="M577" s="2"/>
      <c r="N577" s="2">
        <f>IF(ISBLANK(Table2[[#This Row],[ActualResult]]), 0, 1)</f>
        <v>0</v>
      </c>
      <c r="O577" s="2" t="str">
        <f>IF(ISBLANK(Table2[[#This Row],[ActualResult]]), "_", IF(Table2[[#This Row],[ActualWinner]]=Table2[[#This Row],[PredictedWinner]], "Y", "N"))</f>
        <v>_</v>
      </c>
      <c r="P577" s="2" t="str">
        <f>IF(ISBLANK(Table2[[#This Row],[ActualResult]]), "_", IF(Table2[[#This Row],[ActualAwayScore]]=Table2[[#This Row],[PredictedAwayScore]], "Y", "N"))</f>
        <v>_</v>
      </c>
      <c r="Q577" s="2" t="str">
        <f>IF(ISBLANK(Table2[[#This Row],[ActualResult]]), "_", IF(Table2[[#This Row],[ActualHomeScore]]=Table2[[#This Row],[PredictedHomeScore]], "Y", "N"))</f>
        <v>_</v>
      </c>
      <c r="R577" s="2"/>
      <c r="S577" s="2" t="str">
        <f t="shared" si="24"/>
        <v>_</v>
      </c>
      <c r="T577" s="2">
        <f>IF(VLOOKUP(Table2[[#This Row],[AwayTeam]],Table3[[Teams]:[D]],2)=VLOOKUP(Table2[[#This Row],[HomeTeam]],Table3[[Teams]:[D]],2),1,0)</f>
        <v>1</v>
      </c>
      <c r="U577" s="2">
        <f>IF(VLOOKUP(Table2[[#This Row],[AwayTeam]],Table3[[Teams]:[D]],3)=VLOOKUP(Table2[[#This Row],[HomeTeam]],Table3[[Teams]:[D]],3),1,0)</f>
        <v>1</v>
      </c>
      <c r="V577" s="2">
        <f>IF(Table2[[#This Row],[InterConf]]=1,IF(Table2[[#This Row],[InterDiv]]=0, 1, 0), 0)</f>
        <v>0</v>
      </c>
      <c r="W577" s="2">
        <f>IF(VLOOKUP(Table2[[#This Row],[AwayTeam]],Table3[[Teams]:[D]],2)&lt;&gt;VLOOKUP(Table2[[#This Row],[HomeTeam]],Table3[[Teams]:[D]],2),1,0)</f>
        <v>0</v>
      </c>
    </row>
    <row r="578" spans="1:23" x14ac:dyDescent="0.25">
      <c r="A578" s="5"/>
      <c r="B578" s="3">
        <v>45654</v>
      </c>
      <c r="C578" s="10" t="s">
        <v>688</v>
      </c>
      <c r="D578" s="4" t="s">
        <v>24</v>
      </c>
      <c r="E578" s="4" t="s">
        <v>38</v>
      </c>
      <c r="F578" s="4"/>
      <c r="G578" s="4"/>
      <c r="H578" s="4" t="str">
        <f t="shared" si="26"/>
        <v>_</v>
      </c>
      <c r="I578" s="4"/>
      <c r="J578" s="4"/>
      <c r="K578" s="4"/>
      <c r="L578" s="2" t="str">
        <f t="shared" si="25"/>
        <v>_</v>
      </c>
      <c r="M578" s="4"/>
      <c r="N578" s="4">
        <f>IF(ISBLANK(Table2[[#This Row],[ActualResult]]), 0, 1)</f>
        <v>0</v>
      </c>
      <c r="O578" s="4" t="str">
        <f>IF(ISBLANK(Table2[[#This Row],[ActualResult]]), "_", IF(Table2[[#This Row],[ActualWinner]]=Table2[[#This Row],[PredictedWinner]], "Y", "N"))</f>
        <v>_</v>
      </c>
      <c r="P578" s="4" t="str">
        <f>IF(ISBLANK(Table2[[#This Row],[ActualResult]]), "_", IF(Table2[[#This Row],[ActualAwayScore]]=Table2[[#This Row],[PredictedAwayScore]], "Y", "N"))</f>
        <v>_</v>
      </c>
      <c r="Q578" s="4" t="str">
        <f>IF(ISBLANK(Table2[[#This Row],[ActualResult]]), "_", IF(Table2[[#This Row],[ActualHomeScore]]=Table2[[#This Row],[PredictedHomeScore]], "Y", "N"))</f>
        <v>_</v>
      </c>
      <c r="R578" s="2"/>
      <c r="S578" s="2" t="str">
        <f t="shared" si="24"/>
        <v>_</v>
      </c>
      <c r="T578" s="2">
        <f>IF(VLOOKUP(Table2[[#This Row],[AwayTeam]],Table3[[Teams]:[D]],2)=VLOOKUP(Table2[[#This Row],[HomeTeam]],Table3[[Teams]:[D]],2),1,0)</f>
        <v>1</v>
      </c>
      <c r="U578" s="2">
        <f>IF(VLOOKUP(Table2[[#This Row],[AwayTeam]],Table3[[Teams]:[D]],3)=VLOOKUP(Table2[[#This Row],[HomeTeam]],Table3[[Teams]:[D]],3),1,0)</f>
        <v>1</v>
      </c>
      <c r="V578" s="2">
        <f>IF(Table2[[#This Row],[InterConf]]=1,IF(Table2[[#This Row],[InterDiv]]=0, 1, 0), 0)</f>
        <v>0</v>
      </c>
      <c r="W578" s="2">
        <f>IF(VLOOKUP(Table2[[#This Row],[AwayTeam]],Table3[[Teams]:[D]],2)&lt;&gt;VLOOKUP(Table2[[#This Row],[HomeTeam]],Table3[[Teams]:[D]],2),1,0)</f>
        <v>0</v>
      </c>
    </row>
    <row r="579" spans="1:23" x14ac:dyDescent="0.25">
      <c r="B579" s="1">
        <v>45655</v>
      </c>
      <c r="C579" s="9" t="s">
        <v>689</v>
      </c>
      <c r="D579" s="2" t="s">
        <v>29</v>
      </c>
      <c r="E579" s="2" t="s">
        <v>13</v>
      </c>
      <c r="F579" s="2"/>
      <c r="G579" s="2"/>
      <c r="H579" s="2" t="str">
        <f t="shared" si="26"/>
        <v>_</v>
      </c>
      <c r="I579" s="2"/>
      <c r="J579" s="2"/>
      <c r="K579" s="2"/>
      <c r="L579" s="19" t="str">
        <f t="shared" si="25"/>
        <v>_</v>
      </c>
      <c r="M579" s="2"/>
      <c r="N579" s="2">
        <f>IF(ISBLANK(Table2[[#This Row],[ActualResult]]), 0, 1)</f>
        <v>0</v>
      </c>
      <c r="O579" s="2" t="str">
        <f>IF(ISBLANK(Table2[[#This Row],[ActualResult]]), "_", IF(Table2[[#This Row],[ActualWinner]]=Table2[[#This Row],[PredictedWinner]], "Y", "N"))</f>
        <v>_</v>
      </c>
      <c r="P579" s="2" t="str">
        <f>IF(ISBLANK(Table2[[#This Row],[ActualResult]]), "_", IF(Table2[[#This Row],[ActualAwayScore]]=Table2[[#This Row],[PredictedAwayScore]], "Y", "N"))</f>
        <v>_</v>
      </c>
      <c r="Q579" s="2" t="str">
        <f>IF(ISBLANK(Table2[[#This Row],[ActualResult]]), "_", IF(Table2[[#This Row],[ActualHomeScore]]=Table2[[#This Row],[PredictedHomeScore]], "Y", "N"))</f>
        <v>_</v>
      </c>
      <c r="R579" s="2"/>
      <c r="S579" s="2" t="str">
        <f t="shared" ref="S579:S642" si="27">IF($L579="_", "_", IF($L579=$D579,$E579,$D579))</f>
        <v>_</v>
      </c>
      <c r="T579" s="2">
        <f>IF(VLOOKUP(Table2[[#This Row],[AwayTeam]],Table3[[Teams]:[D]],2)=VLOOKUP(Table2[[#This Row],[HomeTeam]],Table3[[Teams]:[D]],2),1,0)</f>
        <v>0</v>
      </c>
      <c r="U579" s="2">
        <f>IF(VLOOKUP(Table2[[#This Row],[AwayTeam]],Table3[[Teams]:[D]],3)=VLOOKUP(Table2[[#This Row],[HomeTeam]],Table3[[Teams]:[D]],3),1,0)</f>
        <v>0</v>
      </c>
      <c r="V579" s="2">
        <f>IF(Table2[[#This Row],[InterConf]]=1,IF(Table2[[#This Row],[InterDiv]]=0, 1, 0), 0)</f>
        <v>0</v>
      </c>
      <c r="W579" s="2">
        <f>IF(VLOOKUP(Table2[[#This Row],[AwayTeam]],Table3[[Teams]:[D]],2)&lt;&gt;VLOOKUP(Table2[[#This Row],[HomeTeam]],Table3[[Teams]:[D]],2),1,0)</f>
        <v>1</v>
      </c>
    </row>
    <row r="580" spans="1:23" x14ac:dyDescent="0.25">
      <c r="B580" s="1">
        <v>45655</v>
      </c>
      <c r="C580" s="9" t="s">
        <v>690</v>
      </c>
      <c r="D580" s="2" t="s">
        <v>23</v>
      </c>
      <c r="E580" s="2" t="s">
        <v>47</v>
      </c>
      <c r="F580" s="2"/>
      <c r="G580" s="2"/>
      <c r="H580" s="2" t="str">
        <f t="shared" si="26"/>
        <v>_</v>
      </c>
      <c r="I580" s="2"/>
      <c r="J580" s="2"/>
      <c r="K580" s="2"/>
      <c r="L580" s="2" t="str">
        <f t="shared" ref="L580:L643" si="28">IF(OR($J580=$K580,AND(ISBLANK($J580),ISBLANK($K580))),"_",IF($J580&gt;$K580,$D580,$E580))</f>
        <v>_</v>
      </c>
      <c r="M580" s="2"/>
      <c r="N580" s="2">
        <f>IF(ISBLANK(Table2[[#This Row],[ActualResult]]), 0, 1)</f>
        <v>0</v>
      </c>
      <c r="O580" s="2" t="str">
        <f>IF(ISBLANK(Table2[[#This Row],[ActualResult]]), "_", IF(Table2[[#This Row],[ActualWinner]]=Table2[[#This Row],[PredictedWinner]], "Y", "N"))</f>
        <v>_</v>
      </c>
      <c r="P580" s="2" t="str">
        <f>IF(ISBLANK(Table2[[#This Row],[ActualResult]]), "_", IF(Table2[[#This Row],[ActualAwayScore]]=Table2[[#This Row],[PredictedAwayScore]], "Y", "N"))</f>
        <v>_</v>
      </c>
      <c r="Q580" s="2" t="str">
        <f>IF(ISBLANK(Table2[[#This Row],[ActualResult]]), "_", IF(Table2[[#This Row],[ActualHomeScore]]=Table2[[#This Row],[PredictedHomeScore]], "Y", "N"))</f>
        <v>_</v>
      </c>
      <c r="R580" s="2"/>
      <c r="S580" s="2" t="str">
        <f t="shared" si="27"/>
        <v>_</v>
      </c>
      <c r="T580" s="2">
        <f>IF(VLOOKUP(Table2[[#This Row],[AwayTeam]],Table3[[Teams]:[D]],2)=VLOOKUP(Table2[[#This Row],[HomeTeam]],Table3[[Teams]:[D]],2),1,0)</f>
        <v>1</v>
      </c>
      <c r="U580" s="2">
        <f>IF(VLOOKUP(Table2[[#This Row],[AwayTeam]],Table3[[Teams]:[D]],3)=VLOOKUP(Table2[[#This Row],[HomeTeam]],Table3[[Teams]:[D]],3),1,0)</f>
        <v>1</v>
      </c>
      <c r="V580" s="2">
        <f>IF(Table2[[#This Row],[InterConf]]=1,IF(Table2[[#This Row],[InterDiv]]=0, 1, 0), 0)</f>
        <v>0</v>
      </c>
      <c r="W580" s="2">
        <f>IF(VLOOKUP(Table2[[#This Row],[AwayTeam]],Table3[[Teams]:[D]],2)&lt;&gt;VLOOKUP(Table2[[#This Row],[HomeTeam]],Table3[[Teams]:[D]],2),1,0)</f>
        <v>0</v>
      </c>
    </row>
    <row r="581" spans="1:23" x14ac:dyDescent="0.25">
      <c r="B581" s="1">
        <v>45655</v>
      </c>
      <c r="C581" s="9" t="s">
        <v>691</v>
      </c>
      <c r="D581" s="2" t="s">
        <v>46</v>
      </c>
      <c r="E581" s="2" t="s">
        <v>31</v>
      </c>
      <c r="F581" s="2"/>
      <c r="G581" s="2"/>
      <c r="H581" s="2" t="str">
        <f t="shared" si="26"/>
        <v>_</v>
      </c>
      <c r="I581" s="2"/>
      <c r="J581" s="2"/>
      <c r="K581" s="2"/>
      <c r="L581" s="2" t="str">
        <f t="shared" si="28"/>
        <v>_</v>
      </c>
      <c r="M581" s="2"/>
      <c r="N581" s="2">
        <f>IF(ISBLANK(Table2[[#This Row],[ActualResult]]), 0, 1)</f>
        <v>0</v>
      </c>
      <c r="O581" s="2" t="str">
        <f>IF(ISBLANK(Table2[[#This Row],[ActualResult]]), "_", IF(Table2[[#This Row],[ActualWinner]]=Table2[[#This Row],[PredictedWinner]], "Y", "N"))</f>
        <v>_</v>
      </c>
      <c r="P581" s="2" t="str">
        <f>IF(ISBLANK(Table2[[#This Row],[ActualResult]]), "_", IF(Table2[[#This Row],[ActualAwayScore]]=Table2[[#This Row],[PredictedAwayScore]], "Y", "N"))</f>
        <v>_</v>
      </c>
      <c r="Q581" s="2" t="str">
        <f>IF(ISBLANK(Table2[[#This Row],[ActualResult]]), "_", IF(Table2[[#This Row],[ActualHomeScore]]=Table2[[#This Row],[PredictedHomeScore]], "Y", "N"))</f>
        <v>_</v>
      </c>
      <c r="R581" s="2"/>
      <c r="S581" s="2" t="str">
        <f t="shared" si="27"/>
        <v>_</v>
      </c>
      <c r="T581" s="2">
        <f>IF(VLOOKUP(Table2[[#This Row],[AwayTeam]],Table3[[Teams]:[D]],2)=VLOOKUP(Table2[[#This Row],[HomeTeam]],Table3[[Teams]:[D]],2),1,0)</f>
        <v>1</v>
      </c>
      <c r="U581" s="2">
        <f>IF(VLOOKUP(Table2[[#This Row],[AwayTeam]],Table3[[Teams]:[D]],3)=VLOOKUP(Table2[[#This Row],[HomeTeam]],Table3[[Teams]:[D]],3),1,0)</f>
        <v>0</v>
      </c>
      <c r="V581" s="2">
        <f>IF(Table2[[#This Row],[InterConf]]=1,IF(Table2[[#This Row],[InterDiv]]=0, 1, 0), 0)</f>
        <v>1</v>
      </c>
      <c r="W581" s="2">
        <f>IF(VLOOKUP(Table2[[#This Row],[AwayTeam]],Table3[[Teams]:[D]],2)&lt;&gt;VLOOKUP(Table2[[#This Row],[HomeTeam]],Table3[[Teams]:[D]],2),1,0)</f>
        <v>0</v>
      </c>
    </row>
    <row r="582" spans="1:23" x14ac:dyDescent="0.25">
      <c r="B582" s="1">
        <v>45655</v>
      </c>
      <c r="C582" s="9" t="s">
        <v>692</v>
      </c>
      <c r="D582" s="2" t="s">
        <v>19</v>
      </c>
      <c r="E582" s="2" t="s">
        <v>43</v>
      </c>
      <c r="F582" s="2"/>
      <c r="G582" s="2"/>
      <c r="H582" s="2" t="str">
        <f t="shared" ref="H582:H645" si="29">IF(AND(ISBLANK($F582),ISBLANK($G582)),"_",IF($F582&gt;$G582,$D582,$E582))</f>
        <v>_</v>
      </c>
      <c r="I582" s="2"/>
      <c r="J582" s="2"/>
      <c r="K582" s="2"/>
      <c r="L582" s="2" t="str">
        <f t="shared" si="28"/>
        <v>_</v>
      </c>
      <c r="M582" s="2"/>
      <c r="N582" s="2">
        <f>IF(ISBLANK(Table2[[#This Row],[ActualResult]]), 0, 1)</f>
        <v>0</v>
      </c>
      <c r="O582" s="2" t="str">
        <f>IF(ISBLANK(Table2[[#This Row],[ActualResult]]), "_", IF(Table2[[#This Row],[ActualWinner]]=Table2[[#This Row],[PredictedWinner]], "Y", "N"))</f>
        <v>_</v>
      </c>
      <c r="P582" s="2" t="str">
        <f>IF(ISBLANK(Table2[[#This Row],[ActualResult]]), "_", IF(Table2[[#This Row],[ActualAwayScore]]=Table2[[#This Row],[PredictedAwayScore]], "Y", "N"))</f>
        <v>_</v>
      </c>
      <c r="Q582" s="2" t="str">
        <f>IF(ISBLANK(Table2[[#This Row],[ActualResult]]), "_", IF(Table2[[#This Row],[ActualHomeScore]]=Table2[[#This Row],[PredictedHomeScore]], "Y", "N"))</f>
        <v>_</v>
      </c>
      <c r="R582" s="2"/>
      <c r="S582" s="2" t="str">
        <f t="shared" si="27"/>
        <v>_</v>
      </c>
      <c r="T582" s="2">
        <f>IF(VLOOKUP(Table2[[#This Row],[AwayTeam]],Table3[[Teams]:[D]],2)=VLOOKUP(Table2[[#This Row],[HomeTeam]],Table3[[Teams]:[D]],2),1,0)</f>
        <v>1</v>
      </c>
      <c r="U582" s="2">
        <f>IF(VLOOKUP(Table2[[#This Row],[AwayTeam]],Table3[[Teams]:[D]],3)=VLOOKUP(Table2[[#This Row],[HomeTeam]],Table3[[Teams]:[D]],3),1,0)</f>
        <v>1</v>
      </c>
      <c r="V582" s="2">
        <f>IF(Table2[[#This Row],[InterConf]]=1,IF(Table2[[#This Row],[InterDiv]]=0, 1, 0), 0)</f>
        <v>0</v>
      </c>
      <c r="W582" s="2">
        <f>IF(VLOOKUP(Table2[[#This Row],[AwayTeam]],Table3[[Teams]:[D]],2)&lt;&gt;VLOOKUP(Table2[[#This Row],[HomeTeam]],Table3[[Teams]:[D]],2),1,0)</f>
        <v>0</v>
      </c>
    </row>
    <row r="583" spans="1:23" x14ac:dyDescent="0.25">
      <c r="B583" s="1">
        <v>45655</v>
      </c>
      <c r="C583" s="9" t="s">
        <v>693</v>
      </c>
      <c r="D583" s="2" t="s">
        <v>33</v>
      </c>
      <c r="E583" s="2" t="s">
        <v>21</v>
      </c>
      <c r="F583" s="2"/>
      <c r="G583" s="2"/>
      <c r="H583" s="2" t="str">
        <f t="shared" si="29"/>
        <v>_</v>
      </c>
      <c r="I583" s="2"/>
      <c r="J583" s="2"/>
      <c r="K583" s="2"/>
      <c r="L583" s="2" t="str">
        <f t="shared" si="28"/>
        <v>_</v>
      </c>
      <c r="M583" s="2"/>
      <c r="N583" s="2">
        <f>IF(ISBLANK(Table2[[#This Row],[ActualResult]]), 0, 1)</f>
        <v>0</v>
      </c>
      <c r="O583" s="2" t="str">
        <f>IF(ISBLANK(Table2[[#This Row],[ActualResult]]), "_", IF(Table2[[#This Row],[ActualWinner]]=Table2[[#This Row],[PredictedWinner]], "Y", "N"))</f>
        <v>_</v>
      </c>
      <c r="P583" s="2" t="str">
        <f>IF(ISBLANK(Table2[[#This Row],[ActualResult]]), "_", IF(Table2[[#This Row],[ActualAwayScore]]=Table2[[#This Row],[PredictedAwayScore]], "Y", "N"))</f>
        <v>_</v>
      </c>
      <c r="Q583" s="2" t="str">
        <f>IF(ISBLANK(Table2[[#This Row],[ActualResult]]), "_", IF(Table2[[#This Row],[ActualHomeScore]]=Table2[[#This Row],[PredictedHomeScore]], "Y", "N"))</f>
        <v>_</v>
      </c>
      <c r="R583" s="2"/>
      <c r="S583" s="2" t="str">
        <f t="shared" si="27"/>
        <v>_</v>
      </c>
      <c r="T583" s="2">
        <f>IF(VLOOKUP(Table2[[#This Row],[AwayTeam]],Table3[[Teams]:[D]],2)=VLOOKUP(Table2[[#This Row],[HomeTeam]],Table3[[Teams]:[D]],2),1,0)</f>
        <v>1</v>
      </c>
      <c r="U583" s="2">
        <f>IF(VLOOKUP(Table2[[#This Row],[AwayTeam]],Table3[[Teams]:[D]],3)=VLOOKUP(Table2[[#This Row],[HomeTeam]],Table3[[Teams]:[D]],3),1,0)</f>
        <v>1</v>
      </c>
      <c r="V583" s="2">
        <f>IF(Table2[[#This Row],[InterConf]]=1,IF(Table2[[#This Row],[InterDiv]]=0, 1, 0), 0)</f>
        <v>0</v>
      </c>
      <c r="W583" s="2">
        <f>IF(VLOOKUP(Table2[[#This Row],[AwayTeam]],Table3[[Teams]:[D]],2)&lt;&gt;VLOOKUP(Table2[[#This Row],[HomeTeam]],Table3[[Teams]:[D]],2),1,0)</f>
        <v>0</v>
      </c>
    </row>
    <row r="584" spans="1:23" x14ac:dyDescent="0.25">
      <c r="B584" s="1">
        <v>45655</v>
      </c>
      <c r="C584" s="9" t="s">
        <v>694</v>
      </c>
      <c r="D584" s="2" t="s">
        <v>30</v>
      </c>
      <c r="E584" s="2" t="s">
        <v>37</v>
      </c>
      <c r="F584" s="2"/>
      <c r="G584" s="2"/>
      <c r="H584" s="2" t="str">
        <f t="shared" si="29"/>
        <v>_</v>
      </c>
      <c r="I584" s="2"/>
      <c r="J584" s="2"/>
      <c r="K584" s="2"/>
      <c r="L584" s="2" t="str">
        <f t="shared" si="28"/>
        <v>_</v>
      </c>
      <c r="M584" s="2"/>
      <c r="N584" s="2">
        <f>IF(ISBLANK(Table2[[#This Row],[ActualResult]]), 0, 1)</f>
        <v>0</v>
      </c>
      <c r="O584" s="2" t="str">
        <f>IF(ISBLANK(Table2[[#This Row],[ActualResult]]), "_", IF(Table2[[#This Row],[ActualWinner]]=Table2[[#This Row],[PredictedWinner]], "Y", "N"))</f>
        <v>_</v>
      </c>
      <c r="P584" s="2" t="str">
        <f>IF(ISBLANK(Table2[[#This Row],[ActualResult]]), "_", IF(Table2[[#This Row],[ActualAwayScore]]=Table2[[#This Row],[PredictedAwayScore]], "Y", "N"))</f>
        <v>_</v>
      </c>
      <c r="Q584" s="2" t="str">
        <f>IF(ISBLANK(Table2[[#This Row],[ActualResult]]), "_", IF(Table2[[#This Row],[ActualHomeScore]]=Table2[[#This Row],[PredictedHomeScore]], "Y", "N"))</f>
        <v>_</v>
      </c>
      <c r="R584" s="2"/>
      <c r="S584" s="2" t="str">
        <f t="shared" si="27"/>
        <v>_</v>
      </c>
      <c r="T584" s="2">
        <f>IF(VLOOKUP(Table2[[#This Row],[AwayTeam]],Table3[[Teams]:[D]],2)=VLOOKUP(Table2[[#This Row],[HomeTeam]],Table3[[Teams]:[D]],2),1,0)</f>
        <v>0</v>
      </c>
      <c r="U584" s="2">
        <f>IF(VLOOKUP(Table2[[#This Row],[AwayTeam]],Table3[[Teams]:[D]],3)=VLOOKUP(Table2[[#This Row],[HomeTeam]],Table3[[Teams]:[D]],3),1,0)</f>
        <v>0</v>
      </c>
      <c r="V584" s="2">
        <f>IF(Table2[[#This Row],[InterConf]]=1,IF(Table2[[#This Row],[InterDiv]]=0, 1, 0), 0)</f>
        <v>0</v>
      </c>
      <c r="W584" s="2">
        <f>IF(VLOOKUP(Table2[[#This Row],[AwayTeam]],Table3[[Teams]:[D]],2)&lt;&gt;VLOOKUP(Table2[[#This Row],[HomeTeam]],Table3[[Teams]:[D]],2),1,0)</f>
        <v>1</v>
      </c>
    </row>
    <row r="585" spans="1:23" x14ac:dyDescent="0.25">
      <c r="B585" s="1">
        <v>45655</v>
      </c>
      <c r="C585" s="9" t="s">
        <v>695</v>
      </c>
      <c r="D585" s="2" t="s">
        <v>24</v>
      </c>
      <c r="E585" s="2" t="s">
        <v>27</v>
      </c>
      <c r="F585" s="2"/>
      <c r="G585" s="2"/>
      <c r="H585" s="2" t="str">
        <f t="shared" si="29"/>
        <v>_</v>
      </c>
      <c r="I585" s="2"/>
      <c r="J585" s="2"/>
      <c r="K585" s="2"/>
      <c r="L585" s="2" t="str">
        <f t="shared" si="28"/>
        <v>_</v>
      </c>
      <c r="M585" s="2"/>
      <c r="N585" s="2">
        <f>IF(ISBLANK(Table2[[#This Row],[ActualResult]]), 0, 1)</f>
        <v>0</v>
      </c>
      <c r="O585" s="2" t="str">
        <f>IF(ISBLANK(Table2[[#This Row],[ActualResult]]), "_", IF(Table2[[#This Row],[ActualWinner]]=Table2[[#This Row],[PredictedWinner]], "Y", "N"))</f>
        <v>_</v>
      </c>
      <c r="P585" s="2" t="str">
        <f>IF(ISBLANK(Table2[[#This Row],[ActualResult]]), "_", IF(Table2[[#This Row],[ActualAwayScore]]=Table2[[#This Row],[PredictedAwayScore]], "Y", "N"))</f>
        <v>_</v>
      </c>
      <c r="Q585" s="2" t="str">
        <f>IF(ISBLANK(Table2[[#This Row],[ActualResult]]), "_", IF(Table2[[#This Row],[ActualHomeScore]]=Table2[[#This Row],[PredictedHomeScore]], "Y", "N"))</f>
        <v>_</v>
      </c>
      <c r="R585" s="2"/>
      <c r="S585" s="2" t="str">
        <f t="shared" si="27"/>
        <v>_</v>
      </c>
      <c r="T585" s="2">
        <f>IF(VLOOKUP(Table2[[#This Row],[AwayTeam]],Table3[[Teams]:[D]],2)=VLOOKUP(Table2[[#This Row],[HomeTeam]],Table3[[Teams]:[D]],2),1,0)</f>
        <v>1</v>
      </c>
      <c r="U585" s="2">
        <f>IF(VLOOKUP(Table2[[#This Row],[AwayTeam]],Table3[[Teams]:[D]],3)=VLOOKUP(Table2[[#This Row],[HomeTeam]],Table3[[Teams]:[D]],3),1,0)</f>
        <v>1</v>
      </c>
      <c r="V585" s="2">
        <f>IF(Table2[[#This Row],[InterConf]]=1,IF(Table2[[#This Row],[InterDiv]]=0, 1, 0), 0)</f>
        <v>0</v>
      </c>
      <c r="W585" s="2">
        <f>IF(VLOOKUP(Table2[[#This Row],[AwayTeam]],Table3[[Teams]:[D]],2)&lt;&gt;VLOOKUP(Table2[[#This Row],[HomeTeam]],Table3[[Teams]:[D]],2),1,0)</f>
        <v>0</v>
      </c>
    </row>
    <row r="586" spans="1:23" x14ac:dyDescent="0.25">
      <c r="B586" s="1">
        <v>45655</v>
      </c>
      <c r="C586" s="9" t="s">
        <v>696</v>
      </c>
      <c r="D586" s="2" t="s">
        <v>34</v>
      </c>
      <c r="E586" s="2" t="s">
        <v>17</v>
      </c>
      <c r="F586" s="2"/>
      <c r="G586" s="2"/>
      <c r="H586" s="2" t="str">
        <f t="shared" si="29"/>
        <v>_</v>
      </c>
      <c r="I586" s="2"/>
      <c r="J586" s="2"/>
      <c r="K586" s="2"/>
      <c r="L586" s="2" t="str">
        <f t="shared" si="28"/>
        <v>_</v>
      </c>
      <c r="M586" s="2"/>
      <c r="N586" s="2">
        <f>IF(ISBLANK(Table2[[#This Row],[ActualResult]]), 0, 1)</f>
        <v>0</v>
      </c>
      <c r="O586" s="2" t="str">
        <f>IF(ISBLANK(Table2[[#This Row],[ActualResult]]), "_", IF(Table2[[#This Row],[ActualWinner]]=Table2[[#This Row],[PredictedWinner]], "Y", "N"))</f>
        <v>_</v>
      </c>
      <c r="P586" s="2" t="str">
        <f>IF(ISBLANK(Table2[[#This Row],[ActualResult]]), "_", IF(Table2[[#This Row],[ActualAwayScore]]=Table2[[#This Row],[PredictedAwayScore]], "Y", "N"))</f>
        <v>_</v>
      </c>
      <c r="Q586" s="2" t="str">
        <f>IF(ISBLANK(Table2[[#This Row],[ActualResult]]), "_", IF(Table2[[#This Row],[ActualHomeScore]]=Table2[[#This Row],[PredictedHomeScore]], "Y", "N"))</f>
        <v>_</v>
      </c>
      <c r="R586" s="2"/>
      <c r="S586" s="2" t="str">
        <f t="shared" si="27"/>
        <v>_</v>
      </c>
      <c r="T586" s="2">
        <f>IF(VLOOKUP(Table2[[#This Row],[AwayTeam]],Table3[[Teams]:[D]],2)=VLOOKUP(Table2[[#This Row],[HomeTeam]],Table3[[Teams]:[D]],2),1,0)</f>
        <v>1</v>
      </c>
      <c r="U586" s="2">
        <f>IF(VLOOKUP(Table2[[#This Row],[AwayTeam]],Table3[[Teams]:[D]],3)=VLOOKUP(Table2[[#This Row],[HomeTeam]],Table3[[Teams]:[D]],3),1,0)</f>
        <v>1</v>
      </c>
      <c r="V586" s="2">
        <f>IF(Table2[[#This Row],[InterConf]]=1,IF(Table2[[#This Row],[InterDiv]]=0, 1, 0), 0)</f>
        <v>0</v>
      </c>
      <c r="W586" s="2">
        <f>IF(VLOOKUP(Table2[[#This Row],[AwayTeam]],Table3[[Teams]:[D]],2)&lt;&gt;VLOOKUP(Table2[[#This Row],[HomeTeam]],Table3[[Teams]:[D]],2),1,0)</f>
        <v>0</v>
      </c>
    </row>
    <row r="587" spans="1:23" x14ac:dyDescent="0.25">
      <c r="A587" s="5"/>
      <c r="B587" s="3">
        <v>45655</v>
      </c>
      <c r="C587" s="10" t="s">
        <v>697</v>
      </c>
      <c r="D587" s="4" t="s">
        <v>45</v>
      </c>
      <c r="E587" s="4" t="s">
        <v>28</v>
      </c>
      <c r="F587" s="4"/>
      <c r="G587" s="4"/>
      <c r="H587" s="4" t="str">
        <f t="shared" si="29"/>
        <v>_</v>
      </c>
      <c r="I587" s="4"/>
      <c r="J587" s="4"/>
      <c r="K587" s="4"/>
      <c r="L587" s="2" t="str">
        <f t="shared" si="28"/>
        <v>_</v>
      </c>
      <c r="M587" s="4"/>
      <c r="N587" s="4">
        <f>IF(ISBLANK(Table2[[#This Row],[ActualResult]]), 0, 1)</f>
        <v>0</v>
      </c>
      <c r="O587" s="4" t="str">
        <f>IF(ISBLANK(Table2[[#This Row],[ActualResult]]), "_", IF(Table2[[#This Row],[ActualWinner]]=Table2[[#This Row],[PredictedWinner]], "Y", "N"))</f>
        <v>_</v>
      </c>
      <c r="P587" s="4" t="str">
        <f>IF(ISBLANK(Table2[[#This Row],[ActualResult]]), "_", IF(Table2[[#This Row],[ActualAwayScore]]=Table2[[#This Row],[PredictedAwayScore]], "Y", "N"))</f>
        <v>_</v>
      </c>
      <c r="Q587" s="4" t="str">
        <f>IF(ISBLANK(Table2[[#This Row],[ActualResult]]), "_", IF(Table2[[#This Row],[ActualHomeScore]]=Table2[[#This Row],[PredictedHomeScore]], "Y", "N"))</f>
        <v>_</v>
      </c>
      <c r="R587" s="2"/>
      <c r="S587" s="2" t="str">
        <f t="shared" si="27"/>
        <v>_</v>
      </c>
      <c r="T587" s="2">
        <f>IF(VLOOKUP(Table2[[#This Row],[AwayTeam]],Table3[[Teams]:[D]],2)=VLOOKUP(Table2[[#This Row],[HomeTeam]],Table3[[Teams]:[D]],2),1,0)</f>
        <v>0</v>
      </c>
      <c r="U587" s="2">
        <f>IF(VLOOKUP(Table2[[#This Row],[AwayTeam]],Table3[[Teams]:[D]],3)=VLOOKUP(Table2[[#This Row],[HomeTeam]],Table3[[Teams]:[D]],3),1,0)</f>
        <v>0</v>
      </c>
      <c r="V587" s="2">
        <f>IF(Table2[[#This Row],[InterConf]]=1,IF(Table2[[#This Row],[InterDiv]]=0, 1, 0), 0)</f>
        <v>0</v>
      </c>
      <c r="W587" s="2">
        <f>IF(VLOOKUP(Table2[[#This Row],[AwayTeam]],Table3[[Teams]:[D]],2)&lt;&gt;VLOOKUP(Table2[[#This Row],[HomeTeam]],Table3[[Teams]:[D]],2),1,0)</f>
        <v>1</v>
      </c>
    </row>
    <row r="588" spans="1:23" x14ac:dyDescent="0.25">
      <c r="B588" s="1">
        <v>45656</v>
      </c>
      <c r="C588" s="9" t="s">
        <v>698</v>
      </c>
      <c r="D588" s="2" t="s">
        <v>20</v>
      </c>
      <c r="E588" s="2" t="s">
        <v>14</v>
      </c>
      <c r="F588" s="2"/>
      <c r="G588" s="2"/>
      <c r="H588" s="2" t="str">
        <f t="shared" si="29"/>
        <v>_</v>
      </c>
      <c r="I588" s="2"/>
      <c r="J588" s="2"/>
      <c r="K588" s="2"/>
      <c r="L588" s="19" t="str">
        <f t="shared" si="28"/>
        <v>_</v>
      </c>
      <c r="M588" s="2"/>
      <c r="N588" s="2">
        <f>IF(ISBLANK(Table2[[#This Row],[ActualResult]]), 0, 1)</f>
        <v>0</v>
      </c>
      <c r="O588" s="2" t="str">
        <f>IF(ISBLANK(Table2[[#This Row],[ActualResult]]), "_", IF(Table2[[#This Row],[ActualWinner]]=Table2[[#This Row],[PredictedWinner]], "Y", "N"))</f>
        <v>_</v>
      </c>
      <c r="P588" s="2" t="str">
        <f>IF(ISBLANK(Table2[[#This Row],[ActualResult]]), "_", IF(Table2[[#This Row],[ActualAwayScore]]=Table2[[#This Row],[PredictedAwayScore]], "Y", "N"))</f>
        <v>_</v>
      </c>
      <c r="Q588" s="2" t="str">
        <f>IF(ISBLANK(Table2[[#This Row],[ActualResult]]), "_", IF(Table2[[#This Row],[ActualHomeScore]]=Table2[[#This Row],[PredictedHomeScore]], "Y", "N"))</f>
        <v>_</v>
      </c>
      <c r="R588" s="2"/>
      <c r="S588" s="2" t="str">
        <f t="shared" si="27"/>
        <v>_</v>
      </c>
      <c r="T588" s="2">
        <f>IF(VLOOKUP(Table2[[#This Row],[AwayTeam]],Table3[[Teams]:[D]],2)=VLOOKUP(Table2[[#This Row],[HomeTeam]],Table3[[Teams]:[D]],2),1,0)</f>
        <v>1</v>
      </c>
      <c r="U588" s="2">
        <f>IF(VLOOKUP(Table2[[#This Row],[AwayTeam]],Table3[[Teams]:[D]],3)=VLOOKUP(Table2[[#This Row],[HomeTeam]],Table3[[Teams]:[D]],3),1,0)</f>
        <v>0</v>
      </c>
      <c r="V588" s="2">
        <f>IF(Table2[[#This Row],[InterConf]]=1,IF(Table2[[#This Row],[InterDiv]]=0, 1, 0), 0)</f>
        <v>1</v>
      </c>
      <c r="W588" s="2">
        <f>IF(VLOOKUP(Table2[[#This Row],[AwayTeam]],Table3[[Teams]:[D]],2)&lt;&gt;VLOOKUP(Table2[[#This Row],[HomeTeam]],Table3[[Teams]:[D]],2),1,0)</f>
        <v>0</v>
      </c>
    </row>
    <row r="589" spans="1:23" x14ac:dyDescent="0.25">
      <c r="B589" s="1">
        <v>45656</v>
      </c>
      <c r="C589" s="9" t="s">
        <v>699</v>
      </c>
      <c r="D589" s="2" t="s">
        <v>35</v>
      </c>
      <c r="E589" s="2" t="s">
        <v>22</v>
      </c>
      <c r="F589" s="2"/>
      <c r="G589" s="2"/>
      <c r="H589" s="2" t="str">
        <f t="shared" si="29"/>
        <v>_</v>
      </c>
      <c r="I589" s="2"/>
      <c r="J589" s="2"/>
      <c r="K589" s="2"/>
      <c r="L589" s="2" t="str">
        <f t="shared" si="28"/>
        <v>_</v>
      </c>
      <c r="M589" s="2"/>
      <c r="N589" s="2">
        <f>IF(ISBLANK(Table2[[#This Row],[ActualResult]]), 0, 1)</f>
        <v>0</v>
      </c>
      <c r="O589" s="2" t="str">
        <f>IF(ISBLANK(Table2[[#This Row],[ActualResult]]), "_", IF(Table2[[#This Row],[ActualWinner]]=Table2[[#This Row],[PredictedWinner]], "Y", "N"))</f>
        <v>_</v>
      </c>
      <c r="P589" s="2" t="str">
        <f>IF(ISBLANK(Table2[[#This Row],[ActualResult]]), "_", IF(Table2[[#This Row],[ActualAwayScore]]=Table2[[#This Row],[PredictedAwayScore]], "Y", "N"))</f>
        <v>_</v>
      </c>
      <c r="Q589" s="2" t="str">
        <f>IF(ISBLANK(Table2[[#This Row],[ActualResult]]), "_", IF(Table2[[#This Row],[ActualHomeScore]]=Table2[[#This Row],[PredictedHomeScore]], "Y", "N"))</f>
        <v>_</v>
      </c>
      <c r="R589" s="2"/>
      <c r="S589" s="2" t="str">
        <f t="shared" si="27"/>
        <v>_</v>
      </c>
      <c r="T589" s="2">
        <f>IF(VLOOKUP(Table2[[#This Row],[AwayTeam]],Table3[[Teams]:[D]],2)=VLOOKUP(Table2[[#This Row],[HomeTeam]],Table3[[Teams]:[D]],2),1,0)</f>
        <v>1</v>
      </c>
      <c r="U589" s="2">
        <f>IF(VLOOKUP(Table2[[#This Row],[AwayTeam]],Table3[[Teams]:[D]],3)=VLOOKUP(Table2[[#This Row],[HomeTeam]],Table3[[Teams]:[D]],3),1,0)</f>
        <v>1</v>
      </c>
      <c r="V589" s="2">
        <f>IF(Table2[[#This Row],[InterConf]]=1,IF(Table2[[#This Row],[InterDiv]]=0, 1, 0), 0)</f>
        <v>0</v>
      </c>
      <c r="W589" s="2">
        <f>IF(VLOOKUP(Table2[[#This Row],[AwayTeam]],Table3[[Teams]:[D]],2)&lt;&gt;VLOOKUP(Table2[[#This Row],[HomeTeam]],Table3[[Teams]:[D]],2),1,0)</f>
        <v>0</v>
      </c>
    </row>
    <row r="590" spans="1:23" x14ac:dyDescent="0.25">
      <c r="A590" s="5"/>
      <c r="B590" s="3">
        <v>45656</v>
      </c>
      <c r="C590" s="10" t="s">
        <v>700</v>
      </c>
      <c r="D590" s="4" t="s">
        <v>15</v>
      </c>
      <c r="E590" s="4" t="s">
        <v>12</v>
      </c>
      <c r="F590" s="4"/>
      <c r="G590" s="4"/>
      <c r="H590" s="4" t="str">
        <f t="shared" si="29"/>
        <v>_</v>
      </c>
      <c r="I590" s="4"/>
      <c r="J590" s="4"/>
      <c r="K590" s="4"/>
      <c r="L590" s="4" t="str">
        <f t="shared" si="28"/>
        <v>_</v>
      </c>
      <c r="M590" s="4"/>
      <c r="N590" s="4">
        <f>IF(ISBLANK(Table2[[#This Row],[ActualResult]]), 0, 1)</f>
        <v>0</v>
      </c>
      <c r="O590" s="4" t="str">
        <f>IF(ISBLANK(Table2[[#This Row],[ActualResult]]), "_", IF(Table2[[#This Row],[ActualWinner]]=Table2[[#This Row],[PredictedWinner]], "Y", "N"))</f>
        <v>_</v>
      </c>
      <c r="P590" s="4" t="str">
        <f>IF(ISBLANK(Table2[[#This Row],[ActualResult]]), "_", IF(Table2[[#This Row],[ActualAwayScore]]=Table2[[#This Row],[PredictedAwayScore]], "Y", "N"))</f>
        <v>_</v>
      </c>
      <c r="Q590" s="4" t="str">
        <f>IF(ISBLANK(Table2[[#This Row],[ActualResult]]), "_", IF(Table2[[#This Row],[ActualHomeScore]]=Table2[[#This Row],[PredictedHomeScore]], "Y", "N"))</f>
        <v>_</v>
      </c>
      <c r="R590" s="2"/>
      <c r="S590" s="2" t="str">
        <f t="shared" si="27"/>
        <v>_</v>
      </c>
      <c r="T590" s="2">
        <f>IF(VLOOKUP(Table2[[#This Row],[AwayTeam]],Table3[[Teams]:[D]],2)=VLOOKUP(Table2[[#This Row],[HomeTeam]],Table3[[Teams]:[D]],2),1,0)</f>
        <v>1</v>
      </c>
      <c r="U590" s="2">
        <f>IF(VLOOKUP(Table2[[#This Row],[AwayTeam]],Table3[[Teams]:[D]],3)=VLOOKUP(Table2[[#This Row],[HomeTeam]],Table3[[Teams]:[D]],3),1,0)</f>
        <v>0</v>
      </c>
      <c r="V590" s="2">
        <f>IF(Table2[[#This Row],[InterConf]]=1,IF(Table2[[#This Row],[InterDiv]]=0, 1, 0), 0)</f>
        <v>1</v>
      </c>
      <c r="W590" s="2">
        <f>IF(VLOOKUP(Table2[[#This Row],[AwayTeam]],Table3[[Teams]:[D]],2)&lt;&gt;VLOOKUP(Table2[[#This Row],[HomeTeam]],Table3[[Teams]:[D]],2),1,0)</f>
        <v>0</v>
      </c>
    </row>
    <row r="591" spans="1:23" x14ac:dyDescent="0.25">
      <c r="B591" s="1">
        <v>45657</v>
      </c>
      <c r="C591" s="9" t="s">
        <v>701</v>
      </c>
      <c r="D591" s="2" t="s">
        <v>16</v>
      </c>
      <c r="E591" s="2" t="s">
        <v>46</v>
      </c>
      <c r="F591" s="2"/>
      <c r="G591" s="2"/>
      <c r="H591" s="2" t="str">
        <f t="shared" si="29"/>
        <v>_</v>
      </c>
      <c r="I591" s="2"/>
      <c r="J591" s="2"/>
      <c r="K591" s="2"/>
      <c r="L591" s="2" t="str">
        <f t="shared" si="28"/>
        <v>_</v>
      </c>
      <c r="M591" s="2"/>
      <c r="N591" s="2">
        <f>IF(ISBLANK(Table2[[#This Row],[ActualResult]]), 0, 1)</f>
        <v>0</v>
      </c>
      <c r="O591" s="2" t="str">
        <f>IF(ISBLANK(Table2[[#This Row],[ActualResult]]), "_", IF(Table2[[#This Row],[ActualWinner]]=Table2[[#This Row],[PredictedWinner]], "Y", "N"))</f>
        <v>_</v>
      </c>
      <c r="P591" s="2" t="str">
        <f>IF(ISBLANK(Table2[[#This Row],[ActualResult]]), "_", IF(Table2[[#This Row],[ActualAwayScore]]=Table2[[#This Row],[PredictedAwayScore]], "Y", "N"))</f>
        <v>_</v>
      </c>
      <c r="Q591" s="2" t="str">
        <f>IF(ISBLANK(Table2[[#This Row],[ActualResult]]), "_", IF(Table2[[#This Row],[ActualHomeScore]]=Table2[[#This Row],[PredictedHomeScore]], "Y", "N"))</f>
        <v>_</v>
      </c>
      <c r="R591" s="2"/>
      <c r="S591" s="2" t="str">
        <f t="shared" si="27"/>
        <v>_</v>
      </c>
      <c r="T591" s="2">
        <f>IF(VLOOKUP(Table2[[#This Row],[AwayTeam]],Table3[[Teams]:[D]],2)=VLOOKUP(Table2[[#This Row],[HomeTeam]],Table3[[Teams]:[D]],2),1,0)</f>
        <v>1</v>
      </c>
      <c r="U591" s="2">
        <f>IF(VLOOKUP(Table2[[#This Row],[AwayTeam]],Table3[[Teams]:[D]],3)=VLOOKUP(Table2[[#This Row],[HomeTeam]],Table3[[Teams]:[D]],3),1,0)</f>
        <v>0</v>
      </c>
      <c r="V591" s="2">
        <f>IF(Table2[[#This Row],[InterConf]]=1,IF(Table2[[#This Row],[InterDiv]]=0, 1, 0), 0)</f>
        <v>1</v>
      </c>
      <c r="W591" s="2">
        <f>IF(VLOOKUP(Table2[[#This Row],[AwayTeam]],Table3[[Teams]:[D]],2)&lt;&gt;VLOOKUP(Table2[[#This Row],[HomeTeam]],Table3[[Teams]:[D]],2),1,0)</f>
        <v>0</v>
      </c>
    </row>
    <row r="592" spans="1:23" x14ac:dyDescent="0.25">
      <c r="B592" s="1">
        <v>45657</v>
      </c>
      <c r="C592" s="9" t="s">
        <v>702</v>
      </c>
      <c r="D592" s="2" t="s">
        <v>33</v>
      </c>
      <c r="E592" s="2" t="s">
        <v>18</v>
      </c>
      <c r="F592" s="2"/>
      <c r="G592" s="2"/>
      <c r="H592" s="2" t="str">
        <f t="shared" si="29"/>
        <v>_</v>
      </c>
      <c r="I592" s="2"/>
      <c r="J592" s="2"/>
      <c r="K592" s="2"/>
      <c r="L592" s="2" t="str">
        <f t="shared" si="28"/>
        <v>_</v>
      </c>
      <c r="M592" s="2"/>
      <c r="N592" s="2">
        <f>IF(ISBLANK(Table2[[#This Row],[ActualResult]]), 0, 1)</f>
        <v>0</v>
      </c>
      <c r="O592" s="2" t="str">
        <f>IF(ISBLANK(Table2[[#This Row],[ActualResult]]), "_", IF(Table2[[#This Row],[ActualWinner]]=Table2[[#This Row],[PredictedWinner]], "Y", "N"))</f>
        <v>_</v>
      </c>
      <c r="P592" s="2" t="str">
        <f>IF(ISBLANK(Table2[[#This Row],[ActualResult]]), "_", IF(Table2[[#This Row],[ActualAwayScore]]=Table2[[#This Row],[PredictedAwayScore]], "Y", "N"))</f>
        <v>_</v>
      </c>
      <c r="Q592" s="2" t="str">
        <f>IF(ISBLANK(Table2[[#This Row],[ActualResult]]), "_", IF(Table2[[#This Row],[ActualHomeScore]]=Table2[[#This Row],[PredictedHomeScore]], "Y", "N"))</f>
        <v>_</v>
      </c>
      <c r="R592" s="2"/>
      <c r="S592" s="2" t="str">
        <f t="shared" si="27"/>
        <v>_</v>
      </c>
      <c r="T592" s="2">
        <f>IF(VLOOKUP(Table2[[#This Row],[AwayTeam]],Table3[[Teams]:[D]],2)=VLOOKUP(Table2[[#This Row],[HomeTeam]],Table3[[Teams]:[D]],2),1,0)</f>
        <v>1</v>
      </c>
      <c r="U592" s="2">
        <f>IF(VLOOKUP(Table2[[#This Row],[AwayTeam]],Table3[[Teams]:[D]],3)=VLOOKUP(Table2[[#This Row],[HomeTeam]],Table3[[Teams]:[D]],3),1,0)</f>
        <v>0</v>
      </c>
      <c r="V592" s="2">
        <f>IF(Table2[[#This Row],[InterConf]]=1,IF(Table2[[#This Row],[InterDiv]]=0, 1, 0), 0)</f>
        <v>1</v>
      </c>
      <c r="W592" s="2">
        <f>IF(VLOOKUP(Table2[[#This Row],[AwayTeam]],Table3[[Teams]:[D]],2)&lt;&gt;VLOOKUP(Table2[[#This Row],[HomeTeam]],Table3[[Teams]:[D]],2),1,0)</f>
        <v>0</v>
      </c>
    </row>
    <row r="593" spans="1:23" x14ac:dyDescent="0.25">
      <c r="B593" s="1">
        <v>45657</v>
      </c>
      <c r="C593" s="9" t="s">
        <v>703</v>
      </c>
      <c r="D593" s="2" t="s">
        <v>19</v>
      </c>
      <c r="E593" s="2" t="s">
        <v>27</v>
      </c>
      <c r="F593" s="2"/>
      <c r="G593" s="2"/>
      <c r="H593" s="2" t="str">
        <f t="shared" si="29"/>
        <v>_</v>
      </c>
      <c r="I593" s="2"/>
      <c r="J593" s="2"/>
      <c r="K593" s="2"/>
      <c r="L593" s="2" t="str">
        <f t="shared" si="28"/>
        <v>_</v>
      </c>
      <c r="M593" s="2"/>
      <c r="N593" s="2">
        <f>IF(ISBLANK(Table2[[#This Row],[ActualResult]]), 0, 1)</f>
        <v>0</v>
      </c>
      <c r="O593" s="2" t="str">
        <f>IF(ISBLANK(Table2[[#This Row],[ActualResult]]), "_", IF(Table2[[#This Row],[ActualWinner]]=Table2[[#This Row],[PredictedWinner]], "Y", "N"))</f>
        <v>_</v>
      </c>
      <c r="P593" s="2" t="str">
        <f>IF(ISBLANK(Table2[[#This Row],[ActualResult]]), "_", IF(Table2[[#This Row],[ActualAwayScore]]=Table2[[#This Row],[PredictedAwayScore]], "Y", "N"))</f>
        <v>_</v>
      </c>
      <c r="Q593" s="2" t="str">
        <f>IF(ISBLANK(Table2[[#This Row],[ActualResult]]), "_", IF(Table2[[#This Row],[ActualHomeScore]]=Table2[[#This Row],[PredictedHomeScore]], "Y", "N"))</f>
        <v>_</v>
      </c>
      <c r="R593" s="2"/>
      <c r="S593" s="2" t="str">
        <f t="shared" si="27"/>
        <v>_</v>
      </c>
      <c r="T593" s="2">
        <f>IF(VLOOKUP(Table2[[#This Row],[AwayTeam]],Table3[[Teams]:[D]],2)=VLOOKUP(Table2[[#This Row],[HomeTeam]],Table3[[Teams]:[D]],2),1,0)</f>
        <v>0</v>
      </c>
      <c r="U593" s="2">
        <f>IF(VLOOKUP(Table2[[#This Row],[AwayTeam]],Table3[[Teams]:[D]],3)=VLOOKUP(Table2[[#This Row],[HomeTeam]],Table3[[Teams]:[D]],3),1,0)</f>
        <v>0</v>
      </c>
      <c r="V593" s="2">
        <f>IF(Table2[[#This Row],[InterConf]]=1,IF(Table2[[#This Row],[InterDiv]]=0, 1, 0), 0)</f>
        <v>0</v>
      </c>
      <c r="W593" s="2">
        <f>IF(VLOOKUP(Table2[[#This Row],[AwayTeam]],Table3[[Teams]:[D]],2)&lt;&gt;VLOOKUP(Table2[[#This Row],[HomeTeam]],Table3[[Teams]:[D]],2),1,0)</f>
        <v>1</v>
      </c>
    </row>
    <row r="594" spans="1:23" x14ac:dyDescent="0.25">
      <c r="B594" s="1">
        <v>45657</v>
      </c>
      <c r="C594" s="9" t="s">
        <v>704</v>
      </c>
      <c r="D594" s="2" t="s">
        <v>13</v>
      </c>
      <c r="E594" s="2" t="s">
        <v>17</v>
      </c>
      <c r="F594" s="2"/>
      <c r="G594" s="2"/>
      <c r="H594" s="2" t="str">
        <f t="shared" si="29"/>
        <v>_</v>
      </c>
      <c r="I594" s="2"/>
      <c r="J594" s="2"/>
      <c r="K594" s="2"/>
      <c r="L594" s="2" t="str">
        <f t="shared" si="28"/>
        <v>_</v>
      </c>
      <c r="M594" s="2"/>
      <c r="N594" s="2">
        <f>IF(ISBLANK(Table2[[#This Row],[ActualResult]]), 0, 1)</f>
        <v>0</v>
      </c>
      <c r="O594" s="2" t="str">
        <f>IF(ISBLANK(Table2[[#This Row],[ActualResult]]), "_", IF(Table2[[#This Row],[ActualWinner]]=Table2[[#This Row],[PredictedWinner]], "Y", "N"))</f>
        <v>_</v>
      </c>
      <c r="P594" s="2" t="str">
        <f>IF(ISBLANK(Table2[[#This Row],[ActualResult]]), "_", IF(Table2[[#This Row],[ActualAwayScore]]=Table2[[#This Row],[PredictedAwayScore]], "Y", "N"))</f>
        <v>_</v>
      </c>
      <c r="Q594" s="2" t="str">
        <f>IF(ISBLANK(Table2[[#This Row],[ActualResult]]), "_", IF(Table2[[#This Row],[ActualHomeScore]]=Table2[[#This Row],[PredictedHomeScore]], "Y", "N"))</f>
        <v>_</v>
      </c>
      <c r="R594" s="2"/>
      <c r="S594" s="2" t="str">
        <f t="shared" si="27"/>
        <v>_</v>
      </c>
      <c r="T594" s="2">
        <f>IF(VLOOKUP(Table2[[#This Row],[AwayTeam]],Table3[[Teams]:[D]],2)=VLOOKUP(Table2[[#This Row],[HomeTeam]],Table3[[Teams]:[D]],2),1,0)</f>
        <v>1</v>
      </c>
      <c r="U594" s="2">
        <f>IF(VLOOKUP(Table2[[#This Row],[AwayTeam]],Table3[[Teams]:[D]],3)=VLOOKUP(Table2[[#This Row],[HomeTeam]],Table3[[Teams]:[D]],3),1,0)</f>
        <v>1</v>
      </c>
      <c r="V594" s="2">
        <f>IF(Table2[[#This Row],[InterConf]]=1,IF(Table2[[#This Row],[InterDiv]]=0, 1, 0), 0)</f>
        <v>0</v>
      </c>
      <c r="W594" s="2">
        <f>IF(VLOOKUP(Table2[[#This Row],[AwayTeam]],Table3[[Teams]:[D]],2)&lt;&gt;VLOOKUP(Table2[[#This Row],[HomeTeam]],Table3[[Teams]:[D]],2),1,0)</f>
        <v>0</v>
      </c>
    </row>
    <row r="595" spans="1:23" x14ac:dyDescent="0.25">
      <c r="B595" s="1">
        <v>45657</v>
      </c>
      <c r="C595" s="9" t="s">
        <v>705</v>
      </c>
      <c r="D595" s="2" t="s">
        <v>21</v>
      </c>
      <c r="E595" s="2" t="s">
        <v>31</v>
      </c>
      <c r="F595" s="2"/>
      <c r="G595" s="2"/>
      <c r="H595" s="2" t="str">
        <f t="shared" si="29"/>
        <v>_</v>
      </c>
      <c r="I595" s="2"/>
      <c r="J595" s="2"/>
      <c r="K595" s="2"/>
      <c r="L595" s="2" t="str">
        <f t="shared" si="28"/>
        <v>_</v>
      </c>
      <c r="M595" s="2"/>
      <c r="N595" s="2">
        <f>IF(ISBLANK(Table2[[#This Row],[ActualResult]]), 0, 1)</f>
        <v>0</v>
      </c>
      <c r="O595" s="2" t="str">
        <f>IF(ISBLANK(Table2[[#This Row],[ActualResult]]), "_", IF(Table2[[#This Row],[ActualWinner]]=Table2[[#This Row],[PredictedWinner]], "Y", "N"))</f>
        <v>_</v>
      </c>
      <c r="P595" s="2" t="str">
        <f>IF(ISBLANK(Table2[[#This Row],[ActualResult]]), "_", IF(Table2[[#This Row],[ActualAwayScore]]=Table2[[#This Row],[PredictedAwayScore]], "Y", "N"))</f>
        <v>_</v>
      </c>
      <c r="Q595" s="2" t="str">
        <f>IF(ISBLANK(Table2[[#This Row],[ActualResult]]), "_", IF(Table2[[#This Row],[ActualHomeScore]]=Table2[[#This Row],[PredictedHomeScore]], "Y", "N"))</f>
        <v>_</v>
      </c>
      <c r="R595" s="2"/>
      <c r="S595" s="2" t="str">
        <f t="shared" si="27"/>
        <v>_</v>
      </c>
      <c r="T595" s="2">
        <f>IF(VLOOKUP(Table2[[#This Row],[AwayTeam]],Table3[[Teams]:[D]],2)=VLOOKUP(Table2[[#This Row],[HomeTeam]],Table3[[Teams]:[D]],2),1,0)</f>
        <v>1</v>
      </c>
      <c r="U595" s="2">
        <f>IF(VLOOKUP(Table2[[#This Row],[AwayTeam]],Table3[[Teams]:[D]],3)=VLOOKUP(Table2[[#This Row],[HomeTeam]],Table3[[Teams]:[D]],3),1,0)</f>
        <v>0</v>
      </c>
      <c r="V595" s="2">
        <f>IF(Table2[[#This Row],[InterConf]]=1,IF(Table2[[#This Row],[InterDiv]]=0, 1, 0), 0)</f>
        <v>1</v>
      </c>
      <c r="W595" s="2">
        <f>IF(VLOOKUP(Table2[[#This Row],[AwayTeam]],Table3[[Teams]:[D]],2)&lt;&gt;VLOOKUP(Table2[[#This Row],[HomeTeam]],Table3[[Teams]:[D]],2),1,0)</f>
        <v>0</v>
      </c>
    </row>
    <row r="596" spans="1:23" x14ac:dyDescent="0.25">
      <c r="B596" s="1">
        <v>45657</v>
      </c>
      <c r="C596" s="9" t="s">
        <v>706</v>
      </c>
      <c r="D596" s="2" t="s">
        <v>44</v>
      </c>
      <c r="E596" s="2" t="s">
        <v>36</v>
      </c>
      <c r="F596" s="2"/>
      <c r="G596" s="2"/>
      <c r="H596" s="2" t="str">
        <f t="shared" si="29"/>
        <v>_</v>
      </c>
      <c r="I596" s="2"/>
      <c r="J596" s="2"/>
      <c r="K596" s="2"/>
      <c r="L596" s="2" t="str">
        <f t="shared" si="28"/>
        <v>_</v>
      </c>
      <c r="M596" s="2"/>
      <c r="N596" s="2">
        <f>IF(ISBLANK(Table2[[#This Row],[ActualResult]]), 0, 1)</f>
        <v>0</v>
      </c>
      <c r="O596" s="2" t="str">
        <f>IF(ISBLANK(Table2[[#This Row],[ActualResult]]), "_", IF(Table2[[#This Row],[ActualWinner]]=Table2[[#This Row],[PredictedWinner]], "Y", "N"))</f>
        <v>_</v>
      </c>
      <c r="P596" s="2" t="str">
        <f>IF(ISBLANK(Table2[[#This Row],[ActualResult]]), "_", IF(Table2[[#This Row],[ActualAwayScore]]=Table2[[#This Row],[PredictedAwayScore]], "Y", "N"))</f>
        <v>_</v>
      </c>
      <c r="Q596" s="2" t="str">
        <f>IF(ISBLANK(Table2[[#This Row],[ActualResult]]), "_", IF(Table2[[#This Row],[ActualHomeScore]]=Table2[[#This Row],[PredictedHomeScore]], "Y", "N"))</f>
        <v>_</v>
      </c>
      <c r="R596" s="2"/>
      <c r="S596" s="2" t="str">
        <f t="shared" si="27"/>
        <v>_</v>
      </c>
      <c r="T596" s="2">
        <f>IF(VLOOKUP(Table2[[#This Row],[AwayTeam]],Table3[[Teams]:[D]],2)=VLOOKUP(Table2[[#This Row],[HomeTeam]],Table3[[Teams]:[D]],2),1,0)</f>
        <v>1</v>
      </c>
      <c r="U596" s="2">
        <f>IF(VLOOKUP(Table2[[#This Row],[AwayTeam]],Table3[[Teams]:[D]],3)=VLOOKUP(Table2[[#This Row],[HomeTeam]],Table3[[Teams]:[D]],3),1,0)</f>
        <v>1</v>
      </c>
      <c r="V596" s="2">
        <f>IF(Table2[[#This Row],[InterConf]]=1,IF(Table2[[#This Row],[InterDiv]]=0, 1, 0), 0)</f>
        <v>0</v>
      </c>
      <c r="W596" s="2">
        <f>IF(VLOOKUP(Table2[[#This Row],[AwayTeam]],Table3[[Teams]:[D]],2)&lt;&gt;VLOOKUP(Table2[[#This Row],[HomeTeam]],Table3[[Teams]:[D]],2),1,0)</f>
        <v>0</v>
      </c>
    </row>
    <row r="597" spans="1:23" x14ac:dyDescent="0.25">
      <c r="B597" s="1">
        <v>45657</v>
      </c>
      <c r="C597" s="9" t="s">
        <v>707</v>
      </c>
      <c r="D597" s="2" t="s">
        <v>29</v>
      </c>
      <c r="E597" s="2" t="s">
        <v>34</v>
      </c>
      <c r="F597" s="2"/>
      <c r="G597" s="2"/>
      <c r="H597" s="2" t="str">
        <f t="shared" si="29"/>
        <v>_</v>
      </c>
      <c r="I597" s="2"/>
      <c r="J597" s="2"/>
      <c r="K597" s="2"/>
      <c r="L597" s="2" t="str">
        <f t="shared" si="28"/>
        <v>_</v>
      </c>
      <c r="M597" s="2"/>
      <c r="N597" s="2">
        <f>IF(ISBLANK(Table2[[#This Row],[ActualResult]]), 0, 1)</f>
        <v>0</v>
      </c>
      <c r="O597" s="2" t="str">
        <f>IF(ISBLANK(Table2[[#This Row],[ActualResult]]), "_", IF(Table2[[#This Row],[ActualWinner]]=Table2[[#This Row],[PredictedWinner]], "Y", "N"))</f>
        <v>_</v>
      </c>
      <c r="P597" s="2" t="str">
        <f>IF(ISBLANK(Table2[[#This Row],[ActualResult]]), "_", IF(Table2[[#This Row],[ActualAwayScore]]=Table2[[#This Row],[PredictedAwayScore]], "Y", "N"))</f>
        <v>_</v>
      </c>
      <c r="Q597" s="2" t="str">
        <f>IF(ISBLANK(Table2[[#This Row],[ActualResult]]), "_", IF(Table2[[#This Row],[ActualHomeScore]]=Table2[[#This Row],[PredictedHomeScore]], "Y", "N"))</f>
        <v>_</v>
      </c>
      <c r="R597" s="2"/>
      <c r="S597" s="2" t="str">
        <f t="shared" si="27"/>
        <v>_</v>
      </c>
      <c r="T597" s="2">
        <f>IF(VLOOKUP(Table2[[#This Row],[AwayTeam]],Table3[[Teams]:[D]],2)=VLOOKUP(Table2[[#This Row],[HomeTeam]],Table3[[Teams]:[D]],2),1,0)</f>
        <v>0</v>
      </c>
      <c r="U597" s="2">
        <f>IF(VLOOKUP(Table2[[#This Row],[AwayTeam]],Table3[[Teams]:[D]],3)=VLOOKUP(Table2[[#This Row],[HomeTeam]],Table3[[Teams]:[D]],3),1,0)</f>
        <v>0</v>
      </c>
      <c r="V597" s="2">
        <f>IF(Table2[[#This Row],[InterConf]]=1,IF(Table2[[#This Row],[InterDiv]]=0, 1, 0), 0)</f>
        <v>0</v>
      </c>
      <c r="W597" s="2">
        <f>IF(VLOOKUP(Table2[[#This Row],[AwayTeam]],Table3[[Teams]:[D]],2)&lt;&gt;VLOOKUP(Table2[[#This Row],[HomeTeam]],Table3[[Teams]:[D]],2),1,0)</f>
        <v>1</v>
      </c>
    </row>
    <row r="598" spans="1:23" x14ac:dyDescent="0.25">
      <c r="B598" s="1">
        <v>45657</v>
      </c>
      <c r="C598" s="9" t="s">
        <v>708</v>
      </c>
      <c r="D598" s="2" t="s">
        <v>35</v>
      </c>
      <c r="E598" s="2" t="s">
        <v>37</v>
      </c>
      <c r="F598" s="2"/>
      <c r="G598" s="2"/>
      <c r="H598" s="2" t="str">
        <f t="shared" si="29"/>
        <v>_</v>
      </c>
      <c r="I598" s="2"/>
      <c r="J598" s="2"/>
      <c r="K598" s="2"/>
      <c r="L598" s="2" t="str">
        <f t="shared" si="28"/>
        <v>_</v>
      </c>
      <c r="M598" s="2"/>
      <c r="N598" s="2">
        <f>IF(ISBLANK(Table2[[#This Row],[ActualResult]]), 0, 1)</f>
        <v>0</v>
      </c>
      <c r="O598" s="2" t="str">
        <f>IF(ISBLANK(Table2[[#This Row],[ActualResult]]), "_", IF(Table2[[#This Row],[ActualWinner]]=Table2[[#This Row],[PredictedWinner]], "Y", "N"))</f>
        <v>_</v>
      </c>
      <c r="P598" s="2" t="str">
        <f>IF(ISBLANK(Table2[[#This Row],[ActualResult]]), "_", IF(Table2[[#This Row],[ActualAwayScore]]=Table2[[#This Row],[PredictedAwayScore]], "Y", "N"))</f>
        <v>_</v>
      </c>
      <c r="Q598" s="2" t="str">
        <f>IF(ISBLANK(Table2[[#This Row],[ActualResult]]), "_", IF(Table2[[#This Row],[ActualHomeScore]]=Table2[[#This Row],[PredictedHomeScore]], "Y", "N"))</f>
        <v>_</v>
      </c>
      <c r="R598" s="2"/>
      <c r="S598" s="2" t="str">
        <f t="shared" si="27"/>
        <v>_</v>
      </c>
      <c r="T598" s="2">
        <f>IF(VLOOKUP(Table2[[#This Row],[AwayTeam]],Table3[[Teams]:[D]],2)=VLOOKUP(Table2[[#This Row],[HomeTeam]],Table3[[Teams]:[D]],2),1,0)</f>
        <v>1</v>
      </c>
      <c r="U598" s="2">
        <f>IF(VLOOKUP(Table2[[#This Row],[AwayTeam]],Table3[[Teams]:[D]],3)=VLOOKUP(Table2[[#This Row],[HomeTeam]],Table3[[Teams]:[D]],3),1,0)</f>
        <v>1</v>
      </c>
      <c r="V598" s="2">
        <f>IF(Table2[[#This Row],[InterConf]]=1,IF(Table2[[#This Row],[InterDiv]]=0, 1, 0), 0)</f>
        <v>0</v>
      </c>
      <c r="W598" s="2">
        <f>IF(VLOOKUP(Table2[[#This Row],[AwayTeam]],Table3[[Teams]:[D]],2)&lt;&gt;VLOOKUP(Table2[[#This Row],[HomeTeam]],Table3[[Teams]:[D]],2),1,0)</f>
        <v>0</v>
      </c>
    </row>
    <row r="599" spans="1:23" x14ac:dyDescent="0.25">
      <c r="B599" s="1">
        <v>45657</v>
      </c>
      <c r="C599" s="9" t="s">
        <v>709</v>
      </c>
      <c r="D599" s="2" t="s">
        <v>22</v>
      </c>
      <c r="E599" s="2" t="s">
        <v>26</v>
      </c>
      <c r="F599" s="2"/>
      <c r="G599" s="2"/>
      <c r="H599" s="2" t="str">
        <f t="shared" si="29"/>
        <v>_</v>
      </c>
      <c r="I599" s="2"/>
      <c r="J599" s="2"/>
      <c r="K599" s="2"/>
      <c r="L599" s="2" t="str">
        <f t="shared" si="28"/>
        <v>_</v>
      </c>
      <c r="M599" s="2"/>
      <c r="N599" s="2">
        <f>IF(ISBLANK(Table2[[#This Row],[ActualResult]]), 0, 1)</f>
        <v>0</v>
      </c>
      <c r="O599" s="2" t="str">
        <f>IF(ISBLANK(Table2[[#This Row],[ActualResult]]), "_", IF(Table2[[#This Row],[ActualWinner]]=Table2[[#This Row],[PredictedWinner]], "Y", "N"))</f>
        <v>_</v>
      </c>
      <c r="P599" s="2" t="str">
        <f>IF(ISBLANK(Table2[[#This Row],[ActualResult]]), "_", IF(Table2[[#This Row],[ActualAwayScore]]=Table2[[#This Row],[PredictedAwayScore]], "Y", "N"))</f>
        <v>_</v>
      </c>
      <c r="Q599" s="2" t="str">
        <f>IF(ISBLANK(Table2[[#This Row],[ActualResult]]), "_", IF(Table2[[#This Row],[ActualHomeScore]]=Table2[[#This Row],[PredictedHomeScore]], "Y", "N"))</f>
        <v>_</v>
      </c>
      <c r="R599" s="2"/>
      <c r="S599" s="2" t="str">
        <f t="shared" si="27"/>
        <v>_</v>
      </c>
      <c r="T599" s="2">
        <f>IF(VLOOKUP(Table2[[#This Row],[AwayTeam]],Table3[[Teams]:[D]],2)=VLOOKUP(Table2[[#This Row],[HomeTeam]],Table3[[Teams]:[D]],2),1,0)</f>
        <v>1</v>
      </c>
      <c r="U599" s="2">
        <f>IF(VLOOKUP(Table2[[#This Row],[AwayTeam]],Table3[[Teams]:[D]],3)=VLOOKUP(Table2[[#This Row],[HomeTeam]],Table3[[Teams]:[D]],3),1,0)</f>
        <v>1</v>
      </c>
      <c r="V599" s="2">
        <f>IF(Table2[[#This Row],[InterConf]]=1,IF(Table2[[#This Row],[InterDiv]]=0, 1, 0), 0)</f>
        <v>0</v>
      </c>
      <c r="W599" s="2">
        <f>IF(VLOOKUP(Table2[[#This Row],[AwayTeam]],Table3[[Teams]:[D]],2)&lt;&gt;VLOOKUP(Table2[[#This Row],[HomeTeam]],Table3[[Teams]:[D]],2),1,0)</f>
        <v>0</v>
      </c>
    </row>
    <row r="600" spans="1:23" x14ac:dyDescent="0.25">
      <c r="B600" s="1">
        <v>45657</v>
      </c>
      <c r="C600" s="9" t="s">
        <v>710</v>
      </c>
      <c r="D600" s="2" t="s">
        <v>32</v>
      </c>
      <c r="E600" s="2" t="s">
        <v>47</v>
      </c>
      <c r="F600" s="2"/>
      <c r="G600" s="2"/>
      <c r="H600" s="2" t="str">
        <f t="shared" si="29"/>
        <v>_</v>
      </c>
      <c r="I600" s="2"/>
      <c r="J600" s="2"/>
      <c r="K600" s="2"/>
      <c r="L600" s="2" t="str">
        <f t="shared" si="28"/>
        <v>_</v>
      </c>
      <c r="M600" s="2"/>
      <c r="N600" s="2">
        <f>IF(ISBLANK(Table2[[#This Row],[ActualResult]]), 0, 1)</f>
        <v>0</v>
      </c>
      <c r="O600" s="2" t="str">
        <f>IF(ISBLANK(Table2[[#This Row],[ActualResult]]), "_", IF(Table2[[#This Row],[ActualWinner]]=Table2[[#This Row],[PredictedWinner]], "Y", "N"))</f>
        <v>_</v>
      </c>
      <c r="P600" s="2" t="str">
        <f>IF(ISBLANK(Table2[[#This Row],[ActualResult]]), "_", IF(Table2[[#This Row],[ActualAwayScore]]=Table2[[#This Row],[PredictedAwayScore]], "Y", "N"))</f>
        <v>_</v>
      </c>
      <c r="Q600" s="2" t="str">
        <f>IF(ISBLANK(Table2[[#This Row],[ActualResult]]), "_", IF(Table2[[#This Row],[ActualHomeScore]]=Table2[[#This Row],[PredictedHomeScore]], "Y", "N"))</f>
        <v>_</v>
      </c>
      <c r="R600" s="2"/>
      <c r="S600" s="2" t="str">
        <f t="shared" si="27"/>
        <v>_</v>
      </c>
      <c r="T600" s="2">
        <f>IF(VLOOKUP(Table2[[#This Row],[AwayTeam]],Table3[[Teams]:[D]],2)=VLOOKUP(Table2[[#This Row],[HomeTeam]],Table3[[Teams]:[D]],2),1,0)</f>
        <v>0</v>
      </c>
      <c r="U600" s="2">
        <f>IF(VLOOKUP(Table2[[#This Row],[AwayTeam]],Table3[[Teams]:[D]],3)=VLOOKUP(Table2[[#This Row],[HomeTeam]],Table3[[Teams]:[D]],3),1,0)</f>
        <v>0</v>
      </c>
      <c r="V600" s="2">
        <f>IF(Table2[[#This Row],[InterConf]]=1,IF(Table2[[#This Row],[InterDiv]]=0, 1, 0), 0)</f>
        <v>0</v>
      </c>
      <c r="W600" s="2">
        <f>IF(VLOOKUP(Table2[[#This Row],[AwayTeam]],Table3[[Teams]:[D]],2)&lt;&gt;VLOOKUP(Table2[[#This Row],[HomeTeam]],Table3[[Teams]:[D]],2),1,0)</f>
        <v>1</v>
      </c>
    </row>
    <row r="601" spans="1:23" x14ac:dyDescent="0.25">
      <c r="B601" s="1">
        <v>45657</v>
      </c>
      <c r="C601" s="9" t="s">
        <v>711</v>
      </c>
      <c r="D601" s="2" t="s">
        <v>45</v>
      </c>
      <c r="E601" s="2" t="s">
        <v>38</v>
      </c>
      <c r="F601" s="2"/>
      <c r="G601" s="2"/>
      <c r="H601" s="2" t="str">
        <f t="shared" si="29"/>
        <v>_</v>
      </c>
      <c r="I601" s="2"/>
      <c r="J601" s="2"/>
      <c r="K601" s="2"/>
      <c r="L601" s="2" t="str">
        <f t="shared" si="28"/>
        <v>_</v>
      </c>
      <c r="M601" s="2"/>
      <c r="N601" s="2">
        <f>IF(ISBLANK(Table2[[#This Row],[ActualResult]]), 0, 1)</f>
        <v>0</v>
      </c>
      <c r="O601" s="2" t="str">
        <f>IF(ISBLANK(Table2[[#This Row],[ActualResult]]), "_", IF(Table2[[#This Row],[ActualWinner]]=Table2[[#This Row],[PredictedWinner]], "Y", "N"))</f>
        <v>_</v>
      </c>
      <c r="P601" s="2" t="str">
        <f>IF(ISBLANK(Table2[[#This Row],[ActualResult]]), "_", IF(Table2[[#This Row],[ActualAwayScore]]=Table2[[#This Row],[PredictedAwayScore]], "Y", "N"))</f>
        <v>_</v>
      </c>
      <c r="Q601" s="2" t="str">
        <f>IF(ISBLANK(Table2[[#This Row],[ActualResult]]), "_", IF(Table2[[#This Row],[ActualHomeScore]]=Table2[[#This Row],[PredictedHomeScore]], "Y", "N"))</f>
        <v>_</v>
      </c>
      <c r="R601" s="2"/>
      <c r="S601" s="2" t="str">
        <f t="shared" si="27"/>
        <v>_</v>
      </c>
      <c r="T601" s="2">
        <f>IF(VLOOKUP(Table2[[#This Row],[AwayTeam]],Table3[[Teams]:[D]],2)=VLOOKUP(Table2[[#This Row],[HomeTeam]],Table3[[Teams]:[D]],2),1,0)</f>
        <v>0</v>
      </c>
      <c r="U601" s="2">
        <f>IF(VLOOKUP(Table2[[#This Row],[AwayTeam]],Table3[[Teams]:[D]],3)=VLOOKUP(Table2[[#This Row],[HomeTeam]],Table3[[Teams]:[D]],3),1,0)</f>
        <v>0</v>
      </c>
      <c r="V601" s="2">
        <f>IF(Table2[[#This Row],[InterConf]]=1,IF(Table2[[#This Row],[InterDiv]]=0, 1, 0), 0)</f>
        <v>0</v>
      </c>
      <c r="W601" s="2">
        <f>IF(VLOOKUP(Table2[[#This Row],[AwayTeam]],Table3[[Teams]:[D]],2)&lt;&gt;VLOOKUP(Table2[[#This Row],[HomeTeam]],Table3[[Teams]:[D]],2),1,0)</f>
        <v>1</v>
      </c>
    </row>
    <row r="602" spans="1:23" x14ac:dyDescent="0.25">
      <c r="B602" s="1">
        <v>45657</v>
      </c>
      <c r="C602" s="9" t="s">
        <v>712</v>
      </c>
      <c r="D602" s="2" t="s">
        <v>25</v>
      </c>
      <c r="E602" s="2" t="s">
        <v>24</v>
      </c>
      <c r="F602" s="2"/>
      <c r="G602" s="2"/>
      <c r="H602" s="2" t="str">
        <f t="shared" si="29"/>
        <v>_</v>
      </c>
      <c r="I602" s="2"/>
      <c r="J602" s="2"/>
      <c r="K602" s="2"/>
      <c r="L602" s="2" t="str">
        <f t="shared" si="28"/>
        <v>_</v>
      </c>
      <c r="M602" s="2"/>
      <c r="N602" s="2">
        <f>IF(ISBLANK(Table2[[#This Row],[ActualResult]]), 0, 1)</f>
        <v>0</v>
      </c>
      <c r="O602" s="2" t="str">
        <f>IF(ISBLANK(Table2[[#This Row],[ActualResult]]), "_", IF(Table2[[#This Row],[ActualWinner]]=Table2[[#This Row],[PredictedWinner]], "Y", "N"))</f>
        <v>_</v>
      </c>
      <c r="P602" s="2" t="str">
        <f>IF(ISBLANK(Table2[[#This Row],[ActualResult]]), "_", IF(Table2[[#This Row],[ActualAwayScore]]=Table2[[#This Row],[PredictedAwayScore]], "Y", "N"))</f>
        <v>_</v>
      </c>
      <c r="Q602" s="2" t="str">
        <f>IF(ISBLANK(Table2[[#This Row],[ActualResult]]), "_", IF(Table2[[#This Row],[ActualHomeScore]]=Table2[[#This Row],[PredictedHomeScore]], "Y", "N"))</f>
        <v>_</v>
      </c>
      <c r="R602" s="2"/>
      <c r="S602" s="2" t="str">
        <f t="shared" si="27"/>
        <v>_</v>
      </c>
      <c r="T602" s="2">
        <f>IF(VLOOKUP(Table2[[#This Row],[AwayTeam]],Table3[[Teams]:[D]],2)=VLOOKUP(Table2[[#This Row],[HomeTeam]],Table3[[Teams]:[D]],2),1,0)</f>
        <v>1</v>
      </c>
      <c r="U602" s="2">
        <f>IF(VLOOKUP(Table2[[#This Row],[AwayTeam]],Table3[[Teams]:[D]],3)=VLOOKUP(Table2[[#This Row],[HomeTeam]],Table3[[Teams]:[D]],3),1,0)</f>
        <v>1</v>
      </c>
      <c r="V602" s="2">
        <f>IF(Table2[[#This Row],[InterConf]]=1,IF(Table2[[#This Row],[InterDiv]]=0, 1, 0), 0)</f>
        <v>0</v>
      </c>
      <c r="W602" s="2">
        <f>IF(VLOOKUP(Table2[[#This Row],[AwayTeam]],Table3[[Teams]:[D]],2)&lt;&gt;VLOOKUP(Table2[[#This Row],[HomeTeam]],Table3[[Teams]:[D]],2),1,0)</f>
        <v>0</v>
      </c>
    </row>
    <row r="603" spans="1:23" x14ac:dyDescent="0.25">
      <c r="A603" s="5"/>
      <c r="B603" s="3">
        <v>45657</v>
      </c>
      <c r="C603" s="10" t="s">
        <v>713</v>
      </c>
      <c r="D603" s="4" t="s">
        <v>15</v>
      </c>
      <c r="E603" s="4" t="s">
        <v>23</v>
      </c>
      <c r="F603" s="4"/>
      <c r="G603" s="4"/>
      <c r="H603" s="4" t="str">
        <f t="shared" si="29"/>
        <v>_</v>
      </c>
      <c r="I603" s="4"/>
      <c r="J603" s="4"/>
      <c r="K603" s="4"/>
      <c r="L603" s="2" t="str">
        <f t="shared" si="28"/>
        <v>_</v>
      </c>
      <c r="M603" s="4"/>
      <c r="N603" s="4">
        <f>IF(ISBLANK(Table2[[#This Row],[ActualResult]]), 0, 1)</f>
        <v>0</v>
      </c>
      <c r="O603" s="4" t="str">
        <f>IF(ISBLANK(Table2[[#This Row],[ActualResult]]), "_", IF(Table2[[#This Row],[ActualWinner]]=Table2[[#This Row],[PredictedWinner]], "Y", "N"))</f>
        <v>_</v>
      </c>
      <c r="P603" s="4" t="str">
        <f>IF(ISBLANK(Table2[[#This Row],[ActualResult]]), "_", IF(Table2[[#This Row],[ActualAwayScore]]=Table2[[#This Row],[PredictedAwayScore]], "Y", "N"))</f>
        <v>_</v>
      </c>
      <c r="Q603" s="4" t="str">
        <f>IF(ISBLANK(Table2[[#This Row],[ActualResult]]), "_", IF(Table2[[#This Row],[ActualHomeScore]]=Table2[[#This Row],[PredictedHomeScore]], "Y", "N"))</f>
        <v>_</v>
      </c>
      <c r="R603" s="2"/>
      <c r="S603" s="2" t="str">
        <f t="shared" si="27"/>
        <v>_</v>
      </c>
      <c r="T603" s="2">
        <f>IF(VLOOKUP(Table2[[#This Row],[AwayTeam]],Table3[[Teams]:[D]],2)=VLOOKUP(Table2[[#This Row],[HomeTeam]],Table3[[Teams]:[D]],2),1,0)</f>
        <v>1</v>
      </c>
      <c r="U603" s="2">
        <f>IF(VLOOKUP(Table2[[#This Row],[AwayTeam]],Table3[[Teams]:[D]],3)=VLOOKUP(Table2[[#This Row],[HomeTeam]],Table3[[Teams]:[D]],3),1,0)</f>
        <v>0</v>
      </c>
      <c r="V603" s="2">
        <f>IF(Table2[[#This Row],[InterConf]]=1,IF(Table2[[#This Row],[InterDiv]]=0, 1, 0), 0)</f>
        <v>1</v>
      </c>
      <c r="W603" s="2">
        <f>IF(VLOOKUP(Table2[[#This Row],[AwayTeam]],Table3[[Teams]:[D]],2)&lt;&gt;VLOOKUP(Table2[[#This Row],[HomeTeam]],Table3[[Teams]:[D]],2),1,0)</f>
        <v>0</v>
      </c>
    </row>
    <row r="604" spans="1:23" x14ac:dyDescent="0.25">
      <c r="A604" s="15"/>
      <c r="B604" s="16">
        <v>45658</v>
      </c>
      <c r="C604" s="17" t="s">
        <v>714</v>
      </c>
      <c r="D604" s="18" t="s">
        <v>32</v>
      </c>
      <c r="E604" s="18" t="s">
        <v>28</v>
      </c>
      <c r="F604" s="18"/>
      <c r="G604" s="18"/>
      <c r="H604" s="18" t="str">
        <f t="shared" si="29"/>
        <v>_</v>
      </c>
      <c r="I604" s="18"/>
      <c r="J604" s="18"/>
      <c r="K604" s="18"/>
      <c r="L604" s="18" t="str">
        <f t="shared" si="28"/>
        <v>_</v>
      </c>
      <c r="M604" s="18"/>
      <c r="N604" s="18">
        <f>IF(ISBLANK(Table2[[#This Row],[ActualResult]]), 0, 1)</f>
        <v>0</v>
      </c>
      <c r="O604" s="18" t="str">
        <f>IF(ISBLANK(Table2[[#This Row],[ActualResult]]), "_", IF(Table2[[#This Row],[ActualWinner]]=Table2[[#This Row],[PredictedWinner]], "Y", "N"))</f>
        <v>_</v>
      </c>
      <c r="P604" s="18" t="str">
        <f>IF(ISBLANK(Table2[[#This Row],[ActualResult]]), "_", IF(Table2[[#This Row],[ActualAwayScore]]=Table2[[#This Row],[PredictedAwayScore]], "Y", "N"))</f>
        <v>_</v>
      </c>
      <c r="Q604" s="18" t="str">
        <f>IF(ISBLANK(Table2[[#This Row],[ActualResult]]), "_", IF(Table2[[#This Row],[ActualHomeScore]]=Table2[[#This Row],[PredictedHomeScore]], "Y", "N"))</f>
        <v>_</v>
      </c>
      <c r="R604" s="2"/>
      <c r="S604" s="2" t="str">
        <f t="shared" si="27"/>
        <v>_</v>
      </c>
      <c r="T604" s="2">
        <f>IF(VLOOKUP(Table2[[#This Row],[AwayTeam]],Table3[[Teams]:[D]],2)=VLOOKUP(Table2[[#This Row],[HomeTeam]],Table3[[Teams]:[D]],2),1,0)</f>
        <v>0</v>
      </c>
      <c r="U604" s="2">
        <f>IF(VLOOKUP(Table2[[#This Row],[AwayTeam]],Table3[[Teams]:[D]],3)=VLOOKUP(Table2[[#This Row],[HomeTeam]],Table3[[Teams]:[D]],3),1,0)</f>
        <v>0</v>
      </c>
      <c r="V604" s="2">
        <f>IF(Table2[[#This Row],[InterConf]]=1,IF(Table2[[#This Row],[InterDiv]]=0, 1, 0), 0)</f>
        <v>0</v>
      </c>
      <c r="W604" s="2">
        <f>IF(VLOOKUP(Table2[[#This Row],[AwayTeam]],Table3[[Teams]:[D]],2)&lt;&gt;VLOOKUP(Table2[[#This Row],[HomeTeam]],Table3[[Teams]:[D]],2),1,0)</f>
        <v>1</v>
      </c>
    </row>
    <row r="605" spans="1:23" x14ac:dyDescent="0.25">
      <c r="B605" s="1">
        <v>45659</v>
      </c>
      <c r="C605" s="9" t="s">
        <v>715</v>
      </c>
      <c r="D605" s="2" t="s">
        <v>44</v>
      </c>
      <c r="E605" s="2" t="s">
        <v>14</v>
      </c>
      <c r="F605" s="2"/>
      <c r="G605" s="2"/>
      <c r="H605" s="2" t="str">
        <f t="shared" si="29"/>
        <v>_</v>
      </c>
      <c r="I605" s="2"/>
      <c r="J605" s="2"/>
      <c r="K605" s="2"/>
      <c r="L605" s="19" t="str">
        <f t="shared" si="28"/>
        <v>_</v>
      </c>
      <c r="M605" s="2"/>
      <c r="N605" s="2">
        <f>IF(ISBLANK(Table2[[#This Row],[ActualResult]]), 0, 1)</f>
        <v>0</v>
      </c>
      <c r="O605" s="2" t="str">
        <f>IF(ISBLANK(Table2[[#This Row],[ActualResult]]), "_", IF(Table2[[#This Row],[ActualWinner]]=Table2[[#This Row],[PredictedWinner]], "Y", "N"))</f>
        <v>_</v>
      </c>
      <c r="P605" s="2" t="str">
        <f>IF(ISBLANK(Table2[[#This Row],[ActualResult]]), "_", IF(Table2[[#This Row],[ActualAwayScore]]=Table2[[#This Row],[PredictedAwayScore]], "Y", "N"))</f>
        <v>_</v>
      </c>
      <c r="Q605" s="2" t="str">
        <f>IF(ISBLANK(Table2[[#This Row],[ActualResult]]), "_", IF(Table2[[#This Row],[ActualHomeScore]]=Table2[[#This Row],[PredictedHomeScore]], "Y", "N"))</f>
        <v>_</v>
      </c>
      <c r="R605" s="2"/>
      <c r="S605" s="2" t="str">
        <f t="shared" si="27"/>
        <v>_</v>
      </c>
      <c r="T605" s="2">
        <f>IF(VLOOKUP(Table2[[#This Row],[AwayTeam]],Table3[[Teams]:[D]],2)=VLOOKUP(Table2[[#This Row],[HomeTeam]],Table3[[Teams]:[D]],2),1,0)</f>
        <v>1</v>
      </c>
      <c r="U605" s="2">
        <f>IF(VLOOKUP(Table2[[#This Row],[AwayTeam]],Table3[[Teams]:[D]],3)=VLOOKUP(Table2[[#This Row],[HomeTeam]],Table3[[Teams]:[D]],3),1,0)</f>
        <v>0</v>
      </c>
      <c r="V605" s="2">
        <f>IF(Table2[[#This Row],[InterConf]]=1,IF(Table2[[#This Row],[InterDiv]]=0, 1, 0), 0)</f>
        <v>1</v>
      </c>
      <c r="W605" s="2">
        <f>IF(VLOOKUP(Table2[[#This Row],[AwayTeam]],Table3[[Teams]:[D]],2)&lt;&gt;VLOOKUP(Table2[[#This Row],[HomeTeam]],Table3[[Teams]:[D]],2),1,0)</f>
        <v>0</v>
      </c>
    </row>
    <row r="606" spans="1:23" x14ac:dyDescent="0.25">
      <c r="B606" s="1">
        <v>45659</v>
      </c>
      <c r="C606" s="9" t="s">
        <v>716</v>
      </c>
      <c r="D606" s="2" t="s">
        <v>16</v>
      </c>
      <c r="E606" s="2" t="s">
        <v>20</v>
      </c>
      <c r="F606" s="2"/>
      <c r="G606" s="2"/>
      <c r="H606" s="2" t="str">
        <f t="shared" si="29"/>
        <v>_</v>
      </c>
      <c r="I606" s="2"/>
      <c r="J606" s="2"/>
      <c r="K606" s="2"/>
      <c r="L606" s="2" t="str">
        <f t="shared" si="28"/>
        <v>_</v>
      </c>
      <c r="M606" s="2"/>
      <c r="N606" s="2">
        <f>IF(ISBLANK(Table2[[#This Row],[ActualResult]]), 0, 1)</f>
        <v>0</v>
      </c>
      <c r="O606" s="2" t="str">
        <f>IF(ISBLANK(Table2[[#This Row],[ActualResult]]), "_", IF(Table2[[#This Row],[ActualWinner]]=Table2[[#This Row],[PredictedWinner]], "Y", "N"))</f>
        <v>_</v>
      </c>
      <c r="P606" s="2" t="str">
        <f>IF(ISBLANK(Table2[[#This Row],[ActualResult]]), "_", IF(Table2[[#This Row],[ActualAwayScore]]=Table2[[#This Row],[PredictedAwayScore]], "Y", "N"))</f>
        <v>_</v>
      </c>
      <c r="Q606" s="2" t="str">
        <f>IF(ISBLANK(Table2[[#This Row],[ActualResult]]), "_", IF(Table2[[#This Row],[ActualHomeScore]]=Table2[[#This Row],[PredictedHomeScore]], "Y", "N"))</f>
        <v>_</v>
      </c>
      <c r="R606" s="2"/>
      <c r="S606" s="2" t="str">
        <f t="shared" si="27"/>
        <v>_</v>
      </c>
      <c r="T606" s="2">
        <f>IF(VLOOKUP(Table2[[#This Row],[AwayTeam]],Table3[[Teams]:[D]],2)=VLOOKUP(Table2[[#This Row],[HomeTeam]],Table3[[Teams]:[D]],2),1,0)</f>
        <v>1</v>
      </c>
      <c r="U606" s="2">
        <f>IF(VLOOKUP(Table2[[#This Row],[AwayTeam]],Table3[[Teams]:[D]],3)=VLOOKUP(Table2[[#This Row],[HomeTeam]],Table3[[Teams]:[D]],3),1,0)</f>
        <v>0</v>
      </c>
      <c r="V606" s="2">
        <f>IF(Table2[[#This Row],[InterConf]]=1,IF(Table2[[#This Row],[InterDiv]]=0, 1, 0), 0)</f>
        <v>1</v>
      </c>
      <c r="W606" s="2">
        <f>IF(VLOOKUP(Table2[[#This Row],[AwayTeam]],Table3[[Teams]:[D]],2)&lt;&gt;VLOOKUP(Table2[[#This Row],[HomeTeam]],Table3[[Teams]:[D]],2),1,0)</f>
        <v>0</v>
      </c>
    </row>
    <row r="607" spans="1:23" x14ac:dyDescent="0.25">
      <c r="B607" s="1">
        <v>45659</v>
      </c>
      <c r="C607" s="9" t="s">
        <v>717</v>
      </c>
      <c r="D607" s="2" t="s">
        <v>37</v>
      </c>
      <c r="E607" s="2" t="s">
        <v>46</v>
      </c>
      <c r="F607" s="2"/>
      <c r="G607" s="2"/>
      <c r="H607" s="2" t="str">
        <f t="shared" si="29"/>
        <v>_</v>
      </c>
      <c r="I607" s="2"/>
      <c r="J607" s="2"/>
      <c r="K607" s="2"/>
      <c r="L607" s="2" t="str">
        <f t="shared" si="28"/>
        <v>_</v>
      </c>
      <c r="M607" s="2"/>
      <c r="N607" s="2">
        <f>IF(ISBLANK(Table2[[#This Row],[ActualResult]]), 0, 1)</f>
        <v>0</v>
      </c>
      <c r="O607" s="2" t="str">
        <f>IF(ISBLANK(Table2[[#This Row],[ActualResult]]), "_", IF(Table2[[#This Row],[ActualWinner]]=Table2[[#This Row],[PredictedWinner]], "Y", "N"))</f>
        <v>_</v>
      </c>
      <c r="P607" s="2" t="str">
        <f>IF(ISBLANK(Table2[[#This Row],[ActualResult]]), "_", IF(Table2[[#This Row],[ActualAwayScore]]=Table2[[#This Row],[PredictedAwayScore]], "Y", "N"))</f>
        <v>_</v>
      </c>
      <c r="Q607" s="2" t="str">
        <f>IF(ISBLANK(Table2[[#This Row],[ActualResult]]), "_", IF(Table2[[#This Row],[ActualHomeScore]]=Table2[[#This Row],[PredictedHomeScore]], "Y", "N"))</f>
        <v>_</v>
      </c>
      <c r="R607" s="2"/>
      <c r="S607" s="2" t="str">
        <f t="shared" si="27"/>
        <v>_</v>
      </c>
      <c r="T607" s="2">
        <f>IF(VLOOKUP(Table2[[#This Row],[AwayTeam]],Table3[[Teams]:[D]],2)=VLOOKUP(Table2[[#This Row],[HomeTeam]],Table3[[Teams]:[D]],2),1,0)</f>
        <v>0</v>
      </c>
      <c r="U607" s="2">
        <f>IF(VLOOKUP(Table2[[#This Row],[AwayTeam]],Table3[[Teams]:[D]],3)=VLOOKUP(Table2[[#This Row],[HomeTeam]],Table3[[Teams]:[D]],3),1,0)</f>
        <v>0</v>
      </c>
      <c r="V607" s="2">
        <f>IF(Table2[[#This Row],[InterConf]]=1,IF(Table2[[#This Row],[InterDiv]]=0, 1, 0), 0)</f>
        <v>0</v>
      </c>
      <c r="W607" s="2">
        <f>IF(VLOOKUP(Table2[[#This Row],[AwayTeam]],Table3[[Teams]:[D]],2)&lt;&gt;VLOOKUP(Table2[[#This Row],[HomeTeam]],Table3[[Teams]:[D]],2),1,0)</f>
        <v>1</v>
      </c>
    </row>
    <row r="608" spans="1:23" x14ac:dyDescent="0.25">
      <c r="B608" s="1">
        <v>45659</v>
      </c>
      <c r="C608" s="9" t="s">
        <v>718</v>
      </c>
      <c r="D608" s="2" t="s">
        <v>31</v>
      </c>
      <c r="E608" s="2" t="s">
        <v>36</v>
      </c>
      <c r="F608" s="2"/>
      <c r="G608" s="2"/>
      <c r="H608" s="2" t="str">
        <f t="shared" si="29"/>
        <v>_</v>
      </c>
      <c r="I608" s="2"/>
      <c r="J608" s="2"/>
      <c r="K608" s="2"/>
      <c r="L608" s="2" t="str">
        <f t="shared" si="28"/>
        <v>_</v>
      </c>
      <c r="M608" s="2"/>
      <c r="N608" s="2">
        <f>IF(ISBLANK(Table2[[#This Row],[ActualResult]]), 0, 1)</f>
        <v>0</v>
      </c>
      <c r="O608" s="2" t="str">
        <f>IF(ISBLANK(Table2[[#This Row],[ActualResult]]), "_", IF(Table2[[#This Row],[ActualWinner]]=Table2[[#This Row],[PredictedWinner]], "Y", "N"))</f>
        <v>_</v>
      </c>
      <c r="P608" s="2" t="str">
        <f>IF(ISBLANK(Table2[[#This Row],[ActualResult]]), "_", IF(Table2[[#This Row],[ActualAwayScore]]=Table2[[#This Row],[PredictedAwayScore]], "Y", "N"))</f>
        <v>_</v>
      </c>
      <c r="Q608" s="2" t="str">
        <f>IF(ISBLANK(Table2[[#This Row],[ActualResult]]), "_", IF(Table2[[#This Row],[ActualHomeScore]]=Table2[[#This Row],[PredictedHomeScore]], "Y", "N"))</f>
        <v>_</v>
      </c>
      <c r="R608" s="2"/>
      <c r="S608" s="2" t="str">
        <f t="shared" si="27"/>
        <v>_</v>
      </c>
      <c r="T608" s="2">
        <f>IF(VLOOKUP(Table2[[#This Row],[AwayTeam]],Table3[[Teams]:[D]],2)=VLOOKUP(Table2[[#This Row],[HomeTeam]],Table3[[Teams]:[D]],2),1,0)</f>
        <v>1</v>
      </c>
      <c r="U608" s="2">
        <f>IF(VLOOKUP(Table2[[#This Row],[AwayTeam]],Table3[[Teams]:[D]],3)=VLOOKUP(Table2[[#This Row],[HomeTeam]],Table3[[Teams]:[D]],3),1,0)</f>
        <v>0</v>
      </c>
      <c r="V608" s="2">
        <f>IF(Table2[[#This Row],[InterConf]]=1,IF(Table2[[#This Row],[InterDiv]]=0, 1, 0), 0)</f>
        <v>1</v>
      </c>
      <c r="W608" s="2">
        <f>IF(VLOOKUP(Table2[[#This Row],[AwayTeam]],Table3[[Teams]:[D]],2)&lt;&gt;VLOOKUP(Table2[[#This Row],[HomeTeam]],Table3[[Teams]:[D]],2),1,0)</f>
        <v>0</v>
      </c>
    </row>
    <row r="609" spans="1:23" x14ac:dyDescent="0.25">
      <c r="B609" s="1">
        <v>45659</v>
      </c>
      <c r="C609" s="9" t="s">
        <v>719</v>
      </c>
      <c r="D609" s="2" t="s">
        <v>18</v>
      </c>
      <c r="E609" s="2" t="s">
        <v>33</v>
      </c>
      <c r="F609" s="2"/>
      <c r="G609" s="2"/>
      <c r="H609" s="2" t="str">
        <f t="shared" si="29"/>
        <v>_</v>
      </c>
      <c r="I609" s="2"/>
      <c r="J609" s="2"/>
      <c r="K609" s="2"/>
      <c r="L609" s="2" t="str">
        <f t="shared" si="28"/>
        <v>_</v>
      </c>
      <c r="M609" s="2"/>
      <c r="N609" s="2">
        <f>IF(ISBLANK(Table2[[#This Row],[ActualResult]]), 0, 1)</f>
        <v>0</v>
      </c>
      <c r="O609" s="2" t="str">
        <f>IF(ISBLANK(Table2[[#This Row],[ActualResult]]), "_", IF(Table2[[#This Row],[ActualWinner]]=Table2[[#This Row],[PredictedWinner]], "Y", "N"))</f>
        <v>_</v>
      </c>
      <c r="P609" s="2" t="str">
        <f>IF(ISBLANK(Table2[[#This Row],[ActualResult]]), "_", IF(Table2[[#This Row],[ActualAwayScore]]=Table2[[#This Row],[PredictedAwayScore]], "Y", "N"))</f>
        <v>_</v>
      </c>
      <c r="Q609" s="2" t="str">
        <f>IF(ISBLANK(Table2[[#This Row],[ActualResult]]), "_", IF(Table2[[#This Row],[ActualHomeScore]]=Table2[[#This Row],[PredictedHomeScore]], "Y", "N"))</f>
        <v>_</v>
      </c>
      <c r="R609" s="2"/>
      <c r="S609" s="2" t="str">
        <f t="shared" si="27"/>
        <v>_</v>
      </c>
      <c r="T609" s="2">
        <f>IF(VLOOKUP(Table2[[#This Row],[AwayTeam]],Table3[[Teams]:[D]],2)=VLOOKUP(Table2[[#This Row],[HomeTeam]],Table3[[Teams]:[D]],2),1,0)</f>
        <v>1</v>
      </c>
      <c r="U609" s="2">
        <f>IF(VLOOKUP(Table2[[#This Row],[AwayTeam]],Table3[[Teams]:[D]],3)=VLOOKUP(Table2[[#This Row],[HomeTeam]],Table3[[Teams]:[D]],3),1,0)</f>
        <v>0</v>
      </c>
      <c r="V609" s="2">
        <f>IF(Table2[[#This Row],[InterConf]]=1,IF(Table2[[#This Row],[InterDiv]]=0, 1, 0), 0)</f>
        <v>1</v>
      </c>
      <c r="W609" s="2">
        <f>IF(VLOOKUP(Table2[[#This Row],[AwayTeam]],Table3[[Teams]:[D]],2)&lt;&gt;VLOOKUP(Table2[[#This Row],[HomeTeam]],Table3[[Teams]:[D]],2),1,0)</f>
        <v>0</v>
      </c>
    </row>
    <row r="610" spans="1:23" x14ac:dyDescent="0.25">
      <c r="B610" s="1">
        <v>45659</v>
      </c>
      <c r="C610" s="9" t="s">
        <v>720</v>
      </c>
      <c r="D610" s="2" t="s">
        <v>30</v>
      </c>
      <c r="E610" s="2" t="s">
        <v>34</v>
      </c>
      <c r="F610" s="2"/>
      <c r="G610" s="2"/>
      <c r="H610" s="2" t="str">
        <f t="shared" si="29"/>
        <v>_</v>
      </c>
      <c r="I610" s="2"/>
      <c r="J610" s="2"/>
      <c r="K610" s="2"/>
      <c r="L610" s="2" t="str">
        <f t="shared" si="28"/>
        <v>_</v>
      </c>
      <c r="M610" s="2"/>
      <c r="N610" s="2">
        <f>IF(ISBLANK(Table2[[#This Row],[ActualResult]]), 0, 1)</f>
        <v>0</v>
      </c>
      <c r="O610" s="2" t="str">
        <f>IF(ISBLANK(Table2[[#This Row],[ActualResult]]), "_", IF(Table2[[#This Row],[ActualWinner]]=Table2[[#This Row],[PredictedWinner]], "Y", "N"))</f>
        <v>_</v>
      </c>
      <c r="P610" s="2" t="str">
        <f>IF(ISBLANK(Table2[[#This Row],[ActualResult]]), "_", IF(Table2[[#This Row],[ActualAwayScore]]=Table2[[#This Row],[PredictedAwayScore]], "Y", "N"))</f>
        <v>_</v>
      </c>
      <c r="Q610" s="2" t="str">
        <f>IF(ISBLANK(Table2[[#This Row],[ActualResult]]), "_", IF(Table2[[#This Row],[ActualHomeScore]]=Table2[[#This Row],[PredictedHomeScore]], "Y", "N"))</f>
        <v>_</v>
      </c>
      <c r="R610" s="2"/>
      <c r="S610" s="2" t="str">
        <f t="shared" si="27"/>
        <v>_</v>
      </c>
      <c r="T610" s="2">
        <f>IF(VLOOKUP(Table2[[#This Row],[AwayTeam]],Table3[[Teams]:[D]],2)=VLOOKUP(Table2[[#This Row],[HomeTeam]],Table3[[Teams]:[D]],2),1,0)</f>
        <v>0</v>
      </c>
      <c r="U610" s="2">
        <f>IF(VLOOKUP(Table2[[#This Row],[AwayTeam]],Table3[[Teams]:[D]],3)=VLOOKUP(Table2[[#This Row],[HomeTeam]],Table3[[Teams]:[D]],3),1,0)</f>
        <v>0</v>
      </c>
      <c r="V610" s="2">
        <f>IF(Table2[[#This Row],[InterConf]]=1,IF(Table2[[#This Row],[InterDiv]]=0, 1, 0), 0)</f>
        <v>0</v>
      </c>
      <c r="W610" s="2">
        <f>IF(VLOOKUP(Table2[[#This Row],[AwayTeam]],Table3[[Teams]:[D]],2)&lt;&gt;VLOOKUP(Table2[[#This Row],[HomeTeam]],Table3[[Teams]:[D]],2),1,0)</f>
        <v>1</v>
      </c>
    </row>
    <row r="611" spans="1:23" x14ac:dyDescent="0.25">
      <c r="B611" s="1">
        <v>45659</v>
      </c>
      <c r="C611" s="9" t="s">
        <v>721</v>
      </c>
      <c r="D611" s="2" t="s">
        <v>47</v>
      </c>
      <c r="E611" s="2" t="s">
        <v>22</v>
      </c>
      <c r="F611" s="2"/>
      <c r="G611" s="2"/>
      <c r="H611" s="2" t="str">
        <f t="shared" si="29"/>
        <v>_</v>
      </c>
      <c r="I611" s="2"/>
      <c r="J611" s="2"/>
      <c r="K611" s="2"/>
      <c r="L611" s="2" t="str">
        <f t="shared" si="28"/>
        <v>_</v>
      </c>
      <c r="M611" s="2"/>
      <c r="N611" s="2">
        <f>IF(ISBLANK(Table2[[#This Row],[ActualResult]]), 0, 1)</f>
        <v>0</v>
      </c>
      <c r="O611" s="2" t="str">
        <f>IF(ISBLANK(Table2[[#This Row],[ActualResult]]), "_", IF(Table2[[#This Row],[ActualWinner]]=Table2[[#This Row],[PredictedWinner]], "Y", "N"))</f>
        <v>_</v>
      </c>
      <c r="P611" s="2" t="str">
        <f>IF(ISBLANK(Table2[[#This Row],[ActualResult]]), "_", IF(Table2[[#This Row],[ActualAwayScore]]=Table2[[#This Row],[PredictedAwayScore]], "Y", "N"))</f>
        <v>_</v>
      </c>
      <c r="Q611" s="2" t="str">
        <f>IF(ISBLANK(Table2[[#This Row],[ActualResult]]), "_", IF(Table2[[#This Row],[ActualHomeScore]]=Table2[[#This Row],[PredictedHomeScore]], "Y", "N"))</f>
        <v>_</v>
      </c>
      <c r="R611" s="2"/>
      <c r="S611" s="2" t="str">
        <f t="shared" si="27"/>
        <v>_</v>
      </c>
      <c r="T611" s="2">
        <f>IF(VLOOKUP(Table2[[#This Row],[AwayTeam]],Table3[[Teams]:[D]],2)=VLOOKUP(Table2[[#This Row],[HomeTeam]],Table3[[Teams]:[D]],2),1,0)</f>
        <v>1</v>
      </c>
      <c r="U611" s="2">
        <f>IF(VLOOKUP(Table2[[#This Row],[AwayTeam]],Table3[[Teams]:[D]],3)=VLOOKUP(Table2[[#This Row],[HomeTeam]],Table3[[Teams]:[D]],3),1,0)</f>
        <v>0</v>
      </c>
      <c r="V611" s="2">
        <f>IF(Table2[[#This Row],[InterConf]]=1,IF(Table2[[#This Row],[InterDiv]]=0, 1, 0), 0)</f>
        <v>1</v>
      </c>
      <c r="W611" s="2">
        <f>IF(VLOOKUP(Table2[[#This Row],[AwayTeam]],Table3[[Teams]:[D]],2)&lt;&gt;VLOOKUP(Table2[[#This Row],[HomeTeam]],Table3[[Teams]:[D]],2),1,0)</f>
        <v>0</v>
      </c>
    </row>
    <row r="612" spans="1:23" x14ac:dyDescent="0.25">
      <c r="B612" s="1">
        <v>45659</v>
      </c>
      <c r="C612" s="9" t="s">
        <v>722</v>
      </c>
      <c r="D612" s="2" t="s">
        <v>29</v>
      </c>
      <c r="E612" s="2" t="s">
        <v>26</v>
      </c>
      <c r="F612" s="2"/>
      <c r="G612" s="2"/>
      <c r="H612" s="2" t="str">
        <f t="shared" si="29"/>
        <v>_</v>
      </c>
      <c r="I612" s="2"/>
      <c r="J612" s="2"/>
      <c r="K612" s="2"/>
      <c r="L612" s="2" t="str">
        <f t="shared" si="28"/>
        <v>_</v>
      </c>
      <c r="M612" s="2"/>
      <c r="N612" s="2">
        <f>IF(ISBLANK(Table2[[#This Row],[ActualResult]]), 0, 1)</f>
        <v>0</v>
      </c>
      <c r="O612" s="2" t="str">
        <f>IF(ISBLANK(Table2[[#This Row],[ActualResult]]), "_", IF(Table2[[#This Row],[ActualWinner]]=Table2[[#This Row],[PredictedWinner]], "Y", "N"))</f>
        <v>_</v>
      </c>
      <c r="P612" s="2" t="str">
        <f>IF(ISBLANK(Table2[[#This Row],[ActualResult]]), "_", IF(Table2[[#This Row],[ActualAwayScore]]=Table2[[#This Row],[PredictedAwayScore]], "Y", "N"))</f>
        <v>_</v>
      </c>
      <c r="Q612" s="2" t="str">
        <f>IF(ISBLANK(Table2[[#This Row],[ActualResult]]), "_", IF(Table2[[#This Row],[ActualHomeScore]]=Table2[[#This Row],[PredictedHomeScore]], "Y", "N"))</f>
        <v>_</v>
      </c>
      <c r="R612" s="2"/>
      <c r="S612" s="2" t="str">
        <f t="shared" si="27"/>
        <v>_</v>
      </c>
      <c r="T612" s="2">
        <f>IF(VLOOKUP(Table2[[#This Row],[AwayTeam]],Table3[[Teams]:[D]],2)=VLOOKUP(Table2[[#This Row],[HomeTeam]],Table3[[Teams]:[D]],2),1,0)</f>
        <v>0</v>
      </c>
      <c r="U612" s="2">
        <f>IF(VLOOKUP(Table2[[#This Row],[AwayTeam]],Table3[[Teams]:[D]],3)=VLOOKUP(Table2[[#This Row],[HomeTeam]],Table3[[Teams]:[D]],3),1,0)</f>
        <v>0</v>
      </c>
      <c r="V612" s="2">
        <f>IF(Table2[[#This Row],[InterConf]]=1,IF(Table2[[#This Row],[InterDiv]]=0, 1, 0), 0)</f>
        <v>0</v>
      </c>
      <c r="W612" s="2">
        <f>IF(VLOOKUP(Table2[[#This Row],[AwayTeam]],Table3[[Teams]:[D]],2)&lt;&gt;VLOOKUP(Table2[[#This Row],[HomeTeam]],Table3[[Teams]:[D]],2),1,0)</f>
        <v>1</v>
      </c>
    </row>
    <row r="613" spans="1:23" x14ac:dyDescent="0.25">
      <c r="B613" s="1">
        <v>45659</v>
      </c>
      <c r="C613" s="9" t="s">
        <v>723</v>
      </c>
      <c r="D613" s="2" t="s">
        <v>15</v>
      </c>
      <c r="E613" s="2" t="s">
        <v>24</v>
      </c>
      <c r="F613" s="2"/>
      <c r="G613" s="2"/>
      <c r="H613" s="2" t="str">
        <f t="shared" si="29"/>
        <v>_</v>
      </c>
      <c r="I613" s="2"/>
      <c r="J613" s="2"/>
      <c r="K613" s="2"/>
      <c r="L613" s="2" t="str">
        <f t="shared" si="28"/>
        <v>_</v>
      </c>
      <c r="M613" s="2"/>
      <c r="N613" s="2">
        <f>IF(ISBLANK(Table2[[#This Row],[ActualResult]]), 0, 1)</f>
        <v>0</v>
      </c>
      <c r="O613" s="2" t="str">
        <f>IF(ISBLANK(Table2[[#This Row],[ActualResult]]), "_", IF(Table2[[#This Row],[ActualWinner]]=Table2[[#This Row],[PredictedWinner]], "Y", "N"))</f>
        <v>_</v>
      </c>
      <c r="P613" s="2" t="str">
        <f>IF(ISBLANK(Table2[[#This Row],[ActualResult]]), "_", IF(Table2[[#This Row],[ActualAwayScore]]=Table2[[#This Row],[PredictedAwayScore]], "Y", "N"))</f>
        <v>_</v>
      </c>
      <c r="Q613" s="2" t="str">
        <f>IF(ISBLANK(Table2[[#This Row],[ActualResult]]), "_", IF(Table2[[#This Row],[ActualHomeScore]]=Table2[[#This Row],[PredictedHomeScore]], "Y", "N"))</f>
        <v>_</v>
      </c>
      <c r="R613" s="2"/>
      <c r="S613" s="2" t="str">
        <f t="shared" si="27"/>
        <v>_</v>
      </c>
      <c r="T613" s="2">
        <f>IF(VLOOKUP(Table2[[#This Row],[AwayTeam]],Table3[[Teams]:[D]],2)=VLOOKUP(Table2[[#This Row],[HomeTeam]],Table3[[Teams]:[D]],2),1,0)</f>
        <v>1</v>
      </c>
      <c r="U613" s="2">
        <f>IF(VLOOKUP(Table2[[#This Row],[AwayTeam]],Table3[[Teams]:[D]],3)=VLOOKUP(Table2[[#This Row],[HomeTeam]],Table3[[Teams]:[D]],3),1,0)</f>
        <v>0</v>
      </c>
      <c r="V613" s="2">
        <f>IF(Table2[[#This Row],[InterConf]]=1,IF(Table2[[#This Row],[InterDiv]]=0, 1, 0), 0)</f>
        <v>1</v>
      </c>
      <c r="W613" s="2">
        <f>IF(VLOOKUP(Table2[[#This Row],[AwayTeam]],Table3[[Teams]:[D]],2)&lt;&gt;VLOOKUP(Table2[[#This Row],[HomeTeam]],Table3[[Teams]:[D]],2),1,0)</f>
        <v>0</v>
      </c>
    </row>
    <row r="614" spans="1:23" x14ac:dyDescent="0.25">
      <c r="B614" s="1">
        <v>45659</v>
      </c>
      <c r="C614" s="9" t="s">
        <v>724</v>
      </c>
      <c r="D614" s="2" t="s">
        <v>45</v>
      </c>
      <c r="E614" s="2" t="s">
        <v>27</v>
      </c>
      <c r="F614" s="2"/>
      <c r="G614" s="2"/>
      <c r="H614" s="2" t="str">
        <f t="shared" si="29"/>
        <v>_</v>
      </c>
      <c r="I614" s="2"/>
      <c r="J614" s="2"/>
      <c r="K614" s="2"/>
      <c r="L614" s="2" t="str">
        <f t="shared" si="28"/>
        <v>_</v>
      </c>
      <c r="M614" s="2"/>
      <c r="N614" s="2">
        <f>IF(ISBLANK(Table2[[#This Row],[ActualResult]]), 0, 1)</f>
        <v>0</v>
      </c>
      <c r="O614" s="2" t="str">
        <f>IF(ISBLANK(Table2[[#This Row],[ActualResult]]), "_", IF(Table2[[#This Row],[ActualWinner]]=Table2[[#This Row],[PredictedWinner]], "Y", "N"))</f>
        <v>_</v>
      </c>
      <c r="P614" s="2" t="str">
        <f>IF(ISBLANK(Table2[[#This Row],[ActualResult]]), "_", IF(Table2[[#This Row],[ActualAwayScore]]=Table2[[#This Row],[PredictedAwayScore]], "Y", "N"))</f>
        <v>_</v>
      </c>
      <c r="Q614" s="2" t="str">
        <f>IF(ISBLANK(Table2[[#This Row],[ActualResult]]), "_", IF(Table2[[#This Row],[ActualHomeScore]]=Table2[[#This Row],[PredictedHomeScore]], "Y", "N"))</f>
        <v>_</v>
      </c>
      <c r="R614" s="2"/>
      <c r="S614" s="2" t="str">
        <f t="shared" si="27"/>
        <v>_</v>
      </c>
      <c r="T614" s="2">
        <f>IF(VLOOKUP(Table2[[#This Row],[AwayTeam]],Table3[[Teams]:[D]],2)=VLOOKUP(Table2[[#This Row],[HomeTeam]],Table3[[Teams]:[D]],2),1,0)</f>
        <v>0</v>
      </c>
      <c r="U614" s="2">
        <f>IF(VLOOKUP(Table2[[#This Row],[AwayTeam]],Table3[[Teams]:[D]],3)=VLOOKUP(Table2[[#This Row],[HomeTeam]],Table3[[Teams]:[D]],3),1,0)</f>
        <v>0</v>
      </c>
      <c r="V614" s="2">
        <f>IF(Table2[[#This Row],[InterConf]]=1,IF(Table2[[#This Row],[InterDiv]]=0, 1, 0), 0)</f>
        <v>0</v>
      </c>
      <c r="W614" s="2">
        <f>IF(VLOOKUP(Table2[[#This Row],[AwayTeam]],Table3[[Teams]:[D]],2)&lt;&gt;VLOOKUP(Table2[[#This Row],[HomeTeam]],Table3[[Teams]:[D]],2),1,0)</f>
        <v>1</v>
      </c>
    </row>
    <row r="615" spans="1:23" x14ac:dyDescent="0.25">
      <c r="B615" s="1">
        <v>45659</v>
      </c>
      <c r="C615" s="9" t="s">
        <v>725</v>
      </c>
      <c r="D615" s="2" t="s">
        <v>25</v>
      </c>
      <c r="E615" s="2" t="s">
        <v>12</v>
      </c>
      <c r="F615" s="2"/>
      <c r="G615" s="2"/>
      <c r="H615" s="2" t="str">
        <f t="shared" si="29"/>
        <v>_</v>
      </c>
      <c r="I615" s="2"/>
      <c r="J615" s="2"/>
      <c r="K615" s="2"/>
      <c r="L615" s="2" t="str">
        <f t="shared" si="28"/>
        <v>_</v>
      </c>
      <c r="M615" s="2"/>
      <c r="N615" s="2">
        <f>IF(ISBLANK(Table2[[#This Row],[ActualResult]]), 0, 1)</f>
        <v>0</v>
      </c>
      <c r="O615" s="2" t="str">
        <f>IF(ISBLANK(Table2[[#This Row],[ActualResult]]), "_", IF(Table2[[#This Row],[ActualWinner]]=Table2[[#This Row],[PredictedWinner]], "Y", "N"))</f>
        <v>_</v>
      </c>
      <c r="P615" s="2" t="str">
        <f>IF(ISBLANK(Table2[[#This Row],[ActualResult]]), "_", IF(Table2[[#This Row],[ActualAwayScore]]=Table2[[#This Row],[PredictedAwayScore]], "Y", "N"))</f>
        <v>_</v>
      </c>
      <c r="Q615" s="2" t="str">
        <f>IF(ISBLANK(Table2[[#This Row],[ActualResult]]), "_", IF(Table2[[#This Row],[ActualHomeScore]]=Table2[[#This Row],[PredictedHomeScore]], "Y", "N"))</f>
        <v>_</v>
      </c>
      <c r="R615" s="2"/>
      <c r="S615" s="2" t="str">
        <f t="shared" si="27"/>
        <v>_</v>
      </c>
      <c r="T615" s="2">
        <f>IF(VLOOKUP(Table2[[#This Row],[AwayTeam]],Table3[[Teams]:[D]],2)=VLOOKUP(Table2[[#This Row],[HomeTeam]],Table3[[Teams]:[D]],2),1,0)</f>
        <v>1</v>
      </c>
      <c r="U615" s="2">
        <f>IF(VLOOKUP(Table2[[#This Row],[AwayTeam]],Table3[[Teams]:[D]],3)=VLOOKUP(Table2[[#This Row],[HomeTeam]],Table3[[Teams]:[D]],3),1,0)</f>
        <v>1</v>
      </c>
      <c r="V615" s="2">
        <f>IF(Table2[[#This Row],[InterConf]]=1,IF(Table2[[#This Row],[InterDiv]]=0, 1, 0), 0)</f>
        <v>0</v>
      </c>
      <c r="W615" s="2">
        <f>IF(VLOOKUP(Table2[[#This Row],[AwayTeam]],Table3[[Teams]:[D]],2)&lt;&gt;VLOOKUP(Table2[[#This Row],[HomeTeam]],Table3[[Teams]:[D]],2),1,0)</f>
        <v>0</v>
      </c>
    </row>
    <row r="616" spans="1:23" x14ac:dyDescent="0.25">
      <c r="A616" s="5"/>
      <c r="B616" s="3">
        <v>45659</v>
      </c>
      <c r="C616" s="10" t="s">
        <v>726</v>
      </c>
      <c r="D616" s="4" t="s">
        <v>43</v>
      </c>
      <c r="E616" s="4" t="s">
        <v>38</v>
      </c>
      <c r="F616" s="4"/>
      <c r="G616" s="4"/>
      <c r="H616" s="4" t="str">
        <f t="shared" si="29"/>
        <v>_</v>
      </c>
      <c r="I616" s="4"/>
      <c r="J616" s="4"/>
      <c r="K616" s="4"/>
      <c r="L616" s="2" t="str">
        <f t="shared" si="28"/>
        <v>_</v>
      </c>
      <c r="M616" s="4"/>
      <c r="N616" s="4">
        <f>IF(ISBLANK(Table2[[#This Row],[ActualResult]]), 0, 1)</f>
        <v>0</v>
      </c>
      <c r="O616" s="4" t="str">
        <f>IF(ISBLANK(Table2[[#This Row],[ActualResult]]), "_", IF(Table2[[#This Row],[ActualWinner]]=Table2[[#This Row],[PredictedWinner]], "Y", "N"))</f>
        <v>_</v>
      </c>
      <c r="P616" s="4" t="str">
        <f>IF(ISBLANK(Table2[[#This Row],[ActualResult]]), "_", IF(Table2[[#This Row],[ActualAwayScore]]=Table2[[#This Row],[PredictedAwayScore]], "Y", "N"))</f>
        <v>_</v>
      </c>
      <c r="Q616" s="4" t="str">
        <f>IF(ISBLANK(Table2[[#This Row],[ActualResult]]), "_", IF(Table2[[#This Row],[ActualHomeScore]]=Table2[[#This Row],[PredictedHomeScore]], "Y", "N"))</f>
        <v>_</v>
      </c>
      <c r="R616" s="2"/>
      <c r="S616" s="2" t="str">
        <f t="shared" si="27"/>
        <v>_</v>
      </c>
      <c r="T616" s="2">
        <f>IF(VLOOKUP(Table2[[#This Row],[AwayTeam]],Table3[[Teams]:[D]],2)=VLOOKUP(Table2[[#This Row],[HomeTeam]],Table3[[Teams]:[D]],2),1,0)</f>
        <v>0</v>
      </c>
      <c r="U616" s="2">
        <f>IF(VLOOKUP(Table2[[#This Row],[AwayTeam]],Table3[[Teams]:[D]],3)=VLOOKUP(Table2[[#This Row],[HomeTeam]],Table3[[Teams]:[D]],3),1,0)</f>
        <v>0</v>
      </c>
      <c r="V616" s="2">
        <f>IF(Table2[[#This Row],[InterConf]]=1,IF(Table2[[#This Row],[InterDiv]]=0, 1, 0), 0)</f>
        <v>0</v>
      </c>
      <c r="W616" s="2">
        <f>IF(VLOOKUP(Table2[[#This Row],[AwayTeam]],Table3[[Teams]:[D]],2)&lt;&gt;VLOOKUP(Table2[[#This Row],[HomeTeam]],Table3[[Teams]:[D]],2),1,0)</f>
        <v>1</v>
      </c>
    </row>
    <row r="617" spans="1:23" x14ac:dyDescent="0.25">
      <c r="B617" s="1">
        <v>45660</v>
      </c>
      <c r="C617" s="9" t="s">
        <v>727</v>
      </c>
      <c r="D617" s="2" t="s">
        <v>21</v>
      </c>
      <c r="E617" s="2" t="s">
        <v>14</v>
      </c>
      <c r="F617" s="2"/>
      <c r="G617" s="2"/>
      <c r="H617" s="2" t="str">
        <f t="shared" si="29"/>
        <v>_</v>
      </c>
      <c r="I617" s="2"/>
      <c r="J617" s="2"/>
      <c r="K617" s="2"/>
      <c r="L617" s="19" t="str">
        <f t="shared" si="28"/>
        <v>_</v>
      </c>
      <c r="M617" s="2"/>
      <c r="N617" s="2">
        <f>IF(ISBLANK(Table2[[#This Row],[ActualResult]]), 0, 1)</f>
        <v>0</v>
      </c>
      <c r="O617" s="2" t="str">
        <f>IF(ISBLANK(Table2[[#This Row],[ActualResult]]), "_", IF(Table2[[#This Row],[ActualWinner]]=Table2[[#This Row],[PredictedWinner]], "Y", "N"))</f>
        <v>_</v>
      </c>
      <c r="P617" s="2" t="str">
        <f>IF(ISBLANK(Table2[[#This Row],[ActualResult]]), "_", IF(Table2[[#This Row],[ActualAwayScore]]=Table2[[#This Row],[PredictedAwayScore]], "Y", "N"))</f>
        <v>_</v>
      </c>
      <c r="Q617" s="2" t="str">
        <f>IF(ISBLANK(Table2[[#This Row],[ActualResult]]), "_", IF(Table2[[#This Row],[ActualHomeScore]]=Table2[[#This Row],[PredictedHomeScore]], "Y", "N"))</f>
        <v>_</v>
      </c>
      <c r="R617" s="2"/>
      <c r="S617" s="2" t="str">
        <f t="shared" si="27"/>
        <v>_</v>
      </c>
      <c r="T617" s="2">
        <f>IF(VLOOKUP(Table2[[#This Row],[AwayTeam]],Table3[[Teams]:[D]],2)=VLOOKUP(Table2[[#This Row],[HomeTeam]],Table3[[Teams]:[D]],2),1,0)</f>
        <v>1</v>
      </c>
      <c r="U617" s="2">
        <f>IF(VLOOKUP(Table2[[#This Row],[AwayTeam]],Table3[[Teams]:[D]],3)=VLOOKUP(Table2[[#This Row],[HomeTeam]],Table3[[Teams]:[D]],3),1,0)</f>
        <v>0</v>
      </c>
      <c r="V617" s="2">
        <f>IF(Table2[[#This Row],[InterConf]]=1,IF(Table2[[#This Row],[InterDiv]]=0, 1, 0), 0)</f>
        <v>1</v>
      </c>
      <c r="W617" s="2">
        <f>IF(VLOOKUP(Table2[[#This Row],[AwayTeam]],Table3[[Teams]:[D]],2)&lt;&gt;VLOOKUP(Table2[[#This Row],[HomeTeam]],Table3[[Teams]:[D]],2),1,0)</f>
        <v>0</v>
      </c>
    </row>
    <row r="618" spans="1:23" x14ac:dyDescent="0.25">
      <c r="B618" s="1">
        <v>45660</v>
      </c>
      <c r="C618" s="9" t="s">
        <v>728</v>
      </c>
      <c r="D618" s="2" t="s">
        <v>19</v>
      </c>
      <c r="E618" s="2" t="s">
        <v>17</v>
      </c>
      <c r="F618" s="2"/>
      <c r="G618" s="2"/>
      <c r="H618" s="2" t="str">
        <f t="shared" si="29"/>
        <v>_</v>
      </c>
      <c r="I618" s="2"/>
      <c r="J618" s="2"/>
      <c r="K618" s="2"/>
      <c r="L618" s="2" t="str">
        <f t="shared" si="28"/>
        <v>_</v>
      </c>
      <c r="M618" s="2"/>
      <c r="N618" s="2">
        <f>IF(ISBLANK(Table2[[#This Row],[ActualResult]]), 0, 1)</f>
        <v>0</v>
      </c>
      <c r="O618" s="2" t="str">
        <f>IF(ISBLANK(Table2[[#This Row],[ActualResult]]), "_", IF(Table2[[#This Row],[ActualWinner]]=Table2[[#This Row],[PredictedWinner]], "Y", "N"))</f>
        <v>_</v>
      </c>
      <c r="P618" s="2" t="str">
        <f>IF(ISBLANK(Table2[[#This Row],[ActualResult]]), "_", IF(Table2[[#This Row],[ActualAwayScore]]=Table2[[#This Row],[PredictedAwayScore]], "Y", "N"))</f>
        <v>_</v>
      </c>
      <c r="Q618" s="2" t="str">
        <f>IF(ISBLANK(Table2[[#This Row],[ActualResult]]), "_", IF(Table2[[#This Row],[ActualHomeScore]]=Table2[[#This Row],[PredictedHomeScore]], "Y", "N"))</f>
        <v>_</v>
      </c>
      <c r="R618" s="2"/>
      <c r="S618" s="2" t="str">
        <f t="shared" si="27"/>
        <v>_</v>
      </c>
      <c r="T618" s="2">
        <f>IF(VLOOKUP(Table2[[#This Row],[AwayTeam]],Table3[[Teams]:[D]],2)=VLOOKUP(Table2[[#This Row],[HomeTeam]],Table3[[Teams]:[D]],2),1,0)</f>
        <v>0</v>
      </c>
      <c r="U618" s="2">
        <f>IF(VLOOKUP(Table2[[#This Row],[AwayTeam]],Table3[[Teams]:[D]],3)=VLOOKUP(Table2[[#This Row],[HomeTeam]],Table3[[Teams]:[D]],3),1,0)</f>
        <v>0</v>
      </c>
      <c r="V618" s="2">
        <f>IF(Table2[[#This Row],[InterConf]]=1,IF(Table2[[#This Row],[InterDiv]]=0, 1, 0), 0)</f>
        <v>0</v>
      </c>
      <c r="W618" s="2">
        <f>IF(VLOOKUP(Table2[[#This Row],[AwayTeam]],Table3[[Teams]:[D]],2)&lt;&gt;VLOOKUP(Table2[[#This Row],[HomeTeam]],Table3[[Teams]:[D]],2),1,0)</f>
        <v>1</v>
      </c>
    </row>
    <row r="619" spans="1:23" x14ac:dyDescent="0.25">
      <c r="B619" s="1">
        <v>45660</v>
      </c>
      <c r="C619" s="9" t="s">
        <v>728</v>
      </c>
      <c r="D619" s="2" t="s">
        <v>30</v>
      </c>
      <c r="E619" s="2" t="s">
        <v>13</v>
      </c>
      <c r="F619" s="2"/>
      <c r="G619" s="2"/>
      <c r="H619" s="2" t="str">
        <f t="shared" si="29"/>
        <v>_</v>
      </c>
      <c r="I619" s="2"/>
      <c r="J619" s="2"/>
      <c r="K619" s="2"/>
      <c r="L619" s="2" t="str">
        <f t="shared" si="28"/>
        <v>_</v>
      </c>
      <c r="M619" s="2"/>
      <c r="N619" s="2">
        <f>IF(ISBLANK(Table2[[#This Row],[ActualResult]]), 0, 1)</f>
        <v>0</v>
      </c>
      <c r="O619" s="2" t="str">
        <f>IF(ISBLANK(Table2[[#This Row],[ActualResult]]), "_", IF(Table2[[#This Row],[ActualWinner]]=Table2[[#This Row],[PredictedWinner]], "Y", "N"))</f>
        <v>_</v>
      </c>
      <c r="P619" s="2" t="str">
        <f>IF(ISBLANK(Table2[[#This Row],[ActualResult]]), "_", IF(Table2[[#This Row],[ActualAwayScore]]=Table2[[#This Row],[PredictedAwayScore]], "Y", "N"))</f>
        <v>_</v>
      </c>
      <c r="Q619" s="2" t="str">
        <f>IF(ISBLANK(Table2[[#This Row],[ActualResult]]), "_", IF(Table2[[#This Row],[ActualHomeScore]]=Table2[[#This Row],[PredictedHomeScore]], "Y", "N"))</f>
        <v>_</v>
      </c>
      <c r="R619" s="2"/>
      <c r="S619" s="2" t="str">
        <f t="shared" si="27"/>
        <v>_</v>
      </c>
      <c r="T619" s="2">
        <f>IF(VLOOKUP(Table2[[#This Row],[AwayTeam]],Table3[[Teams]:[D]],2)=VLOOKUP(Table2[[#This Row],[HomeTeam]],Table3[[Teams]:[D]],2),1,0)</f>
        <v>0</v>
      </c>
      <c r="U619" s="2">
        <f>IF(VLOOKUP(Table2[[#This Row],[AwayTeam]],Table3[[Teams]:[D]],3)=VLOOKUP(Table2[[#This Row],[HomeTeam]],Table3[[Teams]:[D]],3),1,0)</f>
        <v>0</v>
      </c>
      <c r="V619" s="2">
        <f>IF(Table2[[#This Row],[InterConf]]=1,IF(Table2[[#This Row],[InterDiv]]=0, 1, 0), 0)</f>
        <v>0</v>
      </c>
      <c r="W619" s="2">
        <f>IF(VLOOKUP(Table2[[#This Row],[AwayTeam]],Table3[[Teams]:[D]],2)&lt;&gt;VLOOKUP(Table2[[#This Row],[HomeTeam]],Table3[[Teams]:[D]],2),1,0)</f>
        <v>1</v>
      </c>
    </row>
    <row r="620" spans="1:23" x14ac:dyDescent="0.25">
      <c r="B620" s="1">
        <v>45660</v>
      </c>
      <c r="C620" s="9" t="s">
        <v>729</v>
      </c>
      <c r="D620" s="2" t="s">
        <v>47</v>
      </c>
      <c r="E620" s="2" t="s">
        <v>23</v>
      </c>
      <c r="F620" s="2"/>
      <c r="G620" s="2"/>
      <c r="H620" s="2" t="str">
        <f t="shared" si="29"/>
        <v>_</v>
      </c>
      <c r="I620" s="2"/>
      <c r="J620" s="2"/>
      <c r="K620" s="2"/>
      <c r="L620" s="2" t="str">
        <f t="shared" si="28"/>
        <v>_</v>
      </c>
      <c r="M620" s="2"/>
      <c r="N620" s="2">
        <f>IF(ISBLANK(Table2[[#This Row],[ActualResult]]), 0, 1)</f>
        <v>0</v>
      </c>
      <c r="O620" s="2" t="str">
        <f>IF(ISBLANK(Table2[[#This Row],[ActualResult]]), "_", IF(Table2[[#This Row],[ActualWinner]]=Table2[[#This Row],[PredictedWinner]], "Y", "N"))</f>
        <v>_</v>
      </c>
      <c r="P620" s="2" t="str">
        <f>IF(ISBLANK(Table2[[#This Row],[ActualResult]]), "_", IF(Table2[[#This Row],[ActualAwayScore]]=Table2[[#This Row],[PredictedAwayScore]], "Y", "N"))</f>
        <v>_</v>
      </c>
      <c r="Q620" s="2" t="str">
        <f>IF(ISBLANK(Table2[[#This Row],[ActualResult]]), "_", IF(Table2[[#This Row],[ActualHomeScore]]=Table2[[#This Row],[PredictedHomeScore]], "Y", "N"))</f>
        <v>_</v>
      </c>
      <c r="R620" s="2"/>
      <c r="S620" s="2" t="str">
        <f t="shared" si="27"/>
        <v>_</v>
      </c>
      <c r="T620" s="2">
        <f>IF(VLOOKUP(Table2[[#This Row],[AwayTeam]],Table3[[Teams]:[D]],2)=VLOOKUP(Table2[[#This Row],[HomeTeam]],Table3[[Teams]:[D]],2),1,0)</f>
        <v>1</v>
      </c>
      <c r="U620" s="2">
        <f>IF(VLOOKUP(Table2[[#This Row],[AwayTeam]],Table3[[Teams]:[D]],3)=VLOOKUP(Table2[[#This Row],[HomeTeam]],Table3[[Teams]:[D]],3),1,0)</f>
        <v>1</v>
      </c>
      <c r="V620" s="2">
        <f>IF(Table2[[#This Row],[InterConf]]=1,IF(Table2[[#This Row],[InterDiv]]=0, 1, 0), 0)</f>
        <v>0</v>
      </c>
      <c r="W620" s="2">
        <f>IF(VLOOKUP(Table2[[#This Row],[AwayTeam]],Table3[[Teams]:[D]],2)&lt;&gt;VLOOKUP(Table2[[#This Row],[HomeTeam]],Table3[[Teams]:[D]],2),1,0)</f>
        <v>0</v>
      </c>
    </row>
    <row r="621" spans="1:23" x14ac:dyDescent="0.25">
      <c r="A621" s="5"/>
      <c r="B621" s="3">
        <v>45660</v>
      </c>
      <c r="C621" s="10" t="s">
        <v>730</v>
      </c>
      <c r="D621" s="4" t="s">
        <v>35</v>
      </c>
      <c r="E621" s="4" t="s">
        <v>25</v>
      </c>
      <c r="F621" s="4"/>
      <c r="G621" s="4"/>
      <c r="H621" s="4" t="str">
        <f t="shared" si="29"/>
        <v>_</v>
      </c>
      <c r="I621" s="4"/>
      <c r="J621" s="4"/>
      <c r="K621" s="4"/>
      <c r="L621" s="2" t="str">
        <f t="shared" si="28"/>
        <v>_</v>
      </c>
      <c r="M621" s="4"/>
      <c r="N621" s="4">
        <f>IF(ISBLANK(Table2[[#This Row],[ActualResult]]), 0, 1)</f>
        <v>0</v>
      </c>
      <c r="O621" s="4" t="str">
        <f>IF(ISBLANK(Table2[[#This Row],[ActualResult]]), "_", IF(Table2[[#This Row],[ActualWinner]]=Table2[[#This Row],[PredictedWinner]], "Y", "N"))</f>
        <v>_</v>
      </c>
      <c r="P621" s="4" t="str">
        <f>IF(ISBLANK(Table2[[#This Row],[ActualResult]]), "_", IF(Table2[[#This Row],[ActualAwayScore]]=Table2[[#This Row],[PredictedAwayScore]], "Y", "N"))</f>
        <v>_</v>
      </c>
      <c r="Q621" s="4" t="str">
        <f>IF(ISBLANK(Table2[[#This Row],[ActualResult]]), "_", IF(Table2[[#This Row],[ActualHomeScore]]=Table2[[#This Row],[PredictedHomeScore]], "Y", "N"))</f>
        <v>_</v>
      </c>
      <c r="R621" s="2"/>
      <c r="S621" s="2" t="str">
        <f t="shared" si="27"/>
        <v>_</v>
      </c>
      <c r="T621" s="2">
        <f>IF(VLOOKUP(Table2[[#This Row],[AwayTeam]],Table3[[Teams]:[D]],2)=VLOOKUP(Table2[[#This Row],[HomeTeam]],Table3[[Teams]:[D]],2),1,0)</f>
        <v>1</v>
      </c>
      <c r="U621" s="2">
        <f>IF(VLOOKUP(Table2[[#This Row],[AwayTeam]],Table3[[Teams]:[D]],3)=VLOOKUP(Table2[[#This Row],[HomeTeam]],Table3[[Teams]:[D]],3),1,0)</f>
        <v>0</v>
      </c>
      <c r="V621" s="2">
        <f>IF(Table2[[#This Row],[InterConf]]=1,IF(Table2[[#This Row],[InterDiv]]=0, 1, 0), 0)</f>
        <v>1</v>
      </c>
      <c r="W621" s="2">
        <f>IF(VLOOKUP(Table2[[#This Row],[AwayTeam]],Table3[[Teams]:[D]],2)&lt;&gt;VLOOKUP(Table2[[#This Row],[HomeTeam]],Table3[[Teams]:[D]],2),1,0)</f>
        <v>0</v>
      </c>
    </row>
    <row r="622" spans="1:23" x14ac:dyDescent="0.25">
      <c r="B622" s="1">
        <v>45661</v>
      </c>
      <c r="C622" s="9" t="s">
        <v>731</v>
      </c>
      <c r="D622" s="2" t="s">
        <v>20</v>
      </c>
      <c r="E622" s="2" t="s">
        <v>46</v>
      </c>
      <c r="F622" s="2"/>
      <c r="G622" s="2"/>
      <c r="H622" s="2" t="str">
        <f t="shared" si="29"/>
        <v>_</v>
      </c>
      <c r="I622" s="2"/>
      <c r="J622" s="2"/>
      <c r="K622" s="2"/>
      <c r="L622" s="19" t="str">
        <f t="shared" si="28"/>
        <v>_</v>
      </c>
      <c r="M622" s="2"/>
      <c r="N622" s="2">
        <f>IF(ISBLANK(Table2[[#This Row],[ActualResult]]), 0, 1)</f>
        <v>0</v>
      </c>
      <c r="O622" s="2" t="str">
        <f>IF(ISBLANK(Table2[[#This Row],[ActualResult]]), "_", IF(Table2[[#This Row],[ActualWinner]]=Table2[[#This Row],[PredictedWinner]], "Y", "N"))</f>
        <v>_</v>
      </c>
      <c r="P622" s="2" t="str">
        <f>IF(ISBLANK(Table2[[#This Row],[ActualResult]]), "_", IF(Table2[[#This Row],[ActualAwayScore]]=Table2[[#This Row],[PredictedAwayScore]], "Y", "N"))</f>
        <v>_</v>
      </c>
      <c r="Q622" s="2" t="str">
        <f>IF(ISBLANK(Table2[[#This Row],[ActualResult]]), "_", IF(Table2[[#This Row],[ActualHomeScore]]=Table2[[#This Row],[PredictedHomeScore]], "Y", "N"))</f>
        <v>_</v>
      </c>
      <c r="R622" s="2"/>
      <c r="S622" s="2" t="str">
        <f t="shared" si="27"/>
        <v>_</v>
      </c>
      <c r="T622" s="2">
        <f>IF(VLOOKUP(Table2[[#This Row],[AwayTeam]],Table3[[Teams]:[D]],2)=VLOOKUP(Table2[[#This Row],[HomeTeam]],Table3[[Teams]:[D]],2),1,0)</f>
        <v>1</v>
      </c>
      <c r="U622" s="2">
        <f>IF(VLOOKUP(Table2[[#This Row],[AwayTeam]],Table3[[Teams]:[D]],3)=VLOOKUP(Table2[[#This Row],[HomeTeam]],Table3[[Teams]:[D]],3),1,0)</f>
        <v>1</v>
      </c>
      <c r="V622" s="2">
        <f>IF(Table2[[#This Row],[InterConf]]=1,IF(Table2[[#This Row],[InterDiv]]=0, 1, 0), 0)</f>
        <v>0</v>
      </c>
      <c r="W622" s="2">
        <f>IF(VLOOKUP(Table2[[#This Row],[AwayTeam]],Table3[[Teams]:[D]],2)&lt;&gt;VLOOKUP(Table2[[#This Row],[HomeTeam]],Table3[[Teams]:[D]],2),1,0)</f>
        <v>0</v>
      </c>
    </row>
    <row r="623" spans="1:23" x14ac:dyDescent="0.25">
      <c r="B623" s="1">
        <v>45661</v>
      </c>
      <c r="C623" s="9" t="s">
        <v>732</v>
      </c>
      <c r="D623" s="2" t="s">
        <v>31</v>
      </c>
      <c r="E623" s="2" t="s">
        <v>22</v>
      </c>
      <c r="F623" s="2"/>
      <c r="G623" s="2"/>
      <c r="H623" s="2" t="str">
        <f t="shared" si="29"/>
        <v>_</v>
      </c>
      <c r="I623" s="2"/>
      <c r="J623" s="2"/>
      <c r="K623" s="2"/>
      <c r="L623" s="2" t="str">
        <f t="shared" si="28"/>
        <v>_</v>
      </c>
      <c r="M623" s="2"/>
      <c r="N623" s="2">
        <f>IF(ISBLANK(Table2[[#This Row],[ActualResult]]), 0, 1)</f>
        <v>0</v>
      </c>
      <c r="O623" s="2" t="str">
        <f>IF(ISBLANK(Table2[[#This Row],[ActualResult]]), "_", IF(Table2[[#This Row],[ActualWinner]]=Table2[[#This Row],[PredictedWinner]], "Y", "N"))</f>
        <v>_</v>
      </c>
      <c r="P623" s="2" t="str">
        <f>IF(ISBLANK(Table2[[#This Row],[ActualResult]]), "_", IF(Table2[[#This Row],[ActualAwayScore]]=Table2[[#This Row],[PredictedAwayScore]], "Y", "N"))</f>
        <v>_</v>
      </c>
      <c r="Q623" s="2" t="str">
        <f>IF(ISBLANK(Table2[[#This Row],[ActualResult]]), "_", IF(Table2[[#This Row],[ActualHomeScore]]=Table2[[#This Row],[PredictedHomeScore]], "Y", "N"))</f>
        <v>_</v>
      </c>
      <c r="R623" s="2"/>
      <c r="S623" s="2" t="str">
        <f t="shared" si="27"/>
        <v>_</v>
      </c>
      <c r="T623" s="2">
        <f>IF(VLOOKUP(Table2[[#This Row],[AwayTeam]],Table3[[Teams]:[D]],2)=VLOOKUP(Table2[[#This Row],[HomeTeam]],Table3[[Teams]:[D]],2),1,0)</f>
        <v>0</v>
      </c>
      <c r="U623" s="2">
        <f>IF(VLOOKUP(Table2[[#This Row],[AwayTeam]],Table3[[Teams]:[D]],3)=VLOOKUP(Table2[[#This Row],[HomeTeam]],Table3[[Teams]:[D]],3),1,0)</f>
        <v>0</v>
      </c>
      <c r="V623" s="2">
        <f>IF(Table2[[#This Row],[InterConf]]=1,IF(Table2[[#This Row],[InterDiv]]=0, 1, 0), 0)</f>
        <v>0</v>
      </c>
      <c r="W623" s="2">
        <f>IF(VLOOKUP(Table2[[#This Row],[AwayTeam]],Table3[[Teams]:[D]],2)&lt;&gt;VLOOKUP(Table2[[#This Row],[HomeTeam]],Table3[[Teams]:[D]],2),1,0)</f>
        <v>1</v>
      </c>
    </row>
    <row r="624" spans="1:23" x14ac:dyDescent="0.25">
      <c r="B624" s="1">
        <v>45661</v>
      </c>
      <c r="C624" s="9" t="s">
        <v>733</v>
      </c>
      <c r="D624" s="2" t="s">
        <v>32</v>
      </c>
      <c r="E624" s="2" t="s">
        <v>38</v>
      </c>
      <c r="F624" s="2"/>
      <c r="G624" s="2"/>
      <c r="H624" s="2" t="str">
        <f t="shared" si="29"/>
        <v>_</v>
      </c>
      <c r="I624" s="2"/>
      <c r="J624" s="2"/>
      <c r="K624" s="2"/>
      <c r="L624" s="2" t="str">
        <f t="shared" si="28"/>
        <v>_</v>
      </c>
      <c r="M624" s="2"/>
      <c r="N624" s="2">
        <f>IF(ISBLANK(Table2[[#This Row],[ActualResult]]), 0, 1)</f>
        <v>0</v>
      </c>
      <c r="O624" s="2" t="str">
        <f>IF(ISBLANK(Table2[[#This Row],[ActualResult]]), "_", IF(Table2[[#This Row],[ActualWinner]]=Table2[[#This Row],[PredictedWinner]], "Y", "N"))</f>
        <v>_</v>
      </c>
      <c r="P624" s="2" t="str">
        <f>IF(ISBLANK(Table2[[#This Row],[ActualResult]]), "_", IF(Table2[[#This Row],[ActualAwayScore]]=Table2[[#This Row],[PredictedAwayScore]], "Y", "N"))</f>
        <v>_</v>
      </c>
      <c r="Q624" s="2" t="str">
        <f>IF(ISBLANK(Table2[[#This Row],[ActualResult]]), "_", IF(Table2[[#This Row],[ActualHomeScore]]=Table2[[#This Row],[PredictedHomeScore]], "Y", "N"))</f>
        <v>_</v>
      </c>
      <c r="R624" s="2"/>
      <c r="S624" s="2" t="str">
        <f t="shared" si="27"/>
        <v>_</v>
      </c>
      <c r="T624" s="2">
        <f>IF(VLOOKUP(Table2[[#This Row],[AwayTeam]],Table3[[Teams]:[D]],2)=VLOOKUP(Table2[[#This Row],[HomeTeam]],Table3[[Teams]:[D]],2),1,0)</f>
        <v>0</v>
      </c>
      <c r="U624" s="2">
        <f>IF(VLOOKUP(Table2[[#This Row],[AwayTeam]],Table3[[Teams]:[D]],3)=VLOOKUP(Table2[[#This Row],[HomeTeam]],Table3[[Teams]:[D]],3),1,0)</f>
        <v>0</v>
      </c>
      <c r="V624" s="2">
        <f>IF(Table2[[#This Row],[InterConf]]=1,IF(Table2[[#This Row],[InterDiv]]=0, 1, 0), 0)</f>
        <v>0</v>
      </c>
      <c r="W624" s="2">
        <f>IF(VLOOKUP(Table2[[#This Row],[AwayTeam]],Table3[[Teams]:[D]],2)&lt;&gt;VLOOKUP(Table2[[#This Row],[HomeTeam]],Table3[[Teams]:[D]],2),1,0)</f>
        <v>1</v>
      </c>
    </row>
    <row r="625" spans="1:23" x14ac:dyDescent="0.25">
      <c r="B625" s="1">
        <v>45661</v>
      </c>
      <c r="C625" s="9" t="s">
        <v>734</v>
      </c>
      <c r="D625" s="2" t="s">
        <v>16</v>
      </c>
      <c r="E625" s="2" t="s">
        <v>18</v>
      </c>
      <c r="F625" s="2"/>
      <c r="G625" s="2"/>
      <c r="H625" s="2" t="str">
        <f t="shared" si="29"/>
        <v>_</v>
      </c>
      <c r="I625" s="2"/>
      <c r="J625" s="2"/>
      <c r="K625" s="2"/>
      <c r="L625" s="2" t="str">
        <f t="shared" si="28"/>
        <v>_</v>
      </c>
      <c r="M625" s="2"/>
      <c r="N625" s="2">
        <f>IF(ISBLANK(Table2[[#This Row],[ActualResult]]), 0, 1)</f>
        <v>0</v>
      </c>
      <c r="O625" s="2" t="str">
        <f>IF(ISBLANK(Table2[[#This Row],[ActualResult]]), "_", IF(Table2[[#This Row],[ActualWinner]]=Table2[[#This Row],[PredictedWinner]], "Y", "N"))</f>
        <v>_</v>
      </c>
      <c r="P625" s="2" t="str">
        <f>IF(ISBLANK(Table2[[#This Row],[ActualResult]]), "_", IF(Table2[[#This Row],[ActualAwayScore]]=Table2[[#This Row],[PredictedAwayScore]], "Y", "N"))</f>
        <v>_</v>
      </c>
      <c r="Q625" s="2" t="str">
        <f>IF(ISBLANK(Table2[[#This Row],[ActualResult]]), "_", IF(Table2[[#This Row],[ActualHomeScore]]=Table2[[#This Row],[PredictedHomeScore]], "Y", "N"))</f>
        <v>_</v>
      </c>
      <c r="R625" s="2"/>
      <c r="S625" s="2" t="str">
        <f t="shared" si="27"/>
        <v>_</v>
      </c>
      <c r="T625" s="2">
        <f>IF(VLOOKUP(Table2[[#This Row],[AwayTeam]],Table3[[Teams]:[D]],2)=VLOOKUP(Table2[[#This Row],[HomeTeam]],Table3[[Teams]:[D]],2),1,0)</f>
        <v>1</v>
      </c>
      <c r="U625" s="2">
        <f>IF(VLOOKUP(Table2[[#This Row],[AwayTeam]],Table3[[Teams]:[D]],3)=VLOOKUP(Table2[[#This Row],[HomeTeam]],Table3[[Teams]:[D]],3),1,0)</f>
        <v>1</v>
      </c>
      <c r="V625" s="2">
        <f>IF(Table2[[#This Row],[InterConf]]=1,IF(Table2[[#This Row],[InterDiv]]=0, 1, 0), 0)</f>
        <v>0</v>
      </c>
      <c r="W625" s="2">
        <f>IF(VLOOKUP(Table2[[#This Row],[AwayTeam]],Table3[[Teams]:[D]],2)&lt;&gt;VLOOKUP(Table2[[#This Row],[HomeTeam]],Table3[[Teams]:[D]],2),1,0)</f>
        <v>0</v>
      </c>
    </row>
    <row r="626" spans="1:23" x14ac:dyDescent="0.25">
      <c r="B626" s="1">
        <v>45661</v>
      </c>
      <c r="C626" s="9" t="s">
        <v>735</v>
      </c>
      <c r="D626" s="2" t="s">
        <v>37</v>
      </c>
      <c r="E626" s="2" t="s">
        <v>44</v>
      </c>
      <c r="F626" s="2"/>
      <c r="G626" s="2"/>
      <c r="H626" s="2" t="str">
        <f t="shared" si="29"/>
        <v>_</v>
      </c>
      <c r="I626" s="2"/>
      <c r="J626" s="2"/>
      <c r="K626" s="2"/>
      <c r="L626" s="2" t="str">
        <f t="shared" si="28"/>
        <v>_</v>
      </c>
      <c r="M626" s="2"/>
      <c r="N626" s="2">
        <f>IF(ISBLANK(Table2[[#This Row],[ActualResult]]), 0, 1)</f>
        <v>0</v>
      </c>
      <c r="O626" s="2" t="str">
        <f>IF(ISBLANK(Table2[[#This Row],[ActualResult]]), "_", IF(Table2[[#This Row],[ActualWinner]]=Table2[[#This Row],[PredictedWinner]], "Y", "N"))</f>
        <v>_</v>
      </c>
      <c r="P626" s="2" t="str">
        <f>IF(ISBLANK(Table2[[#This Row],[ActualResult]]), "_", IF(Table2[[#This Row],[ActualAwayScore]]=Table2[[#This Row],[PredictedAwayScore]], "Y", "N"))</f>
        <v>_</v>
      </c>
      <c r="Q626" s="2" t="str">
        <f>IF(ISBLANK(Table2[[#This Row],[ActualResult]]), "_", IF(Table2[[#This Row],[ActualHomeScore]]=Table2[[#This Row],[PredictedHomeScore]], "Y", "N"))</f>
        <v>_</v>
      </c>
      <c r="R626" s="2"/>
      <c r="S626" s="2" t="str">
        <f t="shared" si="27"/>
        <v>_</v>
      </c>
      <c r="T626" s="2">
        <f>IF(VLOOKUP(Table2[[#This Row],[AwayTeam]],Table3[[Teams]:[D]],2)=VLOOKUP(Table2[[#This Row],[HomeTeam]],Table3[[Teams]:[D]],2),1,0)</f>
        <v>0</v>
      </c>
      <c r="U626" s="2">
        <f>IF(VLOOKUP(Table2[[#This Row],[AwayTeam]],Table3[[Teams]:[D]],3)=VLOOKUP(Table2[[#This Row],[HomeTeam]],Table3[[Teams]:[D]],3),1,0)</f>
        <v>0</v>
      </c>
      <c r="V626" s="2">
        <f>IF(Table2[[#This Row],[InterConf]]=1,IF(Table2[[#This Row],[InterDiv]]=0, 1, 0), 0)</f>
        <v>0</v>
      </c>
      <c r="W626" s="2">
        <f>IF(VLOOKUP(Table2[[#This Row],[AwayTeam]],Table3[[Teams]:[D]],2)&lt;&gt;VLOOKUP(Table2[[#This Row],[HomeTeam]],Table3[[Teams]:[D]],2),1,0)</f>
        <v>1</v>
      </c>
    </row>
    <row r="627" spans="1:23" x14ac:dyDescent="0.25">
      <c r="B627" s="1">
        <v>45661</v>
      </c>
      <c r="C627" s="9" t="s">
        <v>736</v>
      </c>
      <c r="D627" s="2" t="s">
        <v>13</v>
      </c>
      <c r="E627" s="2" t="s">
        <v>36</v>
      </c>
      <c r="F627" s="2"/>
      <c r="G627" s="2"/>
      <c r="H627" s="2" t="str">
        <f t="shared" si="29"/>
        <v>_</v>
      </c>
      <c r="I627" s="2"/>
      <c r="J627" s="2"/>
      <c r="K627" s="2"/>
      <c r="L627" s="2" t="str">
        <f t="shared" si="28"/>
        <v>_</v>
      </c>
      <c r="M627" s="2"/>
      <c r="N627" s="2">
        <f>IF(ISBLANK(Table2[[#This Row],[ActualResult]]), 0, 1)</f>
        <v>0</v>
      </c>
      <c r="O627" s="2" t="str">
        <f>IF(ISBLANK(Table2[[#This Row],[ActualResult]]), "_", IF(Table2[[#This Row],[ActualWinner]]=Table2[[#This Row],[PredictedWinner]], "Y", "N"))</f>
        <v>_</v>
      </c>
      <c r="P627" s="2" t="str">
        <f>IF(ISBLANK(Table2[[#This Row],[ActualResult]]), "_", IF(Table2[[#This Row],[ActualAwayScore]]=Table2[[#This Row],[PredictedAwayScore]], "Y", "N"))</f>
        <v>_</v>
      </c>
      <c r="Q627" s="2" t="str">
        <f>IF(ISBLANK(Table2[[#This Row],[ActualResult]]), "_", IF(Table2[[#This Row],[ActualHomeScore]]=Table2[[#This Row],[PredictedHomeScore]], "Y", "N"))</f>
        <v>_</v>
      </c>
      <c r="R627" s="2"/>
      <c r="S627" s="2" t="str">
        <f t="shared" si="27"/>
        <v>_</v>
      </c>
      <c r="T627" s="2">
        <f>IF(VLOOKUP(Table2[[#This Row],[AwayTeam]],Table3[[Teams]:[D]],2)=VLOOKUP(Table2[[#This Row],[HomeTeam]],Table3[[Teams]:[D]],2),1,0)</f>
        <v>0</v>
      </c>
      <c r="U627" s="2">
        <f>IF(VLOOKUP(Table2[[#This Row],[AwayTeam]],Table3[[Teams]:[D]],3)=VLOOKUP(Table2[[#This Row],[HomeTeam]],Table3[[Teams]:[D]],3),1,0)</f>
        <v>0</v>
      </c>
      <c r="V627" s="2">
        <f>IF(Table2[[#This Row],[InterConf]]=1,IF(Table2[[#This Row],[InterDiv]]=0, 1, 0), 0)</f>
        <v>0</v>
      </c>
      <c r="W627" s="2">
        <f>IF(VLOOKUP(Table2[[#This Row],[AwayTeam]],Table3[[Teams]:[D]],2)&lt;&gt;VLOOKUP(Table2[[#This Row],[HomeTeam]],Table3[[Teams]:[D]],2),1,0)</f>
        <v>1</v>
      </c>
    </row>
    <row r="628" spans="1:23" x14ac:dyDescent="0.25">
      <c r="B628" s="1">
        <v>45661</v>
      </c>
      <c r="C628" s="9" t="s">
        <v>737</v>
      </c>
      <c r="D628" s="2" t="s">
        <v>19</v>
      </c>
      <c r="E628" s="2" t="s">
        <v>26</v>
      </c>
      <c r="F628" s="2"/>
      <c r="G628" s="2"/>
      <c r="H628" s="2" t="str">
        <f t="shared" si="29"/>
        <v>_</v>
      </c>
      <c r="I628" s="2"/>
      <c r="J628" s="2"/>
      <c r="K628" s="2"/>
      <c r="L628" s="2" t="str">
        <f t="shared" si="28"/>
        <v>_</v>
      </c>
      <c r="M628" s="2"/>
      <c r="N628" s="2">
        <f>IF(ISBLANK(Table2[[#This Row],[ActualResult]]), 0, 1)</f>
        <v>0</v>
      </c>
      <c r="O628" s="2" t="str">
        <f>IF(ISBLANK(Table2[[#This Row],[ActualResult]]), "_", IF(Table2[[#This Row],[ActualWinner]]=Table2[[#This Row],[PredictedWinner]], "Y", "N"))</f>
        <v>_</v>
      </c>
      <c r="P628" s="2" t="str">
        <f>IF(ISBLANK(Table2[[#This Row],[ActualResult]]), "_", IF(Table2[[#This Row],[ActualAwayScore]]=Table2[[#This Row],[PredictedAwayScore]], "Y", "N"))</f>
        <v>_</v>
      </c>
      <c r="Q628" s="2" t="str">
        <f>IF(ISBLANK(Table2[[#This Row],[ActualResult]]), "_", IF(Table2[[#This Row],[ActualHomeScore]]=Table2[[#This Row],[PredictedHomeScore]], "Y", "N"))</f>
        <v>_</v>
      </c>
      <c r="R628" s="2"/>
      <c r="S628" s="2" t="str">
        <f t="shared" si="27"/>
        <v>_</v>
      </c>
      <c r="T628" s="2">
        <f>IF(VLOOKUP(Table2[[#This Row],[AwayTeam]],Table3[[Teams]:[D]],2)=VLOOKUP(Table2[[#This Row],[HomeTeam]],Table3[[Teams]:[D]],2),1,0)</f>
        <v>0</v>
      </c>
      <c r="U628" s="2">
        <f>IF(VLOOKUP(Table2[[#This Row],[AwayTeam]],Table3[[Teams]:[D]],3)=VLOOKUP(Table2[[#This Row],[HomeTeam]],Table3[[Teams]:[D]],3),1,0)</f>
        <v>0</v>
      </c>
      <c r="V628" s="2">
        <f>IF(Table2[[#This Row],[InterConf]]=1,IF(Table2[[#This Row],[InterDiv]]=0, 1, 0), 0)</f>
        <v>0</v>
      </c>
      <c r="W628" s="2">
        <f>IF(VLOOKUP(Table2[[#This Row],[AwayTeam]],Table3[[Teams]:[D]],2)&lt;&gt;VLOOKUP(Table2[[#This Row],[HomeTeam]],Table3[[Teams]:[D]],2),1,0)</f>
        <v>1</v>
      </c>
    </row>
    <row r="629" spans="1:23" x14ac:dyDescent="0.25">
      <c r="B629" s="1">
        <v>45661</v>
      </c>
      <c r="C629" s="9" t="s">
        <v>738</v>
      </c>
      <c r="D629" s="2" t="s">
        <v>35</v>
      </c>
      <c r="E629" s="2" t="s">
        <v>24</v>
      </c>
      <c r="F629" s="2"/>
      <c r="G629" s="2"/>
      <c r="H629" s="2" t="str">
        <f t="shared" si="29"/>
        <v>_</v>
      </c>
      <c r="I629" s="2"/>
      <c r="J629" s="2"/>
      <c r="K629" s="2"/>
      <c r="L629" s="2" t="str">
        <f t="shared" si="28"/>
        <v>_</v>
      </c>
      <c r="M629" s="2"/>
      <c r="N629" s="2">
        <f>IF(ISBLANK(Table2[[#This Row],[ActualResult]]), 0, 1)</f>
        <v>0</v>
      </c>
      <c r="O629" s="2" t="str">
        <f>IF(ISBLANK(Table2[[#This Row],[ActualResult]]), "_", IF(Table2[[#This Row],[ActualWinner]]=Table2[[#This Row],[PredictedWinner]], "Y", "N"))</f>
        <v>_</v>
      </c>
      <c r="P629" s="2" t="str">
        <f>IF(ISBLANK(Table2[[#This Row],[ActualResult]]), "_", IF(Table2[[#This Row],[ActualAwayScore]]=Table2[[#This Row],[PredictedAwayScore]], "Y", "N"))</f>
        <v>_</v>
      </c>
      <c r="Q629" s="2" t="str">
        <f>IF(ISBLANK(Table2[[#This Row],[ActualResult]]), "_", IF(Table2[[#This Row],[ActualHomeScore]]=Table2[[#This Row],[PredictedHomeScore]], "Y", "N"))</f>
        <v>_</v>
      </c>
      <c r="R629" s="2"/>
      <c r="S629" s="2" t="str">
        <f t="shared" si="27"/>
        <v>_</v>
      </c>
      <c r="T629" s="2">
        <f>IF(VLOOKUP(Table2[[#This Row],[AwayTeam]],Table3[[Teams]:[D]],2)=VLOOKUP(Table2[[#This Row],[HomeTeam]],Table3[[Teams]:[D]],2),1,0)</f>
        <v>1</v>
      </c>
      <c r="U629" s="2">
        <f>IF(VLOOKUP(Table2[[#This Row],[AwayTeam]],Table3[[Teams]:[D]],3)=VLOOKUP(Table2[[#This Row],[HomeTeam]],Table3[[Teams]:[D]],3),1,0)</f>
        <v>0</v>
      </c>
      <c r="V629" s="2">
        <f>IF(Table2[[#This Row],[InterConf]]=1,IF(Table2[[#This Row],[InterDiv]]=0, 1, 0), 0)</f>
        <v>1</v>
      </c>
      <c r="W629" s="2">
        <f>IF(VLOOKUP(Table2[[#This Row],[AwayTeam]],Table3[[Teams]:[D]],2)&lt;&gt;VLOOKUP(Table2[[#This Row],[HomeTeam]],Table3[[Teams]:[D]],2),1,0)</f>
        <v>0</v>
      </c>
    </row>
    <row r="630" spans="1:23" x14ac:dyDescent="0.25">
      <c r="B630" s="1">
        <v>45661</v>
      </c>
      <c r="C630" s="9" t="s">
        <v>739</v>
      </c>
      <c r="D630" s="2" t="s">
        <v>15</v>
      </c>
      <c r="E630" s="2" t="s">
        <v>34</v>
      </c>
      <c r="F630" s="2"/>
      <c r="G630" s="2"/>
      <c r="H630" s="2" t="str">
        <f t="shared" si="29"/>
        <v>_</v>
      </c>
      <c r="I630" s="2"/>
      <c r="J630" s="2"/>
      <c r="K630" s="2"/>
      <c r="L630" s="2" t="str">
        <f t="shared" si="28"/>
        <v>_</v>
      </c>
      <c r="M630" s="2"/>
      <c r="N630" s="2">
        <f>IF(ISBLANK(Table2[[#This Row],[ActualResult]]), 0, 1)</f>
        <v>0</v>
      </c>
      <c r="O630" s="2" t="str">
        <f>IF(ISBLANK(Table2[[#This Row],[ActualResult]]), "_", IF(Table2[[#This Row],[ActualWinner]]=Table2[[#This Row],[PredictedWinner]], "Y", "N"))</f>
        <v>_</v>
      </c>
      <c r="P630" s="2" t="str">
        <f>IF(ISBLANK(Table2[[#This Row],[ActualResult]]), "_", IF(Table2[[#This Row],[ActualAwayScore]]=Table2[[#This Row],[PredictedAwayScore]], "Y", "N"))</f>
        <v>_</v>
      </c>
      <c r="Q630" s="2" t="str">
        <f>IF(ISBLANK(Table2[[#This Row],[ActualResult]]), "_", IF(Table2[[#This Row],[ActualHomeScore]]=Table2[[#This Row],[PredictedHomeScore]], "Y", "N"))</f>
        <v>_</v>
      </c>
      <c r="R630" s="2"/>
      <c r="S630" s="2" t="str">
        <f t="shared" si="27"/>
        <v>_</v>
      </c>
      <c r="T630" s="2">
        <f>IF(VLOOKUP(Table2[[#This Row],[AwayTeam]],Table3[[Teams]:[D]],2)=VLOOKUP(Table2[[#This Row],[HomeTeam]],Table3[[Teams]:[D]],2),1,0)</f>
        <v>1</v>
      </c>
      <c r="U630" s="2">
        <f>IF(VLOOKUP(Table2[[#This Row],[AwayTeam]],Table3[[Teams]:[D]],3)=VLOOKUP(Table2[[#This Row],[HomeTeam]],Table3[[Teams]:[D]],3),1,0)</f>
        <v>1</v>
      </c>
      <c r="V630" s="2">
        <f>IF(Table2[[#This Row],[InterConf]]=1,IF(Table2[[#This Row],[InterDiv]]=0, 1, 0), 0)</f>
        <v>0</v>
      </c>
      <c r="W630" s="2">
        <f>IF(VLOOKUP(Table2[[#This Row],[AwayTeam]],Table3[[Teams]:[D]],2)&lt;&gt;VLOOKUP(Table2[[#This Row],[HomeTeam]],Table3[[Teams]:[D]],2),1,0)</f>
        <v>0</v>
      </c>
    </row>
    <row r="631" spans="1:23" x14ac:dyDescent="0.25">
      <c r="B631" s="1">
        <v>45661</v>
      </c>
      <c r="C631" s="9" t="s">
        <v>740</v>
      </c>
      <c r="D631" s="2" t="s">
        <v>43</v>
      </c>
      <c r="E631" s="2" t="s">
        <v>28</v>
      </c>
      <c r="F631" s="2"/>
      <c r="G631" s="2"/>
      <c r="H631" s="2" t="str">
        <f t="shared" si="29"/>
        <v>_</v>
      </c>
      <c r="I631" s="2"/>
      <c r="J631" s="2"/>
      <c r="K631" s="2"/>
      <c r="L631" s="2" t="str">
        <f t="shared" si="28"/>
        <v>_</v>
      </c>
      <c r="M631" s="2"/>
      <c r="N631" s="2">
        <f>IF(ISBLANK(Table2[[#This Row],[ActualResult]]), 0, 1)</f>
        <v>0</v>
      </c>
      <c r="O631" s="2" t="str">
        <f>IF(ISBLANK(Table2[[#This Row],[ActualResult]]), "_", IF(Table2[[#This Row],[ActualWinner]]=Table2[[#This Row],[PredictedWinner]], "Y", "N"))</f>
        <v>_</v>
      </c>
      <c r="P631" s="2" t="str">
        <f>IF(ISBLANK(Table2[[#This Row],[ActualResult]]), "_", IF(Table2[[#This Row],[ActualAwayScore]]=Table2[[#This Row],[PredictedAwayScore]], "Y", "N"))</f>
        <v>_</v>
      </c>
      <c r="Q631" s="2" t="str">
        <f>IF(ISBLANK(Table2[[#This Row],[ActualResult]]), "_", IF(Table2[[#This Row],[ActualHomeScore]]=Table2[[#This Row],[PredictedHomeScore]], "Y", "N"))</f>
        <v>_</v>
      </c>
      <c r="R631" s="2"/>
      <c r="S631" s="2" t="str">
        <f t="shared" si="27"/>
        <v>_</v>
      </c>
      <c r="T631" s="2">
        <f>IF(VLOOKUP(Table2[[#This Row],[AwayTeam]],Table3[[Teams]:[D]],2)=VLOOKUP(Table2[[#This Row],[HomeTeam]],Table3[[Teams]:[D]],2),1,0)</f>
        <v>0</v>
      </c>
      <c r="U631" s="2">
        <f>IF(VLOOKUP(Table2[[#This Row],[AwayTeam]],Table3[[Teams]:[D]],3)=VLOOKUP(Table2[[#This Row],[HomeTeam]],Table3[[Teams]:[D]],3),1,0)</f>
        <v>0</v>
      </c>
      <c r="V631" s="2">
        <f>IF(Table2[[#This Row],[InterConf]]=1,IF(Table2[[#This Row],[InterDiv]]=0, 1, 0), 0)</f>
        <v>0</v>
      </c>
      <c r="W631" s="2">
        <f>IF(VLOOKUP(Table2[[#This Row],[AwayTeam]],Table3[[Teams]:[D]],2)&lt;&gt;VLOOKUP(Table2[[#This Row],[HomeTeam]],Table3[[Teams]:[D]],2),1,0)</f>
        <v>1</v>
      </c>
    </row>
    <row r="632" spans="1:23" x14ac:dyDescent="0.25">
      <c r="B632" s="1">
        <v>45661</v>
      </c>
      <c r="C632" s="9" t="s">
        <v>741</v>
      </c>
      <c r="D632" s="2" t="s">
        <v>29</v>
      </c>
      <c r="E632" s="2" t="s">
        <v>27</v>
      </c>
      <c r="F632" s="2"/>
      <c r="G632" s="2"/>
      <c r="H632" s="2" t="str">
        <f t="shared" si="29"/>
        <v>_</v>
      </c>
      <c r="I632" s="2"/>
      <c r="J632" s="2"/>
      <c r="K632" s="2"/>
      <c r="L632" s="2" t="str">
        <f t="shared" si="28"/>
        <v>_</v>
      </c>
      <c r="M632" s="2"/>
      <c r="N632" s="2">
        <f>IF(ISBLANK(Table2[[#This Row],[ActualResult]]), 0, 1)</f>
        <v>0</v>
      </c>
      <c r="O632" s="2" t="str">
        <f>IF(ISBLANK(Table2[[#This Row],[ActualResult]]), "_", IF(Table2[[#This Row],[ActualWinner]]=Table2[[#This Row],[PredictedWinner]], "Y", "N"))</f>
        <v>_</v>
      </c>
      <c r="P632" s="2" t="str">
        <f>IF(ISBLANK(Table2[[#This Row],[ActualResult]]), "_", IF(Table2[[#This Row],[ActualAwayScore]]=Table2[[#This Row],[PredictedAwayScore]], "Y", "N"))</f>
        <v>_</v>
      </c>
      <c r="Q632" s="2" t="str">
        <f>IF(ISBLANK(Table2[[#This Row],[ActualResult]]), "_", IF(Table2[[#This Row],[ActualHomeScore]]=Table2[[#This Row],[PredictedHomeScore]], "Y", "N"))</f>
        <v>_</v>
      </c>
      <c r="R632" s="2"/>
      <c r="S632" s="2" t="str">
        <f t="shared" si="27"/>
        <v>_</v>
      </c>
      <c r="T632" s="2">
        <f>IF(VLOOKUP(Table2[[#This Row],[AwayTeam]],Table3[[Teams]:[D]],2)=VLOOKUP(Table2[[#This Row],[HomeTeam]],Table3[[Teams]:[D]],2),1,0)</f>
        <v>0</v>
      </c>
      <c r="U632" s="2">
        <f>IF(VLOOKUP(Table2[[#This Row],[AwayTeam]],Table3[[Teams]:[D]],3)=VLOOKUP(Table2[[#This Row],[HomeTeam]],Table3[[Teams]:[D]],3),1,0)</f>
        <v>0</v>
      </c>
      <c r="V632" s="2">
        <f>IF(Table2[[#This Row],[InterConf]]=1,IF(Table2[[#This Row],[InterDiv]]=0, 1, 0), 0)</f>
        <v>0</v>
      </c>
      <c r="W632" s="2">
        <f>IF(VLOOKUP(Table2[[#This Row],[AwayTeam]],Table3[[Teams]:[D]],2)&lt;&gt;VLOOKUP(Table2[[#This Row],[HomeTeam]],Table3[[Teams]:[D]],2),1,0)</f>
        <v>1</v>
      </c>
    </row>
    <row r="633" spans="1:23" x14ac:dyDescent="0.25">
      <c r="A633" s="5"/>
      <c r="B633" s="3">
        <v>45661</v>
      </c>
      <c r="C633" s="10" t="s">
        <v>742</v>
      </c>
      <c r="D633" s="4" t="s">
        <v>23</v>
      </c>
      <c r="E633" s="4" t="s">
        <v>12</v>
      </c>
      <c r="F633" s="4"/>
      <c r="G633" s="4"/>
      <c r="H633" s="4" t="str">
        <f t="shared" si="29"/>
        <v>_</v>
      </c>
      <c r="I633" s="4"/>
      <c r="J633" s="4"/>
      <c r="K633" s="4"/>
      <c r="L633" s="4" t="str">
        <f t="shared" si="28"/>
        <v>_</v>
      </c>
      <c r="M633" s="4"/>
      <c r="N633" s="4">
        <f>IF(ISBLANK(Table2[[#This Row],[ActualResult]]), 0, 1)</f>
        <v>0</v>
      </c>
      <c r="O633" s="4" t="str">
        <f>IF(ISBLANK(Table2[[#This Row],[ActualResult]]), "_", IF(Table2[[#This Row],[ActualWinner]]=Table2[[#This Row],[PredictedWinner]], "Y", "N"))</f>
        <v>_</v>
      </c>
      <c r="P633" s="4" t="str">
        <f>IF(ISBLANK(Table2[[#This Row],[ActualResult]]), "_", IF(Table2[[#This Row],[ActualAwayScore]]=Table2[[#This Row],[PredictedAwayScore]], "Y", "N"))</f>
        <v>_</v>
      </c>
      <c r="Q633" s="4" t="str">
        <f>IF(ISBLANK(Table2[[#This Row],[ActualResult]]), "_", IF(Table2[[#This Row],[ActualHomeScore]]=Table2[[#This Row],[PredictedHomeScore]], "Y", "N"))</f>
        <v>_</v>
      </c>
      <c r="R633" s="2"/>
      <c r="S633" s="2" t="str">
        <f t="shared" si="27"/>
        <v>_</v>
      </c>
      <c r="T633" s="2">
        <f>IF(VLOOKUP(Table2[[#This Row],[AwayTeam]],Table3[[Teams]:[D]],2)=VLOOKUP(Table2[[#This Row],[HomeTeam]],Table3[[Teams]:[D]],2),1,0)</f>
        <v>1</v>
      </c>
      <c r="U633" s="2">
        <f>IF(VLOOKUP(Table2[[#This Row],[AwayTeam]],Table3[[Teams]:[D]],3)=VLOOKUP(Table2[[#This Row],[HomeTeam]],Table3[[Teams]:[D]],3),1,0)</f>
        <v>1</v>
      </c>
      <c r="V633" s="2">
        <f>IF(Table2[[#This Row],[InterConf]]=1,IF(Table2[[#This Row],[InterDiv]]=0, 1, 0), 0)</f>
        <v>0</v>
      </c>
      <c r="W633" s="2">
        <f>IF(VLOOKUP(Table2[[#This Row],[AwayTeam]],Table3[[Teams]:[D]],2)&lt;&gt;VLOOKUP(Table2[[#This Row],[HomeTeam]],Table3[[Teams]:[D]],2),1,0)</f>
        <v>0</v>
      </c>
    </row>
    <row r="634" spans="1:23" x14ac:dyDescent="0.25">
      <c r="B634" s="1">
        <v>45662</v>
      </c>
      <c r="C634" s="9" t="s">
        <v>743</v>
      </c>
      <c r="D634" s="2" t="s">
        <v>20</v>
      </c>
      <c r="E634" s="2" t="s">
        <v>17</v>
      </c>
      <c r="F634" s="2"/>
      <c r="G634" s="2"/>
      <c r="H634" s="2" t="str">
        <f t="shared" si="29"/>
        <v>_</v>
      </c>
      <c r="I634" s="2"/>
      <c r="J634" s="2"/>
      <c r="K634" s="2"/>
      <c r="L634" s="2" t="str">
        <f t="shared" si="28"/>
        <v>_</v>
      </c>
      <c r="M634" s="2"/>
      <c r="N634" s="2">
        <f>IF(ISBLANK(Table2[[#This Row],[ActualResult]]), 0, 1)</f>
        <v>0</v>
      </c>
      <c r="O634" s="2" t="str">
        <f>IF(ISBLANK(Table2[[#This Row],[ActualResult]]), "_", IF(Table2[[#This Row],[ActualWinner]]=Table2[[#This Row],[PredictedWinner]], "Y", "N"))</f>
        <v>_</v>
      </c>
      <c r="P634" s="2" t="str">
        <f>IF(ISBLANK(Table2[[#This Row],[ActualResult]]), "_", IF(Table2[[#This Row],[ActualAwayScore]]=Table2[[#This Row],[PredictedAwayScore]], "Y", "N"))</f>
        <v>_</v>
      </c>
      <c r="Q634" s="2" t="str">
        <f>IF(ISBLANK(Table2[[#This Row],[ActualResult]]), "_", IF(Table2[[#This Row],[ActualHomeScore]]=Table2[[#This Row],[PredictedHomeScore]], "Y", "N"))</f>
        <v>_</v>
      </c>
      <c r="R634" s="2"/>
      <c r="S634" s="2" t="str">
        <f t="shared" si="27"/>
        <v>_</v>
      </c>
      <c r="T634" s="2">
        <f>IF(VLOOKUP(Table2[[#This Row],[AwayTeam]],Table3[[Teams]:[D]],2)=VLOOKUP(Table2[[#This Row],[HomeTeam]],Table3[[Teams]:[D]],2),1,0)</f>
        <v>0</v>
      </c>
      <c r="U634" s="2">
        <f>IF(VLOOKUP(Table2[[#This Row],[AwayTeam]],Table3[[Teams]:[D]],3)=VLOOKUP(Table2[[#This Row],[HomeTeam]],Table3[[Teams]:[D]],3),1,0)</f>
        <v>0</v>
      </c>
      <c r="V634" s="2">
        <f>IF(Table2[[#This Row],[InterConf]]=1,IF(Table2[[#This Row],[InterDiv]]=0, 1, 0), 0)</f>
        <v>0</v>
      </c>
      <c r="W634" s="2">
        <f>IF(VLOOKUP(Table2[[#This Row],[AwayTeam]],Table3[[Teams]:[D]],2)&lt;&gt;VLOOKUP(Table2[[#This Row],[HomeTeam]],Table3[[Teams]:[D]],2),1,0)</f>
        <v>1</v>
      </c>
    </row>
    <row r="635" spans="1:23" x14ac:dyDescent="0.25">
      <c r="B635" s="1">
        <v>45662</v>
      </c>
      <c r="C635" s="9" t="s">
        <v>744</v>
      </c>
      <c r="D635" s="2" t="s">
        <v>33</v>
      </c>
      <c r="E635" s="2" t="s">
        <v>16</v>
      </c>
      <c r="F635" s="2"/>
      <c r="G635" s="2"/>
      <c r="H635" s="2" t="str">
        <f t="shared" si="29"/>
        <v>_</v>
      </c>
      <c r="I635" s="2"/>
      <c r="J635" s="2"/>
      <c r="K635" s="2"/>
      <c r="L635" s="2" t="str">
        <f t="shared" si="28"/>
        <v>_</v>
      </c>
      <c r="M635" s="2"/>
      <c r="N635" s="2">
        <f>IF(ISBLANK(Table2[[#This Row],[ActualResult]]), 0, 1)</f>
        <v>0</v>
      </c>
      <c r="O635" s="2" t="str">
        <f>IF(ISBLANK(Table2[[#This Row],[ActualResult]]), "_", IF(Table2[[#This Row],[ActualWinner]]=Table2[[#This Row],[PredictedWinner]], "Y", "N"))</f>
        <v>_</v>
      </c>
      <c r="P635" s="2" t="str">
        <f>IF(ISBLANK(Table2[[#This Row],[ActualResult]]), "_", IF(Table2[[#This Row],[ActualAwayScore]]=Table2[[#This Row],[PredictedAwayScore]], "Y", "N"))</f>
        <v>_</v>
      </c>
      <c r="Q635" s="2" t="str">
        <f>IF(ISBLANK(Table2[[#This Row],[ActualResult]]), "_", IF(Table2[[#This Row],[ActualHomeScore]]=Table2[[#This Row],[PredictedHomeScore]], "Y", "N"))</f>
        <v>_</v>
      </c>
      <c r="R635" s="2"/>
      <c r="S635" s="2" t="str">
        <f t="shared" si="27"/>
        <v>_</v>
      </c>
      <c r="T635" s="2">
        <f>IF(VLOOKUP(Table2[[#This Row],[AwayTeam]],Table3[[Teams]:[D]],2)=VLOOKUP(Table2[[#This Row],[HomeTeam]],Table3[[Teams]:[D]],2),1,0)</f>
        <v>1</v>
      </c>
      <c r="U635" s="2">
        <f>IF(VLOOKUP(Table2[[#This Row],[AwayTeam]],Table3[[Teams]:[D]],3)=VLOOKUP(Table2[[#This Row],[HomeTeam]],Table3[[Teams]:[D]],3),1,0)</f>
        <v>0</v>
      </c>
      <c r="V635" s="2">
        <f>IF(Table2[[#This Row],[InterConf]]=1,IF(Table2[[#This Row],[InterDiv]]=0, 1, 0), 0)</f>
        <v>1</v>
      </c>
      <c r="W635" s="2">
        <f>IF(VLOOKUP(Table2[[#This Row],[AwayTeam]],Table3[[Teams]:[D]],2)&lt;&gt;VLOOKUP(Table2[[#This Row],[HomeTeam]],Table3[[Teams]:[D]],2),1,0)</f>
        <v>0</v>
      </c>
    </row>
    <row r="636" spans="1:23" x14ac:dyDescent="0.25">
      <c r="B636" s="1">
        <v>45662</v>
      </c>
      <c r="C636" s="9" t="s">
        <v>745</v>
      </c>
      <c r="D636" s="2" t="s">
        <v>21</v>
      </c>
      <c r="E636" s="2" t="s">
        <v>44</v>
      </c>
      <c r="F636" s="2"/>
      <c r="G636" s="2"/>
      <c r="H636" s="2" t="str">
        <f t="shared" si="29"/>
        <v>_</v>
      </c>
      <c r="I636" s="2"/>
      <c r="J636" s="2"/>
      <c r="K636" s="2"/>
      <c r="L636" s="2" t="str">
        <f t="shared" si="28"/>
        <v>_</v>
      </c>
      <c r="M636" s="2"/>
      <c r="N636" s="2">
        <f>IF(ISBLANK(Table2[[#This Row],[ActualResult]]), 0, 1)</f>
        <v>0</v>
      </c>
      <c r="O636" s="2" t="str">
        <f>IF(ISBLANK(Table2[[#This Row],[ActualResult]]), "_", IF(Table2[[#This Row],[ActualWinner]]=Table2[[#This Row],[PredictedWinner]], "Y", "N"))</f>
        <v>_</v>
      </c>
      <c r="P636" s="2" t="str">
        <f>IF(ISBLANK(Table2[[#This Row],[ActualResult]]), "_", IF(Table2[[#This Row],[ActualAwayScore]]=Table2[[#This Row],[PredictedAwayScore]], "Y", "N"))</f>
        <v>_</v>
      </c>
      <c r="Q636" s="2" t="str">
        <f>IF(ISBLANK(Table2[[#This Row],[ActualResult]]), "_", IF(Table2[[#This Row],[ActualHomeScore]]=Table2[[#This Row],[PredictedHomeScore]], "Y", "N"))</f>
        <v>_</v>
      </c>
      <c r="R636" s="2"/>
      <c r="S636" s="2" t="str">
        <f t="shared" si="27"/>
        <v>_</v>
      </c>
      <c r="T636" s="2">
        <f>IF(VLOOKUP(Table2[[#This Row],[AwayTeam]],Table3[[Teams]:[D]],2)=VLOOKUP(Table2[[#This Row],[HomeTeam]],Table3[[Teams]:[D]],2),1,0)</f>
        <v>1</v>
      </c>
      <c r="U636" s="2">
        <f>IF(VLOOKUP(Table2[[#This Row],[AwayTeam]],Table3[[Teams]:[D]],3)=VLOOKUP(Table2[[#This Row],[HomeTeam]],Table3[[Teams]:[D]],3),1,0)</f>
        <v>1</v>
      </c>
      <c r="V636" s="2">
        <f>IF(Table2[[#This Row],[InterConf]]=1,IF(Table2[[#This Row],[InterDiv]]=0, 1, 0), 0)</f>
        <v>0</v>
      </c>
      <c r="W636" s="2">
        <f>IF(VLOOKUP(Table2[[#This Row],[AwayTeam]],Table3[[Teams]:[D]],2)&lt;&gt;VLOOKUP(Table2[[#This Row],[HomeTeam]],Table3[[Teams]:[D]],2),1,0)</f>
        <v>0</v>
      </c>
    </row>
    <row r="637" spans="1:23" x14ac:dyDescent="0.25">
      <c r="B637" s="1">
        <v>45662</v>
      </c>
      <c r="C637" s="9" t="s">
        <v>746</v>
      </c>
      <c r="D637" s="2" t="s">
        <v>45</v>
      </c>
      <c r="E637" s="2" t="s">
        <v>18</v>
      </c>
      <c r="F637" s="2"/>
      <c r="G637" s="2"/>
      <c r="H637" s="2" t="str">
        <f t="shared" si="29"/>
        <v>_</v>
      </c>
      <c r="I637" s="2"/>
      <c r="J637" s="2"/>
      <c r="K637" s="2"/>
      <c r="L637" s="2" t="str">
        <f t="shared" si="28"/>
        <v>_</v>
      </c>
      <c r="M637" s="2"/>
      <c r="N637" s="2">
        <f>IF(ISBLANK(Table2[[#This Row],[ActualResult]]), 0, 1)</f>
        <v>0</v>
      </c>
      <c r="O637" s="2" t="str">
        <f>IF(ISBLANK(Table2[[#This Row],[ActualResult]]), "_", IF(Table2[[#This Row],[ActualWinner]]=Table2[[#This Row],[PredictedWinner]], "Y", "N"))</f>
        <v>_</v>
      </c>
      <c r="P637" s="2" t="str">
        <f>IF(ISBLANK(Table2[[#This Row],[ActualResult]]), "_", IF(Table2[[#This Row],[ActualAwayScore]]=Table2[[#This Row],[PredictedAwayScore]], "Y", "N"))</f>
        <v>_</v>
      </c>
      <c r="Q637" s="2" t="str">
        <f>IF(ISBLANK(Table2[[#This Row],[ActualResult]]), "_", IF(Table2[[#This Row],[ActualHomeScore]]=Table2[[#This Row],[PredictedHomeScore]], "Y", "N"))</f>
        <v>_</v>
      </c>
      <c r="R637" s="2"/>
      <c r="S637" s="2" t="str">
        <f t="shared" si="27"/>
        <v>_</v>
      </c>
      <c r="T637" s="2">
        <f>IF(VLOOKUP(Table2[[#This Row],[AwayTeam]],Table3[[Teams]:[D]],2)=VLOOKUP(Table2[[#This Row],[HomeTeam]],Table3[[Teams]:[D]],2),1,0)</f>
        <v>1</v>
      </c>
      <c r="U637" s="2">
        <f>IF(VLOOKUP(Table2[[#This Row],[AwayTeam]],Table3[[Teams]:[D]],3)=VLOOKUP(Table2[[#This Row],[HomeTeam]],Table3[[Teams]:[D]],3),1,0)</f>
        <v>0</v>
      </c>
      <c r="V637" s="2">
        <f>IF(Table2[[#This Row],[InterConf]]=1,IF(Table2[[#This Row],[InterDiv]]=0, 1, 0), 0)</f>
        <v>1</v>
      </c>
      <c r="W637" s="2">
        <f>IF(VLOOKUP(Table2[[#This Row],[AwayTeam]],Table3[[Teams]:[D]],2)&lt;&gt;VLOOKUP(Table2[[#This Row],[HomeTeam]],Table3[[Teams]:[D]],2),1,0)</f>
        <v>0</v>
      </c>
    </row>
    <row r="638" spans="1:23" x14ac:dyDescent="0.25">
      <c r="A638" s="5"/>
      <c r="B638" s="3">
        <v>45662</v>
      </c>
      <c r="C638" s="10" t="s">
        <v>747</v>
      </c>
      <c r="D638" s="4" t="s">
        <v>43</v>
      </c>
      <c r="E638" s="4" t="s">
        <v>47</v>
      </c>
      <c r="F638" s="4"/>
      <c r="G638" s="4"/>
      <c r="H638" s="4" t="str">
        <f t="shared" si="29"/>
        <v>_</v>
      </c>
      <c r="I638" s="4"/>
      <c r="J638" s="4"/>
      <c r="K638" s="4"/>
      <c r="L638" s="4" t="str">
        <f t="shared" si="28"/>
        <v>_</v>
      </c>
      <c r="M638" s="4"/>
      <c r="N638" s="4">
        <f>IF(ISBLANK(Table2[[#This Row],[ActualResult]]), 0, 1)</f>
        <v>0</v>
      </c>
      <c r="O638" s="4" t="str">
        <f>IF(ISBLANK(Table2[[#This Row],[ActualResult]]), "_", IF(Table2[[#This Row],[ActualWinner]]=Table2[[#This Row],[PredictedWinner]], "Y", "N"))</f>
        <v>_</v>
      </c>
      <c r="P638" s="4" t="str">
        <f>IF(ISBLANK(Table2[[#This Row],[ActualResult]]), "_", IF(Table2[[#This Row],[ActualAwayScore]]=Table2[[#This Row],[PredictedAwayScore]], "Y", "N"))</f>
        <v>_</v>
      </c>
      <c r="Q638" s="4" t="str">
        <f>IF(ISBLANK(Table2[[#This Row],[ActualResult]]), "_", IF(Table2[[#This Row],[ActualHomeScore]]=Table2[[#This Row],[PredictedHomeScore]], "Y", "N"))</f>
        <v>_</v>
      </c>
      <c r="R638" s="2"/>
      <c r="S638" s="2" t="str">
        <f t="shared" si="27"/>
        <v>_</v>
      </c>
      <c r="T638" s="2">
        <f>IF(VLOOKUP(Table2[[#This Row],[AwayTeam]],Table3[[Teams]:[D]],2)=VLOOKUP(Table2[[#This Row],[HomeTeam]],Table3[[Teams]:[D]],2),1,0)</f>
        <v>0</v>
      </c>
      <c r="U638" s="2">
        <f>IF(VLOOKUP(Table2[[#This Row],[AwayTeam]],Table3[[Teams]:[D]],3)=VLOOKUP(Table2[[#This Row],[HomeTeam]],Table3[[Teams]:[D]],3),1,0)</f>
        <v>0</v>
      </c>
      <c r="V638" s="2">
        <f>IF(Table2[[#This Row],[InterConf]]=1,IF(Table2[[#This Row],[InterDiv]]=0, 1, 0), 0)</f>
        <v>0</v>
      </c>
      <c r="W638" s="2">
        <f>IF(VLOOKUP(Table2[[#This Row],[AwayTeam]],Table3[[Teams]:[D]],2)&lt;&gt;VLOOKUP(Table2[[#This Row],[HomeTeam]],Table3[[Teams]:[D]],2),1,0)</f>
        <v>1</v>
      </c>
    </row>
    <row r="639" spans="1:23" x14ac:dyDescent="0.25">
      <c r="B639" s="1">
        <v>45663</v>
      </c>
      <c r="C639" s="9" t="s">
        <v>748</v>
      </c>
      <c r="D639" s="2" t="s">
        <v>46</v>
      </c>
      <c r="E639" s="2" t="s">
        <v>29</v>
      </c>
      <c r="F639" s="2"/>
      <c r="G639" s="2"/>
      <c r="H639" s="2" t="str">
        <f t="shared" si="29"/>
        <v>_</v>
      </c>
      <c r="I639" s="2"/>
      <c r="J639" s="2"/>
      <c r="K639" s="2"/>
      <c r="L639" s="2" t="str">
        <f t="shared" si="28"/>
        <v>_</v>
      </c>
      <c r="M639" s="2"/>
      <c r="N639" s="2">
        <f>IF(ISBLANK(Table2[[#This Row],[ActualResult]]), 0, 1)</f>
        <v>0</v>
      </c>
      <c r="O639" s="2" t="str">
        <f>IF(ISBLANK(Table2[[#This Row],[ActualResult]]), "_", IF(Table2[[#This Row],[ActualWinner]]=Table2[[#This Row],[PredictedWinner]], "Y", "N"))</f>
        <v>_</v>
      </c>
      <c r="P639" s="2" t="str">
        <f>IF(ISBLANK(Table2[[#This Row],[ActualResult]]), "_", IF(Table2[[#This Row],[ActualAwayScore]]=Table2[[#This Row],[PredictedAwayScore]], "Y", "N"))</f>
        <v>_</v>
      </c>
      <c r="Q639" s="2" t="str">
        <f>IF(ISBLANK(Table2[[#This Row],[ActualResult]]), "_", IF(Table2[[#This Row],[ActualHomeScore]]=Table2[[#This Row],[PredictedHomeScore]], "Y", "N"))</f>
        <v>_</v>
      </c>
      <c r="R639" s="2"/>
      <c r="S639" s="2" t="str">
        <f t="shared" si="27"/>
        <v>_</v>
      </c>
      <c r="T639" s="2">
        <f>IF(VLOOKUP(Table2[[#This Row],[AwayTeam]],Table3[[Teams]:[D]],2)=VLOOKUP(Table2[[#This Row],[HomeTeam]],Table3[[Teams]:[D]],2),1,0)</f>
        <v>1</v>
      </c>
      <c r="U639" s="2">
        <f>IF(VLOOKUP(Table2[[#This Row],[AwayTeam]],Table3[[Teams]:[D]],3)=VLOOKUP(Table2[[#This Row],[HomeTeam]],Table3[[Teams]:[D]],3),1,0)</f>
        <v>0</v>
      </c>
      <c r="V639" s="2">
        <f>IF(Table2[[#This Row],[InterConf]]=1,IF(Table2[[#This Row],[InterDiv]]=0, 1, 0), 0)</f>
        <v>1</v>
      </c>
      <c r="W639" s="2">
        <f>IF(VLOOKUP(Table2[[#This Row],[AwayTeam]],Table3[[Teams]:[D]],2)&lt;&gt;VLOOKUP(Table2[[#This Row],[HomeTeam]],Table3[[Teams]:[D]],2),1,0)</f>
        <v>0</v>
      </c>
    </row>
    <row r="640" spans="1:23" x14ac:dyDescent="0.25">
      <c r="B640" s="1">
        <v>45663</v>
      </c>
      <c r="C640" s="9" t="s">
        <v>749</v>
      </c>
      <c r="D640" s="2" t="s">
        <v>25</v>
      </c>
      <c r="E640" s="2" t="s">
        <v>19</v>
      </c>
      <c r="F640" s="2"/>
      <c r="G640" s="2"/>
      <c r="H640" s="2" t="str">
        <f t="shared" si="29"/>
        <v>_</v>
      </c>
      <c r="I640" s="2"/>
      <c r="J640" s="2"/>
      <c r="K640" s="2"/>
      <c r="L640" s="2" t="str">
        <f t="shared" si="28"/>
        <v>_</v>
      </c>
      <c r="M640" s="2"/>
      <c r="N640" s="2">
        <f>IF(ISBLANK(Table2[[#This Row],[ActualResult]]), 0, 1)</f>
        <v>0</v>
      </c>
      <c r="O640" s="2" t="str">
        <f>IF(ISBLANK(Table2[[#This Row],[ActualResult]]), "_", IF(Table2[[#This Row],[ActualWinner]]=Table2[[#This Row],[PredictedWinner]], "Y", "N"))</f>
        <v>_</v>
      </c>
      <c r="P640" s="2" t="str">
        <f>IF(ISBLANK(Table2[[#This Row],[ActualResult]]), "_", IF(Table2[[#This Row],[ActualAwayScore]]=Table2[[#This Row],[PredictedAwayScore]], "Y", "N"))</f>
        <v>_</v>
      </c>
      <c r="Q640" s="2" t="str">
        <f>IF(ISBLANK(Table2[[#This Row],[ActualResult]]), "_", IF(Table2[[#This Row],[ActualHomeScore]]=Table2[[#This Row],[PredictedHomeScore]], "Y", "N"))</f>
        <v>_</v>
      </c>
      <c r="R640" s="2"/>
      <c r="S640" s="2" t="str">
        <f t="shared" si="27"/>
        <v>_</v>
      </c>
      <c r="T640" s="2">
        <f>IF(VLOOKUP(Table2[[#This Row],[AwayTeam]],Table3[[Teams]:[D]],2)=VLOOKUP(Table2[[#This Row],[HomeTeam]],Table3[[Teams]:[D]],2),1,0)</f>
        <v>0</v>
      </c>
      <c r="U640" s="2">
        <f>IF(VLOOKUP(Table2[[#This Row],[AwayTeam]],Table3[[Teams]:[D]],3)=VLOOKUP(Table2[[#This Row],[HomeTeam]],Table3[[Teams]:[D]],3),1,0)</f>
        <v>0</v>
      </c>
      <c r="V640" s="2">
        <f>IF(Table2[[#This Row],[InterConf]]=1,IF(Table2[[#This Row],[InterDiv]]=0, 1, 0), 0)</f>
        <v>0</v>
      </c>
      <c r="W640" s="2">
        <f>IF(VLOOKUP(Table2[[#This Row],[AwayTeam]],Table3[[Teams]:[D]],2)&lt;&gt;VLOOKUP(Table2[[#This Row],[HomeTeam]],Table3[[Teams]:[D]],2),1,0)</f>
        <v>1</v>
      </c>
    </row>
    <row r="641" spans="1:23" x14ac:dyDescent="0.25">
      <c r="B641" s="1">
        <v>45663</v>
      </c>
      <c r="C641" s="9" t="s">
        <v>750</v>
      </c>
      <c r="D641" s="2" t="s">
        <v>14</v>
      </c>
      <c r="E641" s="2" t="s">
        <v>26</v>
      </c>
      <c r="F641" s="2"/>
      <c r="G641" s="2"/>
      <c r="H641" s="2" t="str">
        <f t="shared" si="29"/>
        <v>_</v>
      </c>
      <c r="I641" s="2"/>
      <c r="J641" s="2"/>
      <c r="K641" s="2"/>
      <c r="L641" s="2" t="str">
        <f t="shared" si="28"/>
        <v>_</v>
      </c>
      <c r="M641" s="2"/>
      <c r="N641" s="2">
        <f>IF(ISBLANK(Table2[[#This Row],[ActualResult]]), 0, 1)</f>
        <v>0</v>
      </c>
      <c r="O641" s="2" t="str">
        <f>IF(ISBLANK(Table2[[#This Row],[ActualResult]]), "_", IF(Table2[[#This Row],[ActualWinner]]=Table2[[#This Row],[PredictedWinner]], "Y", "N"))</f>
        <v>_</v>
      </c>
      <c r="P641" s="2" t="str">
        <f>IF(ISBLANK(Table2[[#This Row],[ActualResult]]), "_", IF(Table2[[#This Row],[ActualAwayScore]]=Table2[[#This Row],[PredictedAwayScore]], "Y", "N"))</f>
        <v>_</v>
      </c>
      <c r="Q641" s="2" t="str">
        <f>IF(ISBLANK(Table2[[#This Row],[ActualResult]]), "_", IF(Table2[[#This Row],[ActualHomeScore]]=Table2[[#This Row],[PredictedHomeScore]], "Y", "N"))</f>
        <v>_</v>
      </c>
      <c r="R641" s="2"/>
      <c r="S641" s="2" t="str">
        <f t="shared" si="27"/>
        <v>_</v>
      </c>
      <c r="T641" s="2">
        <f>IF(VLOOKUP(Table2[[#This Row],[AwayTeam]],Table3[[Teams]:[D]],2)=VLOOKUP(Table2[[#This Row],[HomeTeam]],Table3[[Teams]:[D]],2),1,0)</f>
        <v>0</v>
      </c>
      <c r="U641" s="2">
        <f>IF(VLOOKUP(Table2[[#This Row],[AwayTeam]],Table3[[Teams]:[D]],3)=VLOOKUP(Table2[[#This Row],[HomeTeam]],Table3[[Teams]:[D]],3),1,0)</f>
        <v>0</v>
      </c>
      <c r="V641" s="2">
        <f>IF(Table2[[#This Row],[InterConf]]=1,IF(Table2[[#This Row],[InterDiv]]=0, 1, 0), 0)</f>
        <v>0</v>
      </c>
      <c r="W641" s="2">
        <f>IF(VLOOKUP(Table2[[#This Row],[AwayTeam]],Table3[[Teams]:[D]],2)&lt;&gt;VLOOKUP(Table2[[#This Row],[HomeTeam]],Table3[[Teams]:[D]],2),1,0)</f>
        <v>1</v>
      </c>
    </row>
    <row r="642" spans="1:23" x14ac:dyDescent="0.25">
      <c r="A642" s="5"/>
      <c r="B642" s="3">
        <v>45663</v>
      </c>
      <c r="C642" s="10" t="s">
        <v>751</v>
      </c>
      <c r="D642" s="4" t="s">
        <v>32</v>
      </c>
      <c r="E642" s="4" t="s">
        <v>12</v>
      </c>
      <c r="F642" s="4"/>
      <c r="G642" s="4"/>
      <c r="H642" s="4" t="str">
        <f t="shared" si="29"/>
        <v>_</v>
      </c>
      <c r="I642" s="4"/>
      <c r="J642" s="4"/>
      <c r="K642" s="4"/>
      <c r="L642" s="2" t="str">
        <f t="shared" si="28"/>
        <v>_</v>
      </c>
      <c r="M642" s="4"/>
      <c r="N642" s="4">
        <f>IF(ISBLANK(Table2[[#This Row],[ActualResult]]), 0, 1)</f>
        <v>0</v>
      </c>
      <c r="O642" s="4" t="str">
        <f>IF(ISBLANK(Table2[[#This Row],[ActualResult]]), "_", IF(Table2[[#This Row],[ActualWinner]]=Table2[[#This Row],[PredictedWinner]], "Y", "N"))</f>
        <v>_</v>
      </c>
      <c r="P642" s="4" t="str">
        <f>IF(ISBLANK(Table2[[#This Row],[ActualResult]]), "_", IF(Table2[[#This Row],[ActualAwayScore]]=Table2[[#This Row],[PredictedAwayScore]], "Y", "N"))</f>
        <v>_</v>
      </c>
      <c r="Q642" s="4" t="str">
        <f>IF(ISBLANK(Table2[[#This Row],[ActualResult]]), "_", IF(Table2[[#This Row],[ActualHomeScore]]=Table2[[#This Row],[PredictedHomeScore]], "Y", "N"))</f>
        <v>_</v>
      </c>
      <c r="R642" s="2"/>
      <c r="S642" s="2" t="str">
        <f t="shared" si="27"/>
        <v>_</v>
      </c>
      <c r="T642" s="2">
        <f>IF(VLOOKUP(Table2[[#This Row],[AwayTeam]],Table3[[Teams]:[D]],2)=VLOOKUP(Table2[[#This Row],[HomeTeam]],Table3[[Teams]:[D]],2),1,0)</f>
        <v>0</v>
      </c>
      <c r="U642" s="2">
        <f>IF(VLOOKUP(Table2[[#This Row],[AwayTeam]],Table3[[Teams]:[D]],3)=VLOOKUP(Table2[[#This Row],[HomeTeam]],Table3[[Teams]:[D]],3),1,0)</f>
        <v>0</v>
      </c>
      <c r="V642" s="2">
        <f>IF(Table2[[#This Row],[InterConf]]=1,IF(Table2[[#This Row],[InterDiv]]=0, 1, 0), 0)</f>
        <v>0</v>
      </c>
      <c r="W642" s="2">
        <f>IF(VLOOKUP(Table2[[#This Row],[AwayTeam]],Table3[[Teams]:[D]],2)&lt;&gt;VLOOKUP(Table2[[#This Row],[HomeTeam]],Table3[[Teams]:[D]],2),1,0)</f>
        <v>1</v>
      </c>
    </row>
    <row r="643" spans="1:23" x14ac:dyDescent="0.25">
      <c r="B643" s="1">
        <v>45664</v>
      </c>
      <c r="C643" s="9" t="s">
        <v>752</v>
      </c>
      <c r="D643" s="2" t="s">
        <v>23</v>
      </c>
      <c r="E643" s="2" t="s">
        <v>16</v>
      </c>
      <c r="F643" s="2"/>
      <c r="G643" s="2"/>
      <c r="H643" s="2" t="str">
        <f t="shared" si="29"/>
        <v>_</v>
      </c>
      <c r="I643" s="2"/>
      <c r="J643" s="2"/>
      <c r="K643" s="2"/>
      <c r="L643" s="19" t="str">
        <f t="shared" si="28"/>
        <v>_</v>
      </c>
      <c r="M643" s="2"/>
      <c r="N643" s="2">
        <f>IF(ISBLANK(Table2[[#This Row],[ActualResult]]), 0, 1)</f>
        <v>0</v>
      </c>
      <c r="O643" s="2" t="str">
        <f>IF(ISBLANK(Table2[[#This Row],[ActualResult]]), "_", IF(Table2[[#This Row],[ActualWinner]]=Table2[[#This Row],[PredictedWinner]], "Y", "N"))</f>
        <v>_</v>
      </c>
      <c r="P643" s="2" t="str">
        <f>IF(ISBLANK(Table2[[#This Row],[ActualResult]]), "_", IF(Table2[[#This Row],[ActualAwayScore]]=Table2[[#This Row],[PredictedAwayScore]], "Y", "N"))</f>
        <v>_</v>
      </c>
      <c r="Q643" s="2" t="str">
        <f>IF(ISBLANK(Table2[[#This Row],[ActualResult]]), "_", IF(Table2[[#This Row],[ActualHomeScore]]=Table2[[#This Row],[PredictedHomeScore]], "Y", "N"))</f>
        <v>_</v>
      </c>
      <c r="R643" s="2"/>
      <c r="S643" s="2" t="str">
        <f t="shared" ref="S643:S706" si="30">IF($L643="_", "_", IF($L643=$D643,$E643,$D643))</f>
        <v>_</v>
      </c>
      <c r="T643" s="2">
        <f>IF(VLOOKUP(Table2[[#This Row],[AwayTeam]],Table3[[Teams]:[D]],2)=VLOOKUP(Table2[[#This Row],[HomeTeam]],Table3[[Teams]:[D]],2),1,0)</f>
        <v>0</v>
      </c>
      <c r="U643" s="2">
        <f>IF(VLOOKUP(Table2[[#This Row],[AwayTeam]],Table3[[Teams]:[D]],3)=VLOOKUP(Table2[[#This Row],[HomeTeam]],Table3[[Teams]:[D]],3),1,0)</f>
        <v>0</v>
      </c>
      <c r="V643" s="2">
        <f>IF(Table2[[#This Row],[InterConf]]=1,IF(Table2[[#This Row],[InterDiv]]=0, 1, 0), 0)</f>
        <v>0</v>
      </c>
      <c r="W643" s="2">
        <f>IF(VLOOKUP(Table2[[#This Row],[AwayTeam]],Table3[[Teams]:[D]],2)&lt;&gt;VLOOKUP(Table2[[#This Row],[HomeTeam]],Table3[[Teams]:[D]],2),1,0)</f>
        <v>1</v>
      </c>
    </row>
    <row r="644" spans="1:23" x14ac:dyDescent="0.25">
      <c r="B644" s="1">
        <v>45664</v>
      </c>
      <c r="C644" s="9" t="s">
        <v>753</v>
      </c>
      <c r="D644" s="2" t="s">
        <v>30</v>
      </c>
      <c r="E644" s="2" t="s">
        <v>31</v>
      </c>
      <c r="F644" s="2"/>
      <c r="G644" s="2"/>
      <c r="H644" s="2" t="str">
        <f t="shared" si="29"/>
        <v>_</v>
      </c>
      <c r="I644" s="2"/>
      <c r="J644" s="2"/>
      <c r="K644" s="2"/>
      <c r="L644" s="2" t="str">
        <f t="shared" ref="L644:L707" si="31">IF(OR($J644=$K644,AND(ISBLANK($J644),ISBLANK($K644))),"_",IF($J644&gt;$K644,$D644,$E644))</f>
        <v>_</v>
      </c>
      <c r="M644" s="2"/>
      <c r="N644" s="2">
        <f>IF(ISBLANK(Table2[[#This Row],[ActualResult]]), 0, 1)</f>
        <v>0</v>
      </c>
      <c r="O644" s="2" t="str">
        <f>IF(ISBLANK(Table2[[#This Row],[ActualResult]]), "_", IF(Table2[[#This Row],[ActualWinner]]=Table2[[#This Row],[PredictedWinner]], "Y", "N"))</f>
        <v>_</v>
      </c>
      <c r="P644" s="2" t="str">
        <f>IF(ISBLANK(Table2[[#This Row],[ActualResult]]), "_", IF(Table2[[#This Row],[ActualAwayScore]]=Table2[[#This Row],[PredictedAwayScore]], "Y", "N"))</f>
        <v>_</v>
      </c>
      <c r="Q644" s="2" t="str">
        <f>IF(ISBLANK(Table2[[#This Row],[ActualResult]]), "_", IF(Table2[[#This Row],[ActualHomeScore]]=Table2[[#This Row],[PredictedHomeScore]], "Y", "N"))</f>
        <v>_</v>
      </c>
      <c r="R644" s="2"/>
      <c r="S644" s="2" t="str">
        <f t="shared" si="30"/>
        <v>_</v>
      </c>
      <c r="T644" s="2">
        <f>IF(VLOOKUP(Table2[[#This Row],[AwayTeam]],Table3[[Teams]:[D]],2)=VLOOKUP(Table2[[#This Row],[HomeTeam]],Table3[[Teams]:[D]],2),1,0)</f>
        <v>1</v>
      </c>
      <c r="U644" s="2">
        <f>IF(VLOOKUP(Table2[[#This Row],[AwayTeam]],Table3[[Teams]:[D]],3)=VLOOKUP(Table2[[#This Row],[HomeTeam]],Table3[[Teams]:[D]],3),1,0)</f>
        <v>1</v>
      </c>
      <c r="V644" s="2">
        <f>IF(Table2[[#This Row],[InterConf]]=1,IF(Table2[[#This Row],[InterDiv]]=0, 1, 0), 0)</f>
        <v>0</v>
      </c>
      <c r="W644" s="2">
        <f>IF(VLOOKUP(Table2[[#This Row],[AwayTeam]],Table3[[Teams]:[D]],2)&lt;&gt;VLOOKUP(Table2[[#This Row],[HomeTeam]],Table3[[Teams]:[D]],2),1,0)</f>
        <v>0</v>
      </c>
    </row>
    <row r="645" spans="1:23" x14ac:dyDescent="0.25">
      <c r="B645" s="1">
        <v>45664</v>
      </c>
      <c r="C645" s="9" t="s">
        <v>754</v>
      </c>
      <c r="D645" s="2" t="s">
        <v>34</v>
      </c>
      <c r="E645" s="2" t="s">
        <v>20</v>
      </c>
      <c r="F645" s="2"/>
      <c r="G645" s="2"/>
      <c r="H645" s="2" t="str">
        <f t="shared" si="29"/>
        <v>_</v>
      </c>
      <c r="I645" s="2"/>
      <c r="J645" s="2"/>
      <c r="K645" s="2"/>
      <c r="L645" s="2" t="str">
        <f t="shared" si="31"/>
        <v>_</v>
      </c>
      <c r="M645" s="2"/>
      <c r="N645" s="2">
        <f>IF(ISBLANK(Table2[[#This Row],[ActualResult]]), 0, 1)</f>
        <v>0</v>
      </c>
      <c r="O645" s="2" t="str">
        <f>IF(ISBLANK(Table2[[#This Row],[ActualResult]]), "_", IF(Table2[[#This Row],[ActualWinner]]=Table2[[#This Row],[PredictedWinner]], "Y", "N"))</f>
        <v>_</v>
      </c>
      <c r="P645" s="2" t="str">
        <f>IF(ISBLANK(Table2[[#This Row],[ActualResult]]), "_", IF(Table2[[#This Row],[ActualAwayScore]]=Table2[[#This Row],[PredictedAwayScore]], "Y", "N"))</f>
        <v>_</v>
      </c>
      <c r="Q645" s="2" t="str">
        <f>IF(ISBLANK(Table2[[#This Row],[ActualResult]]), "_", IF(Table2[[#This Row],[ActualHomeScore]]=Table2[[#This Row],[PredictedHomeScore]], "Y", "N"))</f>
        <v>_</v>
      </c>
      <c r="R645" s="2"/>
      <c r="S645" s="2" t="str">
        <f t="shared" si="30"/>
        <v>_</v>
      </c>
      <c r="T645" s="2">
        <f>IF(VLOOKUP(Table2[[#This Row],[AwayTeam]],Table3[[Teams]:[D]],2)=VLOOKUP(Table2[[#This Row],[HomeTeam]],Table3[[Teams]:[D]],2),1,0)</f>
        <v>0</v>
      </c>
      <c r="U645" s="2">
        <f>IF(VLOOKUP(Table2[[#This Row],[AwayTeam]],Table3[[Teams]:[D]],3)=VLOOKUP(Table2[[#This Row],[HomeTeam]],Table3[[Teams]:[D]],3),1,0)</f>
        <v>0</v>
      </c>
      <c r="V645" s="2">
        <f>IF(Table2[[#This Row],[InterConf]]=1,IF(Table2[[#This Row],[InterDiv]]=0, 1, 0), 0)</f>
        <v>0</v>
      </c>
      <c r="W645" s="2">
        <f>IF(VLOOKUP(Table2[[#This Row],[AwayTeam]],Table3[[Teams]:[D]],2)&lt;&gt;VLOOKUP(Table2[[#This Row],[HomeTeam]],Table3[[Teams]:[D]],2),1,0)</f>
        <v>1</v>
      </c>
    </row>
    <row r="646" spans="1:23" x14ac:dyDescent="0.25">
      <c r="B646" s="1">
        <v>45664</v>
      </c>
      <c r="C646" s="9" t="s">
        <v>755</v>
      </c>
      <c r="D646" s="2" t="s">
        <v>36</v>
      </c>
      <c r="E646" s="2" t="s">
        <v>21</v>
      </c>
      <c r="F646" s="2"/>
      <c r="G646" s="2"/>
      <c r="H646" s="2" t="str">
        <f t="shared" ref="H646:H709" si="32">IF(AND(ISBLANK($F646),ISBLANK($G646)),"_",IF($F646&gt;$G646,$D646,$E646))</f>
        <v>_</v>
      </c>
      <c r="I646" s="2"/>
      <c r="J646" s="2"/>
      <c r="K646" s="2"/>
      <c r="L646" s="2" t="str">
        <f t="shared" si="31"/>
        <v>_</v>
      </c>
      <c r="M646" s="2"/>
      <c r="N646" s="2">
        <f>IF(ISBLANK(Table2[[#This Row],[ActualResult]]), 0, 1)</f>
        <v>0</v>
      </c>
      <c r="O646" s="2" t="str">
        <f>IF(ISBLANK(Table2[[#This Row],[ActualResult]]), "_", IF(Table2[[#This Row],[ActualWinner]]=Table2[[#This Row],[PredictedWinner]], "Y", "N"))</f>
        <v>_</v>
      </c>
      <c r="P646" s="2" t="str">
        <f>IF(ISBLANK(Table2[[#This Row],[ActualResult]]), "_", IF(Table2[[#This Row],[ActualAwayScore]]=Table2[[#This Row],[PredictedAwayScore]], "Y", "N"))</f>
        <v>_</v>
      </c>
      <c r="Q646" s="2" t="str">
        <f>IF(ISBLANK(Table2[[#This Row],[ActualResult]]), "_", IF(Table2[[#This Row],[ActualHomeScore]]=Table2[[#This Row],[PredictedHomeScore]], "Y", "N"))</f>
        <v>_</v>
      </c>
      <c r="R646" s="2"/>
      <c r="S646" s="2" t="str">
        <f t="shared" si="30"/>
        <v>_</v>
      </c>
      <c r="T646" s="2">
        <f>IF(VLOOKUP(Table2[[#This Row],[AwayTeam]],Table3[[Teams]:[D]],2)=VLOOKUP(Table2[[#This Row],[HomeTeam]],Table3[[Teams]:[D]],2),1,0)</f>
        <v>1</v>
      </c>
      <c r="U646" s="2">
        <f>IF(VLOOKUP(Table2[[#This Row],[AwayTeam]],Table3[[Teams]:[D]],3)=VLOOKUP(Table2[[#This Row],[HomeTeam]],Table3[[Teams]:[D]],3),1,0)</f>
        <v>1</v>
      </c>
      <c r="V646" s="2">
        <f>IF(Table2[[#This Row],[InterConf]]=1,IF(Table2[[#This Row],[InterDiv]]=0, 1, 0), 0)</f>
        <v>0</v>
      </c>
      <c r="W646" s="2">
        <f>IF(VLOOKUP(Table2[[#This Row],[AwayTeam]],Table3[[Teams]:[D]],2)&lt;&gt;VLOOKUP(Table2[[#This Row],[HomeTeam]],Table3[[Teams]:[D]],2),1,0)</f>
        <v>0</v>
      </c>
    </row>
    <row r="647" spans="1:23" x14ac:dyDescent="0.25">
      <c r="B647" s="1">
        <v>45664</v>
      </c>
      <c r="C647" s="9" t="s">
        <v>756</v>
      </c>
      <c r="D647" s="2" t="s">
        <v>18</v>
      </c>
      <c r="E647" s="2" t="s">
        <v>45</v>
      </c>
      <c r="F647" s="2"/>
      <c r="G647" s="2"/>
      <c r="H647" s="2" t="str">
        <f t="shared" si="32"/>
        <v>_</v>
      </c>
      <c r="I647" s="2"/>
      <c r="J647" s="2"/>
      <c r="K647" s="2"/>
      <c r="L647" s="2" t="str">
        <f t="shared" si="31"/>
        <v>_</v>
      </c>
      <c r="M647" s="2"/>
      <c r="N647" s="2">
        <f>IF(ISBLANK(Table2[[#This Row],[ActualResult]]), 0, 1)</f>
        <v>0</v>
      </c>
      <c r="O647" s="2" t="str">
        <f>IF(ISBLANK(Table2[[#This Row],[ActualResult]]), "_", IF(Table2[[#This Row],[ActualWinner]]=Table2[[#This Row],[PredictedWinner]], "Y", "N"))</f>
        <v>_</v>
      </c>
      <c r="P647" s="2" t="str">
        <f>IF(ISBLANK(Table2[[#This Row],[ActualResult]]), "_", IF(Table2[[#This Row],[ActualAwayScore]]=Table2[[#This Row],[PredictedAwayScore]], "Y", "N"))</f>
        <v>_</v>
      </c>
      <c r="Q647" s="2" t="str">
        <f>IF(ISBLANK(Table2[[#This Row],[ActualResult]]), "_", IF(Table2[[#This Row],[ActualHomeScore]]=Table2[[#This Row],[PredictedHomeScore]], "Y", "N"))</f>
        <v>_</v>
      </c>
      <c r="R647" s="2"/>
      <c r="S647" s="2" t="str">
        <f t="shared" si="30"/>
        <v>_</v>
      </c>
      <c r="T647" s="2">
        <f>IF(VLOOKUP(Table2[[#This Row],[AwayTeam]],Table3[[Teams]:[D]],2)=VLOOKUP(Table2[[#This Row],[HomeTeam]],Table3[[Teams]:[D]],2),1,0)</f>
        <v>1</v>
      </c>
      <c r="U647" s="2">
        <f>IF(VLOOKUP(Table2[[#This Row],[AwayTeam]],Table3[[Teams]:[D]],3)=VLOOKUP(Table2[[#This Row],[HomeTeam]],Table3[[Teams]:[D]],3),1,0)</f>
        <v>0</v>
      </c>
      <c r="V647" s="2">
        <f>IF(Table2[[#This Row],[InterConf]]=1,IF(Table2[[#This Row],[InterDiv]]=0, 1, 0), 0)</f>
        <v>1</v>
      </c>
      <c r="W647" s="2">
        <f>IF(VLOOKUP(Table2[[#This Row],[AwayTeam]],Table3[[Teams]:[D]],2)&lt;&gt;VLOOKUP(Table2[[#This Row],[HomeTeam]],Table3[[Teams]:[D]],2),1,0)</f>
        <v>0</v>
      </c>
    </row>
    <row r="648" spans="1:23" x14ac:dyDescent="0.25">
      <c r="B648" s="1">
        <v>45664</v>
      </c>
      <c r="C648" s="9" t="s">
        <v>757</v>
      </c>
      <c r="D648" s="2" t="s">
        <v>13</v>
      </c>
      <c r="E648" s="2" t="s">
        <v>37</v>
      </c>
      <c r="F648" s="2"/>
      <c r="G648" s="2"/>
      <c r="H648" s="2" t="str">
        <f t="shared" si="32"/>
        <v>_</v>
      </c>
      <c r="I648" s="2"/>
      <c r="J648" s="2"/>
      <c r="K648" s="2"/>
      <c r="L648" s="2" t="str">
        <f t="shared" si="31"/>
        <v>_</v>
      </c>
      <c r="M648" s="2"/>
      <c r="N648" s="2">
        <f>IF(ISBLANK(Table2[[#This Row],[ActualResult]]), 0, 1)</f>
        <v>0</v>
      </c>
      <c r="O648" s="2" t="str">
        <f>IF(ISBLANK(Table2[[#This Row],[ActualResult]]), "_", IF(Table2[[#This Row],[ActualWinner]]=Table2[[#This Row],[PredictedWinner]], "Y", "N"))</f>
        <v>_</v>
      </c>
      <c r="P648" s="2" t="str">
        <f>IF(ISBLANK(Table2[[#This Row],[ActualResult]]), "_", IF(Table2[[#This Row],[ActualAwayScore]]=Table2[[#This Row],[PredictedAwayScore]], "Y", "N"))</f>
        <v>_</v>
      </c>
      <c r="Q648" s="2" t="str">
        <f>IF(ISBLANK(Table2[[#This Row],[ActualResult]]), "_", IF(Table2[[#This Row],[ActualHomeScore]]=Table2[[#This Row],[PredictedHomeScore]], "Y", "N"))</f>
        <v>_</v>
      </c>
      <c r="R648" s="2"/>
      <c r="S648" s="2" t="str">
        <f t="shared" si="30"/>
        <v>_</v>
      </c>
      <c r="T648" s="2">
        <f>IF(VLOOKUP(Table2[[#This Row],[AwayTeam]],Table3[[Teams]:[D]],2)=VLOOKUP(Table2[[#This Row],[HomeTeam]],Table3[[Teams]:[D]],2),1,0)</f>
        <v>1</v>
      </c>
      <c r="U648" s="2">
        <f>IF(VLOOKUP(Table2[[#This Row],[AwayTeam]],Table3[[Teams]:[D]],3)=VLOOKUP(Table2[[#This Row],[HomeTeam]],Table3[[Teams]:[D]],3),1,0)</f>
        <v>1</v>
      </c>
      <c r="V648" s="2">
        <f>IF(Table2[[#This Row],[InterConf]]=1,IF(Table2[[#This Row],[InterDiv]]=0, 1, 0), 0)</f>
        <v>0</v>
      </c>
      <c r="W648" s="2">
        <f>IF(VLOOKUP(Table2[[#This Row],[AwayTeam]],Table3[[Teams]:[D]],2)&lt;&gt;VLOOKUP(Table2[[#This Row],[HomeTeam]],Table3[[Teams]:[D]],2),1,0)</f>
        <v>0</v>
      </c>
    </row>
    <row r="649" spans="1:23" x14ac:dyDescent="0.25">
      <c r="B649" s="1">
        <v>45664</v>
      </c>
      <c r="C649" s="9" t="s">
        <v>758</v>
      </c>
      <c r="D649" s="2" t="s">
        <v>35</v>
      </c>
      <c r="E649" s="2" t="s">
        <v>22</v>
      </c>
      <c r="F649" s="2"/>
      <c r="G649" s="2"/>
      <c r="H649" s="2" t="str">
        <f t="shared" si="32"/>
        <v>_</v>
      </c>
      <c r="I649" s="2"/>
      <c r="J649" s="2"/>
      <c r="K649" s="2"/>
      <c r="L649" s="2" t="str">
        <f t="shared" si="31"/>
        <v>_</v>
      </c>
      <c r="M649" s="2"/>
      <c r="N649" s="2">
        <f>IF(ISBLANK(Table2[[#This Row],[ActualResult]]), 0, 1)</f>
        <v>0</v>
      </c>
      <c r="O649" s="2" t="str">
        <f>IF(ISBLANK(Table2[[#This Row],[ActualResult]]), "_", IF(Table2[[#This Row],[ActualWinner]]=Table2[[#This Row],[PredictedWinner]], "Y", "N"))</f>
        <v>_</v>
      </c>
      <c r="P649" s="2" t="str">
        <f>IF(ISBLANK(Table2[[#This Row],[ActualResult]]), "_", IF(Table2[[#This Row],[ActualAwayScore]]=Table2[[#This Row],[PredictedAwayScore]], "Y", "N"))</f>
        <v>_</v>
      </c>
      <c r="Q649" s="2" t="str">
        <f>IF(ISBLANK(Table2[[#This Row],[ActualResult]]), "_", IF(Table2[[#This Row],[ActualHomeScore]]=Table2[[#This Row],[PredictedHomeScore]], "Y", "N"))</f>
        <v>_</v>
      </c>
      <c r="R649" s="2"/>
      <c r="S649" s="2" t="str">
        <f t="shared" si="30"/>
        <v>_</v>
      </c>
      <c r="T649" s="2">
        <f>IF(VLOOKUP(Table2[[#This Row],[AwayTeam]],Table3[[Teams]:[D]],2)=VLOOKUP(Table2[[#This Row],[HomeTeam]],Table3[[Teams]:[D]],2),1,0)</f>
        <v>1</v>
      </c>
      <c r="U649" s="2">
        <f>IF(VLOOKUP(Table2[[#This Row],[AwayTeam]],Table3[[Teams]:[D]],3)=VLOOKUP(Table2[[#This Row],[HomeTeam]],Table3[[Teams]:[D]],3),1,0)</f>
        <v>1</v>
      </c>
      <c r="V649" s="2">
        <f>IF(Table2[[#This Row],[InterConf]]=1,IF(Table2[[#This Row],[InterDiv]]=0, 1, 0), 0)</f>
        <v>0</v>
      </c>
      <c r="W649" s="2">
        <f>IF(VLOOKUP(Table2[[#This Row],[AwayTeam]],Table3[[Teams]:[D]],2)&lt;&gt;VLOOKUP(Table2[[#This Row],[HomeTeam]],Table3[[Teams]:[D]],2),1,0)</f>
        <v>0</v>
      </c>
    </row>
    <row r="650" spans="1:23" x14ac:dyDescent="0.25">
      <c r="B650" s="1">
        <v>45664</v>
      </c>
      <c r="C650" s="9" t="s">
        <v>759</v>
      </c>
      <c r="D650" s="2" t="s">
        <v>24</v>
      </c>
      <c r="E650" s="2" t="s">
        <v>47</v>
      </c>
      <c r="F650" s="2"/>
      <c r="G650" s="2"/>
      <c r="H650" s="2" t="str">
        <f t="shared" si="32"/>
        <v>_</v>
      </c>
      <c r="I650" s="2"/>
      <c r="J650" s="2"/>
      <c r="K650" s="2"/>
      <c r="L650" s="2" t="str">
        <f t="shared" si="31"/>
        <v>_</v>
      </c>
      <c r="M650" s="2"/>
      <c r="N650" s="2">
        <f>IF(ISBLANK(Table2[[#This Row],[ActualResult]]), 0, 1)</f>
        <v>0</v>
      </c>
      <c r="O650" s="2" t="str">
        <f>IF(ISBLANK(Table2[[#This Row],[ActualResult]]), "_", IF(Table2[[#This Row],[ActualWinner]]=Table2[[#This Row],[PredictedWinner]], "Y", "N"))</f>
        <v>_</v>
      </c>
      <c r="P650" s="2" t="str">
        <f>IF(ISBLANK(Table2[[#This Row],[ActualResult]]), "_", IF(Table2[[#This Row],[ActualAwayScore]]=Table2[[#This Row],[PredictedAwayScore]], "Y", "N"))</f>
        <v>_</v>
      </c>
      <c r="Q650" s="2" t="str">
        <f>IF(ISBLANK(Table2[[#This Row],[ActualResult]]), "_", IF(Table2[[#This Row],[ActualHomeScore]]=Table2[[#This Row],[PredictedHomeScore]], "Y", "N"))</f>
        <v>_</v>
      </c>
      <c r="R650" s="2"/>
      <c r="S650" s="2" t="str">
        <f t="shared" si="30"/>
        <v>_</v>
      </c>
      <c r="T650" s="2">
        <f>IF(VLOOKUP(Table2[[#This Row],[AwayTeam]],Table3[[Teams]:[D]],2)=VLOOKUP(Table2[[#This Row],[HomeTeam]],Table3[[Teams]:[D]],2),1,0)</f>
        <v>1</v>
      </c>
      <c r="U650" s="2">
        <f>IF(VLOOKUP(Table2[[#This Row],[AwayTeam]],Table3[[Teams]:[D]],3)=VLOOKUP(Table2[[#This Row],[HomeTeam]],Table3[[Teams]:[D]],3),1,0)</f>
        <v>1</v>
      </c>
      <c r="V650" s="2">
        <f>IF(Table2[[#This Row],[InterConf]]=1,IF(Table2[[#This Row],[InterDiv]]=0, 1, 0), 0)</f>
        <v>0</v>
      </c>
      <c r="W650" s="2">
        <f>IF(VLOOKUP(Table2[[#This Row],[AwayTeam]],Table3[[Teams]:[D]],2)&lt;&gt;VLOOKUP(Table2[[#This Row],[HomeTeam]],Table3[[Teams]:[D]],2),1,0)</f>
        <v>0</v>
      </c>
    </row>
    <row r="651" spans="1:23" x14ac:dyDescent="0.25">
      <c r="A651" s="5"/>
      <c r="B651" s="3">
        <v>45664</v>
      </c>
      <c r="C651" s="10" t="s">
        <v>760</v>
      </c>
      <c r="D651" s="4" t="s">
        <v>27</v>
      </c>
      <c r="E651" s="4" t="s">
        <v>38</v>
      </c>
      <c r="F651" s="4"/>
      <c r="G651" s="4"/>
      <c r="H651" s="4" t="str">
        <f t="shared" si="32"/>
        <v>_</v>
      </c>
      <c r="I651" s="4"/>
      <c r="J651" s="4"/>
      <c r="K651" s="4"/>
      <c r="L651" s="2" t="str">
        <f t="shared" si="31"/>
        <v>_</v>
      </c>
      <c r="M651" s="4"/>
      <c r="N651" s="4">
        <f>IF(ISBLANK(Table2[[#This Row],[ActualResult]]), 0, 1)</f>
        <v>0</v>
      </c>
      <c r="O651" s="4" t="str">
        <f>IF(ISBLANK(Table2[[#This Row],[ActualResult]]), "_", IF(Table2[[#This Row],[ActualWinner]]=Table2[[#This Row],[PredictedWinner]], "Y", "N"))</f>
        <v>_</v>
      </c>
      <c r="P651" s="4" t="str">
        <f>IF(ISBLANK(Table2[[#This Row],[ActualResult]]), "_", IF(Table2[[#This Row],[ActualAwayScore]]=Table2[[#This Row],[PredictedAwayScore]], "Y", "N"))</f>
        <v>_</v>
      </c>
      <c r="Q651" s="4" t="str">
        <f>IF(ISBLANK(Table2[[#This Row],[ActualResult]]), "_", IF(Table2[[#This Row],[ActualHomeScore]]=Table2[[#This Row],[PredictedHomeScore]], "Y", "N"))</f>
        <v>_</v>
      </c>
      <c r="R651" s="2"/>
      <c r="S651" s="2" t="str">
        <f t="shared" si="30"/>
        <v>_</v>
      </c>
      <c r="T651" s="2">
        <f>IF(VLOOKUP(Table2[[#This Row],[AwayTeam]],Table3[[Teams]:[D]],2)=VLOOKUP(Table2[[#This Row],[HomeTeam]],Table3[[Teams]:[D]],2),1,0)</f>
        <v>1</v>
      </c>
      <c r="U651" s="2">
        <f>IF(VLOOKUP(Table2[[#This Row],[AwayTeam]],Table3[[Teams]:[D]],3)=VLOOKUP(Table2[[#This Row],[HomeTeam]],Table3[[Teams]:[D]],3),1,0)</f>
        <v>1</v>
      </c>
      <c r="V651" s="2">
        <f>IF(Table2[[#This Row],[InterConf]]=1,IF(Table2[[#This Row],[InterDiv]]=0, 1, 0), 0)</f>
        <v>0</v>
      </c>
      <c r="W651" s="2">
        <f>IF(VLOOKUP(Table2[[#This Row],[AwayTeam]],Table3[[Teams]:[D]],2)&lt;&gt;VLOOKUP(Table2[[#This Row],[HomeTeam]],Table3[[Teams]:[D]],2),1,0)</f>
        <v>0</v>
      </c>
    </row>
    <row r="652" spans="1:23" x14ac:dyDescent="0.25">
      <c r="B652" s="1">
        <v>45665</v>
      </c>
      <c r="C652" s="9" t="s">
        <v>761</v>
      </c>
      <c r="D652" s="2" t="s">
        <v>25</v>
      </c>
      <c r="E652" s="2" t="s">
        <v>46</v>
      </c>
      <c r="F652" s="2"/>
      <c r="G652" s="2"/>
      <c r="H652" s="2" t="str">
        <f t="shared" si="32"/>
        <v>_</v>
      </c>
      <c r="I652" s="2"/>
      <c r="J652" s="2"/>
      <c r="K652" s="2"/>
      <c r="L652" s="19" t="str">
        <f t="shared" si="31"/>
        <v>_</v>
      </c>
      <c r="M652" s="2"/>
      <c r="N652" s="2">
        <f>IF(ISBLANK(Table2[[#This Row],[ActualResult]]), 0, 1)</f>
        <v>0</v>
      </c>
      <c r="O652" s="2" t="str">
        <f>IF(ISBLANK(Table2[[#This Row],[ActualResult]]), "_", IF(Table2[[#This Row],[ActualWinner]]=Table2[[#This Row],[PredictedWinner]], "Y", "N"))</f>
        <v>_</v>
      </c>
      <c r="P652" s="2" t="str">
        <f>IF(ISBLANK(Table2[[#This Row],[ActualResult]]), "_", IF(Table2[[#This Row],[ActualAwayScore]]=Table2[[#This Row],[PredictedAwayScore]], "Y", "N"))</f>
        <v>_</v>
      </c>
      <c r="Q652" s="2" t="str">
        <f>IF(ISBLANK(Table2[[#This Row],[ActualResult]]), "_", IF(Table2[[#This Row],[ActualHomeScore]]=Table2[[#This Row],[PredictedHomeScore]], "Y", "N"))</f>
        <v>_</v>
      </c>
      <c r="R652" s="2"/>
      <c r="S652" s="2" t="str">
        <f t="shared" si="30"/>
        <v>_</v>
      </c>
      <c r="T652" s="2">
        <f>IF(VLOOKUP(Table2[[#This Row],[AwayTeam]],Table3[[Teams]:[D]],2)=VLOOKUP(Table2[[#This Row],[HomeTeam]],Table3[[Teams]:[D]],2),1,0)</f>
        <v>0</v>
      </c>
      <c r="U652" s="2">
        <f>IF(VLOOKUP(Table2[[#This Row],[AwayTeam]],Table3[[Teams]:[D]],3)=VLOOKUP(Table2[[#This Row],[HomeTeam]],Table3[[Teams]:[D]],3),1,0)</f>
        <v>0</v>
      </c>
      <c r="V652" s="2">
        <f>IF(Table2[[#This Row],[InterConf]]=1,IF(Table2[[#This Row],[InterDiv]]=0, 1, 0), 0)</f>
        <v>0</v>
      </c>
      <c r="W652" s="2">
        <f>IF(VLOOKUP(Table2[[#This Row],[AwayTeam]],Table3[[Teams]:[D]],2)&lt;&gt;VLOOKUP(Table2[[#This Row],[HomeTeam]],Table3[[Teams]:[D]],2),1,0)</f>
        <v>1</v>
      </c>
    </row>
    <row r="653" spans="1:23" x14ac:dyDescent="0.25">
      <c r="B653" s="1">
        <v>45665</v>
      </c>
      <c r="C653" s="9" t="s">
        <v>762</v>
      </c>
      <c r="D653" s="2" t="s">
        <v>26</v>
      </c>
      <c r="E653" s="2" t="s">
        <v>17</v>
      </c>
      <c r="F653" s="2"/>
      <c r="G653" s="2"/>
      <c r="H653" s="2" t="str">
        <f t="shared" si="32"/>
        <v>_</v>
      </c>
      <c r="I653" s="2"/>
      <c r="J653" s="2"/>
      <c r="K653" s="2"/>
      <c r="L653" s="2" t="str">
        <f t="shared" si="31"/>
        <v>_</v>
      </c>
      <c r="M653" s="2"/>
      <c r="N653" s="2">
        <f>IF(ISBLANK(Table2[[#This Row],[ActualResult]]), 0, 1)</f>
        <v>0</v>
      </c>
      <c r="O653" s="2" t="str">
        <f>IF(ISBLANK(Table2[[#This Row],[ActualResult]]), "_", IF(Table2[[#This Row],[ActualWinner]]=Table2[[#This Row],[PredictedWinner]], "Y", "N"))</f>
        <v>_</v>
      </c>
      <c r="P653" s="2" t="str">
        <f>IF(ISBLANK(Table2[[#This Row],[ActualResult]]), "_", IF(Table2[[#This Row],[ActualAwayScore]]=Table2[[#This Row],[PredictedAwayScore]], "Y", "N"))</f>
        <v>_</v>
      </c>
      <c r="Q653" s="2" t="str">
        <f>IF(ISBLANK(Table2[[#This Row],[ActualResult]]), "_", IF(Table2[[#This Row],[ActualHomeScore]]=Table2[[#This Row],[PredictedHomeScore]], "Y", "N"))</f>
        <v>_</v>
      </c>
      <c r="R653" s="2"/>
      <c r="S653" s="2" t="str">
        <f t="shared" si="30"/>
        <v>_</v>
      </c>
      <c r="T653" s="2">
        <f>IF(VLOOKUP(Table2[[#This Row],[AwayTeam]],Table3[[Teams]:[D]],2)=VLOOKUP(Table2[[#This Row],[HomeTeam]],Table3[[Teams]:[D]],2),1,0)</f>
        <v>1</v>
      </c>
      <c r="U653" s="2">
        <f>IF(VLOOKUP(Table2[[#This Row],[AwayTeam]],Table3[[Teams]:[D]],3)=VLOOKUP(Table2[[#This Row],[HomeTeam]],Table3[[Teams]:[D]],3),1,0)</f>
        <v>1</v>
      </c>
      <c r="V653" s="2">
        <f>IF(Table2[[#This Row],[InterConf]]=1,IF(Table2[[#This Row],[InterDiv]]=0, 1, 0), 0)</f>
        <v>0</v>
      </c>
      <c r="W653" s="2">
        <f>IF(VLOOKUP(Table2[[#This Row],[AwayTeam]],Table3[[Teams]:[D]],2)&lt;&gt;VLOOKUP(Table2[[#This Row],[HomeTeam]],Table3[[Teams]:[D]],2),1,0)</f>
        <v>0</v>
      </c>
    </row>
    <row r="654" spans="1:23" x14ac:dyDescent="0.25">
      <c r="B654" s="1">
        <v>45665</v>
      </c>
      <c r="C654" s="9" t="s">
        <v>763</v>
      </c>
      <c r="D654" s="2" t="s">
        <v>14</v>
      </c>
      <c r="E654" s="2" t="s">
        <v>15</v>
      </c>
      <c r="F654" s="2"/>
      <c r="G654" s="2"/>
      <c r="H654" s="2" t="str">
        <f t="shared" si="32"/>
        <v>_</v>
      </c>
      <c r="I654" s="2"/>
      <c r="J654" s="2"/>
      <c r="K654" s="2"/>
      <c r="L654" s="2" t="str">
        <f t="shared" si="31"/>
        <v>_</v>
      </c>
      <c r="M654" s="2"/>
      <c r="N654" s="2">
        <f>IF(ISBLANK(Table2[[#This Row],[ActualResult]]), 0, 1)</f>
        <v>0</v>
      </c>
      <c r="O654" s="2" t="str">
        <f>IF(ISBLANK(Table2[[#This Row],[ActualResult]]), "_", IF(Table2[[#This Row],[ActualWinner]]=Table2[[#This Row],[PredictedWinner]], "Y", "N"))</f>
        <v>_</v>
      </c>
      <c r="P654" s="2" t="str">
        <f>IF(ISBLANK(Table2[[#This Row],[ActualResult]]), "_", IF(Table2[[#This Row],[ActualAwayScore]]=Table2[[#This Row],[PredictedAwayScore]], "Y", "N"))</f>
        <v>_</v>
      </c>
      <c r="Q654" s="2" t="str">
        <f>IF(ISBLANK(Table2[[#This Row],[ActualResult]]), "_", IF(Table2[[#This Row],[ActualHomeScore]]=Table2[[#This Row],[PredictedHomeScore]], "Y", "N"))</f>
        <v>_</v>
      </c>
      <c r="R654" s="2"/>
      <c r="S654" s="2" t="str">
        <f t="shared" si="30"/>
        <v>_</v>
      </c>
      <c r="T654" s="2">
        <f>IF(VLOOKUP(Table2[[#This Row],[AwayTeam]],Table3[[Teams]:[D]],2)=VLOOKUP(Table2[[#This Row],[HomeTeam]],Table3[[Teams]:[D]],2),1,0)</f>
        <v>0</v>
      </c>
      <c r="U654" s="2">
        <f>IF(VLOOKUP(Table2[[#This Row],[AwayTeam]],Table3[[Teams]:[D]],3)=VLOOKUP(Table2[[#This Row],[HomeTeam]],Table3[[Teams]:[D]],3),1,0)</f>
        <v>0</v>
      </c>
      <c r="V654" s="2">
        <f>IF(Table2[[#This Row],[InterConf]]=1,IF(Table2[[#This Row],[InterDiv]]=0, 1, 0), 0)</f>
        <v>0</v>
      </c>
      <c r="W654" s="2">
        <f>IF(VLOOKUP(Table2[[#This Row],[AwayTeam]],Table3[[Teams]:[D]],2)&lt;&gt;VLOOKUP(Table2[[#This Row],[HomeTeam]],Table3[[Teams]:[D]],2),1,0)</f>
        <v>1</v>
      </c>
    </row>
    <row r="655" spans="1:23" x14ac:dyDescent="0.25">
      <c r="A655" s="5"/>
      <c r="B655" s="3">
        <v>45665</v>
      </c>
      <c r="C655" s="10" t="s">
        <v>764</v>
      </c>
      <c r="D655" s="4" t="s">
        <v>24</v>
      </c>
      <c r="E655" s="4" t="s">
        <v>28</v>
      </c>
      <c r="F655" s="4"/>
      <c r="G655" s="4"/>
      <c r="H655" s="4" t="str">
        <f t="shared" si="32"/>
        <v>_</v>
      </c>
      <c r="I655" s="4"/>
      <c r="J655" s="4"/>
      <c r="K655" s="4"/>
      <c r="L655" s="2" t="str">
        <f t="shared" si="31"/>
        <v>_</v>
      </c>
      <c r="M655" s="4"/>
      <c r="N655" s="4">
        <f>IF(ISBLANK(Table2[[#This Row],[ActualResult]]), 0, 1)</f>
        <v>0</v>
      </c>
      <c r="O655" s="4" t="str">
        <f>IF(ISBLANK(Table2[[#This Row],[ActualResult]]), "_", IF(Table2[[#This Row],[ActualWinner]]=Table2[[#This Row],[PredictedWinner]], "Y", "N"))</f>
        <v>_</v>
      </c>
      <c r="P655" s="4" t="str">
        <f>IF(ISBLANK(Table2[[#This Row],[ActualResult]]), "_", IF(Table2[[#This Row],[ActualAwayScore]]=Table2[[#This Row],[PredictedAwayScore]], "Y", "N"))</f>
        <v>_</v>
      </c>
      <c r="Q655" s="4" t="str">
        <f>IF(ISBLANK(Table2[[#This Row],[ActualResult]]), "_", IF(Table2[[#This Row],[ActualHomeScore]]=Table2[[#This Row],[PredictedHomeScore]], "Y", "N"))</f>
        <v>_</v>
      </c>
      <c r="R655" s="2"/>
      <c r="S655" s="2" t="str">
        <f t="shared" si="30"/>
        <v>_</v>
      </c>
      <c r="T655" s="2">
        <f>IF(VLOOKUP(Table2[[#This Row],[AwayTeam]],Table3[[Teams]:[D]],2)=VLOOKUP(Table2[[#This Row],[HomeTeam]],Table3[[Teams]:[D]],2),1,0)</f>
        <v>1</v>
      </c>
      <c r="U655" s="2">
        <f>IF(VLOOKUP(Table2[[#This Row],[AwayTeam]],Table3[[Teams]:[D]],3)=VLOOKUP(Table2[[#This Row],[HomeTeam]],Table3[[Teams]:[D]],3),1,0)</f>
        <v>1</v>
      </c>
      <c r="V655" s="2">
        <f>IF(Table2[[#This Row],[InterConf]]=1,IF(Table2[[#This Row],[InterDiv]]=0, 1, 0), 0)</f>
        <v>0</v>
      </c>
      <c r="W655" s="2">
        <f>IF(VLOOKUP(Table2[[#This Row],[AwayTeam]],Table3[[Teams]:[D]],2)&lt;&gt;VLOOKUP(Table2[[#This Row],[HomeTeam]],Table3[[Teams]:[D]],2),1,0)</f>
        <v>0</v>
      </c>
    </row>
    <row r="656" spans="1:23" x14ac:dyDescent="0.25">
      <c r="B656" s="1">
        <v>45666</v>
      </c>
      <c r="C656" s="9" t="s">
        <v>765</v>
      </c>
      <c r="D656" s="2" t="s">
        <v>29</v>
      </c>
      <c r="E656" s="2" t="s">
        <v>30</v>
      </c>
      <c r="F656" s="2"/>
      <c r="G656" s="2"/>
      <c r="H656" s="2" t="str">
        <f t="shared" si="32"/>
        <v>_</v>
      </c>
      <c r="I656" s="2"/>
      <c r="J656" s="2"/>
      <c r="K656" s="2"/>
      <c r="L656" s="19" t="str">
        <f t="shared" si="31"/>
        <v>_</v>
      </c>
      <c r="M656" s="2"/>
      <c r="N656" s="2">
        <f>IF(ISBLANK(Table2[[#This Row],[ActualResult]]), 0, 1)</f>
        <v>0</v>
      </c>
      <c r="O656" s="2" t="str">
        <f>IF(ISBLANK(Table2[[#This Row],[ActualResult]]), "_", IF(Table2[[#This Row],[ActualWinner]]=Table2[[#This Row],[PredictedWinner]], "Y", "N"))</f>
        <v>_</v>
      </c>
      <c r="P656" s="2" t="str">
        <f>IF(ISBLANK(Table2[[#This Row],[ActualResult]]), "_", IF(Table2[[#This Row],[ActualAwayScore]]=Table2[[#This Row],[PredictedAwayScore]], "Y", "N"))</f>
        <v>_</v>
      </c>
      <c r="Q656" s="2" t="str">
        <f>IF(ISBLANK(Table2[[#This Row],[ActualResult]]), "_", IF(Table2[[#This Row],[ActualHomeScore]]=Table2[[#This Row],[PredictedHomeScore]], "Y", "N"))</f>
        <v>_</v>
      </c>
      <c r="R656" s="2"/>
      <c r="S656" s="2" t="str">
        <f t="shared" si="30"/>
        <v>_</v>
      </c>
      <c r="T656" s="2">
        <f>IF(VLOOKUP(Table2[[#This Row],[AwayTeam]],Table3[[Teams]:[D]],2)=VLOOKUP(Table2[[#This Row],[HomeTeam]],Table3[[Teams]:[D]],2),1,0)</f>
        <v>1</v>
      </c>
      <c r="U656" s="2">
        <f>IF(VLOOKUP(Table2[[#This Row],[AwayTeam]],Table3[[Teams]:[D]],3)=VLOOKUP(Table2[[#This Row],[HomeTeam]],Table3[[Teams]:[D]],3),1,0)</f>
        <v>1</v>
      </c>
      <c r="V656" s="2">
        <f>IF(Table2[[#This Row],[InterConf]]=1,IF(Table2[[#This Row],[InterDiv]]=0, 1, 0), 0)</f>
        <v>0</v>
      </c>
      <c r="W656" s="2">
        <f>IF(VLOOKUP(Table2[[#This Row],[AwayTeam]],Table3[[Teams]:[D]],2)&lt;&gt;VLOOKUP(Table2[[#This Row],[HomeTeam]],Table3[[Teams]:[D]],2),1,0)</f>
        <v>0</v>
      </c>
    </row>
    <row r="657" spans="1:23" x14ac:dyDescent="0.25">
      <c r="B657" s="1">
        <v>45666</v>
      </c>
      <c r="C657" s="9" t="s">
        <v>766</v>
      </c>
      <c r="D657" s="2" t="s">
        <v>16</v>
      </c>
      <c r="E657" s="2" t="s">
        <v>43</v>
      </c>
      <c r="F657" s="2"/>
      <c r="G657" s="2"/>
      <c r="H657" s="2" t="str">
        <f t="shared" si="32"/>
        <v>_</v>
      </c>
      <c r="I657" s="2"/>
      <c r="J657" s="2"/>
      <c r="K657" s="2"/>
      <c r="L657" s="2" t="str">
        <f t="shared" si="31"/>
        <v>_</v>
      </c>
      <c r="M657" s="2"/>
      <c r="N657" s="2">
        <f>IF(ISBLANK(Table2[[#This Row],[ActualResult]]), 0, 1)</f>
        <v>0</v>
      </c>
      <c r="O657" s="2" t="str">
        <f>IF(ISBLANK(Table2[[#This Row],[ActualResult]]), "_", IF(Table2[[#This Row],[ActualWinner]]=Table2[[#This Row],[PredictedWinner]], "Y", "N"))</f>
        <v>_</v>
      </c>
      <c r="P657" s="2" t="str">
        <f>IF(ISBLANK(Table2[[#This Row],[ActualResult]]), "_", IF(Table2[[#This Row],[ActualAwayScore]]=Table2[[#This Row],[PredictedAwayScore]], "Y", "N"))</f>
        <v>_</v>
      </c>
      <c r="Q657" s="2" t="str">
        <f>IF(ISBLANK(Table2[[#This Row],[ActualResult]]), "_", IF(Table2[[#This Row],[ActualHomeScore]]=Table2[[#This Row],[PredictedHomeScore]], "Y", "N"))</f>
        <v>_</v>
      </c>
      <c r="R657" s="2"/>
      <c r="S657" s="2" t="str">
        <f t="shared" si="30"/>
        <v>_</v>
      </c>
      <c r="T657" s="2">
        <f>IF(VLOOKUP(Table2[[#This Row],[AwayTeam]],Table3[[Teams]:[D]],2)=VLOOKUP(Table2[[#This Row],[HomeTeam]],Table3[[Teams]:[D]],2),1,0)</f>
        <v>1</v>
      </c>
      <c r="U657" s="2">
        <f>IF(VLOOKUP(Table2[[#This Row],[AwayTeam]],Table3[[Teams]:[D]],3)=VLOOKUP(Table2[[#This Row],[HomeTeam]],Table3[[Teams]:[D]],3),1,0)</f>
        <v>1</v>
      </c>
      <c r="V657" s="2">
        <f>IF(Table2[[#This Row],[InterConf]]=1,IF(Table2[[#This Row],[InterDiv]]=0, 1, 0), 0)</f>
        <v>0</v>
      </c>
      <c r="W657" s="2">
        <f>IF(VLOOKUP(Table2[[#This Row],[AwayTeam]],Table3[[Teams]:[D]],2)&lt;&gt;VLOOKUP(Table2[[#This Row],[HomeTeam]],Table3[[Teams]:[D]],2),1,0)</f>
        <v>0</v>
      </c>
    </row>
    <row r="658" spans="1:23" x14ac:dyDescent="0.25">
      <c r="B658" s="1">
        <v>45666</v>
      </c>
      <c r="C658" s="9" t="s">
        <v>767</v>
      </c>
      <c r="D658" s="2" t="s">
        <v>32</v>
      </c>
      <c r="E658" s="2" t="s">
        <v>20</v>
      </c>
      <c r="F658" s="2"/>
      <c r="G658" s="2"/>
      <c r="H658" s="2" t="str">
        <f t="shared" si="32"/>
        <v>_</v>
      </c>
      <c r="I658" s="2"/>
      <c r="J658" s="2"/>
      <c r="K658" s="2"/>
      <c r="L658" s="2" t="str">
        <f t="shared" si="31"/>
        <v>_</v>
      </c>
      <c r="M658" s="2"/>
      <c r="N658" s="2">
        <f>IF(ISBLANK(Table2[[#This Row],[ActualResult]]), 0, 1)</f>
        <v>0</v>
      </c>
      <c r="O658" s="2" t="str">
        <f>IF(ISBLANK(Table2[[#This Row],[ActualResult]]), "_", IF(Table2[[#This Row],[ActualWinner]]=Table2[[#This Row],[PredictedWinner]], "Y", "N"))</f>
        <v>_</v>
      </c>
      <c r="P658" s="2" t="str">
        <f>IF(ISBLANK(Table2[[#This Row],[ActualResult]]), "_", IF(Table2[[#This Row],[ActualAwayScore]]=Table2[[#This Row],[PredictedAwayScore]], "Y", "N"))</f>
        <v>_</v>
      </c>
      <c r="Q658" s="2" t="str">
        <f>IF(ISBLANK(Table2[[#This Row],[ActualResult]]), "_", IF(Table2[[#This Row],[ActualHomeScore]]=Table2[[#This Row],[PredictedHomeScore]], "Y", "N"))</f>
        <v>_</v>
      </c>
      <c r="R658" s="2"/>
      <c r="S658" s="2" t="str">
        <f t="shared" si="30"/>
        <v>_</v>
      </c>
      <c r="T658" s="2">
        <f>IF(VLOOKUP(Table2[[#This Row],[AwayTeam]],Table3[[Teams]:[D]],2)=VLOOKUP(Table2[[#This Row],[HomeTeam]],Table3[[Teams]:[D]],2),1,0)</f>
        <v>1</v>
      </c>
      <c r="U658" s="2">
        <f>IF(VLOOKUP(Table2[[#This Row],[AwayTeam]],Table3[[Teams]:[D]],3)=VLOOKUP(Table2[[#This Row],[HomeTeam]],Table3[[Teams]:[D]],3),1,0)</f>
        <v>1</v>
      </c>
      <c r="V658" s="2">
        <f>IF(Table2[[#This Row],[InterConf]]=1,IF(Table2[[#This Row],[InterDiv]]=0, 1, 0), 0)</f>
        <v>0</v>
      </c>
      <c r="W658" s="2">
        <f>IF(VLOOKUP(Table2[[#This Row],[AwayTeam]],Table3[[Teams]:[D]],2)&lt;&gt;VLOOKUP(Table2[[#This Row],[HomeTeam]],Table3[[Teams]:[D]],2),1,0)</f>
        <v>0</v>
      </c>
    </row>
    <row r="659" spans="1:23" x14ac:dyDescent="0.25">
      <c r="B659" s="1">
        <v>45666</v>
      </c>
      <c r="C659" s="9" t="s">
        <v>768</v>
      </c>
      <c r="D659" s="2" t="s">
        <v>34</v>
      </c>
      <c r="E659" s="2" t="s">
        <v>45</v>
      </c>
      <c r="F659" s="2"/>
      <c r="G659" s="2"/>
      <c r="H659" s="2" t="str">
        <f t="shared" si="32"/>
        <v>_</v>
      </c>
      <c r="I659" s="2"/>
      <c r="J659" s="2"/>
      <c r="K659" s="2"/>
      <c r="L659" s="2" t="str">
        <f t="shared" si="31"/>
        <v>_</v>
      </c>
      <c r="M659" s="2"/>
      <c r="N659" s="2">
        <f>IF(ISBLANK(Table2[[#This Row],[ActualResult]]), 0, 1)</f>
        <v>0</v>
      </c>
      <c r="O659" s="2" t="str">
        <f>IF(ISBLANK(Table2[[#This Row],[ActualResult]]), "_", IF(Table2[[#This Row],[ActualWinner]]=Table2[[#This Row],[PredictedWinner]], "Y", "N"))</f>
        <v>_</v>
      </c>
      <c r="P659" s="2" t="str">
        <f>IF(ISBLANK(Table2[[#This Row],[ActualResult]]), "_", IF(Table2[[#This Row],[ActualAwayScore]]=Table2[[#This Row],[PredictedAwayScore]], "Y", "N"))</f>
        <v>_</v>
      </c>
      <c r="Q659" s="2" t="str">
        <f>IF(ISBLANK(Table2[[#This Row],[ActualResult]]), "_", IF(Table2[[#This Row],[ActualHomeScore]]=Table2[[#This Row],[PredictedHomeScore]], "Y", "N"))</f>
        <v>_</v>
      </c>
      <c r="R659" s="2"/>
      <c r="S659" s="2" t="str">
        <f t="shared" si="30"/>
        <v>_</v>
      </c>
      <c r="T659" s="2">
        <f>IF(VLOOKUP(Table2[[#This Row],[AwayTeam]],Table3[[Teams]:[D]],2)=VLOOKUP(Table2[[#This Row],[HomeTeam]],Table3[[Teams]:[D]],2),1,0)</f>
        <v>0</v>
      </c>
      <c r="U659" s="2">
        <f>IF(VLOOKUP(Table2[[#This Row],[AwayTeam]],Table3[[Teams]:[D]],3)=VLOOKUP(Table2[[#This Row],[HomeTeam]],Table3[[Teams]:[D]],3),1,0)</f>
        <v>0</v>
      </c>
      <c r="V659" s="2">
        <f>IF(Table2[[#This Row],[InterConf]]=1,IF(Table2[[#This Row],[InterDiv]]=0, 1, 0), 0)</f>
        <v>0</v>
      </c>
      <c r="W659" s="2">
        <f>IF(VLOOKUP(Table2[[#This Row],[AwayTeam]],Table3[[Teams]:[D]],2)&lt;&gt;VLOOKUP(Table2[[#This Row],[HomeTeam]],Table3[[Teams]:[D]],2),1,0)</f>
        <v>1</v>
      </c>
    </row>
    <row r="660" spans="1:23" x14ac:dyDescent="0.25">
      <c r="B660" s="1">
        <v>45666</v>
      </c>
      <c r="C660" s="9" t="s">
        <v>769</v>
      </c>
      <c r="D660" s="2" t="s">
        <v>23</v>
      </c>
      <c r="E660" s="2" t="s">
        <v>21</v>
      </c>
      <c r="F660" s="2"/>
      <c r="G660" s="2"/>
      <c r="H660" s="2" t="str">
        <f t="shared" si="32"/>
        <v>_</v>
      </c>
      <c r="I660" s="2"/>
      <c r="J660" s="2"/>
      <c r="K660" s="2"/>
      <c r="L660" s="2" t="str">
        <f t="shared" si="31"/>
        <v>_</v>
      </c>
      <c r="M660" s="2"/>
      <c r="N660" s="2">
        <f>IF(ISBLANK(Table2[[#This Row],[ActualResult]]), 0, 1)</f>
        <v>0</v>
      </c>
      <c r="O660" s="2" t="str">
        <f>IF(ISBLANK(Table2[[#This Row],[ActualResult]]), "_", IF(Table2[[#This Row],[ActualWinner]]=Table2[[#This Row],[PredictedWinner]], "Y", "N"))</f>
        <v>_</v>
      </c>
      <c r="P660" s="2" t="str">
        <f>IF(ISBLANK(Table2[[#This Row],[ActualResult]]), "_", IF(Table2[[#This Row],[ActualAwayScore]]=Table2[[#This Row],[PredictedAwayScore]], "Y", "N"))</f>
        <v>_</v>
      </c>
      <c r="Q660" s="2" t="str">
        <f>IF(ISBLANK(Table2[[#This Row],[ActualResult]]), "_", IF(Table2[[#This Row],[ActualHomeScore]]=Table2[[#This Row],[PredictedHomeScore]], "Y", "N"))</f>
        <v>_</v>
      </c>
      <c r="R660" s="2"/>
      <c r="S660" s="2" t="str">
        <f t="shared" si="30"/>
        <v>_</v>
      </c>
      <c r="T660" s="2">
        <f>IF(VLOOKUP(Table2[[#This Row],[AwayTeam]],Table3[[Teams]:[D]],2)=VLOOKUP(Table2[[#This Row],[HomeTeam]],Table3[[Teams]:[D]],2),1,0)</f>
        <v>0</v>
      </c>
      <c r="U660" s="2">
        <f>IF(VLOOKUP(Table2[[#This Row],[AwayTeam]],Table3[[Teams]:[D]],3)=VLOOKUP(Table2[[#This Row],[HomeTeam]],Table3[[Teams]:[D]],3),1,0)</f>
        <v>0</v>
      </c>
      <c r="V660" s="2">
        <f>IF(Table2[[#This Row],[InterConf]]=1,IF(Table2[[#This Row],[InterDiv]]=0, 1, 0), 0)</f>
        <v>0</v>
      </c>
      <c r="W660" s="2">
        <f>IF(VLOOKUP(Table2[[#This Row],[AwayTeam]],Table3[[Teams]:[D]],2)&lt;&gt;VLOOKUP(Table2[[#This Row],[HomeTeam]],Table3[[Teams]:[D]],2),1,0)</f>
        <v>1</v>
      </c>
    </row>
    <row r="661" spans="1:23" x14ac:dyDescent="0.25">
      <c r="B661" s="1">
        <v>45666</v>
      </c>
      <c r="C661" s="9" t="s">
        <v>770</v>
      </c>
      <c r="D661" s="2" t="s">
        <v>12</v>
      </c>
      <c r="E661" s="2" t="s">
        <v>36</v>
      </c>
      <c r="F661" s="2"/>
      <c r="G661" s="2"/>
      <c r="H661" s="2" t="str">
        <f t="shared" si="32"/>
        <v>_</v>
      </c>
      <c r="I661" s="2"/>
      <c r="J661" s="2"/>
      <c r="K661" s="2"/>
      <c r="L661" s="2" t="str">
        <f t="shared" si="31"/>
        <v>_</v>
      </c>
      <c r="M661" s="2"/>
      <c r="N661" s="2">
        <f>IF(ISBLANK(Table2[[#This Row],[ActualResult]]), 0, 1)</f>
        <v>0</v>
      </c>
      <c r="O661" s="2" t="str">
        <f>IF(ISBLANK(Table2[[#This Row],[ActualResult]]), "_", IF(Table2[[#This Row],[ActualWinner]]=Table2[[#This Row],[PredictedWinner]], "Y", "N"))</f>
        <v>_</v>
      </c>
      <c r="P661" s="2" t="str">
        <f>IF(ISBLANK(Table2[[#This Row],[ActualResult]]), "_", IF(Table2[[#This Row],[ActualAwayScore]]=Table2[[#This Row],[PredictedAwayScore]], "Y", "N"))</f>
        <v>_</v>
      </c>
      <c r="Q661" s="2" t="str">
        <f>IF(ISBLANK(Table2[[#This Row],[ActualResult]]), "_", IF(Table2[[#This Row],[ActualHomeScore]]=Table2[[#This Row],[PredictedHomeScore]], "Y", "N"))</f>
        <v>_</v>
      </c>
      <c r="R661" s="2"/>
      <c r="S661" s="2" t="str">
        <f t="shared" si="30"/>
        <v>_</v>
      </c>
      <c r="T661" s="2">
        <f>IF(VLOOKUP(Table2[[#This Row],[AwayTeam]],Table3[[Teams]:[D]],2)=VLOOKUP(Table2[[#This Row],[HomeTeam]],Table3[[Teams]:[D]],2),1,0)</f>
        <v>0</v>
      </c>
      <c r="U661" s="2">
        <f>IF(VLOOKUP(Table2[[#This Row],[AwayTeam]],Table3[[Teams]:[D]],3)=VLOOKUP(Table2[[#This Row],[HomeTeam]],Table3[[Teams]:[D]],3),1,0)</f>
        <v>0</v>
      </c>
      <c r="V661" s="2">
        <f>IF(Table2[[#This Row],[InterConf]]=1,IF(Table2[[#This Row],[InterDiv]]=0, 1, 0), 0)</f>
        <v>0</v>
      </c>
      <c r="W661" s="2">
        <f>IF(VLOOKUP(Table2[[#This Row],[AwayTeam]],Table3[[Teams]:[D]],2)&lt;&gt;VLOOKUP(Table2[[#This Row],[HomeTeam]],Table3[[Teams]:[D]],2),1,0)</f>
        <v>1</v>
      </c>
    </row>
    <row r="662" spans="1:23" x14ac:dyDescent="0.25">
      <c r="B662" s="1">
        <v>45666</v>
      </c>
      <c r="C662" s="9" t="s">
        <v>771</v>
      </c>
      <c r="D662" s="2" t="s">
        <v>18</v>
      </c>
      <c r="E662" s="2" t="s">
        <v>44</v>
      </c>
      <c r="F662" s="2"/>
      <c r="G662" s="2"/>
      <c r="H662" s="2" t="str">
        <f t="shared" si="32"/>
        <v>_</v>
      </c>
      <c r="I662" s="2"/>
      <c r="J662" s="2"/>
      <c r="K662" s="2"/>
      <c r="L662" s="2" t="str">
        <f t="shared" si="31"/>
        <v>_</v>
      </c>
      <c r="M662" s="2"/>
      <c r="N662" s="2">
        <f>IF(ISBLANK(Table2[[#This Row],[ActualResult]]), 0, 1)</f>
        <v>0</v>
      </c>
      <c r="O662" s="2" t="str">
        <f>IF(ISBLANK(Table2[[#This Row],[ActualResult]]), "_", IF(Table2[[#This Row],[ActualWinner]]=Table2[[#This Row],[PredictedWinner]], "Y", "N"))</f>
        <v>_</v>
      </c>
      <c r="P662" s="2" t="str">
        <f>IF(ISBLANK(Table2[[#This Row],[ActualResult]]), "_", IF(Table2[[#This Row],[ActualAwayScore]]=Table2[[#This Row],[PredictedAwayScore]], "Y", "N"))</f>
        <v>_</v>
      </c>
      <c r="Q662" s="2" t="str">
        <f>IF(ISBLANK(Table2[[#This Row],[ActualResult]]), "_", IF(Table2[[#This Row],[ActualHomeScore]]=Table2[[#This Row],[PredictedHomeScore]], "Y", "N"))</f>
        <v>_</v>
      </c>
      <c r="R662" s="2"/>
      <c r="S662" s="2" t="str">
        <f t="shared" si="30"/>
        <v>_</v>
      </c>
      <c r="T662" s="2">
        <f>IF(VLOOKUP(Table2[[#This Row],[AwayTeam]],Table3[[Teams]:[D]],2)=VLOOKUP(Table2[[#This Row],[HomeTeam]],Table3[[Teams]:[D]],2),1,0)</f>
        <v>1</v>
      </c>
      <c r="U662" s="2">
        <f>IF(VLOOKUP(Table2[[#This Row],[AwayTeam]],Table3[[Teams]:[D]],3)=VLOOKUP(Table2[[#This Row],[HomeTeam]],Table3[[Teams]:[D]],3),1,0)</f>
        <v>0</v>
      </c>
      <c r="V662" s="2">
        <f>IF(Table2[[#This Row],[InterConf]]=1,IF(Table2[[#This Row],[InterDiv]]=0, 1, 0), 0)</f>
        <v>1</v>
      </c>
      <c r="W662" s="2">
        <f>IF(VLOOKUP(Table2[[#This Row],[AwayTeam]],Table3[[Teams]:[D]],2)&lt;&gt;VLOOKUP(Table2[[#This Row],[HomeTeam]],Table3[[Teams]:[D]],2),1,0)</f>
        <v>0</v>
      </c>
    </row>
    <row r="663" spans="1:23" x14ac:dyDescent="0.25">
      <c r="B663" s="1">
        <v>45666</v>
      </c>
      <c r="C663" s="9" t="s">
        <v>772</v>
      </c>
      <c r="D663" s="2" t="s">
        <v>47</v>
      </c>
      <c r="E663" s="2" t="s">
        <v>13</v>
      </c>
      <c r="F663" s="2"/>
      <c r="G663" s="2"/>
      <c r="H663" s="2" t="str">
        <f t="shared" si="32"/>
        <v>_</v>
      </c>
      <c r="I663" s="2"/>
      <c r="J663" s="2"/>
      <c r="K663" s="2"/>
      <c r="L663" s="2" t="str">
        <f t="shared" si="31"/>
        <v>_</v>
      </c>
      <c r="M663" s="2"/>
      <c r="N663" s="2">
        <f>IF(ISBLANK(Table2[[#This Row],[ActualResult]]), 0, 1)</f>
        <v>0</v>
      </c>
      <c r="O663" s="2" t="str">
        <f>IF(ISBLANK(Table2[[#This Row],[ActualResult]]), "_", IF(Table2[[#This Row],[ActualWinner]]=Table2[[#This Row],[PredictedWinner]], "Y", "N"))</f>
        <v>_</v>
      </c>
      <c r="P663" s="2" t="str">
        <f>IF(ISBLANK(Table2[[#This Row],[ActualResult]]), "_", IF(Table2[[#This Row],[ActualAwayScore]]=Table2[[#This Row],[PredictedAwayScore]], "Y", "N"))</f>
        <v>_</v>
      </c>
      <c r="Q663" s="2" t="str">
        <f>IF(ISBLANK(Table2[[#This Row],[ActualResult]]), "_", IF(Table2[[#This Row],[ActualHomeScore]]=Table2[[#This Row],[PredictedHomeScore]], "Y", "N"))</f>
        <v>_</v>
      </c>
      <c r="R663" s="2"/>
      <c r="S663" s="2" t="str">
        <f t="shared" si="30"/>
        <v>_</v>
      </c>
      <c r="T663" s="2">
        <f>IF(VLOOKUP(Table2[[#This Row],[AwayTeam]],Table3[[Teams]:[D]],2)=VLOOKUP(Table2[[#This Row],[HomeTeam]],Table3[[Teams]:[D]],2),1,0)</f>
        <v>1</v>
      </c>
      <c r="U663" s="2">
        <f>IF(VLOOKUP(Table2[[#This Row],[AwayTeam]],Table3[[Teams]:[D]],3)=VLOOKUP(Table2[[#This Row],[HomeTeam]],Table3[[Teams]:[D]],3),1,0)</f>
        <v>0</v>
      </c>
      <c r="V663" s="2">
        <f>IF(Table2[[#This Row],[InterConf]]=1,IF(Table2[[#This Row],[InterDiv]]=0, 1, 0), 0)</f>
        <v>1</v>
      </c>
      <c r="W663" s="2">
        <f>IF(VLOOKUP(Table2[[#This Row],[AwayTeam]],Table3[[Teams]:[D]],2)&lt;&gt;VLOOKUP(Table2[[#This Row],[HomeTeam]],Table3[[Teams]:[D]],2),1,0)</f>
        <v>0</v>
      </c>
    </row>
    <row r="664" spans="1:23" x14ac:dyDescent="0.25">
      <c r="B664" s="1">
        <v>45666</v>
      </c>
      <c r="C664" s="9" t="s">
        <v>773</v>
      </c>
      <c r="D664" s="2" t="s">
        <v>26</v>
      </c>
      <c r="E664" s="2" t="s">
        <v>37</v>
      </c>
      <c r="F664" s="2"/>
      <c r="G664" s="2"/>
      <c r="H664" s="2" t="str">
        <f t="shared" si="32"/>
        <v>_</v>
      </c>
      <c r="I664" s="2"/>
      <c r="J664" s="2"/>
      <c r="K664" s="2"/>
      <c r="L664" s="2" t="str">
        <f t="shared" si="31"/>
        <v>_</v>
      </c>
      <c r="M664" s="2"/>
      <c r="N664" s="2">
        <f>IF(ISBLANK(Table2[[#This Row],[ActualResult]]), 0, 1)</f>
        <v>0</v>
      </c>
      <c r="O664" s="2" t="str">
        <f>IF(ISBLANK(Table2[[#This Row],[ActualResult]]), "_", IF(Table2[[#This Row],[ActualWinner]]=Table2[[#This Row],[PredictedWinner]], "Y", "N"))</f>
        <v>_</v>
      </c>
      <c r="P664" s="2" t="str">
        <f>IF(ISBLANK(Table2[[#This Row],[ActualResult]]), "_", IF(Table2[[#This Row],[ActualAwayScore]]=Table2[[#This Row],[PredictedAwayScore]], "Y", "N"))</f>
        <v>_</v>
      </c>
      <c r="Q664" s="2" t="str">
        <f>IF(ISBLANK(Table2[[#This Row],[ActualResult]]), "_", IF(Table2[[#This Row],[ActualHomeScore]]=Table2[[#This Row],[PredictedHomeScore]], "Y", "N"))</f>
        <v>_</v>
      </c>
      <c r="R664" s="2"/>
      <c r="S664" s="2" t="str">
        <f t="shared" si="30"/>
        <v>_</v>
      </c>
      <c r="T664" s="2">
        <f>IF(VLOOKUP(Table2[[#This Row],[AwayTeam]],Table3[[Teams]:[D]],2)=VLOOKUP(Table2[[#This Row],[HomeTeam]],Table3[[Teams]:[D]],2),1,0)</f>
        <v>1</v>
      </c>
      <c r="U664" s="2">
        <f>IF(VLOOKUP(Table2[[#This Row],[AwayTeam]],Table3[[Teams]:[D]],3)=VLOOKUP(Table2[[#This Row],[HomeTeam]],Table3[[Teams]:[D]],3),1,0)</f>
        <v>1</v>
      </c>
      <c r="V664" s="2">
        <f>IF(Table2[[#This Row],[InterConf]]=1,IF(Table2[[#This Row],[InterDiv]]=0, 1, 0), 0)</f>
        <v>0</v>
      </c>
      <c r="W664" s="2">
        <f>IF(VLOOKUP(Table2[[#This Row],[AwayTeam]],Table3[[Teams]:[D]],2)&lt;&gt;VLOOKUP(Table2[[#This Row],[HomeTeam]],Table3[[Teams]:[D]],2),1,0)</f>
        <v>0</v>
      </c>
    </row>
    <row r="665" spans="1:23" x14ac:dyDescent="0.25">
      <c r="A665" s="5"/>
      <c r="B665" s="3">
        <v>45666</v>
      </c>
      <c r="C665" s="10" t="s">
        <v>774</v>
      </c>
      <c r="D665" s="4" t="s">
        <v>33</v>
      </c>
      <c r="E665" s="4" t="s">
        <v>27</v>
      </c>
      <c r="F665" s="4"/>
      <c r="G665" s="4"/>
      <c r="H665" s="4" t="str">
        <f t="shared" si="32"/>
        <v>_</v>
      </c>
      <c r="I665" s="4"/>
      <c r="J665" s="4"/>
      <c r="K665" s="4"/>
      <c r="L665" s="2" t="str">
        <f t="shared" si="31"/>
        <v>_</v>
      </c>
      <c r="M665" s="4"/>
      <c r="N665" s="4">
        <f>IF(ISBLANK(Table2[[#This Row],[ActualResult]]), 0, 1)</f>
        <v>0</v>
      </c>
      <c r="O665" s="4" t="str">
        <f>IF(ISBLANK(Table2[[#This Row],[ActualResult]]), "_", IF(Table2[[#This Row],[ActualWinner]]=Table2[[#This Row],[PredictedWinner]], "Y", "N"))</f>
        <v>_</v>
      </c>
      <c r="P665" s="4" t="str">
        <f>IF(ISBLANK(Table2[[#This Row],[ActualResult]]), "_", IF(Table2[[#This Row],[ActualAwayScore]]=Table2[[#This Row],[PredictedAwayScore]], "Y", "N"))</f>
        <v>_</v>
      </c>
      <c r="Q665" s="4" t="str">
        <f>IF(ISBLANK(Table2[[#This Row],[ActualResult]]), "_", IF(Table2[[#This Row],[ActualHomeScore]]=Table2[[#This Row],[PredictedHomeScore]], "Y", "N"))</f>
        <v>_</v>
      </c>
      <c r="R665" s="2"/>
      <c r="S665" s="2" t="str">
        <f t="shared" si="30"/>
        <v>_</v>
      </c>
      <c r="T665" s="2">
        <f>IF(VLOOKUP(Table2[[#This Row],[AwayTeam]],Table3[[Teams]:[D]],2)=VLOOKUP(Table2[[#This Row],[HomeTeam]],Table3[[Teams]:[D]],2),1,0)</f>
        <v>0</v>
      </c>
      <c r="U665" s="2">
        <f>IF(VLOOKUP(Table2[[#This Row],[AwayTeam]],Table3[[Teams]:[D]],3)=VLOOKUP(Table2[[#This Row],[HomeTeam]],Table3[[Teams]:[D]],3),1,0)</f>
        <v>0</v>
      </c>
      <c r="V665" s="2">
        <f>IF(Table2[[#This Row],[InterConf]]=1,IF(Table2[[#This Row],[InterDiv]]=0, 1, 0), 0)</f>
        <v>0</v>
      </c>
      <c r="W665" s="2">
        <f>IF(VLOOKUP(Table2[[#This Row],[AwayTeam]],Table3[[Teams]:[D]],2)&lt;&gt;VLOOKUP(Table2[[#This Row],[HomeTeam]],Table3[[Teams]:[D]],2),1,0)</f>
        <v>1</v>
      </c>
    </row>
    <row r="666" spans="1:23" x14ac:dyDescent="0.25">
      <c r="B666" s="1">
        <v>45667</v>
      </c>
      <c r="C666" s="9" t="s">
        <v>775</v>
      </c>
      <c r="D666" s="2" t="s">
        <v>17</v>
      </c>
      <c r="E666" s="2" t="s">
        <v>31</v>
      </c>
      <c r="F666" s="2"/>
      <c r="G666" s="2"/>
      <c r="H666" s="2" t="str">
        <f t="shared" si="32"/>
        <v>_</v>
      </c>
      <c r="I666" s="2"/>
      <c r="J666" s="2"/>
      <c r="K666" s="2"/>
      <c r="L666" s="19" t="str">
        <f t="shared" si="31"/>
        <v>_</v>
      </c>
      <c r="M666" s="2"/>
      <c r="N666" s="2">
        <f>IF(ISBLANK(Table2[[#This Row],[ActualResult]]), 0, 1)</f>
        <v>0</v>
      </c>
      <c r="O666" s="2" t="str">
        <f>IF(ISBLANK(Table2[[#This Row],[ActualResult]]), "_", IF(Table2[[#This Row],[ActualWinner]]=Table2[[#This Row],[PredictedWinner]], "Y", "N"))</f>
        <v>_</v>
      </c>
      <c r="P666" s="2" t="str">
        <f>IF(ISBLANK(Table2[[#This Row],[ActualResult]]), "_", IF(Table2[[#This Row],[ActualAwayScore]]=Table2[[#This Row],[PredictedAwayScore]], "Y", "N"))</f>
        <v>_</v>
      </c>
      <c r="Q666" s="2" t="str">
        <f>IF(ISBLANK(Table2[[#This Row],[ActualResult]]), "_", IF(Table2[[#This Row],[ActualHomeScore]]=Table2[[#This Row],[PredictedHomeScore]], "Y", "N"))</f>
        <v>_</v>
      </c>
      <c r="R666" s="2"/>
      <c r="S666" s="2" t="str">
        <f t="shared" si="30"/>
        <v>_</v>
      </c>
      <c r="T666" s="2">
        <f>IF(VLOOKUP(Table2[[#This Row],[AwayTeam]],Table3[[Teams]:[D]],2)=VLOOKUP(Table2[[#This Row],[HomeTeam]],Table3[[Teams]:[D]],2),1,0)</f>
        <v>0</v>
      </c>
      <c r="U666" s="2">
        <f>IF(VLOOKUP(Table2[[#This Row],[AwayTeam]],Table3[[Teams]:[D]],3)=VLOOKUP(Table2[[#This Row],[HomeTeam]],Table3[[Teams]:[D]],3),1,0)</f>
        <v>0</v>
      </c>
      <c r="V666" s="2">
        <f>IF(Table2[[#This Row],[InterConf]]=1,IF(Table2[[#This Row],[InterDiv]]=0, 1, 0), 0)</f>
        <v>0</v>
      </c>
      <c r="W666" s="2">
        <f>IF(VLOOKUP(Table2[[#This Row],[AwayTeam]],Table3[[Teams]:[D]],2)&lt;&gt;VLOOKUP(Table2[[#This Row],[HomeTeam]],Table3[[Teams]:[D]],2),1,0)</f>
        <v>1</v>
      </c>
    </row>
    <row r="667" spans="1:23" x14ac:dyDescent="0.25">
      <c r="B667" s="1">
        <v>45667</v>
      </c>
      <c r="C667" s="9" t="s">
        <v>776</v>
      </c>
      <c r="D667" s="2" t="s">
        <v>19</v>
      </c>
      <c r="E667" s="2" t="s">
        <v>46</v>
      </c>
      <c r="F667" s="2"/>
      <c r="G667" s="2"/>
      <c r="H667" s="2" t="str">
        <f t="shared" si="32"/>
        <v>_</v>
      </c>
      <c r="I667" s="2"/>
      <c r="J667" s="2"/>
      <c r="K667" s="2"/>
      <c r="L667" s="2" t="str">
        <f t="shared" si="31"/>
        <v>_</v>
      </c>
      <c r="M667" s="2"/>
      <c r="N667" s="2">
        <f>IF(ISBLANK(Table2[[#This Row],[ActualResult]]), 0, 1)</f>
        <v>0</v>
      </c>
      <c r="O667" s="2" t="str">
        <f>IF(ISBLANK(Table2[[#This Row],[ActualResult]]), "_", IF(Table2[[#This Row],[ActualWinner]]=Table2[[#This Row],[PredictedWinner]], "Y", "N"))</f>
        <v>_</v>
      </c>
      <c r="P667" s="2" t="str">
        <f>IF(ISBLANK(Table2[[#This Row],[ActualResult]]), "_", IF(Table2[[#This Row],[ActualAwayScore]]=Table2[[#This Row],[PredictedAwayScore]], "Y", "N"))</f>
        <v>_</v>
      </c>
      <c r="Q667" s="2" t="str">
        <f>IF(ISBLANK(Table2[[#This Row],[ActualResult]]), "_", IF(Table2[[#This Row],[ActualHomeScore]]=Table2[[#This Row],[PredictedHomeScore]], "Y", "N"))</f>
        <v>_</v>
      </c>
      <c r="R667" s="2"/>
      <c r="S667" s="2" t="str">
        <f t="shared" si="30"/>
        <v>_</v>
      </c>
      <c r="T667" s="2">
        <f>IF(VLOOKUP(Table2[[#This Row],[AwayTeam]],Table3[[Teams]:[D]],2)=VLOOKUP(Table2[[#This Row],[HomeTeam]],Table3[[Teams]:[D]],2),1,0)</f>
        <v>1</v>
      </c>
      <c r="U667" s="2">
        <f>IF(VLOOKUP(Table2[[#This Row],[AwayTeam]],Table3[[Teams]:[D]],3)=VLOOKUP(Table2[[#This Row],[HomeTeam]],Table3[[Teams]:[D]],3),1,0)</f>
        <v>0</v>
      </c>
      <c r="V667" s="2">
        <f>IF(Table2[[#This Row],[InterConf]]=1,IF(Table2[[#This Row],[InterDiv]]=0, 1, 0), 0)</f>
        <v>1</v>
      </c>
      <c r="W667" s="2">
        <f>IF(VLOOKUP(Table2[[#This Row],[AwayTeam]],Table3[[Teams]:[D]],2)&lt;&gt;VLOOKUP(Table2[[#This Row],[HomeTeam]],Table3[[Teams]:[D]],2),1,0)</f>
        <v>0</v>
      </c>
    </row>
    <row r="668" spans="1:23" x14ac:dyDescent="0.25">
      <c r="B668" s="1">
        <v>45667</v>
      </c>
      <c r="C668" s="9" t="s">
        <v>777</v>
      </c>
      <c r="D668" s="2" t="s">
        <v>25</v>
      </c>
      <c r="E668" s="2" t="s">
        <v>44</v>
      </c>
      <c r="F668" s="2"/>
      <c r="G668" s="2"/>
      <c r="H668" s="2" t="str">
        <f t="shared" si="32"/>
        <v>_</v>
      </c>
      <c r="I668" s="2"/>
      <c r="J668" s="2"/>
      <c r="K668" s="2"/>
      <c r="L668" s="2" t="str">
        <f t="shared" si="31"/>
        <v>_</v>
      </c>
      <c r="M668" s="2"/>
      <c r="N668" s="2">
        <f>IF(ISBLANK(Table2[[#This Row],[ActualResult]]), 0, 1)</f>
        <v>0</v>
      </c>
      <c r="O668" s="2" t="str">
        <f>IF(ISBLANK(Table2[[#This Row],[ActualResult]]), "_", IF(Table2[[#This Row],[ActualWinner]]=Table2[[#This Row],[PredictedWinner]], "Y", "N"))</f>
        <v>_</v>
      </c>
      <c r="P668" s="2" t="str">
        <f>IF(ISBLANK(Table2[[#This Row],[ActualResult]]), "_", IF(Table2[[#This Row],[ActualAwayScore]]=Table2[[#This Row],[PredictedAwayScore]], "Y", "N"))</f>
        <v>_</v>
      </c>
      <c r="Q668" s="2" t="str">
        <f>IF(ISBLANK(Table2[[#This Row],[ActualResult]]), "_", IF(Table2[[#This Row],[ActualHomeScore]]=Table2[[#This Row],[PredictedHomeScore]], "Y", "N"))</f>
        <v>_</v>
      </c>
      <c r="R668" s="2"/>
      <c r="S668" s="2" t="str">
        <f t="shared" si="30"/>
        <v>_</v>
      </c>
      <c r="T668" s="2">
        <f>IF(VLOOKUP(Table2[[#This Row],[AwayTeam]],Table3[[Teams]:[D]],2)=VLOOKUP(Table2[[#This Row],[HomeTeam]],Table3[[Teams]:[D]],2),1,0)</f>
        <v>0</v>
      </c>
      <c r="U668" s="2">
        <f>IF(VLOOKUP(Table2[[#This Row],[AwayTeam]],Table3[[Teams]:[D]],3)=VLOOKUP(Table2[[#This Row],[HomeTeam]],Table3[[Teams]:[D]],3),1,0)</f>
        <v>0</v>
      </c>
      <c r="V668" s="2">
        <f>IF(Table2[[#This Row],[InterConf]]=1,IF(Table2[[#This Row],[InterDiv]]=0, 1, 0), 0)</f>
        <v>0</v>
      </c>
      <c r="W668" s="2">
        <f>IF(VLOOKUP(Table2[[#This Row],[AwayTeam]],Table3[[Teams]:[D]],2)&lt;&gt;VLOOKUP(Table2[[#This Row],[HomeTeam]],Table3[[Teams]:[D]],2),1,0)</f>
        <v>1</v>
      </c>
    </row>
    <row r="669" spans="1:23" x14ac:dyDescent="0.25">
      <c r="B669" s="1">
        <v>45667</v>
      </c>
      <c r="C669" s="9" t="s">
        <v>778</v>
      </c>
      <c r="D669" s="2" t="s">
        <v>28</v>
      </c>
      <c r="E669" s="2" t="s">
        <v>22</v>
      </c>
      <c r="F669" s="2"/>
      <c r="G669" s="2"/>
      <c r="H669" s="2" t="str">
        <f t="shared" si="32"/>
        <v>_</v>
      </c>
      <c r="I669" s="2"/>
      <c r="J669" s="2"/>
      <c r="K669" s="2"/>
      <c r="L669" s="2" t="str">
        <f t="shared" si="31"/>
        <v>_</v>
      </c>
      <c r="M669" s="2"/>
      <c r="N669" s="2">
        <f>IF(ISBLANK(Table2[[#This Row],[ActualResult]]), 0, 1)</f>
        <v>0</v>
      </c>
      <c r="O669" s="2" t="str">
        <f>IF(ISBLANK(Table2[[#This Row],[ActualResult]]), "_", IF(Table2[[#This Row],[ActualWinner]]=Table2[[#This Row],[PredictedWinner]], "Y", "N"))</f>
        <v>_</v>
      </c>
      <c r="P669" s="2" t="str">
        <f>IF(ISBLANK(Table2[[#This Row],[ActualResult]]), "_", IF(Table2[[#This Row],[ActualAwayScore]]=Table2[[#This Row],[PredictedAwayScore]], "Y", "N"))</f>
        <v>_</v>
      </c>
      <c r="Q669" s="2" t="str">
        <f>IF(ISBLANK(Table2[[#This Row],[ActualResult]]), "_", IF(Table2[[#This Row],[ActualHomeScore]]=Table2[[#This Row],[PredictedHomeScore]], "Y", "N"))</f>
        <v>_</v>
      </c>
      <c r="R669" s="2"/>
      <c r="S669" s="2" t="str">
        <f t="shared" si="30"/>
        <v>_</v>
      </c>
      <c r="T669" s="2">
        <f>IF(VLOOKUP(Table2[[#This Row],[AwayTeam]],Table3[[Teams]:[D]],2)=VLOOKUP(Table2[[#This Row],[HomeTeam]],Table3[[Teams]:[D]],2),1,0)</f>
        <v>1</v>
      </c>
      <c r="U669" s="2">
        <f>IF(VLOOKUP(Table2[[#This Row],[AwayTeam]],Table3[[Teams]:[D]],3)=VLOOKUP(Table2[[#This Row],[HomeTeam]],Table3[[Teams]:[D]],3),1,0)</f>
        <v>0</v>
      </c>
      <c r="V669" s="2">
        <f>IF(Table2[[#This Row],[InterConf]]=1,IF(Table2[[#This Row],[InterDiv]]=0, 1, 0), 0)</f>
        <v>1</v>
      </c>
      <c r="W669" s="2">
        <f>IF(VLOOKUP(Table2[[#This Row],[AwayTeam]],Table3[[Teams]:[D]],2)&lt;&gt;VLOOKUP(Table2[[#This Row],[HomeTeam]],Table3[[Teams]:[D]],2),1,0)</f>
        <v>0</v>
      </c>
    </row>
    <row r="670" spans="1:23" x14ac:dyDescent="0.25">
      <c r="A670" s="5"/>
      <c r="B670" s="3">
        <v>45667</v>
      </c>
      <c r="C670" s="10" t="s">
        <v>779</v>
      </c>
      <c r="D670" s="4" t="s">
        <v>38</v>
      </c>
      <c r="E670" s="4" t="s">
        <v>15</v>
      </c>
      <c r="F670" s="4"/>
      <c r="G670" s="4"/>
      <c r="H670" s="4" t="str">
        <f t="shared" si="32"/>
        <v>_</v>
      </c>
      <c r="I670" s="4"/>
      <c r="J670" s="4"/>
      <c r="K670" s="4"/>
      <c r="L670" s="2" t="str">
        <f t="shared" si="31"/>
        <v>_</v>
      </c>
      <c r="M670" s="4"/>
      <c r="N670" s="4">
        <f>IF(ISBLANK(Table2[[#This Row],[ActualResult]]), 0, 1)</f>
        <v>0</v>
      </c>
      <c r="O670" s="4" t="str">
        <f>IF(ISBLANK(Table2[[#This Row],[ActualResult]]), "_", IF(Table2[[#This Row],[ActualWinner]]=Table2[[#This Row],[PredictedWinner]], "Y", "N"))</f>
        <v>_</v>
      </c>
      <c r="P670" s="4" t="str">
        <f>IF(ISBLANK(Table2[[#This Row],[ActualResult]]), "_", IF(Table2[[#This Row],[ActualAwayScore]]=Table2[[#This Row],[PredictedAwayScore]], "Y", "N"))</f>
        <v>_</v>
      </c>
      <c r="Q670" s="4" t="str">
        <f>IF(ISBLANK(Table2[[#This Row],[ActualResult]]), "_", IF(Table2[[#This Row],[ActualHomeScore]]=Table2[[#This Row],[PredictedHomeScore]], "Y", "N"))</f>
        <v>_</v>
      </c>
      <c r="R670" s="2"/>
      <c r="S670" s="2" t="str">
        <f t="shared" si="30"/>
        <v>_</v>
      </c>
      <c r="T670" s="2">
        <f>IF(VLOOKUP(Table2[[#This Row],[AwayTeam]],Table3[[Teams]:[D]],2)=VLOOKUP(Table2[[#This Row],[HomeTeam]],Table3[[Teams]:[D]],2),1,0)</f>
        <v>1</v>
      </c>
      <c r="U670" s="2">
        <f>IF(VLOOKUP(Table2[[#This Row],[AwayTeam]],Table3[[Teams]:[D]],3)=VLOOKUP(Table2[[#This Row],[HomeTeam]],Table3[[Teams]:[D]],3),1,0)</f>
        <v>0</v>
      </c>
      <c r="V670" s="2">
        <f>IF(Table2[[#This Row],[InterConf]]=1,IF(Table2[[#This Row],[InterDiv]]=0, 1, 0), 0)</f>
        <v>1</v>
      </c>
      <c r="W670" s="2">
        <f>IF(VLOOKUP(Table2[[#This Row],[AwayTeam]],Table3[[Teams]:[D]],2)&lt;&gt;VLOOKUP(Table2[[#This Row],[HomeTeam]],Table3[[Teams]:[D]],2),1,0)</f>
        <v>0</v>
      </c>
    </row>
    <row r="671" spans="1:23" x14ac:dyDescent="0.25">
      <c r="B671" s="1">
        <v>45668</v>
      </c>
      <c r="C671" s="9" t="s">
        <v>780</v>
      </c>
      <c r="D671" s="2" t="s">
        <v>16</v>
      </c>
      <c r="E671" s="2" t="s">
        <v>14</v>
      </c>
      <c r="F671" s="2"/>
      <c r="G671" s="2"/>
      <c r="H671" s="2" t="str">
        <f t="shared" si="32"/>
        <v>_</v>
      </c>
      <c r="I671" s="2"/>
      <c r="J671" s="2"/>
      <c r="K671" s="2"/>
      <c r="L671" s="19" t="str">
        <f t="shared" si="31"/>
        <v>_</v>
      </c>
      <c r="M671" s="2"/>
      <c r="N671" s="2">
        <f>IF(ISBLANK(Table2[[#This Row],[ActualResult]]), 0, 1)</f>
        <v>0</v>
      </c>
      <c r="O671" s="2" t="str">
        <f>IF(ISBLANK(Table2[[#This Row],[ActualResult]]), "_", IF(Table2[[#This Row],[ActualWinner]]=Table2[[#This Row],[PredictedWinner]], "Y", "N"))</f>
        <v>_</v>
      </c>
      <c r="P671" s="2" t="str">
        <f>IF(ISBLANK(Table2[[#This Row],[ActualResult]]), "_", IF(Table2[[#This Row],[ActualAwayScore]]=Table2[[#This Row],[PredictedAwayScore]], "Y", "N"))</f>
        <v>_</v>
      </c>
      <c r="Q671" s="2" t="str">
        <f>IF(ISBLANK(Table2[[#This Row],[ActualResult]]), "_", IF(Table2[[#This Row],[ActualHomeScore]]=Table2[[#This Row],[PredictedHomeScore]], "Y", "N"))</f>
        <v>_</v>
      </c>
      <c r="R671" s="2"/>
      <c r="S671" s="2" t="str">
        <f t="shared" si="30"/>
        <v>_</v>
      </c>
      <c r="T671" s="2">
        <f>IF(VLOOKUP(Table2[[#This Row],[AwayTeam]],Table3[[Teams]:[D]],2)=VLOOKUP(Table2[[#This Row],[HomeTeam]],Table3[[Teams]:[D]],2),1,0)</f>
        <v>1</v>
      </c>
      <c r="U671" s="2">
        <f>IF(VLOOKUP(Table2[[#This Row],[AwayTeam]],Table3[[Teams]:[D]],3)=VLOOKUP(Table2[[#This Row],[HomeTeam]],Table3[[Teams]:[D]],3),1,0)</f>
        <v>1</v>
      </c>
      <c r="V671" s="2">
        <f>IF(Table2[[#This Row],[InterConf]]=1,IF(Table2[[#This Row],[InterDiv]]=0, 1, 0), 0)</f>
        <v>0</v>
      </c>
      <c r="W671" s="2">
        <f>IF(VLOOKUP(Table2[[#This Row],[AwayTeam]],Table3[[Teams]:[D]],2)&lt;&gt;VLOOKUP(Table2[[#This Row],[HomeTeam]],Table3[[Teams]:[D]],2),1,0)</f>
        <v>0</v>
      </c>
    </row>
    <row r="672" spans="1:23" x14ac:dyDescent="0.25">
      <c r="B672" s="1">
        <v>45668</v>
      </c>
      <c r="C672" s="9" t="s">
        <v>781</v>
      </c>
      <c r="D672" s="2" t="s">
        <v>12</v>
      </c>
      <c r="E672" s="2" t="s">
        <v>29</v>
      </c>
      <c r="F672" s="2"/>
      <c r="G672" s="2"/>
      <c r="H672" s="2" t="str">
        <f t="shared" si="32"/>
        <v>_</v>
      </c>
      <c r="I672" s="2"/>
      <c r="J672" s="2"/>
      <c r="K672" s="2"/>
      <c r="L672" s="2" t="str">
        <f t="shared" si="31"/>
        <v>_</v>
      </c>
      <c r="M672" s="2"/>
      <c r="N672" s="2">
        <f>IF(ISBLANK(Table2[[#This Row],[ActualResult]]), 0, 1)</f>
        <v>0</v>
      </c>
      <c r="O672" s="2" t="str">
        <f>IF(ISBLANK(Table2[[#This Row],[ActualResult]]), "_", IF(Table2[[#This Row],[ActualWinner]]=Table2[[#This Row],[PredictedWinner]], "Y", "N"))</f>
        <v>_</v>
      </c>
      <c r="P672" s="2" t="str">
        <f>IF(ISBLANK(Table2[[#This Row],[ActualResult]]), "_", IF(Table2[[#This Row],[ActualAwayScore]]=Table2[[#This Row],[PredictedAwayScore]], "Y", "N"))</f>
        <v>_</v>
      </c>
      <c r="Q672" s="2" t="str">
        <f>IF(ISBLANK(Table2[[#This Row],[ActualResult]]), "_", IF(Table2[[#This Row],[ActualHomeScore]]=Table2[[#This Row],[PredictedHomeScore]], "Y", "N"))</f>
        <v>_</v>
      </c>
      <c r="R672" s="2"/>
      <c r="S672" s="2" t="str">
        <f t="shared" si="30"/>
        <v>_</v>
      </c>
      <c r="T672" s="2">
        <f>IF(VLOOKUP(Table2[[#This Row],[AwayTeam]],Table3[[Teams]:[D]],2)=VLOOKUP(Table2[[#This Row],[HomeTeam]],Table3[[Teams]:[D]],2),1,0)</f>
        <v>0</v>
      </c>
      <c r="U672" s="2">
        <f>IF(VLOOKUP(Table2[[#This Row],[AwayTeam]],Table3[[Teams]:[D]],3)=VLOOKUP(Table2[[#This Row],[HomeTeam]],Table3[[Teams]:[D]],3),1,0)</f>
        <v>0</v>
      </c>
      <c r="V672" s="2">
        <f>IF(Table2[[#This Row],[InterConf]]=1,IF(Table2[[#This Row],[InterDiv]]=0, 1, 0), 0)</f>
        <v>0</v>
      </c>
      <c r="W672" s="2">
        <f>IF(VLOOKUP(Table2[[#This Row],[AwayTeam]],Table3[[Teams]:[D]],2)&lt;&gt;VLOOKUP(Table2[[#This Row],[HomeTeam]],Table3[[Teams]:[D]],2),1,0)</f>
        <v>1</v>
      </c>
    </row>
    <row r="673" spans="1:23" x14ac:dyDescent="0.25">
      <c r="B673" s="1">
        <v>45668</v>
      </c>
      <c r="C673" s="9" t="s">
        <v>782</v>
      </c>
      <c r="D673" s="2" t="s">
        <v>30</v>
      </c>
      <c r="E673" s="2" t="s">
        <v>21</v>
      </c>
      <c r="F673" s="2"/>
      <c r="G673" s="2"/>
      <c r="H673" s="2" t="str">
        <f t="shared" si="32"/>
        <v>_</v>
      </c>
      <c r="I673" s="2"/>
      <c r="J673" s="2"/>
      <c r="K673" s="2"/>
      <c r="L673" s="2" t="str">
        <f t="shared" si="31"/>
        <v>_</v>
      </c>
      <c r="M673" s="2"/>
      <c r="N673" s="2">
        <f>IF(ISBLANK(Table2[[#This Row],[ActualResult]]), 0, 1)</f>
        <v>0</v>
      </c>
      <c r="O673" s="2" t="str">
        <f>IF(ISBLANK(Table2[[#This Row],[ActualResult]]), "_", IF(Table2[[#This Row],[ActualWinner]]=Table2[[#This Row],[PredictedWinner]], "Y", "N"))</f>
        <v>_</v>
      </c>
      <c r="P673" s="2" t="str">
        <f>IF(ISBLANK(Table2[[#This Row],[ActualResult]]), "_", IF(Table2[[#This Row],[ActualAwayScore]]=Table2[[#This Row],[PredictedAwayScore]], "Y", "N"))</f>
        <v>_</v>
      </c>
      <c r="Q673" s="2" t="str">
        <f>IF(ISBLANK(Table2[[#This Row],[ActualResult]]), "_", IF(Table2[[#This Row],[ActualHomeScore]]=Table2[[#This Row],[PredictedHomeScore]], "Y", "N"))</f>
        <v>_</v>
      </c>
      <c r="R673" s="2"/>
      <c r="S673" s="2" t="str">
        <f t="shared" si="30"/>
        <v>_</v>
      </c>
      <c r="T673" s="2">
        <f>IF(VLOOKUP(Table2[[#This Row],[AwayTeam]],Table3[[Teams]:[D]],2)=VLOOKUP(Table2[[#This Row],[HomeTeam]],Table3[[Teams]:[D]],2),1,0)</f>
        <v>1</v>
      </c>
      <c r="U673" s="2">
        <f>IF(VLOOKUP(Table2[[#This Row],[AwayTeam]],Table3[[Teams]:[D]],3)=VLOOKUP(Table2[[#This Row],[HomeTeam]],Table3[[Teams]:[D]],3),1,0)</f>
        <v>0</v>
      </c>
      <c r="V673" s="2">
        <f>IF(Table2[[#This Row],[InterConf]]=1,IF(Table2[[#This Row],[InterDiv]]=0, 1, 0), 0)</f>
        <v>1</v>
      </c>
      <c r="W673" s="2">
        <f>IF(VLOOKUP(Table2[[#This Row],[AwayTeam]],Table3[[Teams]:[D]],2)&lt;&gt;VLOOKUP(Table2[[#This Row],[HomeTeam]],Table3[[Teams]:[D]],2),1,0)</f>
        <v>0</v>
      </c>
    </row>
    <row r="674" spans="1:23" x14ac:dyDescent="0.25">
      <c r="B674" s="1">
        <v>45668</v>
      </c>
      <c r="C674" s="9" t="s">
        <v>783</v>
      </c>
      <c r="D674" s="2" t="s">
        <v>25</v>
      </c>
      <c r="E674" s="2" t="s">
        <v>18</v>
      </c>
      <c r="F674" s="2"/>
      <c r="G674" s="2"/>
      <c r="H674" s="2" t="str">
        <f t="shared" si="32"/>
        <v>_</v>
      </c>
      <c r="I674" s="2"/>
      <c r="J674" s="2"/>
      <c r="K674" s="2"/>
      <c r="L674" s="2" t="str">
        <f t="shared" si="31"/>
        <v>_</v>
      </c>
      <c r="M674" s="2"/>
      <c r="N674" s="2">
        <f>IF(ISBLANK(Table2[[#This Row],[ActualResult]]), 0, 1)</f>
        <v>0</v>
      </c>
      <c r="O674" s="2" t="str">
        <f>IF(ISBLANK(Table2[[#This Row],[ActualResult]]), "_", IF(Table2[[#This Row],[ActualWinner]]=Table2[[#This Row],[PredictedWinner]], "Y", "N"))</f>
        <v>_</v>
      </c>
      <c r="P674" s="2" t="str">
        <f>IF(ISBLANK(Table2[[#This Row],[ActualResult]]), "_", IF(Table2[[#This Row],[ActualAwayScore]]=Table2[[#This Row],[PredictedAwayScore]], "Y", "N"))</f>
        <v>_</v>
      </c>
      <c r="Q674" s="2" t="str">
        <f>IF(ISBLANK(Table2[[#This Row],[ActualResult]]), "_", IF(Table2[[#This Row],[ActualHomeScore]]=Table2[[#This Row],[PredictedHomeScore]], "Y", "N"))</f>
        <v>_</v>
      </c>
      <c r="R674" s="2"/>
      <c r="S674" s="2" t="str">
        <f t="shared" si="30"/>
        <v>_</v>
      </c>
      <c r="T674" s="2">
        <f>IF(VLOOKUP(Table2[[#This Row],[AwayTeam]],Table3[[Teams]:[D]],2)=VLOOKUP(Table2[[#This Row],[HomeTeam]],Table3[[Teams]:[D]],2),1,0)</f>
        <v>0</v>
      </c>
      <c r="U674" s="2">
        <f>IF(VLOOKUP(Table2[[#This Row],[AwayTeam]],Table3[[Teams]:[D]],3)=VLOOKUP(Table2[[#This Row],[HomeTeam]],Table3[[Teams]:[D]],3),1,0)</f>
        <v>0</v>
      </c>
      <c r="V674" s="2">
        <f>IF(Table2[[#This Row],[InterConf]]=1,IF(Table2[[#This Row],[InterDiv]]=0, 1, 0), 0)</f>
        <v>0</v>
      </c>
      <c r="W674" s="2">
        <f>IF(VLOOKUP(Table2[[#This Row],[AwayTeam]],Table3[[Teams]:[D]],2)&lt;&gt;VLOOKUP(Table2[[#This Row],[HomeTeam]],Table3[[Teams]:[D]],2),1,0)</f>
        <v>1</v>
      </c>
    </row>
    <row r="675" spans="1:23" x14ac:dyDescent="0.25">
      <c r="B675" s="1">
        <v>45668</v>
      </c>
      <c r="C675" s="9" t="s">
        <v>784</v>
      </c>
      <c r="D675" s="2" t="s">
        <v>34</v>
      </c>
      <c r="E675" s="2" t="s">
        <v>19</v>
      </c>
      <c r="F675" s="2"/>
      <c r="G675" s="2"/>
      <c r="H675" s="2" t="str">
        <f t="shared" si="32"/>
        <v>_</v>
      </c>
      <c r="I675" s="2"/>
      <c r="J675" s="2"/>
      <c r="K675" s="2"/>
      <c r="L675" s="2" t="str">
        <f t="shared" si="31"/>
        <v>_</v>
      </c>
      <c r="M675" s="2"/>
      <c r="N675" s="2">
        <f>IF(ISBLANK(Table2[[#This Row],[ActualResult]]), 0, 1)</f>
        <v>0</v>
      </c>
      <c r="O675" s="2" t="str">
        <f>IF(ISBLANK(Table2[[#This Row],[ActualResult]]), "_", IF(Table2[[#This Row],[ActualWinner]]=Table2[[#This Row],[PredictedWinner]], "Y", "N"))</f>
        <v>_</v>
      </c>
      <c r="P675" s="2" t="str">
        <f>IF(ISBLANK(Table2[[#This Row],[ActualResult]]), "_", IF(Table2[[#This Row],[ActualAwayScore]]=Table2[[#This Row],[PredictedAwayScore]], "Y", "N"))</f>
        <v>_</v>
      </c>
      <c r="Q675" s="2" t="str">
        <f>IF(ISBLANK(Table2[[#This Row],[ActualResult]]), "_", IF(Table2[[#This Row],[ActualHomeScore]]=Table2[[#This Row],[PredictedHomeScore]], "Y", "N"))</f>
        <v>_</v>
      </c>
      <c r="R675" s="2"/>
      <c r="S675" s="2" t="str">
        <f t="shared" si="30"/>
        <v>_</v>
      </c>
      <c r="T675" s="2">
        <f>IF(VLOOKUP(Table2[[#This Row],[AwayTeam]],Table3[[Teams]:[D]],2)=VLOOKUP(Table2[[#This Row],[HomeTeam]],Table3[[Teams]:[D]],2),1,0)</f>
        <v>0</v>
      </c>
      <c r="U675" s="2">
        <f>IF(VLOOKUP(Table2[[#This Row],[AwayTeam]],Table3[[Teams]:[D]],3)=VLOOKUP(Table2[[#This Row],[HomeTeam]],Table3[[Teams]:[D]],3),1,0)</f>
        <v>0</v>
      </c>
      <c r="V675" s="2">
        <f>IF(Table2[[#This Row],[InterConf]]=1,IF(Table2[[#This Row],[InterDiv]]=0, 1, 0), 0)</f>
        <v>0</v>
      </c>
      <c r="W675" s="2">
        <f>IF(VLOOKUP(Table2[[#This Row],[AwayTeam]],Table3[[Teams]:[D]],2)&lt;&gt;VLOOKUP(Table2[[#This Row],[HomeTeam]],Table3[[Teams]:[D]],2),1,0)</f>
        <v>1</v>
      </c>
    </row>
    <row r="676" spans="1:23" x14ac:dyDescent="0.25">
      <c r="B676" s="1">
        <v>45668</v>
      </c>
      <c r="C676" s="9" t="s">
        <v>785</v>
      </c>
      <c r="D676" s="2" t="s">
        <v>43</v>
      </c>
      <c r="E676" s="2" t="s">
        <v>32</v>
      </c>
      <c r="F676" s="2"/>
      <c r="G676" s="2"/>
      <c r="H676" s="2" t="str">
        <f t="shared" si="32"/>
        <v>_</v>
      </c>
      <c r="I676" s="2"/>
      <c r="J676" s="2"/>
      <c r="K676" s="2"/>
      <c r="L676" s="2" t="str">
        <f t="shared" si="31"/>
        <v>_</v>
      </c>
      <c r="M676" s="2"/>
      <c r="N676" s="2">
        <f>IF(ISBLANK(Table2[[#This Row],[ActualResult]]), 0, 1)</f>
        <v>0</v>
      </c>
      <c r="O676" s="2" t="str">
        <f>IF(ISBLANK(Table2[[#This Row],[ActualResult]]), "_", IF(Table2[[#This Row],[ActualWinner]]=Table2[[#This Row],[PredictedWinner]], "Y", "N"))</f>
        <v>_</v>
      </c>
      <c r="P676" s="2" t="str">
        <f>IF(ISBLANK(Table2[[#This Row],[ActualResult]]), "_", IF(Table2[[#This Row],[ActualAwayScore]]=Table2[[#This Row],[PredictedAwayScore]], "Y", "N"))</f>
        <v>_</v>
      </c>
      <c r="Q676" s="2" t="str">
        <f>IF(ISBLANK(Table2[[#This Row],[ActualResult]]), "_", IF(Table2[[#This Row],[ActualHomeScore]]=Table2[[#This Row],[PredictedHomeScore]], "Y", "N"))</f>
        <v>_</v>
      </c>
      <c r="R676" s="2"/>
      <c r="S676" s="2" t="str">
        <f t="shared" si="30"/>
        <v>_</v>
      </c>
      <c r="T676" s="2">
        <f>IF(VLOOKUP(Table2[[#This Row],[AwayTeam]],Table3[[Teams]:[D]],2)=VLOOKUP(Table2[[#This Row],[HomeTeam]],Table3[[Teams]:[D]],2),1,0)</f>
        <v>1</v>
      </c>
      <c r="U676" s="2">
        <f>IF(VLOOKUP(Table2[[#This Row],[AwayTeam]],Table3[[Teams]:[D]],3)=VLOOKUP(Table2[[#This Row],[HomeTeam]],Table3[[Teams]:[D]],3),1,0)</f>
        <v>0</v>
      </c>
      <c r="V676" s="2">
        <f>IF(Table2[[#This Row],[InterConf]]=1,IF(Table2[[#This Row],[InterDiv]]=0, 1, 0), 0)</f>
        <v>1</v>
      </c>
      <c r="W676" s="2">
        <f>IF(VLOOKUP(Table2[[#This Row],[AwayTeam]],Table3[[Teams]:[D]],2)&lt;&gt;VLOOKUP(Table2[[#This Row],[HomeTeam]],Table3[[Teams]:[D]],2),1,0)</f>
        <v>0</v>
      </c>
    </row>
    <row r="677" spans="1:23" x14ac:dyDescent="0.25">
      <c r="B677" s="1">
        <v>45668</v>
      </c>
      <c r="C677" s="9" t="s">
        <v>786</v>
      </c>
      <c r="D677" s="2" t="s">
        <v>47</v>
      </c>
      <c r="E677" s="2" t="s">
        <v>45</v>
      </c>
      <c r="F677" s="2"/>
      <c r="G677" s="2"/>
      <c r="H677" s="2" t="str">
        <f t="shared" si="32"/>
        <v>_</v>
      </c>
      <c r="I677" s="2"/>
      <c r="J677" s="2"/>
      <c r="K677" s="2"/>
      <c r="L677" s="2" t="str">
        <f t="shared" si="31"/>
        <v>_</v>
      </c>
      <c r="M677" s="2"/>
      <c r="N677" s="2">
        <f>IF(ISBLANK(Table2[[#This Row],[ActualResult]]), 0, 1)</f>
        <v>0</v>
      </c>
      <c r="O677" s="2" t="str">
        <f>IF(ISBLANK(Table2[[#This Row],[ActualResult]]), "_", IF(Table2[[#This Row],[ActualWinner]]=Table2[[#This Row],[PredictedWinner]], "Y", "N"))</f>
        <v>_</v>
      </c>
      <c r="P677" s="2" t="str">
        <f>IF(ISBLANK(Table2[[#This Row],[ActualResult]]), "_", IF(Table2[[#This Row],[ActualAwayScore]]=Table2[[#This Row],[PredictedAwayScore]], "Y", "N"))</f>
        <v>_</v>
      </c>
      <c r="Q677" s="2" t="str">
        <f>IF(ISBLANK(Table2[[#This Row],[ActualResult]]), "_", IF(Table2[[#This Row],[ActualHomeScore]]=Table2[[#This Row],[PredictedHomeScore]], "Y", "N"))</f>
        <v>_</v>
      </c>
      <c r="R677" s="2"/>
      <c r="S677" s="2" t="str">
        <f t="shared" si="30"/>
        <v>_</v>
      </c>
      <c r="T677" s="2">
        <f>IF(VLOOKUP(Table2[[#This Row],[AwayTeam]],Table3[[Teams]:[D]],2)=VLOOKUP(Table2[[#This Row],[HomeTeam]],Table3[[Teams]:[D]],2),1,0)</f>
        <v>0</v>
      </c>
      <c r="U677" s="2">
        <f>IF(VLOOKUP(Table2[[#This Row],[AwayTeam]],Table3[[Teams]:[D]],3)=VLOOKUP(Table2[[#This Row],[HomeTeam]],Table3[[Teams]:[D]],3),1,0)</f>
        <v>0</v>
      </c>
      <c r="V677" s="2">
        <f>IF(Table2[[#This Row],[InterConf]]=1,IF(Table2[[#This Row],[InterDiv]]=0, 1, 0), 0)</f>
        <v>0</v>
      </c>
      <c r="W677" s="2">
        <f>IF(VLOOKUP(Table2[[#This Row],[AwayTeam]],Table3[[Teams]:[D]],2)&lt;&gt;VLOOKUP(Table2[[#This Row],[HomeTeam]],Table3[[Teams]:[D]],2),1,0)</f>
        <v>1</v>
      </c>
    </row>
    <row r="678" spans="1:23" x14ac:dyDescent="0.25">
      <c r="B678" s="1">
        <v>45668</v>
      </c>
      <c r="C678" s="9" t="s">
        <v>787</v>
      </c>
      <c r="D678" s="2" t="s">
        <v>23</v>
      </c>
      <c r="E678" s="2" t="s">
        <v>17</v>
      </c>
      <c r="F678" s="2"/>
      <c r="G678" s="2"/>
      <c r="H678" s="2" t="str">
        <f t="shared" si="32"/>
        <v>_</v>
      </c>
      <c r="I678" s="2"/>
      <c r="J678" s="2"/>
      <c r="K678" s="2"/>
      <c r="L678" s="2" t="str">
        <f t="shared" si="31"/>
        <v>_</v>
      </c>
      <c r="M678" s="2"/>
      <c r="N678" s="2">
        <f>IF(ISBLANK(Table2[[#This Row],[ActualResult]]), 0, 1)</f>
        <v>0</v>
      </c>
      <c r="O678" s="2" t="str">
        <f>IF(ISBLANK(Table2[[#This Row],[ActualResult]]), "_", IF(Table2[[#This Row],[ActualWinner]]=Table2[[#This Row],[PredictedWinner]], "Y", "N"))</f>
        <v>_</v>
      </c>
      <c r="P678" s="2" t="str">
        <f>IF(ISBLANK(Table2[[#This Row],[ActualResult]]), "_", IF(Table2[[#This Row],[ActualAwayScore]]=Table2[[#This Row],[PredictedAwayScore]], "Y", "N"))</f>
        <v>_</v>
      </c>
      <c r="Q678" s="2" t="str">
        <f>IF(ISBLANK(Table2[[#This Row],[ActualResult]]), "_", IF(Table2[[#This Row],[ActualHomeScore]]=Table2[[#This Row],[PredictedHomeScore]], "Y", "N"))</f>
        <v>_</v>
      </c>
      <c r="R678" s="2"/>
      <c r="S678" s="2" t="str">
        <f t="shared" si="30"/>
        <v>_</v>
      </c>
      <c r="T678" s="2">
        <f>IF(VLOOKUP(Table2[[#This Row],[AwayTeam]],Table3[[Teams]:[D]],2)=VLOOKUP(Table2[[#This Row],[HomeTeam]],Table3[[Teams]:[D]],2),1,0)</f>
        <v>1</v>
      </c>
      <c r="U678" s="2">
        <f>IF(VLOOKUP(Table2[[#This Row],[AwayTeam]],Table3[[Teams]:[D]],3)=VLOOKUP(Table2[[#This Row],[HomeTeam]],Table3[[Teams]:[D]],3),1,0)</f>
        <v>0</v>
      </c>
      <c r="V678" s="2">
        <f>IF(Table2[[#This Row],[InterConf]]=1,IF(Table2[[#This Row],[InterDiv]]=0, 1, 0), 0)</f>
        <v>1</v>
      </c>
      <c r="W678" s="2">
        <f>IF(VLOOKUP(Table2[[#This Row],[AwayTeam]],Table3[[Teams]:[D]],2)&lt;&gt;VLOOKUP(Table2[[#This Row],[HomeTeam]],Table3[[Teams]:[D]],2),1,0)</f>
        <v>0</v>
      </c>
    </row>
    <row r="679" spans="1:23" x14ac:dyDescent="0.25">
      <c r="B679" s="1">
        <v>45668</v>
      </c>
      <c r="C679" s="9" t="s">
        <v>788</v>
      </c>
      <c r="D679" s="2" t="s">
        <v>36</v>
      </c>
      <c r="E679" s="2" t="s">
        <v>13</v>
      </c>
      <c r="F679" s="2"/>
      <c r="G679" s="2"/>
      <c r="H679" s="2" t="str">
        <f t="shared" si="32"/>
        <v>_</v>
      </c>
      <c r="I679" s="2"/>
      <c r="J679" s="2"/>
      <c r="K679" s="2"/>
      <c r="L679" s="2" t="str">
        <f t="shared" si="31"/>
        <v>_</v>
      </c>
      <c r="M679" s="2"/>
      <c r="N679" s="2">
        <f>IF(ISBLANK(Table2[[#This Row],[ActualResult]]), 0, 1)</f>
        <v>0</v>
      </c>
      <c r="O679" s="2" t="str">
        <f>IF(ISBLANK(Table2[[#This Row],[ActualResult]]), "_", IF(Table2[[#This Row],[ActualWinner]]=Table2[[#This Row],[PredictedWinner]], "Y", "N"))</f>
        <v>_</v>
      </c>
      <c r="P679" s="2" t="str">
        <f>IF(ISBLANK(Table2[[#This Row],[ActualResult]]), "_", IF(Table2[[#This Row],[ActualAwayScore]]=Table2[[#This Row],[PredictedAwayScore]], "Y", "N"))</f>
        <v>_</v>
      </c>
      <c r="Q679" s="2" t="str">
        <f>IF(ISBLANK(Table2[[#This Row],[ActualResult]]), "_", IF(Table2[[#This Row],[ActualHomeScore]]=Table2[[#This Row],[PredictedHomeScore]], "Y", "N"))</f>
        <v>_</v>
      </c>
      <c r="R679" s="2"/>
      <c r="S679" s="2" t="str">
        <f t="shared" si="30"/>
        <v>_</v>
      </c>
      <c r="T679" s="2">
        <f>IF(VLOOKUP(Table2[[#This Row],[AwayTeam]],Table3[[Teams]:[D]],2)=VLOOKUP(Table2[[#This Row],[HomeTeam]],Table3[[Teams]:[D]],2),1,0)</f>
        <v>0</v>
      </c>
      <c r="U679" s="2">
        <f>IF(VLOOKUP(Table2[[#This Row],[AwayTeam]],Table3[[Teams]:[D]],3)=VLOOKUP(Table2[[#This Row],[HomeTeam]],Table3[[Teams]:[D]],3),1,0)</f>
        <v>0</v>
      </c>
      <c r="V679" s="2">
        <f>IF(Table2[[#This Row],[InterConf]]=1,IF(Table2[[#This Row],[InterDiv]]=0, 1, 0), 0)</f>
        <v>0</v>
      </c>
      <c r="W679" s="2">
        <f>IF(VLOOKUP(Table2[[#This Row],[AwayTeam]],Table3[[Teams]:[D]],2)&lt;&gt;VLOOKUP(Table2[[#This Row],[HomeTeam]],Table3[[Teams]:[D]],2),1,0)</f>
        <v>1</v>
      </c>
    </row>
    <row r="680" spans="1:23" x14ac:dyDescent="0.25">
      <c r="B680" s="1">
        <v>45668</v>
      </c>
      <c r="C680" s="9" t="s">
        <v>789</v>
      </c>
      <c r="D680" s="2" t="s">
        <v>26</v>
      </c>
      <c r="E680" s="2" t="s">
        <v>22</v>
      </c>
      <c r="F680" s="2"/>
      <c r="G680" s="2"/>
      <c r="H680" s="2" t="str">
        <f t="shared" si="32"/>
        <v>_</v>
      </c>
      <c r="I680" s="2"/>
      <c r="J680" s="2"/>
      <c r="K680" s="2"/>
      <c r="L680" s="2" t="str">
        <f t="shared" si="31"/>
        <v>_</v>
      </c>
      <c r="M680" s="2"/>
      <c r="N680" s="2">
        <f>IF(ISBLANK(Table2[[#This Row],[ActualResult]]), 0, 1)</f>
        <v>0</v>
      </c>
      <c r="O680" s="2" t="str">
        <f>IF(ISBLANK(Table2[[#This Row],[ActualResult]]), "_", IF(Table2[[#This Row],[ActualWinner]]=Table2[[#This Row],[PredictedWinner]], "Y", "N"))</f>
        <v>_</v>
      </c>
      <c r="P680" s="2" t="str">
        <f>IF(ISBLANK(Table2[[#This Row],[ActualResult]]), "_", IF(Table2[[#This Row],[ActualAwayScore]]=Table2[[#This Row],[PredictedAwayScore]], "Y", "N"))</f>
        <v>_</v>
      </c>
      <c r="Q680" s="2" t="str">
        <f>IF(ISBLANK(Table2[[#This Row],[ActualResult]]), "_", IF(Table2[[#This Row],[ActualHomeScore]]=Table2[[#This Row],[PredictedHomeScore]], "Y", "N"))</f>
        <v>_</v>
      </c>
      <c r="R680" s="2"/>
      <c r="S680" s="2" t="str">
        <f t="shared" si="30"/>
        <v>_</v>
      </c>
      <c r="T680" s="2">
        <f>IF(VLOOKUP(Table2[[#This Row],[AwayTeam]],Table3[[Teams]:[D]],2)=VLOOKUP(Table2[[#This Row],[HomeTeam]],Table3[[Teams]:[D]],2),1,0)</f>
        <v>1</v>
      </c>
      <c r="U680" s="2">
        <f>IF(VLOOKUP(Table2[[#This Row],[AwayTeam]],Table3[[Teams]:[D]],3)=VLOOKUP(Table2[[#This Row],[HomeTeam]],Table3[[Teams]:[D]],3),1,0)</f>
        <v>1</v>
      </c>
      <c r="V680" s="2">
        <f>IF(Table2[[#This Row],[InterConf]]=1,IF(Table2[[#This Row],[InterDiv]]=0, 1, 0), 0)</f>
        <v>0</v>
      </c>
      <c r="W680" s="2">
        <f>IF(VLOOKUP(Table2[[#This Row],[AwayTeam]],Table3[[Teams]:[D]],2)&lt;&gt;VLOOKUP(Table2[[#This Row],[HomeTeam]],Table3[[Teams]:[D]],2),1,0)</f>
        <v>0</v>
      </c>
    </row>
    <row r="681" spans="1:23" x14ac:dyDescent="0.25">
      <c r="B681" s="1">
        <v>45668</v>
      </c>
      <c r="C681" s="9" t="s">
        <v>790</v>
      </c>
      <c r="D681" s="2" t="s">
        <v>46</v>
      </c>
      <c r="E681" s="2" t="s">
        <v>35</v>
      </c>
      <c r="F681" s="2"/>
      <c r="G681" s="2"/>
      <c r="H681" s="2" t="str">
        <f t="shared" si="32"/>
        <v>_</v>
      </c>
      <c r="I681" s="2"/>
      <c r="J681" s="2"/>
      <c r="K681" s="2"/>
      <c r="L681" s="2" t="str">
        <f t="shared" si="31"/>
        <v>_</v>
      </c>
      <c r="M681" s="2"/>
      <c r="N681" s="2">
        <f>IF(ISBLANK(Table2[[#This Row],[ActualResult]]), 0, 1)</f>
        <v>0</v>
      </c>
      <c r="O681" s="2" t="str">
        <f>IF(ISBLANK(Table2[[#This Row],[ActualResult]]), "_", IF(Table2[[#This Row],[ActualWinner]]=Table2[[#This Row],[PredictedWinner]], "Y", "N"))</f>
        <v>_</v>
      </c>
      <c r="P681" s="2" t="str">
        <f>IF(ISBLANK(Table2[[#This Row],[ActualResult]]), "_", IF(Table2[[#This Row],[ActualAwayScore]]=Table2[[#This Row],[PredictedAwayScore]], "Y", "N"))</f>
        <v>_</v>
      </c>
      <c r="Q681" s="2" t="str">
        <f>IF(ISBLANK(Table2[[#This Row],[ActualResult]]), "_", IF(Table2[[#This Row],[ActualHomeScore]]=Table2[[#This Row],[PredictedHomeScore]], "Y", "N"))</f>
        <v>_</v>
      </c>
      <c r="R681" s="2"/>
      <c r="S681" s="2" t="str">
        <f t="shared" si="30"/>
        <v>_</v>
      </c>
      <c r="T681" s="2">
        <f>IF(VLOOKUP(Table2[[#This Row],[AwayTeam]],Table3[[Teams]:[D]],2)=VLOOKUP(Table2[[#This Row],[HomeTeam]],Table3[[Teams]:[D]],2),1,0)</f>
        <v>0</v>
      </c>
      <c r="U681" s="2">
        <f>IF(VLOOKUP(Table2[[#This Row],[AwayTeam]],Table3[[Teams]:[D]],3)=VLOOKUP(Table2[[#This Row],[HomeTeam]],Table3[[Teams]:[D]],3),1,0)</f>
        <v>0</v>
      </c>
      <c r="V681" s="2">
        <f>IF(Table2[[#This Row],[InterConf]]=1,IF(Table2[[#This Row],[InterDiv]]=0, 1, 0), 0)</f>
        <v>0</v>
      </c>
      <c r="W681" s="2">
        <f>IF(VLOOKUP(Table2[[#This Row],[AwayTeam]],Table3[[Teams]:[D]],2)&lt;&gt;VLOOKUP(Table2[[#This Row],[HomeTeam]],Table3[[Teams]:[D]],2),1,0)</f>
        <v>1</v>
      </c>
    </row>
    <row r="682" spans="1:23" x14ac:dyDescent="0.25">
      <c r="B682" s="1">
        <v>45668</v>
      </c>
      <c r="C682" s="9" t="s">
        <v>791</v>
      </c>
      <c r="D682" s="2" t="s">
        <v>33</v>
      </c>
      <c r="E682" s="2" t="s">
        <v>15</v>
      </c>
      <c r="F682" s="2"/>
      <c r="G682" s="2"/>
      <c r="H682" s="2" t="str">
        <f t="shared" si="32"/>
        <v>_</v>
      </c>
      <c r="I682" s="2"/>
      <c r="J682" s="2"/>
      <c r="K682" s="2"/>
      <c r="L682" s="2" t="str">
        <f t="shared" si="31"/>
        <v>_</v>
      </c>
      <c r="M682" s="2"/>
      <c r="N682" s="2">
        <f>IF(ISBLANK(Table2[[#This Row],[ActualResult]]), 0, 1)</f>
        <v>0</v>
      </c>
      <c r="O682" s="2" t="str">
        <f>IF(ISBLANK(Table2[[#This Row],[ActualResult]]), "_", IF(Table2[[#This Row],[ActualWinner]]=Table2[[#This Row],[PredictedWinner]], "Y", "N"))</f>
        <v>_</v>
      </c>
      <c r="P682" s="2" t="str">
        <f>IF(ISBLANK(Table2[[#This Row],[ActualResult]]), "_", IF(Table2[[#This Row],[ActualAwayScore]]=Table2[[#This Row],[PredictedAwayScore]], "Y", "N"))</f>
        <v>_</v>
      </c>
      <c r="Q682" s="2" t="str">
        <f>IF(ISBLANK(Table2[[#This Row],[ActualResult]]), "_", IF(Table2[[#This Row],[ActualHomeScore]]=Table2[[#This Row],[PredictedHomeScore]], "Y", "N"))</f>
        <v>_</v>
      </c>
      <c r="R682" s="2"/>
      <c r="S682" s="2" t="str">
        <f t="shared" si="30"/>
        <v>_</v>
      </c>
      <c r="T682" s="2">
        <f>IF(VLOOKUP(Table2[[#This Row],[AwayTeam]],Table3[[Teams]:[D]],2)=VLOOKUP(Table2[[#This Row],[HomeTeam]],Table3[[Teams]:[D]],2),1,0)</f>
        <v>0</v>
      </c>
      <c r="U682" s="2">
        <f>IF(VLOOKUP(Table2[[#This Row],[AwayTeam]],Table3[[Teams]:[D]],3)=VLOOKUP(Table2[[#This Row],[HomeTeam]],Table3[[Teams]:[D]],3),1,0)</f>
        <v>0</v>
      </c>
      <c r="V682" s="2">
        <f>IF(Table2[[#This Row],[InterConf]]=1,IF(Table2[[#This Row],[InterDiv]]=0, 1, 0), 0)</f>
        <v>0</v>
      </c>
      <c r="W682" s="2">
        <f>IF(VLOOKUP(Table2[[#This Row],[AwayTeam]],Table3[[Teams]:[D]],2)&lt;&gt;VLOOKUP(Table2[[#This Row],[HomeTeam]],Table3[[Teams]:[D]],2),1,0)</f>
        <v>1</v>
      </c>
    </row>
    <row r="683" spans="1:23" x14ac:dyDescent="0.25">
      <c r="B683" s="1">
        <v>45668</v>
      </c>
      <c r="C683" s="9" t="s">
        <v>792</v>
      </c>
      <c r="D683" s="2" t="s">
        <v>28</v>
      </c>
      <c r="E683" s="2" t="s">
        <v>24</v>
      </c>
      <c r="F683" s="2"/>
      <c r="G683" s="2"/>
      <c r="H683" s="2" t="str">
        <f t="shared" si="32"/>
        <v>_</v>
      </c>
      <c r="I683" s="2"/>
      <c r="J683" s="2"/>
      <c r="K683" s="2"/>
      <c r="L683" s="2" t="str">
        <f t="shared" si="31"/>
        <v>_</v>
      </c>
      <c r="M683" s="2"/>
      <c r="N683" s="2">
        <f>IF(ISBLANK(Table2[[#This Row],[ActualResult]]), 0, 1)</f>
        <v>0</v>
      </c>
      <c r="O683" s="2" t="str">
        <f>IF(ISBLANK(Table2[[#This Row],[ActualResult]]), "_", IF(Table2[[#This Row],[ActualWinner]]=Table2[[#This Row],[PredictedWinner]], "Y", "N"))</f>
        <v>_</v>
      </c>
      <c r="P683" s="2" t="str">
        <f>IF(ISBLANK(Table2[[#This Row],[ActualResult]]), "_", IF(Table2[[#This Row],[ActualAwayScore]]=Table2[[#This Row],[PredictedAwayScore]], "Y", "N"))</f>
        <v>_</v>
      </c>
      <c r="Q683" s="2" t="str">
        <f>IF(ISBLANK(Table2[[#This Row],[ActualResult]]), "_", IF(Table2[[#This Row],[ActualHomeScore]]=Table2[[#This Row],[PredictedHomeScore]], "Y", "N"))</f>
        <v>_</v>
      </c>
      <c r="R683" s="2"/>
      <c r="S683" s="2" t="str">
        <f t="shared" si="30"/>
        <v>_</v>
      </c>
      <c r="T683" s="2">
        <f>IF(VLOOKUP(Table2[[#This Row],[AwayTeam]],Table3[[Teams]:[D]],2)=VLOOKUP(Table2[[#This Row],[HomeTeam]],Table3[[Teams]:[D]],2),1,0)</f>
        <v>1</v>
      </c>
      <c r="U683" s="2">
        <f>IF(VLOOKUP(Table2[[#This Row],[AwayTeam]],Table3[[Teams]:[D]],3)=VLOOKUP(Table2[[#This Row],[HomeTeam]],Table3[[Teams]:[D]],3),1,0)</f>
        <v>1</v>
      </c>
      <c r="V683" s="2">
        <f>IF(Table2[[#This Row],[InterConf]]=1,IF(Table2[[#This Row],[InterDiv]]=0, 1, 0), 0)</f>
        <v>0</v>
      </c>
      <c r="W683" s="2">
        <f>IF(VLOOKUP(Table2[[#This Row],[AwayTeam]],Table3[[Teams]:[D]],2)&lt;&gt;VLOOKUP(Table2[[#This Row],[HomeTeam]],Table3[[Teams]:[D]],2),1,0)</f>
        <v>0</v>
      </c>
    </row>
    <row r="684" spans="1:23" x14ac:dyDescent="0.25">
      <c r="B684" s="1">
        <v>45668</v>
      </c>
      <c r="C684" s="9" t="s">
        <v>793</v>
      </c>
      <c r="D684" s="2" t="s">
        <v>20</v>
      </c>
      <c r="E684" s="2" t="s">
        <v>27</v>
      </c>
      <c r="F684" s="2"/>
      <c r="G684" s="2"/>
      <c r="H684" s="2" t="str">
        <f t="shared" si="32"/>
        <v>_</v>
      </c>
      <c r="I684" s="2"/>
      <c r="J684" s="2"/>
      <c r="K684" s="2"/>
      <c r="L684" s="2" t="str">
        <f t="shared" si="31"/>
        <v>_</v>
      </c>
      <c r="M684" s="2"/>
      <c r="N684" s="2">
        <f>IF(ISBLANK(Table2[[#This Row],[ActualResult]]), 0, 1)</f>
        <v>0</v>
      </c>
      <c r="O684" s="2" t="str">
        <f>IF(ISBLANK(Table2[[#This Row],[ActualResult]]), "_", IF(Table2[[#This Row],[ActualWinner]]=Table2[[#This Row],[PredictedWinner]], "Y", "N"))</f>
        <v>_</v>
      </c>
      <c r="P684" s="2" t="str">
        <f>IF(ISBLANK(Table2[[#This Row],[ActualResult]]), "_", IF(Table2[[#This Row],[ActualAwayScore]]=Table2[[#This Row],[PredictedAwayScore]], "Y", "N"))</f>
        <v>_</v>
      </c>
      <c r="Q684" s="2" t="str">
        <f>IF(ISBLANK(Table2[[#This Row],[ActualResult]]), "_", IF(Table2[[#This Row],[ActualHomeScore]]=Table2[[#This Row],[PredictedHomeScore]], "Y", "N"))</f>
        <v>_</v>
      </c>
      <c r="R684" s="2"/>
      <c r="S684" s="2" t="str">
        <f t="shared" si="30"/>
        <v>_</v>
      </c>
      <c r="T684" s="2">
        <f>IF(VLOOKUP(Table2[[#This Row],[AwayTeam]],Table3[[Teams]:[D]],2)=VLOOKUP(Table2[[#This Row],[HomeTeam]],Table3[[Teams]:[D]],2),1,0)</f>
        <v>0</v>
      </c>
      <c r="U684" s="2">
        <f>IF(VLOOKUP(Table2[[#This Row],[AwayTeam]],Table3[[Teams]:[D]],3)=VLOOKUP(Table2[[#This Row],[HomeTeam]],Table3[[Teams]:[D]],3),1,0)</f>
        <v>0</v>
      </c>
      <c r="V684" s="2">
        <f>IF(Table2[[#This Row],[InterConf]]=1,IF(Table2[[#This Row],[InterDiv]]=0, 1, 0), 0)</f>
        <v>0</v>
      </c>
      <c r="W684" s="2">
        <f>IF(VLOOKUP(Table2[[#This Row],[AwayTeam]],Table3[[Teams]:[D]],2)&lt;&gt;VLOOKUP(Table2[[#This Row],[HomeTeam]],Table3[[Teams]:[D]],2),1,0)</f>
        <v>1</v>
      </c>
    </row>
    <row r="685" spans="1:23" x14ac:dyDescent="0.25">
      <c r="A685" s="5"/>
      <c r="B685" s="3">
        <v>45668</v>
      </c>
      <c r="C685" s="10" t="s">
        <v>794</v>
      </c>
      <c r="D685" s="4" t="s">
        <v>37</v>
      </c>
      <c r="E685" s="4" t="s">
        <v>38</v>
      </c>
      <c r="F685" s="4"/>
      <c r="G685" s="4"/>
      <c r="H685" s="4" t="str">
        <f t="shared" si="32"/>
        <v>_</v>
      </c>
      <c r="I685" s="4"/>
      <c r="J685" s="4"/>
      <c r="K685" s="4"/>
      <c r="L685" s="2" t="str">
        <f t="shared" si="31"/>
        <v>_</v>
      </c>
      <c r="M685" s="4"/>
      <c r="N685" s="4">
        <f>IF(ISBLANK(Table2[[#This Row],[ActualResult]]), 0, 1)</f>
        <v>0</v>
      </c>
      <c r="O685" s="4" t="str">
        <f>IF(ISBLANK(Table2[[#This Row],[ActualResult]]), "_", IF(Table2[[#This Row],[ActualWinner]]=Table2[[#This Row],[PredictedWinner]], "Y", "N"))</f>
        <v>_</v>
      </c>
      <c r="P685" s="4" t="str">
        <f>IF(ISBLANK(Table2[[#This Row],[ActualResult]]), "_", IF(Table2[[#This Row],[ActualAwayScore]]=Table2[[#This Row],[PredictedAwayScore]], "Y", "N"))</f>
        <v>_</v>
      </c>
      <c r="Q685" s="4" t="str">
        <f>IF(ISBLANK(Table2[[#This Row],[ActualResult]]), "_", IF(Table2[[#This Row],[ActualHomeScore]]=Table2[[#This Row],[PredictedHomeScore]], "Y", "N"))</f>
        <v>_</v>
      </c>
      <c r="R685" s="2"/>
      <c r="S685" s="2" t="str">
        <f t="shared" si="30"/>
        <v>_</v>
      </c>
      <c r="T685" s="2">
        <f>IF(VLOOKUP(Table2[[#This Row],[AwayTeam]],Table3[[Teams]:[D]],2)=VLOOKUP(Table2[[#This Row],[HomeTeam]],Table3[[Teams]:[D]],2),1,0)</f>
        <v>1</v>
      </c>
      <c r="U685" s="2">
        <f>IF(VLOOKUP(Table2[[#This Row],[AwayTeam]],Table3[[Teams]:[D]],3)=VLOOKUP(Table2[[#This Row],[HomeTeam]],Table3[[Teams]:[D]],3),1,0)</f>
        <v>0</v>
      </c>
      <c r="V685" s="2">
        <f>IF(Table2[[#This Row],[InterConf]]=1,IF(Table2[[#This Row],[InterDiv]]=0, 1, 0), 0)</f>
        <v>1</v>
      </c>
      <c r="W685" s="2">
        <f>IF(VLOOKUP(Table2[[#This Row],[AwayTeam]],Table3[[Teams]:[D]],2)&lt;&gt;VLOOKUP(Table2[[#This Row],[HomeTeam]],Table3[[Teams]:[D]],2),1,0)</f>
        <v>0</v>
      </c>
    </row>
    <row r="686" spans="1:23" x14ac:dyDescent="0.25">
      <c r="B686" s="1">
        <v>45669</v>
      </c>
      <c r="C686" s="9" t="s">
        <v>795</v>
      </c>
      <c r="D686" s="2" t="s">
        <v>12</v>
      </c>
      <c r="E686" s="2" t="s">
        <v>31</v>
      </c>
      <c r="F686" s="2"/>
      <c r="G686" s="2"/>
      <c r="H686" s="2" t="str">
        <f t="shared" si="32"/>
        <v>_</v>
      </c>
      <c r="I686" s="2"/>
      <c r="J686" s="2"/>
      <c r="K686" s="2"/>
      <c r="L686" s="19" t="str">
        <f t="shared" si="31"/>
        <v>_</v>
      </c>
      <c r="M686" s="2"/>
      <c r="N686" s="2">
        <f>IF(ISBLANK(Table2[[#This Row],[ActualResult]]), 0, 1)</f>
        <v>0</v>
      </c>
      <c r="O686" s="2" t="str">
        <f>IF(ISBLANK(Table2[[#This Row],[ActualResult]]), "_", IF(Table2[[#This Row],[ActualWinner]]=Table2[[#This Row],[PredictedWinner]], "Y", "N"))</f>
        <v>_</v>
      </c>
      <c r="P686" s="2" t="str">
        <f>IF(ISBLANK(Table2[[#This Row],[ActualResult]]), "_", IF(Table2[[#This Row],[ActualAwayScore]]=Table2[[#This Row],[PredictedAwayScore]], "Y", "N"))</f>
        <v>_</v>
      </c>
      <c r="Q686" s="2" t="str">
        <f>IF(ISBLANK(Table2[[#This Row],[ActualResult]]), "_", IF(Table2[[#This Row],[ActualHomeScore]]=Table2[[#This Row],[PredictedHomeScore]], "Y", "N"))</f>
        <v>_</v>
      </c>
      <c r="R686" s="2"/>
      <c r="S686" s="2" t="str">
        <f t="shared" si="30"/>
        <v>_</v>
      </c>
      <c r="T686" s="2">
        <f>IF(VLOOKUP(Table2[[#This Row],[AwayTeam]],Table3[[Teams]:[D]],2)=VLOOKUP(Table2[[#This Row],[HomeTeam]],Table3[[Teams]:[D]],2),1,0)</f>
        <v>0</v>
      </c>
      <c r="U686" s="2">
        <f>IF(VLOOKUP(Table2[[#This Row],[AwayTeam]],Table3[[Teams]:[D]],3)=VLOOKUP(Table2[[#This Row],[HomeTeam]],Table3[[Teams]:[D]],3),1,0)</f>
        <v>0</v>
      </c>
      <c r="V686" s="2">
        <f>IF(Table2[[#This Row],[InterConf]]=1,IF(Table2[[#This Row],[InterDiv]]=0, 1, 0), 0)</f>
        <v>0</v>
      </c>
      <c r="W686" s="2">
        <f>IF(VLOOKUP(Table2[[#This Row],[AwayTeam]],Table3[[Teams]:[D]],2)&lt;&gt;VLOOKUP(Table2[[#This Row],[HomeTeam]],Table3[[Teams]:[D]],2),1,0)</f>
        <v>1</v>
      </c>
    </row>
    <row r="687" spans="1:23" x14ac:dyDescent="0.25">
      <c r="B687" s="1">
        <v>45669</v>
      </c>
      <c r="C687" s="9" t="s">
        <v>796</v>
      </c>
      <c r="D687" s="2" t="s">
        <v>34</v>
      </c>
      <c r="E687" s="2" t="s">
        <v>30</v>
      </c>
      <c r="F687" s="2"/>
      <c r="G687" s="2"/>
      <c r="H687" s="2" t="str">
        <f t="shared" si="32"/>
        <v>_</v>
      </c>
      <c r="I687" s="2"/>
      <c r="J687" s="2"/>
      <c r="K687" s="2"/>
      <c r="L687" s="2" t="str">
        <f t="shared" si="31"/>
        <v>_</v>
      </c>
      <c r="M687" s="2"/>
      <c r="N687" s="2">
        <f>IF(ISBLANK(Table2[[#This Row],[ActualResult]]), 0, 1)</f>
        <v>0</v>
      </c>
      <c r="O687" s="2" t="str">
        <f>IF(ISBLANK(Table2[[#This Row],[ActualResult]]), "_", IF(Table2[[#This Row],[ActualWinner]]=Table2[[#This Row],[PredictedWinner]], "Y", "N"))</f>
        <v>_</v>
      </c>
      <c r="P687" s="2" t="str">
        <f>IF(ISBLANK(Table2[[#This Row],[ActualResult]]), "_", IF(Table2[[#This Row],[ActualAwayScore]]=Table2[[#This Row],[PredictedAwayScore]], "Y", "N"))</f>
        <v>_</v>
      </c>
      <c r="Q687" s="2" t="str">
        <f>IF(ISBLANK(Table2[[#This Row],[ActualResult]]), "_", IF(Table2[[#This Row],[ActualHomeScore]]=Table2[[#This Row],[PredictedHomeScore]], "Y", "N"))</f>
        <v>_</v>
      </c>
      <c r="R687" s="2"/>
      <c r="S687" s="2" t="str">
        <f t="shared" si="30"/>
        <v>_</v>
      </c>
      <c r="T687" s="2">
        <f>IF(VLOOKUP(Table2[[#This Row],[AwayTeam]],Table3[[Teams]:[D]],2)=VLOOKUP(Table2[[#This Row],[HomeTeam]],Table3[[Teams]:[D]],2),1,0)</f>
        <v>0</v>
      </c>
      <c r="U687" s="2">
        <f>IF(VLOOKUP(Table2[[#This Row],[AwayTeam]],Table3[[Teams]:[D]],3)=VLOOKUP(Table2[[#This Row],[HomeTeam]],Table3[[Teams]:[D]],3),1,0)</f>
        <v>0</v>
      </c>
      <c r="V687" s="2">
        <f>IF(Table2[[#This Row],[InterConf]]=1,IF(Table2[[#This Row],[InterDiv]]=0, 1, 0), 0)</f>
        <v>0</v>
      </c>
      <c r="W687" s="2">
        <f>IF(VLOOKUP(Table2[[#This Row],[AwayTeam]],Table3[[Teams]:[D]],2)&lt;&gt;VLOOKUP(Table2[[#This Row],[HomeTeam]],Table3[[Teams]:[D]],2),1,0)</f>
        <v>1</v>
      </c>
    </row>
    <row r="688" spans="1:23" x14ac:dyDescent="0.25">
      <c r="B688" s="1">
        <v>45669</v>
      </c>
      <c r="C688" s="9" t="s">
        <v>797</v>
      </c>
      <c r="D688" s="2" t="s">
        <v>43</v>
      </c>
      <c r="E688" s="2" t="s">
        <v>21</v>
      </c>
      <c r="F688" s="2"/>
      <c r="G688" s="2"/>
      <c r="H688" s="2" t="str">
        <f t="shared" si="32"/>
        <v>_</v>
      </c>
      <c r="I688" s="2"/>
      <c r="J688" s="2"/>
      <c r="K688" s="2"/>
      <c r="L688" s="2" t="str">
        <f t="shared" si="31"/>
        <v>_</v>
      </c>
      <c r="M688" s="2"/>
      <c r="N688" s="2">
        <f>IF(ISBLANK(Table2[[#This Row],[ActualResult]]), 0, 1)</f>
        <v>0</v>
      </c>
      <c r="O688" s="2" t="str">
        <f>IF(ISBLANK(Table2[[#This Row],[ActualResult]]), "_", IF(Table2[[#This Row],[ActualWinner]]=Table2[[#This Row],[PredictedWinner]], "Y", "N"))</f>
        <v>_</v>
      </c>
      <c r="P688" s="2" t="str">
        <f>IF(ISBLANK(Table2[[#This Row],[ActualResult]]), "_", IF(Table2[[#This Row],[ActualAwayScore]]=Table2[[#This Row],[PredictedAwayScore]], "Y", "N"))</f>
        <v>_</v>
      </c>
      <c r="Q688" s="2" t="str">
        <f>IF(ISBLANK(Table2[[#This Row],[ActualResult]]), "_", IF(Table2[[#This Row],[ActualHomeScore]]=Table2[[#This Row],[PredictedHomeScore]], "Y", "N"))</f>
        <v>_</v>
      </c>
      <c r="R688" s="2"/>
      <c r="S688" s="2" t="str">
        <f t="shared" si="30"/>
        <v>_</v>
      </c>
      <c r="T688" s="2">
        <f>IF(VLOOKUP(Table2[[#This Row],[AwayTeam]],Table3[[Teams]:[D]],2)=VLOOKUP(Table2[[#This Row],[HomeTeam]],Table3[[Teams]:[D]],2),1,0)</f>
        <v>1</v>
      </c>
      <c r="U688" s="2">
        <f>IF(VLOOKUP(Table2[[#This Row],[AwayTeam]],Table3[[Teams]:[D]],3)=VLOOKUP(Table2[[#This Row],[HomeTeam]],Table3[[Teams]:[D]],3),1,0)</f>
        <v>0</v>
      </c>
      <c r="V688" s="2">
        <f>IF(Table2[[#This Row],[InterConf]]=1,IF(Table2[[#This Row],[InterDiv]]=0, 1, 0), 0)</f>
        <v>1</v>
      </c>
      <c r="W688" s="2">
        <f>IF(VLOOKUP(Table2[[#This Row],[AwayTeam]],Table3[[Teams]:[D]],2)&lt;&gt;VLOOKUP(Table2[[#This Row],[HomeTeam]],Table3[[Teams]:[D]],2),1,0)</f>
        <v>0</v>
      </c>
    </row>
    <row r="689" spans="1:23" x14ac:dyDescent="0.25">
      <c r="B689" s="1">
        <v>45669</v>
      </c>
      <c r="C689" s="9" t="s">
        <v>798</v>
      </c>
      <c r="D689" s="2" t="s">
        <v>47</v>
      </c>
      <c r="E689" s="2" t="s">
        <v>44</v>
      </c>
      <c r="F689" s="2"/>
      <c r="G689" s="2"/>
      <c r="H689" s="2" t="str">
        <f t="shared" si="32"/>
        <v>_</v>
      </c>
      <c r="I689" s="2"/>
      <c r="J689" s="2"/>
      <c r="K689" s="2"/>
      <c r="L689" s="2" t="str">
        <f t="shared" si="31"/>
        <v>_</v>
      </c>
      <c r="M689" s="2"/>
      <c r="N689" s="2">
        <f>IF(ISBLANK(Table2[[#This Row],[ActualResult]]), 0, 1)</f>
        <v>0</v>
      </c>
      <c r="O689" s="2" t="str">
        <f>IF(ISBLANK(Table2[[#This Row],[ActualResult]]), "_", IF(Table2[[#This Row],[ActualWinner]]=Table2[[#This Row],[PredictedWinner]], "Y", "N"))</f>
        <v>_</v>
      </c>
      <c r="P689" s="2" t="str">
        <f>IF(ISBLANK(Table2[[#This Row],[ActualResult]]), "_", IF(Table2[[#This Row],[ActualAwayScore]]=Table2[[#This Row],[PredictedAwayScore]], "Y", "N"))</f>
        <v>_</v>
      </c>
      <c r="Q689" s="2" t="str">
        <f>IF(ISBLANK(Table2[[#This Row],[ActualResult]]), "_", IF(Table2[[#This Row],[ActualHomeScore]]=Table2[[#This Row],[PredictedHomeScore]], "Y", "N"))</f>
        <v>_</v>
      </c>
      <c r="R689" s="2"/>
      <c r="S689" s="2" t="str">
        <f t="shared" si="30"/>
        <v>_</v>
      </c>
      <c r="T689" s="2">
        <f>IF(VLOOKUP(Table2[[#This Row],[AwayTeam]],Table3[[Teams]:[D]],2)=VLOOKUP(Table2[[#This Row],[HomeTeam]],Table3[[Teams]:[D]],2),1,0)</f>
        <v>0</v>
      </c>
      <c r="U689" s="2">
        <f>IF(VLOOKUP(Table2[[#This Row],[AwayTeam]],Table3[[Teams]:[D]],3)=VLOOKUP(Table2[[#This Row],[HomeTeam]],Table3[[Teams]:[D]],3),1,0)</f>
        <v>0</v>
      </c>
      <c r="V689" s="2">
        <f>IF(Table2[[#This Row],[InterConf]]=1,IF(Table2[[#This Row],[InterDiv]]=0, 1, 0), 0)</f>
        <v>0</v>
      </c>
      <c r="W689" s="2">
        <f>IF(VLOOKUP(Table2[[#This Row],[AwayTeam]],Table3[[Teams]:[D]],2)&lt;&gt;VLOOKUP(Table2[[#This Row],[HomeTeam]],Table3[[Teams]:[D]],2),1,0)</f>
        <v>1</v>
      </c>
    </row>
    <row r="690" spans="1:23" x14ac:dyDescent="0.25">
      <c r="A690" s="5"/>
      <c r="B690" s="3">
        <v>45669</v>
      </c>
      <c r="C690" s="10" t="s">
        <v>799</v>
      </c>
      <c r="D690" s="4" t="s">
        <v>37</v>
      </c>
      <c r="E690" s="4" t="s">
        <v>27</v>
      </c>
      <c r="F690" s="4"/>
      <c r="G690" s="4"/>
      <c r="H690" s="4" t="str">
        <f t="shared" si="32"/>
        <v>_</v>
      </c>
      <c r="I690" s="4"/>
      <c r="J690" s="4"/>
      <c r="K690" s="4"/>
      <c r="L690" s="2" t="str">
        <f t="shared" si="31"/>
        <v>_</v>
      </c>
      <c r="M690" s="4"/>
      <c r="N690" s="4">
        <f>IF(ISBLANK(Table2[[#This Row],[ActualResult]]), 0, 1)</f>
        <v>0</v>
      </c>
      <c r="O690" s="4" t="str">
        <f>IF(ISBLANK(Table2[[#This Row],[ActualResult]]), "_", IF(Table2[[#This Row],[ActualWinner]]=Table2[[#This Row],[PredictedWinner]], "Y", "N"))</f>
        <v>_</v>
      </c>
      <c r="P690" s="4" t="str">
        <f>IF(ISBLANK(Table2[[#This Row],[ActualResult]]), "_", IF(Table2[[#This Row],[ActualAwayScore]]=Table2[[#This Row],[PredictedAwayScore]], "Y", "N"))</f>
        <v>_</v>
      </c>
      <c r="Q690" s="4" t="str">
        <f>IF(ISBLANK(Table2[[#This Row],[ActualResult]]), "_", IF(Table2[[#This Row],[ActualHomeScore]]=Table2[[#This Row],[PredictedHomeScore]], "Y", "N"))</f>
        <v>_</v>
      </c>
      <c r="R690" s="2"/>
      <c r="S690" s="2" t="str">
        <f t="shared" si="30"/>
        <v>_</v>
      </c>
      <c r="T690" s="2">
        <f>IF(VLOOKUP(Table2[[#This Row],[AwayTeam]],Table3[[Teams]:[D]],2)=VLOOKUP(Table2[[#This Row],[HomeTeam]],Table3[[Teams]:[D]],2),1,0)</f>
        <v>1</v>
      </c>
      <c r="U690" s="2">
        <f>IF(VLOOKUP(Table2[[#This Row],[AwayTeam]],Table3[[Teams]:[D]],3)=VLOOKUP(Table2[[#This Row],[HomeTeam]],Table3[[Teams]:[D]],3),1,0)</f>
        <v>0</v>
      </c>
      <c r="V690" s="2">
        <f>IF(Table2[[#This Row],[InterConf]]=1,IF(Table2[[#This Row],[InterDiv]]=0, 1, 0), 0)</f>
        <v>1</v>
      </c>
      <c r="W690" s="2">
        <f>IF(VLOOKUP(Table2[[#This Row],[AwayTeam]],Table3[[Teams]:[D]],2)&lt;&gt;VLOOKUP(Table2[[#This Row],[HomeTeam]],Table3[[Teams]:[D]],2),1,0)</f>
        <v>0</v>
      </c>
    </row>
    <row r="691" spans="1:23" x14ac:dyDescent="0.25">
      <c r="B691" s="1">
        <v>45670</v>
      </c>
      <c r="C691" s="9" t="s">
        <v>800</v>
      </c>
      <c r="D691" s="2" t="s">
        <v>14</v>
      </c>
      <c r="E691" s="2" t="s">
        <v>45</v>
      </c>
      <c r="F691" s="2"/>
      <c r="G691" s="2"/>
      <c r="H691" s="2" t="str">
        <f t="shared" si="32"/>
        <v>_</v>
      </c>
      <c r="I691" s="2"/>
      <c r="J691" s="2"/>
      <c r="K691" s="2"/>
      <c r="L691" s="19" t="str">
        <f t="shared" si="31"/>
        <v>_</v>
      </c>
      <c r="M691" s="2"/>
      <c r="N691" s="2">
        <f>IF(ISBLANK(Table2[[#This Row],[ActualResult]]), 0, 1)</f>
        <v>0</v>
      </c>
      <c r="O691" s="2" t="str">
        <f>IF(ISBLANK(Table2[[#This Row],[ActualResult]]), "_", IF(Table2[[#This Row],[ActualWinner]]=Table2[[#This Row],[PredictedWinner]], "Y", "N"))</f>
        <v>_</v>
      </c>
      <c r="P691" s="2" t="str">
        <f>IF(ISBLANK(Table2[[#This Row],[ActualResult]]), "_", IF(Table2[[#This Row],[ActualAwayScore]]=Table2[[#This Row],[PredictedAwayScore]], "Y", "N"))</f>
        <v>_</v>
      </c>
      <c r="Q691" s="2" t="str">
        <f>IF(ISBLANK(Table2[[#This Row],[ActualResult]]), "_", IF(Table2[[#This Row],[ActualHomeScore]]=Table2[[#This Row],[PredictedHomeScore]], "Y", "N"))</f>
        <v>_</v>
      </c>
      <c r="R691" s="2"/>
      <c r="S691" s="2" t="str">
        <f t="shared" si="30"/>
        <v>_</v>
      </c>
      <c r="T691" s="2">
        <f>IF(VLOOKUP(Table2[[#This Row],[AwayTeam]],Table3[[Teams]:[D]],2)=VLOOKUP(Table2[[#This Row],[HomeTeam]],Table3[[Teams]:[D]],2),1,0)</f>
        <v>1</v>
      </c>
      <c r="U691" s="2">
        <f>IF(VLOOKUP(Table2[[#This Row],[AwayTeam]],Table3[[Teams]:[D]],3)=VLOOKUP(Table2[[#This Row],[HomeTeam]],Table3[[Teams]:[D]],3),1,0)</f>
        <v>0</v>
      </c>
      <c r="V691" s="2">
        <f>IF(Table2[[#This Row],[InterConf]]=1,IF(Table2[[#This Row],[InterDiv]]=0, 1, 0), 0)</f>
        <v>1</v>
      </c>
      <c r="W691" s="2">
        <f>IF(VLOOKUP(Table2[[#This Row],[AwayTeam]],Table3[[Teams]:[D]],2)&lt;&gt;VLOOKUP(Table2[[#This Row],[HomeTeam]],Table3[[Teams]:[D]],2),1,0)</f>
        <v>0</v>
      </c>
    </row>
    <row r="692" spans="1:23" x14ac:dyDescent="0.25">
      <c r="B692" s="1">
        <v>45670</v>
      </c>
      <c r="C692" s="9" t="s">
        <v>801</v>
      </c>
      <c r="D692" s="2" t="s">
        <v>24</v>
      </c>
      <c r="E692" s="2" t="s">
        <v>17</v>
      </c>
      <c r="F692" s="2"/>
      <c r="G692" s="2"/>
      <c r="H692" s="2" t="str">
        <f t="shared" si="32"/>
        <v>_</v>
      </c>
      <c r="I692" s="2"/>
      <c r="J692" s="2"/>
      <c r="K692" s="2"/>
      <c r="L692" s="2" t="str">
        <f t="shared" si="31"/>
        <v>_</v>
      </c>
      <c r="M692" s="2"/>
      <c r="N692" s="2">
        <f>IF(ISBLANK(Table2[[#This Row],[ActualResult]]), 0, 1)</f>
        <v>0</v>
      </c>
      <c r="O692" s="2" t="str">
        <f>IF(ISBLANK(Table2[[#This Row],[ActualResult]]), "_", IF(Table2[[#This Row],[ActualWinner]]=Table2[[#This Row],[PredictedWinner]], "Y", "N"))</f>
        <v>_</v>
      </c>
      <c r="P692" s="2" t="str">
        <f>IF(ISBLANK(Table2[[#This Row],[ActualResult]]), "_", IF(Table2[[#This Row],[ActualAwayScore]]=Table2[[#This Row],[PredictedAwayScore]], "Y", "N"))</f>
        <v>_</v>
      </c>
      <c r="Q692" s="2" t="str">
        <f>IF(ISBLANK(Table2[[#This Row],[ActualResult]]), "_", IF(Table2[[#This Row],[ActualHomeScore]]=Table2[[#This Row],[PredictedHomeScore]], "Y", "N"))</f>
        <v>_</v>
      </c>
      <c r="R692" s="2"/>
      <c r="S692" s="2" t="str">
        <f t="shared" si="30"/>
        <v>_</v>
      </c>
      <c r="T692" s="2">
        <f>IF(VLOOKUP(Table2[[#This Row],[AwayTeam]],Table3[[Teams]:[D]],2)=VLOOKUP(Table2[[#This Row],[HomeTeam]],Table3[[Teams]:[D]],2),1,0)</f>
        <v>1</v>
      </c>
      <c r="U692" s="2">
        <f>IF(VLOOKUP(Table2[[#This Row],[AwayTeam]],Table3[[Teams]:[D]],3)=VLOOKUP(Table2[[#This Row],[HomeTeam]],Table3[[Teams]:[D]],3),1,0)</f>
        <v>0</v>
      </c>
      <c r="V692" s="2">
        <f>IF(Table2[[#This Row],[InterConf]]=1,IF(Table2[[#This Row],[InterDiv]]=0, 1, 0), 0)</f>
        <v>1</v>
      </c>
      <c r="W692" s="2">
        <f>IF(VLOOKUP(Table2[[#This Row],[AwayTeam]],Table3[[Teams]:[D]],2)&lt;&gt;VLOOKUP(Table2[[#This Row],[HomeTeam]],Table3[[Teams]:[D]],2),1,0)</f>
        <v>0</v>
      </c>
    </row>
    <row r="693" spans="1:23" x14ac:dyDescent="0.25">
      <c r="A693" s="5"/>
      <c r="B693" s="3">
        <v>45670</v>
      </c>
      <c r="C693" s="10" t="s">
        <v>802</v>
      </c>
      <c r="D693" s="4" t="s">
        <v>28</v>
      </c>
      <c r="E693" s="4" t="s">
        <v>23</v>
      </c>
      <c r="F693" s="4"/>
      <c r="G693" s="4"/>
      <c r="H693" s="4" t="str">
        <f t="shared" si="32"/>
        <v>_</v>
      </c>
      <c r="I693" s="4"/>
      <c r="J693" s="4"/>
      <c r="K693" s="4"/>
      <c r="L693" s="2" t="str">
        <f t="shared" si="31"/>
        <v>_</v>
      </c>
      <c r="M693" s="4"/>
      <c r="N693" s="4">
        <f>IF(ISBLANK(Table2[[#This Row],[ActualResult]]), 0, 1)</f>
        <v>0</v>
      </c>
      <c r="O693" s="4" t="str">
        <f>IF(ISBLANK(Table2[[#This Row],[ActualResult]]), "_", IF(Table2[[#This Row],[ActualWinner]]=Table2[[#This Row],[PredictedWinner]], "Y", "N"))</f>
        <v>_</v>
      </c>
      <c r="P693" s="4" t="str">
        <f>IF(ISBLANK(Table2[[#This Row],[ActualResult]]), "_", IF(Table2[[#This Row],[ActualAwayScore]]=Table2[[#This Row],[PredictedAwayScore]], "Y", "N"))</f>
        <v>_</v>
      </c>
      <c r="Q693" s="4" t="str">
        <f>IF(ISBLANK(Table2[[#This Row],[ActualResult]]), "_", IF(Table2[[#This Row],[ActualHomeScore]]=Table2[[#This Row],[PredictedHomeScore]], "Y", "N"))</f>
        <v>_</v>
      </c>
      <c r="R693" s="2"/>
      <c r="S693" s="2" t="str">
        <f t="shared" si="30"/>
        <v>_</v>
      </c>
      <c r="T693" s="2">
        <f>IF(VLOOKUP(Table2[[#This Row],[AwayTeam]],Table3[[Teams]:[D]],2)=VLOOKUP(Table2[[#This Row],[HomeTeam]],Table3[[Teams]:[D]],2),1,0)</f>
        <v>1</v>
      </c>
      <c r="U693" s="2">
        <f>IF(VLOOKUP(Table2[[#This Row],[AwayTeam]],Table3[[Teams]:[D]],3)=VLOOKUP(Table2[[#This Row],[HomeTeam]],Table3[[Teams]:[D]],3),1,0)</f>
        <v>1</v>
      </c>
      <c r="V693" s="2">
        <f>IF(Table2[[#This Row],[InterConf]]=1,IF(Table2[[#This Row],[InterDiv]]=0, 1, 0), 0)</f>
        <v>0</v>
      </c>
      <c r="W693" s="2">
        <f>IF(VLOOKUP(Table2[[#This Row],[AwayTeam]],Table3[[Teams]:[D]],2)&lt;&gt;VLOOKUP(Table2[[#This Row],[HomeTeam]],Table3[[Teams]:[D]],2),1,0)</f>
        <v>0</v>
      </c>
    </row>
    <row r="694" spans="1:23" x14ac:dyDescent="0.25">
      <c r="B694" s="1">
        <v>45671</v>
      </c>
      <c r="C694" s="9" t="s">
        <v>803</v>
      </c>
      <c r="D694" s="2" t="s">
        <v>43</v>
      </c>
      <c r="E694" s="2" t="s">
        <v>16</v>
      </c>
      <c r="F694" s="2"/>
      <c r="G694" s="2"/>
      <c r="H694" s="2" t="str">
        <f t="shared" si="32"/>
        <v>_</v>
      </c>
      <c r="I694" s="2"/>
      <c r="J694" s="2"/>
      <c r="K694" s="2"/>
      <c r="L694" s="19" t="str">
        <f t="shared" si="31"/>
        <v>_</v>
      </c>
      <c r="M694" s="2"/>
      <c r="N694" s="2">
        <f>IF(ISBLANK(Table2[[#This Row],[ActualResult]]), 0, 1)</f>
        <v>0</v>
      </c>
      <c r="O694" s="2" t="str">
        <f>IF(ISBLANK(Table2[[#This Row],[ActualResult]]), "_", IF(Table2[[#This Row],[ActualWinner]]=Table2[[#This Row],[PredictedWinner]], "Y", "N"))</f>
        <v>_</v>
      </c>
      <c r="P694" s="2" t="str">
        <f>IF(ISBLANK(Table2[[#This Row],[ActualResult]]), "_", IF(Table2[[#This Row],[ActualAwayScore]]=Table2[[#This Row],[PredictedAwayScore]], "Y", "N"))</f>
        <v>_</v>
      </c>
      <c r="Q694" s="2" t="str">
        <f>IF(ISBLANK(Table2[[#This Row],[ActualResult]]), "_", IF(Table2[[#This Row],[ActualHomeScore]]=Table2[[#This Row],[PredictedHomeScore]], "Y", "N"))</f>
        <v>_</v>
      </c>
      <c r="R694" s="2"/>
      <c r="S694" s="2" t="str">
        <f t="shared" si="30"/>
        <v>_</v>
      </c>
      <c r="T694" s="2">
        <f>IF(VLOOKUP(Table2[[#This Row],[AwayTeam]],Table3[[Teams]:[D]],2)=VLOOKUP(Table2[[#This Row],[HomeTeam]],Table3[[Teams]:[D]],2),1,0)</f>
        <v>1</v>
      </c>
      <c r="U694" s="2">
        <f>IF(VLOOKUP(Table2[[#This Row],[AwayTeam]],Table3[[Teams]:[D]],3)=VLOOKUP(Table2[[#This Row],[HomeTeam]],Table3[[Teams]:[D]],3),1,0)</f>
        <v>1</v>
      </c>
      <c r="V694" s="2">
        <f>IF(Table2[[#This Row],[InterConf]]=1,IF(Table2[[#This Row],[InterDiv]]=0, 1, 0), 0)</f>
        <v>0</v>
      </c>
      <c r="W694" s="2">
        <f>IF(VLOOKUP(Table2[[#This Row],[AwayTeam]],Table3[[Teams]:[D]],2)&lt;&gt;VLOOKUP(Table2[[#This Row],[HomeTeam]],Table3[[Teams]:[D]],2),1,0)</f>
        <v>0</v>
      </c>
    </row>
    <row r="695" spans="1:23" x14ac:dyDescent="0.25">
      <c r="B695" s="1">
        <v>45671</v>
      </c>
      <c r="C695" s="9" t="s">
        <v>804</v>
      </c>
      <c r="D695" s="2" t="s">
        <v>34</v>
      </c>
      <c r="E695" s="2" t="s">
        <v>18</v>
      </c>
      <c r="F695" s="2"/>
      <c r="G695" s="2"/>
      <c r="H695" s="2" t="str">
        <f t="shared" si="32"/>
        <v>_</v>
      </c>
      <c r="I695" s="2"/>
      <c r="J695" s="2"/>
      <c r="K695" s="2"/>
      <c r="L695" s="2" t="str">
        <f t="shared" si="31"/>
        <v>_</v>
      </c>
      <c r="M695" s="2"/>
      <c r="N695" s="2">
        <f>IF(ISBLANK(Table2[[#This Row],[ActualResult]]), 0, 1)</f>
        <v>0</v>
      </c>
      <c r="O695" s="2" t="str">
        <f>IF(ISBLANK(Table2[[#This Row],[ActualResult]]), "_", IF(Table2[[#This Row],[ActualWinner]]=Table2[[#This Row],[PredictedWinner]], "Y", "N"))</f>
        <v>_</v>
      </c>
      <c r="P695" s="2" t="str">
        <f>IF(ISBLANK(Table2[[#This Row],[ActualResult]]), "_", IF(Table2[[#This Row],[ActualAwayScore]]=Table2[[#This Row],[PredictedAwayScore]], "Y", "N"))</f>
        <v>_</v>
      </c>
      <c r="Q695" s="2" t="str">
        <f>IF(ISBLANK(Table2[[#This Row],[ActualResult]]), "_", IF(Table2[[#This Row],[ActualHomeScore]]=Table2[[#This Row],[PredictedHomeScore]], "Y", "N"))</f>
        <v>_</v>
      </c>
      <c r="R695" s="2"/>
      <c r="S695" s="2" t="str">
        <f t="shared" si="30"/>
        <v>_</v>
      </c>
      <c r="T695" s="2">
        <f>IF(VLOOKUP(Table2[[#This Row],[AwayTeam]],Table3[[Teams]:[D]],2)=VLOOKUP(Table2[[#This Row],[HomeTeam]],Table3[[Teams]:[D]],2),1,0)</f>
        <v>0</v>
      </c>
      <c r="U695" s="2">
        <f>IF(VLOOKUP(Table2[[#This Row],[AwayTeam]],Table3[[Teams]:[D]],3)=VLOOKUP(Table2[[#This Row],[HomeTeam]],Table3[[Teams]:[D]],3),1,0)</f>
        <v>0</v>
      </c>
      <c r="V695" s="2">
        <f>IF(Table2[[#This Row],[InterConf]]=1,IF(Table2[[#This Row],[InterDiv]]=0, 1, 0), 0)</f>
        <v>0</v>
      </c>
      <c r="W695" s="2">
        <f>IF(VLOOKUP(Table2[[#This Row],[AwayTeam]],Table3[[Teams]:[D]],2)&lt;&gt;VLOOKUP(Table2[[#This Row],[HomeTeam]],Table3[[Teams]:[D]],2),1,0)</f>
        <v>1</v>
      </c>
    </row>
    <row r="696" spans="1:23" x14ac:dyDescent="0.25">
      <c r="B696" s="1">
        <v>45671</v>
      </c>
      <c r="C696" s="9" t="s">
        <v>805</v>
      </c>
      <c r="D696" s="2" t="s">
        <v>38</v>
      </c>
      <c r="E696" s="2" t="s">
        <v>31</v>
      </c>
      <c r="F696" s="2"/>
      <c r="G696" s="2"/>
      <c r="H696" s="2" t="str">
        <f t="shared" si="32"/>
        <v>_</v>
      </c>
      <c r="I696" s="2"/>
      <c r="J696" s="2"/>
      <c r="K696" s="2"/>
      <c r="L696" s="2" t="str">
        <f t="shared" si="31"/>
        <v>_</v>
      </c>
      <c r="M696" s="2"/>
      <c r="N696" s="2">
        <f>IF(ISBLANK(Table2[[#This Row],[ActualResult]]), 0, 1)</f>
        <v>0</v>
      </c>
      <c r="O696" s="2" t="str">
        <f>IF(ISBLANK(Table2[[#This Row],[ActualResult]]), "_", IF(Table2[[#This Row],[ActualWinner]]=Table2[[#This Row],[PredictedWinner]], "Y", "N"))</f>
        <v>_</v>
      </c>
      <c r="P696" s="2" t="str">
        <f>IF(ISBLANK(Table2[[#This Row],[ActualResult]]), "_", IF(Table2[[#This Row],[ActualAwayScore]]=Table2[[#This Row],[PredictedAwayScore]], "Y", "N"))</f>
        <v>_</v>
      </c>
      <c r="Q696" s="2" t="str">
        <f>IF(ISBLANK(Table2[[#This Row],[ActualResult]]), "_", IF(Table2[[#This Row],[ActualHomeScore]]=Table2[[#This Row],[PredictedHomeScore]], "Y", "N"))</f>
        <v>_</v>
      </c>
      <c r="R696" s="2"/>
      <c r="S696" s="2" t="str">
        <f t="shared" si="30"/>
        <v>_</v>
      </c>
      <c r="T696" s="2">
        <f>IF(VLOOKUP(Table2[[#This Row],[AwayTeam]],Table3[[Teams]:[D]],2)=VLOOKUP(Table2[[#This Row],[HomeTeam]],Table3[[Teams]:[D]],2),1,0)</f>
        <v>0</v>
      </c>
      <c r="U696" s="2">
        <f>IF(VLOOKUP(Table2[[#This Row],[AwayTeam]],Table3[[Teams]:[D]],3)=VLOOKUP(Table2[[#This Row],[HomeTeam]],Table3[[Teams]:[D]],3),1,0)</f>
        <v>0</v>
      </c>
      <c r="V696" s="2">
        <f>IF(Table2[[#This Row],[InterConf]]=1,IF(Table2[[#This Row],[InterDiv]]=0, 1, 0), 0)</f>
        <v>0</v>
      </c>
      <c r="W696" s="2">
        <f>IF(VLOOKUP(Table2[[#This Row],[AwayTeam]],Table3[[Teams]:[D]],2)&lt;&gt;VLOOKUP(Table2[[#This Row],[HomeTeam]],Table3[[Teams]:[D]],2),1,0)</f>
        <v>1</v>
      </c>
    </row>
    <row r="697" spans="1:23" x14ac:dyDescent="0.25">
      <c r="B697" s="1">
        <v>45671</v>
      </c>
      <c r="C697" s="9" t="s">
        <v>806</v>
      </c>
      <c r="D697" s="2" t="s">
        <v>12</v>
      </c>
      <c r="E697" s="2" t="s">
        <v>21</v>
      </c>
      <c r="F697" s="2"/>
      <c r="G697" s="2"/>
      <c r="H697" s="2" t="str">
        <f t="shared" si="32"/>
        <v>_</v>
      </c>
      <c r="I697" s="2"/>
      <c r="J697" s="2"/>
      <c r="K697" s="2"/>
      <c r="L697" s="2" t="str">
        <f t="shared" si="31"/>
        <v>_</v>
      </c>
      <c r="M697" s="2"/>
      <c r="N697" s="2">
        <f>IF(ISBLANK(Table2[[#This Row],[ActualResult]]), 0, 1)</f>
        <v>0</v>
      </c>
      <c r="O697" s="2" t="str">
        <f>IF(ISBLANK(Table2[[#This Row],[ActualResult]]), "_", IF(Table2[[#This Row],[ActualWinner]]=Table2[[#This Row],[PredictedWinner]], "Y", "N"))</f>
        <v>_</v>
      </c>
      <c r="P697" s="2" t="str">
        <f>IF(ISBLANK(Table2[[#This Row],[ActualResult]]), "_", IF(Table2[[#This Row],[ActualAwayScore]]=Table2[[#This Row],[PredictedAwayScore]], "Y", "N"))</f>
        <v>_</v>
      </c>
      <c r="Q697" s="2" t="str">
        <f>IF(ISBLANK(Table2[[#This Row],[ActualResult]]), "_", IF(Table2[[#This Row],[ActualHomeScore]]=Table2[[#This Row],[PredictedHomeScore]], "Y", "N"))</f>
        <v>_</v>
      </c>
      <c r="R697" s="2"/>
      <c r="S697" s="2" t="str">
        <f t="shared" si="30"/>
        <v>_</v>
      </c>
      <c r="T697" s="2">
        <f>IF(VLOOKUP(Table2[[#This Row],[AwayTeam]],Table3[[Teams]:[D]],2)=VLOOKUP(Table2[[#This Row],[HomeTeam]],Table3[[Teams]:[D]],2),1,0)</f>
        <v>0</v>
      </c>
      <c r="U697" s="2">
        <f>IF(VLOOKUP(Table2[[#This Row],[AwayTeam]],Table3[[Teams]:[D]],3)=VLOOKUP(Table2[[#This Row],[HomeTeam]],Table3[[Teams]:[D]],3),1,0)</f>
        <v>0</v>
      </c>
      <c r="V697" s="2">
        <f>IF(Table2[[#This Row],[InterConf]]=1,IF(Table2[[#This Row],[InterDiv]]=0, 1, 0), 0)</f>
        <v>0</v>
      </c>
      <c r="W697" s="2">
        <f>IF(VLOOKUP(Table2[[#This Row],[AwayTeam]],Table3[[Teams]:[D]],2)&lt;&gt;VLOOKUP(Table2[[#This Row],[HomeTeam]],Table3[[Teams]:[D]],2),1,0)</f>
        <v>1</v>
      </c>
    </row>
    <row r="698" spans="1:23" x14ac:dyDescent="0.25">
      <c r="B698" s="1">
        <v>45671</v>
      </c>
      <c r="C698" s="9" t="s">
        <v>807</v>
      </c>
      <c r="D698" s="2" t="s">
        <v>47</v>
      </c>
      <c r="E698" s="2" t="s">
        <v>46</v>
      </c>
      <c r="F698" s="2"/>
      <c r="G698" s="2"/>
      <c r="H698" s="2" t="str">
        <f t="shared" si="32"/>
        <v>_</v>
      </c>
      <c r="I698" s="2"/>
      <c r="J698" s="2"/>
      <c r="K698" s="2"/>
      <c r="L698" s="2" t="str">
        <f t="shared" si="31"/>
        <v>_</v>
      </c>
      <c r="M698" s="2"/>
      <c r="N698" s="2">
        <f>IF(ISBLANK(Table2[[#This Row],[ActualResult]]), 0, 1)</f>
        <v>0</v>
      </c>
      <c r="O698" s="2" t="str">
        <f>IF(ISBLANK(Table2[[#This Row],[ActualResult]]), "_", IF(Table2[[#This Row],[ActualWinner]]=Table2[[#This Row],[PredictedWinner]], "Y", "N"))</f>
        <v>_</v>
      </c>
      <c r="P698" s="2" t="str">
        <f>IF(ISBLANK(Table2[[#This Row],[ActualResult]]), "_", IF(Table2[[#This Row],[ActualAwayScore]]=Table2[[#This Row],[PredictedAwayScore]], "Y", "N"))</f>
        <v>_</v>
      </c>
      <c r="Q698" s="2" t="str">
        <f>IF(ISBLANK(Table2[[#This Row],[ActualResult]]), "_", IF(Table2[[#This Row],[ActualHomeScore]]=Table2[[#This Row],[PredictedHomeScore]], "Y", "N"))</f>
        <v>_</v>
      </c>
      <c r="R698" s="2"/>
      <c r="S698" s="2" t="str">
        <f t="shared" si="30"/>
        <v>_</v>
      </c>
      <c r="T698" s="2">
        <f>IF(VLOOKUP(Table2[[#This Row],[AwayTeam]],Table3[[Teams]:[D]],2)=VLOOKUP(Table2[[#This Row],[HomeTeam]],Table3[[Teams]:[D]],2),1,0)</f>
        <v>0</v>
      </c>
      <c r="U698" s="2">
        <f>IF(VLOOKUP(Table2[[#This Row],[AwayTeam]],Table3[[Teams]:[D]],3)=VLOOKUP(Table2[[#This Row],[HomeTeam]],Table3[[Teams]:[D]],3),1,0)</f>
        <v>0</v>
      </c>
      <c r="V698" s="2">
        <f>IF(Table2[[#This Row],[InterConf]]=1,IF(Table2[[#This Row],[InterDiv]]=0, 1, 0), 0)</f>
        <v>0</v>
      </c>
      <c r="W698" s="2">
        <f>IF(VLOOKUP(Table2[[#This Row],[AwayTeam]],Table3[[Teams]:[D]],2)&lt;&gt;VLOOKUP(Table2[[#This Row],[HomeTeam]],Table3[[Teams]:[D]],2),1,0)</f>
        <v>1</v>
      </c>
    </row>
    <row r="699" spans="1:23" x14ac:dyDescent="0.25">
      <c r="B699" s="1">
        <v>45671</v>
      </c>
      <c r="C699" s="9" t="s">
        <v>808</v>
      </c>
      <c r="D699" s="2" t="s">
        <v>45</v>
      </c>
      <c r="E699" s="2" t="s">
        <v>36</v>
      </c>
      <c r="F699" s="2"/>
      <c r="G699" s="2"/>
      <c r="H699" s="2" t="str">
        <f t="shared" si="32"/>
        <v>_</v>
      </c>
      <c r="I699" s="2"/>
      <c r="J699" s="2"/>
      <c r="K699" s="2"/>
      <c r="L699" s="2" t="str">
        <f t="shared" si="31"/>
        <v>_</v>
      </c>
      <c r="M699" s="2"/>
      <c r="N699" s="2">
        <f>IF(ISBLANK(Table2[[#This Row],[ActualResult]]), 0, 1)</f>
        <v>0</v>
      </c>
      <c r="O699" s="2" t="str">
        <f>IF(ISBLANK(Table2[[#This Row],[ActualResult]]), "_", IF(Table2[[#This Row],[ActualWinner]]=Table2[[#This Row],[PredictedWinner]], "Y", "N"))</f>
        <v>_</v>
      </c>
      <c r="P699" s="2" t="str">
        <f>IF(ISBLANK(Table2[[#This Row],[ActualResult]]), "_", IF(Table2[[#This Row],[ActualAwayScore]]=Table2[[#This Row],[PredictedAwayScore]], "Y", "N"))</f>
        <v>_</v>
      </c>
      <c r="Q699" s="2" t="str">
        <f>IF(ISBLANK(Table2[[#This Row],[ActualResult]]), "_", IF(Table2[[#This Row],[ActualHomeScore]]=Table2[[#This Row],[PredictedHomeScore]], "Y", "N"))</f>
        <v>_</v>
      </c>
      <c r="R699" s="2"/>
      <c r="S699" s="2" t="str">
        <f t="shared" si="30"/>
        <v>_</v>
      </c>
      <c r="T699" s="2">
        <f>IF(VLOOKUP(Table2[[#This Row],[AwayTeam]],Table3[[Teams]:[D]],2)=VLOOKUP(Table2[[#This Row],[HomeTeam]],Table3[[Teams]:[D]],2),1,0)</f>
        <v>1</v>
      </c>
      <c r="U699" s="2">
        <f>IF(VLOOKUP(Table2[[#This Row],[AwayTeam]],Table3[[Teams]:[D]],3)=VLOOKUP(Table2[[#This Row],[HomeTeam]],Table3[[Teams]:[D]],3),1,0)</f>
        <v>1</v>
      </c>
      <c r="V699" s="2">
        <f>IF(Table2[[#This Row],[InterConf]]=1,IF(Table2[[#This Row],[InterDiv]]=0, 1, 0), 0)</f>
        <v>0</v>
      </c>
      <c r="W699" s="2">
        <f>IF(VLOOKUP(Table2[[#This Row],[AwayTeam]],Table3[[Teams]:[D]],2)&lt;&gt;VLOOKUP(Table2[[#This Row],[HomeTeam]],Table3[[Teams]:[D]],2),1,0)</f>
        <v>0</v>
      </c>
    </row>
    <row r="700" spans="1:23" x14ac:dyDescent="0.25">
      <c r="B700" s="1">
        <v>45671</v>
      </c>
      <c r="C700" s="9" t="s">
        <v>809</v>
      </c>
      <c r="D700" s="2" t="s">
        <v>14</v>
      </c>
      <c r="E700" s="2" t="s">
        <v>32</v>
      </c>
      <c r="F700" s="2"/>
      <c r="G700" s="2"/>
      <c r="H700" s="2" t="str">
        <f t="shared" si="32"/>
        <v>_</v>
      </c>
      <c r="I700" s="2"/>
      <c r="J700" s="2"/>
      <c r="K700" s="2"/>
      <c r="L700" s="2" t="str">
        <f t="shared" si="31"/>
        <v>_</v>
      </c>
      <c r="M700" s="2"/>
      <c r="N700" s="2">
        <f>IF(ISBLANK(Table2[[#This Row],[ActualResult]]), 0, 1)</f>
        <v>0</v>
      </c>
      <c r="O700" s="2" t="str">
        <f>IF(ISBLANK(Table2[[#This Row],[ActualResult]]), "_", IF(Table2[[#This Row],[ActualWinner]]=Table2[[#This Row],[PredictedWinner]], "Y", "N"))</f>
        <v>_</v>
      </c>
      <c r="P700" s="2" t="str">
        <f>IF(ISBLANK(Table2[[#This Row],[ActualResult]]), "_", IF(Table2[[#This Row],[ActualAwayScore]]=Table2[[#This Row],[PredictedAwayScore]], "Y", "N"))</f>
        <v>_</v>
      </c>
      <c r="Q700" s="2" t="str">
        <f>IF(ISBLANK(Table2[[#This Row],[ActualResult]]), "_", IF(Table2[[#This Row],[ActualHomeScore]]=Table2[[#This Row],[PredictedHomeScore]], "Y", "N"))</f>
        <v>_</v>
      </c>
      <c r="R700" s="2"/>
      <c r="S700" s="2" t="str">
        <f t="shared" si="30"/>
        <v>_</v>
      </c>
      <c r="T700" s="2">
        <f>IF(VLOOKUP(Table2[[#This Row],[AwayTeam]],Table3[[Teams]:[D]],2)=VLOOKUP(Table2[[#This Row],[HomeTeam]],Table3[[Teams]:[D]],2),1,0)</f>
        <v>1</v>
      </c>
      <c r="U700" s="2">
        <f>IF(VLOOKUP(Table2[[#This Row],[AwayTeam]],Table3[[Teams]:[D]],3)=VLOOKUP(Table2[[#This Row],[HomeTeam]],Table3[[Teams]:[D]],3),1,0)</f>
        <v>0</v>
      </c>
      <c r="V700" s="2">
        <f>IF(Table2[[#This Row],[InterConf]]=1,IF(Table2[[#This Row],[InterDiv]]=0, 1, 0), 0)</f>
        <v>1</v>
      </c>
      <c r="W700" s="2">
        <f>IF(VLOOKUP(Table2[[#This Row],[AwayTeam]],Table3[[Teams]:[D]],2)&lt;&gt;VLOOKUP(Table2[[#This Row],[HomeTeam]],Table3[[Teams]:[D]],2),1,0)</f>
        <v>0</v>
      </c>
    </row>
    <row r="701" spans="1:23" x14ac:dyDescent="0.25">
      <c r="B701" s="1">
        <v>45671</v>
      </c>
      <c r="C701" s="9" t="s">
        <v>810</v>
      </c>
      <c r="D701" s="2" t="s">
        <v>30</v>
      </c>
      <c r="E701" s="2" t="s">
        <v>33</v>
      </c>
      <c r="F701" s="2"/>
      <c r="G701" s="2"/>
      <c r="H701" s="2" t="str">
        <f t="shared" si="32"/>
        <v>_</v>
      </c>
      <c r="I701" s="2"/>
      <c r="J701" s="2"/>
      <c r="K701" s="2"/>
      <c r="L701" s="2" t="str">
        <f t="shared" si="31"/>
        <v>_</v>
      </c>
      <c r="M701" s="2"/>
      <c r="N701" s="2">
        <f>IF(ISBLANK(Table2[[#This Row],[ActualResult]]), 0, 1)</f>
        <v>0</v>
      </c>
      <c r="O701" s="2" t="str">
        <f>IF(ISBLANK(Table2[[#This Row],[ActualResult]]), "_", IF(Table2[[#This Row],[ActualWinner]]=Table2[[#This Row],[PredictedWinner]], "Y", "N"))</f>
        <v>_</v>
      </c>
      <c r="P701" s="2" t="str">
        <f>IF(ISBLANK(Table2[[#This Row],[ActualResult]]), "_", IF(Table2[[#This Row],[ActualAwayScore]]=Table2[[#This Row],[PredictedAwayScore]], "Y", "N"))</f>
        <v>_</v>
      </c>
      <c r="Q701" s="2" t="str">
        <f>IF(ISBLANK(Table2[[#This Row],[ActualResult]]), "_", IF(Table2[[#This Row],[ActualHomeScore]]=Table2[[#This Row],[PredictedHomeScore]], "Y", "N"))</f>
        <v>_</v>
      </c>
      <c r="R701" s="2"/>
      <c r="S701" s="2" t="str">
        <f t="shared" si="30"/>
        <v>_</v>
      </c>
      <c r="T701" s="2">
        <f>IF(VLOOKUP(Table2[[#This Row],[AwayTeam]],Table3[[Teams]:[D]],2)=VLOOKUP(Table2[[#This Row],[HomeTeam]],Table3[[Teams]:[D]],2),1,0)</f>
        <v>1</v>
      </c>
      <c r="U701" s="2">
        <f>IF(VLOOKUP(Table2[[#This Row],[AwayTeam]],Table3[[Teams]:[D]],3)=VLOOKUP(Table2[[#This Row],[HomeTeam]],Table3[[Teams]:[D]],3),1,0)</f>
        <v>0</v>
      </c>
      <c r="V701" s="2">
        <f>IF(Table2[[#This Row],[InterConf]]=1,IF(Table2[[#This Row],[InterDiv]]=0, 1, 0), 0)</f>
        <v>1</v>
      </c>
      <c r="W701" s="2">
        <f>IF(VLOOKUP(Table2[[#This Row],[AwayTeam]],Table3[[Teams]:[D]],2)&lt;&gt;VLOOKUP(Table2[[#This Row],[HomeTeam]],Table3[[Teams]:[D]],2),1,0)</f>
        <v>0</v>
      </c>
    </row>
    <row r="702" spans="1:23" x14ac:dyDescent="0.25">
      <c r="B702" s="1">
        <v>45671</v>
      </c>
      <c r="C702" s="9" t="s">
        <v>811</v>
      </c>
      <c r="D702" s="2" t="s">
        <v>24</v>
      </c>
      <c r="E702" s="2" t="s">
        <v>13</v>
      </c>
      <c r="F702" s="2"/>
      <c r="G702" s="2"/>
      <c r="H702" s="2" t="str">
        <f t="shared" si="32"/>
        <v>_</v>
      </c>
      <c r="I702" s="2"/>
      <c r="J702" s="2"/>
      <c r="K702" s="2"/>
      <c r="L702" s="2" t="str">
        <f t="shared" si="31"/>
        <v>_</v>
      </c>
      <c r="M702" s="2"/>
      <c r="N702" s="2">
        <f>IF(ISBLANK(Table2[[#This Row],[ActualResult]]), 0, 1)</f>
        <v>0</v>
      </c>
      <c r="O702" s="2" t="str">
        <f>IF(ISBLANK(Table2[[#This Row],[ActualResult]]), "_", IF(Table2[[#This Row],[ActualWinner]]=Table2[[#This Row],[PredictedWinner]], "Y", "N"))</f>
        <v>_</v>
      </c>
      <c r="P702" s="2" t="str">
        <f>IF(ISBLANK(Table2[[#This Row],[ActualResult]]), "_", IF(Table2[[#This Row],[ActualAwayScore]]=Table2[[#This Row],[PredictedAwayScore]], "Y", "N"))</f>
        <v>_</v>
      </c>
      <c r="Q702" s="2" t="str">
        <f>IF(ISBLANK(Table2[[#This Row],[ActualResult]]), "_", IF(Table2[[#This Row],[ActualHomeScore]]=Table2[[#This Row],[PredictedHomeScore]], "Y", "N"))</f>
        <v>_</v>
      </c>
      <c r="R702" s="2"/>
      <c r="S702" s="2" t="str">
        <f t="shared" si="30"/>
        <v>_</v>
      </c>
      <c r="T702" s="2">
        <f>IF(VLOOKUP(Table2[[#This Row],[AwayTeam]],Table3[[Teams]:[D]],2)=VLOOKUP(Table2[[#This Row],[HomeTeam]],Table3[[Teams]:[D]],2),1,0)</f>
        <v>1</v>
      </c>
      <c r="U702" s="2">
        <f>IF(VLOOKUP(Table2[[#This Row],[AwayTeam]],Table3[[Teams]:[D]],3)=VLOOKUP(Table2[[#This Row],[HomeTeam]],Table3[[Teams]:[D]],3),1,0)</f>
        <v>0</v>
      </c>
      <c r="V702" s="2">
        <f>IF(Table2[[#This Row],[InterConf]]=1,IF(Table2[[#This Row],[InterDiv]]=0, 1, 0), 0)</f>
        <v>1</v>
      </c>
      <c r="W702" s="2">
        <f>IF(VLOOKUP(Table2[[#This Row],[AwayTeam]],Table3[[Teams]:[D]],2)&lt;&gt;VLOOKUP(Table2[[#This Row],[HomeTeam]],Table3[[Teams]:[D]],2),1,0)</f>
        <v>0</v>
      </c>
    </row>
    <row r="703" spans="1:23" x14ac:dyDescent="0.25">
      <c r="B703" s="1">
        <v>45671</v>
      </c>
      <c r="C703" s="9" t="s">
        <v>812</v>
      </c>
      <c r="D703" s="2" t="s">
        <v>27</v>
      </c>
      <c r="E703" s="2" t="s">
        <v>35</v>
      </c>
      <c r="F703" s="2"/>
      <c r="G703" s="2"/>
      <c r="H703" s="2" t="str">
        <f t="shared" si="32"/>
        <v>_</v>
      </c>
      <c r="I703" s="2"/>
      <c r="J703" s="2"/>
      <c r="K703" s="2"/>
      <c r="L703" s="2" t="str">
        <f t="shared" si="31"/>
        <v>_</v>
      </c>
      <c r="M703" s="2"/>
      <c r="N703" s="2">
        <f>IF(ISBLANK(Table2[[#This Row],[ActualResult]]), 0, 1)</f>
        <v>0</v>
      </c>
      <c r="O703" s="2" t="str">
        <f>IF(ISBLANK(Table2[[#This Row],[ActualResult]]), "_", IF(Table2[[#This Row],[ActualWinner]]=Table2[[#This Row],[PredictedWinner]], "Y", "N"))</f>
        <v>_</v>
      </c>
      <c r="P703" s="2" t="str">
        <f>IF(ISBLANK(Table2[[#This Row],[ActualResult]]), "_", IF(Table2[[#This Row],[ActualAwayScore]]=Table2[[#This Row],[PredictedAwayScore]], "Y", "N"))</f>
        <v>_</v>
      </c>
      <c r="Q703" s="2" t="str">
        <f>IF(ISBLANK(Table2[[#This Row],[ActualResult]]), "_", IF(Table2[[#This Row],[ActualHomeScore]]=Table2[[#This Row],[PredictedHomeScore]], "Y", "N"))</f>
        <v>_</v>
      </c>
      <c r="R703" s="2"/>
      <c r="S703" s="2" t="str">
        <f t="shared" si="30"/>
        <v>_</v>
      </c>
      <c r="T703" s="2">
        <f>IF(VLOOKUP(Table2[[#This Row],[AwayTeam]],Table3[[Teams]:[D]],2)=VLOOKUP(Table2[[#This Row],[HomeTeam]],Table3[[Teams]:[D]],2),1,0)</f>
        <v>1</v>
      </c>
      <c r="U703" s="2">
        <f>IF(VLOOKUP(Table2[[#This Row],[AwayTeam]],Table3[[Teams]:[D]],3)=VLOOKUP(Table2[[#This Row],[HomeTeam]],Table3[[Teams]:[D]],3),1,0)</f>
        <v>0</v>
      </c>
      <c r="V703" s="2">
        <f>IF(Table2[[#This Row],[InterConf]]=1,IF(Table2[[#This Row],[InterDiv]]=0, 1, 0), 0)</f>
        <v>1</v>
      </c>
      <c r="W703" s="2">
        <f>IF(VLOOKUP(Table2[[#This Row],[AwayTeam]],Table3[[Teams]:[D]],2)&lt;&gt;VLOOKUP(Table2[[#This Row],[HomeTeam]],Table3[[Teams]:[D]],2),1,0)</f>
        <v>0</v>
      </c>
    </row>
    <row r="704" spans="1:23" x14ac:dyDescent="0.25">
      <c r="B704" s="1">
        <v>45671</v>
      </c>
      <c r="C704" s="9" t="s">
        <v>813</v>
      </c>
      <c r="D704" s="2" t="s">
        <v>25</v>
      </c>
      <c r="E704" s="2" t="s">
        <v>22</v>
      </c>
      <c r="F704" s="2"/>
      <c r="G704" s="2"/>
      <c r="H704" s="2" t="str">
        <f t="shared" si="32"/>
        <v>_</v>
      </c>
      <c r="I704" s="2"/>
      <c r="J704" s="2"/>
      <c r="K704" s="2"/>
      <c r="L704" s="2" t="str">
        <f t="shared" si="31"/>
        <v>_</v>
      </c>
      <c r="M704" s="2"/>
      <c r="N704" s="2">
        <f>IF(ISBLANK(Table2[[#This Row],[ActualResult]]), 0, 1)</f>
        <v>0</v>
      </c>
      <c r="O704" s="2" t="str">
        <f>IF(ISBLANK(Table2[[#This Row],[ActualResult]]), "_", IF(Table2[[#This Row],[ActualWinner]]=Table2[[#This Row],[PredictedWinner]], "Y", "N"))</f>
        <v>_</v>
      </c>
      <c r="P704" s="2" t="str">
        <f>IF(ISBLANK(Table2[[#This Row],[ActualResult]]), "_", IF(Table2[[#This Row],[ActualAwayScore]]=Table2[[#This Row],[PredictedAwayScore]], "Y", "N"))</f>
        <v>_</v>
      </c>
      <c r="Q704" s="2" t="str">
        <f>IF(ISBLANK(Table2[[#This Row],[ActualResult]]), "_", IF(Table2[[#This Row],[ActualHomeScore]]=Table2[[#This Row],[PredictedHomeScore]], "Y", "N"))</f>
        <v>_</v>
      </c>
      <c r="R704" s="2"/>
      <c r="S704" s="2" t="str">
        <f t="shared" si="30"/>
        <v>_</v>
      </c>
      <c r="T704" s="2">
        <f>IF(VLOOKUP(Table2[[#This Row],[AwayTeam]],Table3[[Teams]:[D]],2)=VLOOKUP(Table2[[#This Row],[HomeTeam]],Table3[[Teams]:[D]],2),1,0)</f>
        <v>1</v>
      </c>
      <c r="U704" s="2">
        <f>IF(VLOOKUP(Table2[[#This Row],[AwayTeam]],Table3[[Teams]:[D]],3)=VLOOKUP(Table2[[#This Row],[HomeTeam]],Table3[[Teams]:[D]],3),1,0)</f>
        <v>0</v>
      </c>
      <c r="V704" s="2">
        <f>IF(Table2[[#This Row],[InterConf]]=1,IF(Table2[[#This Row],[InterDiv]]=0, 1, 0), 0)</f>
        <v>1</v>
      </c>
      <c r="W704" s="2">
        <f>IF(VLOOKUP(Table2[[#This Row],[AwayTeam]],Table3[[Teams]:[D]],2)&lt;&gt;VLOOKUP(Table2[[#This Row],[HomeTeam]],Table3[[Teams]:[D]],2),1,0)</f>
        <v>0</v>
      </c>
    </row>
    <row r="705" spans="1:23" x14ac:dyDescent="0.25">
      <c r="B705" s="1">
        <v>45671</v>
      </c>
      <c r="C705" s="9" t="s">
        <v>814</v>
      </c>
      <c r="D705" s="2" t="s">
        <v>20</v>
      </c>
      <c r="E705" s="2" t="s">
        <v>26</v>
      </c>
      <c r="F705" s="2"/>
      <c r="G705" s="2"/>
      <c r="H705" s="2" t="str">
        <f t="shared" si="32"/>
        <v>_</v>
      </c>
      <c r="I705" s="2"/>
      <c r="J705" s="2"/>
      <c r="K705" s="2"/>
      <c r="L705" s="2" t="str">
        <f t="shared" si="31"/>
        <v>_</v>
      </c>
      <c r="M705" s="2"/>
      <c r="N705" s="2">
        <f>IF(ISBLANK(Table2[[#This Row],[ActualResult]]), 0, 1)</f>
        <v>0</v>
      </c>
      <c r="O705" s="2" t="str">
        <f>IF(ISBLANK(Table2[[#This Row],[ActualResult]]), "_", IF(Table2[[#This Row],[ActualWinner]]=Table2[[#This Row],[PredictedWinner]], "Y", "N"))</f>
        <v>_</v>
      </c>
      <c r="P705" s="2" t="str">
        <f>IF(ISBLANK(Table2[[#This Row],[ActualResult]]), "_", IF(Table2[[#This Row],[ActualAwayScore]]=Table2[[#This Row],[PredictedAwayScore]], "Y", "N"))</f>
        <v>_</v>
      </c>
      <c r="Q705" s="2" t="str">
        <f>IF(ISBLANK(Table2[[#This Row],[ActualResult]]), "_", IF(Table2[[#This Row],[ActualHomeScore]]=Table2[[#This Row],[PredictedHomeScore]], "Y", "N"))</f>
        <v>_</v>
      </c>
      <c r="R705" s="2"/>
      <c r="S705" s="2" t="str">
        <f t="shared" si="30"/>
        <v>_</v>
      </c>
      <c r="T705" s="2">
        <f>IF(VLOOKUP(Table2[[#This Row],[AwayTeam]],Table3[[Teams]:[D]],2)=VLOOKUP(Table2[[#This Row],[HomeTeam]],Table3[[Teams]:[D]],2),1,0)</f>
        <v>0</v>
      </c>
      <c r="U705" s="2">
        <f>IF(VLOOKUP(Table2[[#This Row],[AwayTeam]],Table3[[Teams]:[D]],3)=VLOOKUP(Table2[[#This Row],[HomeTeam]],Table3[[Teams]:[D]],3),1,0)</f>
        <v>0</v>
      </c>
      <c r="V705" s="2">
        <f>IF(Table2[[#This Row],[InterConf]]=1,IF(Table2[[#This Row],[InterDiv]]=0, 1, 0), 0)</f>
        <v>0</v>
      </c>
      <c r="W705" s="2">
        <f>IF(VLOOKUP(Table2[[#This Row],[AwayTeam]],Table3[[Teams]:[D]],2)&lt;&gt;VLOOKUP(Table2[[#This Row],[HomeTeam]],Table3[[Teams]:[D]],2),1,0)</f>
        <v>1</v>
      </c>
    </row>
    <row r="706" spans="1:23" x14ac:dyDescent="0.25">
      <c r="A706" s="5"/>
      <c r="B706" s="3">
        <v>45671</v>
      </c>
      <c r="C706" s="10" t="s">
        <v>815</v>
      </c>
      <c r="D706" s="4" t="s">
        <v>19</v>
      </c>
      <c r="E706" s="4" t="s">
        <v>15</v>
      </c>
      <c r="F706" s="4"/>
      <c r="G706" s="4"/>
      <c r="H706" s="4" t="str">
        <f t="shared" si="32"/>
        <v>_</v>
      </c>
      <c r="I706" s="4"/>
      <c r="J706" s="4"/>
      <c r="K706" s="4"/>
      <c r="L706" s="2" t="str">
        <f t="shared" si="31"/>
        <v>_</v>
      </c>
      <c r="M706" s="4"/>
      <c r="N706" s="4">
        <f>IF(ISBLANK(Table2[[#This Row],[ActualResult]]), 0, 1)</f>
        <v>0</v>
      </c>
      <c r="O706" s="4" t="str">
        <f>IF(ISBLANK(Table2[[#This Row],[ActualResult]]), "_", IF(Table2[[#This Row],[ActualWinner]]=Table2[[#This Row],[PredictedWinner]], "Y", "N"))</f>
        <v>_</v>
      </c>
      <c r="P706" s="4" t="str">
        <f>IF(ISBLANK(Table2[[#This Row],[ActualResult]]), "_", IF(Table2[[#This Row],[ActualAwayScore]]=Table2[[#This Row],[PredictedAwayScore]], "Y", "N"))</f>
        <v>_</v>
      </c>
      <c r="Q706" s="4" t="str">
        <f>IF(ISBLANK(Table2[[#This Row],[ActualResult]]), "_", IF(Table2[[#This Row],[ActualHomeScore]]=Table2[[#This Row],[PredictedHomeScore]], "Y", "N"))</f>
        <v>_</v>
      </c>
      <c r="R706" s="2"/>
      <c r="S706" s="2" t="str">
        <f t="shared" si="30"/>
        <v>_</v>
      </c>
      <c r="T706" s="2">
        <f>IF(VLOOKUP(Table2[[#This Row],[AwayTeam]],Table3[[Teams]:[D]],2)=VLOOKUP(Table2[[#This Row],[HomeTeam]],Table3[[Teams]:[D]],2),1,0)</f>
        <v>0</v>
      </c>
      <c r="U706" s="2">
        <f>IF(VLOOKUP(Table2[[#This Row],[AwayTeam]],Table3[[Teams]:[D]],3)=VLOOKUP(Table2[[#This Row],[HomeTeam]],Table3[[Teams]:[D]],3),1,0)</f>
        <v>0</v>
      </c>
      <c r="V706" s="2">
        <f>IF(Table2[[#This Row],[InterConf]]=1,IF(Table2[[#This Row],[InterDiv]]=0, 1, 0), 0)</f>
        <v>0</v>
      </c>
      <c r="W706" s="2">
        <f>IF(VLOOKUP(Table2[[#This Row],[AwayTeam]],Table3[[Teams]:[D]],2)&lt;&gt;VLOOKUP(Table2[[#This Row],[HomeTeam]],Table3[[Teams]:[D]],2),1,0)</f>
        <v>1</v>
      </c>
    </row>
    <row r="707" spans="1:23" x14ac:dyDescent="0.25">
      <c r="B707" s="1">
        <v>45672</v>
      </c>
      <c r="C707" s="9" t="s">
        <v>816</v>
      </c>
      <c r="D707" s="2" t="s">
        <v>44</v>
      </c>
      <c r="E707" s="2" t="s">
        <v>29</v>
      </c>
      <c r="F707" s="2"/>
      <c r="G707" s="2"/>
      <c r="H707" s="2" t="str">
        <f t="shared" si="32"/>
        <v>_</v>
      </c>
      <c r="I707" s="2"/>
      <c r="J707" s="2"/>
      <c r="K707" s="2"/>
      <c r="L707" s="19" t="str">
        <f t="shared" si="31"/>
        <v>_</v>
      </c>
      <c r="M707" s="2"/>
      <c r="N707" s="2">
        <f>IF(ISBLANK(Table2[[#This Row],[ActualResult]]), 0, 1)</f>
        <v>0</v>
      </c>
      <c r="O707" s="2" t="str">
        <f>IF(ISBLANK(Table2[[#This Row],[ActualResult]]), "_", IF(Table2[[#This Row],[ActualWinner]]=Table2[[#This Row],[PredictedWinner]], "Y", "N"))</f>
        <v>_</v>
      </c>
      <c r="P707" s="2" t="str">
        <f>IF(ISBLANK(Table2[[#This Row],[ActualResult]]), "_", IF(Table2[[#This Row],[ActualAwayScore]]=Table2[[#This Row],[PredictedAwayScore]], "Y", "N"))</f>
        <v>_</v>
      </c>
      <c r="Q707" s="2" t="str">
        <f>IF(ISBLANK(Table2[[#This Row],[ActualResult]]), "_", IF(Table2[[#This Row],[ActualHomeScore]]=Table2[[#This Row],[PredictedHomeScore]], "Y", "N"))</f>
        <v>_</v>
      </c>
      <c r="R707" s="2"/>
      <c r="S707" s="2" t="str">
        <f t="shared" ref="S707:S770" si="33">IF($L707="_", "_", IF($L707=$D707,$E707,$D707))</f>
        <v>_</v>
      </c>
      <c r="T707" s="2">
        <f>IF(VLOOKUP(Table2[[#This Row],[AwayTeam]],Table3[[Teams]:[D]],2)=VLOOKUP(Table2[[#This Row],[HomeTeam]],Table3[[Teams]:[D]],2),1,0)</f>
        <v>1</v>
      </c>
      <c r="U707" s="2">
        <f>IF(VLOOKUP(Table2[[#This Row],[AwayTeam]],Table3[[Teams]:[D]],3)=VLOOKUP(Table2[[#This Row],[HomeTeam]],Table3[[Teams]:[D]],3),1,0)</f>
        <v>0</v>
      </c>
      <c r="V707" s="2">
        <f>IF(Table2[[#This Row],[InterConf]]=1,IF(Table2[[#This Row],[InterDiv]]=0, 1, 0), 0)</f>
        <v>1</v>
      </c>
      <c r="W707" s="2">
        <f>IF(VLOOKUP(Table2[[#This Row],[AwayTeam]],Table3[[Teams]:[D]],2)&lt;&gt;VLOOKUP(Table2[[#This Row],[HomeTeam]],Table3[[Teams]:[D]],2),1,0)</f>
        <v>0</v>
      </c>
    </row>
    <row r="708" spans="1:23" x14ac:dyDescent="0.25">
      <c r="A708" s="5"/>
      <c r="B708" s="3">
        <v>45672</v>
      </c>
      <c r="C708" s="10" t="s">
        <v>817</v>
      </c>
      <c r="D708" s="4" t="s">
        <v>23</v>
      </c>
      <c r="E708" s="4" t="s">
        <v>37</v>
      </c>
      <c r="F708" s="4"/>
      <c r="G708" s="4"/>
      <c r="H708" s="4" t="str">
        <f t="shared" si="32"/>
        <v>_</v>
      </c>
      <c r="I708" s="4"/>
      <c r="J708" s="4"/>
      <c r="K708" s="4"/>
      <c r="L708" s="2" t="str">
        <f t="shared" ref="L708:L771" si="34">IF(OR($J708=$K708,AND(ISBLANK($J708),ISBLANK($K708))),"_",IF($J708&gt;$K708,$D708,$E708))</f>
        <v>_</v>
      </c>
      <c r="M708" s="4"/>
      <c r="N708" s="4">
        <f>IF(ISBLANK(Table2[[#This Row],[ActualResult]]), 0, 1)</f>
        <v>0</v>
      </c>
      <c r="O708" s="4" t="str">
        <f>IF(ISBLANK(Table2[[#This Row],[ActualResult]]), "_", IF(Table2[[#This Row],[ActualWinner]]=Table2[[#This Row],[PredictedWinner]], "Y", "N"))</f>
        <v>_</v>
      </c>
      <c r="P708" s="4" t="str">
        <f>IF(ISBLANK(Table2[[#This Row],[ActualResult]]), "_", IF(Table2[[#This Row],[ActualAwayScore]]=Table2[[#This Row],[PredictedAwayScore]], "Y", "N"))</f>
        <v>_</v>
      </c>
      <c r="Q708" s="4" t="str">
        <f>IF(ISBLANK(Table2[[#This Row],[ActualResult]]), "_", IF(Table2[[#This Row],[ActualHomeScore]]=Table2[[#This Row],[PredictedHomeScore]], "Y", "N"))</f>
        <v>_</v>
      </c>
      <c r="R708" s="2"/>
      <c r="S708" s="2" t="str">
        <f t="shared" si="33"/>
        <v>_</v>
      </c>
      <c r="T708" s="2">
        <f>IF(VLOOKUP(Table2[[#This Row],[AwayTeam]],Table3[[Teams]:[D]],2)=VLOOKUP(Table2[[#This Row],[HomeTeam]],Table3[[Teams]:[D]],2),1,0)</f>
        <v>1</v>
      </c>
      <c r="U708" s="2">
        <f>IF(VLOOKUP(Table2[[#This Row],[AwayTeam]],Table3[[Teams]:[D]],3)=VLOOKUP(Table2[[#This Row],[HomeTeam]],Table3[[Teams]:[D]],3),1,0)</f>
        <v>0</v>
      </c>
      <c r="V708" s="2">
        <f>IF(Table2[[#This Row],[InterConf]]=1,IF(Table2[[#This Row],[InterDiv]]=0, 1, 0), 0)</f>
        <v>1</v>
      </c>
      <c r="W708" s="2">
        <f>IF(VLOOKUP(Table2[[#This Row],[AwayTeam]],Table3[[Teams]:[D]],2)&lt;&gt;VLOOKUP(Table2[[#This Row],[HomeTeam]],Table3[[Teams]:[D]],2),1,0)</f>
        <v>0</v>
      </c>
    </row>
    <row r="709" spans="1:23" x14ac:dyDescent="0.25">
      <c r="B709" s="1">
        <v>45673</v>
      </c>
      <c r="C709" s="9" t="s">
        <v>818</v>
      </c>
      <c r="D709" s="2" t="s">
        <v>32</v>
      </c>
      <c r="E709" s="2" t="s">
        <v>18</v>
      </c>
      <c r="F709" s="2"/>
      <c r="G709" s="2"/>
      <c r="H709" s="2" t="str">
        <f t="shared" si="32"/>
        <v>_</v>
      </c>
      <c r="I709" s="2"/>
      <c r="J709" s="2"/>
      <c r="K709" s="2"/>
      <c r="L709" s="19" t="str">
        <f t="shared" si="34"/>
        <v>_</v>
      </c>
      <c r="M709" s="2"/>
      <c r="N709" s="2">
        <f>IF(ISBLANK(Table2[[#This Row],[ActualResult]]), 0, 1)</f>
        <v>0</v>
      </c>
      <c r="O709" s="2" t="str">
        <f>IF(ISBLANK(Table2[[#This Row],[ActualResult]]), "_", IF(Table2[[#This Row],[ActualWinner]]=Table2[[#This Row],[PredictedWinner]], "Y", "N"))</f>
        <v>_</v>
      </c>
      <c r="P709" s="2" t="str">
        <f>IF(ISBLANK(Table2[[#This Row],[ActualResult]]), "_", IF(Table2[[#This Row],[ActualAwayScore]]=Table2[[#This Row],[PredictedAwayScore]], "Y", "N"))</f>
        <v>_</v>
      </c>
      <c r="Q709" s="2" t="str">
        <f>IF(ISBLANK(Table2[[#This Row],[ActualResult]]), "_", IF(Table2[[#This Row],[ActualHomeScore]]=Table2[[#This Row],[PredictedHomeScore]], "Y", "N"))</f>
        <v>_</v>
      </c>
      <c r="R709" s="2"/>
      <c r="S709" s="2" t="str">
        <f t="shared" si="33"/>
        <v>_</v>
      </c>
      <c r="T709" s="2">
        <f>IF(VLOOKUP(Table2[[#This Row],[AwayTeam]],Table3[[Teams]:[D]],2)=VLOOKUP(Table2[[#This Row],[HomeTeam]],Table3[[Teams]:[D]],2),1,0)</f>
        <v>1</v>
      </c>
      <c r="U709" s="2">
        <f>IF(VLOOKUP(Table2[[#This Row],[AwayTeam]],Table3[[Teams]:[D]],3)=VLOOKUP(Table2[[#This Row],[HomeTeam]],Table3[[Teams]:[D]],3),1,0)</f>
        <v>0</v>
      </c>
      <c r="V709" s="2">
        <f>IF(Table2[[#This Row],[InterConf]]=1,IF(Table2[[#This Row],[InterDiv]]=0, 1, 0), 0)</f>
        <v>1</v>
      </c>
      <c r="W709" s="2">
        <f>IF(VLOOKUP(Table2[[#This Row],[AwayTeam]],Table3[[Teams]:[D]],2)&lt;&gt;VLOOKUP(Table2[[#This Row],[HomeTeam]],Table3[[Teams]:[D]],2),1,0)</f>
        <v>0</v>
      </c>
    </row>
    <row r="710" spans="1:23" x14ac:dyDescent="0.25">
      <c r="B710" s="1">
        <v>45673</v>
      </c>
      <c r="C710" s="9" t="s">
        <v>819</v>
      </c>
      <c r="D710" s="2" t="s">
        <v>46</v>
      </c>
      <c r="E710" s="2" t="s">
        <v>30</v>
      </c>
      <c r="F710" s="2"/>
      <c r="G710" s="2"/>
      <c r="H710" s="2" t="str">
        <f t="shared" ref="H710:H773" si="35">IF(AND(ISBLANK($F710),ISBLANK($G710)),"_",IF($F710&gt;$G710,$D710,$E710))</f>
        <v>_</v>
      </c>
      <c r="I710" s="2"/>
      <c r="J710" s="2"/>
      <c r="K710" s="2"/>
      <c r="L710" s="2" t="str">
        <f t="shared" si="34"/>
        <v>_</v>
      </c>
      <c r="M710" s="2"/>
      <c r="N710" s="2">
        <f>IF(ISBLANK(Table2[[#This Row],[ActualResult]]), 0, 1)</f>
        <v>0</v>
      </c>
      <c r="O710" s="2" t="str">
        <f>IF(ISBLANK(Table2[[#This Row],[ActualResult]]), "_", IF(Table2[[#This Row],[ActualWinner]]=Table2[[#This Row],[PredictedWinner]], "Y", "N"))</f>
        <v>_</v>
      </c>
      <c r="P710" s="2" t="str">
        <f>IF(ISBLANK(Table2[[#This Row],[ActualResult]]), "_", IF(Table2[[#This Row],[ActualAwayScore]]=Table2[[#This Row],[PredictedAwayScore]], "Y", "N"))</f>
        <v>_</v>
      </c>
      <c r="Q710" s="2" t="str">
        <f>IF(ISBLANK(Table2[[#This Row],[ActualResult]]), "_", IF(Table2[[#This Row],[ActualHomeScore]]=Table2[[#This Row],[PredictedHomeScore]], "Y", "N"))</f>
        <v>_</v>
      </c>
      <c r="R710" s="2"/>
      <c r="S710" s="2" t="str">
        <f t="shared" si="33"/>
        <v>_</v>
      </c>
      <c r="T710" s="2">
        <f>IF(VLOOKUP(Table2[[#This Row],[AwayTeam]],Table3[[Teams]:[D]],2)=VLOOKUP(Table2[[#This Row],[HomeTeam]],Table3[[Teams]:[D]],2),1,0)</f>
        <v>1</v>
      </c>
      <c r="U710" s="2">
        <f>IF(VLOOKUP(Table2[[#This Row],[AwayTeam]],Table3[[Teams]:[D]],3)=VLOOKUP(Table2[[#This Row],[HomeTeam]],Table3[[Teams]:[D]],3),1,0)</f>
        <v>0</v>
      </c>
      <c r="V710" s="2">
        <f>IF(Table2[[#This Row],[InterConf]]=1,IF(Table2[[#This Row],[InterDiv]]=0, 1, 0), 0)</f>
        <v>1</v>
      </c>
      <c r="W710" s="2">
        <f>IF(VLOOKUP(Table2[[#This Row],[AwayTeam]],Table3[[Teams]:[D]],2)&lt;&gt;VLOOKUP(Table2[[#This Row],[HomeTeam]],Table3[[Teams]:[D]],2),1,0)</f>
        <v>0</v>
      </c>
    </row>
    <row r="711" spans="1:23" x14ac:dyDescent="0.25">
      <c r="B711" s="1">
        <v>45673</v>
      </c>
      <c r="C711" s="9" t="s">
        <v>820</v>
      </c>
      <c r="D711" s="2" t="s">
        <v>47</v>
      </c>
      <c r="E711" s="2" t="s">
        <v>43</v>
      </c>
      <c r="F711" s="2"/>
      <c r="G711" s="2"/>
      <c r="H711" s="2" t="str">
        <f t="shared" si="35"/>
        <v>_</v>
      </c>
      <c r="I711" s="2"/>
      <c r="J711" s="2"/>
      <c r="K711" s="2"/>
      <c r="L711" s="2" t="str">
        <f t="shared" si="34"/>
        <v>_</v>
      </c>
      <c r="M711" s="2"/>
      <c r="N711" s="2">
        <f>IF(ISBLANK(Table2[[#This Row],[ActualResult]]), 0, 1)</f>
        <v>0</v>
      </c>
      <c r="O711" s="2" t="str">
        <f>IF(ISBLANK(Table2[[#This Row],[ActualResult]]), "_", IF(Table2[[#This Row],[ActualWinner]]=Table2[[#This Row],[PredictedWinner]], "Y", "N"))</f>
        <v>_</v>
      </c>
      <c r="P711" s="2" t="str">
        <f>IF(ISBLANK(Table2[[#This Row],[ActualResult]]), "_", IF(Table2[[#This Row],[ActualAwayScore]]=Table2[[#This Row],[PredictedAwayScore]], "Y", "N"))</f>
        <v>_</v>
      </c>
      <c r="Q711" s="2" t="str">
        <f>IF(ISBLANK(Table2[[#This Row],[ActualResult]]), "_", IF(Table2[[#This Row],[ActualHomeScore]]=Table2[[#This Row],[PredictedHomeScore]], "Y", "N"))</f>
        <v>_</v>
      </c>
      <c r="R711" s="2"/>
      <c r="S711" s="2" t="str">
        <f t="shared" si="33"/>
        <v>_</v>
      </c>
      <c r="T711" s="2">
        <f>IF(VLOOKUP(Table2[[#This Row],[AwayTeam]],Table3[[Teams]:[D]],2)=VLOOKUP(Table2[[#This Row],[HomeTeam]],Table3[[Teams]:[D]],2),1,0)</f>
        <v>0</v>
      </c>
      <c r="U711" s="2">
        <f>IF(VLOOKUP(Table2[[#This Row],[AwayTeam]],Table3[[Teams]:[D]],3)=VLOOKUP(Table2[[#This Row],[HomeTeam]],Table3[[Teams]:[D]],3),1,0)</f>
        <v>0</v>
      </c>
      <c r="V711" s="2">
        <f>IF(Table2[[#This Row],[InterConf]]=1,IF(Table2[[#This Row],[InterDiv]]=0, 1, 0), 0)</f>
        <v>0</v>
      </c>
      <c r="W711" s="2">
        <f>IF(VLOOKUP(Table2[[#This Row],[AwayTeam]],Table3[[Teams]:[D]],2)&lt;&gt;VLOOKUP(Table2[[#This Row],[HomeTeam]],Table3[[Teams]:[D]],2),1,0)</f>
        <v>1</v>
      </c>
    </row>
    <row r="712" spans="1:23" x14ac:dyDescent="0.25">
      <c r="B712" s="1">
        <v>45673</v>
      </c>
      <c r="C712" s="9" t="s">
        <v>821</v>
      </c>
      <c r="D712" s="2" t="s">
        <v>31</v>
      </c>
      <c r="E712" s="2" t="s">
        <v>14</v>
      </c>
      <c r="F712" s="2"/>
      <c r="G712" s="2"/>
      <c r="H712" s="2" t="str">
        <f t="shared" si="35"/>
        <v>_</v>
      </c>
      <c r="I712" s="2"/>
      <c r="J712" s="2"/>
      <c r="K712" s="2"/>
      <c r="L712" s="2" t="str">
        <f t="shared" si="34"/>
        <v>_</v>
      </c>
      <c r="M712" s="2"/>
      <c r="N712" s="2">
        <f>IF(ISBLANK(Table2[[#This Row],[ActualResult]]), 0, 1)</f>
        <v>0</v>
      </c>
      <c r="O712" s="2" t="str">
        <f>IF(ISBLANK(Table2[[#This Row],[ActualResult]]), "_", IF(Table2[[#This Row],[ActualWinner]]=Table2[[#This Row],[PredictedWinner]], "Y", "N"))</f>
        <v>_</v>
      </c>
      <c r="P712" s="2" t="str">
        <f>IF(ISBLANK(Table2[[#This Row],[ActualResult]]), "_", IF(Table2[[#This Row],[ActualAwayScore]]=Table2[[#This Row],[PredictedAwayScore]], "Y", "N"))</f>
        <v>_</v>
      </c>
      <c r="Q712" s="2" t="str">
        <f>IF(ISBLANK(Table2[[#This Row],[ActualResult]]), "_", IF(Table2[[#This Row],[ActualHomeScore]]=Table2[[#This Row],[PredictedHomeScore]], "Y", "N"))</f>
        <v>_</v>
      </c>
      <c r="R712" s="2"/>
      <c r="S712" s="2" t="str">
        <f t="shared" si="33"/>
        <v>_</v>
      </c>
      <c r="T712" s="2">
        <f>IF(VLOOKUP(Table2[[#This Row],[AwayTeam]],Table3[[Teams]:[D]],2)=VLOOKUP(Table2[[#This Row],[HomeTeam]],Table3[[Teams]:[D]],2),1,0)</f>
        <v>1</v>
      </c>
      <c r="U712" s="2">
        <f>IF(VLOOKUP(Table2[[#This Row],[AwayTeam]],Table3[[Teams]:[D]],3)=VLOOKUP(Table2[[#This Row],[HomeTeam]],Table3[[Teams]:[D]],3),1,0)</f>
        <v>1</v>
      </c>
      <c r="V712" s="2">
        <f>IF(Table2[[#This Row],[InterConf]]=1,IF(Table2[[#This Row],[InterDiv]]=0, 1, 0), 0)</f>
        <v>0</v>
      </c>
      <c r="W712" s="2">
        <f>IF(VLOOKUP(Table2[[#This Row],[AwayTeam]],Table3[[Teams]:[D]],2)&lt;&gt;VLOOKUP(Table2[[#This Row],[HomeTeam]],Table3[[Teams]:[D]],2),1,0)</f>
        <v>0</v>
      </c>
    </row>
    <row r="713" spans="1:23" x14ac:dyDescent="0.25">
      <c r="B713" s="1">
        <v>45673</v>
      </c>
      <c r="C713" s="9" t="s">
        <v>822</v>
      </c>
      <c r="D713" s="2" t="s">
        <v>38</v>
      </c>
      <c r="E713" s="2" t="s">
        <v>36</v>
      </c>
      <c r="F713" s="2"/>
      <c r="G713" s="2"/>
      <c r="H713" s="2" t="str">
        <f t="shared" si="35"/>
        <v>_</v>
      </c>
      <c r="I713" s="2"/>
      <c r="J713" s="2"/>
      <c r="K713" s="2"/>
      <c r="L713" s="2" t="str">
        <f t="shared" si="34"/>
        <v>_</v>
      </c>
      <c r="M713" s="2"/>
      <c r="N713" s="2">
        <f>IF(ISBLANK(Table2[[#This Row],[ActualResult]]), 0, 1)</f>
        <v>0</v>
      </c>
      <c r="O713" s="2" t="str">
        <f>IF(ISBLANK(Table2[[#This Row],[ActualResult]]), "_", IF(Table2[[#This Row],[ActualWinner]]=Table2[[#This Row],[PredictedWinner]], "Y", "N"))</f>
        <v>_</v>
      </c>
      <c r="P713" s="2" t="str">
        <f>IF(ISBLANK(Table2[[#This Row],[ActualResult]]), "_", IF(Table2[[#This Row],[ActualAwayScore]]=Table2[[#This Row],[PredictedAwayScore]], "Y", "N"))</f>
        <v>_</v>
      </c>
      <c r="Q713" s="2" t="str">
        <f>IF(ISBLANK(Table2[[#This Row],[ActualResult]]), "_", IF(Table2[[#This Row],[ActualHomeScore]]=Table2[[#This Row],[PredictedHomeScore]], "Y", "N"))</f>
        <v>_</v>
      </c>
      <c r="R713" s="2"/>
      <c r="S713" s="2" t="str">
        <f t="shared" si="33"/>
        <v>_</v>
      </c>
      <c r="T713" s="2">
        <f>IF(VLOOKUP(Table2[[#This Row],[AwayTeam]],Table3[[Teams]:[D]],2)=VLOOKUP(Table2[[#This Row],[HomeTeam]],Table3[[Teams]:[D]],2),1,0)</f>
        <v>0</v>
      </c>
      <c r="U713" s="2">
        <f>IF(VLOOKUP(Table2[[#This Row],[AwayTeam]],Table3[[Teams]:[D]],3)=VLOOKUP(Table2[[#This Row],[HomeTeam]],Table3[[Teams]:[D]],3),1,0)</f>
        <v>0</v>
      </c>
      <c r="V713" s="2">
        <f>IF(Table2[[#This Row],[InterConf]]=1,IF(Table2[[#This Row],[InterDiv]]=0, 1, 0), 0)</f>
        <v>0</v>
      </c>
      <c r="W713" s="2">
        <f>IF(VLOOKUP(Table2[[#This Row],[AwayTeam]],Table3[[Teams]:[D]],2)&lt;&gt;VLOOKUP(Table2[[#This Row],[HomeTeam]],Table3[[Teams]:[D]],2),1,0)</f>
        <v>1</v>
      </c>
    </row>
    <row r="714" spans="1:23" x14ac:dyDescent="0.25">
      <c r="B714" s="1">
        <v>45673</v>
      </c>
      <c r="C714" s="9" t="s">
        <v>823</v>
      </c>
      <c r="D714" s="2" t="s">
        <v>45</v>
      </c>
      <c r="E714" s="2" t="s">
        <v>33</v>
      </c>
      <c r="F714" s="2"/>
      <c r="G714" s="2"/>
      <c r="H714" s="2" t="str">
        <f t="shared" si="35"/>
        <v>_</v>
      </c>
      <c r="I714" s="2"/>
      <c r="J714" s="2"/>
      <c r="K714" s="2"/>
      <c r="L714" s="2" t="str">
        <f t="shared" si="34"/>
        <v>_</v>
      </c>
      <c r="M714" s="2"/>
      <c r="N714" s="2">
        <f>IF(ISBLANK(Table2[[#This Row],[ActualResult]]), 0, 1)</f>
        <v>0</v>
      </c>
      <c r="O714" s="2" t="str">
        <f>IF(ISBLANK(Table2[[#This Row],[ActualResult]]), "_", IF(Table2[[#This Row],[ActualWinner]]=Table2[[#This Row],[PredictedWinner]], "Y", "N"))</f>
        <v>_</v>
      </c>
      <c r="P714" s="2" t="str">
        <f>IF(ISBLANK(Table2[[#This Row],[ActualResult]]), "_", IF(Table2[[#This Row],[ActualAwayScore]]=Table2[[#This Row],[PredictedAwayScore]], "Y", "N"))</f>
        <v>_</v>
      </c>
      <c r="Q714" s="2" t="str">
        <f>IF(ISBLANK(Table2[[#This Row],[ActualResult]]), "_", IF(Table2[[#This Row],[ActualHomeScore]]=Table2[[#This Row],[PredictedHomeScore]], "Y", "N"))</f>
        <v>_</v>
      </c>
      <c r="R714" s="2"/>
      <c r="S714" s="2" t="str">
        <f t="shared" si="33"/>
        <v>_</v>
      </c>
      <c r="T714" s="2">
        <f>IF(VLOOKUP(Table2[[#This Row],[AwayTeam]],Table3[[Teams]:[D]],2)=VLOOKUP(Table2[[#This Row],[HomeTeam]],Table3[[Teams]:[D]],2),1,0)</f>
        <v>1</v>
      </c>
      <c r="U714" s="2">
        <f>IF(VLOOKUP(Table2[[#This Row],[AwayTeam]],Table3[[Teams]:[D]],3)=VLOOKUP(Table2[[#This Row],[HomeTeam]],Table3[[Teams]:[D]],3),1,0)</f>
        <v>1</v>
      </c>
      <c r="V714" s="2">
        <f>IF(Table2[[#This Row],[InterConf]]=1,IF(Table2[[#This Row],[InterDiv]]=0, 1, 0), 0)</f>
        <v>0</v>
      </c>
      <c r="W714" s="2">
        <f>IF(VLOOKUP(Table2[[#This Row],[AwayTeam]],Table3[[Teams]:[D]],2)&lt;&gt;VLOOKUP(Table2[[#This Row],[HomeTeam]],Table3[[Teams]:[D]],2),1,0)</f>
        <v>0</v>
      </c>
    </row>
    <row r="715" spans="1:23" x14ac:dyDescent="0.25">
      <c r="B715" s="1">
        <v>45673</v>
      </c>
      <c r="C715" s="9" t="s">
        <v>824</v>
      </c>
      <c r="D715" s="2" t="s">
        <v>24</v>
      </c>
      <c r="E715" s="2" t="s">
        <v>13</v>
      </c>
      <c r="F715" s="2"/>
      <c r="G715" s="2"/>
      <c r="H715" s="2" t="str">
        <f t="shared" si="35"/>
        <v>_</v>
      </c>
      <c r="I715" s="2"/>
      <c r="J715" s="2"/>
      <c r="K715" s="2"/>
      <c r="L715" s="2" t="str">
        <f t="shared" si="34"/>
        <v>_</v>
      </c>
      <c r="M715" s="2"/>
      <c r="N715" s="2">
        <f>IF(ISBLANK(Table2[[#This Row],[ActualResult]]), 0, 1)</f>
        <v>0</v>
      </c>
      <c r="O715" s="2" t="str">
        <f>IF(ISBLANK(Table2[[#This Row],[ActualResult]]), "_", IF(Table2[[#This Row],[ActualWinner]]=Table2[[#This Row],[PredictedWinner]], "Y", "N"))</f>
        <v>_</v>
      </c>
      <c r="P715" s="2" t="str">
        <f>IF(ISBLANK(Table2[[#This Row],[ActualResult]]), "_", IF(Table2[[#This Row],[ActualAwayScore]]=Table2[[#This Row],[PredictedAwayScore]], "Y", "N"))</f>
        <v>_</v>
      </c>
      <c r="Q715" s="2" t="str">
        <f>IF(ISBLANK(Table2[[#This Row],[ActualResult]]), "_", IF(Table2[[#This Row],[ActualHomeScore]]=Table2[[#This Row],[PredictedHomeScore]], "Y", "N"))</f>
        <v>_</v>
      </c>
      <c r="R715" s="2"/>
      <c r="S715" s="2" t="str">
        <f t="shared" si="33"/>
        <v>_</v>
      </c>
      <c r="T715" s="2">
        <f>IF(VLOOKUP(Table2[[#This Row],[AwayTeam]],Table3[[Teams]:[D]],2)=VLOOKUP(Table2[[#This Row],[HomeTeam]],Table3[[Teams]:[D]],2),1,0)</f>
        <v>1</v>
      </c>
      <c r="U715" s="2">
        <f>IF(VLOOKUP(Table2[[#This Row],[AwayTeam]],Table3[[Teams]:[D]],3)=VLOOKUP(Table2[[#This Row],[HomeTeam]],Table3[[Teams]:[D]],3),1,0)</f>
        <v>0</v>
      </c>
      <c r="V715" s="2">
        <f>IF(Table2[[#This Row],[InterConf]]=1,IF(Table2[[#This Row],[InterDiv]]=0, 1, 0), 0)</f>
        <v>1</v>
      </c>
      <c r="W715" s="2">
        <f>IF(VLOOKUP(Table2[[#This Row],[AwayTeam]],Table3[[Teams]:[D]],2)&lt;&gt;VLOOKUP(Table2[[#This Row],[HomeTeam]],Table3[[Teams]:[D]],2),1,0)</f>
        <v>0</v>
      </c>
    </row>
    <row r="716" spans="1:23" x14ac:dyDescent="0.25">
      <c r="B716" s="1">
        <v>45673</v>
      </c>
      <c r="C716" s="9" t="s">
        <v>825</v>
      </c>
      <c r="D716" s="2" t="s">
        <v>17</v>
      </c>
      <c r="E716" s="2" t="s">
        <v>35</v>
      </c>
      <c r="F716" s="2"/>
      <c r="G716" s="2"/>
      <c r="H716" s="2" t="str">
        <f t="shared" si="35"/>
        <v>_</v>
      </c>
      <c r="I716" s="2"/>
      <c r="J716" s="2"/>
      <c r="K716" s="2"/>
      <c r="L716" s="2" t="str">
        <f t="shared" si="34"/>
        <v>_</v>
      </c>
      <c r="M716" s="2"/>
      <c r="N716" s="2">
        <f>IF(ISBLANK(Table2[[#This Row],[ActualResult]]), 0, 1)</f>
        <v>0</v>
      </c>
      <c r="O716" s="2" t="str">
        <f>IF(ISBLANK(Table2[[#This Row],[ActualResult]]), "_", IF(Table2[[#This Row],[ActualWinner]]=Table2[[#This Row],[PredictedWinner]], "Y", "N"))</f>
        <v>_</v>
      </c>
      <c r="P716" s="2" t="str">
        <f>IF(ISBLANK(Table2[[#This Row],[ActualResult]]), "_", IF(Table2[[#This Row],[ActualAwayScore]]=Table2[[#This Row],[PredictedAwayScore]], "Y", "N"))</f>
        <v>_</v>
      </c>
      <c r="Q716" s="2" t="str">
        <f>IF(ISBLANK(Table2[[#This Row],[ActualResult]]), "_", IF(Table2[[#This Row],[ActualHomeScore]]=Table2[[#This Row],[PredictedHomeScore]], "Y", "N"))</f>
        <v>_</v>
      </c>
      <c r="R716" s="2"/>
      <c r="S716" s="2" t="str">
        <f t="shared" si="33"/>
        <v>_</v>
      </c>
      <c r="T716" s="2">
        <f>IF(VLOOKUP(Table2[[#This Row],[AwayTeam]],Table3[[Teams]:[D]],2)=VLOOKUP(Table2[[#This Row],[HomeTeam]],Table3[[Teams]:[D]],2),1,0)</f>
        <v>1</v>
      </c>
      <c r="U716" s="2">
        <f>IF(VLOOKUP(Table2[[#This Row],[AwayTeam]],Table3[[Teams]:[D]],3)=VLOOKUP(Table2[[#This Row],[HomeTeam]],Table3[[Teams]:[D]],3),1,0)</f>
        <v>1</v>
      </c>
      <c r="V716" s="2">
        <f>IF(Table2[[#This Row],[InterConf]]=1,IF(Table2[[#This Row],[InterDiv]]=0, 1, 0), 0)</f>
        <v>0</v>
      </c>
      <c r="W716" s="2">
        <f>IF(VLOOKUP(Table2[[#This Row],[AwayTeam]],Table3[[Teams]:[D]],2)&lt;&gt;VLOOKUP(Table2[[#This Row],[HomeTeam]],Table3[[Teams]:[D]],2),1,0)</f>
        <v>0</v>
      </c>
    </row>
    <row r="717" spans="1:23" x14ac:dyDescent="0.25">
      <c r="B717" s="1">
        <v>45673</v>
      </c>
      <c r="C717" s="9" t="s">
        <v>826</v>
      </c>
      <c r="D717" s="2" t="s">
        <v>19</v>
      </c>
      <c r="E717" s="2" t="s">
        <v>34</v>
      </c>
      <c r="F717" s="2"/>
      <c r="G717" s="2"/>
      <c r="H717" s="2" t="str">
        <f t="shared" si="35"/>
        <v>_</v>
      </c>
      <c r="I717" s="2"/>
      <c r="J717" s="2"/>
      <c r="K717" s="2"/>
      <c r="L717" s="2" t="str">
        <f t="shared" si="34"/>
        <v>_</v>
      </c>
      <c r="M717" s="2"/>
      <c r="N717" s="2">
        <f>IF(ISBLANK(Table2[[#This Row],[ActualResult]]), 0, 1)</f>
        <v>0</v>
      </c>
      <c r="O717" s="2" t="str">
        <f>IF(ISBLANK(Table2[[#This Row],[ActualResult]]), "_", IF(Table2[[#This Row],[ActualWinner]]=Table2[[#This Row],[PredictedWinner]], "Y", "N"))</f>
        <v>_</v>
      </c>
      <c r="P717" s="2" t="str">
        <f>IF(ISBLANK(Table2[[#This Row],[ActualResult]]), "_", IF(Table2[[#This Row],[ActualAwayScore]]=Table2[[#This Row],[PredictedAwayScore]], "Y", "N"))</f>
        <v>_</v>
      </c>
      <c r="Q717" s="2" t="str">
        <f>IF(ISBLANK(Table2[[#This Row],[ActualResult]]), "_", IF(Table2[[#This Row],[ActualHomeScore]]=Table2[[#This Row],[PredictedHomeScore]], "Y", "N"))</f>
        <v>_</v>
      </c>
      <c r="R717" s="2"/>
      <c r="S717" s="2" t="str">
        <f t="shared" si="33"/>
        <v>_</v>
      </c>
      <c r="T717" s="2">
        <f>IF(VLOOKUP(Table2[[#This Row],[AwayTeam]],Table3[[Teams]:[D]],2)=VLOOKUP(Table2[[#This Row],[HomeTeam]],Table3[[Teams]:[D]],2),1,0)</f>
        <v>0</v>
      </c>
      <c r="U717" s="2">
        <f>IF(VLOOKUP(Table2[[#This Row],[AwayTeam]],Table3[[Teams]:[D]],3)=VLOOKUP(Table2[[#This Row],[HomeTeam]],Table3[[Teams]:[D]],3),1,0)</f>
        <v>0</v>
      </c>
      <c r="V717" s="2">
        <f>IF(Table2[[#This Row],[InterConf]]=1,IF(Table2[[#This Row],[InterDiv]]=0, 1, 0), 0)</f>
        <v>0</v>
      </c>
      <c r="W717" s="2">
        <f>IF(VLOOKUP(Table2[[#This Row],[AwayTeam]],Table3[[Teams]:[D]],2)&lt;&gt;VLOOKUP(Table2[[#This Row],[HomeTeam]],Table3[[Teams]:[D]],2),1,0)</f>
        <v>1</v>
      </c>
    </row>
    <row r="718" spans="1:23" x14ac:dyDescent="0.25">
      <c r="B718" s="1">
        <v>45673</v>
      </c>
      <c r="C718" s="9" t="s">
        <v>827</v>
      </c>
      <c r="D718" s="2" t="s">
        <v>12</v>
      </c>
      <c r="E718" s="2" t="s">
        <v>22</v>
      </c>
      <c r="F718" s="2"/>
      <c r="G718" s="2"/>
      <c r="H718" s="2" t="str">
        <f t="shared" si="35"/>
        <v>_</v>
      </c>
      <c r="I718" s="2"/>
      <c r="J718" s="2"/>
      <c r="K718" s="2"/>
      <c r="L718" s="2" t="str">
        <f t="shared" si="34"/>
        <v>_</v>
      </c>
      <c r="M718" s="2"/>
      <c r="N718" s="2">
        <f>IF(ISBLANK(Table2[[#This Row],[ActualResult]]), 0, 1)</f>
        <v>0</v>
      </c>
      <c r="O718" s="2" t="str">
        <f>IF(ISBLANK(Table2[[#This Row],[ActualResult]]), "_", IF(Table2[[#This Row],[ActualWinner]]=Table2[[#This Row],[PredictedWinner]], "Y", "N"))</f>
        <v>_</v>
      </c>
      <c r="P718" s="2" t="str">
        <f>IF(ISBLANK(Table2[[#This Row],[ActualResult]]), "_", IF(Table2[[#This Row],[ActualAwayScore]]=Table2[[#This Row],[PredictedAwayScore]], "Y", "N"))</f>
        <v>_</v>
      </c>
      <c r="Q718" s="2" t="str">
        <f>IF(ISBLANK(Table2[[#This Row],[ActualResult]]), "_", IF(Table2[[#This Row],[ActualHomeScore]]=Table2[[#This Row],[PredictedHomeScore]], "Y", "N"))</f>
        <v>_</v>
      </c>
      <c r="R718" s="2"/>
      <c r="S718" s="2" t="str">
        <f t="shared" si="33"/>
        <v>_</v>
      </c>
      <c r="T718" s="2">
        <f>IF(VLOOKUP(Table2[[#This Row],[AwayTeam]],Table3[[Teams]:[D]],2)=VLOOKUP(Table2[[#This Row],[HomeTeam]],Table3[[Teams]:[D]],2),1,0)</f>
        <v>1</v>
      </c>
      <c r="U718" s="2">
        <f>IF(VLOOKUP(Table2[[#This Row],[AwayTeam]],Table3[[Teams]:[D]],3)=VLOOKUP(Table2[[#This Row],[HomeTeam]],Table3[[Teams]:[D]],3),1,0)</f>
        <v>0</v>
      </c>
      <c r="V718" s="2">
        <f>IF(Table2[[#This Row],[InterConf]]=1,IF(Table2[[#This Row],[InterDiv]]=0, 1, 0), 0)</f>
        <v>1</v>
      </c>
      <c r="W718" s="2">
        <f>IF(VLOOKUP(Table2[[#This Row],[AwayTeam]],Table3[[Teams]:[D]],2)&lt;&gt;VLOOKUP(Table2[[#This Row],[HomeTeam]],Table3[[Teams]:[D]],2),1,0)</f>
        <v>0</v>
      </c>
    </row>
    <row r="719" spans="1:23" x14ac:dyDescent="0.25">
      <c r="B719" s="1">
        <v>45673</v>
      </c>
      <c r="C719" s="9" t="s">
        <v>828</v>
      </c>
      <c r="D719" s="2" t="s">
        <v>20</v>
      </c>
      <c r="E719" s="2" t="s">
        <v>15</v>
      </c>
      <c r="F719" s="2"/>
      <c r="G719" s="2"/>
      <c r="H719" s="2" t="str">
        <f t="shared" si="35"/>
        <v>_</v>
      </c>
      <c r="I719" s="2"/>
      <c r="J719" s="2"/>
      <c r="K719" s="2"/>
      <c r="L719" s="2" t="str">
        <f t="shared" si="34"/>
        <v>_</v>
      </c>
      <c r="M719" s="2"/>
      <c r="N719" s="2">
        <f>IF(ISBLANK(Table2[[#This Row],[ActualResult]]), 0, 1)</f>
        <v>0</v>
      </c>
      <c r="O719" s="2" t="str">
        <f>IF(ISBLANK(Table2[[#This Row],[ActualResult]]), "_", IF(Table2[[#This Row],[ActualWinner]]=Table2[[#This Row],[PredictedWinner]], "Y", "N"))</f>
        <v>_</v>
      </c>
      <c r="P719" s="2" t="str">
        <f>IF(ISBLANK(Table2[[#This Row],[ActualResult]]), "_", IF(Table2[[#This Row],[ActualAwayScore]]=Table2[[#This Row],[PredictedAwayScore]], "Y", "N"))</f>
        <v>_</v>
      </c>
      <c r="Q719" s="2" t="str">
        <f>IF(ISBLANK(Table2[[#This Row],[ActualResult]]), "_", IF(Table2[[#This Row],[ActualHomeScore]]=Table2[[#This Row],[PredictedHomeScore]], "Y", "N"))</f>
        <v>_</v>
      </c>
      <c r="R719" s="2"/>
      <c r="S719" s="2" t="str">
        <f t="shared" si="33"/>
        <v>_</v>
      </c>
      <c r="T719" s="2">
        <f>IF(VLOOKUP(Table2[[#This Row],[AwayTeam]],Table3[[Teams]:[D]],2)=VLOOKUP(Table2[[#This Row],[HomeTeam]],Table3[[Teams]:[D]],2),1,0)</f>
        <v>0</v>
      </c>
      <c r="U719" s="2">
        <f>IF(VLOOKUP(Table2[[#This Row],[AwayTeam]],Table3[[Teams]:[D]],3)=VLOOKUP(Table2[[#This Row],[HomeTeam]],Table3[[Teams]:[D]],3),1,0)</f>
        <v>0</v>
      </c>
      <c r="V719" s="2">
        <f>IF(Table2[[#This Row],[InterConf]]=1,IF(Table2[[#This Row],[InterDiv]]=0, 1, 0), 0)</f>
        <v>0</v>
      </c>
      <c r="W719" s="2">
        <f>IF(VLOOKUP(Table2[[#This Row],[AwayTeam]],Table3[[Teams]:[D]],2)&lt;&gt;VLOOKUP(Table2[[#This Row],[HomeTeam]],Table3[[Teams]:[D]],2),1,0)</f>
        <v>1</v>
      </c>
    </row>
    <row r="720" spans="1:23" x14ac:dyDescent="0.25">
      <c r="B720" s="1">
        <v>45673</v>
      </c>
      <c r="C720" s="9" t="s">
        <v>829</v>
      </c>
      <c r="D720" s="2" t="s">
        <v>23</v>
      </c>
      <c r="E720" s="2" t="s">
        <v>26</v>
      </c>
      <c r="F720" s="2"/>
      <c r="G720" s="2"/>
      <c r="H720" s="2" t="str">
        <f t="shared" si="35"/>
        <v>_</v>
      </c>
      <c r="I720" s="2"/>
      <c r="J720" s="2"/>
      <c r="K720" s="2"/>
      <c r="L720" s="2" t="str">
        <f t="shared" si="34"/>
        <v>_</v>
      </c>
      <c r="M720" s="2"/>
      <c r="N720" s="2">
        <f>IF(ISBLANK(Table2[[#This Row],[ActualResult]]), 0, 1)</f>
        <v>0</v>
      </c>
      <c r="O720" s="2" t="str">
        <f>IF(ISBLANK(Table2[[#This Row],[ActualResult]]), "_", IF(Table2[[#This Row],[ActualWinner]]=Table2[[#This Row],[PredictedWinner]], "Y", "N"))</f>
        <v>_</v>
      </c>
      <c r="P720" s="2" t="str">
        <f>IF(ISBLANK(Table2[[#This Row],[ActualResult]]), "_", IF(Table2[[#This Row],[ActualAwayScore]]=Table2[[#This Row],[PredictedAwayScore]], "Y", "N"))</f>
        <v>_</v>
      </c>
      <c r="Q720" s="2" t="str">
        <f>IF(ISBLANK(Table2[[#This Row],[ActualResult]]), "_", IF(Table2[[#This Row],[ActualHomeScore]]=Table2[[#This Row],[PredictedHomeScore]], "Y", "N"))</f>
        <v>_</v>
      </c>
      <c r="R720" s="2"/>
      <c r="S720" s="2" t="str">
        <f t="shared" si="33"/>
        <v>_</v>
      </c>
      <c r="T720" s="2">
        <f>IF(VLOOKUP(Table2[[#This Row],[AwayTeam]],Table3[[Teams]:[D]],2)=VLOOKUP(Table2[[#This Row],[HomeTeam]],Table3[[Teams]:[D]],2),1,0)</f>
        <v>1</v>
      </c>
      <c r="U720" s="2">
        <f>IF(VLOOKUP(Table2[[#This Row],[AwayTeam]],Table3[[Teams]:[D]],3)=VLOOKUP(Table2[[#This Row],[HomeTeam]],Table3[[Teams]:[D]],3),1,0)</f>
        <v>0</v>
      </c>
      <c r="V720" s="2">
        <f>IF(Table2[[#This Row],[InterConf]]=1,IF(Table2[[#This Row],[InterDiv]]=0, 1, 0), 0)</f>
        <v>1</v>
      </c>
      <c r="W720" s="2">
        <f>IF(VLOOKUP(Table2[[#This Row],[AwayTeam]],Table3[[Teams]:[D]],2)&lt;&gt;VLOOKUP(Table2[[#This Row],[HomeTeam]],Table3[[Teams]:[D]],2),1,0)</f>
        <v>0</v>
      </c>
    </row>
    <row r="721" spans="1:23" x14ac:dyDescent="0.25">
      <c r="A721" s="5"/>
      <c r="B721" s="3">
        <v>45673</v>
      </c>
      <c r="C721" s="10" t="s">
        <v>830</v>
      </c>
      <c r="D721" s="4" t="s">
        <v>28</v>
      </c>
      <c r="E721" s="4" t="s">
        <v>25</v>
      </c>
      <c r="F721" s="4"/>
      <c r="G721" s="4"/>
      <c r="H721" s="4" t="str">
        <f t="shared" si="35"/>
        <v>_</v>
      </c>
      <c r="I721" s="4"/>
      <c r="J721" s="4"/>
      <c r="K721" s="4"/>
      <c r="L721" s="2" t="str">
        <f t="shared" si="34"/>
        <v>_</v>
      </c>
      <c r="M721" s="4"/>
      <c r="N721" s="4">
        <f>IF(ISBLANK(Table2[[#This Row],[ActualResult]]), 0, 1)</f>
        <v>0</v>
      </c>
      <c r="O721" s="4" t="str">
        <f>IF(ISBLANK(Table2[[#This Row],[ActualResult]]), "_", IF(Table2[[#This Row],[ActualWinner]]=Table2[[#This Row],[PredictedWinner]], "Y", "N"))</f>
        <v>_</v>
      </c>
      <c r="P721" s="4" t="str">
        <f>IF(ISBLANK(Table2[[#This Row],[ActualResult]]), "_", IF(Table2[[#This Row],[ActualAwayScore]]=Table2[[#This Row],[PredictedAwayScore]], "Y", "N"))</f>
        <v>_</v>
      </c>
      <c r="Q721" s="4" t="str">
        <f>IF(ISBLANK(Table2[[#This Row],[ActualResult]]), "_", IF(Table2[[#This Row],[ActualHomeScore]]=Table2[[#This Row],[PredictedHomeScore]], "Y", "N"))</f>
        <v>_</v>
      </c>
      <c r="R721" s="2"/>
      <c r="S721" s="2" t="str">
        <f t="shared" si="33"/>
        <v>_</v>
      </c>
      <c r="T721" s="2">
        <f>IF(VLOOKUP(Table2[[#This Row],[AwayTeam]],Table3[[Teams]:[D]],2)=VLOOKUP(Table2[[#This Row],[HomeTeam]],Table3[[Teams]:[D]],2),1,0)</f>
        <v>1</v>
      </c>
      <c r="U721" s="2">
        <f>IF(VLOOKUP(Table2[[#This Row],[AwayTeam]],Table3[[Teams]:[D]],3)=VLOOKUP(Table2[[#This Row],[HomeTeam]],Table3[[Teams]:[D]],3),1,0)</f>
        <v>1</v>
      </c>
      <c r="V721" s="2">
        <f>IF(Table2[[#This Row],[InterConf]]=1,IF(Table2[[#This Row],[InterDiv]]=0, 1, 0), 0)</f>
        <v>0</v>
      </c>
      <c r="W721" s="2">
        <f>IF(VLOOKUP(Table2[[#This Row],[AwayTeam]],Table3[[Teams]:[D]],2)&lt;&gt;VLOOKUP(Table2[[#This Row],[HomeTeam]],Table3[[Teams]:[D]],2),1,0)</f>
        <v>0</v>
      </c>
    </row>
    <row r="722" spans="1:23" x14ac:dyDescent="0.25">
      <c r="B722" s="1">
        <v>45674</v>
      </c>
      <c r="C722" s="9" t="s">
        <v>831</v>
      </c>
      <c r="D722" s="2" t="s">
        <v>21</v>
      </c>
      <c r="E722" s="2" t="s">
        <v>29</v>
      </c>
      <c r="F722" s="2"/>
      <c r="G722" s="2"/>
      <c r="H722" s="2" t="str">
        <f t="shared" si="35"/>
        <v>_</v>
      </c>
      <c r="I722" s="2"/>
      <c r="J722" s="2"/>
      <c r="K722" s="2"/>
      <c r="L722" s="19" t="str">
        <f t="shared" si="34"/>
        <v>_</v>
      </c>
      <c r="M722" s="2"/>
      <c r="N722" s="2">
        <f>IF(ISBLANK(Table2[[#This Row],[ActualResult]]), 0, 1)</f>
        <v>0</v>
      </c>
      <c r="O722" s="2" t="str">
        <f>IF(ISBLANK(Table2[[#This Row],[ActualResult]]), "_", IF(Table2[[#This Row],[ActualWinner]]=Table2[[#This Row],[PredictedWinner]], "Y", "N"))</f>
        <v>_</v>
      </c>
      <c r="P722" s="2" t="str">
        <f>IF(ISBLANK(Table2[[#This Row],[ActualResult]]), "_", IF(Table2[[#This Row],[ActualAwayScore]]=Table2[[#This Row],[PredictedAwayScore]], "Y", "N"))</f>
        <v>_</v>
      </c>
      <c r="Q722" s="2" t="str">
        <f>IF(ISBLANK(Table2[[#This Row],[ActualResult]]), "_", IF(Table2[[#This Row],[ActualHomeScore]]=Table2[[#This Row],[PredictedHomeScore]], "Y", "N"))</f>
        <v>_</v>
      </c>
      <c r="R722" s="2"/>
      <c r="S722" s="2" t="str">
        <f t="shared" si="33"/>
        <v>_</v>
      </c>
      <c r="T722" s="2">
        <f>IF(VLOOKUP(Table2[[#This Row],[AwayTeam]],Table3[[Teams]:[D]],2)=VLOOKUP(Table2[[#This Row],[HomeTeam]],Table3[[Teams]:[D]],2),1,0)</f>
        <v>1</v>
      </c>
      <c r="U722" s="2">
        <f>IF(VLOOKUP(Table2[[#This Row],[AwayTeam]],Table3[[Teams]:[D]],3)=VLOOKUP(Table2[[#This Row],[HomeTeam]],Table3[[Teams]:[D]],3),1,0)</f>
        <v>0</v>
      </c>
      <c r="V722" s="2">
        <f>IF(Table2[[#This Row],[InterConf]]=1,IF(Table2[[#This Row],[InterDiv]]=0, 1, 0), 0)</f>
        <v>1</v>
      </c>
      <c r="W722" s="2">
        <f>IF(VLOOKUP(Table2[[#This Row],[AwayTeam]],Table3[[Teams]:[D]],2)&lt;&gt;VLOOKUP(Table2[[#This Row],[HomeTeam]],Table3[[Teams]:[D]],2),1,0)</f>
        <v>0</v>
      </c>
    </row>
    <row r="723" spans="1:23" x14ac:dyDescent="0.25">
      <c r="A723" s="5"/>
      <c r="B723" s="3">
        <v>45674</v>
      </c>
      <c r="C723" s="10" t="s">
        <v>832</v>
      </c>
      <c r="D723" s="4" t="s">
        <v>27</v>
      </c>
      <c r="E723" s="4" t="s">
        <v>44</v>
      </c>
      <c r="F723" s="4"/>
      <c r="G723" s="4"/>
      <c r="H723" s="4" t="str">
        <f t="shared" si="35"/>
        <v>_</v>
      </c>
      <c r="I723" s="4"/>
      <c r="J723" s="4"/>
      <c r="K723" s="4"/>
      <c r="L723" s="2" t="str">
        <f t="shared" si="34"/>
        <v>_</v>
      </c>
      <c r="M723" s="4"/>
      <c r="N723" s="4">
        <f>IF(ISBLANK(Table2[[#This Row],[ActualResult]]), 0, 1)</f>
        <v>0</v>
      </c>
      <c r="O723" s="4" t="str">
        <f>IF(ISBLANK(Table2[[#This Row],[ActualResult]]), "_", IF(Table2[[#This Row],[ActualWinner]]=Table2[[#This Row],[PredictedWinner]], "Y", "N"))</f>
        <v>_</v>
      </c>
      <c r="P723" s="4" t="str">
        <f>IF(ISBLANK(Table2[[#This Row],[ActualResult]]), "_", IF(Table2[[#This Row],[ActualAwayScore]]=Table2[[#This Row],[PredictedAwayScore]], "Y", "N"))</f>
        <v>_</v>
      </c>
      <c r="Q723" s="4" t="str">
        <f>IF(ISBLANK(Table2[[#This Row],[ActualResult]]), "_", IF(Table2[[#This Row],[ActualHomeScore]]=Table2[[#This Row],[PredictedHomeScore]], "Y", "N"))</f>
        <v>_</v>
      </c>
      <c r="R723" s="2"/>
      <c r="S723" s="2" t="str">
        <f t="shared" si="33"/>
        <v>_</v>
      </c>
      <c r="T723" s="2">
        <f>IF(VLOOKUP(Table2[[#This Row],[AwayTeam]],Table3[[Teams]:[D]],2)=VLOOKUP(Table2[[#This Row],[HomeTeam]],Table3[[Teams]:[D]],2),1,0)</f>
        <v>0</v>
      </c>
      <c r="U723" s="2">
        <f>IF(VLOOKUP(Table2[[#This Row],[AwayTeam]],Table3[[Teams]:[D]],3)=VLOOKUP(Table2[[#This Row],[HomeTeam]],Table3[[Teams]:[D]],3),1,0)</f>
        <v>0</v>
      </c>
      <c r="V723" s="2">
        <f>IF(Table2[[#This Row],[InterConf]]=1,IF(Table2[[#This Row],[InterDiv]]=0, 1, 0), 0)</f>
        <v>0</v>
      </c>
      <c r="W723" s="2">
        <f>IF(VLOOKUP(Table2[[#This Row],[AwayTeam]],Table3[[Teams]:[D]],2)&lt;&gt;VLOOKUP(Table2[[#This Row],[HomeTeam]],Table3[[Teams]:[D]],2),1,0)</f>
        <v>1</v>
      </c>
    </row>
    <row r="724" spans="1:23" x14ac:dyDescent="0.25">
      <c r="B724" s="1">
        <v>45675</v>
      </c>
      <c r="C724" s="9" t="s">
        <v>833</v>
      </c>
      <c r="D724" s="2" t="s">
        <v>45</v>
      </c>
      <c r="E724" s="2" t="s">
        <v>32</v>
      </c>
      <c r="F724" s="2"/>
      <c r="G724" s="2"/>
      <c r="H724" s="2" t="str">
        <f t="shared" si="35"/>
        <v>_</v>
      </c>
      <c r="I724" s="2"/>
      <c r="J724" s="2"/>
      <c r="K724" s="2"/>
      <c r="L724" s="19" t="str">
        <f t="shared" si="34"/>
        <v>_</v>
      </c>
      <c r="M724" s="2"/>
      <c r="N724" s="2">
        <f>IF(ISBLANK(Table2[[#This Row],[ActualResult]]), 0, 1)</f>
        <v>0</v>
      </c>
      <c r="O724" s="2" t="str">
        <f>IF(ISBLANK(Table2[[#This Row],[ActualResult]]), "_", IF(Table2[[#This Row],[ActualWinner]]=Table2[[#This Row],[PredictedWinner]], "Y", "N"))</f>
        <v>_</v>
      </c>
      <c r="P724" s="2" t="str">
        <f>IF(ISBLANK(Table2[[#This Row],[ActualResult]]), "_", IF(Table2[[#This Row],[ActualAwayScore]]=Table2[[#This Row],[PredictedAwayScore]], "Y", "N"))</f>
        <v>_</v>
      </c>
      <c r="Q724" s="2" t="str">
        <f>IF(ISBLANK(Table2[[#This Row],[ActualResult]]), "_", IF(Table2[[#This Row],[ActualHomeScore]]=Table2[[#This Row],[PredictedHomeScore]], "Y", "N"))</f>
        <v>_</v>
      </c>
      <c r="R724" s="2"/>
      <c r="S724" s="2" t="str">
        <f t="shared" si="33"/>
        <v>_</v>
      </c>
      <c r="T724" s="2">
        <f>IF(VLOOKUP(Table2[[#This Row],[AwayTeam]],Table3[[Teams]:[D]],2)=VLOOKUP(Table2[[#This Row],[HomeTeam]],Table3[[Teams]:[D]],2),1,0)</f>
        <v>1</v>
      </c>
      <c r="U724" s="2">
        <f>IF(VLOOKUP(Table2[[#This Row],[AwayTeam]],Table3[[Teams]:[D]],3)=VLOOKUP(Table2[[#This Row],[HomeTeam]],Table3[[Teams]:[D]],3),1,0)</f>
        <v>1</v>
      </c>
      <c r="V724" s="2">
        <f>IF(Table2[[#This Row],[InterConf]]=1,IF(Table2[[#This Row],[InterDiv]]=0, 1, 0), 0)</f>
        <v>0</v>
      </c>
      <c r="W724" s="2">
        <f>IF(VLOOKUP(Table2[[#This Row],[AwayTeam]],Table3[[Teams]:[D]],2)&lt;&gt;VLOOKUP(Table2[[#This Row],[HomeTeam]],Table3[[Teams]:[D]],2),1,0)</f>
        <v>0</v>
      </c>
    </row>
    <row r="725" spans="1:23" x14ac:dyDescent="0.25">
      <c r="B725" s="1">
        <v>45675</v>
      </c>
      <c r="C725" s="9" t="s">
        <v>834</v>
      </c>
      <c r="D725" s="2" t="s">
        <v>16</v>
      </c>
      <c r="E725" s="2" t="s">
        <v>30</v>
      </c>
      <c r="F725" s="2"/>
      <c r="G725" s="2"/>
      <c r="H725" s="2" t="str">
        <f t="shared" si="35"/>
        <v>_</v>
      </c>
      <c r="I725" s="2"/>
      <c r="J725" s="2"/>
      <c r="K725" s="2"/>
      <c r="L725" s="2" t="str">
        <f t="shared" si="34"/>
        <v>_</v>
      </c>
      <c r="M725" s="2"/>
      <c r="N725" s="2">
        <f>IF(ISBLANK(Table2[[#This Row],[ActualResult]]), 0, 1)</f>
        <v>0</v>
      </c>
      <c r="O725" s="2" t="str">
        <f>IF(ISBLANK(Table2[[#This Row],[ActualResult]]), "_", IF(Table2[[#This Row],[ActualWinner]]=Table2[[#This Row],[PredictedWinner]], "Y", "N"))</f>
        <v>_</v>
      </c>
      <c r="P725" s="2" t="str">
        <f>IF(ISBLANK(Table2[[#This Row],[ActualResult]]), "_", IF(Table2[[#This Row],[ActualAwayScore]]=Table2[[#This Row],[PredictedAwayScore]], "Y", "N"))</f>
        <v>_</v>
      </c>
      <c r="Q725" s="2" t="str">
        <f>IF(ISBLANK(Table2[[#This Row],[ActualResult]]), "_", IF(Table2[[#This Row],[ActualHomeScore]]=Table2[[#This Row],[PredictedHomeScore]], "Y", "N"))</f>
        <v>_</v>
      </c>
      <c r="R725" s="2"/>
      <c r="S725" s="2" t="str">
        <f t="shared" si="33"/>
        <v>_</v>
      </c>
      <c r="T725" s="2">
        <f>IF(VLOOKUP(Table2[[#This Row],[AwayTeam]],Table3[[Teams]:[D]],2)=VLOOKUP(Table2[[#This Row],[HomeTeam]],Table3[[Teams]:[D]],2),1,0)</f>
        <v>1</v>
      </c>
      <c r="U725" s="2">
        <f>IF(VLOOKUP(Table2[[#This Row],[AwayTeam]],Table3[[Teams]:[D]],3)=VLOOKUP(Table2[[#This Row],[HomeTeam]],Table3[[Teams]:[D]],3),1,0)</f>
        <v>1</v>
      </c>
      <c r="V725" s="2">
        <f>IF(Table2[[#This Row],[InterConf]]=1,IF(Table2[[#This Row],[InterDiv]]=0, 1, 0), 0)</f>
        <v>0</v>
      </c>
      <c r="W725" s="2">
        <f>IF(VLOOKUP(Table2[[#This Row],[AwayTeam]],Table3[[Teams]:[D]],2)&lt;&gt;VLOOKUP(Table2[[#This Row],[HomeTeam]],Table3[[Teams]:[D]],2),1,0)</f>
        <v>0</v>
      </c>
    </row>
    <row r="726" spans="1:23" x14ac:dyDescent="0.25">
      <c r="B726" s="1">
        <v>45675</v>
      </c>
      <c r="C726" s="9" t="s">
        <v>835</v>
      </c>
      <c r="D726" s="2" t="s">
        <v>34</v>
      </c>
      <c r="E726" s="2" t="s">
        <v>26</v>
      </c>
      <c r="F726" s="2"/>
      <c r="G726" s="2"/>
      <c r="H726" s="2" t="str">
        <f t="shared" si="35"/>
        <v>_</v>
      </c>
      <c r="I726" s="2"/>
      <c r="J726" s="2"/>
      <c r="K726" s="2"/>
      <c r="L726" s="2" t="str">
        <f t="shared" si="34"/>
        <v>_</v>
      </c>
      <c r="M726" s="2"/>
      <c r="N726" s="2">
        <f>IF(ISBLANK(Table2[[#This Row],[ActualResult]]), 0, 1)</f>
        <v>0</v>
      </c>
      <c r="O726" s="2" t="str">
        <f>IF(ISBLANK(Table2[[#This Row],[ActualResult]]), "_", IF(Table2[[#This Row],[ActualWinner]]=Table2[[#This Row],[PredictedWinner]], "Y", "N"))</f>
        <v>_</v>
      </c>
      <c r="P726" s="2" t="str">
        <f>IF(ISBLANK(Table2[[#This Row],[ActualResult]]), "_", IF(Table2[[#This Row],[ActualAwayScore]]=Table2[[#This Row],[PredictedAwayScore]], "Y", "N"))</f>
        <v>_</v>
      </c>
      <c r="Q726" s="2" t="str">
        <f>IF(ISBLANK(Table2[[#This Row],[ActualResult]]), "_", IF(Table2[[#This Row],[ActualHomeScore]]=Table2[[#This Row],[PredictedHomeScore]], "Y", "N"))</f>
        <v>_</v>
      </c>
      <c r="R726" s="2"/>
      <c r="S726" s="2" t="str">
        <f t="shared" si="33"/>
        <v>_</v>
      </c>
      <c r="T726" s="2">
        <f>IF(VLOOKUP(Table2[[#This Row],[AwayTeam]],Table3[[Teams]:[D]],2)=VLOOKUP(Table2[[#This Row],[HomeTeam]],Table3[[Teams]:[D]],2),1,0)</f>
        <v>1</v>
      </c>
      <c r="U726" s="2">
        <f>IF(VLOOKUP(Table2[[#This Row],[AwayTeam]],Table3[[Teams]:[D]],3)=VLOOKUP(Table2[[#This Row],[HomeTeam]],Table3[[Teams]:[D]],3),1,0)</f>
        <v>1</v>
      </c>
      <c r="V726" s="2">
        <f>IF(Table2[[#This Row],[InterConf]]=1,IF(Table2[[#This Row],[InterDiv]]=0, 1, 0), 0)</f>
        <v>0</v>
      </c>
      <c r="W726" s="2">
        <f>IF(VLOOKUP(Table2[[#This Row],[AwayTeam]],Table3[[Teams]:[D]],2)&lt;&gt;VLOOKUP(Table2[[#This Row],[HomeTeam]],Table3[[Teams]:[D]],2),1,0)</f>
        <v>0</v>
      </c>
    </row>
    <row r="727" spans="1:23" x14ac:dyDescent="0.25">
      <c r="B727" s="1">
        <v>45675</v>
      </c>
      <c r="C727" s="9" t="s">
        <v>836</v>
      </c>
      <c r="D727" s="2" t="s">
        <v>47</v>
      </c>
      <c r="E727" s="2" t="s">
        <v>14</v>
      </c>
      <c r="F727" s="2"/>
      <c r="G727" s="2"/>
      <c r="H727" s="2" t="str">
        <f t="shared" si="35"/>
        <v>_</v>
      </c>
      <c r="I727" s="2"/>
      <c r="J727" s="2"/>
      <c r="K727" s="2"/>
      <c r="L727" s="2" t="str">
        <f t="shared" si="34"/>
        <v>_</v>
      </c>
      <c r="M727" s="2"/>
      <c r="N727" s="2">
        <f>IF(ISBLANK(Table2[[#This Row],[ActualResult]]), 0, 1)</f>
        <v>0</v>
      </c>
      <c r="O727" s="2" t="str">
        <f>IF(ISBLANK(Table2[[#This Row],[ActualResult]]), "_", IF(Table2[[#This Row],[ActualWinner]]=Table2[[#This Row],[PredictedWinner]], "Y", "N"))</f>
        <v>_</v>
      </c>
      <c r="P727" s="2" t="str">
        <f>IF(ISBLANK(Table2[[#This Row],[ActualResult]]), "_", IF(Table2[[#This Row],[ActualAwayScore]]=Table2[[#This Row],[PredictedAwayScore]], "Y", "N"))</f>
        <v>_</v>
      </c>
      <c r="Q727" s="2" t="str">
        <f>IF(ISBLANK(Table2[[#This Row],[ActualResult]]), "_", IF(Table2[[#This Row],[ActualHomeScore]]=Table2[[#This Row],[PredictedHomeScore]], "Y", "N"))</f>
        <v>_</v>
      </c>
      <c r="R727" s="2"/>
      <c r="S727" s="2" t="str">
        <f t="shared" si="33"/>
        <v>_</v>
      </c>
      <c r="T727" s="2">
        <f>IF(VLOOKUP(Table2[[#This Row],[AwayTeam]],Table3[[Teams]:[D]],2)=VLOOKUP(Table2[[#This Row],[HomeTeam]],Table3[[Teams]:[D]],2),1,0)</f>
        <v>0</v>
      </c>
      <c r="U727" s="2">
        <f>IF(VLOOKUP(Table2[[#This Row],[AwayTeam]],Table3[[Teams]:[D]],3)=VLOOKUP(Table2[[#This Row],[HomeTeam]],Table3[[Teams]:[D]],3),1,0)</f>
        <v>0</v>
      </c>
      <c r="V727" s="2">
        <f>IF(Table2[[#This Row],[InterConf]]=1,IF(Table2[[#This Row],[InterDiv]]=0, 1, 0), 0)</f>
        <v>0</v>
      </c>
      <c r="W727" s="2">
        <f>IF(VLOOKUP(Table2[[#This Row],[AwayTeam]],Table3[[Teams]:[D]],2)&lt;&gt;VLOOKUP(Table2[[#This Row],[HomeTeam]],Table3[[Teams]:[D]],2),1,0)</f>
        <v>1</v>
      </c>
    </row>
    <row r="728" spans="1:23" x14ac:dyDescent="0.25">
      <c r="B728" s="1">
        <v>45675</v>
      </c>
      <c r="C728" s="9" t="s">
        <v>837</v>
      </c>
      <c r="D728" s="2" t="s">
        <v>18</v>
      </c>
      <c r="E728" s="2" t="s">
        <v>19</v>
      </c>
      <c r="F728" s="2"/>
      <c r="G728" s="2"/>
      <c r="H728" s="2" t="str">
        <f t="shared" si="35"/>
        <v>_</v>
      </c>
      <c r="I728" s="2"/>
      <c r="J728" s="2"/>
      <c r="K728" s="2"/>
      <c r="L728" s="2" t="str">
        <f t="shared" si="34"/>
        <v>_</v>
      </c>
      <c r="M728" s="2"/>
      <c r="N728" s="2">
        <f>IF(ISBLANK(Table2[[#This Row],[ActualResult]]), 0, 1)</f>
        <v>0</v>
      </c>
      <c r="O728" s="2" t="str">
        <f>IF(ISBLANK(Table2[[#This Row],[ActualResult]]), "_", IF(Table2[[#This Row],[ActualWinner]]=Table2[[#This Row],[PredictedWinner]], "Y", "N"))</f>
        <v>_</v>
      </c>
      <c r="P728" s="2" t="str">
        <f>IF(ISBLANK(Table2[[#This Row],[ActualResult]]), "_", IF(Table2[[#This Row],[ActualAwayScore]]=Table2[[#This Row],[PredictedAwayScore]], "Y", "N"))</f>
        <v>_</v>
      </c>
      <c r="Q728" s="2" t="str">
        <f>IF(ISBLANK(Table2[[#This Row],[ActualResult]]), "_", IF(Table2[[#This Row],[ActualHomeScore]]=Table2[[#This Row],[PredictedHomeScore]], "Y", "N"))</f>
        <v>_</v>
      </c>
      <c r="R728" s="2"/>
      <c r="S728" s="2" t="str">
        <f t="shared" si="33"/>
        <v>_</v>
      </c>
      <c r="T728" s="2">
        <f>IF(VLOOKUP(Table2[[#This Row],[AwayTeam]],Table3[[Teams]:[D]],2)=VLOOKUP(Table2[[#This Row],[HomeTeam]],Table3[[Teams]:[D]],2),1,0)</f>
        <v>1</v>
      </c>
      <c r="U728" s="2">
        <f>IF(VLOOKUP(Table2[[#This Row],[AwayTeam]],Table3[[Teams]:[D]],3)=VLOOKUP(Table2[[#This Row],[HomeTeam]],Table3[[Teams]:[D]],3),1,0)</f>
        <v>1</v>
      </c>
      <c r="V728" s="2">
        <f>IF(Table2[[#This Row],[InterConf]]=1,IF(Table2[[#This Row],[InterDiv]]=0, 1, 0), 0)</f>
        <v>0</v>
      </c>
      <c r="W728" s="2">
        <f>IF(VLOOKUP(Table2[[#This Row],[AwayTeam]],Table3[[Teams]:[D]],2)&lt;&gt;VLOOKUP(Table2[[#This Row],[HomeTeam]],Table3[[Teams]:[D]],2),1,0)</f>
        <v>0</v>
      </c>
    </row>
    <row r="729" spans="1:23" x14ac:dyDescent="0.25">
      <c r="B729" s="1">
        <v>45675</v>
      </c>
      <c r="C729" s="9" t="s">
        <v>838</v>
      </c>
      <c r="D729" s="2" t="s">
        <v>31</v>
      </c>
      <c r="E729" s="2" t="s">
        <v>43</v>
      </c>
      <c r="F729" s="2"/>
      <c r="G729" s="2"/>
      <c r="H729" s="2" t="str">
        <f t="shared" si="35"/>
        <v>_</v>
      </c>
      <c r="I729" s="2"/>
      <c r="J729" s="2"/>
      <c r="K729" s="2"/>
      <c r="L729" s="2" t="str">
        <f t="shared" si="34"/>
        <v>_</v>
      </c>
      <c r="M729" s="2"/>
      <c r="N729" s="2">
        <f>IF(ISBLANK(Table2[[#This Row],[ActualResult]]), 0, 1)</f>
        <v>0</v>
      </c>
      <c r="O729" s="2" t="str">
        <f>IF(ISBLANK(Table2[[#This Row],[ActualResult]]), "_", IF(Table2[[#This Row],[ActualWinner]]=Table2[[#This Row],[PredictedWinner]], "Y", "N"))</f>
        <v>_</v>
      </c>
      <c r="P729" s="2" t="str">
        <f>IF(ISBLANK(Table2[[#This Row],[ActualResult]]), "_", IF(Table2[[#This Row],[ActualAwayScore]]=Table2[[#This Row],[PredictedAwayScore]], "Y", "N"))</f>
        <v>_</v>
      </c>
      <c r="Q729" s="2" t="str">
        <f>IF(ISBLANK(Table2[[#This Row],[ActualResult]]), "_", IF(Table2[[#This Row],[ActualHomeScore]]=Table2[[#This Row],[PredictedHomeScore]], "Y", "N"))</f>
        <v>_</v>
      </c>
      <c r="R729" s="2"/>
      <c r="S729" s="2" t="str">
        <f t="shared" si="33"/>
        <v>_</v>
      </c>
      <c r="T729" s="2">
        <f>IF(VLOOKUP(Table2[[#This Row],[AwayTeam]],Table3[[Teams]:[D]],2)=VLOOKUP(Table2[[#This Row],[HomeTeam]],Table3[[Teams]:[D]],2),1,0)</f>
        <v>1</v>
      </c>
      <c r="U729" s="2">
        <f>IF(VLOOKUP(Table2[[#This Row],[AwayTeam]],Table3[[Teams]:[D]],3)=VLOOKUP(Table2[[#This Row],[HomeTeam]],Table3[[Teams]:[D]],3),1,0)</f>
        <v>1</v>
      </c>
      <c r="V729" s="2">
        <f>IF(Table2[[#This Row],[InterConf]]=1,IF(Table2[[#This Row],[InterDiv]]=0, 1, 0), 0)</f>
        <v>0</v>
      </c>
      <c r="W729" s="2">
        <f>IF(VLOOKUP(Table2[[#This Row],[AwayTeam]],Table3[[Teams]:[D]],2)&lt;&gt;VLOOKUP(Table2[[#This Row],[HomeTeam]],Table3[[Teams]:[D]],2),1,0)</f>
        <v>0</v>
      </c>
    </row>
    <row r="730" spans="1:23" x14ac:dyDescent="0.25">
      <c r="B730" s="1">
        <v>45675</v>
      </c>
      <c r="C730" s="9" t="s">
        <v>839</v>
      </c>
      <c r="D730" s="2" t="s">
        <v>36</v>
      </c>
      <c r="E730" s="2" t="s">
        <v>20</v>
      </c>
      <c r="F730" s="2"/>
      <c r="G730" s="2"/>
      <c r="H730" s="2" t="str">
        <f t="shared" si="35"/>
        <v>_</v>
      </c>
      <c r="I730" s="2"/>
      <c r="J730" s="2"/>
      <c r="K730" s="2"/>
      <c r="L730" s="2" t="str">
        <f t="shared" si="34"/>
        <v>_</v>
      </c>
      <c r="M730" s="2"/>
      <c r="N730" s="2">
        <f>IF(ISBLANK(Table2[[#This Row],[ActualResult]]), 0, 1)</f>
        <v>0</v>
      </c>
      <c r="O730" s="2" t="str">
        <f>IF(ISBLANK(Table2[[#This Row],[ActualResult]]), "_", IF(Table2[[#This Row],[ActualWinner]]=Table2[[#This Row],[PredictedWinner]], "Y", "N"))</f>
        <v>_</v>
      </c>
      <c r="P730" s="2" t="str">
        <f>IF(ISBLANK(Table2[[#This Row],[ActualResult]]), "_", IF(Table2[[#This Row],[ActualAwayScore]]=Table2[[#This Row],[PredictedAwayScore]], "Y", "N"))</f>
        <v>_</v>
      </c>
      <c r="Q730" s="2" t="str">
        <f>IF(ISBLANK(Table2[[#This Row],[ActualResult]]), "_", IF(Table2[[#This Row],[ActualHomeScore]]=Table2[[#This Row],[PredictedHomeScore]], "Y", "N"))</f>
        <v>_</v>
      </c>
      <c r="R730" s="2"/>
      <c r="S730" s="2" t="str">
        <f t="shared" si="33"/>
        <v>_</v>
      </c>
      <c r="T730" s="2">
        <f>IF(VLOOKUP(Table2[[#This Row],[AwayTeam]],Table3[[Teams]:[D]],2)=VLOOKUP(Table2[[#This Row],[HomeTeam]],Table3[[Teams]:[D]],2),1,0)</f>
        <v>1</v>
      </c>
      <c r="U730" s="2">
        <f>IF(VLOOKUP(Table2[[#This Row],[AwayTeam]],Table3[[Teams]:[D]],3)=VLOOKUP(Table2[[#This Row],[HomeTeam]],Table3[[Teams]:[D]],3),1,0)</f>
        <v>1</v>
      </c>
      <c r="V730" s="2">
        <f>IF(Table2[[#This Row],[InterConf]]=1,IF(Table2[[#This Row],[InterDiv]]=0, 1, 0), 0)</f>
        <v>0</v>
      </c>
      <c r="W730" s="2">
        <f>IF(VLOOKUP(Table2[[#This Row],[AwayTeam]],Table3[[Teams]:[D]],2)&lt;&gt;VLOOKUP(Table2[[#This Row],[HomeTeam]],Table3[[Teams]:[D]],2),1,0)</f>
        <v>0</v>
      </c>
    </row>
    <row r="731" spans="1:23" x14ac:dyDescent="0.25">
      <c r="B731" s="1">
        <v>45675</v>
      </c>
      <c r="C731" s="9" t="s">
        <v>840</v>
      </c>
      <c r="D731" s="2" t="s">
        <v>21</v>
      </c>
      <c r="E731" s="2" t="s">
        <v>46</v>
      </c>
      <c r="F731" s="2"/>
      <c r="G731" s="2"/>
      <c r="H731" s="2" t="str">
        <f t="shared" si="35"/>
        <v>_</v>
      </c>
      <c r="I731" s="2"/>
      <c r="J731" s="2"/>
      <c r="K731" s="2"/>
      <c r="L731" s="2" t="str">
        <f t="shared" si="34"/>
        <v>_</v>
      </c>
      <c r="M731" s="2"/>
      <c r="N731" s="2">
        <f>IF(ISBLANK(Table2[[#This Row],[ActualResult]]), 0, 1)</f>
        <v>0</v>
      </c>
      <c r="O731" s="2" t="str">
        <f>IF(ISBLANK(Table2[[#This Row],[ActualResult]]), "_", IF(Table2[[#This Row],[ActualWinner]]=Table2[[#This Row],[PredictedWinner]], "Y", "N"))</f>
        <v>_</v>
      </c>
      <c r="P731" s="2" t="str">
        <f>IF(ISBLANK(Table2[[#This Row],[ActualResult]]), "_", IF(Table2[[#This Row],[ActualAwayScore]]=Table2[[#This Row],[PredictedAwayScore]], "Y", "N"))</f>
        <v>_</v>
      </c>
      <c r="Q731" s="2" t="str">
        <f>IF(ISBLANK(Table2[[#This Row],[ActualResult]]), "_", IF(Table2[[#This Row],[ActualHomeScore]]=Table2[[#This Row],[PredictedHomeScore]], "Y", "N"))</f>
        <v>_</v>
      </c>
      <c r="R731" s="2"/>
      <c r="S731" s="2" t="str">
        <f t="shared" si="33"/>
        <v>_</v>
      </c>
      <c r="T731" s="2">
        <f>IF(VLOOKUP(Table2[[#This Row],[AwayTeam]],Table3[[Teams]:[D]],2)=VLOOKUP(Table2[[#This Row],[HomeTeam]],Table3[[Teams]:[D]],2),1,0)</f>
        <v>1</v>
      </c>
      <c r="U731" s="2">
        <f>IF(VLOOKUP(Table2[[#This Row],[AwayTeam]],Table3[[Teams]:[D]],3)=VLOOKUP(Table2[[#This Row],[HomeTeam]],Table3[[Teams]:[D]],3),1,0)</f>
        <v>1</v>
      </c>
      <c r="V731" s="2">
        <f>IF(Table2[[#This Row],[InterConf]]=1,IF(Table2[[#This Row],[InterDiv]]=0, 1, 0), 0)</f>
        <v>0</v>
      </c>
      <c r="W731" s="2">
        <f>IF(VLOOKUP(Table2[[#This Row],[AwayTeam]],Table3[[Teams]:[D]],2)&lt;&gt;VLOOKUP(Table2[[#This Row],[HomeTeam]],Table3[[Teams]:[D]],2),1,0)</f>
        <v>0</v>
      </c>
    </row>
    <row r="732" spans="1:23" x14ac:dyDescent="0.25">
      <c r="B732" s="1">
        <v>45675</v>
      </c>
      <c r="C732" s="9" t="s">
        <v>841</v>
      </c>
      <c r="D732" s="2" t="s">
        <v>24</v>
      </c>
      <c r="E732" s="2" t="s">
        <v>22</v>
      </c>
      <c r="F732" s="2"/>
      <c r="G732" s="2"/>
      <c r="H732" s="2" t="str">
        <f t="shared" si="35"/>
        <v>_</v>
      </c>
      <c r="I732" s="2"/>
      <c r="J732" s="2"/>
      <c r="K732" s="2"/>
      <c r="L732" s="2" t="str">
        <f t="shared" si="34"/>
        <v>_</v>
      </c>
      <c r="M732" s="2"/>
      <c r="N732" s="2">
        <f>IF(ISBLANK(Table2[[#This Row],[ActualResult]]), 0, 1)</f>
        <v>0</v>
      </c>
      <c r="O732" s="2" t="str">
        <f>IF(ISBLANK(Table2[[#This Row],[ActualResult]]), "_", IF(Table2[[#This Row],[ActualWinner]]=Table2[[#This Row],[PredictedWinner]], "Y", "N"))</f>
        <v>_</v>
      </c>
      <c r="P732" s="2" t="str">
        <f>IF(ISBLANK(Table2[[#This Row],[ActualResult]]), "_", IF(Table2[[#This Row],[ActualAwayScore]]=Table2[[#This Row],[PredictedAwayScore]], "Y", "N"))</f>
        <v>_</v>
      </c>
      <c r="Q732" s="2" t="str">
        <f>IF(ISBLANK(Table2[[#This Row],[ActualResult]]), "_", IF(Table2[[#This Row],[ActualHomeScore]]=Table2[[#This Row],[PredictedHomeScore]], "Y", "N"))</f>
        <v>_</v>
      </c>
      <c r="R732" s="2"/>
      <c r="S732" s="2" t="str">
        <f t="shared" si="33"/>
        <v>_</v>
      </c>
      <c r="T732" s="2">
        <f>IF(VLOOKUP(Table2[[#This Row],[AwayTeam]],Table3[[Teams]:[D]],2)=VLOOKUP(Table2[[#This Row],[HomeTeam]],Table3[[Teams]:[D]],2),1,0)</f>
        <v>1</v>
      </c>
      <c r="U732" s="2">
        <f>IF(VLOOKUP(Table2[[#This Row],[AwayTeam]],Table3[[Teams]:[D]],3)=VLOOKUP(Table2[[#This Row],[HomeTeam]],Table3[[Teams]:[D]],3),1,0)</f>
        <v>0</v>
      </c>
      <c r="V732" s="2">
        <f>IF(Table2[[#This Row],[InterConf]]=1,IF(Table2[[#This Row],[InterDiv]]=0, 1, 0), 0)</f>
        <v>1</v>
      </c>
      <c r="W732" s="2">
        <f>IF(VLOOKUP(Table2[[#This Row],[AwayTeam]],Table3[[Teams]:[D]],2)&lt;&gt;VLOOKUP(Table2[[#This Row],[HomeTeam]],Table3[[Teams]:[D]],2),1,0)</f>
        <v>0</v>
      </c>
    </row>
    <row r="733" spans="1:23" x14ac:dyDescent="0.25">
      <c r="B733" s="1">
        <v>45675</v>
      </c>
      <c r="C733" s="9" t="s">
        <v>842</v>
      </c>
      <c r="D733" s="2" t="s">
        <v>38</v>
      </c>
      <c r="E733" s="2" t="s">
        <v>33</v>
      </c>
      <c r="F733" s="2"/>
      <c r="G733" s="2"/>
      <c r="H733" s="2" t="str">
        <f t="shared" si="35"/>
        <v>_</v>
      </c>
      <c r="I733" s="2"/>
      <c r="J733" s="2"/>
      <c r="K733" s="2"/>
      <c r="L733" s="2" t="str">
        <f t="shared" si="34"/>
        <v>_</v>
      </c>
      <c r="M733" s="2"/>
      <c r="N733" s="2">
        <f>IF(ISBLANK(Table2[[#This Row],[ActualResult]]), 0, 1)</f>
        <v>0</v>
      </c>
      <c r="O733" s="2" t="str">
        <f>IF(ISBLANK(Table2[[#This Row],[ActualResult]]), "_", IF(Table2[[#This Row],[ActualWinner]]=Table2[[#This Row],[PredictedWinner]], "Y", "N"))</f>
        <v>_</v>
      </c>
      <c r="P733" s="2" t="str">
        <f>IF(ISBLANK(Table2[[#This Row],[ActualResult]]), "_", IF(Table2[[#This Row],[ActualAwayScore]]=Table2[[#This Row],[PredictedAwayScore]], "Y", "N"))</f>
        <v>_</v>
      </c>
      <c r="Q733" s="2" t="str">
        <f>IF(ISBLANK(Table2[[#This Row],[ActualResult]]), "_", IF(Table2[[#This Row],[ActualHomeScore]]=Table2[[#This Row],[PredictedHomeScore]], "Y", "N"))</f>
        <v>_</v>
      </c>
      <c r="R733" s="2"/>
      <c r="S733" s="2" t="str">
        <f t="shared" si="33"/>
        <v>_</v>
      </c>
      <c r="T733" s="2">
        <f>IF(VLOOKUP(Table2[[#This Row],[AwayTeam]],Table3[[Teams]:[D]],2)=VLOOKUP(Table2[[#This Row],[HomeTeam]],Table3[[Teams]:[D]],2),1,0)</f>
        <v>0</v>
      </c>
      <c r="U733" s="2">
        <f>IF(VLOOKUP(Table2[[#This Row],[AwayTeam]],Table3[[Teams]:[D]],3)=VLOOKUP(Table2[[#This Row],[HomeTeam]],Table3[[Teams]:[D]],3),1,0)</f>
        <v>0</v>
      </c>
      <c r="V733" s="2">
        <f>IF(Table2[[#This Row],[InterConf]]=1,IF(Table2[[#This Row],[InterDiv]]=0, 1, 0), 0)</f>
        <v>0</v>
      </c>
      <c r="W733" s="2">
        <f>IF(VLOOKUP(Table2[[#This Row],[AwayTeam]],Table3[[Teams]:[D]],2)&lt;&gt;VLOOKUP(Table2[[#This Row],[HomeTeam]],Table3[[Teams]:[D]],2),1,0)</f>
        <v>1</v>
      </c>
    </row>
    <row r="734" spans="1:23" x14ac:dyDescent="0.25">
      <c r="B734" s="1">
        <v>45675</v>
      </c>
      <c r="C734" s="9" t="s">
        <v>843</v>
      </c>
      <c r="D734" s="2" t="s">
        <v>27</v>
      </c>
      <c r="E734" s="2" t="s">
        <v>17</v>
      </c>
      <c r="F734" s="2"/>
      <c r="G734" s="2"/>
      <c r="H734" s="2" t="str">
        <f t="shared" si="35"/>
        <v>_</v>
      </c>
      <c r="I734" s="2"/>
      <c r="J734" s="2"/>
      <c r="K734" s="2"/>
      <c r="L734" s="2" t="str">
        <f t="shared" si="34"/>
        <v>_</v>
      </c>
      <c r="M734" s="2"/>
      <c r="N734" s="2">
        <f>IF(ISBLANK(Table2[[#This Row],[ActualResult]]), 0, 1)</f>
        <v>0</v>
      </c>
      <c r="O734" s="2" t="str">
        <f>IF(ISBLANK(Table2[[#This Row],[ActualResult]]), "_", IF(Table2[[#This Row],[ActualWinner]]=Table2[[#This Row],[PredictedWinner]], "Y", "N"))</f>
        <v>_</v>
      </c>
      <c r="P734" s="2" t="str">
        <f>IF(ISBLANK(Table2[[#This Row],[ActualResult]]), "_", IF(Table2[[#This Row],[ActualAwayScore]]=Table2[[#This Row],[PredictedAwayScore]], "Y", "N"))</f>
        <v>_</v>
      </c>
      <c r="Q734" s="2" t="str">
        <f>IF(ISBLANK(Table2[[#This Row],[ActualResult]]), "_", IF(Table2[[#This Row],[ActualHomeScore]]=Table2[[#This Row],[PredictedHomeScore]], "Y", "N"))</f>
        <v>_</v>
      </c>
      <c r="R734" s="2"/>
      <c r="S734" s="2" t="str">
        <f t="shared" si="33"/>
        <v>_</v>
      </c>
      <c r="T734" s="2">
        <f>IF(VLOOKUP(Table2[[#This Row],[AwayTeam]],Table3[[Teams]:[D]],2)=VLOOKUP(Table2[[#This Row],[HomeTeam]],Table3[[Teams]:[D]],2),1,0)</f>
        <v>1</v>
      </c>
      <c r="U734" s="2">
        <f>IF(VLOOKUP(Table2[[#This Row],[AwayTeam]],Table3[[Teams]:[D]],3)=VLOOKUP(Table2[[#This Row],[HomeTeam]],Table3[[Teams]:[D]],3),1,0)</f>
        <v>0</v>
      </c>
      <c r="V734" s="2">
        <f>IF(Table2[[#This Row],[InterConf]]=1,IF(Table2[[#This Row],[InterDiv]]=0, 1, 0), 0)</f>
        <v>1</v>
      </c>
      <c r="W734" s="2">
        <f>IF(VLOOKUP(Table2[[#This Row],[AwayTeam]],Table3[[Teams]:[D]],2)&lt;&gt;VLOOKUP(Table2[[#This Row],[HomeTeam]],Table3[[Teams]:[D]],2),1,0)</f>
        <v>0</v>
      </c>
    </row>
    <row r="735" spans="1:23" x14ac:dyDescent="0.25">
      <c r="B735" s="1">
        <v>45675</v>
      </c>
      <c r="C735" s="9" t="s">
        <v>844</v>
      </c>
      <c r="D735" s="2" t="s">
        <v>37</v>
      </c>
      <c r="E735" s="2" t="s">
        <v>35</v>
      </c>
      <c r="F735" s="2"/>
      <c r="G735" s="2"/>
      <c r="H735" s="2" t="str">
        <f t="shared" si="35"/>
        <v>_</v>
      </c>
      <c r="I735" s="2"/>
      <c r="J735" s="2"/>
      <c r="K735" s="2"/>
      <c r="L735" s="2" t="str">
        <f t="shared" si="34"/>
        <v>_</v>
      </c>
      <c r="M735" s="2"/>
      <c r="N735" s="2">
        <f>IF(ISBLANK(Table2[[#This Row],[ActualResult]]), 0, 1)</f>
        <v>0</v>
      </c>
      <c r="O735" s="2" t="str">
        <f>IF(ISBLANK(Table2[[#This Row],[ActualResult]]), "_", IF(Table2[[#This Row],[ActualWinner]]=Table2[[#This Row],[PredictedWinner]], "Y", "N"))</f>
        <v>_</v>
      </c>
      <c r="P735" s="2" t="str">
        <f>IF(ISBLANK(Table2[[#This Row],[ActualResult]]), "_", IF(Table2[[#This Row],[ActualAwayScore]]=Table2[[#This Row],[PredictedAwayScore]], "Y", "N"))</f>
        <v>_</v>
      </c>
      <c r="Q735" s="2" t="str">
        <f>IF(ISBLANK(Table2[[#This Row],[ActualResult]]), "_", IF(Table2[[#This Row],[ActualHomeScore]]=Table2[[#This Row],[PredictedHomeScore]], "Y", "N"))</f>
        <v>_</v>
      </c>
      <c r="R735" s="2"/>
      <c r="S735" s="2" t="str">
        <f t="shared" si="33"/>
        <v>_</v>
      </c>
      <c r="T735" s="2">
        <f>IF(VLOOKUP(Table2[[#This Row],[AwayTeam]],Table3[[Teams]:[D]],2)=VLOOKUP(Table2[[#This Row],[HomeTeam]],Table3[[Teams]:[D]],2),1,0)</f>
        <v>1</v>
      </c>
      <c r="U735" s="2">
        <f>IF(VLOOKUP(Table2[[#This Row],[AwayTeam]],Table3[[Teams]:[D]],3)=VLOOKUP(Table2[[#This Row],[HomeTeam]],Table3[[Teams]:[D]],3),1,0)</f>
        <v>1</v>
      </c>
      <c r="V735" s="2">
        <f>IF(Table2[[#This Row],[InterConf]]=1,IF(Table2[[#This Row],[InterDiv]]=0, 1, 0), 0)</f>
        <v>0</v>
      </c>
      <c r="W735" s="2">
        <f>IF(VLOOKUP(Table2[[#This Row],[AwayTeam]],Table3[[Teams]:[D]],2)&lt;&gt;VLOOKUP(Table2[[#This Row],[HomeTeam]],Table3[[Teams]:[D]],2),1,0)</f>
        <v>0</v>
      </c>
    </row>
    <row r="736" spans="1:23" x14ac:dyDescent="0.25">
      <c r="B736" s="1">
        <v>45675</v>
      </c>
      <c r="C736" s="9" t="s">
        <v>845</v>
      </c>
      <c r="D736" s="2" t="s">
        <v>13</v>
      </c>
      <c r="E736" s="2" t="s">
        <v>15</v>
      </c>
      <c r="F736" s="2"/>
      <c r="G736" s="2"/>
      <c r="H736" s="2" t="str">
        <f t="shared" si="35"/>
        <v>_</v>
      </c>
      <c r="I736" s="2"/>
      <c r="J736" s="2"/>
      <c r="K736" s="2"/>
      <c r="L736" s="2" t="str">
        <f t="shared" si="34"/>
        <v>_</v>
      </c>
      <c r="M736" s="2"/>
      <c r="N736" s="2">
        <f>IF(ISBLANK(Table2[[#This Row],[ActualResult]]), 0, 1)</f>
        <v>0</v>
      </c>
      <c r="O736" s="2" t="str">
        <f>IF(ISBLANK(Table2[[#This Row],[ActualResult]]), "_", IF(Table2[[#This Row],[ActualWinner]]=Table2[[#This Row],[PredictedWinner]], "Y", "N"))</f>
        <v>_</v>
      </c>
      <c r="P736" s="2" t="str">
        <f>IF(ISBLANK(Table2[[#This Row],[ActualResult]]), "_", IF(Table2[[#This Row],[ActualAwayScore]]=Table2[[#This Row],[PredictedAwayScore]], "Y", "N"))</f>
        <v>_</v>
      </c>
      <c r="Q736" s="2" t="str">
        <f>IF(ISBLANK(Table2[[#This Row],[ActualResult]]), "_", IF(Table2[[#This Row],[ActualHomeScore]]=Table2[[#This Row],[PredictedHomeScore]], "Y", "N"))</f>
        <v>_</v>
      </c>
      <c r="R736" s="2"/>
      <c r="S736" s="2" t="str">
        <f t="shared" si="33"/>
        <v>_</v>
      </c>
      <c r="T736" s="2">
        <f>IF(VLOOKUP(Table2[[#This Row],[AwayTeam]],Table3[[Teams]:[D]],2)=VLOOKUP(Table2[[#This Row],[HomeTeam]],Table3[[Teams]:[D]],2),1,0)</f>
        <v>1</v>
      </c>
      <c r="U736" s="2">
        <f>IF(VLOOKUP(Table2[[#This Row],[AwayTeam]],Table3[[Teams]:[D]],3)=VLOOKUP(Table2[[#This Row],[HomeTeam]],Table3[[Teams]:[D]],3),1,0)</f>
        <v>1</v>
      </c>
      <c r="V736" s="2">
        <f>IF(Table2[[#This Row],[InterConf]]=1,IF(Table2[[#This Row],[InterDiv]]=0, 1, 0), 0)</f>
        <v>0</v>
      </c>
      <c r="W736" s="2">
        <f>IF(VLOOKUP(Table2[[#This Row],[AwayTeam]],Table3[[Teams]:[D]],2)&lt;&gt;VLOOKUP(Table2[[#This Row],[HomeTeam]],Table3[[Teams]:[D]],2),1,0)</f>
        <v>0</v>
      </c>
    </row>
    <row r="737" spans="1:23" x14ac:dyDescent="0.25">
      <c r="B737" s="1">
        <v>45675</v>
      </c>
      <c r="C737" s="9" t="s">
        <v>846</v>
      </c>
      <c r="D737" s="2" t="s">
        <v>23</v>
      </c>
      <c r="E737" s="2" t="s">
        <v>25</v>
      </c>
      <c r="F737" s="2"/>
      <c r="G737" s="2"/>
      <c r="H737" s="2" t="str">
        <f t="shared" si="35"/>
        <v>_</v>
      </c>
      <c r="I737" s="2"/>
      <c r="J737" s="2"/>
      <c r="K737" s="2"/>
      <c r="L737" s="2" t="str">
        <f t="shared" si="34"/>
        <v>_</v>
      </c>
      <c r="M737" s="2"/>
      <c r="N737" s="2">
        <f>IF(ISBLANK(Table2[[#This Row],[ActualResult]]), 0, 1)</f>
        <v>0</v>
      </c>
      <c r="O737" s="2" t="str">
        <f>IF(ISBLANK(Table2[[#This Row],[ActualResult]]), "_", IF(Table2[[#This Row],[ActualWinner]]=Table2[[#This Row],[PredictedWinner]], "Y", "N"))</f>
        <v>_</v>
      </c>
      <c r="P737" s="2" t="str">
        <f>IF(ISBLANK(Table2[[#This Row],[ActualResult]]), "_", IF(Table2[[#This Row],[ActualAwayScore]]=Table2[[#This Row],[PredictedAwayScore]], "Y", "N"))</f>
        <v>_</v>
      </c>
      <c r="Q737" s="2" t="str">
        <f>IF(ISBLANK(Table2[[#This Row],[ActualResult]]), "_", IF(Table2[[#This Row],[ActualHomeScore]]=Table2[[#This Row],[PredictedHomeScore]], "Y", "N"))</f>
        <v>_</v>
      </c>
      <c r="R737" s="2"/>
      <c r="S737" s="2" t="str">
        <f t="shared" si="33"/>
        <v>_</v>
      </c>
      <c r="T737" s="2">
        <f>IF(VLOOKUP(Table2[[#This Row],[AwayTeam]],Table3[[Teams]:[D]],2)=VLOOKUP(Table2[[#This Row],[HomeTeam]],Table3[[Teams]:[D]],2),1,0)</f>
        <v>1</v>
      </c>
      <c r="U737" s="2">
        <f>IF(VLOOKUP(Table2[[#This Row],[AwayTeam]],Table3[[Teams]:[D]],3)=VLOOKUP(Table2[[#This Row],[HomeTeam]],Table3[[Teams]:[D]],3),1,0)</f>
        <v>1</v>
      </c>
      <c r="V737" s="2">
        <f>IF(Table2[[#This Row],[InterConf]]=1,IF(Table2[[#This Row],[InterDiv]]=0, 1, 0), 0)</f>
        <v>0</v>
      </c>
      <c r="W737" s="2">
        <f>IF(VLOOKUP(Table2[[#This Row],[AwayTeam]],Table3[[Teams]:[D]],2)&lt;&gt;VLOOKUP(Table2[[#This Row],[HomeTeam]],Table3[[Teams]:[D]],2),1,0)</f>
        <v>0</v>
      </c>
    </row>
    <row r="738" spans="1:23" x14ac:dyDescent="0.25">
      <c r="A738" s="5"/>
      <c r="B738" s="3">
        <v>45675</v>
      </c>
      <c r="C738" s="10" t="s">
        <v>847</v>
      </c>
      <c r="D738" s="4" t="s">
        <v>28</v>
      </c>
      <c r="E738" s="4" t="s">
        <v>12</v>
      </c>
      <c r="F738" s="4"/>
      <c r="G738" s="4"/>
      <c r="H738" s="4" t="str">
        <f t="shared" si="35"/>
        <v>_</v>
      </c>
      <c r="I738" s="4"/>
      <c r="J738" s="4"/>
      <c r="K738" s="4"/>
      <c r="L738" s="2" t="str">
        <f t="shared" si="34"/>
        <v>_</v>
      </c>
      <c r="M738" s="4"/>
      <c r="N738" s="4">
        <f>IF(ISBLANK(Table2[[#This Row],[ActualResult]]), 0, 1)</f>
        <v>0</v>
      </c>
      <c r="O738" s="4" t="str">
        <f>IF(ISBLANK(Table2[[#This Row],[ActualResult]]), "_", IF(Table2[[#This Row],[ActualWinner]]=Table2[[#This Row],[PredictedWinner]], "Y", "N"))</f>
        <v>_</v>
      </c>
      <c r="P738" s="4" t="str">
        <f>IF(ISBLANK(Table2[[#This Row],[ActualResult]]), "_", IF(Table2[[#This Row],[ActualAwayScore]]=Table2[[#This Row],[PredictedAwayScore]], "Y", "N"))</f>
        <v>_</v>
      </c>
      <c r="Q738" s="4" t="str">
        <f>IF(ISBLANK(Table2[[#This Row],[ActualResult]]), "_", IF(Table2[[#This Row],[ActualHomeScore]]=Table2[[#This Row],[PredictedHomeScore]], "Y", "N"))</f>
        <v>_</v>
      </c>
      <c r="R738" s="2"/>
      <c r="S738" s="2" t="str">
        <f t="shared" si="33"/>
        <v>_</v>
      </c>
      <c r="T738" s="2">
        <f>IF(VLOOKUP(Table2[[#This Row],[AwayTeam]],Table3[[Teams]:[D]],2)=VLOOKUP(Table2[[#This Row],[HomeTeam]],Table3[[Teams]:[D]],2),1,0)</f>
        <v>1</v>
      </c>
      <c r="U738" s="2">
        <f>IF(VLOOKUP(Table2[[#This Row],[AwayTeam]],Table3[[Teams]:[D]],3)=VLOOKUP(Table2[[#This Row],[HomeTeam]],Table3[[Teams]:[D]],3),1,0)</f>
        <v>1</v>
      </c>
      <c r="V738" s="2">
        <f>IF(Table2[[#This Row],[InterConf]]=1,IF(Table2[[#This Row],[InterDiv]]=0, 1, 0), 0)</f>
        <v>0</v>
      </c>
      <c r="W738" s="2">
        <f>IF(VLOOKUP(Table2[[#This Row],[AwayTeam]],Table3[[Teams]:[D]],2)&lt;&gt;VLOOKUP(Table2[[#This Row],[HomeTeam]],Table3[[Teams]:[D]],2),1,0)</f>
        <v>0</v>
      </c>
    </row>
    <row r="739" spans="1:23" x14ac:dyDescent="0.25">
      <c r="B739" s="1">
        <v>45676</v>
      </c>
      <c r="C739" s="9" t="s">
        <v>848</v>
      </c>
      <c r="D739" s="2" t="s">
        <v>30</v>
      </c>
      <c r="E739" s="2" t="s">
        <v>32</v>
      </c>
      <c r="F739" s="2"/>
      <c r="G739" s="2"/>
      <c r="H739" s="2" t="str">
        <f t="shared" si="35"/>
        <v>_</v>
      </c>
      <c r="I739" s="2"/>
      <c r="J739" s="2"/>
      <c r="K739" s="2"/>
      <c r="L739" s="19" t="str">
        <f t="shared" si="34"/>
        <v>_</v>
      </c>
      <c r="M739" s="2"/>
      <c r="N739" s="2">
        <f>IF(ISBLANK(Table2[[#This Row],[ActualResult]]), 0, 1)</f>
        <v>0</v>
      </c>
      <c r="O739" s="2" t="str">
        <f>IF(ISBLANK(Table2[[#This Row],[ActualResult]]), "_", IF(Table2[[#This Row],[ActualWinner]]=Table2[[#This Row],[PredictedWinner]], "Y", "N"))</f>
        <v>_</v>
      </c>
      <c r="P739" s="2" t="str">
        <f>IF(ISBLANK(Table2[[#This Row],[ActualResult]]), "_", IF(Table2[[#This Row],[ActualAwayScore]]=Table2[[#This Row],[PredictedAwayScore]], "Y", "N"))</f>
        <v>_</v>
      </c>
      <c r="Q739" s="2" t="str">
        <f>IF(ISBLANK(Table2[[#This Row],[ActualResult]]), "_", IF(Table2[[#This Row],[ActualHomeScore]]=Table2[[#This Row],[PredictedHomeScore]], "Y", "N"))</f>
        <v>_</v>
      </c>
      <c r="R739" s="2"/>
      <c r="S739" s="2" t="str">
        <f t="shared" si="33"/>
        <v>_</v>
      </c>
      <c r="T739" s="2">
        <f>IF(VLOOKUP(Table2[[#This Row],[AwayTeam]],Table3[[Teams]:[D]],2)=VLOOKUP(Table2[[#This Row],[HomeTeam]],Table3[[Teams]:[D]],2),1,0)</f>
        <v>1</v>
      </c>
      <c r="U739" s="2">
        <f>IF(VLOOKUP(Table2[[#This Row],[AwayTeam]],Table3[[Teams]:[D]],3)=VLOOKUP(Table2[[#This Row],[HomeTeam]],Table3[[Teams]:[D]],3),1,0)</f>
        <v>0</v>
      </c>
      <c r="V739" s="2">
        <f>IF(Table2[[#This Row],[InterConf]]=1,IF(Table2[[#This Row],[InterDiv]]=0, 1, 0), 0)</f>
        <v>1</v>
      </c>
      <c r="W739" s="2">
        <f>IF(VLOOKUP(Table2[[#This Row],[AwayTeam]],Table3[[Teams]:[D]],2)&lt;&gt;VLOOKUP(Table2[[#This Row],[HomeTeam]],Table3[[Teams]:[D]],2),1,0)</f>
        <v>0</v>
      </c>
    </row>
    <row r="740" spans="1:23" x14ac:dyDescent="0.25">
      <c r="B740" s="1">
        <v>45676</v>
      </c>
      <c r="C740" s="9" t="s">
        <v>849</v>
      </c>
      <c r="D740" s="2" t="s">
        <v>20</v>
      </c>
      <c r="E740" s="2" t="s">
        <v>19</v>
      </c>
      <c r="F740" s="2"/>
      <c r="G740" s="2"/>
      <c r="H740" s="2" t="str">
        <f t="shared" si="35"/>
        <v>_</v>
      </c>
      <c r="I740" s="2"/>
      <c r="J740" s="2"/>
      <c r="K740" s="2"/>
      <c r="L740" s="2" t="str">
        <f t="shared" si="34"/>
        <v>_</v>
      </c>
      <c r="M740" s="2"/>
      <c r="N740" s="2">
        <f>IF(ISBLANK(Table2[[#This Row],[ActualResult]]), 0, 1)</f>
        <v>0</v>
      </c>
      <c r="O740" s="2" t="str">
        <f>IF(ISBLANK(Table2[[#This Row],[ActualResult]]), "_", IF(Table2[[#This Row],[ActualWinner]]=Table2[[#This Row],[PredictedWinner]], "Y", "N"))</f>
        <v>_</v>
      </c>
      <c r="P740" s="2" t="str">
        <f>IF(ISBLANK(Table2[[#This Row],[ActualResult]]), "_", IF(Table2[[#This Row],[ActualAwayScore]]=Table2[[#This Row],[PredictedAwayScore]], "Y", "N"))</f>
        <v>_</v>
      </c>
      <c r="Q740" s="2" t="str">
        <f>IF(ISBLANK(Table2[[#This Row],[ActualResult]]), "_", IF(Table2[[#This Row],[ActualHomeScore]]=Table2[[#This Row],[PredictedHomeScore]], "Y", "N"))</f>
        <v>_</v>
      </c>
      <c r="R740" s="2"/>
      <c r="S740" s="2" t="str">
        <f t="shared" si="33"/>
        <v>_</v>
      </c>
      <c r="T740" s="2">
        <f>IF(VLOOKUP(Table2[[#This Row],[AwayTeam]],Table3[[Teams]:[D]],2)=VLOOKUP(Table2[[#This Row],[HomeTeam]],Table3[[Teams]:[D]],2),1,0)</f>
        <v>1</v>
      </c>
      <c r="U740" s="2">
        <f>IF(VLOOKUP(Table2[[#This Row],[AwayTeam]],Table3[[Teams]:[D]],3)=VLOOKUP(Table2[[#This Row],[HomeTeam]],Table3[[Teams]:[D]],3),1,0)</f>
        <v>0</v>
      </c>
      <c r="V740" s="2">
        <f>IF(Table2[[#This Row],[InterConf]]=1,IF(Table2[[#This Row],[InterDiv]]=0, 1, 0), 0)</f>
        <v>1</v>
      </c>
      <c r="W740" s="2">
        <f>IF(VLOOKUP(Table2[[#This Row],[AwayTeam]],Table3[[Teams]:[D]],2)&lt;&gt;VLOOKUP(Table2[[#This Row],[HomeTeam]],Table3[[Teams]:[D]],2),1,0)</f>
        <v>0</v>
      </c>
    </row>
    <row r="741" spans="1:23" x14ac:dyDescent="0.25">
      <c r="A741" s="5"/>
      <c r="B741" s="3">
        <v>45676</v>
      </c>
      <c r="C741" s="10" t="s">
        <v>850</v>
      </c>
      <c r="D741" s="4" t="s">
        <v>31</v>
      </c>
      <c r="E741" s="4" t="s">
        <v>34</v>
      </c>
      <c r="F741" s="4"/>
      <c r="G741" s="4"/>
      <c r="H741" s="4" t="str">
        <f t="shared" si="35"/>
        <v>_</v>
      </c>
      <c r="I741" s="4"/>
      <c r="J741" s="4"/>
      <c r="K741" s="4"/>
      <c r="L741" s="2" t="str">
        <f t="shared" si="34"/>
        <v>_</v>
      </c>
      <c r="M741" s="4"/>
      <c r="N741" s="4">
        <f>IF(ISBLANK(Table2[[#This Row],[ActualResult]]), 0, 1)</f>
        <v>0</v>
      </c>
      <c r="O741" s="4" t="str">
        <f>IF(ISBLANK(Table2[[#This Row],[ActualResult]]), "_", IF(Table2[[#This Row],[ActualWinner]]=Table2[[#This Row],[PredictedWinner]], "Y", "N"))</f>
        <v>_</v>
      </c>
      <c r="P741" s="4" t="str">
        <f>IF(ISBLANK(Table2[[#This Row],[ActualResult]]), "_", IF(Table2[[#This Row],[ActualAwayScore]]=Table2[[#This Row],[PredictedAwayScore]], "Y", "N"))</f>
        <v>_</v>
      </c>
      <c r="Q741" s="4" t="str">
        <f>IF(ISBLANK(Table2[[#This Row],[ActualResult]]), "_", IF(Table2[[#This Row],[ActualHomeScore]]=Table2[[#This Row],[PredictedHomeScore]], "Y", "N"))</f>
        <v>_</v>
      </c>
      <c r="R741" s="2"/>
      <c r="S741" s="2" t="str">
        <f t="shared" si="33"/>
        <v>_</v>
      </c>
      <c r="T741" s="2">
        <f>IF(VLOOKUP(Table2[[#This Row],[AwayTeam]],Table3[[Teams]:[D]],2)=VLOOKUP(Table2[[#This Row],[HomeTeam]],Table3[[Teams]:[D]],2),1,0)</f>
        <v>0</v>
      </c>
      <c r="U741" s="2">
        <f>IF(VLOOKUP(Table2[[#This Row],[AwayTeam]],Table3[[Teams]:[D]],3)=VLOOKUP(Table2[[#This Row],[HomeTeam]],Table3[[Teams]:[D]],3),1,0)</f>
        <v>0</v>
      </c>
      <c r="V741" s="2">
        <f>IF(Table2[[#This Row],[InterConf]]=1,IF(Table2[[#This Row],[InterDiv]]=0, 1, 0), 0)</f>
        <v>0</v>
      </c>
      <c r="W741" s="2">
        <f>IF(VLOOKUP(Table2[[#This Row],[AwayTeam]],Table3[[Teams]:[D]],2)&lt;&gt;VLOOKUP(Table2[[#This Row],[HomeTeam]],Table3[[Teams]:[D]],2),1,0)</f>
        <v>1</v>
      </c>
    </row>
    <row r="742" spans="1:23" x14ac:dyDescent="0.25">
      <c r="B742" s="1">
        <v>45677</v>
      </c>
      <c r="C742" s="9" t="s">
        <v>851</v>
      </c>
      <c r="D742" s="2" t="s">
        <v>38</v>
      </c>
      <c r="E742" s="2" t="s">
        <v>16</v>
      </c>
      <c r="F742" s="2"/>
      <c r="G742" s="2"/>
      <c r="H742" s="2" t="str">
        <f t="shared" si="35"/>
        <v>_</v>
      </c>
      <c r="I742" s="2"/>
      <c r="J742" s="2"/>
      <c r="K742" s="2"/>
      <c r="L742" s="19" t="str">
        <f t="shared" si="34"/>
        <v>_</v>
      </c>
      <c r="M742" s="2"/>
      <c r="N742" s="2">
        <f>IF(ISBLANK(Table2[[#This Row],[ActualResult]]), 0, 1)</f>
        <v>0</v>
      </c>
      <c r="O742" s="2" t="str">
        <f>IF(ISBLANK(Table2[[#This Row],[ActualResult]]), "_", IF(Table2[[#This Row],[ActualWinner]]=Table2[[#This Row],[PredictedWinner]], "Y", "N"))</f>
        <v>_</v>
      </c>
      <c r="P742" s="2" t="str">
        <f>IF(ISBLANK(Table2[[#This Row],[ActualResult]]), "_", IF(Table2[[#This Row],[ActualAwayScore]]=Table2[[#This Row],[PredictedAwayScore]], "Y", "N"))</f>
        <v>_</v>
      </c>
      <c r="Q742" s="2" t="str">
        <f>IF(ISBLANK(Table2[[#This Row],[ActualResult]]), "_", IF(Table2[[#This Row],[ActualHomeScore]]=Table2[[#This Row],[PredictedHomeScore]], "Y", "N"))</f>
        <v>_</v>
      </c>
      <c r="R742" s="2"/>
      <c r="S742" s="2" t="str">
        <f t="shared" si="33"/>
        <v>_</v>
      </c>
      <c r="T742" s="2">
        <f>IF(VLOOKUP(Table2[[#This Row],[AwayTeam]],Table3[[Teams]:[D]],2)=VLOOKUP(Table2[[#This Row],[HomeTeam]],Table3[[Teams]:[D]],2),1,0)</f>
        <v>0</v>
      </c>
      <c r="U742" s="2">
        <f>IF(VLOOKUP(Table2[[#This Row],[AwayTeam]],Table3[[Teams]:[D]],3)=VLOOKUP(Table2[[#This Row],[HomeTeam]],Table3[[Teams]:[D]],3),1,0)</f>
        <v>0</v>
      </c>
      <c r="V742" s="2">
        <f>IF(Table2[[#This Row],[InterConf]]=1,IF(Table2[[#This Row],[InterDiv]]=0, 1, 0), 0)</f>
        <v>0</v>
      </c>
      <c r="W742" s="2">
        <f>IF(VLOOKUP(Table2[[#This Row],[AwayTeam]],Table3[[Teams]:[D]],2)&lt;&gt;VLOOKUP(Table2[[#This Row],[HomeTeam]],Table3[[Teams]:[D]],2),1,0)</f>
        <v>1</v>
      </c>
    </row>
    <row r="743" spans="1:23" x14ac:dyDescent="0.25">
      <c r="B743" s="1">
        <v>45677</v>
      </c>
      <c r="C743" s="9" t="s">
        <v>852</v>
      </c>
      <c r="D743" s="2" t="s">
        <v>37</v>
      </c>
      <c r="E743" s="2" t="s">
        <v>26</v>
      </c>
      <c r="F743" s="2"/>
      <c r="G743" s="2"/>
      <c r="H743" s="2" t="str">
        <f t="shared" si="35"/>
        <v>_</v>
      </c>
      <c r="I743" s="2"/>
      <c r="J743" s="2"/>
      <c r="K743" s="2"/>
      <c r="L743" s="2" t="str">
        <f t="shared" si="34"/>
        <v>_</v>
      </c>
      <c r="M743" s="2"/>
      <c r="N743" s="2">
        <f>IF(ISBLANK(Table2[[#This Row],[ActualResult]]), 0, 1)</f>
        <v>0</v>
      </c>
      <c r="O743" s="2" t="str">
        <f>IF(ISBLANK(Table2[[#This Row],[ActualResult]]), "_", IF(Table2[[#This Row],[ActualWinner]]=Table2[[#This Row],[PredictedWinner]], "Y", "N"))</f>
        <v>_</v>
      </c>
      <c r="P743" s="2" t="str">
        <f>IF(ISBLANK(Table2[[#This Row],[ActualResult]]), "_", IF(Table2[[#This Row],[ActualAwayScore]]=Table2[[#This Row],[PredictedAwayScore]], "Y", "N"))</f>
        <v>_</v>
      </c>
      <c r="Q743" s="2" t="str">
        <f>IF(ISBLANK(Table2[[#This Row],[ActualResult]]), "_", IF(Table2[[#This Row],[ActualHomeScore]]=Table2[[#This Row],[PredictedHomeScore]], "Y", "N"))</f>
        <v>_</v>
      </c>
      <c r="R743" s="2"/>
      <c r="S743" s="2" t="str">
        <f t="shared" si="33"/>
        <v>_</v>
      </c>
      <c r="T743" s="2">
        <f>IF(VLOOKUP(Table2[[#This Row],[AwayTeam]],Table3[[Teams]:[D]],2)=VLOOKUP(Table2[[#This Row],[HomeTeam]],Table3[[Teams]:[D]],2),1,0)</f>
        <v>1</v>
      </c>
      <c r="U743" s="2">
        <f>IF(VLOOKUP(Table2[[#This Row],[AwayTeam]],Table3[[Teams]:[D]],3)=VLOOKUP(Table2[[#This Row],[HomeTeam]],Table3[[Teams]:[D]],3),1,0)</f>
        <v>1</v>
      </c>
      <c r="V743" s="2">
        <f>IF(Table2[[#This Row],[InterConf]]=1,IF(Table2[[#This Row],[InterDiv]]=0, 1, 0), 0)</f>
        <v>0</v>
      </c>
      <c r="W743" s="2">
        <f>IF(VLOOKUP(Table2[[#This Row],[AwayTeam]],Table3[[Teams]:[D]],2)&lt;&gt;VLOOKUP(Table2[[#This Row],[HomeTeam]],Table3[[Teams]:[D]],2),1,0)</f>
        <v>0</v>
      </c>
    </row>
    <row r="744" spans="1:23" x14ac:dyDescent="0.25">
      <c r="B744" s="1">
        <v>45677</v>
      </c>
      <c r="C744" s="9" t="s">
        <v>853</v>
      </c>
      <c r="D744" s="2" t="s">
        <v>29</v>
      </c>
      <c r="E744" s="2" t="s">
        <v>12</v>
      </c>
      <c r="F744" s="2"/>
      <c r="G744" s="2"/>
      <c r="H744" s="2" t="str">
        <f t="shared" si="35"/>
        <v>_</v>
      </c>
      <c r="I744" s="2"/>
      <c r="J744" s="2"/>
      <c r="K744" s="2"/>
      <c r="L744" s="2" t="str">
        <f t="shared" si="34"/>
        <v>_</v>
      </c>
      <c r="M744" s="2"/>
      <c r="N744" s="2">
        <f>IF(ISBLANK(Table2[[#This Row],[ActualResult]]), 0, 1)</f>
        <v>0</v>
      </c>
      <c r="O744" s="2" t="str">
        <f>IF(ISBLANK(Table2[[#This Row],[ActualResult]]), "_", IF(Table2[[#This Row],[ActualWinner]]=Table2[[#This Row],[PredictedWinner]], "Y", "N"))</f>
        <v>_</v>
      </c>
      <c r="P744" s="2" t="str">
        <f>IF(ISBLANK(Table2[[#This Row],[ActualResult]]), "_", IF(Table2[[#This Row],[ActualAwayScore]]=Table2[[#This Row],[PredictedAwayScore]], "Y", "N"))</f>
        <v>_</v>
      </c>
      <c r="Q744" s="2" t="str">
        <f>IF(ISBLANK(Table2[[#This Row],[ActualResult]]), "_", IF(Table2[[#This Row],[ActualHomeScore]]=Table2[[#This Row],[PredictedHomeScore]], "Y", "N"))</f>
        <v>_</v>
      </c>
      <c r="R744" s="2"/>
      <c r="S744" s="2" t="str">
        <f t="shared" si="33"/>
        <v>_</v>
      </c>
      <c r="T744" s="2">
        <f>IF(VLOOKUP(Table2[[#This Row],[AwayTeam]],Table3[[Teams]:[D]],2)=VLOOKUP(Table2[[#This Row],[HomeTeam]],Table3[[Teams]:[D]],2),1,0)</f>
        <v>0</v>
      </c>
      <c r="U744" s="2">
        <f>IF(VLOOKUP(Table2[[#This Row],[AwayTeam]],Table3[[Teams]:[D]],3)=VLOOKUP(Table2[[#This Row],[HomeTeam]],Table3[[Teams]:[D]],3),1,0)</f>
        <v>0</v>
      </c>
      <c r="V744" s="2">
        <f>IF(Table2[[#This Row],[InterConf]]=1,IF(Table2[[#This Row],[InterDiv]]=0, 1, 0), 0)</f>
        <v>0</v>
      </c>
      <c r="W744" s="2">
        <f>IF(VLOOKUP(Table2[[#This Row],[AwayTeam]],Table3[[Teams]:[D]],2)&lt;&gt;VLOOKUP(Table2[[#This Row],[HomeTeam]],Table3[[Teams]:[D]],2),1,0)</f>
        <v>1</v>
      </c>
    </row>
    <row r="745" spans="1:23" x14ac:dyDescent="0.25">
      <c r="B745" s="1">
        <v>45677</v>
      </c>
      <c r="C745" s="9" t="s">
        <v>854</v>
      </c>
      <c r="D745" s="2" t="s">
        <v>13</v>
      </c>
      <c r="E745" s="2" t="s">
        <v>27</v>
      </c>
      <c r="F745" s="2"/>
      <c r="G745" s="2"/>
      <c r="H745" s="2" t="str">
        <f t="shared" si="35"/>
        <v>_</v>
      </c>
      <c r="I745" s="2"/>
      <c r="J745" s="2"/>
      <c r="K745" s="2"/>
      <c r="L745" s="2" t="str">
        <f t="shared" si="34"/>
        <v>_</v>
      </c>
      <c r="M745" s="2"/>
      <c r="N745" s="2">
        <f>IF(ISBLANK(Table2[[#This Row],[ActualResult]]), 0, 1)</f>
        <v>0</v>
      </c>
      <c r="O745" s="2" t="str">
        <f>IF(ISBLANK(Table2[[#This Row],[ActualResult]]), "_", IF(Table2[[#This Row],[ActualWinner]]=Table2[[#This Row],[PredictedWinner]], "Y", "N"))</f>
        <v>_</v>
      </c>
      <c r="P745" s="2" t="str">
        <f>IF(ISBLANK(Table2[[#This Row],[ActualResult]]), "_", IF(Table2[[#This Row],[ActualAwayScore]]=Table2[[#This Row],[PredictedAwayScore]], "Y", "N"))</f>
        <v>_</v>
      </c>
      <c r="Q745" s="2" t="str">
        <f>IF(ISBLANK(Table2[[#This Row],[ActualResult]]), "_", IF(Table2[[#This Row],[ActualHomeScore]]=Table2[[#This Row],[PredictedHomeScore]], "Y", "N"))</f>
        <v>_</v>
      </c>
      <c r="R745" s="2"/>
      <c r="S745" s="2" t="str">
        <f t="shared" si="33"/>
        <v>_</v>
      </c>
      <c r="T745" s="2">
        <f>IF(VLOOKUP(Table2[[#This Row],[AwayTeam]],Table3[[Teams]:[D]],2)=VLOOKUP(Table2[[#This Row],[HomeTeam]],Table3[[Teams]:[D]],2),1,0)</f>
        <v>1</v>
      </c>
      <c r="U745" s="2">
        <f>IF(VLOOKUP(Table2[[#This Row],[AwayTeam]],Table3[[Teams]:[D]],3)=VLOOKUP(Table2[[#This Row],[HomeTeam]],Table3[[Teams]:[D]],3),1,0)</f>
        <v>0</v>
      </c>
      <c r="V745" s="2">
        <f>IF(Table2[[#This Row],[InterConf]]=1,IF(Table2[[#This Row],[InterDiv]]=0, 1, 0), 0)</f>
        <v>1</v>
      </c>
      <c r="W745" s="2">
        <f>IF(VLOOKUP(Table2[[#This Row],[AwayTeam]],Table3[[Teams]:[D]],2)&lt;&gt;VLOOKUP(Table2[[#This Row],[HomeTeam]],Table3[[Teams]:[D]],2),1,0)</f>
        <v>0</v>
      </c>
    </row>
    <row r="746" spans="1:23" x14ac:dyDescent="0.25">
      <c r="B746" s="1">
        <v>45677</v>
      </c>
      <c r="C746" s="9" t="s">
        <v>855</v>
      </c>
      <c r="D746" s="2" t="s">
        <v>43</v>
      </c>
      <c r="E746" s="2" t="s">
        <v>18</v>
      </c>
      <c r="F746" s="2"/>
      <c r="G746" s="2"/>
      <c r="H746" s="2" t="str">
        <f t="shared" si="35"/>
        <v>_</v>
      </c>
      <c r="I746" s="2"/>
      <c r="J746" s="2"/>
      <c r="K746" s="2"/>
      <c r="L746" s="2" t="str">
        <f t="shared" si="34"/>
        <v>_</v>
      </c>
      <c r="M746" s="2"/>
      <c r="N746" s="2">
        <f>IF(ISBLANK(Table2[[#This Row],[ActualResult]]), 0, 1)</f>
        <v>0</v>
      </c>
      <c r="O746" s="2" t="str">
        <f>IF(ISBLANK(Table2[[#This Row],[ActualResult]]), "_", IF(Table2[[#This Row],[ActualWinner]]=Table2[[#This Row],[PredictedWinner]], "Y", "N"))</f>
        <v>_</v>
      </c>
      <c r="P746" s="2" t="str">
        <f>IF(ISBLANK(Table2[[#This Row],[ActualResult]]), "_", IF(Table2[[#This Row],[ActualAwayScore]]=Table2[[#This Row],[PredictedAwayScore]], "Y", "N"))</f>
        <v>_</v>
      </c>
      <c r="Q746" s="2" t="str">
        <f>IF(ISBLANK(Table2[[#This Row],[ActualResult]]), "_", IF(Table2[[#This Row],[ActualHomeScore]]=Table2[[#This Row],[PredictedHomeScore]], "Y", "N"))</f>
        <v>_</v>
      </c>
      <c r="R746" s="2"/>
      <c r="S746" s="2" t="str">
        <f t="shared" si="33"/>
        <v>_</v>
      </c>
      <c r="T746" s="2">
        <f>IF(VLOOKUP(Table2[[#This Row],[AwayTeam]],Table3[[Teams]:[D]],2)=VLOOKUP(Table2[[#This Row],[HomeTeam]],Table3[[Teams]:[D]],2),1,0)</f>
        <v>1</v>
      </c>
      <c r="U746" s="2">
        <f>IF(VLOOKUP(Table2[[#This Row],[AwayTeam]],Table3[[Teams]:[D]],3)=VLOOKUP(Table2[[#This Row],[HomeTeam]],Table3[[Teams]:[D]],3),1,0)</f>
        <v>1</v>
      </c>
      <c r="V746" s="2">
        <f>IF(Table2[[#This Row],[InterConf]]=1,IF(Table2[[#This Row],[InterDiv]]=0, 1, 0), 0)</f>
        <v>0</v>
      </c>
      <c r="W746" s="2">
        <f>IF(VLOOKUP(Table2[[#This Row],[AwayTeam]],Table3[[Teams]:[D]],2)&lt;&gt;VLOOKUP(Table2[[#This Row],[HomeTeam]],Table3[[Teams]:[D]],2),1,0)</f>
        <v>0</v>
      </c>
    </row>
    <row r="747" spans="1:23" x14ac:dyDescent="0.25">
      <c r="B747" s="1">
        <v>45677</v>
      </c>
      <c r="C747" s="9" t="s">
        <v>856</v>
      </c>
      <c r="D747" s="2" t="s">
        <v>36</v>
      </c>
      <c r="E747" s="2" t="s">
        <v>33</v>
      </c>
      <c r="F747" s="2"/>
      <c r="G747" s="2"/>
      <c r="H747" s="2" t="str">
        <f t="shared" si="35"/>
        <v>_</v>
      </c>
      <c r="I747" s="2"/>
      <c r="J747" s="2"/>
      <c r="K747" s="2"/>
      <c r="L747" s="2" t="str">
        <f t="shared" si="34"/>
        <v>_</v>
      </c>
      <c r="M747" s="2"/>
      <c r="N747" s="2">
        <f>IF(ISBLANK(Table2[[#This Row],[ActualResult]]), 0, 1)</f>
        <v>0</v>
      </c>
      <c r="O747" s="2" t="str">
        <f>IF(ISBLANK(Table2[[#This Row],[ActualResult]]), "_", IF(Table2[[#This Row],[ActualWinner]]=Table2[[#This Row],[PredictedWinner]], "Y", "N"))</f>
        <v>_</v>
      </c>
      <c r="P747" s="2" t="str">
        <f>IF(ISBLANK(Table2[[#This Row],[ActualResult]]), "_", IF(Table2[[#This Row],[ActualAwayScore]]=Table2[[#This Row],[PredictedAwayScore]], "Y", "N"))</f>
        <v>_</v>
      </c>
      <c r="Q747" s="2" t="str">
        <f>IF(ISBLANK(Table2[[#This Row],[ActualResult]]), "_", IF(Table2[[#This Row],[ActualHomeScore]]=Table2[[#This Row],[PredictedHomeScore]], "Y", "N"))</f>
        <v>_</v>
      </c>
      <c r="R747" s="2"/>
      <c r="S747" s="2" t="str">
        <f t="shared" si="33"/>
        <v>_</v>
      </c>
      <c r="T747" s="2">
        <f>IF(VLOOKUP(Table2[[#This Row],[AwayTeam]],Table3[[Teams]:[D]],2)=VLOOKUP(Table2[[#This Row],[HomeTeam]],Table3[[Teams]:[D]],2),1,0)</f>
        <v>1</v>
      </c>
      <c r="U747" s="2">
        <f>IF(VLOOKUP(Table2[[#This Row],[AwayTeam]],Table3[[Teams]:[D]],3)=VLOOKUP(Table2[[#This Row],[HomeTeam]],Table3[[Teams]:[D]],3),1,0)</f>
        <v>1</v>
      </c>
      <c r="V747" s="2">
        <f>IF(Table2[[#This Row],[InterConf]]=1,IF(Table2[[#This Row],[InterDiv]]=0, 1, 0), 0)</f>
        <v>0</v>
      </c>
      <c r="W747" s="2">
        <f>IF(VLOOKUP(Table2[[#This Row],[AwayTeam]],Table3[[Teams]:[D]],2)&lt;&gt;VLOOKUP(Table2[[#This Row],[HomeTeam]],Table3[[Teams]:[D]],2),1,0)</f>
        <v>0</v>
      </c>
    </row>
    <row r="748" spans="1:23" x14ac:dyDescent="0.25">
      <c r="B748" s="1">
        <v>45677</v>
      </c>
      <c r="C748" s="9" t="s">
        <v>857</v>
      </c>
      <c r="D748" s="2" t="s">
        <v>44</v>
      </c>
      <c r="E748" s="2" t="s">
        <v>17</v>
      </c>
      <c r="F748" s="2"/>
      <c r="G748" s="2"/>
      <c r="H748" s="2" t="str">
        <f t="shared" si="35"/>
        <v>_</v>
      </c>
      <c r="I748" s="2"/>
      <c r="J748" s="2"/>
      <c r="K748" s="2"/>
      <c r="L748" s="2" t="str">
        <f t="shared" si="34"/>
        <v>_</v>
      </c>
      <c r="M748" s="2"/>
      <c r="N748" s="2">
        <f>IF(ISBLANK(Table2[[#This Row],[ActualResult]]), 0, 1)</f>
        <v>0</v>
      </c>
      <c r="O748" s="2" t="str">
        <f>IF(ISBLANK(Table2[[#This Row],[ActualResult]]), "_", IF(Table2[[#This Row],[ActualWinner]]=Table2[[#This Row],[PredictedWinner]], "Y", "N"))</f>
        <v>_</v>
      </c>
      <c r="P748" s="2" t="str">
        <f>IF(ISBLANK(Table2[[#This Row],[ActualResult]]), "_", IF(Table2[[#This Row],[ActualAwayScore]]=Table2[[#This Row],[PredictedAwayScore]], "Y", "N"))</f>
        <v>_</v>
      </c>
      <c r="Q748" s="2" t="str">
        <f>IF(ISBLANK(Table2[[#This Row],[ActualResult]]), "_", IF(Table2[[#This Row],[ActualHomeScore]]=Table2[[#This Row],[PredictedHomeScore]], "Y", "N"))</f>
        <v>_</v>
      </c>
      <c r="R748" s="2"/>
      <c r="S748" s="2" t="str">
        <f t="shared" si="33"/>
        <v>_</v>
      </c>
      <c r="T748" s="2">
        <f>IF(VLOOKUP(Table2[[#This Row],[AwayTeam]],Table3[[Teams]:[D]],2)=VLOOKUP(Table2[[#This Row],[HomeTeam]],Table3[[Teams]:[D]],2),1,0)</f>
        <v>0</v>
      </c>
      <c r="U748" s="2">
        <f>IF(VLOOKUP(Table2[[#This Row],[AwayTeam]],Table3[[Teams]:[D]],3)=VLOOKUP(Table2[[#This Row],[HomeTeam]],Table3[[Teams]:[D]],3),1,0)</f>
        <v>0</v>
      </c>
      <c r="V748" s="2">
        <f>IF(Table2[[#This Row],[InterConf]]=1,IF(Table2[[#This Row],[InterDiv]]=0, 1, 0), 0)</f>
        <v>0</v>
      </c>
      <c r="W748" s="2">
        <f>IF(VLOOKUP(Table2[[#This Row],[AwayTeam]],Table3[[Teams]:[D]],2)&lt;&gt;VLOOKUP(Table2[[#This Row],[HomeTeam]],Table3[[Teams]:[D]],2),1,0)</f>
        <v>1</v>
      </c>
    </row>
    <row r="749" spans="1:23" x14ac:dyDescent="0.25">
      <c r="B749" s="1">
        <v>45677</v>
      </c>
      <c r="C749" s="9" t="s">
        <v>858</v>
      </c>
      <c r="D749" s="2" t="s">
        <v>22</v>
      </c>
      <c r="E749" s="2" t="s">
        <v>15</v>
      </c>
      <c r="F749" s="2"/>
      <c r="G749" s="2"/>
      <c r="H749" s="2" t="str">
        <f t="shared" si="35"/>
        <v>_</v>
      </c>
      <c r="I749" s="2"/>
      <c r="J749" s="2"/>
      <c r="K749" s="2"/>
      <c r="L749" s="2" t="str">
        <f t="shared" si="34"/>
        <v>_</v>
      </c>
      <c r="M749" s="2"/>
      <c r="N749" s="2">
        <f>IF(ISBLANK(Table2[[#This Row],[ActualResult]]), 0, 1)</f>
        <v>0</v>
      </c>
      <c r="O749" s="2" t="str">
        <f>IF(ISBLANK(Table2[[#This Row],[ActualResult]]), "_", IF(Table2[[#This Row],[ActualWinner]]=Table2[[#This Row],[PredictedWinner]], "Y", "N"))</f>
        <v>_</v>
      </c>
      <c r="P749" s="2" t="str">
        <f>IF(ISBLANK(Table2[[#This Row],[ActualResult]]), "_", IF(Table2[[#This Row],[ActualAwayScore]]=Table2[[#This Row],[PredictedAwayScore]], "Y", "N"))</f>
        <v>_</v>
      </c>
      <c r="Q749" s="2" t="str">
        <f>IF(ISBLANK(Table2[[#This Row],[ActualResult]]), "_", IF(Table2[[#This Row],[ActualHomeScore]]=Table2[[#This Row],[PredictedHomeScore]], "Y", "N"))</f>
        <v>_</v>
      </c>
      <c r="R749" s="2"/>
      <c r="S749" s="2" t="str">
        <f t="shared" si="33"/>
        <v>_</v>
      </c>
      <c r="T749" s="2">
        <f>IF(VLOOKUP(Table2[[#This Row],[AwayTeam]],Table3[[Teams]:[D]],2)=VLOOKUP(Table2[[#This Row],[HomeTeam]],Table3[[Teams]:[D]],2),1,0)</f>
        <v>1</v>
      </c>
      <c r="U749" s="2">
        <f>IF(VLOOKUP(Table2[[#This Row],[AwayTeam]],Table3[[Teams]:[D]],3)=VLOOKUP(Table2[[#This Row],[HomeTeam]],Table3[[Teams]:[D]],3),1,0)</f>
        <v>1</v>
      </c>
      <c r="V749" s="2">
        <f>IF(Table2[[#This Row],[InterConf]]=1,IF(Table2[[#This Row],[InterDiv]]=0, 1, 0), 0)</f>
        <v>0</v>
      </c>
      <c r="W749" s="2">
        <f>IF(VLOOKUP(Table2[[#This Row],[AwayTeam]],Table3[[Teams]:[D]],2)&lt;&gt;VLOOKUP(Table2[[#This Row],[HomeTeam]],Table3[[Teams]:[D]],2),1,0)</f>
        <v>0</v>
      </c>
    </row>
    <row r="750" spans="1:23" x14ac:dyDescent="0.25">
      <c r="A750" s="5"/>
      <c r="B750" s="3">
        <v>45677</v>
      </c>
      <c r="C750" s="10" t="s">
        <v>859</v>
      </c>
      <c r="D750" s="4" t="s">
        <v>21</v>
      </c>
      <c r="E750" s="4" t="s">
        <v>28</v>
      </c>
      <c r="F750" s="4"/>
      <c r="G750" s="4"/>
      <c r="H750" s="4" t="str">
        <f t="shared" si="35"/>
        <v>_</v>
      </c>
      <c r="I750" s="4"/>
      <c r="J750" s="4"/>
      <c r="K750" s="4"/>
      <c r="L750" s="2" t="str">
        <f t="shared" si="34"/>
        <v>_</v>
      </c>
      <c r="M750" s="4"/>
      <c r="N750" s="4">
        <f>IF(ISBLANK(Table2[[#This Row],[ActualResult]]), 0, 1)</f>
        <v>0</v>
      </c>
      <c r="O750" s="4" t="str">
        <f>IF(ISBLANK(Table2[[#This Row],[ActualResult]]), "_", IF(Table2[[#This Row],[ActualWinner]]=Table2[[#This Row],[PredictedWinner]], "Y", "N"))</f>
        <v>_</v>
      </c>
      <c r="P750" s="4" t="str">
        <f>IF(ISBLANK(Table2[[#This Row],[ActualResult]]), "_", IF(Table2[[#This Row],[ActualAwayScore]]=Table2[[#This Row],[PredictedAwayScore]], "Y", "N"))</f>
        <v>_</v>
      </c>
      <c r="Q750" s="4" t="str">
        <f>IF(ISBLANK(Table2[[#This Row],[ActualResult]]), "_", IF(Table2[[#This Row],[ActualHomeScore]]=Table2[[#This Row],[PredictedHomeScore]], "Y", "N"))</f>
        <v>_</v>
      </c>
      <c r="R750" s="2"/>
      <c r="S750" s="2" t="str">
        <f t="shared" si="33"/>
        <v>_</v>
      </c>
      <c r="T750" s="2">
        <f>IF(VLOOKUP(Table2[[#This Row],[AwayTeam]],Table3[[Teams]:[D]],2)=VLOOKUP(Table2[[#This Row],[HomeTeam]],Table3[[Teams]:[D]],2),1,0)</f>
        <v>0</v>
      </c>
      <c r="U750" s="2">
        <f>IF(VLOOKUP(Table2[[#This Row],[AwayTeam]],Table3[[Teams]:[D]],3)=VLOOKUP(Table2[[#This Row],[HomeTeam]],Table3[[Teams]:[D]],3),1,0)</f>
        <v>0</v>
      </c>
      <c r="V750" s="2">
        <f>IF(Table2[[#This Row],[InterConf]]=1,IF(Table2[[#This Row],[InterDiv]]=0, 1, 0), 0)</f>
        <v>0</v>
      </c>
      <c r="W750" s="2">
        <f>IF(VLOOKUP(Table2[[#This Row],[AwayTeam]],Table3[[Teams]:[D]],2)&lt;&gt;VLOOKUP(Table2[[#This Row],[HomeTeam]],Table3[[Teams]:[D]],2),1,0)</f>
        <v>1</v>
      </c>
    </row>
    <row r="751" spans="1:23" x14ac:dyDescent="0.25">
      <c r="B751" s="1">
        <v>45678</v>
      </c>
      <c r="C751" s="9" t="s">
        <v>860</v>
      </c>
      <c r="D751" s="2" t="s">
        <v>43</v>
      </c>
      <c r="E751" s="2" t="s">
        <v>19</v>
      </c>
      <c r="F751" s="2"/>
      <c r="G751" s="2"/>
      <c r="H751" s="2" t="str">
        <f t="shared" si="35"/>
        <v>_</v>
      </c>
      <c r="I751" s="2"/>
      <c r="J751" s="2"/>
      <c r="K751" s="2"/>
      <c r="L751" s="19" t="str">
        <f t="shared" si="34"/>
        <v>_</v>
      </c>
      <c r="M751" s="2"/>
      <c r="N751" s="2">
        <f>IF(ISBLANK(Table2[[#This Row],[ActualResult]]), 0, 1)</f>
        <v>0</v>
      </c>
      <c r="O751" s="2" t="str">
        <f>IF(ISBLANK(Table2[[#This Row],[ActualResult]]), "_", IF(Table2[[#This Row],[ActualWinner]]=Table2[[#This Row],[PredictedWinner]], "Y", "N"))</f>
        <v>_</v>
      </c>
      <c r="P751" s="2" t="str">
        <f>IF(ISBLANK(Table2[[#This Row],[ActualResult]]), "_", IF(Table2[[#This Row],[ActualAwayScore]]=Table2[[#This Row],[PredictedAwayScore]], "Y", "N"))</f>
        <v>_</v>
      </c>
      <c r="Q751" s="2" t="str">
        <f>IF(ISBLANK(Table2[[#This Row],[ActualResult]]), "_", IF(Table2[[#This Row],[ActualHomeScore]]=Table2[[#This Row],[PredictedHomeScore]], "Y", "N"))</f>
        <v>_</v>
      </c>
      <c r="R751" s="2"/>
      <c r="S751" s="2" t="str">
        <f t="shared" si="33"/>
        <v>_</v>
      </c>
      <c r="T751" s="2">
        <f>IF(VLOOKUP(Table2[[#This Row],[AwayTeam]],Table3[[Teams]:[D]],2)=VLOOKUP(Table2[[#This Row],[HomeTeam]],Table3[[Teams]:[D]],2),1,0)</f>
        <v>1</v>
      </c>
      <c r="U751" s="2">
        <f>IF(VLOOKUP(Table2[[#This Row],[AwayTeam]],Table3[[Teams]:[D]],3)=VLOOKUP(Table2[[#This Row],[HomeTeam]],Table3[[Teams]:[D]],3),1,0)</f>
        <v>1</v>
      </c>
      <c r="V751" s="2">
        <f>IF(Table2[[#This Row],[InterConf]]=1,IF(Table2[[#This Row],[InterDiv]]=0, 1, 0), 0)</f>
        <v>0</v>
      </c>
      <c r="W751" s="2">
        <f>IF(VLOOKUP(Table2[[#This Row],[AwayTeam]],Table3[[Teams]:[D]],2)&lt;&gt;VLOOKUP(Table2[[#This Row],[HomeTeam]],Table3[[Teams]:[D]],2),1,0)</f>
        <v>0</v>
      </c>
    </row>
    <row r="752" spans="1:23" x14ac:dyDescent="0.25">
      <c r="B752" s="1">
        <v>45678</v>
      </c>
      <c r="C752" s="9" t="s">
        <v>861</v>
      </c>
      <c r="D752" s="2" t="s">
        <v>30</v>
      </c>
      <c r="E752" s="2" t="s">
        <v>20</v>
      </c>
      <c r="F752" s="2"/>
      <c r="G752" s="2"/>
      <c r="H752" s="2" t="str">
        <f t="shared" si="35"/>
        <v>_</v>
      </c>
      <c r="I752" s="2"/>
      <c r="J752" s="2"/>
      <c r="K752" s="2"/>
      <c r="L752" s="2" t="str">
        <f t="shared" si="34"/>
        <v>_</v>
      </c>
      <c r="M752" s="2"/>
      <c r="N752" s="2">
        <f>IF(ISBLANK(Table2[[#This Row],[ActualResult]]), 0, 1)</f>
        <v>0</v>
      </c>
      <c r="O752" s="2" t="str">
        <f>IF(ISBLANK(Table2[[#This Row],[ActualResult]]), "_", IF(Table2[[#This Row],[ActualWinner]]=Table2[[#This Row],[PredictedWinner]], "Y", "N"))</f>
        <v>_</v>
      </c>
      <c r="P752" s="2" t="str">
        <f>IF(ISBLANK(Table2[[#This Row],[ActualResult]]), "_", IF(Table2[[#This Row],[ActualAwayScore]]=Table2[[#This Row],[PredictedAwayScore]], "Y", "N"))</f>
        <v>_</v>
      </c>
      <c r="Q752" s="2" t="str">
        <f>IF(ISBLANK(Table2[[#This Row],[ActualResult]]), "_", IF(Table2[[#This Row],[ActualHomeScore]]=Table2[[#This Row],[PredictedHomeScore]], "Y", "N"))</f>
        <v>_</v>
      </c>
      <c r="R752" s="2"/>
      <c r="S752" s="2" t="str">
        <f t="shared" si="33"/>
        <v>_</v>
      </c>
      <c r="T752" s="2">
        <f>IF(VLOOKUP(Table2[[#This Row],[AwayTeam]],Table3[[Teams]:[D]],2)=VLOOKUP(Table2[[#This Row],[HomeTeam]],Table3[[Teams]:[D]],2),1,0)</f>
        <v>1</v>
      </c>
      <c r="U752" s="2">
        <f>IF(VLOOKUP(Table2[[#This Row],[AwayTeam]],Table3[[Teams]:[D]],3)=VLOOKUP(Table2[[#This Row],[HomeTeam]],Table3[[Teams]:[D]],3),1,0)</f>
        <v>0</v>
      </c>
      <c r="V752" s="2">
        <f>IF(Table2[[#This Row],[InterConf]]=1,IF(Table2[[#This Row],[InterDiv]]=0, 1, 0), 0)</f>
        <v>1</v>
      </c>
      <c r="W752" s="2">
        <f>IF(VLOOKUP(Table2[[#This Row],[AwayTeam]],Table3[[Teams]:[D]],2)&lt;&gt;VLOOKUP(Table2[[#This Row],[HomeTeam]],Table3[[Teams]:[D]],2),1,0)</f>
        <v>0</v>
      </c>
    </row>
    <row r="753" spans="1:23" x14ac:dyDescent="0.25">
      <c r="B753" s="1">
        <v>45678</v>
      </c>
      <c r="C753" s="9" t="s">
        <v>862</v>
      </c>
      <c r="D753" s="2" t="s">
        <v>31</v>
      </c>
      <c r="E753" s="2" t="s">
        <v>45</v>
      </c>
      <c r="F753" s="2"/>
      <c r="G753" s="2"/>
      <c r="H753" s="2" t="str">
        <f t="shared" si="35"/>
        <v>_</v>
      </c>
      <c r="I753" s="2"/>
      <c r="J753" s="2"/>
      <c r="K753" s="2"/>
      <c r="L753" s="2" t="str">
        <f t="shared" si="34"/>
        <v>_</v>
      </c>
      <c r="M753" s="2"/>
      <c r="N753" s="2">
        <f>IF(ISBLANK(Table2[[#This Row],[ActualResult]]), 0, 1)</f>
        <v>0</v>
      </c>
      <c r="O753" s="2" t="str">
        <f>IF(ISBLANK(Table2[[#This Row],[ActualResult]]), "_", IF(Table2[[#This Row],[ActualWinner]]=Table2[[#This Row],[PredictedWinner]], "Y", "N"))</f>
        <v>_</v>
      </c>
      <c r="P753" s="2" t="str">
        <f>IF(ISBLANK(Table2[[#This Row],[ActualResult]]), "_", IF(Table2[[#This Row],[ActualAwayScore]]=Table2[[#This Row],[PredictedAwayScore]], "Y", "N"))</f>
        <v>_</v>
      </c>
      <c r="Q753" s="2" t="str">
        <f>IF(ISBLANK(Table2[[#This Row],[ActualResult]]), "_", IF(Table2[[#This Row],[ActualHomeScore]]=Table2[[#This Row],[PredictedHomeScore]], "Y", "N"))</f>
        <v>_</v>
      </c>
      <c r="R753" s="2"/>
      <c r="S753" s="2" t="str">
        <f t="shared" si="33"/>
        <v>_</v>
      </c>
      <c r="T753" s="2">
        <f>IF(VLOOKUP(Table2[[#This Row],[AwayTeam]],Table3[[Teams]:[D]],2)=VLOOKUP(Table2[[#This Row],[HomeTeam]],Table3[[Teams]:[D]],2),1,0)</f>
        <v>1</v>
      </c>
      <c r="U753" s="2">
        <f>IF(VLOOKUP(Table2[[#This Row],[AwayTeam]],Table3[[Teams]:[D]],3)=VLOOKUP(Table2[[#This Row],[HomeTeam]],Table3[[Teams]:[D]],3),1,0)</f>
        <v>0</v>
      </c>
      <c r="V753" s="2">
        <f>IF(Table2[[#This Row],[InterConf]]=1,IF(Table2[[#This Row],[InterDiv]]=0, 1, 0), 0)</f>
        <v>1</v>
      </c>
      <c r="W753" s="2">
        <f>IF(VLOOKUP(Table2[[#This Row],[AwayTeam]],Table3[[Teams]:[D]],2)&lt;&gt;VLOOKUP(Table2[[#This Row],[HomeTeam]],Table3[[Teams]:[D]],2),1,0)</f>
        <v>0</v>
      </c>
    </row>
    <row r="754" spans="1:23" x14ac:dyDescent="0.25">
      <c r="B754" s="1">
        <v>45678</v>
      </c>
      <c r="C754" s="9" t="s">
        <v>863</v>
      </c>
      <c r="D754" s="2" t="s">
        <v>38</v>
      </c>
      <c r="E754" s="2" t="s">
        <v>35</v>
      </c>
      <c r="F754" s="2"/>
      <c r="G754" s="2"/>
      <c r="H754" s="2" t="str">
        <f t="shared" si="35"/>
        <v>_</v>
      </c>
      <c r="I754" s="2"/>
      <c r="J754" s="2"/>
      <c r="K754" s="2"/>
      <c r="L754" s="2" t="str">
        <f t="shared" si="34"/>
        <v>_</v>
      </c>
      <c r="M754" s="2"/>
      <c r="N754" s="2">
        <f>IF(ISBLANK(Table2[[#This Row],[ActualResult]]), 0, 1)</f>
        <v>0</v>
      </c>
      <c r="O754" s="2" t="str">
        <f>IF(ISBLANK(Table2[[#This Row],[ActualResult]]), "_", IF(Table2[[#This Row],[ActualWinner]]=Table2[[#This Row],[PredictedWinner]], "Y", "N"))</f>
        <v>_</v>
      </c>
      <c r="P754" s="2" t="str">
        <f>IF(ISBLANK(Table2[[#This Row],[ActualResult]]), "_", IF(Table2[[#This Row],[ActualAwayScore]]=Table2[[#This Row],[PredictedAwayScore]], "Y", "N"))</f>
        <v>_</v>
      </c>
      <c r="Q754" s="2" t="str">
        <f>IF(ISBLANK(Table2[[#This Row],[ActualResult]]), "_", IF(Table2[[#This Row],[ActualHomeScore]]=Table2[[#This Row],[PredictedHomeScore]], "Y", "N"))</f>
        <v>_</v>
      </c>
      <c r="R754" s="2"/>
      <c r="S754" s="2" t="str">
        <f t="shared" si="33"/>
        <v>_</v>
      </c>
      <c r="T754" s="2">
        <f>IF(VLOOKUP(Table2[[#This Row],[AwayTeam]],Table3[[Teams]:[D]],2)=VLOOKUP(Table2[[#This Row],[HomeTeam]],Table3[[Teams]:[D]],2),1,0)</f>
        <v>1</v>
      </c>
      <c r="U754" s="2">
        <f>IF(VLOOKUP(Table2[[#This Row],[AwayTeam]],Table3[[Teams]:[D]],3)=VLOOKUP(Table2[[#This Row],[HomeTeam]],Table3[[Teams]:[D]],3),1,0)</f>
        <v>0</v>
      </c>
      <c r="V754" s="2">
        <f>IF(Table2[[#This Row],[InterConf]]=1,IF(Table2[[#This Row],[InterDiv]]=0, 1, 0), 0)</f>
        <v>1</v>
      </c>
      <c r="W754" s="2">
        <f>IF(VLOOKUP(Table2[[#This Row],[AwayTeam]],Table3[[Teams]:[D]],2)&lt;&gt;VLOOKUP(Table2[[#This Row],[HomeTeam]],Table3[[Teams]:[D]],2),1,0)</f>
        <v>0</v>
      </c>
    </row>
    <row r="755" spans="1:23" x14ac:dyDescent="0.25">
      <c r="B755" s="1">
        <v>45678</v>
      </c>
      <c r="C755" s="9" t="s">
        <v>864</v>
      </c>
      <c r="D755" s="2" t="s">
        <v>44</v>
      </c>
      <c r="E755" s="2" t="s">
        <v>34</v>
      </c>
      <c r="F755" s="2"/>
      <c r="G755" s="2"/>
      <c r="H755" s="2" t="str">
        <f t="shared" si="35"/>
        <v>_</v>
      </c>
      <c r="I755" s="2"/>
      <c r="J755" s="2"/>
      <c r="K755" s="2"/>
      <c r="L755" s="2" t="str">
        <f t="shared" si="34"/>
        <v>_</v>
      </c>
      <c r="M755" s="2"/>
      <c r="N755" s="2">
        <f>IF(ISBLANK(Table2[[#This Row],[ActualResult]]), 0, 1)</f>
        <v>0</v>
      </c>
      <c r="O755" s="2" t="str">
        <f>IF(ISBLANK(Table2[[#This Row],[ActualResult]]), "_", IF(Table2[[#This Row],[ActualWinner]]=Table2[[#This Row],[PredictedWinner]], "Y", "N"))</f>
        <v>_</v>
      </c>
      <c r="P755" s="2" t="str">
        <f>IF(ISBLANK(Table2[[#This Row],[ActualResult]]), "_", IF(Table2[[#This Row],[ActualAwayScore]]=Table2[[#This Row],[PredictedAwayScore]], "Y", "N"))</f>
        <v>_</v>
      </c>
      <c r="Q755" s="2" t="str">
        <f>IF(ISBLANK(Table2[[#This Row],[ActualResult]]), "_", IF(Table2[[#This Row],[ActualHomeScore]]=Table2[[#This Row],[PredictedHomeScore]], "Y", "N"))</f>
        <v>_</v>
      </c>
      <c r="R755" s="2"/>
      <c r="S755" s="2" t="str">
        <f t="shared" si="33"/>
        <v>_</v>
      </c>
      <c r="T755" s="2">
        <f>IF(VLOOKUP(Table2[[#This Row],[AwayTeam]],Table3[[Teams]:[D]],2)=VLOOKUP(Table2[[#This Row],[HomeTeam]],Table3[[Teams]:[D]],2),1,0)</f>
        <v>0</v>
      </c>
      <c r="U755" s="2">
        <f>IF(VLOOKUP(Table2[[#This Row],[AwayTeam]],Table3[[Teams]:[D]],3)=VLOOKUP(Table2[[#This Row],[HomeTeam]],Table3[[Teams]:[D]],3),1,0)</f>
        <v>0</v>
      </c>
      <c r="V755" s="2">
        <f>IF(Table2[[#This Row],[InterConf]]=1,IF(Table2[[#This Row],[InterDiv]]=0, 1, 0), 0)</f>
        <v>0</v>
      </c>
      <c r="W755" s="2">
        <f>IF(VLOOKUP(Table2[[#This Row],[AwayTeam]],Table3[[Teams]:[D]],2)&lt;&gt;VLOOKUP(Table2[[#This Row],[HomeTeam]],Table3[[Teams]:[D]],2),1,0)</f>
        <v>1</v>
      </c>
    </row>
    <row r="756" spans="1:23" x14ac:dyDescent="0.25">
      <c r="B756" s="1">
        <v>45678</v>
      </c>
      <c r="C756" s="9" t="s">
        <v>865</v>
      </c>
      <c r="D756" s="2" t="s">
        <v>46</v>
      </c>
      <c r="E756" s="2" t="s">
        <v>23</v>
      </c>
      <c r="F756" s="2"/>
      <c r="G756" s="2"/>
      <c r="H756" s="2" t="str">
        <f t="shared" si="35"/>
        <v>_</v>
      </c>
      <c r="I756" s="2"/>
      <c r="J756" s="2"/>
      <c r="K756" s="2"/>
      <c r="L756" s="2" t="str">
        <f t="shared" si="34"/>
        <v>_</v>
      </c>
      <c r="M756" s="2"/>
      <c r="N756" s="2">
        <f>IF(ISBLANK(Table2[[#This Row],[ActualResult]]), 0, 1)</f>
        <v>0</v>
      </c>
      <c r="O756" s="2" t="str">
        <f>IF(ISBLANK(Table2[[#This Row],[ActualResult]]), "_", IF(Table2[[#This Row],[ActualWinner]]=Table2[[#This Row],[PredictedWinner]], "Y", "N"))</f>
        <v>_</v>
      </c>
      <c r="P756" s="2" t="str">
        <f>IF(ISBLANK(Table2[[#This Row],[ActualResult]]), "_", IF(Table2[[#This Row],[ActualAwayScore]]=Table2[[#This Row],[PredictedAwayScore]], "Y", "N"))</f>
        <v>_</v>
      </c>
      <c r="Q756" s="2" t="str">
        <f>IF(ISBLANK(Table2[[#This Row],[ActualResult]]), "_", IF(Table2[[#This Row],[ActualHomeScore]]=Table2[[#This Row],[PredictedHomeScore]], "Y", "N"))</f>
        <v>_</v>
      </c>
      <c r="R756" s="2"/>
      <c r="S756" s="2" t="str">
        <f t="shared" si="33"/>
        <v>_</v>
      </c>
      <c r="T756" s="2">
        <f>IF(VLOOKUP(Table2[[#This Row],[AwayTeam]],Table3[[Teams]:[D]],2)=VLOOKUP(Table2[[#This Row],[HomeTeam]],Table3[[Teams]:[D]],2),1,0)</f>
        <v>0</v>
      </c>
      <c r="U756" s="2">
        <f>IF(VLOOKUP(Table2[[#This Row],[AwayTeam]],Table3[[Teams]:[D]],3)=VLOOKUP(Table2[[#This Row],[HomeTeam]],Table3[[Teams]:[D]],3),1,0)</f>
        <v>0</v>
      </c>
      <c r="V756" s="2">
        <f>IF(Table2[[#This Row],[InterConf]]=1,IF(Table2[[#This Row],[InterDiv]]=0, 1, 0), 0)</f>
        <v>0</v>
      </c>
      <c r="W756" s="2">
        <f>IF(VLOOKUP(Table2[[#This Row],[AwayTeam]],Table3[[Teams]:[D]],2)&lt;&gt;VLOOKUP(Table2[[#This Row],[HomeTeam]],Table3[[Teams]:[D]],2),1,0)</f>
        <v>1</v>
      </c>
    </row>
    <row r="757" spans="1:23" x14ac:dyDescent="0.25">
      <c r="B757" s="1">
        <v>45678</v>
      </c>
      <c r="C757" s="9" t="s">
        <v>866</v>
      </c>
      <c r="D757" s="2" t="s">
        <v>29</v>
      </c>
      <c r="E757" s="2" t="s">
        <v>25</v>
      </c>
      <c r="F757" s="2"/>
      <c r="G757" s="2"/>
      <c r="H757" s="2" t="str">
        <f t="shared" si="35"/>
        <v>_</v>
      </c>
      <c r="I757" s="2"/>
      <c r="J757" s="2"/>
      <c r="K757" s="2"/>
      <c r="L757" s="2" t="str">
        <f t="shared" si="34"/>
        <v>_</v>
      </c>
      <c r="M757" s="2"/>
      <c r="N757" s="2">
        <f>IF(ISBLANK(Table2[[#This Row],[ActualResult]]), 0, 1)</f>
        <v>0</v>
      </c>
      <c r="O757" s="2" t="str">
        <f>IF(ISBLANK(Table2[[#This Row],[ActualResult]]), "_", IF(Table2[[#This Row],[ActualWinner]]=Table2[[#This Row],[PredictedWinner]], "Y", "N"))</f>
        <v>_</v>
      </c>
      <c r="P757" s="2" t="str">
        <f>IF(ISBLANK(Table2[[#This Row],[ActualResult]]), "_", IF(Table2[[#This Row],[ActualAwayScore]]=Table2[[#This Row],[PredictedAwayScore]], "Y", "N"))</f>
        <v>_</v>
      </c>
      <c r="Q757" s="2" t="str">
        <f>IF(ISBLANK(Table2[[#This Row],[ActualResult]]), "_", IF(Table2[[#This Row],[ActualHomeScore]]=Table2[[#This Row],[PredictedHomeScore]], "Y", "N"))</f>
        <v>_</v>
      </c>
      <c r="R757" s="2"/>
      <c r="S757" s="2" t="str">
        <f t="shared" si="33"/>
        <v>_</v>
      </c>
      <c r="T757" s="2">
        <f>IF(VLOOKUP(Table2[[#This Row],[AwayTeam]],Table3[[Teams]:[D]],2)=VLOOKUP(Table2[[#This Row],[HomeTeam]],Table3[[Teams]:[D]],2),1,0)</f>
        <v>0</v>
      </c>
      <c r="U757" s="2">
        <f>IF(VLOOKUP(Table2[[#This Row],[AwayTeam]],Table3[[Teams]:[D]],3)=VLOOKUP(Table2[[#This Row],[HomeTeam]],Table3[[Teams]:[D]],3),1,0)</f>
        <v>0</v>
      </c>
      <c r="V757" s="2">
        <f>IF(Table2[[#This Row],[InterConf]]=1,IF(Table2[[#This Row],[InterDiv]]=0, 1, 0), 0)</f>
        <v>0</v>
      </c>
      <c r="W757" s="2">
        <f>IF(VLOOKUP(Table2[[#This Row],[AwayTeam]],Table3[[Teams]:[D]],2)&lt;&gt;VLOOKUP(Table2[[#This Row],[HomeTeam]],Table3[[Teams]:[D]],2),1,0)</f>
        <v>1</v>
      </c>
    </row>
    <row r="758" spans="1:23" x14ac:dyDescent="0.25">
      <c r="A758" s="5"/>
      <c r="B758" s="3">
        <v>45678</v>
      </c>
      <c r="C758" s="10" t="s">
        <v>867</v>
      </c>
      <c r="D758" s="4" t="s">
        <v>14</v>
      </c>
      <c r="E758" s="4" t="s">
        <v>47</v>
      </c>
      <c r="F758" s="4"/>
      <c r="G758" s="4"/>
      <c r="H758" s="4" t="str">
        <f t="shared" si="35"/>
        <v>_</v>
      </c>
      <c r="I758" s="4"/>
      <c r="J758" s="4"/>
      <c r="K758" s="4"/>
      <c r="L758" s="2" t="str">
        <f t="shared" si="34"/>
        <v>_</v>
      </c>
      <c r="M758" s="4"/>
      <c r="N758" s="4">
        <f>IF(ISBLANK(Table2[[#This Row],[ActualResult]]), 0, 1)</f>
        <v>0</v>
      </c>
      <c r="O758" s="4" t="str">
        <f>IF(ISBLANK(Table2[[#This Row],[ActualResult]]), "_", IF(Table2[[#This Row],[ActualWinner]]=Table2[[#This Row],[PredictedWinner]], "Y", "N"))</f>
        <v>_</v>
      </c>
      <c r="P758" s="4" t="str">
        <f>IF(ISBLANK(Table2[[#This Row],[ActualResult]]), "_", IF(Table2[[#This Row],[ActualAwayScore]]=Table2[[#This Row],[PredictedAwayScore]], "Y", "N"))</f>
        <v>_</v>
      </c>
      <c r="Q758" s="4" t="str">
        <f>IF(ISBLANK(Table2[[#This Row],[ActualResult]]), "_", IF(Table2[[#This Row],[ActualHomeScore]]=Table2[[#This Row],[PredictedHomeScore]], "Y", "N"))</f>
        <v>_</v>
      </c>
      <c r="R758" s="2"/>
      <c r="S758" s="2" t="str">
        <f t="shared" si="33"/>
        <v>_</v>
      </c>
      <c r="T758" s="2">
        <f>IF(VLOOKUP(Table2[[#This Row],[AwayTeam]],Table3[[Teams]:[D]],2)=VLOOKUP(Table2[[#This Row],[HomeTeam]],Table3[[Teams]:[D]],2),1,0)</f>
        <v>0</v>
      </c>
      <c r="U758" s="2">
        <f>IF(VLOOKUP(Table2[[#This Row],[AwayTeam]],Table3[[Teams]:[D]],3)=VLOOKUP(Table2[[#This Row],[HomeTeam]],Table3[[Teams]:[D]],3),1,0)</f>
        <v>0</v>
      </c>
      <c r="V758" s="2">
        <f>IF(Table2[[#This Row],[InterConf]]=1,IF(Table2[[#This Row],[InterDiv]]=0, 1, 0), 0)</f>
        <v>0</v>
      </c>
      <c r="W758" s="2">
        <f>IF(VLOOKUP(Table2[[#This Row],[AwayTeam]],Table3[[Teams]:[D]],2)&lt;&gt;VLOOKUP(Table2[[#This Row],[HomeTeam]],Table3[[Teams]:[D]],2),1,0)</f>
        <v>1</v>
      </c>
    </row>
    <row r="759" spans="1:23" x14ac:dyDescent="0.25">
      <c r="B759" s="1">
        <v>45679</v>
      </c>
      <c r="C759" s="9" t="s">
        <v>868</v>
      </c>
      <c r="D759" s="2" t="s">
        <v>16</v>
      </c>
      <c r="E759" s="2" t="s">
        <v>32</v>
      </c>
      <c r="F759" s="2"/>
      <c r="G759" s="2"/>
      <c r="H759" s="2" t="str">
        <f t="shared" si="35"/>
        <v>_</v>
      </c>
      <c r="I759" s="2"/>
      <c r="J759" s="2"/>
      <c r="K759" s="2"/>
      <c r="L759" s="19" t="str">
        <f t="shared" si="34"/>
        <v>_</v>
      </c>
      <c r="M759" s="2"/>
      <c r="N759" s="2">
        <f>IF(ISBLANK(Table2[[#This Row],[ActualResult]]), 0, 1)</f>
        <v>0</v>
      </c>
      <c r="O759" s="2" t="str">
        <f>IF(ISBLANK(Table2[[#This Row],[ActualResult]]), "_", IF(Table2[[#This Row],[ActualWinner]]=Table2[[#This Row],[PredictedWinner]], "Y", "N"))</f>
        <v>_</v>
      </c>
      <c r="P759" s="2" t="str">
        <f>IF(ISBLANK(Table2[[#This Row],[ActualResult]]), "_", IF(Table2[[#This Row],[ActualAwayScore]]=Table2[[#This Row],[PredictedAwayScore]], "Y", "N"))</f>
        <v>_</v>
      </c>
      <c r="Q759" s="2" t="str">
        <f>IF(ISBLANK(Table2[[#This Row],[ActualResult]]), "_", IF(Table2[[#This Row],[ActualHomeScore]]=Table2[[#This Row],[PredictedHomeScore]], "Y", "N"))</f>
        <v>_</v>
      </c>
      <c r="R759" s="2"/>
      <c r="S759" s="2" t="str">
        <f t="shared" si="33"/>
        <v>_</v>
      </c>
      <c r="T759" s="2">
        <f>IF(VLOOKUP(Table2[[#This Row],[AwayTeam]],Table3[[Teams]:[D]],2)=VLOOKUP(Table2[[#This Row],[HomeTeam]],Table3[[Teams]:[D]],2),1,0)</f>
        <v>1</v>
      </c>
      <c r="U759" s="2">
        <f>IF(VLOOKUP(Table2[[#This Row],[AwayTeam]],Table3[[Teams]:[D]],3)=VLOOKUP(Table2[[#This Row],[HomeTeam]],Table3[[Teams]:[D]],3),1,0)</f>
        <v>0</v>
      </c>
      <c r="V759" s="2">
        <f>IF(Table2[[#This Row],[InterConf]]=1,IF(Table2[[#This Row],[InterDiv]]=0, 1, 0), 0)</f>
        <v>1</v>
      </c>
      <c r="W759" s="2">
        <f>IF(VLOOKUP(Table2[[#This Row],[AwayTeam]],Table3[[Teams]:[D]],2)&lt;&gt;VLOOKUP(Table2[[#This Row],[HomeTeam]],Table3[[Teams]:[D]],2),1,0)</f>
        <v>0</v>
      </c>
    </row>
    <row r="760" spans="1:23" x14ac:dyDescent="0.25">
      <c r="B760" s="1">
        <v>45679</v>
      </c>
      <c r="C760" s="9" t="s">
        <v>869</v>
      </c>
      <c r="D760" s="2" t="s">
        <v>36</v>
      </c>
      <c r="E760" s="2" t="s">
        <v>18</v>
      </c>
      <c r="F760" s="2"/>
      <c r="G760" s="2"/>
      <c r="H760" s="2" t="str">
        <f t="shared" si="35"/>
        <v>_</v>
      </c>
      <c r="I760" s="2"/>
      <c r="J760" s="2"/>
      <c r="K760" s="2"/>
      <c r="L760" s="2" t="str">
        <f t="shared" si="34"/>
        <v>_</v>
      </c>
      <c r="M760" s="2"/>
      <c r="N760" s="2">
        <f>IF(ISBLANK(Table2[[#This Row],[ActualResult]]), 0, 1)</f>
        <v>0</v>
      </c>
      <c r="O760" s="2" t="str">
        <f>IF(ISBLANK(Table2[[#This Row],[ActualResult]]), "_", IF(Table2[[#This Row],[ActualWinner]]=Table2[[#This Row],[PredictedWinner]], "Y", "N"))</f>
        <v>_</v>
      </c>
      <c r="P760" s="2" t="str">
        <f>IF(ISBLANK(Table2[[#This Row],[ActualResult]]), "_", IF(Table2[[#This Row],[ActualAwayScore]]=Table2[[#This Row],[PredictedAwayScore]], "Y", "N"))</f>
        <v>_</v>
      </c>
      <c r="Q760" s="2" t="str">
        <f>IF(ISBLANK(Table2[[#This Row],[ActualResult]]), "_", IF(Table2[[#This Row],[ActualHomeScore]]=Table2[[#This Row],[PredictedHomeScore]], "Y", "N"))</f>
        <v>_</v>
      </c>
      <c r="R760" s="2"/>
      <c r="S760" s="2" t="str">
        <f t="shared" si="33"/>
        <v>_</v>
      </c>
      <c r="T760" s="2">
        <f>IF(VLOOKUP(Table2[[#This Row],[AwayTeam]],Table3[[Teams]:[D]],2)=VLOOKUP(Table2[[#This Row],[HomeTeam]],Table3[[Teams]:[D]],2),1,0)</f>
        <v>1</v>
      </c>
      <c r="U760" s="2">
        <f>IF(VLOOKUP(Table2[[#This Row],[AwayTeam]],Table3[[Teams]:[D]],3)=VLOOKUP(Table2[[#This Row],[HomeTeam]],Table3[[Teams]:[D]],3),1,0)</f>
        <v>0</v>
      </c>
      <c r="V760" s="2">
        <f>IF(Table2[[#This Row],[InterConf]]=1,IF(Table2[[#This Row],[InterDiv]]=0, 1, 0), 0)</f>
        <v>1</v>
      </c>
      <c r="W760" s="2">
        <f>IF(VLOOKUP(Table2[[#This Row],[AwayTeam]],Table3[[Teams]:[D]],2)&lt;&gt;VLOOKUP(Table2[[#This Row],[HomeTeam]],Table3[[Teams]:[D]],2),1,0)</f>
        <v>0</v>
      </c>
    </row>
    <row r="761" spans="1:23" x14ac:dyDescent="0.25">
      <c r="B761" s="1">
        <v>45679</v>
      </c>
      <c r="C761" s="9" t="s">
        <v>870</v>
      </c>
      <c r="D761" s="2" t="s">
        <v>22</v>
      </c>
      <c r="E761" s="2" t="s">
        <v>26</v>
      </c>
      <c r="F761" s="2"/>
      <c r="G761" s="2"/>
      <c r="H761" s="2" t="str">
        <f t="shared" si="35"/>
        <v>_</v>
      </c>
      <c r="I761" s="2"/>
      <c r="J761" s="2"/>
      <c r="K761" s="2"/>
      <c r="L761" s="2" t="str">
        <f t="shared" si="34"/>
        <v>_</v>
      </c>
      <c r="M761" s="2"/>
      <c r="N761" s="2">
        <f>IF(ISBLANK(Table2[[#This Row],[ActualResult]]), 0, 1)</f>
        <v>0</v>
      </c>
      <c r="O761" s="2" t="str">
        <f>IF(ISBLANK(Table2[[#This Row],[ActualResult]]), "_", IF(Table2[[#This Row],[ActualWinner]]=Table2[[#This Row],[PredictedWinner]], "Y", "N"))</f>
        <v>_</v>
      </c>
      <c r="P761" s="2" t="str">
        <f>IF(ISBLANK(Table2[[#This Row],[ActualResult]]), "_", IF(Table2[[#This Row],[ActualAwayScore]]=Table2[[#This Row],[PredictedAwayScore]], "Y", "N"))</f>
        <v>_</v>
      </c>
      <c r="Q761" s="2" t="str">
        <f>IF(ISBLANK(Table2[[#This Row],[ActualResult]]), "_", IF(Table2[[#This Row],[ActualHomeScore]]=Table2[[#This Row],[PredictedHomeScore]], "Y", "N"))</f>
        <v>_</v>
      </c>
      <c r="R761" s="2"/>
      <c r="S761" s="2" t="str">
        <f t="shared" si="33"/>
        <v>_</v>
      </c>
      <c r="T761" s="2">
        <f>IF(VLOOKUP(Table2[[#This Row],[AwayTeam]],Table3[[Teams]:[D]],2)=VLOOKUP(Table2[[#This Row],[HomeTeam]],Table3[[Teams]:[D]],2),1,0)</f>
        <v>1</v>
      </c>
      <c r="U761" s="2">
        <f>IF(VLOOKUP(Table2[[#This Row],[AwayTeam]],Table3[[Teams]:[D]],3)=VLOOKUP(Table2[[#This Row],[HomeTeam]],Table3[[Teams]:[D]],3),1,0)</f>
        <v>1</v>
      </c>
      <c r="V761" s="2">
        <f>IF(Table2[[#This Row],[InterConf]]=1,IF(Table2[[#This Row],[InterDiv]]=0, 1, 0), 0)</f>
        <v>0</v>
      </c>
      <c r="W761" s="2">
        <f>IF(VLOOKUP(Table2[[#This Row],[AwayTeam]],Table3[[Teams]:[D]],2)&lt;&gt;VLOOKUP(Table2[[#This Row],[HomeTeam]],Table3[[Teams]:[D]],2),1,0)</f>
        <v>0</v>
      </c>
    </row>
    <row r="762" spans="1:23" x14ac:dyDescent="0.25">
      <c r="A762" s="5"/>
      <c r="B762" s="3">
        <v>45679</v>
      </c>
      <c r="C762" s="10" t="s">
        <v>871</v>
      </c>
      <c r="D762" s="4" t="s">
        <v>14</v>
      </c>
      <c r="E762" s="4" t="s">
        <v>28</v>
      </c>
      <c r="F762" s="4"/>
      <c r="G762" s="4"/>
      <c r="H762" s="4" t="str">
        <f t="shared" si="35"/>
        <v>_</v>
      </c>
      <c r="I762" s="4"/>
      <c r="J762" s="4"/>
      <c r="K762" s="4"/>
      <c r="L762" s="4" t="str">
        <f t="shared" si="34"/>
        <v>_</v>
      </c>
      <c r="M762" s="4"/>
      <c r="N762" s="4">
        <f>IF(ISBLANK(Table2[[#This Row],[ActualResult]]), 0, 1)</f>
        <v>0</v>
      </c>
      <c r="O762" s="4" t="str">
        <f>IF(ISBLANK(Table2[[#This Row],[ActualResult]]), "_", IF(Table2[[#This Row],[ActualWinner]]=Table2[[#This Row],[PredictedWinner]], "Y", "N"))</f>
        <v>_</v>
      </c>
      <c r="P762" s="4" t="str">
        <f>IF(ISBLANK(Table2[[#This Row],[ActualResult]]), "_", IF(Table2[[#This Row],[ActualAwayScore]]=Table2[[#This Row],[PredictedAwayScore]], "Y", "N"))</f>
        <v>_</v>
      </c>
      <c r="Q762" s="4" t="str">
        <f>IF(ISBLANK(Table2[[#This Row],[ActualResult]]), "_", IF(Table2[[#This Row],[ActualHomeScore]]=Table2[[#This Row],[PredictedHomeScore]], "Y", "N"))</f>
        <v>_</v>
      </c>
      <c r="R762" s="2"/>
      <c r="S762" s="2" t="str">
        <f t="shared" si="33"/>
        <v>_</v>
      </c>
      <c r="T762" s="2">
        <f>IF(VLOOKUP(Table2[[#This Row],[AwayTeam]],Table3[[Teams]:[D]],2)=VLOOKUP(Table2[[#This Row],[HomeTeam]],Table3[[Teams]:[D]],2),1,0)</f>
        <v>0</v>
      </c>
      <c r="U762" s="2">
        <f>IF(VLOOKUP(Table2[[#This Row],[AwayTeam]],Table3[[Teams]:[D]],3)=VLOOKUP(Table2[[#This Row],[HomeTeam]],Table3[[Teams]:[D]],3),1,0)</f>
        <v>0</v>
      </c>
      <c r="V762" s="2">
        <f>IF(Table2[[#This Row],[InterConf]]=1,IF(Table2[[#This Row],[InterDiv]]=0, 1, 0), 0)</f>
        <v>0</v>
      </c>
      <c r="W762" s="2">
        <f>IF(VLOOKUP(Table2[[#This Row],[AwayTeam]],Table3[[Teams]:[D]],2)&lt;&gt;VLOOKUP(Table2[[#This Row],[HomeTeam]],Table3[[Teams]:[D]],2),1,0)</f>
        <v>1</v>
      </c>
    </row>
    <row r="763" spans="1:23" x14ac:dyDescent="0.25">
      <c r="B763" s="1">
        <v>45680</v>
      </c>
      <c r="C763" s="9" t="s">
        <v>872</v>
      </c>
      <c r="D763" s="2" t="s">
        <v>30</v>
      </c>
      <c r="E763" s="2" t="s">
        <v>16</v>
      </c>
      <c r="F763" s="2"/>
      <c r="G763" s="2"/>
      <c r="H763" s="2" t="str">
        <f t="shared" si="35"/>
        <v>_</v>
      </c>
      <c r="I763" s="2"/>
      <c r="J763" s="2"/>
      <c r="K763" s="2"/>
      <c r="L763" s="2" t="str">
        <f t="shared" si="34"/>
        <v>_</v>
      </c>
      <c r="M763" s="2"/>
      <c r="N763" s="2">
        <f>IF(ISBLANK(Table2[[#This Row],[ActualResult]]), 0, 1)</f>
        <v>0</v>
      </c>
      <c r="O763" s="2" t="str">
        <f>IF(ISBLANK(Table2[[#This Row],[ActualResult]]), "_", IF(Table2[[#This Row],[ActualWinner]]=Table2[[#This Row],[PredictedWinner]], "Y", "N"))</f>
        <v>_</v>
      </c>
      <c r="P763" s="2" t="str">
        <f>IF(ISBLANK(Table2[[#This Row],[ActualResult]]), "_", IF(Table2[[#This Row],[ActualAwayScore]]=Table2[[#This Row],[PredictedAwayScore]], "Y", "N"))</f>
        <v>_</v>
      </c>
      <c r="Q763" s="2" t="str">
        <f>IF(ISBLANK(Table2[[#This Row],[ActualResult]]), "_", IF(Table2[[#This Row],[ActualHomeScore]]=Table2[[#This Row],[PredictedHomeScore]], "Y", "N"))</f>
        <v>_</v>
      </c>
      <c r="R763" s="2"/>
      <c r="S763" s="2" t="str">
        <f t="shared" si="33"/>
        <v>_</v>
      </c>
      <c r="T763" s="2">
        <f>IF(VLOOKUP(Table2[[#This Row],[AwayTeam]],Table3[[Teams]:[D]],2)=VLOOKUP(Table2[[#This Row],[HomeTeam]],Table3[[Teams]:[D]],2),1,0)</f>
        <v>1</v>
      </c>
      <c r="U763" s="2">
        <f>IF(VLOOKUP(Table2[[#This Row],[AwayTeam]],Table3[[Teams]:[D]],3)=VLOOKUP(Table2[[#This Row],[HomeTeam]],Table3[[Teams]:[D]],3),1,0)</f>
        <v>1</v>
      </c>
      <c r="V763" s="2">
        <f>IF(Table2[[#This Row],[InterConf]]=1,IF(Table2[[#This Row],[InterDiv]]=0, 1, 0), 0)</f>
        <v>0</v>
      </c>
      <c r="W763" s="2">
        <f>IF(VLOOKUP(Table2[[#This Row],[AwayTeam]],Table3[[Teams]:[D]],2)&lt;&gt;VLOOKUP(Table2[[#This Row],[HomeTeam]],Table3[[Teams]:[D]],2),1,0)</f>
        <v>0</v>
      </c>
    </row>
    <row r="764" spans="1:23" x14ac:dyDescent="0.25">
      <c r="B764" s="1">
        <v>45680</v>
      </c>
      <c r="C764" s="9" t="s">
        <v>873</v>
      </c>
      <c r="D764" s="2" t="s">
        <v>19</v>
      </c>
      <c r="E764" s="2" t="s">
        <v>31</v>
      </c>
      <c r="F764" s="2"/>
      <c r="G764" s="2"/>
      <c r="H764" s="2" t="str">
        <f t="shared" si="35"/>
        <v>_</v>
      </c>
      <c r="I764" s="2"/>
      <c r="J764" s="2"/>
      <c r="K764" s="2"/>
      <c r="L764" s="2" t="str">
        <f t="shared" si="34"/>
        <v>_</v>
      </c>
      <c r="M764" s="2"/>
      <c r="N764" s="2">
        <f>IF(ISBLANK(Table2[[#This Row],[ActualResult]]), 0, 1)</f>
        <v>0</v>
      </c>
      <c r="O764" s="2" t="str">
        <f>IF(ISBLANK(Table2[[#This Row],[ActualResult]]), "_", IF(Table2[[#This Row],[ActualWinner]]=Table2[[#This Row],[PredictedWinner]], "Y", "N"))</f>
        <v>_</v>
      </c>
      <c r="P764" s="2" t="str">
        <f>IF(ISBLANK(Table2[[#This Row],[ActualResult]]), "_", IF(Table2[[#This Row],[ActualAwayScore]]=Table2[[#This Row],[PredictedAwayScore]], "Y", "N"))</f>
        <v>_</v>
      </c>
      <c r="Q764" s="2" t="str">
        <f>IF(ISBLANK(Table2[[#This Row],[ActualResult]]), "_", IF(Table2[[#This Row],[ActualHomeScore]]=Table2[[#This Row],[PredictedHomeScore]], "Y", "N"))</f>
        <v>_</v>
      </c>
      <c r="R764" s="2"/>
      <c r="S764" s="2" t="str">
        <f t="shared" si="33"/>
        <v>_</v>
      </c>
      <c r="T764" s="2">
        <f>IF(VLOOKUP(Table2[[#This Row],[AwayTeam]],Table3[[Teams]:[D]],2)=VLOOKUP(Table2[[#This Row],[HomeTeam]],Table3[[Teams]:[D]],2),1,0)</f>
        <v>1</v>
      </c>
      <c r="U764" s="2">
        <f>IF(VLOOKUP(Table2[[#This Row],[AwayTeam]],Table3[[Teams]:[D]],3)=VLOOKUP(Table2[[#This Row],[HomeTeam]],Table3[[Teams]:[D]],3),1,0)</f>
        <v>1</v>
      </c>
      <c r="V764" s="2">
        <f>IF(Table2[[#This Row],[InterConf]]=1,IF(Table2[[#This Row],[InterDiv]]=0, 1, 0), 0)</f>
        <v>0</v>
      </c>
      <c r="W764" s="2">
        <f>IF(VLOOKUP(Table2[[#This Row],[AwayTeam]],Table3[[Teams]:[D]],2)&lt;&gt;VLOOKUP(Table2[[#This Row],[HomeTeam]],Table3[[Teams]:[D]],2),1,0)</f>
        <v>0</v>
      </c>
    </row>
    <row r="765" spans="1:23" x14ac:dyDescent="0.25">
      <c r="B765" s="1">
        <v>45680</v>
      </c>
      <c r="C765" s="9" t="s">
        <v>874</v>
      </c>
      <c r="D765" s="2" t="s">
        <v>45</v>
      </c>
      <c r="E765" s="2" t="s">
        <v>20</v>
      </c>
      <c r="F765" s="2"/>
      <c r="G765" s="2"/>
      <c r="H765" s="2" t="str">
        <f t="shared" si="35"/>
        <v>_</v>
      </c>
      <c r="I765" s="2"/>
      <c r="J765" s="2"/>
      <c r="K765" s="2"/>
      <c r="L765" s="2" t="str">
        <f t="shared" si="34"/>
        <v>_</v>
      </c>
      <c r="M765" s="2"/>
      <c r="N765" s="2">
        <f>IF(ISBLANK(Table2[[#This Row],[ActualResult]]), 0, 1)</f>
        <v>0</v>
      </c>
      <c r="O765" s="2" t="str">
        <f>IF(ISBLANK(Table2[[#This Row],[ActualResult]]), "_", IF(Table2[[#This Row],[ActualWinner]]=Table2[[#This Row],[PredictedWinner]], "Y", "N"))</f>
        <v>_</v>
      </c>
      <c r="P765" s="2" t="str">
        <f>IF(ISBLANK(Table2[[#This Row],[ActualResult]]), "_", IF(Table2[[#This Row],[ActualAwayScore]]=Table2[[#This Row],[PredictedAwayScore]], "Y", "N"))</f>
        <v>_</v>
      </c>
      <c r="Q765" s="2" t="str">
        <f>IF(ISBLANK(Table2[[#This Row],[ActualResult]]), "_", IF(Table2[[#This Row],[ActualHomeScore]]=Table2[[#This Row],[PredictedHomeScore]], "Y", "N"))</f>
        <v>_</v>
      </c>
      <c r="R765" s="2"/>
      <c r="S765" s="2" t="str">
        <f t="shared" si="33"/>
        <v>_</v>
      </c>
      <c r="T765" s="2">
        <f>IF(VLOOKUP(Table2[[#This Row],[AwayTeam]],Table3[[Teams]:[D]],2)=VLOOKUP(Table2[[#This Row],[HomeTeam]],Table3[[Teams]:[D]],2),1,0)</f>
        <v>1</v>
      </c>
      <c r="U765" s="2">
        <f>IF(VLOOKUP(Table2[[#This Row],[AwayTeam]],Table3[[Teams]:[D]],3)=VLOOKUP(Table2[[#This Row],[HomeTeam]],Table3[[Teams]:[D]],3),1,0)</f>
        <v>1</v>
      </c>
      <c r="V765" s="2">
        <f>IF(Table2[[#This Row],[InterConf]]=1,IF(Table2[[#This Row],[InterDiv]]=0, 1, 0), 0)</f>
        <v>0</v>
      </c>
      <c r="W765" s="2">
        <f>IF(VLOOKUP(Table2[[#This Row],[AwayTeam]],Table3[[Teams]:[D]],2)&lt;&gt;VLOOKUP(Table2[[#This Row],[HomeTeam]],Table3[[Teams]:[D]],2),1,0)</f>
        <v>0</v>
      </c>
    </row>
    <row r="766" spans="1:23" x14ac:dyDescent="0.25">
      <c r="B766" s="1">
        <v>45680</v>
      </c>
      <c r="C766" s="9" t="s">
        <v>875</v>
      </c>
      <c r="D766" s="2" t="s">
        <v>36</v>
      </c>
      <c r="E766" s="2" t="s">
        <v>44</v>
      </c>
      <c r="F766" s="2"/>
      <c r="G766" s="2"/>
      <c r="H766" s="2" t="str">
        <f t="shared" si="35"/>
        <v>_</v>
      </c>
      <c r="I766" s="2"/>
      <c r="J766" s="2"/>
      <c r="K766" s="2"/>
      <c r="L766" s="2" t="str">
        <f t="shared" si="34"/>
        <v>_</v>
      </c>
      <c r="M766" s="2"/>
      <c r="N766" s="2">
        <f>IF(ISBLANK(Table2[[#This Row],[ActualResult]]), 0, 1)</f>
        <v>0</v>
      </c>
      <c r="O766" s="2" t="str">
        <f>IF(ISBLANK(Table2[[#This Row],[ActualResult]]), "_", IF(Table2[[#This Row],[ActualWinner]]=Table2[[#This Row],[PredictedWinner]], "Y", "N"))</f>
        <v>_</v>
      </c>
      <c r="P766" s="2" t="str">
        <f>IF(ISBLANK(Table2[[#This Row],[ActualResult]]), "_", IF(Table2[[#This Row],[ActualAwayScore]]=Table2[[#This Row],[PredictedAwayScore]], "Y", "N"))</f>
        <v>_</v>
      </c>
      <c r="Q766" s="2" t="str">
        <f>IF(ISBLANK(Table2[[#This Row],[ActualResult]]), "_", IF(Table2[[#This Row],[ActualHomeScore]]=Table2[[#This Row],[PredictedHomeScore]], "Y", "N"))</f>
        <v>_</v>
      </c>
      <c r="R766" s="2"/>
      <c r="S766" s="2" t="str">
        <f t="shared" si="33"/>
        <v>_</v>
      </c>
      <c r="T766" s="2">
        <f>IF(VLOOKUP(Table2[[#This Row],[AwayTeam]],Table3[[Teams]:[D]],2)=VLOOKUP(Table2[[#This Row],[HomeTeam]],Table3[[Teams]:[D]],2),1,0)</f>
        <v>1</v>
      </c>
      <c r="U766" s="2">
        <f>IF(VLOOKUP(Table2[[#This Row],[AwayTeam]],Table3[[Teams]:[D]],3)=VLOOKUP(Table2[[#This Row],[HomeTeam]],Table3[[Teams]:[D]],3),1,0)</f>
        <v>1</v>
      </c>
      <c r="V766" s="2">
        <f>IF(Table2[[#This Row],[InterConf]]=1,IF(Table2[[#This Row],[InterDiv]]=0, 1, 0), 0)</f>
        <v>0</v>
      </c>
      <c r="W766" s="2">
        <f>IF(VLOOKUP(Table2[[#This Row],[AwayTeam]],Table3[[Teams]:[D]],2)&lt;&gt;VLOOKUP(Table2[[#This Row],[HomeTeam]],Table3[[Teams]:[D]],2),1,0)</f>
        <v>0</v>
      </c>
    </row>
    <row r="767" spans="1:23" x14ac:dyDescent="0.25">
      <c r="B767" s="1">
        <v>45680</v>
      </c>
      <c r="C767" s="9" t="s">
        <v>876</v>
      </c>
      <c r="D767" s="2" t="s">
        <v>27</v>
      </c>
      <c r="E767" s="2" t="s">
        <v>13</v>
      </c>
      <c r="F767" s="2"/>
      <c r="G767" s="2"/>
      <c r="H767" s="2" t="str">
        <f t="shared" si="35"/>
        <v>_</v>
      </c>
      <c r="I767" s="2"/>
      <c r="J767" s="2"/>
      <c r="K767" s="2"/>
      <c r="L767" s="2" t="str">
        <f t="shared" si="34"/>
        <v>_</v>
      </c>
      <c r="M767" s="2"/>
      <c r="N767" s="2">
        <f>IF(ISBLANK(Table2[[#This Row],[ActualResult]]), 0, 1)</f>
        <v>0</v>
      </c>
      <c r="O767" s="2" t="str">
        <f>IF(ISBLANK(Table2[[#This Row],[ActualResult]]), "_", IF(Table2[[#This Row],[ActualWinner]]=Table2[[#This Row],[PredictedWinner]], "Y", "N"))</f>
        <v>_</v>
      </c>
      <c r="P767" s="2" t="str">
        <f>IF(ISBLANK(Table2[[#This Row],[ActualResult]]), "_", IF(Table2[[#This Row],[ActualAwayScore]]=Table2[[#This Row],[PredictedAwayScore]], "Y", "N"))</f>
        <v>_</v>
      </c>
      <c r="Q767" s="2" t="str">
        <f>IF(ISBLANK(Table2[[#This Row],[ActualResult]]), "_", IF(Table2[[#This Row],[ActualHomeScore]]=Table2[[#This Row],[PredictedHomeScore]], "Y", "N"))</f>
        <v>_</v>
      </c>
      <c r="R767" s="2"/>
      <c r="S767" s="2" t="str">
        <f t="shared" si="33"/>
        <v>_</v>
      </c>
      <c r="T767" s="2">
        <f>IF(VLOOKUP(Table2[[#This Row],[AwayTeam]],Table3[[Teams]:[D]],2)=VLOOKUP(Table2[[#This Row],[HomeTeam]],Table3[[Teams]:[D]],2),1,0)</f>
        <v>1</v>
      </c>
      <c r="U767" s="2">
        <f>IF(VLOOKUP(Table2[[#This Row],[AwayTeam]],Table3[[Teams]:[D]],3)=VLOOKUP(Table2[[#This Row],[HomeTeam]],Table3[[Teams]:[D]],3),1,0)</f>
        <v>0</v>
      </c>
      <c r="V767" s="2">
        <f>IF(Table2[[#This Row],[InterConf]]=1,IF(Table2[[#This Row],[InterDiv]]=0, 1, 0), 0)</f>
        <v>1</v>
      </c>
      <c r="W767" s="2">
        <f>IF(VLOOKUP(Table2[[#This Row],[AwayTeam]],Table3[[Teams]:[D]],2)&lt;&gt;VLOOKUP(Table2[[#This Row],[HomeTeam]],Table3[[Teams]:[D]],2),1,0)</f>
        <v>0</v>
      </c>
    </row>
    <row r="768" spans="1:23" x14ac:dyDescent="0.25">
      <c r="B768" s="1">
        <v>45680</v>
      </c>
      <c r="C768" s="9" t="s">
        <v>877</v>
      </c>
      <c r="D768" s="2" t="s">
        <v>15</v>
      </c>
      <c r="E768" s="2" t="s">
        <v>37</v>
      </c>
      <c r="F768" s="2"/>
      <c r="G768" s="2"/>
      <c r="H768" s="2" t="str">
        <f t="shared" si="35"/>
        <v>_</v>
      </c>
      <c r="I768" s="2"/>
      <c r="J768" s="2"/>
      <c r="K768" s="2"/>
      <c r="L768" s="2" t="str">
        <f t="shared" si="34"/>
        <v>_</v>
      </c>
      <c r="M768" s="2"/>
      <c r="N768" s="2">
        <f>IF(ISBLANK(Table2[[#This Row],[ActualResult]]), 0, 1)</f>
        <v>0</v>
      </c>
      <c r="O768" s="2" t="str">
        <f>IF(ISBLANK(Table2[[#This Row],[ActualResult]]), "_", IF(Table2[[#This Row],[ActualWinner]]=Table2[[#This Row],[PredictedWinner]], "Y", "N"))</f>
        <v>_</v>
      </c>
      <c r="P768" s="2" t="str">
        <f>IF(ISBLANK(Table2[[#This Row],[ActualResult]]), "_", IF(Table2[[#This Row],[ActualAwayScore]]=Table2[[#This Row],[PredictedAwayScore]], "Y", "N"))</f>
        <v>_</v>
      </c>
      <c r="Q768" s="2" t="str">
        <f>IF(ISBLANK(Table2[[#This Row],[ActualResult]]), "_", IF(Table2[[#This Row],[ActualHomeScore]]=Table2[[#This Row],[PredictedHomeScore]], "Y", "N"))</f>
        <v>_</v>
      </c>
      <c r="R768" s="2"/>
      <c r="S768" s="2" t="str">
        <f t="shared" si="33"/>
        <v>_</v>
      </c>
      <c r="T768" s="2">
        <f>IF(VLOOKUP(Table2[[#This Row],[AwayTeam]],Table3[[Teams]:[D]],2)=VLOOKUP(Table2[[#This Row],[HomeTeam]],Table3[[Teams]:[D]],2),1,0)</f>
        <v>1</v>
      </c>
      <c r="U768" s="2">
        <f>IF(VLOOKUP(Table2[[#This Row],[AwayTeam]],Table3[[Teams]:[D]],3)=VLOOKUP(Table2[[#This Row],[HomeTeam]],Table3[[Teams]:[D]],3),1,0)</f>
        <v>1</v>
      </c>
      <c r="V768" s="2">
        <f>IF(Table2[[#This Row],[InterConf]]=1,IF(Table2[[#This Row],[InterDiv]]=0, 1, 0), 0)</f>
        <v>0</v>
      </c>
      <c r="W768" s="2">
        <f>IF(VLOOKUP(Table2[[#This Row],[AwayTeam]],Table3[[Teams]:[D]],2)&lt;&gt;VLOOKUP(Table2[[#This Row],[HomeTeam]],Table3[[Teams]:[D]],2),1,0)</f>
        <v>0</v>
      </c>
    </row>
    <row r="769" spans="1:23" x14ac:dyDescent="0.25">
      <c r="B769" s="1">
        <v>45680</v>
      </c>
      <c r="C769" s="9" t="s">
        <v>878</v>
      </c>
      <c r="D769" s="2" t="s">
        <v>29</v>
      </c>
      <c r="E769" s="2" t="s">
        <v>24</v>
      </c>
      <c r="F769" s="2"/>
      <c r="G769" s="2"/>
      <c r="H769" s="2" t="str">
        <f t="shared" si="35"/>
        <v>_</v>
      </c>
      <c r="I769" s="2"/>
      <c r="J769" s="2"/>
      <c r="K769" s="2"/>
      <c r="L769" s="2" t="str">
        <f t="shared" si="34"/>
        <v>_</v>
      </c>
      <c r="M769" s="2"/>
      <c r="N769" s="2">
        <f>IF(ISBLANK(Table2[[#This Row],[ActualResult]]), 0, 1)</f>
        <v>0</v>
      </c>
      <c r="O769" s="2" t="str">
        <f>IF(ISBLANK(Table2[[#This Row],[ActualResult]]), "_", IF(Table2[[#This Row],[ActualWinner]]=Table2[[#This Row],[PredictedWinner]], "Y", "N"))</f>
        <v>_</v>
      </c>
      <c r="P769" s="2" t="str">
        <f>IF(ISBLANK(Table2[[#This Row],[ActualResult]]), "_", IF(Table2[[#This Row],[ActualAwayScore]]=Table2[[#This Row],[PredictedAwayScore]], "Y", "N"))</f>
        <v>_</v>
      </c>
      <c r="Q769" s="2" t="str">
        <f>IF(ISBLANK(Table2[[#This Row],[ActualResult]]), "_", IF(Table2[[#This Row],[ActualHomeScore]]=Table2[[#This Row],[PredictedHomeScore]], "Y", "N"))</f>
        <v>_</v>
      </c>
      <c r="R769" s="2"/>
      <c r="S769" s="2" t="str">
        <f t="shared" si="33"/>
        <v>_</v>
      </c>
      <c r="T769" s="2">
        <f>IF(VLOOKUP(Table2[[#This Row],[AwayTeam]],Table3[[Teams]:[D]],2)=VLOOKUP(Table2[[#This Row],[HomeTeam]],Table3[[Teams]:[D]],2),1,0)</f>
        <v>0</v>
      </c>
      <c r="U769" s="2">
        <f>IF(VLOOKUP(Table2[[#This Row],[AwayTeam]],Table3[[Teams]:[D]],3)=VLOOKUP(Table2[[#This Row],[HomeTeam]],Table3[[Teams]:[D]],3),1,0)</f>
        <v>0</v>
      </c>
      <c r="V769" s="2">
        <f>IF(Table2[[#This Row],[InterConf]]=1,IF(Table2[[#This Row],[InterDiv]]=0, 1, 0), 0)</f>
        <v>0</v>
      </c>
      <c r="W769" s="2">
        <f>IF(VLOOKUP(Table2[[#This Row],[AwayTeam]],Table3[[Teams]:[D]],2)&lt;&gt;VLOOKUP(Table2[[#This Row],[HomeTeam]],Table3[[Teams]:[D]],2),1,0)</f>
        <v>1</v>
      </c>
    </row>
    <row r="770" spans="1:23" x14ac:dyDescent="0.25">
      <c r="B770" s="1">
        <v>45680</v>
      </c>
      <c r="C770" s="9" t="s">
        <v>879</v>
      </c>
      <c r="D770" s="2" t="s">
        <v>25</v>
      </c>
      <c r="E770" s="2" t="s">
        <v>23</v>
      </c>
      <c r="F770" s="2"/>
      <c r="G770" s="2"/>
      <c r="H770" s="2" t="str">
        <f t="shared" si="35"/>
        <v>_</v>
      </c>
      <c r="I770" s="2"/>
      <c r="J770" s="2"/>
      <c r="K770" s="2"/>
      <c r="L770" s="2" t="str">
        <f t="shared" si="34"/>
        <v>_</v>
      </c>
      <c r="M770" s="2"/>
      <c r="N770" s="2">
        <f>IF(ISBLANK(Table2[[#This Row],[ActualResult]]), 0, 1)</f>
        <v>0</v>
      </c>
      <c r="O770" s="2" t="str">
        <f>IF(ISBLANK(Table2[[#This Row],[ActualResult]]), "_", IF(Table2[[#This Row],[ActualWinner]]=Table2[[#This Row],[PredictedWinner]], "Y", "N"))</f>
        <v>_</v>
      </c>
      <c r="P770" s="2" t="str">
        <f>IF(ISBLANK(Table2[[#This Row],[ActualResult]]), "_", IF(Table2[[#This Row],[ActualAwayScore]]=Table2[[#This Row],[PredictedAwayScore]], "Y", "N"))</f>
        <v>_</v>
      </c>
      <c r="Q770" s="2" t="str">
        <f>IF(ISBLANK(Table2[[#This Row],[ActualResult]]), "_", IF(Table2[[#This Row],[ActualHomeScore]]=Table2[[#This Row],[PredictedHomeScore]], "Y", "N"))</f>
        <v>_</v>
      </c>
      <c r="R770" s="2"/>
      <c r="S770" s="2" t="str">
        <f t="shared" si="33"/>
        <v>_</v>
      </c>
      <c r="T770" s="2">
        <f>IF(VLOOKUP(Table2[[#This Row],[AwayTeam]],Table3[[Teams]:[D]],2)=VLOOKUP(Table2[[#This Row],[HomeTeam]],Table3[[Teams]:[D]],2),1,0)</f>
        <v>1</v>
      </c>
      <c r="U770" s="2">
        <f>IF(VLOOKUP(Table2[[#This Row],[AwayTeam]],Table3[[Teams]:[D]],3)=VLOOKUP(Table2[[#This Row],[HomeTeam]],Table3[[Teams]:[D]],3),1,0)</f>
        <v>1</v>
      </c>
      <c r="V770" s="2">
        <f>IF(Table2[[#This Row],[InterConf]]=1,IF(Table2[[#This Row],[InterDiv]]=0, 1, 0), 0)</f>
        <v>0</v>
      </c>
      <c r="W770" s="2">
        <f>IF(VLOOKUP(Table2[[#This Row],[AwayTeam]],Table3[[Teams]:[D]],2)&lt;&gt;VLOOKUP(Table2[[#This Row],[HomeTeam]],Table3[[Teams]:[D]],2),1,0)</f>
        <v>0</v>
      </c>
    </row>
    <row r="771" spans="1:23" x14ac:dyDescent="0.25">
      <c r="B771" s="1">
        <v>45680</v>
      </c>
      <c r="C771" s="9" t="s">
        <v>880</v>
      </c>
      <c r="D771" s="2" t="s">
        <v>21</v>
      </c>
      <c r="E771" s="2" t="s">
        <v>47</v>
      </c>
      <c r="F771" s="2"/>
      <c r="G771" s="2"/>
      <c r="H771" s="2" t="str">
        <f t="shared" si="35"/>
        <v>_</v>
      </c>
      <c r="I771" s="2"/>
      <c r="J771" s="2"/>
      <c r="K771" s="2"/>
      <c r="L771" s="2" t="str">
        <f t="shared" si="34"/>
        <v>_</v>
      </c>
      <c r="M771" s="2"/>
      <c r="N771" s="2">
        <f>IF(ISBLANK(Table2[[#This Row],[ActualResult]]), 0, 1)</f>
        <v>0</v>
      </c>
      <c r="O771" s="2" t="str">
        <f>IF(ISBLANK(Table2[[#This Row],[ActualResult]]), "_", IF(Table2[[#This Row],[ActualWinner]]=Table2[[#This Row],[PredictedWinner]], "Y", "N"))</f>
        <v>_</v>
      </c>
      <c r="P771" s="2" t="str">
        <f>IF(ISBLANK(Table2[[#This Row],[ActualResult]]), "_", IF(Table2[[#This Row],[ActualAwayScore]]=Table2[[#This Row],[PredictedAwayScore]], "Y", "N"))</f>
        <v>_</v>
      </c>
      <c r="Q771" s="2" t="str">
        <f>IF(ISBLANK(Table2[[#This Row],[ActualResult]]), "_", IF(Table2[[#This Row],[ActualHomeScore]]=Table2[[#This Row],[PredictedHomeScore]], "Y", "N"))</f>
        <v>_</v>
      </c>
      <c r="R771" s="2"/>
      <c r="S771" s="2" t="str">
        <f t="shared" ref="S771:S834" si="36">IF($L771="_", "_", IF($L771=$D771,$E771,$D771))</f>
        <v>_</v>
      </c>
      <c r="T771" s="2">
        <f>IF(VLOOKUP(Table2[[#This Row],[AwayTeam]],Table3[[Teams]:[D]],2)=VLOOKUP(Table2[[#This Row],[HomeTeam]],Table3[[Teams]:[D]],2),1,0)</f>
        <v>0</v>
      </c>
      <c r="U771" s="2">
        <f>IF(VLOOKUP(Table2[[#This Row],[AwayTeam]],Table3[[Teams]:[D]],3)=VLOOKUP(Table2[[#This Row],[HomeTeam]],Table3[[Teams]:[D]],3),1,0)</f>
        <v>0</v>
      </c>
      <c r="V771" s="2">
        <f>IF(Table2[[#This Row],[InterConf]]=1,IF(Table2[[#This Row],[InterDiv]]=0, 1, 0), 0)</f>
        <v>0</v>
      </c>
      <c r="W771" s="2">
        <f>IF(VLOOKUP(Table2[[#This Row],[AwayTeam]],Table3[[Teams]:[D]],2)&lt;&gt;VLOOKUP(Table2[[#This Row],[HomeTeam]],Table3[[Teams]:[D]],2),1,0)</f>
        <v>1</v>
      </c>
    </row>
    <row r="772" spans="1:23" x14ac:dyDescent="0.25">
      <c r="B772" s="1">
        <v>45680</v>
      </c>
      <c r="C772" s="9" t="s">
        <v>881</v>
      </c>
      <c r="D772" s="2" t="s">
        <v>46</v>
      </c>
      <c r="E772" s="2" t="s">
        <v>12</v>
      </c>
      <c r="F772" s="2"/>
      <c r="G772" s="2"/>
      <c r="H772" s="2" t="str">
        <f t="shared" si="35"/>
        <v>_</v>
      </c>
      <c r="I772" s="2"/>
      <c r="J772" s="2"/>
      <c r="K772" s="2"/>
      <c r="L772" s="2" t="str">
        <f t="shared" ref="L772:L835" si="37">IF(OR($J772=$K772,AND(ISBLANK($J772),ISBLANK($K772))),"_",IF($J772&gt;$K772,$D772,$E772))</f>
        <v>_</v>
      </c>
      <c r="M772" s="2"/>
      <c r="N772" s="2">
        <f>IF(ISBLANK(Table2[[#This Row],[ActualResult]]), 0, 1)</f>
        <v>0</v>
      </c>
      <c r="O772" s="2" t="str">
        <f>IF(ISBLANK(Table2[[#This Row],[ActualResult]]), "_", IF(Table2[[#This Row],[ActualWinner]]=Table2[[#This Row],[PredictedWinner]], "Y", "N"))</f>
        <v>_</v>
      </c>
      <c r="P772" s="2" t="str">
        <f>IF(ISBLANK(Table2[[#This Row],[ActualResult]]), "_", IF(Table2[[#This Row],[ActualAwayScore]]=Table2[[#This Row],[PredictedAwayScore]], "Y", "N"))</f>
        <v>_</v>
      </c>
      <c r="Q772" s="2" t="str">
        <f>IF(ISBLANK(Table2[[#This Row],[ActualResult]]), "_", IF(Table2[[#This Row],[ActualHomeScore]]=Table2[[#This Row],[PredictedHomeScore]], "Y", "N"))</f>
        <v>_</v>
      </c>
      <c r="R772" s="2"/>
      <c r="S772" s="2" t="str">
        <f t="shared" si="36"/>
        <v>_</v>
      </c>
      <c r="T772" s="2">
        <f>IF(VLOOKUP(Table2[[#This Row],[AwayTeam]],Table3[[Teams]:[D]],2)=VLOOKUP(Table2[[#This Row],[HomeTeam]],Table3[[Teams]:[D]],2),1,0)</f>
        <v>0</v>
      </c>
      <c r="U772" s="2">
        <f>IF(VLOOKUP(Table2[[#This Row],[AwayTeam]],Table3[[Teams]:[D]],3)=VLOOKUP(Table2[[#This Row],[HomeTeam]],Table3[[Teams]:[D]],3),1,0)</f>
        <v>0</v>
      </c>
      <c r="V772" s="2">
        <f>IF(Table2[[#This Row],[InterConf]]=1,IF(Table2[[#This Row],[InterDiv]]=0, 1, 0), 0)</f>
        <v>0</v>
      </c>
      <c r="W772" s="2">
        <f>IF(VLOOKUP(Table2[[#This Row],[AwayTeam]],Table3[[Teams]:[D]],2)&lt;&gt;VLOOKUP(Table2[[#This Row],[HomeTeam]],Table3[[Teams]:[D]],2),1,0)</f>
        <v>1</v>
      </c>
    </row>
    <row r="773" spans="1:23" x14ac:dyDescent="0.25">
      <c r="A773" s="5"/>
      <c r="B773" s="3">
        <v>45680</v>
      </c>
      <c r="C773" s="10" t="s">
        <v>882</v>
      </c>
      <c r="D773" s="4" t="s">
        <v>35</v>
      </c>
      <c r="E773" s="4" t="s">
        <v>38</v>
      </c>
      <c r="F773" s="4"/>
      <c r="G773" s="4"/>
      <c r="H773" s="4" t="str">
        <f t="shared" si="35"/>
        <v>_</v>
      </c>
      <c r="I773" s="4"/>
      <c r="J773" s="4"/>
      <c r="K773" s="4"/>
      <c r="L773" s="2" t="str">
        <f t="shared" si="37"/>
        <v>_</v>
      </c>
      <c r="M773" s="4"/>
      <c r="N773" s="4">
        <f>IF(ISBLANK(Table2[[#This Row],[ActualResult]]), 0, 1)</f>
        <v>0</v>
      </c>
      <c r="O773" s="4" t="str">
        <f>IF(ISBLANK(Table2[[#This Row],[ActualResult]]), "_", IF(Table2[[#This Row],[ActualWinner]]=Table2[[#This Row],[PredictedWinner]], "Y", "N"))</f>
        <v>_</v>
      </c>
      <c r="P773" s="4" t="str">
        <f>IF(ISBLANK(Table2[[#This Row],[ActualResult]]), "_", IF(Table2[[#This Row],[ActualAwayScore]]=Table2[[#This Row],[PredictedAwayScore]], "Y", "N"))</f>
        <v>_</v>
      </c>
      <c r="Q773" s="4" t="str">
        <f>IF(ISBLANK(Table2[[#This Row],[ActualResult]]), "_", IF(Table2[[#This Row],[ActualHomeScore]]=Table2[[#This Row],[PredictedHomeScore]], "Y", "N"))</f>
        <v>_</v>
      </c>
      <c r="R773" s="2"/>
      <c r="S773" s="2" t="str">
        <f t="shared" si="36"/>
        <v>_</v>
      </c>
      <c r="T773" s="2">
        <f>IF(VLOOKUP(Table2[[#This Row],[AwayTeam]],Table3[[Teams]:[D]],2)=VLOOKUP(Table2[[#This Row],[HomeTeam]],Table3[[Teams]:[D]],2),1,0)</f>
        <v>1</v>
      </c>
      <c r="U773" s="2">
        <f>IF(VLOOKUP(Table2[[#This Row],[AwayTeam]],Table3[[Teams]:[D]],3)=VLOOKUP(Table2[[#This Row],[HomeTeam]],Table3[[Teams]:[D]],3),1,0)</f>
        <v>0</v>
      </c>
      <c r="V773" s="2">
        <f>IF(Table2[[#This Row],[InterConf]]=1,IF(Table2[[#This Row],[InterDiv]]=0, 1, 0), 0)</f>
        <v>1</v>
      </c>
      <c r="W773" s="2">
        <f>IF(VLOOKUP(Table2[[#This Row],[AwayTeam]],Table3[[Teams]:[D]],2)&lt;&gt;VLOOKUP(Table2[[#This Row],[HomeTeam]],Table3[[Teams]:[D]],2),1,0)</f>
        <v>0</v>
      </c>
    </row>
    <row r="774" spans="1:23" x14ac:dyDescent="0.25">
      <c r="B774" s="1">
        <v>45681</v>
      </c>
      <c r="C774" s="9" t="s">
        <v>883</v>
      </c>
      <c r="D774" s="2" t="s">
        <v>45</v>
      </c>
      <c r="E774" s="2" t="s">
        <v>33</v>
      </c>
      <c r="F774" s="2"/>
      <c r="G774" s="2"/>
      <c r="H774" s="2" t="str">
        <f t="shared" ref="H774:H837" si="38">IF(AND(ISBLANK($F774),ISBLANK($G774)),"_",IF($F774&gt;$G774,$D774,$E774))</f>
        <v>_</v>
      </c>
      <c r="I774" s="2"/>
      <c r="J774" s="2"/>
      <c r="K774" s="2"/>
      <c r="L774" s="19" t="str">
        <f t="shared" si="37"/>
        <v>_</v>
      </c>
      <c r="M774" s="2"/>
      <c r="N774" s="2">
        <f>IF(ISBLANK(Table2[[#This Row],[ActualResult]]), 0, 1)</f>
        <v>0</v>
      </c>
      <c r="O774" s="2" t="str">
        <f>IF(ISBLANK(Table2[[#This Row],[ActualResult]]), "_", IF(Table2[[#This Row],[ActualWinner]]=Table2[[#This Row],[PredictedWinner]], "Y", "N"))</f>
        <v>_</v>
      </c>
      <c r="P774" s="2" t="str">
        <f>IF(ISBLANK(Table2[[#This Row],[ActualResult]]), "_", IF(Table2[[#This Row],[ActualAwayScore]]=Table2[[#This Row],[PredictedAwayScore]], "Y", "N"))</f>
        <v>_</v>
      </c>
      <c r="Q774" s="2" t="str">
        <f>IF(ISBLANK(Table2[[#This Row],[ActualResult]]), "_", IF(Table2[[#This Row],[ActualHomeScore]]=Table2[[#This Row],[PredictedHomeScore]], "Y", "N"))</f>
        <v>_</v>
      </c>
      <c r="R774" s="2"/>
      <c r="S774" s="2" t="str">
        <f t="shared" si="36"/>
        <v>_</v>
      </c>
      <c r="T774" s="2">
        <f>IF(VLOOKUP(Table2[[#This Row],[AwayTeam]],Table3[[Teams]:[D]],2)=VLOOKUP(Table2[[#This Row],[HomeTeam]],Table3[[Teams]:[D]],2),1,0)</f>
        <v>1</v>
      </c>
      <c r="U774" s="2">
        <f>IF(VLOOKUP(Table2[[#This Row],[AwayTeam]],Table3[[Teams]:[D]],3)=VLOOKUP(Table2[[#This Row],[HomeTeam]],Table3[[Teams]:[D]],3),1,0)</f>
        <v>1</v>
      </c>
      <c r="V774" s="2">
        <f>IF(Table2[[#This Row],[InterConf]]=1,IF(Table2[[#This Row],[InterDiv]]=0, 1, 0), 0)</f>
        <v>0</v>
      </c>
      <c r="W774" s="2">
        <f>IF(VLOOKUP(Table2[[#This Row],[AwayTeam]],Table3[[Teams]:[D]],2)&lt;&gt;VLOOKUP(Table2[[#This Row],[HomeTeam]],Table3[[Teams]:[D]],2),1,0)</f>
        <v>0</v>
      </c>
    </row>
    <row r="775" spans="1:23" x14ac:dyDescent="0.25">
      <c r="B775" s="1">
        <v>45681</v>
      </c>
      <c r="C775" s="9" t="s">
        <v>884</v>
      </c>
      <c r="D775" s="2" t="s">
        <v>27</v>
      </c>
      <c r="E775" s="2" t="s">
        <v>34</v>
      </c>
      <c r="F775" s="2"/>
      <c r="G775" s="2"/>
      <c r="H775" s="2" t="str">
        <f t="shared" si="38"/>
        <v>_</v>
      </c>
      <c r="I775" s="2"/>
      <c r="J775" s="2"/>
      <c r="K775" s="2"/>
      <c r="L775" s="2" t="str">
        <f t="shared" si="37"/>
        <v>_</v>
      </c>
      <c r="M775" s="2"/>
      <c r="N775" s="2">
        <f>IF(ISBLANK(Table2[[#This Row],[ActualResult]]), 0, 1)</f>
        <v>0</v>
      </c>
      <c r="O775" s="2" t="str">
        <f>IF(ISBLANK(Table2[[#This Row],[ActualResult]]), "_", IF(Table2[[#This Row],[ActualWinner]]=Table2[[#This Row],[PredictedWinner]], "Y", "N"))</f>
        <v>_</v>
      </c>
      <c r="P775" s="2" t="str">
        <f>IF(ISBLANK(Table2[[#This Row],[ActualResult]]), "_", IF(Table2[[#This Row],[ActualAwayScore]]=Table2[[#This Row],[PredictedAwayScore]], "Y", "N"))</f>
        <v>_</v>
      </c>
      <c r="Q775" s="2" t="str">
        <f>IF(ISBLANK(Table2[[#This Row],[ActualResult]]), "_", IF(Table2[[#This Row],[ActualHomeScore]]=Table2[[#This Row],[PredictedHomeScore]], "Y", "N"))</f>
        <v>_</v>
      </c>
      <c r="R775" s="2"/>
      <c r="S775" s="2" t="str">
        <f t="shared" si="36"/>
        <v>_</v>
      </c>
      <c r="T775" s="2">
        <f>IF(VLOOKUP(Table2[[#This Row],[AwayTeam]],Table3[[Teams]:[D]],2)=VLOOKUP(Table2[[#This Row],[HomeTeam]],Table3[[Teams]:[D]],2),1,0)</f>
        <v>1</v>
      </c>
      <c r="U775" s="2">
        <f>IF(VLOOKUP(Table2[[#This Row],[AwayTeam]],Table3[[Teams]:[D]],3)=VLOOKUP(Table2[[#This Row],[HomeTeam]],Table3[[Teams]:[D]],3),1,0)</f>
        <v>0</v>
      </c>
      <c r="V775" s="2">
        <f>IF(Table2[[#This Row],[InterConf]]=1,IF(Table2[[#This Row],[InterDiv]]=0, 1, 0), 0)</f>
        <v>1</v>
      </c>
      <c r="W775" s="2">
        <f>IF(VLOOKUP(Table2[[#This Row],[AwayTeam]],Table3[[Teams]:[D]],2)&lt;&gt;VLOOKUP(Table2[[#This Row],[HomeTeam]],Table3[[Teams]:[D]],2),1,0)</f>
        <v>0</v>
      </c>
    </row>
    <row r="776" spans="1:23" x14ac:dyDescent="0.25">
      <c r="B776" s="1">
        <v>45681</v>
      </c>
      <c r="C776" s="9" t="s">
        <v>885</v>
      </c>
      <c r="D776" s="2" t="s">
        <v>43</v>
      </c>
      <c r="E776" s="2" t="s">
        <v>17</v>
      </c>
      <c r="F776" s="2"/>
      <c r="G776" s="2"/>
      <c r="H776" s="2" t="str">
        <f t="shared" si="38"/>
        <v>_</v>
      </c>
      <c r="I776" s="2"/>
      <c r="J776" s="2"/>
      <c r="K776" s="2"/>
      <c r="L776" s="2" t="str">
        <f t="shared" si="37"/>
        <v>_</v>
      </c>
      <c r="M776" s="2"/>
      <c r="N776" s="2">
        <f>IF(ISBLANK(Table2[[#This Row],[ActualResult]]), 0, 1)</f>
        <v>0</v>
      </c>
      <c r="O776" s="2" t="str">
        <f>IF(ISBLANK(Table2[[#This Row],[ActualResult]]), "_", IF(Table2[[#This Row],[ActualWinner]]=Table2[[#This Row],[PredictedWinner]], "Y", "N"))</f>
        <v>_</v>
      </c>
      <c r="P776" s="2" t="str">
        <f>IF(ISBLANK(Table2[[#This Row],[ActualResult]]), "_", IF(Table2[[#This Row],[ActualAwayScore]]=Table2[[#This Row],[PredictedAwayScore]], "Y", "N"))</f>
        <v>_</v>
      </c>
      <c r="Q776" s="2" t="str">
        <f>IF(ISBLANK(Table2[[#This Row],[ActualResult]]), "_", IF(Table2[[#This Row],[ActualHomeScore]]=Table2[[#This Row],[PredictedHomeScore]], "Y", "N"))</f>
        <v>_</v>
      </c>
      <c r="R776" s="2"/>
      <c r="S776" s="2" t="str">
        <f t="shared" si="36"/>
        <v>_</v>
      </c>
      <c r="T776" s="2">
        <f>IF(VLOOKUP(Table2[[#This Row],[AwayTeam]],Table3[[Teams]:[D]],2)=VLOOKUP(Table2[[#This Row],[HomeTeam]],Table3[[Teams]:[D]],2),1,0)</f>
        <v>0</v>
      </c>
      <c r="U776" s="2">
        <f>IF(VLOOKUP(Table2[[#This Row],[AwayTeam]],Table3[[Teams]:[D]],3)=VLOOKUP(Table2[[#This Row],[HomeTeam]],Table3[[Teams]:[D]],3),1,0)</f>
        <v>0</v>
      </c>
      <c r="V776" s="2">
        <f>IF(Table2[[#This Row],[InterConf]]=1,IF(Table2[[#This Row],[InterDiv]]=0, 1, 0), 0)</f>
        <v>0</v>
      </c>
      <c r="W776" s="2">
        <f>IF(VLOOKUP(Table2[[#This Row],[AwayTeam]],Table3[[Teams]:[D]],2)&lt;&gt;VLOOKUP(Table2[[#This Row],[HomeTeam]],Table3[[Teams]:[D]],2),1,0)</f>
        <v>1</v>
      </c>
    </row>
    <row r="777" spans="1:23" x14ac:dyDescent="0.25">
      <c r="A777" s="5"/>
      <c r="B777" s="3">
        <v>45681</v>
      </c>
      <c r="C777" s="10" t="s">
        <v>886</v>
      </c>
      <c r="D777" s="4" t="s">
        <v>15</v>
      </c>
      <c r="E777" s="4" t="s">
        <v>22</v>
      </c>
      <c r="F777" s="4"/>
      <c r="G777" s="4"/>
      <c r="H777" s="4" t="str">
        <f t="shared" si="38"/>
        <v>_</v>
      </c>
      <c r="I777" s="4"/>
      <c r="J777" s="4"/>
      <c r="K777" s="4"/>
      <c r="L777" s="2" t="str">
        <f t="shared" si="37"/>
        <v>_</v>
      </c>
      <c r="M777" s="4"/>
      <c r="N777" s="4">
        <f>IF(ISBLANK(Table2[[#This Row],[ActualResult]]), 0, 1)</f>
        <v>0</v>
      </c>
      <c r="O777" s="4" t="str">
        <f>IF(ISBLANK(Table2[[#This Row],[ActualResult]]), "_", IF(Table2[[#This Row],[ActualWinner]]=Table2[[#This Row],[PredictedWinner]], "Y", "N"))</f>
        <v>_</v>
      </c>
      <c r="P777" s="4" t="str">
        <f>IF(ISBLANK(Table2[[#This Row],[ActualResult]]), "_", IF(Table2[[#This Row],[ActualAwayScore]]=Table2[[#This Row],[PredictedAwayScore]], "Y", "N"))</f>
        <v>_</v>
      </c>
      <c r="Q777" s="4" t="str">
        <f>IF(ISBLANK(Table2[[#This Row],[ActualResult]]), "_", IF(Table2[[#This Row],[ActualHomeScore]]=Table2[[#This Row],[PredictedHomeScore]], "Y", "N"))</f>
        <v>_</v>
      </c>
      <c r="R777" s="2"/>
      <c r="S777" s="2" t="str">
        <f t="shared" si="36"/>
        <v>_</v>
      </c>
      <c r="T777" s="2">
        <f>IF(VLOOKUP(Table2[[#This Row],[AwayTeam]],Table3[[Teams]:[D]],2)=VLOOKUP(Table2[[#This Row],[HomeTeam]],Table3[[Teams]:[D]],2),1,0)</f>
        <v>1</v>
      </c>
      <c r="U777" s="2">
        <f>IF(VLOOKUP(Table2[[#This Row],[AwayTeam]],Table3[[Teams]:[D]],3)=VLOOKUP(Table2[[#This Row],[HomeTeam]],Table3[[Teams]:[D]],3),1,0)</f>
        <v>1</v>
      </c>
      <c r="V777" s="2">
        <f>IF(Table2[[#This Row],[InterConf]]=1,IF(Table2[[#This Row],[InterDiv]]=0, 1, 0), 0)</f>
        <v>0</v>
      </c>
      <c r="W777" s="2">
        <f>IF(VLOOKUP(Table2[[#This Row],[AwayTeam]],Table3[[Teams]:[D]],2)&lt;&gt;VLOOKUP(Table2[[#This Row],[HomeTeam]],Table3[[Teams]:[D]],2),1,0)</f>
        <v>0</v>
      </c>
    </row>
    <row r="778" spans="1:23" x14ac:dyDescent="0.25">
      <c r="B778" s="1">
        <v>45682</v>
      </c>
      <c r="C778" s="9" t="s">
        <v>887</v>
      </c>
      <c r="D778" s="2" t="s">
        <v>26</v>
      </c>
      <c r="E778" s="2" t="s">
        <v>16</v>
      </c>
      <c r="F778" s="2"/>
      <c r="G778" s="2"/>
      <c r="H778" s="2" t="str">
        <f t="shared" si="38"/>
        <v>_</v>
      </c>
      <c r="I778" s="2"/>
      <c r="J778" s="2"/>
      <c r="K778" s="2"/>
      <c r="L778" s="19" t="str">
        <f t="shared" si="37"/>
        <v>_</v>
      </c>
      <c r="M778" s="2"/>
      <c r="N778" s="2">
        <f>IF(ISBLANK(Table2[[#This Row],[ActualResult]]), 0, 1)</f>
        <v>0</v>
      </c>
      <c r="O778" s="2" t="str">
        <f>IF(ISBLANK(Table2[[#This Row],[ActualResult]]), "_", IF(Table2[[#This Row],[ActualWinner]]=Table2[[#This Row],[PredictedWinner]], "Y", "N"))</f>
        <v>_</v>
      </c>
      <c r="P778" s="2" t="str">
        <f>IF(ISBLANK(Table2[[#This Row],[ActualResult]]), "_", IF(Table2[[#This Row],[ActualAwayScore]]=Table2[[#This Row],[PredictedAwayScore]], "Y", "N"))</f>
        <v>_</v>
      </c>
      <c r="Q778" s="2" t="str">
        <f>IF(ISBLANK(Table2[[#This Row],[ActualResult]]), "_", IF(Table2[[#This Row],[ActualHomeScore]]=Table2[[#This Row],[PredictedHomeScore]], "Y", "N"))</f>
        <v>_</v>
      </c>
      <c r="R778" s="2"/>
      <c r="S778" s="2" t="str">
        <f t="shared" si="36"/>
        <v>_</v>
      </c>
      <c r="T778" s="2">
        <f>IF(VLOOKUP(Table2[[#This Row],[AwayTeam]],Table3[[Teams]:[D]],2)=VLOOKUP(Table2[[#This Row],[HomeTeam]],Table3[[Teams]:[D]],2),1,0)</f>
        <v>0</v>
      </c>
      <c r="U778" s="2">
        <f>IF(VLOOKUP(Table2[[#This Row],[AwayTeam]],Table3[[Teams]:[D]],3)=VLOOKUP(Table2[[#This Row],[HomeTeam]],Table3[[Teams]:[D]],3),1,0)</f>
        <v>0</v>
      </c>
      <c r="V778" s="2">
        <f>IF(Table2[[#This Row],[InterConf]]=1,IF(Table2[[#This Row],[InterDiv]]=0, 1, 0), 0)</f>
        <v>0</v>
      </c>
      <c r="W778" s="2">
        <f>IF(VLOOKUP(Table2[[#This Row],[AwayTeam]],Table3[[Teams]:[D]],2)&lt;&gt;VLOOKUP(Table2[[#This Row],[HomeTeam]],Table3[[Teams]:[D]],2),1,0)</f>
        <v>1</v>
      </c>
    </row>
    <row r="779" spans="1:23" x14ac:dyDescent="0.25">
      <c r="B779" s="1">
        <v>45682</v>
      </c>
      <c r="C779" s="9" t="s">
        <v>888</v>
      </c>
      <c r="D779" s="2" t="s">
        <v>29</v>
      </c>
      <c r="E779" s="2" t="s">
        <v>23</v>
      </c>
      <c r="F779" s="2"/>
      <c r="G779" s="2"/>
      <c r="H779" s="2" t="str">
        <f t="shared" si="38"/>
        <v>_</v>
      </c>
      <c r="I779" s="2"/>
      <c r="J779" s="2"/>
      <c r="K779" s="2"/>
      <c r="L779" s="2" t="str">
        <f t="shared" si="37"/>
        <v>_</v>
      </c>
      <c r="M779" s="2"/>
      <c r="N779" s="2">
        <f>IF(ISBLANK(Table2[[#This Row],[ActualResult]]), 0, 1)</f>
        <v>0</v>
      </c>
      <c r="O779" s="2" t="str">
        <f>IF(ISBLANK(Table2[[#This Row],[ActualResult]]), "_", IF(Table2[[#This Row],[ActualWinner]]=Table2[[#This Row],[PredictedWinner]], "Y", "N"))</f>
        <v>_</v>
      </c>
      <c r="P779" s="2" t="str">
        <f>IF(ISBLANK(Table2[[#This Row],[ActualResult]]), "_", IF(Table2[[#This Row],[ActualAwayScore]]=Table2[[#This Row],[PredictedAwayScore]], "Y", "N"))</f>
        <v>_</v>
      </c>
      <c r="Q779" s="2" t="str">
        <f>IF(ISBLANK(Table2[[#This Row],[ActualResult]]), "_", IF(Table2[[#This Row],[ActualHomeScore]]=Table2[[#This Row],[PredictedHomeScore]], "Y", "N"))</f>
        <v>_</v>
      </c>
      <c r="R779" s="2"/>
      <c r="S779" s="2" t="str">
        <f t="shared" si="36"/>
        <v>_</v>
      </c>
      <c r="T779" s="2">
        <f>IF(VLOOKUP(Table2[[#This Row],[AwayTeam]],Table3[[Teams]:[D]],2)=VLOOKUP(Table2[[#This Row],[HomeTeam]],Table3[[Teams]:[D]],2),1,0)</f>
        <v>0</v>
      </c>
      <c r="U779" s="2">
        <f>IF(VLOOKUP(Table2[[#This Row],[AwayTeam]],Table3[[Teams]:[D]],3)=VLOOKUP(Table2[[#This Row],[HomeTeam]],Table3[[Teams]:[D]],3),1,0)</f>
        <v>0</v>
      </c>
      <c r="V779" s="2">
        <f>IF(Table2[[#This Row],[InterConf]]=1,IF(Table2[[#This Row],[InterDiv]]=0, 1, 0), 0)</f>
        <v>0</v>
      </c>
      <c r="W779" s="2">
        <f>IF(VLOOKUP(Table2[[#This Row],[AwayTeam]],Table3[[Teams]:[D]],2)&lt;&gt;VLOOKUP(Table2[[#This Row],[HomeTeam]],Table3[[Teams]:[D]],2),1,0)</f>
        <v>1</v>
      </c>
    </row>
    <row r="780" spans="1:23" x14ac:dyDescent="0.25">
      <c r="B780" s="1">
        <v>45682</v>
      </c>
      <c r="C780" s="9" t="s">
        <v>889</v>
      </c>
      <c r="D780" s="2" t="s">
        <v>21</v>
      </c>
      <c r="E780" s="2" t="s">
        <v>12</v>
      </c>
      <c r="F780" s="2"/>
      <c r="G780" s="2"/>
      <c r="H780" s="2" t="str">
        <f t="shared" si="38"/>
        <v>_</v>
      </c>
      <c r="I780" s="2"/>
      <c r="J780" s="2"/>
      <c r="K780" s="2"/>
      <c r="L780" s="2" t="str">
        <f t="shared" si="37"/>
        <v>_</v>
      </c>
      <c r="M780" s="2"/>
      <c r="N780" s="2">
        <f>IF(ISBLANK(Table2[[#This Row],[ActualResult]]), 0, 1)</f>
        <v>0</v>
      </c>
      <c r="O780" s="2" t="str">
        <f>IF(ISBLANK(Table2[[#This Row],[ActualResult]]), "_", IF(Table2[[#This Row],[ActualWinner]]=Table2[[#This Row],[PredictedWinner]], "Y", "N"))</f>
        <v>_</v>
      </c>
      <c r="P780" s="2" t="str">
        <f>IF(ISBLANK(Table2[[#This Row],[ActualResult]]), "_", IF(Table2[[#This Row],[ActualAwayScore]]=Table2[[#This Row],[PredictedAwayScore]], "Y", "N"))</f>
        <v>_</v>
      </c>
      <c r="Q780" s="2" t="str">
        <f>IF(ISBLANK(Table2[[#This Row],[ActualResult]]), "_", IF(Table2[[#This Row],[ActualHomeScore]]=Table2[[#This Row],[PredictedHomeScore]], "Y", "N"))</f>
        <v>_</v>
      </c>
      <c r="R780" s="2"/>
      <c r="S780" s="2" t="str">
        <f t="shared" si="36"/>
        <v>_</v>
      </c>
      <c r="T780" s="2">
        <f>IF(VLOOKUP(Table2[[#This Row],[AwayTeam]],Table3[[Teams]:[D]],2)=VLOOKUP(Table2[[#This Row],[HomeTeam]],Table3[[Teams]:[D]],2),1,0)</f>
        <v>0</v>
      </c>
      <c r="U780" s="2">
        <f>IF(VLOOKUP(Table2[[#This Row],[AwayTeam]],Table3[[Teams]:[D]],3)=VLOOKUP(Table2[[#This Row],[HomeTeam]],Table3[[Teams]:[D]],3),1,0)</f>
        <v>0</v>
      </c>
      <c r="V780" s="2">
        <f>IF(Table2[[#This Row],[InterConf]]=1,IF(Table2[[#This Row],[InterDiv]]=0, 1, 0), 0)</f>
        <v>0</v>
      </c>
      <c r="W780" s="2">
        <f>IF(VLOOKUP(Table2[[#This Row],[AwayTeam]],Table3[[Teams]:[D]],2)&lt;&gt;VLOOKUP(Table2[[#This Row],[HomeTeam]],Table3[[Teams]:[D]],2),1,0)</f>
        <v>1</v>
      </c>
    </row>
    <row r="781" spans="1:23" x14ac:dyDescent="0.25">
      <c r="B781" s="1">
        <v>45682</v>
      </c>
      <c r="C781" s="9" t="s">
        <v>890</v>
      </c>
      <c r="D781" s="2" t="s">
        <v>32</v>
      </c>
      <c r="E781" s="2" t="s">
        <v>19</v>
      </c>
      <c r="F781" s="2"/>
      <c r="G781" s="2"/>
      <c r="H781" s="2" t="str">
        <f t="shared" si="38"/>
        <v>_</v>
      </c>
      <c r="I781" s="2"/>
      <c r="J781" s="2"/>
      <c r="K781" s="2"/>
      <c r="L781" s="2" t="str">
        <f t="shared" si="37"/>
        <v>_</v>
      </c>
      <c r="M781" s="2"/>
      <c r="N781" s="2">
        <f>IF(ISBLANK(Table2[[#This Row],[ActualResult]]), 0, 1)</f>
        <v>0</v>
      </c>
      <c r="O781" s="2" t="str">
        <f>IF(ISBLANK(Table2[[#This Row],[ActualResult]]), "_", IF(Table2[[#This Row],[ActualWinner]]=Table2[[#This Row],[PredictedWinner]], "Y", "N"))</f>
        <v>_</v>
      </c>
      <c r="P781" s="2" t="str">
        <f>IF(ISBLANK(Table2[[#This Row],[ActualResult]]), "_", IF(Table2[[#This Row],[ActualAwayScore]]=Table2[[#This Row],[PredictedAwayScore]], "Y", "N"))</f>
        <v>_</v>
      </c>
      <c r="Q781" s="2" t="str">
        <f>IF(ISBLANK(Table2[[#This Row],[ActualResult]]), "_", IF(Table2[[#This Row],[ActualHomeScore]]=Table2[[#This Row],[PredictedHomeScore]], "Y", "N"))</f>
        <v>_</v>
      </c>
      <c r="R781" s="2"/>
      <c r="S781" s="2" t="str">
        <f t="shared" si="36"/>
        <v>_</v>
      </c>
      <c r="T781" s="2">
        <f>IF(VLOOKUP(Table2[[#This Row],[AwayTeam]],Table3[[Teams]:[D]],2)=VLOOKUP(Table2[[#This Row],[HomeTeam]],Table3[[Teams]:[D]],2),1,0)</f>
        <v>1</v>
      </c>
      <c r="U781" s="2">
        <f>IF(VLOOKUP(Table2[[#This Row],[AwayTeam]],Table3[[Teams]:[D]],3)=VLOOKUP(Table2[[#This Row],[HomeTeam]],Table3[[Teams]:[D]],3),1,0)</f>
        <v>0</v>
      </c>
      <c r="V781" s="2">
        <f>IF(Table2[[#This Row],[InterConf]]=1,IF(Table2[[#This Row],[InterDiv]]=0, 1, 0), 0)</f>
        <v>1</v>
      </c>
      <c r="W781" s="2">
        <f>IF(VLOOKUP(Table2[[#This Row],[AwayTeam]],Table3[[Teams]:[D]],2)&lt;&gt;VLOOKUP(Table2[[#This Row],[HomeTeam]],Table3[[Teams]:[D]],2),1,0)</f>
        <v>0</v>
      </c>
    </row>
    <row r="782" spans="1:23" x14ac:dyDescent="0.25">
      <c r="B782" s="1">
        <v>45682</v>
      </c>
      <c r="C782" s="9" t="s">
        <v>891</v>
      </c>
      <c r="D782" s="2" t="s">
        <v>18</v>
      </c>
      <c r="E782" s="2" t="s">
        <v>30</v>
      </c>
      <c r="F782" s="2"/>
      <c r="G782" s="2"/>
      <c r="H782" s="2" t="str">
        <f t="shared" si="38"/>
        <v>_</v>
      </c>
      <c r="I782" s="2"/>
      <c r="J782" s="2"/>
      <c r="K782" s="2"/>
      <c r="L782" s="2" t="str">
        <f t="shared" si="37"/>
        <v>_</v>
      </c>
      <c r="M782" s="2"/>
      <c r="N782" s="2">
        <f>IF(ISBLANK(Table2[[#This Row],[ActualResult]]), 0, 1)</f>
        <v>0</v>
      </c>
      <c r="O782" s="2" t="str">
        <f>IF(ISBLANK(Table2[[#This Row],[ActualResult]]), "_", IF(Table2[[#This Row],[ActualWinner]]=Table2[[#This Row],[PredictedWinner]], "Y", "N"))</f>
        <v>_</v>
      </c>
      <c r="P782" s="2" t="str">
        <f>IF(ISBLANK(Table2[[#This Row],[ActualResult]]), "_", IF(Table2[[#This Row],[ActualAwayScore]]=Table2[[#This Row],[PredictedAwayScore]], "Y", "N"))</f>
        <v>_</v>
      </c>
      <c r="Q782" s="2" t="str">
        <f>IF(ISBLANK(Table2[[#This Row],[ActualResult]]), "_", IF(Table2[[#This Row],[ActualHomeScore]]=Table2[[#This Row],[PredictedHomeScore]], "Y", "N"))</f>
        <v>_</v>
      </c>
      <c r="R782" s="2"/>
      <c r="S782" s="2" t="str">
        <f t="shared" si="36"/>
        <v>_</v>
      </c>
      <c r="T782" s="2">
        <f>IF(VLOOKUP(Table2[[#This Row],[AwayTeam]],Table3[[Teams]:[D]],2)=VLOOKUP(Table2[[#This Row],[HomeTeam]],Table3[[Teams]:[D]],2),1,0)</f>
        <v>1</v>
      </c>
      <c r="U782" s="2">
        <f>IF(VLOOKUP(Table2[[#This Row],[AwayTeam]],Table3[[Teams]:[D]],3)=VLOOKUP(Table2[[#This Row],[HomeTeam]],Table3[[Teams]:[D]],3),1,0)</f>
        <v>1</v>
      </c>
      <c r="V782" s="2">
        <f>IF(Table2[[#This Row],[InterConf]]=1,IF(Table2[[#This Row],[InterDiv]]=0, 1, 0), 0)</f>
        <v>0</v>
      </c>
      <c r="W782" s="2">
        <f>IF(VLOOKUP(Table2[[#This Row],[AwayTeam]],Table3[[Teams]:[D]],2)&lt;&gt;VLOOKUP(Table2[[#This Row],[HomeTeam]],Table3[[Teams]:[D]],2),1,0)</f>
        <v>0</v>
      </c>
    </row>
    <row r="783" spans="1:23" x14ac:dyDescent="0.25">
      <c r="B783" s="1">
        <v>45682</v>
      </c>
      <c r="C783" s="9" t="s">
        <v>892</v>
      </c>
      <c r="D783" s="2" t="s">
        <v>43</v>
      </c>
      <c r="E783" s="2" t="s">
        <v>31</v>
      </c>
      <c r="F783" s="2"/>
      <c r="G783" s="2"/>
      <c r="H783" s="2" t="str">
        <f t="shared" si="38"/>
        <v>_</v>
      </c>
      <c r="I783" s="2"/>
      <c r="J783" s="2"/>
      <c r="K783" s="2"/>
      <c r="L783" s="2" t="str">
        <f t="shared" si="37"/>
        <v>_</v>
      </c>
      <c r="M783" s="2"/>
      <c r="N783" s="2">
        <f>IF(ISBLANK(Table2[[#This Row],[ActualResult]]), 0, 1)</f>
        <v>0</v>
      </c>
      <c r="O783" s="2" t="str">
        <f>IF(ISBLANK(Table2[[#This Row],[ActualResult]]), "_", IF(Table2[[#This Row],[ActualWinner]]=Table2[[#This Row],[PredictedWinner]], "Y", "N"))</f>
        <v>_</v>
      </c>
      <c r="P783" s="2" t="str">
        <f>IF(ISBLANK(Table2[[#This Row],[ActualResult]]), "_", IF(Table2[[#This Row],[ActualAwayScore]]=Table2[[#This Row],[PredictedAwayScore]], "Y", "N"))</f>
        <v>_</v>
      </c>
      <c r="Q783" s="2" t="str">
        <f>IF(ISBLANK(Table2[[#This Row],[ActualResult]]), "_", IF(Table2[[#This Row],[ActualHomeScore]]=Table2[[#This Row],[PredictedHomeScore]], "Y", "N"))</f>
        <v>_</v>
      </c>
      <c r="R783" s="2"/>
      <c r="S783" s="2" t="str">
        <f t="shared" si="36"/>
        <v>_</v>
      </c>
      <c r="T783" s="2">
        <f>IF(VLOOKUP(Table2[[#This Row],[AwayTeam]],Table3[[Teams]:[D]],2)=VLOOKUP(Table2[[#This Row],[HomeTeam]],Table3[[Teams]:[D]],2),1,0)</f>
        <v>1</v>
      </c>
      <c r="U783" s="2">
        <f>IF(VLOOKUP(Table2[[#This Row],[AwayTeam]],Table3[[Teams]:[D]],3)=VLOOKUP(Table2[[#This Row],[HomeTeam]],Table3[[Teams]:[D]],3),1,0)</f>
        <v>1</v>
      </c>
      <c r="V783" s="2">
        <f>IF(Table2[[#This Row],[InterConf]]=1,IF(Table2[[#This Row],[InterDiv]]=0, 1, 0), 0)</f>
        <v>0</v>
      </c>
      <c r="W783" s="2">
        <f>IF(VLOOKUP(Table2[[#This Row],[AwayTeam]],Table3[[Teams]:[D]],2)&lt;&gt;VLOOKUP(Table2[[#This Row],[HomeTeam]],Table3[[Teams]:[D]],2),1,0)</f>
        <v>0</v>
      </c>
    </row>
    <row r="784" spans="1:23" x14ac:dyDescent="0.25">
      <c r="B784" s="1">
        <v>45682</v>
      </c>
      <c r="C784" s="9" t="s">
        <v>893</v>
      </c>
      <c r="D784" s="2" t="s">
        <v>28</v>
      </c>
      <c r="E784" s="2" t="s">
        <v>36</v>
      </c>
      <c r="F784" s="2"/>
      <c r="G784" s="2"/>
      <c r="H784" s="2" t="str">
        <f t="shared" si="38"/>
        <v>_</v>
      </c>
      <c r="I784" s="2"/>
      <c r="J784" s="2"/>
      <c r="K784" s="2"/>
      <c r="L784" s="2" t="str">
        <f t="shared" si="37"/>
        <v>_</v>
      </c>
      <c r="M784" s="2"/>
      <c r="N784" s="2">
        <f>IF(ISBLANK(Table2[[#This Row],[ActualResult]]), 0, 1)</f>
        <v>0</v>
      </c>
      <c r="O784" s="2" t="str">
        <f>IF(ISBLANK(Table2[[#This Row],[ActualResult]]), "_", IF(Table2[[#This Row],[ActualWinner]]=Table2[[#This Row],[PredictedWinner]], "Y", "N"))</f>
        <v>_</v>
      </c>
      <c r="P784" s="2" t="str">
        <f>IF(ISBLANK(Table2[[#This Row],[ActualResult]]), "_", IF(Table2[[#This Row],[ActualAwayScore]]=Table2[[#This Row],[PredictedAwayScore]], "Y", "N"))</f>
        <v>_</v>
      </c>
      <c r="Q784" s="2" t="str">
        <f>IF(ISBLANK(Table2[[#This Row],[ActualResult]]), "_", IF(Table2[[#This Row],[ActualHomeScore]]=Table2[[#This Row],[PredictedHomeScore]], "Y", "N"))</f>
        <v>_</v>
      </c>
      <c r="R784" s="2"/>
      <c r="S784" s="2" t="str">
        <f t="shared" si="36"/>
        <v>_</v>
      </c>
      <c r="T784" s="2">
        <f>IF(VLOOKUP(Table2[[#This Row],[AwayTeam]],Table3[[Teams]:[D]],2)=VLOOKUP(Table2[[#This Row],[HomeTeam]],Table3[[Teams]:[D]],2),1,0)</f>
        <v>0</v>
      </c>
      <c r="U784" s="2">
        <f>IF(VLOOKUP(Table2[[#This Row],[AwayTeam]],Table3[[Teams]:[D]],3)=VLOOKUP(Table2[[#This Row],[HomeTeam]],Table3[[Teams]:[D]],3),1,0)</f>
        <v>0</v>
      </c>
      <c r="V784" s="2">
        <f>IF(Table2[[#This Row],[InterConf]]=1,IF(Table2[[#This Row],[InterDiv]]=0, 1, 0), 0)</f>
        <v>0</v>
      </c>
      <c r="W784" s="2">
        <f>IF(VLOOKUP(Table2[[#This Row],[AwayTeam]],Table3[[Teams]:[D]],2)&lt;&gt;VLOOKUP(Table2[[#This Row],[HomeTeam]],Table3[[Teams]:[D]],2),1,0)</f>
        <v>1</v>
      </c>
    </row>
    <row r="785" spans="1:23" x14ac:dyDescent="0.25">
      <c r="B785" s="1">
        <v>45682</v>
      </c>
      <c r="C785" s="9" t="s">
        <v>894</v>
      </c>
      <c r="D785" s="2" t="s">
        <v>34</v>
      </c>
      <c r="E785" s="2" t="s">
        <v>13</v>
      </c>
      <c r="F785" s="2"/>
      <c r="G785" s="2"/>
      <c r="H785" s="2" t="str">
        <f t="shared" si="38"/>
        <v>_</v>
      </c>
      <c r="I785" s="2"/>
      <c r="J785" s="2"/>
      <c r="K785" s="2"/>
      <c r="L785" s="2" t="str">
        <f t="shared" si="37"/>
        <v>_</v>
      </c>
      <c r="M785" s="2"/>
      <c r="N785" s="2">
        <f>IF(ISBLANK(Table2[[#This Row],[ActualResult]]), 0, 1)</f>
        <v>0</v>
      </c>
      <c r="O785" s="2" t="str">
        <f>IF(ISBLANK(Table2[[#This Row],[ActualResult]]), "_", IF(Table2[[#This Row],[ActualWinner]]=Table2[[#This Row],[PredictedWinner]], "Y", "N"))</f>
        <v>_</v>
      </c>
      <c r="P785" s="2" t="str">
        <f>IF(ISBLANK(Table2[[#This Row],[ActualResult]]), "_", IF(Table2[[#This Row],[ActualAwayScore]]=Table2[[#This Row],[PredictedAwayScore]], "Y", "N"))</f>
        <v>_</v>
      </c>
      <c r="Q785" s="2" t="str">
        <f>IF(ISBLANK(Table2[[#This Row],[ActualResult]]), "_", IF(Table2[[#This Row],[ActualHomeScore]]=Table2[[#This Row],[PredictedHomeScore]], "Y", "N"))</f>
        <v>_</v>
      </c>
      <c r="R785" s="2"/>
      <c r="S785" s="2" t="str">
        <f t="shared" si="36"/>
        <v>_</v>
      </c>
      <c r="T785" s="2">
        <f>IF(VLOOKUP(Table2[[#This Row],[AwayTeam]],Table3[[Teams]:[D]],2)=VLOOKUP(Table2[[#This Row],[HomeTeam]],Table3[[Teams]:[D]],2),1,0)</f>
        <v>1</v>
      </c>
      <c r="U785" s="2">
        <f>IF(VLOOKUP(Table2[[#This Row],[AwayTeam]],Table3[[Teams]:[D]],3)=VLOOKUP(Table2[[#This Row],[HomeTeam]],Table3[[Teams]:[D]],3),1,0)</f>
        <v>1</v>
      </c>
      <c r="V785" s="2">
        <f>IF(Table2[[#This Row],[InterConf]]=1,IF(Table2[[#This Row],[InterDiv]]=0, 1, 0), 0)</f>
        <v>0</v>
      </c>
      <c r="W785" s="2">
        <f>IF(VLOOKUP(Table2[[#This Row],[AwayTeam]],Table3[[Teams]:[D]],2)&lt;&gt;VLOOKUP(Table2[[#This Row],[HomeTeam]],Table3[[Teams]:[D]],2),1,0)</f>
        <v>0</v>
      </c>
    </row>
    <row r="786" spans="1:23" x14ac:dyDescent="0.25">
      <c r="B786" s="1">
        <v>45682</v>
      </c>
      <c r="C786" s="9" t="s">
        <v>895</v>
      </c>
      <c r="D786" s="2" t="s">
        <v>24</v>
      </c>
      <c r="E786" s="2" t="s">
        <v>37</v>
      </c>
      <c r="F786" s="2"/>
      <c r="G786" s="2"/>
      <c r="H786" s="2" t="str">
        <f t="shared" si="38"/>
        <v>_</v>
      </c>
      <c r="I786" s="2"/>
      <c r="J786" s="2"/>
      <c r="K786" s="2"/>
      <c r="L786" s="2" t="str">
        <f t="shared" si="37"/>
        <v>_</v>
      </c>
      <c r="M786" s="2"/>
      <c r="N786" s="2">
        <f>IF(ISBLANK(Table2[[#This Row],[ActualResult]]), 0, 1)</f>
        <v>0</v>
      </c>
      <c r="O786" s="2" t="str">
        <f>IF(ISBLANK(Table2[[#This Row],[ActualResult]]), "_", IF(Table2[[#This Row],[ActualWinner]]=Table2[[#This Row],[PredictedWinner]], "Y", "N"))</f>
        <v>_</v>
      </c>
      <c r="P786" s="2" t="str">
        <f>IF(ISBLANK(Table2[[#This Row],[ActualResult]]), "_", IF(Table2[[#This Row],[ActualAwayScore]]=Table2[[#This Row],[PredictedAwayScore]], "Y", "N"))</f>
        <v>_</v>
      </c>
      <c r="Q786" s="2" t="str">
        <f>IF(ISBLANK(Table2[[#This Row],[ActualResult]]), "_", IF(Table2[[#This Row],[ActualHomeScore]]=Table2[[#This Row],[PredictedHomeScore]], "Y", "N"))</f>
        <v>_</v>
      </c>
      <c r="R786" s="2"/>
      <c r="S786" s="2" t="str">
        <f t="shared" si="36"/>
        <v>_</v>
      </c>
      <c r="T786" s="2">
        <f>IF(VLOOKUP(Table2[[#This Row],[AwayTeam]],Table3[[Teams]:[D]],2)=VLOOKUP(Table2[[#This Row],[HomeTeam]],Table3[[Teams]:[D]],2),1,0)</f>
        <v>1</v>
      </c>
      <c r="U786" s="2">
        <f>IF(VLOOKUP(Table2[[#This Row],[AwayTeam]],Table3[[Teams]:[D]],3)=VLOOKUP(Table2[[#This Row],[HomeTeam]],Table3[[Teams]:[D]],3),1,0)</f>
        <v>0</v>
      </c>
      <c r="V786" s="2">
        <f>IF(Table2[[#This Row],[InterConf]]=1,IF(Table2[[#This Row],[InterDiv]]=0, 1, 0), 0)</f>
        <v>1</v>
      </c>
      <c r="W786" s="2">
        <f>IF(VLOOKUP(Table2[[#This Row],[AwayTeam]],Table3[[Teams]:[D]],2)&lt;&gt;VLOOKUP(Table2[[#This Row],[HomeTeam]],Table3[[Teams]:[D]],2),1,0)</f>
        <v>0</v>
      </c>
    </row>
    <row r="787" spans="1:23" x14ac:dyDescent="0.25">
      <c r="B787" s="1">
        <v>45682</v>
      </c>
      <c r="C787" s="9" t="s">
        <v>896</v>
      </c>
      <c r="D787" s="2" t="s">
        <v>44</v>
      </c>
      <c r="E787" s="2" t="s">
        <v>33</v>
      </c>
      <c r="F787" s="2"/>
      <c r="G787" s="2"/>
      <c r="H787" s="2" t="str">
        <f t="shared" si="38"/>
        <v>_</v>
      </c>
      <c r="I787" s="2"/>
      <c r="J787" s="2"/>
      <c r="K787" s="2"/>
      <c r="L787" s="2" t="str">
        <f t="shared" si="37"/>
        <v>_</v>
      </c>
      <c r="M787" s="2"/>
      <c r="N787" s="2">
        <f>IF(ISBLANK(Table2[[#This Row],[ActualResult]]), 0, 1)</f>
        <v>0</v>
      </c>
      <c r="O787" s="2" t="str">
        <f>IF(ISBLANK(Table2[[#This Row],[ActualResult]]), "_", IF(Table2[[#This Row],[ActualWinner]]=Table2[[#This Row],[PredictedWinner]], "Y", "N"))</f>
        <v>_</v>
      </c>
      <c r="P787" s="2" t="str">
        <f>IF(ISBLANK(Table2[[#This Row],[ActualResult]]), "_", IF(Table2[[#This Row],[ActualAwayScore]]=Table2[[#This Row],[PredictedAwayScore]], "Y", "N"))</f>
        <v>_</v>
      </c>
      <c r="Q787" s="2" t="str">
        <f>IF(ISBLANK(Table2[[#This Row],[ActualResult]]), "_", IF(Table2[[#This Row],[ActualHomeScore]]=Table2[[#This Row],[PredictedHomeScore]], "Y", "N"))</f>
        <v>_</v>
      </c>
      <c r="R787" s="2"/>
      <c r="S787" s="2" t="str">
        <f t="shared" si="36"/>
        <v>_</v>
      </c>
      <c r="T787" s="2">
        <f>IF(VLOOKUP(Table2[[#This Row],[AwayTeam]],Table3[[Teams]:[D]],2)=VLOOKUP(Table2[[#This Row],[HomeTeam]],Table3[[Teams]:[D]],2),1,0)</f>
        <v>1</v>
      </c>
      <c r="U787" s="2">
        <f>IF(VLOOKUP(Table2[[#This Row],[AwayTeam]],Table3[[Teams]:[D]],3)=VLOOKUP(Table2[[#This Row],[HomeTeam]],Table3[[Teams]:[D]],3),1,0)</f>
        <v>1</v>
      </c>
      <c r="V787" s="2">
        <f>IF(Table2[[#This Row],[InterConf]]=1,IF(Table2[[#This Row],[InterDiv]]=0, 1, 0), 0)</f>
        <v>0</v>
      </c>
      <c r="W787" s="2">
        <f>IF(VLOOKUP(Table2[[#This Row],[AwayTeam]],Table3[[Teams]:[D]],2)&lt;&gt;VLOOKUP(Table2[[#This Row],[HomeTeam]],Table3[[Teams]:[D]],2),1,0)</f>
        <v>0</v>
      </c>
    </row>
    <row r="788" spans="1:23" x14ac:dyDescent="0.25">
      <c r="B788" s="1">
        <v>45682</v>
      </c>
      <c r="C788" s="9" t="s">
        <v>897</v>
      </c>
      <c r="D788" s="2" t="s">
        <v>46</v>
      </c>
      <c r="E788" s="2" t="s">
        <v>25</v>
      </c>
      <c r="F788" s="2"/>
      <c r="G788" s="2"/>
      <c r="H788" s="2" t="str">
        <f t="shared" si="38"/>
        <v>_</v>
      </c>
      <c r="I788" s="2"/>
      <c r="J788" s="2"/>
      <c r="K788" s="2"/>
      <c r="L788" s="2" t="str">
        <f t="shared" si="37"/>
        <v>_</v>
      </c>
      <c r="M788" s="2"/>
      <c r="N788" s="2">
        <f>IF(ISBLANK(Table2[[#This Row],[ActualResult]]), 0, 1)</f>
        <v>0</v>
      </c>
      <c r="O788" s="2" t="str">
        <f>IF(ISBLANK(Table2[[#This Row],[ActualResult]]), "_", IF(Table2[[#This Row],[ActualWinner]]=Table2[[#This Row],[PredictedWinner]], "Y", "N"))</f>
        <v>_</v>
      </c>
      <c r="P788" s="2" t="str">
        <f>IF(ISBLANK(Table2[[#This Row],[ActualResult]]), "_", IF(Table2[[#This Row],[ActualAwayScore]]=Table2[[#This Row],[PredictedAwayScore]], "Y", "N"))</f>
        <v>_</v>
      </c>
      <c r="Q788" s="2" t="str">
        <f>IF(ISBLANK(Table2[[#This Row],[ActualResult]]), "_", IF(Table2[[#This Row],[ActualHomeScore]]=Table2[[#This Row],[PredictedHomeScore]], "Y", "N"))</f>
        <v>_</v>
      </c>
      <c r="R788" s="2"/>
      <c r="S788" s="2" t="str">
        <f t="shared" si="36"/>
        <v>_</v>
      </c>
      <c r="T788" s="2">
        <f>IF(VLOOKUP(Table2[[#This Row],[AwayTeam]],Table3[[Teams]:[D]],2)=VLOOKUP(Table2[[#This Row],[HomeTeam]],Table3[[Teams]:[D]],2),1,0)</f>
        <v>0</v>
      </c>
      <c r="U788" s="2">
        <f>IF(VLOOKUP(Table2[[#This Row],[AwayTeam]],Table3[[Teams]:[D]],3)=VLOOKUP(Table2[[#This Row],[HomeTeam]],Table3[[Teams]:[D]],3),1,0)</f>
        <v>0</v>
      </c>
      <c r="V788" s="2">
        <f>IF(Table2[[#This Row],[InterConf]]=1,IF(Table2[[#This Row],[InterDiv]]=0, 1, 0), 0)</f>
        <v>0</v>
      </c>
      <c r="W788" s="2">
        <f>IF(VLOOKUP(Table2[[#This Row],[AwayTeam]],Table3[[Teams]:[D]],2)&lt;&gt;VLOOKUP(Table2[[#This Row],[HomeTeam]],Table3[[Teams]:[D]],2),1,0)</f>
        <v>1</v>
      </c>
    </row>
    <row r="789" spans="1:23" x14ac:dyDescent="0.25">
      <c r="B789" s="1">
        <v>45682</v>
      </c>
      <c r="C789" s="9" t="s">
        <v>898</v>
      </c>
      <c r="D789" s="2" t="s">
        <v>35</v>
      </c>
      <c r="E789" s="2" t="s">
        <v>47</v>
      </c>
      <c r="F789" s="2"/>
      <c r="G789" s="2"/>
      <c r="H789" s="2" t="str">
        <f t="shared" si="38"/>
        <v>_</v>
      </c>
      <c r="I789" s="2"/>
      <c r="J789" s="2"/>
      <c r="K789" s="2"/>
      <c r="L789" s="2" t="str">
        <f t="shared" si="37"/>
        <v>_</v>
      </c>
      <c r="M789" s="2"/>
      <c r="N789" s="2">
        <f>IF(ISBLANK(Table2[[#This Row],[ActualResult]]), 0, 1)</f>
        <v>0</v>
      </c>
      <c r="O789" s="2" t="str">
        <f>IF(ISBLANK(Table2[[#This Row],[ActualResult]]), "_", IF(Table2[[#This Row],[ActualWinner]]=Table2[[#This Row],[PredictedWinner]], "Y", "N"))</f>
        <v>_</v>
      </c>
      <c r="P789" s="2" t="str">
        <f>IF(ISBLANK(Table2[[#This Row],[ActualResult]]), "_", IF(Table2[[#This Row],[ActualAwayScore]]=Table2[[#This Row],[PredictedAwayScore]], "Y", "N"))</f>
        <v>_</v>
      </c>
      <c r="Q789" s="2" t="str">
        <f>IF(ISBLANK(Table2[[#This Row],[ActualResult]]), "_", IF(Table2[[#This Row],[ActualHomeScore]]=Table2[[#This Row],[PredictedHomeScore]], "Y", "N"))</f>
        <v>_</v>
      </c>
      <c r="R789" s="2"/>
      <c r="S789" s="2" t="str">
        <f t="shared" si="36"/>
        <v>_</v>
      </c>
      <c r="T789" s="2">
        <f>IF(VLOOKUP(Table2[[#This Row],[AwayTeam]],Table3[[Teams]:[D]],2)=VLOOKUP(Table2[[#This Row],[HomeTeam]],Table3[[Teams]:[D]],2),1,0)</f>
        <v>1</v>
      </c>
      <c r="U789" s="2">
        <f>IF(VLOOKUP(Table2[[#This Row],[AwayTeam]],Table3[[Teams]:[D]],3)=VLOOKUP(Table2[[#This Row],[HomeTeam]],Table3[[Teams]:[D]],3),1,0)</f>
        <v>0</v>
      </c>
      <c r="V789" s="2">
        <f>IF(Table2[[#This Row],[InterConf]]=1,IF(Table2[[#This Row],[InterDiv]]=0, 1, 0), 0)</f>
        <v>1</v>
      </c>
      <c r="W789" s="2">
        <f>IF(VLOOKUP(Table2[[#This Row],[AwayTeam]],Table3[[Teams]:[D]],2)&lt;&gt;VLOOKUP(Table2[[#This Row],[HomeTeam]],Table3[[Teams]:[D]],2),1,0)</f>
        <v>0</v>
      </c>
    </row>
    <row r="790" spans="1:23" x14ac:dyDescent="0.25">
      <c r="A790" s="5"/>
      <c r="B790" s="3">
        <v>45682</v>
      </c>
      <c r="C790" s="10" t="s">
        <v>899</v>
      </c>
      <c r="D790" s="4" t="s">
        <v>14</v>
      </c>
      <c r="E790" s="4" t="s">
        <v>38</v>
      </c>
      <c r="F790" s="4"/>
      <c r="G790" s="4"/>
      <c r="H790" s="4" t="str">
        <f t="shared" si="38"/>
        <v>_</v>
      </c>
      <c r="I790" s="4"/>
      <c r="J790" s="4"/>
      <c r="K790" s="4"/>
      <c r="L790" s="4" t="str">
        <f t="shared" si="37"/>
        <v>_</v>
      </c>
      <c r="M790" s="4"/>
      <c r="N790" s="4">
        <f>IF(ISBLANK(Table2[[#This Row],[ActualResult]]), 0, 1)</f>
        <v>0</v>
      </c>
      <c r="O790" s="4" t="str">
        <f>IF(ISBLANK(Table2[[#This Row],[ActualResult]]), "_", IF(Table2[[#This Row],[ActualWinner]]=Table2[[#This Row],[PredictedWinner]], "Y", "N"))</f>
        <v>_</v>
      </c>
      <c r="P790" s="4" t="str">
        <f>IF(ISBLANK(Table2[[#This Row],[ActualResult]]), "_", IF(Table2[[#This Row],[ActualAwayScore]]=Table2[[#This Row],[PredictedAwayScore]], "Y", "N"))</f>
        <v>_</v>
      </c>
      <c r="Q790" s="4" t="str">
        <f>IF(ISBLANK(Table2[[#This Row],[ActualResult]]), "_", IF(Table2[[#This Row],[ActualHomeScore]]=Table2[[#This Row],[PredictedHomeScore]], "Y", "N"))</f>
        <v>_</v>
      </c>
      <c r="R790" s="2"/>
      <c r="S790" s="2" t="str">
        <f t="shared" si="36"/>
        <v>_</v>
      </c>
      <c r="T790" s="2">
        <f>IF(VLOOKUP(Table2[[#This Row],[AwayTeam]],Table3[[Teams]:[D]],2)=VLOOKUP(Table2[[#This Row],[HomeTeam]],Table3[[Teams]:[D]],2),1,0)</f>
        <v>0</v>
      </c>
      <c r="U790" s="2">
        <f>IF(VLOOKUP(Table2[[#This Row],[AwayTeam]],Table3[[Teams]:[D]],3)=VLOOKUP(Table2[[#This Row],[HomeTeam]],Table3[[Teams]:[D]],3),1,0)</f>
        <v>0</v>
      </c>
      <c r="V790" s="2">
        <f>IF(Table2[[#This Row],[InterConf]]=1,IF(Table2[[#This Row],[InterDiv]]=0, 1, 0), 0)</f>
        <v>0</v>
      </c>
      <c r="W790" s="2">
        <f>IF(VLOOKUP(Table2[[#This Row],[AwayTeam]],Table3[[Teams]:[D]],2)&lt;&gt;VLOOKUP(Table2[[#This Row],[HomeTeam]],Table3[[Teams]:[D]],2),1,0)</f>
        <v>1</v>
      </c>
    </row>
    <row r="791" spans="1:23" x14ac:dyDescent="0.25">
      <c r="B791" s="1">
        <v>45683</v>
      </c>
      <c r="C791" s="9" t="s">
        <v>900</v>
      </c>
      <c r="D791" s="2" t="s">
        <v>26</v>
      </c>
      <c r="E791" s="2" t="s">
        <v>20</v>
      </c>
      <c r="F791" s="2"/>
      <c r="G791" s="2"/>
      <c r="H791" s="2" t="str">
        <f t="shared" si="38"/>
        <v>_</v>
      </c>
      <c r="I791" s="2"/>
      <c r="J791" s="2"/>
      <c r="K791" s="2"/>
      <c r="L791" s="2" t="str">
        <f t="shared" si="37"/>
        <v>_</v>
      </c>
      <c r="M791" s="2"/>
      <c r="N791" s="2">
        <f>IF(ISBLANK(Table2[[#This Row],[ActualResult]]), 0, 1)</f>
        <v>0</v>
      </c>
      <c r="O791" s="2" t="str">
        <f>IF(ISBLANK(Table2[[#This Row],[ActualResult]]), "_", IF(Table2[[#This Row],[ActualWinner]]=Table2[[#This Row],[PredictedWinner]], "Y", "N"))</f>
        <v>_</v>
      </c>
      <c r="P791" s="2" t="str">
        <f>IF(ISBLANK(Table2[[#This Row],[ActualResult]]), "_", IF(Table2[[#This Row],[ActualAwayScore]]=Table2[[#This Row],[PredictedAwayScore]], "Y", "N"))</f>
        <v>_</v>
      </c>
      <c r="Q791" s="2" t="str">
        <f>IF(ISBLANK(Table2[[#This Row],[ActualResult]]), "_", IF(Table2[[#This Row],[ActualHomeScore]]=Table2[[#This Row],[PredictedHomeScore]], "Y", "N"))</f>
        <v>_</v>
      </c>
      <c r="R791" s="2"/>
      <c r="S791" s="2" t="str">
        <f t="shared" si="36"/>
        <v>_</v>
      </c>
      <c r="T791" s="2">
        <f>IF(VLOOKUP(Table2[[#This Row],[AwayTeam]],Table3[[Teams]:[D]],2)=VLOOKUP(Table2[[#This Row],[HomeTeam]],Table3[[Teams]:[D]],2),1,0)</f>
        <v>0</v>
      </c>
      <c r="U791" s="2">
        <f>IF(VLOOKUP(Table2[[#This Row],[AwayTeam]],Table3[[Teams]:[D]],3)=VLOOKUP(Table2[[#This Row],[HomeTeam]],Table3[[Teams]:[D]],3),1,0)</f>
        <v>0</v>
      </c>
      <c r="V791" s="2">
        <f>IF(Table2[[#This Row],[InterConf]]=1,IF(Table2[[#This Row],[InterDiv]]=0, 1, 0), 0)</f>
        <v>0</v>
      </c>
      <c r="W791" s="2">
        <f>IF(VLOOKUP(Table2[[#This Row],[AwayTeam]],Table3[[Teams]:[D]],2)&lt;&gt;VLOOKUP(Table2[[#This Row],[HomeTeam]],Table3[[Teams]:[D]],2),1,0)</f>
        <v>1</v>
      </c>
    </row>
    <row r="792" spans="1:23" x14ac:dyDescent="0.25">
      <c r="B792" s="1">
        <v>45683</v>
      </c>
      <c r="C792" s="9" t="s">
        <v>901</v>
      </c>
      <c r="D792" s="2" t="s">
        <v>15</v>
      </c>
      <c r="E792" s="2" t="s">
        <v>30</v>
      </c>
      <c r="F792" s="2"/>
      <c r="G792" s="2"/>
      <c r="H792" s="2" t="str">
        <f t="shared" si="38"/>
        <v>_</v>
      </c>
      <c r="I792" s="2"/>
      <c r="J792" s="2"/>
      <c r="K792" s="2"/>
      <c r="L792" s="2" t="str">
        <f t="shared" si="37"/>
        <v>_</v>
      </c>
      <c r="M792" s="2"/>
      <c r="N792" s="2">
        <f>IF(ISBLANK(Table2[[#This Row],[ActualResult]]), 0, 1)</f>
        <v>0</v>
      </c>
      <c r="O792" s="2" t="str">
        <f>IF(ISBLANK(Table2[[#This Row],[ActualResult]]), "_", IF(Table2[[#This Row],[ActualWinner]]=Table2[[#This Row],[PredictedWinner]], "Y", "N"))</f>
        <v>_</v>
      </c>
      <c r="P792" s="2" t="str">
        <f>IF(ISBLANK(Table2[[#This Row],[ActualResult]]), "_", IF(Table2[[#This Row],[ActualAwayScore]]=Table2[[#This Row],[PredictedAwayScore]], "Y", "N"))</f>
        <v>_</v>
      </c>
      <c r="Q792" s="2" t="str">
        <f>IF(ISBLANK(Table2[[#This Row],[ActualResult]]), "_", IF(Table2[[#This Row],[ActualHomeScore]]=Table2[[#This Row],[PredictedHomeScore]], "Y", "N"))</f>
        <v>_</v>
      </c>
      <c r="R792" s="2"/>
      <c r="S792" s="2" t="str">
        <f t="shared" si="36"/>
        <v>_</v>
      </c>
      <c r="T792" s="2">
        <f>IF(VLOOKUP(Table2[[#This Row],[AwayTeam]],Table3[[Teams]:[D]],2)=VLOOKUP(Table2[[#This Row],[HomeTeam]],Table3[[Teams]:[D]],2),1,0)</f>
        <v>0</v>
      </c>
      <c r="U792" s="2">
        <f>IF(VLOOKUP(Table2[[#This Row],[AwayTeam]],Table3[[Teams]:[D]],3)=VLOOKUP(Table2[[#This Row],[HomeTeam]],Table3[[Teams]:[D]],3),1,0)</f>
        <v>0</v>
      </c>
      <c r="V792" s="2">
        <f>IF(Table2[[#This Row],[InterConf]]=1,IF(Table2[[#This Row],[InterDiv]]=0, 1, 0), 0)</f>
        <v>0</v>
      </c>
      <c r="W792" s="2">
        <f>IF(VLOOKUP(Table2[[#This Row],[AwayTeam]],Table3[[Teams]:[D]],2)&lt;&gt;VLOOKUP(Table2[[#This Row],[HomeTeam]],Table3[[Teams]:[D]],2),1,0)</f>
        <v>1</v>
      </c>
    </row>
    <row r="793" spans="1:23" x14ac:dyDescent="0.25">
      <c r="B793" s="1">
        <v>45683</v>
      </c>
      <c r="C793" s="9" t="s">
        <v>902</v>
      </c>
      <c r="D793" s="2" t="s">
        <v>24</v>
      </c>
      <c r="E793" s="2" t="s">
        <v>22</v>
      </c>
      <c r="F793" s="2"/>
      <c r="G793" s="2"/>
      <c r="H793" s="2" t="str">
        <f t="shared" si="38"/>
        <v>_</v>
      </c>
      <c r="I793" s="2"/>
      <c r="J793" s="2"/>
      <c r="K793" s="2"/>
      <c r="L793" s="2" t="str">
        <f t="shared" si="37"/>
        <v>_</v>
      </c>
      <c r="M793" s="2"/>
      <c r="N793" s="2">
        <f>IF(ISBLANK(Table2[[#This Row],[ActualResult]]), 0, 1)</f>
        <v>0</v>
      </c>
      <c r="O793" s="2" t="str">
        <f>IF(ISBLANK(Table2[[#This Row],[ActualResult]]), "_", IF(Table2[[#This Row],[ActualWinner]]=Table2[[#This Row],[PredictedWinner]], "Y", "N"))</f>
        <v>_</v>
      </c>
      <c r="P793" s="2" t="str">
        <f>IF(ISBLANK(Table2[[#This Row],[ActualResult]]), "_", IF(Table2[[#This Row],[ActualAwayScore]]=Table2[[#This Row],[PredictedAwayScore]], "Y", "N"))</f>
        <v>_</v>
      </c>
      <c r="Q793" s="2" t="str">
        <f>IF(ISBLANK(Table2[[#This Row],[ActualResult]]), "_", IF(Table2[[#This Row],[ActualHomeScore]]=Table2[[#This Row],[PredictedHomeScore]], "Y", "N"))</f>
        <v>_</v>
      </c>
      <c r="R793" s="2"/>
      <c r="S793" s="2" t="str">
        <f t="shared" si="36"/>
        <v>_</v>
      </c>
      <c r="T793" s="2">
        <f>IF(VLOOKUP(Table2[[#This Row],[AwayTeam]],Table3[[Teams]:[D]],2)=VLOOKUP(Table2[[#This Row],[HomeTeam]],Table3[[Teams]:[D]],2),1,0)</f>
        <v>1</v>
      </c>
      <c r="U793" s="2">
        <f>IF(VLOOKUP(Table2[[#This Row],[AwayTeam]],Table3[[Teams]:[D]],3)=VLOOKUP(Table2[[#This Row],[HomeTeam]],Table3[[Teams]:[D]],3),1,0)</f>
        <v>0</v>
      </c>
      <c r="V793" s="2">
        <f>IF(Table2[[#This Row],[InterConf]]=1,IF(Table2[[#This Row],[InterDiv]]=0, 1, 0), 0)</f>
        <v>1</v>
      </c>
      <c r="W793" s="2">
        <f>IF(VLOOKUP(Table2[[#This Row],[AwayTeam]],Table3[[Teams]:[D]],2)&lt;&gt;VLOOKUP(Table2[[#This Row],[HomeTeam]],Table3[[Teams]:[D]],2),1,0)</f>
        <v>0</v>
      </c>
    </row>
    <row r="794" spans="1:23" x14ac:dyDescent="0.25">
      <c r="B794" s="1">
        <v>45683</v>
      </c>
      <c r="C794" s="9" t="s">
        <v>903</v>
      </c>
      <c r="D794" s="2" t="s">
        <v>37</v>
      </c>
      <c r="E794" s="2" t="s">
        <v>17</v>
      </c>
      <c r="F794" s="2"/>
      <c r="G794" s="2"/>
      <c r="H794" s="2" t="str">
        <f t="shared" si="38"/>
        <v>_</v>
      </c>
      <c r="I794" s="2"/>
      <c r="J794" s="2"/>
      <c r="K794" s="2"/>
      <c r="L794" s="2" t="str">
        <f t="shared" si="37"/>
        <v>_</v>
      </c>
      <c r="M794" s="2"/>
      <c r="N794" s="2">
        <f>IF(ISBLANK(Table2[[#This Row],[ActualResult]]), 0, 1)</f>
        <v>0</v>
      </c>
      <c r="O794" s="2" t="str">
        <f>IF(ISBLANK(Table2[[#This Row],[ActualResult]]), "_", IF(Table2[[#This Row],[ActualWinner]]=Table2[[#This Row],[PredictedWinner]], "Y", "N"))</f>
        <v>_</v>
      </c>
      <c r="P794" s="2" t="str">
        <f>IF(ISBLANK(Table2[[#This Row],[ActualResult]]), "_", IF(Table2[[#This Row],[ActualAwayScore]]=Table2[[#This Row],[PredictedAwayScore]], "Y", "N"))</f>
        <v>_</v>
      </c>
      <c r="Q794" s="2" t="str">
        <f>IF(ISBLANK(Table2[[#This Row],[ActualResult]]), "_", IF(Table2[[#This Row],[ActualHomeScore]]=Table2[[#This Row],[PredictedHomeScore]], "Y", "N"))</f>
        <v>_</v>
      </c>
      <c r="R794" s="2"/>
      <c r="S794" s="2" t="str">
        <f t="shared" si="36"/>
        <v>_</v>
      </c>
      <c r="T794" s="2">
        <f>IF(VLOOKUP(Table2[[#This Row],[AwayTeam]],Table3[[Teams]:[D]],2)=VLOOKUP(Table2[[#This Row],[HomeTeam]],Table3[[Teams]:[D]],2),1,0)</f>
        <v>1</v>
      </c>
      <c r="U794" s="2">
        <f>IF(VLOOKUP(Table2[[#This Row],[AwayTeam]],Table3[[Teams]:[D]],3)=VLOOKUP(Table2[[#This Row],[HomeTeam]],Table3[[Teams]:[D]],3),1,0)</f>
        <v>1</v>
      </c>
      <c r="V794" s="2">
        <f>IF(Table2[[#This Row],[InterConf]]=1,IF(Table2[[#This Row],[InterDiv]]=0, 1, 0), 0)</f>
        <v>0</v>
      </c>
      <c r="W794" s="2">
        <f>IF(VLOOKUP(Table2[[#This Row],[AwayTeam]],Table3[[Teams]:[D]],2)&lt;&gt;VLOOKUP(Table2[[#This Row],[HomeTeam]],Table3[[Teams]:[D]],2),1,0)</f>
        <v>0</v>
      </c>
    </row>
    <row r="795" spans="1:23" x14ac:dyDescent="0.25">
      <c r="A795" s="5"/>
      <c r="B795" s="3">
        <v>45683</v>
      </c>
      <c r="C795" s="10" t="s">
        <v>904</v>
      </c>
      <c r="D795" s="4" t="s">
        <v>14</v>
      </c>
      <c r="E795" s="4" t="s">
        <v>27</v>
      </c>
      <c r="F795" s="4"/>
      <c r="G795" s="4"/>
      <c r="H795" s="4" t="str">
        <f t="shared" si="38"/>
        <v>_</v>
      </c>
      <c r="I795" s="4"/>
      <c r="J795" s="4"/>
      <c r="K795" s="4"/>
      <c r="L795" s="2" t="str">
        <f t="shared" si="37"/>
        <v>_</v>
      </c>
      <c r="M795" s="4"/>
      <c r="N795" s="4">
        <f>IF(ISBLANK(Table2[[#This Row],[ActualResult]]), 0, 1)</f>
        <v>0</v>
      </c>
      <c r="O795" s="4" t="str">
        <f>IF(ISBLANK(Table2[[#This Row],[ActualResult]]), "_", IF(Table2[[#This Row],[ActualWinner]]=Table2[[#This Row],[PredictedWinner]], "Y", "N"))</f>
        <v>_</v>
      </c>
      <c r="P795" s="4" t="str">
        <f>IF(ISBLANK(Table2[[#This Row],[ActualResult]]), "_", IF(Table2[[#This Row],[ActualAwayScore]]=Table2[[#This Row],[PredictedAwayScore]], "Y", "N"))</f>
        <v>_</v>
      </c>
      <c r="Q795" s="4" t="str">
        <f>IF(ISBLANK(Table2[[#This Row],[ActualResult]]), "_", IF(Table2[[#This Row],[ActualHomeScore]]=Table2[[#This Row],[PredictedHomeScore]], "Y", "N"))</f>
        <v>_</v>
      </c>
      <c r="R795" s="2"/>
      <c r="S795" s="2" t="str">
        <f t="shared" si="36"/>
        <v>_</v>
      </c>
      <c r="T795" s="2">
        <f>IF(VLOOKUP(Table2[[#This Row],[AwayTeam]],Table3[[Teams]:[D]],2)=VLOOKUP(Table2[[#This Row],[HomeTeam]],Table3[[Teams]:[D]],2),1,0)</f>
        <v>0</v>
      </c>
      <c r="U795" s="2">
        <f>IF(VLOOKUP(Table2[[#This Row],[AwayTeam]],Table3[[Teams]:[D]],3)=VLOOKUP(Table2[[#This Row],[HomeTeam]],Table3[[Teams]:[D]],3),1,0)</f>
        <v>0</v>
      </c>
      <c r="V795" s="2">
        <f>IF(Table2[[#This Row],[InterConf]]=1,IF(Table2[[#This Row],[InterDiv]]=0, 1, 0), 0)</f>
        <v>0</v>
      </c>
      <c r="W795" s="2">
        <f>IF(VLOOKUP(Table2[[#This Row],[AwayTeam]],Table3[[Teams]:[D]],2)&lt;&gt;VLOOKUP(Table2[[#This Row],[HomeTeam]],Table3[[Teams]:[D]],2),1,0)</f>
        <v>1</v>
      </c>
    </row>
    <row r="796" spans="1:23" x14ac:dyDescent="0.25">
      <c r="B796" s="1">
        <v>45684</v>
      </c>
      <c r="C796" s="9" t="s">
        <v>905</v>
      </c>
      <c r="D796" s="2" t="s">
        <v>28</v>
      </c>
      <c r="E796" s="2" t="s">
        <v>31</v>
      </c>
      <c r="F796" s="2"/>
      <c r="G796" s="2"/>
      <c r="H796" s="2" t="str">
        <f t="shared" si="38"/>
        <v>_</v>
      </c>
      <c r="I796" s="2"/>
      <c r="J796" s="2"/>
      <c r="K796" s="2"/>
      <c r="L796" s="19" t="str">
        <f t="shared" si="37"/>
        <v>_</v>
      </c>
      <c r="M796" s="2"/>
      <c r="N796" s="2">
        <f>IF(ISBLANK(Table2[[#This Row],[ActualResult]]), 0, 1)</f>
        <v>0</v>
      </c>
      <c r="O796" s="2" t="str">
        <f>IF(ISBLANK(Table2[[#This Row],[ActualResult]]), "_", IF(Table2[[#This Row],[ActualWinner]]=Table2[[#This Row],[PredictedWinner]], "Y", "N"))</f>
        <v>_</v>
      </c>
      <c r="P796" s="2" t="str">
        <f>IF(ISBLANK(Table2[[#This Row],[ActualResult]]), "_", IF(Table2[[#This Row],[ActualAwayScore]]=Table2[[#This Row],[PredictedAwayScore]], "Y", "N"))</f>
        <v>_</v>
      </c>
      <c r="Q796" s="2" t="str">
        <f>IF(ISBLANK(Table2[[#This Row],[ActualResult]]), "_", IF(Table2[[#This Row],[ActualHomeScore]]=Table2[[#This Row],[PredictedHomeScore]], "Y", "N"))</f>
        <v>_</v>
      </c>
      <c r="R796" s="2"/>
      <c r="S796" s="2" t="str">
        <f t="shared" si="36"/>
        <v>_</v>
      </c>
      <c r="T796" s="2">
        <f>IF(VLOOKUP(Table2[[#This Row],[AwayTeam]],Table3[[Teams]:[D]],2)=VLOOKUP(Table2[[#This Row],[HomeTeam]],Table3[[Teams]:[D]],2),1,0)</f>
        <v>0</v>
      </c>
      <c r="U796" s="2">
        <f>IF(VLOOKUP(Table2[[#This Row],[AwayTeam]],Table3[[Teams]:[D]],3)=VLOOKUP(Table2[[#This Row],[HomeTeam]],Table3[[Teams]:[D]],3),1,0)</f>
        <v>0</v>
      </c>
      <c r="V796" s="2">
        <f>IF(Table2[[#This Row],[InterConf]]=1,IF(Table2[[#This Row],[InterDiv]]=0, 1, 0), 0)</f>
        <v>0</v>
      </c>
      <c r="W796" s="2">
        <f>IF(VLOOKUP(Table2[[#This Row],[AwayTeam]],Table3[[Teams]:[D]],2)&lt;&gt;VLOOKUP(Table2[[#This Row],[HomeTeam]],Table3[[Teams]:[D]],2),1,0)</f>
        <v>1</v>
      </c>
    </row>
    <row r="797" spans="1:23" x14ac:dyDescent="0.25">
      <c r="B797" s="1">
        <v>45684</v>
      </c>
      <c r="C797" s="9" t="s">
        <v>906</v>
      </c>
      <c r="D797" s="2" t="s">
        <v>32</v>
      </c>
      <c r="E797" s="2" t="s">
        <v>45</v>
      </c>
      <c r="F797" s="2"/>
      <c r="G797" s="2"/>
      <c r="H797" s="2" t="str">
        <f t="shared" si="38"/>
        <v>_</v>
      </c>
      <c r="I797" s="2"/>
      <c r="J797" s="2"/>
      <c r="K797" s="2"/>
      <c r="L797" s="2" t="str">
        <f t="shared" si="37"/>
        <v>_</v>
      </c>
      <c r="M797" s="2"/>
      <c r="N797" s="2">
        <f>IF(ISBLANK(Table2[[#This Row],[ActualResult]]), 0, 1)</f>
        <v>0</v>
      </c>
      <c r="O797" s="2" t="str">
        <f>IF(ISBLANK(Table2[[#This Row],[ActualResult]]), "_", IF(Table2[[#This Row],[ActualWinner]]=Table2[[#This Row],[PredictedWinner]], "Y", "N"))</f>
        <v>_</v>
      </c>
      <c r="P797" s="2" t="str">
        <f>IF(ISBLANK(Table2[[#This Row],[ActualResult]]), "_", IF(Table2[[#This Row],[ActualAwayScore]]=Table2[[#This Row],[PredictedAwayScore]], "Y", "N"))</f>
        <v>_</v>
      </c>
      <c r="Q797" s="2" t="str">
        <f>IF(ISBLANK(Table2[[#This Row],[ActualResult]]), "_", IF(Table2[[#This Row],[ActualHomeScore]]=Table2[[#This Row],[PredictedHomeScore]], "Y", "N"))</f>
        <v>_</v>
      </c>
      <c r="R797" s="2"/>
      <c r="S797" s="2" t="str">
        <f t="shared" si="36"/>
        <v>_</v>
      </c>
      <c r="T797" s="2">
        <f>IF(VLOOKUP(Table2[[#This Row],[AwayTeam]],Table3[[Teams]:[D]],2)=VLOOKUP(Table2[[#This Row],[HomeTeam]],Table3[[Teams]:[D]],2),1,0)</f>
        <v>1</v>
      </c>
      <c r="U797" s="2">
        <f>IF(VLOOKUP(Table2[[#This Row],[AwayTeam]],Table3[[Teams]:[D]],3)=VLOOKUP(Table2[[#This Row],[HomeTeam]],Table3[[Teams]:[D]],3),1,0)</f>
        <v>1</v>
      </c>
      <c r="V797" s="2">
        <f>IF(Table2[[#This Row],[InterConf]]=1,IF(Table2[[#This Row],[InterDiv]]=0, 1, 0), 0)</f>
        <v>0</v>
      </c>
      <c r="W797" s="2">
        <f>IF(VLOOKUP(Table2[[#This Row],[AwayTeam]],Table3[[Teams]:[D]],2)&lt;&gt;VLOOKUP(Table2[[#This Row],[HomeTeam]],Table3[[Teams]:[D]],2),1,0)</f>
        <v>0</v>
      </c>
    </row>
    <row r="798" spans="1:23" x14ac:dyDescent="0.25">
      <c r="B798" s="1">
        <v>45684</v>
      </c>
      <c r="C798" s="9" t="s">
        <v>907</v>
      </c>
      <c r="D798" s="2" t="s">
        <v>25</v>
      </c>
      <c r="E798" s="2" t="s">
        <v>13</v>
      </c>
      <c r="F798" s="2"/>
      <c r="G798" s="2"/>
      <c r="H798" s="2" t="str">
        <f t="shared" si="38"/>
        <v>_</v>
      </c>
      <c r="I798" s="2"/>
      <c r="J798" s="2"/>
      <c r="K798" s="2"/>
      <c r="L798" s="2" t="str">
        <f t="shared" si="37"/>
        <v>_</v>
      </c>
      <c r="M798" s="2"/>
      <c r="N798" s="2">
        <f>IF(ISBLANK(Table2[[#This Row],[ActualResult]]), 0, 1)</f>
        <v>0</v>
      </c>
      <c r="O798" s="2" t="str">
        <f>IF(ISBLANK(Table2[[#This Row],[ActualResult]]), "_", IF(Table2[[#This Row],[ActualWinner]]=Table2[[#This Row],[PredictedWinner]], "Y", "N"))</f>
        <v>_</v>
      </c>
      <c r="P798" s="2" t="str">
        <f>IF(ISBLANK(Table2[[#This Row],[ActualResult]]), "_", IF(Table2[[#This Row],[ActualAwayScore]]=Table2[[#This Row],[PredictedAwayScore]], "Y", "N"))</f>
        <v>_</v>
      </c>
      <c r="Q798" s="2" t="str">
        <f>IF(ISBLANK(Table2[[#This Row],[ActualResult]]), "_", IF(Table2[[#This Row],[ActualHomeScore]]=Table2[[#This Row],[PredictedHomeScore]], "Y", "N"))</f>
        <v>_</v>
      </c>
      <c r="R798" s="2"/>
      <c r="S798" s="2" t="str">
        <f t="shared" si="36"/>
        <v>_</v>
      </c>
      <c r="T798" s="2">
        <f>IF(VLOOKUP(Table2[[#This Row],[AwayTeam]],Table3[[Teams]:[D]],2)=VLOOKUP(Table2[[#This Row],[HomeTeam]],Table3[[Teams]:[D]],2),1,0)</f>
        <v>1</v>
      </c>
      <c r="U798" s="2">
        <f>IF(VLOOKUP(Table2[[#This Row],[AwayTeam]],Table3[[Teams]:[D]],3)=VLOOKUP(Table2[[#This Row],[HomeTeam]],Table3[[Teams]:[D]],3),1,0)</f>
        <v>0</v>
      </c>
      <c r="V798" s="2">
        <f>IF(Table2[[#This Row],[InterConf]]=1,IF(Table2[[#This Row],[InterDiv]]=0, 1, 0), 0)</f>
        <v>1</v>
      </c>
      <c r="W798" s="2">
        <f>IF(VLOOKUP(Table2[[#This Row],[AwayTeam]],Table3[[Teams]:[D]],2)&lt;&gt;VLOOKUP(Table2[[#This Row],[HomeTeam]],Table3[[Teams]:[D]],2),1,0)</f>
        <v>0</v>
      </c>
    </row>
    <row r="799" spans="1:23" x14ac:dyDescent="0.25">
      <c r="B799" s="1">
        <v>45684</v>
      </c>
      <c r="C799" s="9" t="s">
        <v>908</v>
      </c>
      <c r="D799" s="2" t="s">
        <v>12</v>
      </c>
      <c r="E799" s="2" t="s">
        <v>23</v>
      </c>
      <c r="F799" s="2"/>
      <c r="G799" s="2"/>
      <c r="H799" s="2" t="str">
        <f t="shared" si="38"/>
        <v>_</v>
      </c>
      <c r="I799" s="2"/>
      <c r="J799" s="2"/>
      <c r="K799" s="2"/>
      <c r="L799" s="2" t="str">
        <f t="shared" si="37"/>
        <v>_</v>
      </c>
      <c r="M799" s="2"/>
      <c r="N799" s="2">
        <f>IF(ISBLANK(Table2[[#This Row],[ActualResult]]), 0, 1)</f>
        <v>0</v>
      </c>
      <c r="O799" s="2" t="str">
        <f>IF(ISBLANK(Table2[[#This Row],[ActualResult]]), "_", IF(Table2[[#This Row],[ActualWinner]]=Table2[[#This Row],[PredictedWinner]], "Y", "N"))</f>
        <v>_</v>
      </c>
      <c r="P799" s="2" t="str">
        <f>IF(ISBLANK(Table2[[#This Row],[ActualResult]]), "_", IF(Table2[[#This Row],[ActualAwayScore]]=Table2[[#This Row],[PredictedAwayScore]], "Y", "N"))</f>
        <v>_</v>
      </c>
      <c r="Q799" s="2" t="str">
        <f>IF(ISBLANK(Table2[[#This Row],[ActualResult]]), "_", IF(Table2[[#This Row],[ActualHomeScore]]=Table2[[#This Row],[PredictedHomeScore]], "Y", "N"))</f>
        <v>_</v>
      </c>
      <c r="R799" s="2"/>
      <c r="S799" s="2" t="str">
        <f t="shared" si="36"/>
        <v>_</v>
      </c>
      <c r="T799" s="2">
        <f>IF(VLOOKUP(Table2[[#This Row],[AwayTeam]],Table3[[Teams]:[D]],2)=VLOOKUP(Table2[[#This Row],[HomeTeam]],Table3[[Teams]:[D]],2),1,0)</f>
        <v>1</v>
      </c>
      <c r="U799" s="2">
        <f>IF(VLOOKUP(Table2[[#This Row],[AwayTeam]],Table3[[Teams]:[D]],3)=VLOOKUP(Table2[[#This Row],[HomeTeam]],Table3[[Teams]:[D]],3),1,0)</f>
        <v>1</v>
      </c>
      <c r="V799" s="2">
        <f>IF(Table2[[#This Row],[InterConf]]=1,IF(Table2[[#This Row],[InterDiv]]=0, 1, 0), 0)</f>
        <v>0</v>
      </c>
      <c r="W799" s="2">
        <f>IF(VLOOKUP(Table2[[#This Row],[AwayTeam]],Table3[[Teams]:[D]],2)&lt;&gt;VLOOKUP(Table2[[#This Row],[HomeTeam]],Table3[[Teams]:[D]],2),1,0)</f>
        <v>0</v>
      </c>
    </row>
    <row r="800" spans="1:23" x14ac:dyDescent="0.25">
      <c r="A800" s="5"/>
      <c r="B800" s="3">
        <v>45684</v>
      </c>
      <c r="C800" s="10" t="s">
        <v>909</v>
      </c>
      <c r="D800" s="4" t="s">
        <v>21</v>
      </c>
      <c r="E800" s="4" t="s">
        <v>38</v>
      </c>
      <c r="F800" s="4"/>
      <c r="G800" s="4"/>
      <c r="H800" s="4" t="str">
        <f t="shared" si="38"/>
        <v>_</v>
      </c>
      <c r="I800" s="4"/>
      <c r="J800" s="4"/>
      <c r="K800" s="4"/>
      <c r="L800" s="2" t="str">
        <f t="shared" si="37"/>
        <v>_</v>
      </c>
      <c r="M800" s="4"/>
      <c r="N800" s="4">
        <f>IF(ISBLANK(Table2[[#This Row],[ActualResult]]), 0, 1)</f>
        <v>0</v>
      </c>
      <c r="O800" s="4" t="str">
        <f>IF(ISBLANK(Table2[[#This Row],[ActualResult]]), "_", IF(Table2[[#This Row],[ActualWinner]]=Table2[[#This Row],[PredictedWinner]], "Y", "N"))</f>
        <v>_</v>
      </c>
      <c r="P800" s="4" t="str">
        <f>IF(ISBLANK(Table2[[#This Row],[ActualResult]]), "_", IF(Table2[[#This Row],[ActualAwayScore]]=Table2[[#This Row],[PredictedAwayScore]], "Y", "N"))</f>
        <v>_</v>
      </c>
      <c r="Q800" s="4" t="str">
        <f>IF(ISBLANK(Table2[[#This Row],[ActualResult]]), "_", IF(Table2[[#This Row],[ActualHomeScore]]=Table2[[#This Row],[PredictedHomeScore]], "Y", "N"))</f>
        <v>_</v>
      </c>
      <c r="R800" s="2"/>
      <c r="S800" s="2" t="str">
        <f t="shared" si="36"/>
        <v>_</v>
      </c>
      <c r="T800" s="2">
        <f>IF(VLOOKUP(Table2[[#This Row],[AwayTeam]],Table3[[Teams]:[D]],2)=VLOOKUP(Table2[[#This Row],[HomeTeam]],Table3[[Teams]:[D]],2),1,0)</f>
        <v>0</v>
      </c>
      <c r="U800" s="2">
        <f>IF(VLOOKUP(Table2[[#This Row],[AwayTeam]],Table3[[Teams]:[D]],3)=VLOOKUP(Table2[[#This Row],[HomeTeam]],Table3[[Teams]:[D]],3),1,0)</f>
        <v>0</v>
      </c>
      <c r="V800" s="2">
        <f>IF(Table2[[#This Row],[InterConf]]=1,IF(Table2[[#This Row],[InterDiv]]=0, 1, 0), 0)</f>
        <v>0</v>
      </c>
      <c r="W800" s="2">
        <f>IF(VLOOKUP(Table2[[#This Row],[AwayTeam]],Table3[[Teams]:[D]],2)&lt;&gt;VLOOKUP(Table2[[#This Row],[HomeTeam]],Table3[[Teams]:[D]],2),1,0)</f>
        <v>1</v>
      </c>
    </row>
    <row r="801" spans="1:23" x14ac:dyDescent="0.25">
      <c r="B801" s="1">
        <v>45685</v>
      </c>
      <c r="C801" s="9" t="s">
        <v>910</v>
      </c>
      <c r="D801" s="2" t="s">
        <v>16</v>
      </c>
      <c r="E801" s="2" t="s">
        <v>29</v>
      </c>
      <c r="F801" s="2"/>
      <c r="G801" s="2"/>
      <c r="H801" s="2" t="str">
        <f t="shared" si="38"/>
        <v>_</v>
      </c>
      <c r="I801" s="2"/>
      <c r="J801" s="2"/>
      <c r="K801" s="2"/>
      <c r="L801" s="19" t="str">
        <f t="shared" si="37"/>
        <v>_</v>
      </c>
      <c r="M801" s="2"/>
      <c r="N801" s="2">
        <f>IF(ISBLANK(Table2[[#This Row],[ActualResult]]), 0, 1)</f>
        <v>0</v>
      </c>
      <c r="O801" s="2" t="str">
        <f>IF(ISBLANK(Table2[[#This Row],[ActualResult]]), "_", IF(Table2[[#This Row],[ActualWinner]]=Table2[[#This Row],[PredictedWinner]], "Y", "N"))</f>
        <v>_</v>
      </c>
      <c r="P801" s="2" t="str">
        <f>IF(ISBLANK(Table2[[#This Row],[ActualResult]]), "_", IF(Table2[[#This Row],[ActualAwayScore]]=Table2[[#This Row],[PredictedAwayScore]], "Y", "N"))</f>
        <v>_</v>
      </c>
      <c r="Q801" s="2" t="str">
        <f>IF(ISBLANK(Table2[[#This Row],[ActualResult]]), "_", IF(Table2[[#This Row],[ActualHomeScore]]=Table2[[#This Row],[PredictedHomeScore]], "Y", "N"))</f>
        <v>_</v>
      </c>
      <c r="R801" s="2"/>
      <c r="S801" s="2" t="str">
        <f t="shared" si="36"/>
        <v>_</v>
      </c>
      <c r="T801" s="2">
        <f>IF(VLOOKUP(Table2[[#This Row],[AwayTeam]],Table3[[Teams]:[D]],2)=VLOOKUP(Table2[[#This Row],[HomeTeam]],Table3[[Teams]:[D]],2),1,0)</f>
        <v>1</v>
      </c>
      <c r="U801" s="2">
        <f>IF(VLOOKUP(Table2[[#This Row],[AwayTeam]],Table3[[Teams]:[D]],3)=VLOOKUP(Table2[[#This Row],[HomeTeam]],Table3[[Teams]:[D]],3),1,0)</f>
        <v>1</v>
      </c>
      <c r="V801" s="2">
        <f>IF(Table2[[#This Row],[InterConf]]=1,IF(Table2[[#This Row],[InterDiv]]=0, 1, 0), 0)</f>
        <v>0</v>
      </c>
      <c r="W801" s="2">
        <f>IF(VLOOKUP(Table2[[#This Row],[AwayTeam]],Table3[[Teams]:[D]],2)&lt;&gt;VLOOKUP(Table2[[#This Row],[HomeTeam]],Table3[[Teams]:[D]],2),1,0)</f>
        <v>0</v>
      </c>
    </row>
    <row r="802" spans="1:23" x14ac:dyDescent="0.25">
      <c r="B802" s="1">
        <v>45685</v>
      </c>
      <c r="C802" s="9" t="s">
        <v>911</v>
      </c>
      <c r="D802" s="2" t="s">
        <v>22</v>
      </c>
      <c r="E802" s="2" t="s">
        <v>19</v>
      </c>
      <c r="F802" s="2"/>
      <c r="G802" s="2"/>
      <c r="H802" s="2" t="str">
        <f t="shared" si="38"/>
        <v>_</v>
      </c>
      <c r="I802" s="2"/>
      <c r="J802" s="2"/>
      <c r="K802" s="2"/>
      <c r="L802" s="2" t="str">
        <f t="shared" si="37"/>
        <v>_</v>
      </c>
      <c r="M802" s="2"/>
      <c r="N802" s="2">
        <f>IF(ISBLANK(Table2[[#This Row],[ActualResult]]), 0, 1)</f>
        <v>0</v>
      </c>
      <c r="O802" s="2" t="str">
        <f>IF(ISBLANK(Table2[[#This Row],[ActualResult]]), "_", IF(Table2[[#This Row],[ActualWinner]]=Table2[[#This Row],[PredictedWinner]], "Y", "N"))</f>
        <v>_</v>
      </c>
      <c r="P802" s="2" t="str">
        <f>IF(ISBLANK(Table2[[#This Row],[ActualResult]]), "_", IF(Table2[[#This Row],[ActualAwayScore]]=Table2[[#This Row],[PredictedAwayScore]], "Y", "N"))</f>
        <v>_</v>
      </c>
      <c r="Q802" s="2" t="str">
        <f>IF(ISBLANK(Table2[[#This Row],[ActualResult]]), "_", IF(Table2[[#This Row],[ActualHomeScore]]=Table2[[#This Row],[PredictedHomeScore]], "Y", "N"))</f>
        <v>_</v>
      </c>
      <c r="R802" s="2"/>
      <c r="S802" s="2" t="str">
        <f t="shared" si="36"/>
        <v>_</v>
      </c>
      <c r="T802" s="2">
        <f>IF(VLOOKUP(Table2[[#This Row],[AwayTeam]],Table3[[Teams]:[D]],2)=VLOOKUP(Table2[[#This Row],[HomeTeam]],Table3[[Teams]:[D]],2),1,0)</f>
        <v>0</v>
      </c>
      <c r="U802" s="2">
        <f>IF(VLOOKUP(Table2[[#This Row],[AwayTeam]],Table3[[Teams]:[D]],3)=VLOOKUP(Table2[[#This Row],[HomeTeam]],Table3[[Teams]:[D]],3),1,0)</f>
        <v>0</v>
      </c>
      <c r="V802" s="2">
        <f>IF(Table2[[#This Row],[InterConf]]=1,IF(Table2[[#This Row],[InterDiv]]=0, 1, 0), 0)</f>
        <v>0</v>
      </c>
      <c r="W802" s="2">
        <f>IF(VLOOKUP(Table2[[#This Row],[AwayTeam]],Table3[[Teams]:[D]],2)&lt;&gt;VLOOKUP(Table2[[#This Row],[HomeTeam]],Table3[[Teams]:[D]],2),1,0)</f>
        <v>1</v>
      </c>
    </row>
    <row r="803" spans="1:23" x14ac:dyDescent="0.25">
      <c r="B803" s="1">
        <v>45685</v>
      </c>
      <c r="C803" s="9" t="s">
        <v>912</v>
      </c>
      <c r="D803" s="2" t="s">
        <v>17</v>
      </c>
      <c r="E803" s="2" t="s">
        <v>43</v>
      </c>
      <c r="F803" s="2"/>
      <c r="G803" s="2"/>
      <c r="H803" s="2" t="str">
        <f t="shared" si="38"/>
        <v>_</v>
      </c>
      <c r="I803" s="2"/>
      <c r="J803" s="2"/>
      <c r="K803" s="2"/>
      <c r="L803" s="2" t="str">
        <f t="shared" si="37"/>
        <v>_</v>
      </c>
      <c r="M803" s="2"/>
      <c r="N803" s="2">
        <f>IF(ISBLANK(Table2[[#This Row],[ActualResult]]), 0, 1)</f>
        <v>0</v>
      </c>
      <c r="O803" s="2" t="str">
        <f>IF(ISBLANK(Table2[[#This Row],[ActualResult]]), "_", IF(Table2[[#This Row],[ActualWinner]]=Table2[[#This Row],[PredictedWinner]], "Y", "N"))</f>
        <v>_</v>
      </c>
      <c r="P803" s="2" t="str">
        <f>IF(ISBLANK(Table2[[#This Row],[ActualResult]]), "_", IF(Table2[[#This Row],[ActualAwayScore]]=Table2[[#This Row],[PredictedAwayScore]], "Y", "N"))</f>
        <v>_</v>
      </c>
      <c r="Q803" s="2" t="str">
        <f>IF(ISBLANK(Table2[[#This Row],[ActualResult]]), "_", IF(Table2[[#This Row],[ActualHomeScore]]=Table2[[#This Row],[PredictedHomeScore]], "Y", "N"))</f>
        <v>_</v>
      </c>
      <c r="R803" s="2"/>
      <c r="S803" s="2" t="str">
        <f t="shared" si="36"/>
        <v>_</v>
      </c>
      <c r="T803" s="2">
        <f>IF(VLOOKUP(Table2[[#This Row],[AwayTeam]],Table3[[Teams]:[D]],2)=VLOOKUP(Table2[[#This Row],[HomeTeam]],Table3[[Teams]:[D]],2),1,0)</f>
        <v>0</v>
      </c>
      <c r="U803" s="2">
        <f>IF(VLOOKUP(Table2[[#This Row],[AwayTeam]],Table3[[Teams]:[D]],3)=VLOOKUP(Table2[[#This Row],[HomeTeam]],Table3[[Teams]:[D]],3),1,0)</f>
        <v>0</v>
      </c>
      <c r="V803" s="2">
        <f>IF(Table2[[#This Row],[InterConf]]=1,IF(Table2[[#This Row],[InterDiv]]=0, 1, 0), 0)</f>
        <v>0</v>
      </c>
      <c r="W803" s="2">
        <f>IF(VLOOKUP(Table2[[#This Row],[AwayTeam]],Table3[[Teams]:[D]],2)&lt;&gt;VLOOKUP(Table2[[#This Row],[HomeTeam]],Table3[[Teams]:[D]],2),1,0)</f>
        <v>1</v>
      </c>
    </row>
    <row r="804" spans="1:23" x14ac:dyDescent="0.25">
      <c r="B804" s="1">
        <v>45685</v>
      </c>
      <c r="C804" s="9" t="s">
        <v>913</v>
      </c>
      <c r="D804" s="2" t="s">
        <v>44</v>
      </c>
      <c r="E804" s="2" t="s">
        <v>20</v>
      </c>
      <c r="F804" s="2"/>
      <c r="G804" s="2"/>
      <c r="H804" s="2" t="str">
        <f t="shared" si="38"/>
        <v>_</v>
      </c>
      <c r="I804" s="2"/>
      <c r="J804" s="2"/>
      <c r="K804" s="2"/>
      <c r="L804" s="2" t="str">
        <f t="shared" si="37"/>
        <v>_</v>
      </c>
      <c r="M804" s="2"/>
      <c r="N804" s="2">
        <f>IF(ISBLANK(Table2[[#This Row],[ActualResult]]), 0, 1)</f>
        <v>0</v>
      </c>
      <c r="O804" s="2" t="str">
        <f>IF(ISBLANK(Table2[[#This Row],[ActualResult]]), "_", IF(Table2[[#This Row],[ActualWinner]]=Table2[[#This Row],[PredictedWinner]], "Y", "N"))</f>
        <v>_</v>
      </c>
      <c r="P804" s="2" t="str">
        <f>IF(ISBLANK(Table2[[#This Row],[ActualResult]]), "_", IF(Table2[[#This Row],[ActualAwayScore]]=Table2[[#This Row],[PredictedAwayScore]], "Y", "N"))</f>
        <v>_</v>
      </c>
      <c r="Q804" s="2" t="str">
        <f>IF(ISBLANK(Table2[[#This Row],[ActualResult]]), "_", IF(Table2[[#This Row],[ActualHomeScore]]=Table2[[#This Row],[PredictedHomeScore]], "Y", "N"))</f>
        <v>_</v>
      </c>
      <c r="R804" s="2"/>
      <c r="S804" s="2" t="str">
        <f t="shared" si="36"/>
        <v>_</v>
      </c>
      <c r="T804" s="2">
        <f>IF(VLOOKUP(Table2[[#This Row],[AwayTeam]],Table3[[Teams]:[D]],2)=VLOOKUP(Table2[[#This Row],[HomeTeam]],Table3[[Teams]:[D]],2),1,0)</f>
        <v>1</v>
      </c>
      <c r="U804" s="2">
        <f>IF(VLOOKUP(Table2[[#This Row],[AwayTeam]],Table3[[Teams]:[D]],3)=VLOOKUP(Table2[[#This Row],[HomeTeam]],Table3[[Teams]:[D]],3),1,0)</f>
        <v>1</v>
      </c>
      <c r="V804" s="2">
        <f>IF(Table2[[#This Row],[InterConf]]=1,IF(Table2[[#This Row],[InterDiv]]=0, 1, 0), 0)</f>
        <v>0</v>
      </c>
      <c r="W804" s="2">
        <f>IF(VLOOKUP(Table2[[#This Row],[AwayTeam]],Table3[[Teams]:[D]],2)&lt;&gt;VLOOKUP(Table2[[#This Row],[HomeTeam]],Table3[[Teams]:[D]],2),1,0)</f>
        <v>0</v>
      </c>
    </row>
    <row r="805" spans="1:23" x14ac:dyDescent="0.25">
      <c r="B805" s="1">
        <v>45685</v>
      </c>
      <c r="C805" s="9" t="s">
        <v>914</v>
      </c>
      <c r="D805" s="2" t="s">
        <v>26</v>
      </c>
      <c r="E805" s="2" t="s">
        <v>33</v>
      </c>
      <c r="F805" s="2"/>
      <c r="G805" s="2"/>
      <c r="H805" s="2" t="str">
        <f t="shared" si="38"/>
        <v>_</v>
      </c>
      <c r="I805" s="2"/>
      <c r="J805" s="2"/>
      <c r="K805" s="2"/>
      <c r="L805" s="2" t="str">
        <f t="shared" si="37"/>
        <v>_</v>
      </c>
      <c r="M805" s="2"/>
      <c r="N805" s="2">
        <f>IF(ISBLANK(Table2[[#This Row],[ActualResult]]), 0, 1)</f>
        <v>0</v>
      </c>
      <c r="O805" s="2" t="str">
        <f>IF(ISBLANK(Table2[[#This Row],[ActualResult]]), "_", IF(Table2[[#This Row],[ActualWinner]]=Table2[[#This Row],[PredictedWinner]], "Y", "N"))</f>
        <v>_</v>
      </c>
      <c r="P805" s="2" t="str">
        <f>IF(ISBLANK(Table2[[#This Row],[ActualResult]]), "_", IF(Table2[[#This Row],[ActualAwayScore]]=Table2[[#This Row],[PredictedAwayScore]], "Y", "N"))</f>
        <v>_</v>
      </c>
      <c r="Q805" s="2" t="str">
        <f>IF(ISBLANK(Table2[[#This Row],[ActualResult]]), "_", IF(Table2[[#This Row],[ActualHomeScore]]=Table2[[#This Row],[PredictedHomeScore]], "Y", "N"))</f>
        <v>_</v>
      </c>
      <c r="R805" s="2"/>
      <c r="S805" s="2" t="str">
        <f t="shared" si="36"/>
        <v>_</v>
      </c>
      <c r="T805" s="2">
        <f>IF(VLOOKUP(Table2[[#This Row],[AwayTeam]],Table3[[Teams]:[D]],2)=VLOOKUP(Table2[[#This Row],[HomeTeam]],Table3[[Teams]:[D]],2),1,0)</f>
        <v>0</v>
      </c>
      <c r="U805" s="2">
        <f>IF(VLOOKUP(Table2[[#This Row],[AwayTeam]],Table3[[Teams]:[D]],3)=VLOOKUP(Table2[[#This Row],[HomeTeam]],Table3[[Teams]:[D]],3),1,0)</f>
        <v>0</v>
      </c>
      <c r="V805" s="2">
        <f>IF(Table2[[#This Row],[InterConf]]=1,IF(Table2[[#This Row],[InterDiv]]=0, 1, 0), 0)</f>
        <v>0</v>
      </c>
      <c r="W805" s="2">
        <f>IF(VLOOKUP(Table2[[#This Row],[AwayTeam]],Table3[[Teams]:[D]],2)&lt;&gt;VLOOKUP(Table2[[#This Row],[HomeTeam]],Table3[[Teams]:[D]],2),1,0)</f>
        <v>1</v>
      </c>
    </row>
    <row r="806" spans="1:23" x14ac:dyDescent="0.25">
      <c r="B806" s="1">
        <v>45685</v>
      </c>
      <c r="C806" s="9" t="s">
        <v>915</v>
      </c>
      <c r="D806" s="2" t="s">
        <v>46</v>
      </c>
      <c r="E806" s="2" t="s">
        <v>24</v>
      </c>
      <c r="F806" s="2"/>
      <c r="G806" s="2"/>
      <c r="H806" s="2" t="str">
        <f t="shared" si="38"/>
        <v>_</v>
      </c>
      <c r="I806" s="2"/>
      <c r="J806" s="2"/>
      <c r="K806" s="2"/>
      <c r="L806" s="2" t="str">
        <f t="shared" si="37"/>
        <v>_</v>
      </c>
      <c r="M806" s="2"/>
      <c r="N806" s="2">
        <f>IF(ISBLANK(Table2[[#This Row],[ActualResult]]), 0, 1)</f>
        <v>0</v>
      </c>
      <c r="O806" s="2" t="str">
        <f>IF(ISBLANK(Table2[[#This Row],[ActualResult]]), "_", IF(Table2[[#This Row],[ActualWinner]]=Table2[[#This Row],[PredictedWinner]], "Y", "N"))</f>
        <v>_</v>
      </c>
      <c r="P806" s="2" t="str">
        <f>IF(ISBLANK(Table2[[#This Row],[ActualResult]]), "_", IF(Table2[[#This Row],[ActualAwayScore]]=Table2[[#This Row],[PredictedAwayScore]], "Y", "N"))</f>
        <v>_</v>
      </c>
      <c r="Q806" s="2" t="str">
        <f>IF(ISBLANK(Table2[[#This Row],[ActualResult]]), "_", IF(Table2[[#This Row],[ActualHomeScore]]=Table2[[#This Row],[PredictedHomeScore]], "Y", "N"))</f>
        <v>_</v>
      </c>
      <c r="R806" s="2"/>
      <c r="S806" s="2" t="str">
        <f t="shared" si="36"/>
        <v>_</v>
      </c>
      <c r="T806" s="2">
        <f>IF(VLOOKUP(Table2[[#This Row],[AwayTeam]],Table3[[Teams]:[D]],2)=VLOOKUP(Table2[[#This Row],[HomeTeam]],Table3[[Teams]:[D]],2),1,0)</f>
        <v>0</v>
      </c>
      <c r="U806" s="2">
        <f>IF(VLOOKUP(Table2[[#This Row],[AwayTeam]],Table3[[Teams]:[D]],3)=VLOOKUP(Table2[[#This Row],[HomeTeam]],Table3[[Teams]:[D]],3),1,0)</f>
        <v>0</v>
      </c>
      <c r="V806" s="2">
        <f>IF(Table2[[#This Row],[InterConf]]=1,IF(Table2[[#This Row],[InterDiv]]=0, 1, 0), 0)</f>
        <v>0</v>
      </c>
      <c r="W806" s="2">
        <f>IF(VLOOKUP(Table2[[#This Row],[AwayTeam]],Table3[[Teams]:[D]],2)&lt;&gt;VLOOKUP(Table2[[#This Row],[HomeTeam]],Table3[[Teams]:[D]],2),1,0)</f>
        <v>1</v>
      </c>
    </row>
    <row r="807" spans="1:23" x14ac:dyDescent="0.25">
      <c r="B807" s="1">
        <v>45685</v>
      </c>
      <c r="C807" s="9" t="s">
        <v>916</v>
      </c>
      <c r="D807" s="2" t="s">
        <v>34</v>
      </c>
      <c r="E807" s="2" t="s">
        <v>27</v>
      </c>
      <c r="F807" s="2"/>
      <c r="G807" s="2"/>
      <c r="H807" s="2" t="str">
        <f t="shared" si="38"/>
        <v>_</v>
      </c>
      <c r="I807" s="2"/>
      <c r="J807" s="2"/>
      <c r="K807" s="2"/>
      <c r="L807" s="2" t="str">
        <f t="shared" si="37"/>
        <v>_</v>
      </c>
      <c r="M807" s="2"/>
      <c r="N807" s="2">
        <f>IF(ISBLANK(Table2[[#This Row],[ActualResult]]), 0, 1)</f>
        <v>0</v>
      </c>
      <c r="O807" s="2" t="str">
        <f>IF(ISBLANK(Table2[[#This Row],[ActualResult]]), "_", IF(Table2[[#This Row],[ActualWinner]]=Table2[[#This Row],[PredictedWinner]], "Y", "N"))</f>
        <v>_</v>
      </c>
      <c r="P807" s="2" t="str">
        <f>IF(ISBLANK(Table2[[#This Row],[ActualResult]]), "_", IF(Table2[[#This Row],[ActualAwayScore]]=Table2[[#This Row],[PredictedAwayScore]], "Y", "N"))</f>
        <v>_</v>
      </c>
      <c r="Q807" s="2" t="str">
        <f>IF(ISBLANK(Table2[[#This Row],[ActualResult]]), "_", IF(Table2[[#This Row],[ActualHomeScore]]=Table2[[#This Row],[PredictedHomeScore]], "Y", "N"))</f>
        <v>_</v>
      </c>
      <c r="R807" s="2"/>
      <c r="S807" s="2" t="str">
        <f t="shared" si="36"/>
        <v>_</v>
      </c>
      <c r="T807" s="2">
        <f>IF(VLOOKUP(Table2[[#This Row],[AwayTeam]],Table3[[Teams]:[D]],2)=VLOOKUP(Table2[[#This Row],[HomeTeam]],Table3[[Teams]:[D]],2),1,0)</f>
        <v>1</v>
      </c>
      <c r="U807" s="2">
        <f>IF(VLOOKUP(Table2[[#This Row],[AwayTeam]],Table3[[Teams]:[D]],3)=VLOOKUP(Table2[[#This Row],[HomeTeam]],Table3[[Teams]:[D]],3),1,0)</f>
        <v>0</v>
      </c>
      <c r="V807" s="2">
        <f>IF(Table2[[#This Row],[InterConf]]=1,IF(Table2[[#This Row],[InterDiv]]=0, 1, 0), 0)</f>
        <v>1</v>
      </c>
      <c r="W807" s="2">
        <f>IF(VLOOKUP(Table2[[#This Row],[AwayTeam]],Table3[[Teams]:[D]],2)&lt;&gt;VLOOKUP(Table2[[#This Row],[HomeTeam]],Table3[[Teams]:[D]],2),1,0)</f>
        <v>0</v>
      </c>
    </row>
    <row r="808" spans="1:23" x14ac:dyDescent="0.25">
      <c r="A808" s="5"/>
      <c r="B808" s="3">
        <v>45685</v>
      </c>
      <c r="C808" s="10" t="s">
        <v>917</v>
      </c>
      <c r="D808" s="4" t="s">
        <v>47</v>
      </c>
      <c r="E808" s="4" t="s">
        <v>12</v>
      </c>
      <c r="F808" s="4"/>
      <c r="G808" s="4"/>
      <c r="H808" s="4" t="str">
        <f t="shared" si="38"/>
        <v>_</v>
      </c>
      <c r="I808" s="4"/>
      <c r="J808" s="4"/>
      <c r="K808" s="4"/>
      <c r="L808" s="2" t="str">
        <f t="shared" si="37"/>
        <v>_</v>
      </c>
      <c r="M808" s="4"/>
      <c r="N808" s="4">
        <f>IF(ISBLANK(Table2[[#This Row],[ActualResult]]), 0, 1)</f>
        <v>0</v>
      </c>
      <c r="O808" s="4" t="str">
        <f>IF(ISBLANK(Table2[[#This Row],[ActualResult]]), "_", IF(Table2[[#This Row],[ActualWinner]]=Table2[[#This Row],[PredictedWinner]], "Y", "N"))</f>
        <v>_</v>
      </c>
      <c r="P808" s="4" t="str">
        <f>IF(ISBLANK(Table2[[#This Row],[ActualResult]]), "_", IF(Table2[[#This Row],[ActualAwayScore]]=Table2[[#This Row],[PredictedAwayScore]], "Y", "N"))</f>
        <v>_</v>
      </c>
      <c r="Q808" s="4" t="str">
        <f>IF(ISBLANK(Table2[[#This Row],[ActualResult]]), "_", IF(Table2[[#This Row],[ActualHomeScore]]=Table2[[#This Row],[PredictedHomeScore]], "Y", "N"))</f>
        <v>_</v>
      </c>
      <c r="R808" s="2"/>
      <c r="S808" s="2" t="str">
        <f t="shared" si="36"/>
        <v>_</v>
      </c>
      <c r="T808" s="2">
        <f>IF(VLOOKUP(Table2[[#This Row],[AwayTeam]],Table3[[Teams]:[D]],2)=VLOOKUP(Table2[[#This Row],[HomeTeam]],Table3[[Teams]:[D]],2),1,0)</f>
        <v>1</v>
      </c>
      <c r="U808" s="2">
        <f>IF(VLOOKUP(Table2[[#This Row],[AwayTeam]],Table3[[Teams]:[D]],3)=VLOOKUP(Table2[[#This Row],[HomeTeam]],Table3[[Teams]:[D]],3),1,0)</f>
        <v>1</v>
      </c>
      <c r="V808" s="2">
        <f>IF(Table2[[#This Row],[InterConf]]=1,IF(Table2[[#This Row],[InterDiv]]=0, 1, 0), 0)</f>
        <v>0</v>
      </c>
      <c r="W808" s="2">
        <f>IF(VLOOKUP(Table2[[#This Row],[AwayTeam]],Table3[[Teams]:[D]],2)&lt;&gt;VLOOKUP(Table2[[#This Row],[HomeTeam]],Table3[[Teams]:[D]],2),1,0)</f>
        <v>0</v>
      </c>
    </row>
    <row r="809" spans="1:23" x14ac:dyDescent="0.25">
      <c r="B809" s="1">
        <v>45686</v>
      </c>
      <c r="C809" s="9" t="s">
        <v>918</v>
      </c>
      <c r="D809" s="2" t="s">
        <v>37</v>
      </c>
      <c r="E809" s="2" t="s">
        <v>18</v>
      </c>
      <c r="F809" s="2"/>
      <c r="G809" s="2"/>
      <c r="H809" s="2" t="str">
        <f t="shared" si="38"/>
        <v>_</v>
      </c>
      <c r="I809" s="2"/>
      <c r="J809" s="2"/>
      <c r="K809" s="2"/>
      <c r="L809" s="19" t="str">
        <f t="shared" si="37"/>
        <v>_</v>
      </c>
      <c r="M809" s="2"/>
      <c r="N809" s="2">
        <f>IF(ISBLANK(Table2[[#This Row],[ActualResult]]), 0, 1)</f>
        <v>0</v>
      </c>
      <c r="O809" s="2" t="str">
        <f>IF(ISBLANK(Table2[[#This Row],[ActualResult]]), "_", IF(Table2[[#This Row],[ActualWinner]]=Table2[[#This Row],[PredictedWinner]], "Y", "N"))</f>
        <v>_</v>
      </c>
      <c r="P809" s="2" t="str">
        <f>IF(ISBLANK(Table2[[#This Row],[ActualResult]]), "_", IF(Table2[[#This Row],[ActualAwayScore]]=Table2[[#This Row],[PredictedAwayScore]], "Y", "N"))</f>
        <v>_</v>
      </c>
      <c r="Q809" s="2" t="str">
        <f>IF(ISBLANK(Table2[[#This Row],[ActualResult]]), "_", IF(Table2[[#This Row],[ActualHomeScore]]=Table2[[#This Row],[PredictedHomeScore]], "Y", "N"))</f>
        <v>_</v>
      </c>
      <c r="R809" s="2"/>
      <c r="S809" s="2" t="str">
        <f t="shared" si="36"/>
        <v>_</v>
      </c>
      <c r="T809" s="2">
        <f>IF(VLOOKUP(Table2[[#This Row],[AwayTeam]],Table3[[Teams]:[D]],2)=VLOOKUP(Table2[[#This Row],[HomeTeam]],Table3[[Teams]:[D]],2),1,0)</f>
        <v>0</v>
      </c>
      <c r="U809" s="2">
        <f>IF(VLOOKUP(Table2[[#This Row],[AwayTeam]],Table3[[Teams]:[D]],3)=VLOOKUP(Table2[[#This Row],[HomeTeam]],Table3[[Teams]:[D]],3),1,0)</f>
        <v>0</v>
      </c>
      <c r="V809" s="2">
        <f>IF(Table2[[#This Row],[InterConf]]=1,IF(Table2[[#This Row],[InterDiv]]=0, 1, 0), 0)</f>
        <v>0</v>
      </c>
      <c r="W809" s="2">
        <f>IF(VLOOKUP(Table2[[#This Row],[AwayTeam]],Table3[[Teams]:[D]],2)&lt;&gt;VLOOKUP(Table2[[#This Row],[HomeTeam]],Table3[[Teams]:[D]],2),1,0)</f>
        <v>1</v>
      </c>
    </row>
    <row r="810" spans="1:23" x14ac:dyDescent="0.25">
      <c r="B810" s="1">
        <v>45686</v>
      </c>
      <c r="C810" s="9" t="s">
        <v>919</v>
      </c>
      <c r="D810" s="2" t="s">
        <v>28</v>
      </c>
      <c r="E810" s="2" t="s">
        <v>14</v>
      </c>
      <c r="F810" s="2"/>
      <c r="G810" s="2"/>
      <c r="H810" s="2" t="str">
        <f t="shared" si="38"/>
        <v>_</v>
      </c>
      <c r="I810" s="2"/>
      <c r="J810" s="2"/>
      <c r="K810" s="2"/>
      <c r="L810" s="2" t="str">
        <f t="shared" si="37"/>
        <v>_</v>
      </c>
      <c r="M810" s="2"/>
      <c r="N810" s="2">
        <f>IF(ISBLANK(Table2[[#This Row],[ActualResult]]), 0, 1)</f>
        <v>0</v>
      </c>
      <c r="O810" s="2" t="str">
        <f>IF(ISBLANK(Table2[[#This Row],[ActualResult]]), "_", IF(Table2[[#This Row],[ActualWinner]]=Table2[[#This Row],[PredictedWinner]], "Y", "N"))</f>
        <v>_</v>
      </c>
      <c r="P810" s="2" t="str">
        <f>IF(ISBLANK(Table2[[#This Row],[ActualResult]]), "_", IF(Table2[[#This Row],[ActualAwayScore]]=Table2[[#This Row],[PredictedAwayScore]], "Y", "N"))</f>
        <v>_</v>
      </c>
      <c r="Q810" s="2" t="str">
        <f>IF(ISBLANK(Table2[[#This Row],[ActualResult]]), "_", IF(Table2[[#This Row],[ActualHomeScore]]=Table2[[#This Row],[PredictedHomeScore]], "Y", "N"))</f>
        <v>_</v>
      </c>
      <c r="R810" s="2"/>
      <c r="S810" s="2" t="str">
        <f t="shared" si="36"/>
        <v>_</v>
      </c>
      <c r="T810" s="2">
        <f>IF(VLOOKUP(Table2[[#This Row],[AwayTeam]],Table3[[Teams]:[D]],2)=VLOOKUP(Table2[[#This Row],[HomeTeam]],Table3[[Teams]:[D]],2),1,0)</f>
        <v>0</v>
      </c>
      <c r="U810" s="2">
        <f>IF(VLOOKUP(Table2[[#This Row],[AwayTeam]],Table3[[Teams]:[D]],3)=VLOOKUP(Table2[[#This Row],[HomeTeam]],Table3[[Teams]:[D]],3),1,0)</f>
        <v>0</v>
      </c>
      <c r="V810" s="2">
        <f>IF(Table2[[#This Row],[InterConf]]=1,IF(Table2[[#This Row],[InterDiv]]=0, 1, 0), 0)</f>
        <v>0</v>
      </c>
      <c r="W810" s="2">
        <f>IF(VLOOKUP(Table2[[#This Row],[AwayTeam]],Table3[[Teams]:[D]],2)&lt;&gt;VLOOKUP(Table2[[#This Row],[HomeTeam]],Table3[[Teams]:[D]],2),1,0)</f>
        <v>1</v>
      </c>
    </row>
    <row r="811" spans="1:23" x14ac:dyDescent="0.25">
      <c r="B811" s="1">
        <v>45686</v>
      </c>
      <c r="C811" s="9" t="s">
        <v>920</v>
      </c>
      <c r="D811" s="2" t="s">
        <v>45</v>
      </c>
      <c r="E811" s="2" t="s">
        <v>32</v>
      </c>
      <c r="F811" s="2"/>
      <c r="G811" s="2"/>
      <c r="H811" s="2" t="str">
        <f t="shared" si="38"/>
        <v>_</v>
      </c>
      <c r="I811" s="2"/>
      <c r="J811" s="2"/>
      <c r="K811" s="2"/>
      <c r="L811" s="2" t="str">
        <f t="shared" si="37"/>
        <v>_</v>
      </c>
      <c r="M811" s="2"/>
      <c r="N811" s="2">
        <f>IF(ISBLANK(Table2[[#This Row],[ActualResult]]), 0, 1)</f>
        <v>0</v>
      </c>
      <c r="O811" s="2" t="str">
        <f>IF(ISBLANK(Table2[[#This Row],[ActualResult]]), "_", IF(Table2[[#This Row],[ActualWinner]]=Table2[[#This Row],[PredictedWinner]], "Y", "N"))</f>
        <v>_</v>
      </c>
      <c r="P811" s="2" t="str">
        <f>IF(ISBLANK(Table2[[#This Row],[ActualResult]]), "_", IF(Table2[[#This Row],[ActualAwayScore]]=Table2[[#This Row],[PredictedAwayScore]], "Y", "N"))</f>
        <v>_</v>
      </c>
      <c r="Q811" s="2" t="str">
        <f>IF(ISBLANK(Table2[[#This Row],[ActualResult]]), "_", IF(Table2[[#This Row],[ActualHomeScore]]=Table2[[#This Row],[PredictedHomeScore]], "Y", "N"))</f>
        <v>_</v>
      </c>
      <c r="R811" s="2"/>
      <c r="S811" s="2" t="str">
        <f t="shared" si="36"/>
        <v>_</v>
      </c>
      <c r="T811" s="2">
        <f>IF(VLOOKUP(Table2[[#This Row],[AwayTeam]],Table3[[Teams]:[D]],2)=VLOOKUP(Table2[[#This Row],[HomeTeam]],Table3[[Teams]:[D]],2),1,0)</f>
        <v>1</v>
      </c>
      <c r="U811" s="2">
        <f>IF(VLOOKUP(Table2[[#This Row],[AwayTeam]],Table3[[Teams]:[D]],3)=VLOOKUP(Table2[[#This Row],[HomeTeam]],Table3[[Teams]:[D]],3),1,0)</f>
        <v>1</v>
      </c>
      <c r="V811" s="2">
        <f>IF(Table2[[#This Row],[InterConf]]=1,IF(Table2[[#This Row],[InterDiv]]=0, 1, 0), 0)</f>
        <v>0</v>
      </c>
      <c r="W811" s="2">
        <f>IF(VLOOKUP(Table2[[#This Row],[AwayTeam]],Table3[[Teams]:[D]],2)&lt;&gt;VLOOKUP(Table2[[#This Row],[HomeTeam]],Table3[[Teams]:[D]],2),1,0)</f>
        <v>0</v>
      </c>
    </row>
    <row r="812" spans="1:23" x14ac:dyDescent="0.25">
      <c r="B812" s="1">
        <v>45686</v>
      </c>
      <c r="C812" s="9" t="s">
        <v>921</v>
      </c>
      <c r="D812" s="2" t="s">
        <v>25</v>
      </c>
      <c r="E812" s="2" t="s">
        <v>35</v>
      </c>
      <c r="F812" s="2"/>
      <c r="G812" s="2"/>
      <c r="H812" s="2" t="str">
        <f t="shared" si="38"/>
        <v>_</v>
      </c>
      <c r="I812" s="2"/>
      <c r="J812" s="2"/>
      <c r="K812" s="2"/>
      <c r="L812" s="2" t="str">
        <f t="shared" si="37"/>
        <v>_</v>
      </c>
      <c r="M812" s="2"/>
      <c r="N812" s="2">
        <f>IF(ISBLANK(Table2[[#This Row],[ActualResult]]), 0, 1)</f>
        <v>0</v>
      </c>
      <c r="O812" s="2" t="str">
        <f>IF(ISBLANK(Table2[[#This Row],[ActualResult]]), "_", IF(Table2[[#This Row],[ActualWinner]]=Table2[[#This Row],[PredictedWinner]], "Y", "N"))</f>
        <v>_</v>
      </c>
      <c r="P812" s="2" t="str">
        <f>IF(ISBLANK(Table2[[#This Row],[ActualResult]]), "_", IF(Table2[[#This Row],[ActualAwayScore]]=Table2[[#This Row],[PredictedAwayScore]], "Y", "N"))</f>
        <v>_</v>
      </c>
      <c r="Q812" s="2" t="str">
        <f>IF(ISBLANK(Table2[[#This Row],[ActualResult]]), "_", IF(Table2[[#This Row],[ActualHomeScore]]=Table2[[#This Row],[PredictedHomeScore]], "Y", "N"))</f>
        <v>_</v>
      </c>
      <c r="R812" s="2"/>
      <c r="S812" s="2" t="str">
        <f t="shared" si="36"/>
        <v>_</v>
      </c>
      <c r="T812" s="2">
        <f>IF(VLOOKUP(Table2[[#This Row],[AwayTeam]],Table3[[Teams]:[D]],2)=VLOOKUP(Table2[[#This Row],[HomeTeam]],Table3[[Teams]:[D]],2),1,0)</f>
        <v>1</v>
      </c>
      <c r="U812" s="2">
        <f>IF(VLOOKUP(Table2[[#This Row],[AwayTeam]],Table3[[Teams]:[D]],3)=VLOOKUP(Table2[[#This Row],[HomeTeam]],Table3[[Teams]:[D]],3),1,0)</f>
        <v>0</v>
      </c>
      <c r="V812" s="2">
        <f>IF(Table2[[#This Row],[InterConf]]=1,IF(Table2[[#This Row],[InterDiv]]=0, 1, 0), 0)</f>
        <v>1</v>
      </c>
      <c r="W812" s="2">
        <f>IF(VLOOKUP(Table2[[#This Row],[AwayTeam]],Table3[[Teams]:[D]],2)&lt;&gt;VLOOKUP(Table2[[#This Row],[HomeTeam]],Table3[[Teams]:[D]],2),1,0)</f>
        <v>0</v>
      </c>
    </row>
    <row r="813" spans="1:23" x14ac:dyDescent="0.25">
      <c r="A813" s="5"/>
      <c r="B813" s="3">
        <v>45686</v>
      </c>
      <c r="C813" s="10" t="s">
        <v>922</v>
      </c>
      <c r="D813" s="4" t="s">
        <v>21</v>
      </c>
      <c r="E813" s="4" t="s">
        <v>15</v>
      </c>
      <c r="F813" s="4"/>
      <c r="G813" s="4"/>
      <c r="H813" s="4" t="str">
        <f t="shared" si="38"/>
        <v>_</v>
      </c>
      <c r="I813" s="4"/>
      <c r="J813" s="4"/>
      <c r="K813" s="4"/>
      <c r="L813" s="2" t="str">
        <f t="shared" si="37"/>
        <v>_</v>
      </c>
      <c r="M813" s="4"/>
      <c r="N813" s="4">
        <f>IF(ISBLANK(Table2[[#This Row],[ActualResult]]), 0, 1)</f>
        <v>0</v>
      </c>
      <c r="O813" s="4" t="str">
        <f>IF(ISBLANK(Table2[[#This Row],[ActualResult]]), "_", IF(Table2[[#This Row],[ActualWinner]]=Table2[[#This Row],[PredictedWinner]], "Y", "N"))</f>
        <v>_</v>
      </c>
      <c r="P813" s="4" t="str">
        <f>IF(ISBLANK(Table2[[#This Row],[ActualResult]]), "_", IF(Table2[[#This Row],[ActualAwayScore]]=Table2[[#This Row],[PredictedAwayScore]], "Y", "N"))</f>
        <v>_</v>
      </c>
      <c r="Q813" s="4" t="str">
        <f>IF(ISBLANK(Table2[[#This Row],[ActualResult]]), "_", IF(Table2[[#This Row],[ActualHomeScore]]=Table2[[#This Row],[PredictedHomeScore]], "Y", "N"))</f>
        <v>_</v>
      </c>
      <c r="R813" s="2"/>
      <c r="S813" s="2" t="str">
        <f t="shared" si="36"/>
        <v>_</v>
      </c>
      <c r="T813" s="2">
        <f>IF(VLOOKUP(Table2[[#This Row],[AwayTeam]],Table3[[Teams]:[D]],2)=VLOOKUP(Table2[[#This Row],[HomeTeam]],Table3[[Teams]:[D]],2),1,0)</f>
        <v>0</v>
      </c>
      <c r="U813" s="2">
        <f>IF(VLOOKUP(Table2[[#This Row],[AwayTeam]],Table3[[Teams]:[D]],3)=VLOOKUP(Table2[[#This Row],[HomeTeam]],Table3[[Teams]:[D]],3),1,0)</f>
        <v>0</v>
      </c>
      <c r="V813" s="2">
        <f>IF(Table2[[#This Row],[InterConf]]=1,IF(Table2[[#This Row],[InterDiv]]=0, 1, 0), 0)</f>
        <v>0</v>
      </c>
      <c r="W813" s="2">
        <f>IF(VLOOKUP(Table2[[#This Row],[AwayTeam]],Table3[[Teams]:[D]],2)&lt;&gt;VLOOKUP(Table2[[#This Row],[HomeTeam]],Table3[[Teams]:[D]],2),1,0)</f>
        <v>1</v>
      </c>
    </row>
    <row r="814" spans="1:23" x14ac:dyDescent="0.25">
      <c r="B814" s="1">
        <v>45687</v>
      </c>
      <c r="C814" s="9" t="s">
        <v>923</v>
      </c>
      <c r="D814" s="2" t="s">
        <v>22</v>
      </c>
      <c r="E814" s="2" t="s">
        <v>16</v>
      </c>
      <c r="F814" s="2"/>
      <c r="G814" s="2"/>
      <c r="H814" s="2" t="str">
        <f t="shared" si="38"/>
        <v>_</v>
      </c>
      <c r="I814" s="2"/>
      <c r="J814" s="2"/>
      <c r="K814" s="2"/>
      <c r="L814" s="19" t="str">
        <f t="shared" si="37"/>
        <v>_</v>
      </c>
      <c r="M814" s="2"/>
      <c r="N814" s="2">
        <f>IF(ISBLANK(Table2[[#This Row],[ActualResult]]), 0, 1)</f>
        <v>0</v>
      </c>
      <c r="O814" s="2" t="str">
        <f>IF(ISBLANK(Table2[[#This Row],[ActualResult]]), "_", IF(Table2[[#This Row],[ActualWinner]]=Table2[[#This Row],[PredictedWinner]], "Y", "N"))</f>
        <v>_</v>
      </c>
      <c r="P814" s="2" t="str">
        <f>IF(ISBLANK(Table2[[#This Row],[ActualResult]]), "_", IF(Table2[[#This Row],[ActualAwayScore]]=Table2[[#This Row],[PredictedAwayScore]], "Y", "N"))</f>
        <v>_</v>
      </c>
      <c r="Q814" s="2" t="str">
        <f>IF(ISBLANK(Table2[[#This Row],[ActualResult]]), "_", IF(Table2[[#This Row],[ActualHomeScore]]=Table2[[#This Row],[PredictedHomeScore]], "Y", "N"))</f>
        <v>_</v>
      </c>
      <c r="R814" s="2"/>
      <c r="S814" s="2" t="str">
        <f t="shared" si="36"/>
        <v>_</v>
      </c>
      <c r="T814" s="2">
        <f>IF(VLOOKUP(Table2[[#This Row],[AwayTeam]],Table3[[Teams]:[D]],2)=VLOOKUP(Table2[[#This Row],[HomeTeam]],Table3[[Teams]:[D]],2),1,0)</f>
        <v>0</v>
      </c>
      <c r="U814" s="2">
        <f>IF(VLOOKUP(Table2[[#This Row],[AwayTeam]],Table3[[Teams]:[D]],3)=VLOOKUP(Table2[[#This Row],[HomeTeam]],Table3[[Teams]:[D]],3),1,0)</f>
        <v>0</v>
      </c>
      <c r="V814" s="2">
        <f>IF(Table2[[#This Row],[InterConf]]=1,IF(Table2[[#This Row],[InterDiv]]=0, 1, 0), 0)</f>
        <v>0</v>
      </c>
      <c r="W814" s="2">
        <f>IF(VLOOKUP(Table2[[#This Row],[AwayTeam]],Table3[[Teams]:[D]],2)&lt;&gt;VLOOKUP(Table2[[#This Row],[HomeTeam]],Table3[[Teams]:[D]],2),1,0)</f>
        <v>1</v>
      </c>
    </row>
    <row r="815" spans="1:23" x14ac:dyDescent="0.25">
      <c r="B815" s="1">
        <v>45687</v>
      </c>
      <c r="C815" s="9" t="s">
        <v>924</v>
      </c>
      <c r="D815" s="2" t="s">
        <v>37</v>
      </c>
      <c r="E815" s="2" t="s">
        <v>19</v>
      </c>
      <c r="F815" s="2"/>
      <c r="G815" s="2"/>
      <c r="H815" s="2" t="str">
        <f t="shared" si="38"/>
        <v>_</v>
      </c>
      <c r="I815" s="2"/>
      <c r="J815" s="2"/>
      <c r="K815" s="2"/>
      <c r="L815" s="2" t="str">
        <f t="shared" si="37"/>
        <v>_</v>
      </c>
      <c r="M815" s="2"/>
      <c r="N815" s="2">
        <f>IF(ISBLANK(Table2[[#This Row],[ActualResult]]), 0, 1)</f>
        <v>0</v>
      </c>
      <c r="O815" s="2" t="str">
        <f>IF(ISBLANK(Table2[[#This Row],[ActualResult]]), "_", IF(Table2[[#This Row],[ActualWinner]]=Table2[[#This Row],[PredictedWinner]], "Y", "N"))</f>
        <v>_</v>
      </c>
      <c r="P815" s="2" t="str">
        <f>IF(ISBLANK(Table2[[#This Row],[ActualResult]]), "_", IF(Table2[[#This Row],[ActualAwayScore]]=Table2[[#This Row],[PredictedAwayScore]], "Y", "N"))</f>
        <v>_</v>
      </c>
      <c r="Q815" s="2" t="str">
        <f>IF(ISBLANK(Table2[[#This Row],[ActualResult]]), "_", IF(Table2[[#This Row],[ActualHomeScore]]=Table2[[#This Row],[PredictedHomeScore]], "Y", "N"))</f>
        <v>_</v>
      </c>
      <c r="R815" s="2"/>
      <c r="S815" s="2" t="str">
        <f t="shared" si="36"/>
        <v>_</v>
      </c>
      <c r="T815" s="2">
        <f>IF(VLOOKUP(Table2[[#This Row],[AwayTeam]],Table3[[Teams]:[D]],2)=VLOOKUP(Table2[[#This Row],[HomeTeam]],Table3[[Teams]:[D]],2),1,0)</f>
        <v>0</v>
      </c>
      <c r="U815" s="2">
        <f>IF(VLOOKUP(Table2[[#This Row],[AwayTeam]],Table3[[Teams]:[D]],3)=VLOOKUP(Table2[[#This Row],[HomeTeam]],Table3[[Teams]:[D]],3),1,0)</f>
        <v>0</v>
      </c>
      <c r="V815" s="2">
        <f>IF(Table2[[#This Row],[InterConf]]=1,IF(Table2[[#This Row],[InterDiv]]=0, 1, 0), 0)</f>
        <v>0</v>
      </c>
      <c r="W815" s="2">
        <f>IF(VLOOKUP(Table2[[#This Row],[AwayTeam]],Table3[[Teams]:[D]],2)&lt;&gt;VLOOKUP(Table2[[#This Row],[HomeTeam]],Table3[[Teams]:[D]],2),1,0)</f>
        <v>1</v>
      </c>
    </row>
    <row r="816" spans="1:23" x14ac:dyDescent="0.25">
      <c r="B816" s="1">
        <v>45687</v>
      </c>
      <c r="C816" s="9" t="s">
        <v>925</v>
      </c>
      <c r="D816" s="2" t="s">
        <v>46</v>
      </c>
      <c r="E816" s="2" t="s">
        <v>30</v>
      </c>
      <c r="F816" s="2"/>
      <c r="G816" s="2"/>
      <c r="H816" s="2" t="str">
        <f t="shared" si="38"/>
        <v>_</v>
      </c>
      <c r="I816" s="2"/>
      <c r="J816" s="2"/>
      <c r="K816" s="2"/>
      <c r="L816" s="2" t="str">
        <f t="shared" si="37"/>
        <v>_</v>
      </c>
      <c r="M816" s="2"/>
      <c r="N816" s="2">
        <f>IF(ISBLANK(Table2[[#This Row],[ActualResult]]), 0, 1)</f>
        <v>0</v>
      </c>
      <c r="O816" s="2" t="str">
        <f>IF(ISBLANK(Table2[[#This Row],[ActualResult]]), "_", IF(Table2[[#This Row],[ActualWinner]]=Table2[[#This Row],[PredictedWinner]], "Y", "N"))</f>
        <v>_</v>
      </c>
      <c r="P816" s="2" t="str">
        <f>IF(ISBLANK(Table2[[#This Row],[ActualResult]]), "_", IF(Table2[[#This Row],[ActualAwayScore]]=Table2[[#This Row],[PredictedAwayScore]], "Y", "N"))</f>
        <v>_</v>
      </c>
      <c r="Q816" s="2" t="str">
        <f>IF(ISBLANK(Table2[[#This Row],[ActualResult]]), "_", IF(Table2[[#This Row],[ActualHomeScore]]=Table2[[#This Row],[PredictedHomeScore]], "Y", "N"))</f>
        <v>_</v>
      </c>
      <c r="R816" s="2"/>
      <c r="S816" s="2" t="str">
        <f t="shared" si="36"/>
        <v>_</v>
      </c>
      <c r="T816" s="2">
        <f>IF(VLOOKUP(Table2[[#This Row],[AwayTeam]],Table3[[Teams]:[D]],2)=VLOOKUP(Table2[[#This Row],[HomeTeam]],Table3[[Teams]:[D]],2),1,0)</f>
        <v>1</v>
      </c>
      <c r="U816" s="2">
        <f>IF(VLOOKUP(Table2[[#This Row],[AwayTeam]],Table3[[Teams]:[D]],3)=VLOOKUP(Table2[[#This Row],[HomeTeam]],Table3[[Teams]:[D]],3),1,0)</f>
        <v>0</v>
      </c>
      <c r="V816" s="2">
        <f>IF(Table2[[#This Row],[InterConf]]=1,IF(Table2[[#This Row],[InterDiv]]=0, 1, 0), 0)</f>
        <v>1</v>
      </c>
      <c r="W816" s="2">
        <f>IF(VLOOKUP(Table2[[#This Row],[AwayTeam]],Table3[[Teams]:[D]],2)&lt;&gt;VLOOKUP(Table2[[#This Row],[HomeTeam]],Table3[[Teams]:[D]],2),1,0)</f>
        <v>0</v>
      </c>
    </row>
    <row r="817" spans="1:23" x14ac:dyDescent="0.25">
      <c r="B817" s="1">
        <v>45687</v>
      </c>
      <c r="C817" s="9" t="s">
        <v>926</v>
      </c>
      <c r="D817" s="2" t="s">
        <v>28</v>
      </c>
      <c r="E817" s="2" t="s">
        <v>43</v>
      </c>
      <c r="F817" s="2"/>
      <c r="G817" s="2"/>
      <c r="H817" s="2" t="str">
        <f t="shared" si="38"/>
        <v>_</v>
      </c>
      <c r="I817" s="2"/>
      <c r="J817" s="2"/>
      <c r="K817" s="2"/>
      <c r="L817" s="2" t="str">
        <f t="shared" si="37"/>
        <v>_</v>
      </c>
      <c r="M817" s="2"/>
      <c r="N817" s="2">
        <f>IF(ISBLANK(Table2[[#This Row],[ActualResult]]), 0, 1)</f>
        <v>0</v>
      </c>
      <c r="O817" s="2" t="str">
        <f>IF(ISBLANK(Table2[[#This Row],[ActualResult]]), "_", IF(Table2[[#This Row],[ActualWinner]]=Table2[[#This Row],[PredictedWinner]], "Y", "N"))</f>
        <v>_</v>
      </c>
      <c r="P817" s="2" t="str">
        <f>IF(ISBLANK(Table2[[#This Row],[ActualResult]]), "_", IF(Table2[[#This Row],[ActualAwayScore]]=Table2[[#This Row],[PredictedAwayScore]], "Y", "N"))</f>
        <v>_</v>
      </c>
      <c r="Q817" s="2" t="str">
        <f>IF(ISBLANK(Table2[[#This Row],[ActualResult]]), "_", IF(Table2[[#This Row],[ActualHomeScore]]=Table2[[#This Row],[PredictedHomeScore]], "Y", "N"))</f>
        <v>_</v>
      </c>
      <c r="R817" s="2"/>
      <c r="S817" s="2" t="str">
        <f t="shared" si="36"/>
        <v>_</v>
      </c>
      <c r="T817" s="2">
        <f>IF(VLOOKUP(Table2[[#This Row],[AwayTeam]],Table3[[Teams]:[D]],2)=VLOOKUP(Table2[[#This Row],[HomeTeam]],Table3[[Teams]:[D]],2),1,0)</f>
        <v>0</v>
      </c>
      <c r="U817" s="2">
        <f>IF(VLOOKUP(Table2[[#This Row],[AwayTeam]],Table3[[Teams]:[D]],3)=VLOOKUP(Table2[[#This Row],[HomeTeam]],Table3[[Teams]:[D]],3),1,0)</f>
        <v>0</v>
      </c>
      <c r="V817" s="2">
        <f>IF(Table2[[#This Row],[InterConf]]=1,IF(Table2[[#This Row],[InterDiv]]=0, 1, 0), 0)</f>
        <v>0</v>
      </c>
      <c r="W817" s="2">
        <f>IF(VLOOKUP(Table2[[#This Row],[AwayTeam]],Table3[[Teams]:[D]],2)&lt;&gt;VLOOKUP(Table2[[#This Row],[HomeTeam]],Table3[[Teams]:[D]],2),1,0)</f>
        <v>1</v>
      </c>
    </row>
    <row r="818" spans="1:23" x14ac:dyDescent="0.25">
      <c r="B818" s="1">
        <v>45687</v>
      </c>
      <c r="C818" s="9" t="s">
        <v>927</v>
      </c>
      <c r="D818" s="2" t="s">
        <v>17</v>
      </c>
      <c r="E818" s="2" t="s">
        <v>44</v>
      </c>
      <c r="F818" s="2"/>
      <c r="G818" s="2"/>
      <c r="H818" s="2" t="str">
        <f t="shared" si="38"/>
        <v>_</v>
      </c>
      <c r="I818" s="2"/>
      <c r="J818" s="2"/>
      <c r="K818" s="2"/>
      <c r="L818" s="2" t="str">
        <f t="shared" si="37"/>
        <v>_</v>
      </c>
      <c r="M818" s="2"/>
      <c r="N818" s="2">
        <f>IF(ISBLANK(Table2[[#This Row],[ActualResult]]), 0, 1)</f>
        <v>0</v>
      </c>
      <c r="O818" s="2" t="str">
        <f>IF(ISBLANK(Table2[[#This Row],[ActualResult]]), "_", IF(Table2[[#This Row],[ActualWinner]]=Table2[[#This Row],[PredictedWinner]], "Y", "N"))</f>
        <v>_</v>
      </c>
      <c r="P818" s="2" t="str">
        <f>IF(ISBLANK(Table2[[#This Row],[ActualResult]]), "_", IF(Table2[[#This Row],[ActualAwayScore]]=Table2[[#This Row],[PredictedAwayScore]], "Y", "N"))</f>
        <v>_</v>
      </c>
      <c r="Q818" s="2" t="str">
        <f>IF(ISBLANK(Table2[[#This Row],[ActualResult]]), "_", IF(Table2[[#This Row],[ActualHomeScore]]=Table2[[#This Row],[PredictedHomeScore]], "Y", "N"))</f>
        <v>_</v>
      </c>
      <c r="R818" s="2"/>
      <c r="S818" s="2" t="str">
        <f t="shared" si="36"/>
        <v>_</v>
      </c>
      <c r="T818" s="2">
        <f>IF(VLOOKUP(Table2[[#This Row],[AwayTeam]],Table3[[Teams]:[D]],2)=VLOOKUP(Table2[[#This Row],[HomeTeam]],Table3[[Teams]:[D]],2),1,0)</f>
        <v>0</v>
      </c>
      <c r="U818" s="2">
        <f>IF(VLOOKUP(Table2[[#This Row],[AwayTeam]],Table3[[Teams]:[D]],3)=VLOOKUP(Table2[[#This Row],[HomeTeam]],Table3[[Teams]:[D]],3),1,0)</f>
        <v>0</v>
      </c>
      <c r="V818" s="2">
        <f>IF(Table2[[#This Row],[InterConf]]=1,IF(Table2[[#This Row],[InterDiv]]=0, 1, 0), 0)</f>
        <v>0</v>
      </c>
      <c r="W818" s="2">
        <f>IF(VLOOKUP(Table2[[#This Row],[AwayTeam]],Table3[[Teams]:[D]],2)&lt;&gt;VLOOKUP(Table2[[#This Row],[HomeTeam]],Table3[[Teams]:[D]],2),1,0)</f>
        <v>1</v>
      </c>
    </row>
    <row r="819" spans="1:23" x14ac:dyDescent="0.25">
      <c r="B819" s="1">
        <v>45687</v>
      </c>
      <c r="C819" s="9" t="s">
        <v>928</v>
      </c>
      <c r="D819" s="2" t="s">
        <v>33</v>
      </c>
      <c r="E819" s="2" t="s">
        <v>45</v>
      </c>
      <c r="F819" s="2"/>
      <c r="G819" s="2"/>
      <c r="H819" s="2" t="str">
        <f t="shared" si="38"/>
        <v>_</v>
      </c>
      <c r="I819" s="2"/>
      <c r="J819" s="2"/>
      <c r="K819" s="2"/>
      <c r="L819" s="2" t="str">
        <f t="shared" si="37"/>
        <v>_</v>
      </c>
      <c r="M819" s="2"/>
      <c r="N819" s="2">
        <f>IF(ISBLANK(Table2[[#This Row],[ActualResult]]), 0, 1)</f>
        <v>0</v>
      </c>
      <c r="O819" s="2" t="str">
        <f>IF(ISBLANK(Table2[[#This Row],[ActualResult]]), "_", IF(Table2[[#This Row],[ActualWinner]]=Table2[[#This Row],[PredictedWinner]], "Y", "N"))</f>
        <v>_</v>
      </c>
      <c r="P819" s="2" t="str">
        <f>IF(ISBLANK(Table2[[#This Row],[ActualResult]]), "_", IF(Table2[[#This Row],[ActualAwayScore]]=Table2[[#This Row],[PredictedAwayScore]], "Y", "N"))</f>
        <v>_</v>
      </c>
      <c r="Q819" s="2" t="str">
        <f>IF(ISBLANK(Table2[[#This Row],[ActualResult]]), "_", IF(Table2[[#This Row],[ActualHomeScore]]=Table2[[#This Row],[PredictedHomeScore]], "Y", "N"))</f>
        <v>_</v>
      </c>
      <c r="R819" s="2"/>
      <c r="S819" s="2" t="str">
        <f t="shared" si="36"/>
        <v>_</v>
      </c>
      <c r="T819" s="2">
        <f>IF(VLOOKUP(Table2[[#This Row],[AwayTeam]],Table3[[Teams]:[D]],2)=VLOOKUP(Table2[[#This Row],[HomeTeam]],Table3[[Teams]:[D]],2),1,0)</f>
        <v>1</v>
      </c>
      <c r="U819" s="2">
        <f>IF(VLOOKUP(Table2[[#This Row],[AwayTeam]],Table3[[Teams]:[D]],3)=VLOOKUP(Table2[[#This Row],[HomeTeam]],Table3[[Teams]:[D]],3),1,0)</f>
        <v>1</v>
      </c>
      <c r="V819" s="2">
        <f>IF(Table2[[#This Row],[InterConf]]=1,IF(Table2[[#This Row],[InterDiv]]=0, 1, 0), 0)</f>
        <v>0</v>
      </c>
      <c r="W819" s="2">
        <f>IF(VLOOKUP(Table2[[#This Row],[AwayTeam]],Table3[[Teams]:[D]],2)&lt;&gt;VLOOKUP(Table2[[#This Row],[HomeTeam]],Table3[[Teams]:[D]],2),1,0)</f>
        <v>0</v>
      </c>
    </row>
    <row r="820" spans="1:23" x14ac:dyDescent="0.25">
      <c r="B820" s="1">
        <v>45687</v>
      </c>
      <c r="C820" s="9" t="s">
        <v>929</v>
      </c>
      <c r="D820" s="2" t="s">
        <v>47</v>
      </c>
      <c r="E820" s="2" t="s">
        <v>24</v>
      </c>
      <c r="F820" s="2"/>
      <c r="G820" s="2"/>
      <c r="H820" s="2" t="str">
        <f t="shared" si="38"/>
        <v>_</v>
      </c>
      <c r="I820" s="2"/>
      <c r="J820" s="2"/>
      <c r="K820" s="2"/>
      <c r="L820" s="2" t="str">
        <f t="shared" si="37"/>
        <v>_</v>
      </c>
      <c r="M820" s="2"/>
      <c r="N820" s="2">
        <f>IF(ISBLANK(Table2[[#This Row],[ActualResult]]), 0, 1)</f>
        <v>0</v>
      </c>
      <c r="O820" s="2" t="str">
        <f>IF(ISBLANK(Table2[[#This Row],[ActualResult]]), "_", IF(Table2[[#This Row],[ActualWinner]]=Table2[[#This Row],[PredictedWinner]], "Y", "N"))</f>
        <v>_</v>
      </c>
      <c r="P820" s="2" t="str">
        <f>IF(ISBLANK(Table2[[#This Row],[ActualResult]]), "_", IF(Table2[[#This Row],[ActualAwayScore]]=Table2[[#This Row],[PredictedAwayScore]], "Y", "N"))</f>
        <v>_</v>
      </c>
      <c r="Q820" s="2" t="str">
        <f>IF(ISBLANK(Table2[[#This Row],[ActualResult]]), "_", IF(Table2[[#This Row],[ActualHomeScore]]=Table2[[#This Row],[PredictedHomeScore]], "Y", "N"))</f>
        <v>_</v>
      </c>
      <c r="R820" s="2"/>
      <c r="S820" s="2" t="str">
        <f t="shared" si="36"/>
        <v>_</v>
      </c>
      <c r="T820" s="2">
        <f>IF(VLOOKUP(Table2[[#This Row],[AwayTeam]],Table3[[Teams]:[D]],2)=VLOOKUP(Table2[[#This Row],[HomeTeam]],Table3[[Teams]:[D]],2),1,0)</f>
        <v>1</v>
      </c>
      <c r="U820" s="2">
        <f>IF(VLOOKUP(Table2[[#This Row],[AwayTeam]],Table3[[Teams]:[D]],3)=VLOOKUP(Table2[[#This Row],[HomeTeam]],Table3[[Teams]:[D]],3),1,0)</f>
        <v>1</v>
      </c>
      <c r="V820" s="2">
        <f>IF(Table2[[#This Row],[InterConf]]=1,IF(Table2[[#This Row],[InterDiv]]=0, 1, 0), 0)</f>
        <v>0</v>
      </c>
      <c r="W820" s="2">
        <f>IF(VLOOKUP(Table2[[#This Row],[AwayTeam]],Table3[[Teams]:[D]],2)&lt;&gt;VLOOKUP(Table2[[#This Row],[HomeTeam]],Table3[[Teams]:[D]],2),1,0)</f>
        <v>0</v>
      </c>
    </row>
    <row r="821" spans="1:23" x14ac:dyDescent="0.25">
      <c r="B821" s="1">
        <v>45687</v>
      </c>
      <c r="C821" s="9" t="s">
        <v>930</v>
      </c>
      <c r="D821" s="2" t="s">
        <v>31</v>
      </c>
      <c r="E821" s="2" t="s">
        <v>23</v>
      </c>
      <c r="F821" s="2"/>
      <c r="G821" s="2"/>
      <c r="H821" s="2" t="str">
        <f t="shared" si="38"/>
        <v>_</v>
      </c>
      <c r="I821" s="2"/>
      <c r="J821" s="2"/>
      <c r="K821" s="2"/>
      <c r="L821" s="2" t="str">
        <f t="shared" si="37"/>
        <v>_</v>
      </c>
      <c r="M821" s="2"/>
      <c r="N821" s="2">
        <f>IF(ISBLANK(Table2[[#This Row],[ActualResult]]), 0, 1)</f>
        <v>0</v>
      </c>
      <c r="O821" s="2" t="str">
        <f>IF(ISBLANK(Table2[[#This Row],[ActualResult]]), "_", IF(Table2[[#This Row],[ActualWinner]]=Table2[[#This Row],[PredictedWinner]], "Y", "N"))</f>
        <v>_</v>
      </c>
      <c r="P821" s="2" t="str">
        <f>IF(ISBLANK(Table2[[#This Row],[ActualResult]]), "_", IF(Table2[[#This Row],[ActualAwayScore]]=Table2[[#This Row],[PredictedAwayScore]], "Y", "N"))</f>
        <v>_</v>
      </c>
      <c r="Q821" s="2" t="str">
        <f>IF(ISBLANK(Table2[[#This Row],[ActualResult]]), "_", IF(Table2[[#This Row],[ActualHomeScore]]=Table2[[#This Row],[PredictedHomeScore]], "Y", "N"))</f>
        <v>_</v>
      </c>
      <c r="R821" s="2"/>
      <c r="S821" s="2" t="str">
        <f t="shared" si="36"/>
        <v>_</v>
      </c>
      <c r="T821" s="2">
        <f>IF(VLOOKUP(Table2[[#This Row],[AwayTeam]],Table3[[Teams]:[D]],2)=VLOOKUP(Table2[[#This Row],[HomeTeam]],Table3[[Teams]:[D]],2),1,0)</f>
        <v>0</v>
      </c>
      <c r="U821" s="2">
        <f>IF(VLOOKUP(Table2[[#This Row],[AwayTeam]],Table3[[Teams]:[D]],3)=VLOOKUP(Table2[[#This Row],[HomeTeam]],Table3[[Teams]:[D]],3),1,0)</f>
        <v>0</v>
      </c>
      <c r="V821" s="2">
        <f>IF(Table2[[#This Row],[InterConf]]=1,IF(Table2[[#This Row],[InterDiv]]=0, 1, 0), 0)</f>
        <v>0</v>
      </c>
      <c r="W821" s="2">
        <f>IF(VLOOKUP(Table2[[#This Row],[AwayTeam]],Table3[[Teams]:[D]],2)&lt;&gt;VLOOKUP(Table2[[#This Row],[HomeTeam]],Table3[[Teams]:[D]],2),1,0)</f>
        <v>1</v>
      </c>
    </row>
    <row r="822" spans="1:23" x14ac:dyDescent="0.25">
      <c r="B822" s="1">
        <v>45687</v>
      </c>
      <c r="C822" s="9" t="s">
        <v>931</v>
      </c>
      <c r="D822" s="2" t="s">
        <v>36</v>
      </c>
      <c r="E822" s="2" t="s">
        <v>27</v>
      </c>
      <c r="F822" s="2"/>
      <c r="G822" s="2"/>
      <c r="H822" s="2" t="str">
        <f t="shared" si="38"/>
        <v>_</v>
      </c>
      <c r="I822" s="2"/>
      <c r="J822" s="2"/>
      <c r="K822" s="2"/>
      <c r="L822" s="2" t="str">
        <f t="shared" si="37"/>
        <v>_</v>
      </c>
      <c r="M822" s="2"/>
      <c r="N822" s="2">
        <f>IF(ISBLANK(Table2[[#This Row],[ActualResult]]), 0, 1)</f>
        <v>0</v>
      </c>
      <c r="O822" s="2" t="str">
        <f>IF(ISBLANK(Table2[[#This Row],[ActualResult]]), "_", IF(Table2[[#This Row],[ActualWinner]]=Table2[[#This Row],[PredictedWinner]], "Y", "N"))</f>
        <v>_</v>
      </c>
      <c r="P822" s="2" t="str">
        <f>IF(ISBLANK(Table2[[#This Row],[ActualResult]]), "_", IF(Table2[[#This Row],[ActualAwayScore]]=Table2[[#This Row],[PredictedAwayScore]], "Y", "N"))</f>
        <v>_</v>
      </c>
      <c r="Q822" s="2" t="str">
        <f>IF(ISBLANK(Table2[[#This Row],[ActualResult]]), "_", IF(Table2[[#This Row],[ActualHomeScore]]=Table2[[#This Row],[PredictedHomeScore]], "Y", "N"))</f>
        <v>_</v>
      </c>
      <c r="R822" s="2"/>
      <c r="S822" s="2" t="str">
        <f t="shared" si="36"/>
        <v>_</v>
      </c>
      <c r="T822" s="2">
        <f>IF(VLOOKUP(Table2[[#This Row],[AwayTeam]],Table3[[Teams]:[D]],2)=VLOOKUP(Table2[[#This Row],[HomeTeam]],Table3[[Teams]:[D]],2),1,0)</f>
        <v>0</v>
      </c>
      <c r="U822" s="2">
        <f>IF(VLOOKUP(Table2[[#This Row],[AwayTeam]],Table3[[Teams]:[D]],3)=VLOOKUP(Table2[[#This Row],[HomeTeam]],Table3[[Teams]:[D]],3),1,0)</f>
        <v>0</v>
      </c>
      <c r="V822" s="2">
        <f>IF(Table2[[#This Row],[InterConf]]=1,IF(Table2[[#This Row],[InterDiv]]=0, 1, 0), 0)</f>
        <v>0</v>
      </c>
      <c r="W822" s="2">
        <f>IF(VLOOKUP(Table2[[#This Row],[AwayTeam]],Table3[[Teams]:[D]],2)&lt;&gt;VLOOKUP(Table2[[#This Row],[HomeTeam]],Table3[[Teams]:[D]],2),1,0)</f>
        <v>1</v>
      </c>
    </row>
    <row r="823" spans="1:23" x14ac:dyDescent="0.25">
      <c r="A823" s="5"/>
      <c r="B823" s="3">
        <v>45687</v>
      </c>
      <c r="C823" s="10" t="s">
        <v>932</v>
      </c>
      <c r="D823" s="4" t="s">
        <v>38</v>
      </c>
      <c r="E823" s="4" t="s">
        <v>12</v>
      </c>
      <c r="F823" s="4"/>
      <c r="G823" s="4"/>
      <c r="H823" s="4" t="str">
        <f t="shared" si="38"/>
        <v>_</v>
      </c>
      <c r="I823" s="4"/>
      <c r="J823" s="4"/>
      <c r="K823" s="4"/>
      <c r="L823" s="2" t="str">
        <f t="shared" si="37"/>
        <v>_</v>
      </c>
      <c r="M823" s="4"/>
      <c r="N823" s="4">
        <f>IF(ISBLANK(Table2[[#This Row],[ActualResult]]), 0, 1)</f>
        <v>0</v>
      </c>
      <c r="O823" s="4" t="str">
        <f>IF(ISBLANK(Table2[[#This Row],[ActualResult]]), "_", IF(Table2[[#This Row],[ActualWinner]]=Table2[[#This Row],[PredictedWinner]], "Y", "N"))</f>
        <v>_</v>
      </c>
      <c r="P823" s="4" t="str">
        <f>IF(ISBLANK(Table2[[#This Row],[ActualResult]]), "_", IF(Table2[[#This Row],[ActualAwayScore]]=Table2[[#This Row],[PredictedAwayScore]], "Y", "N"))</f>
        <v>_</v>
      </c>
      <c r="Q823" s="4" t="str">
        <f>IF(ISBLANK(Table2[[#This Row],[ActualResult]]), "_", IF(Table2[[#This Row],[ActualHomeScore]]=Table2[[#This Row],[PredictedHomeScore]], "Y", "N"))</f>
        <v>_</v>
      </c>
      <c r="R823" s="2"/>
      <c r="S823" s="2" t="str">
        <f t="shared" si="36"/>
        <v>_</v>
      </c>
      <c r="T823" s="2">
        <f>IF(VLOOKUP(Table2[[#This Row],[AwayTeam]],Table3[[Teams]:[D]],2)=VLOOKUP(Table2[[#This Row],[HomeTeam]],Table3[[Teams]:[D]],2),1,0)</f>
        <v>1</v>
      </c>
      <c r="U823" s="2">
        <f>IF(VLOOKUP(Table2[[#This Row],[AwayTeam]],Table3[[Teams]:[D]],3)=VLOOKUP(Table2[[#This Row],[HomeTeam]],Table3[[Teams]:[D]],3),1,0)</f>
        <v>1</v>
      </c>
      <c r="V823" s="2">
        <f>IF(Table2[[#This Row],[InterConf]]=1,IF(Table2[[#This Row],[InterDiv]]=0, 1, 0), 0)</f>
        <v>0</v>
      </c>
      <c r="W823" s="2">
        <f>IF(VLOOKUP(Table2[[#This Row],[AwayTeam]],Table3[[Teams]:[D]],2)&lt;&gt;VLOOKUP(Table2[[#This Row],[HomeTeam]],Table3[[Teams]:[D]],2),1,0)</f>
        <v>0</v>
      </c>
    </row>
    <row r="824" spans="1:23" x14ac:dyDescent="0.25">
      <c r="B824" s="1">
        <v>45688</v>
      </c>
      <c r="C824" s="9" t="s">
        <v>933</v>
      </c>
      <c r="D824" s="2" t="s">
        <v>35</v>
      </c>
      <c r="E824" s="2" t="s">
        <v>29</v>
      </c>
      <c r="F824" s="2"/>
      <c r="G824" s="2"/>
      <c r="H824" s="2" t="str">
        <f t="shared" si="38"/>
        <v>_</v>
      </c>
      <c r="I824" s="2"/>
      <c r="J824" s="2"/>
      <c r="K824" s="2"/>
      <c r="L824" s="19" t="str">
        <f t="shared" si="37"/>
        <v>_</v>
      </c>
      <c r="M824" s="2"/>
      <c r="N824" s="2">
        <f>IF(ISBLANK(Table2[[#This Row],[ActualResult]]), 0, 1)</f>
        <v>0</v>
      </c>
      <c r="O824" s="2" t="str">
        <f>IF(ISBLANK(Table2[[#This Row],[ActualResult]]), "_", IF(Table2[[#This Row],[ActualWinner]]=Table2[[#This Row],[PredictedWinner]], "Y", "N"))</f>
        <v>_</v>
      </c>
      <c r="P824" s="2" t="str">
        <f>IF(ISBLANK(Table2[[#This Row],[ActualResult]]), "_", IF(Table2[[#This Row],[ActualAwayScore]]=Table2[[#This Row],[PredictedAwayScore]], "Y", "N"))</f>
        <v>_</v>
      </c>
      <c r="Q824" s="2" t="str">
        <f>IF(ISBLANK(Table2[[#This Row],[ActualResult]]), "_", IF(Table2[[#This Row],[ActualHomeScore]]=Table2[[#This Row],[PredictedHomeScore]], "Y", "N"))</f>
        <v>_</v>
      </c>
      <c r="R824" s="2"/>
      <c r="S824" s="2" t="str">
        <f t="shared" si="36"/>
        <v>_</v>
      </c>
      <c r="T824" s="2">
        <f>IF(VLOOKUP(Table2[[#This Row],[AwayTeam]],Table3[[Teams]:[D]],2)=VLOOKUP(Table2[[#This Row],[HomeTeam]],Table3[[Teams]:[D]],2),1,0)</f>
        <v>0</v>
      </c>
      <c r="U824" s="2">
        <f>IF(VLOOKUP(Table2[[#This Row],[AwayTeam]],Table3[[Teams]:[D]],3)=VLOOKUP(Table2[[#This Row],[HomeTeam]],Table3[[Teams]:[D]],3),1,0)</f>
        <v>0</v>
      </c>
      <c r="V824" s="2">
        <f>IF(Table2[[#This Row],[InterConf]]=1,IF(Table2[[#This Row],[InterDiv]]=0, 1, 0), 0)</f>
        <v>0</v>
      </c>
      <c r="W824" s="2">
        <f>IF(VLOOKUP(Table2[[#This Row],[AwayTeam]],Table3[[Teams]:[D]],2)&lt;&gt;VLOOKUP(Table2[[#This Row],[HomeTeam]],Table3[[Teams]:[D]],2),1,0)</f>
        <v>1</v>
      </c>
    </row>
    <row r="825" spans="1:23" x14ac:dyDescent="0.25">
      <c r="B825" s="1">
        <v>45688</v>
      </c>
      <c r="C825" s="9" t="s">
        <v>934</v>
      </c>
      <c r="D825" s="2" t="s">
        <v>25</v>
      </c>
      <c r="E825" s="2" t="s">
        <v>34</v>
      </c>
      <c r="F825" s="2"/>
      <c r="G825" s="2"/>
      <c r="H825" s="2" t="str">
        <f t="shared" si="38"/>
        <v>_</v>
      </c>
      <c r="I825" s="2"/>
      <c r="J825" s="2"/>
      <c r="K825" s="2"/>
      <c r="L825" s="2" t="str">
        <f t="shared" si="37"/>
        <v>_</v>
      </c>
      <c r="M825" s="2"/>
      <c r="N825" s="2">
        <f>IF(ISBLANK(Table2[[#This Row],[ActualResult]]), 0, 1)</f>
        <v>0</v>
      </c>
      <c r="O825" s="2" t="str">
        <f>IF(ISBLANK(Table2[[#This Row],[ActualResult]]), "_", IF(Table2[[#This Row],[ActualWinner]]=Table2[[#This Row],[PredictedWinner]], "Y", "N"))</f>
        <v>_</v>
      </c>
      <c r="P825" s="2" t="str">
        <f>IF(ISBLANK(Table2[[#This Row],[ActualResult]]), "_", IF(Table2[[#This Row],[ActualAwayScore]]=Table2[[#This Row],[PredictedAwayScore]], "Y", "N"))</f>
        <v>_</v>
      </c>
      <c r="Q825" s="2" t="str">
        <f>IF(ISBLANK(Table2[[#This Row],[ActualResult]]), "_", IF(Table2[[#This Row],[ActualHomeScore]]=Table2[[#This Row],[PredictedHomeScore]], "Y", "N"))</f>
        <v>_</v>
      </c>
      <c r="R825" s="2"/>
      <c r="S825" s="2" t="str">
        <f t="shared" si="36"/>
        <v>_</v>
      </c>
      <c r="T825" s="2">
        <f>IF(VLOOKUP(Table2[[#This Row],[AwayTeam]],Table3[[Teams]:[D]],2)=VLOOKUP(Table2[[#This Row],[HomeTeam]],Table3[[Teams]:[D]],2),1,0)</f>
        <v>1</v>
      </c>
      <c r="U825" s="2">
        <f>IF(VLOOKUP(Table2[[#This Row],[AwayTeam]],Table3[[Teams]:[D]],3)=VLOOKUP(Table2[[#This Row],[HomeTeam]],Table3[[Teams]:[D]],3),1,0)</f>
        <v>0</v>
      </c>
      <c r="V825" s="2">
        <f>IF(Table2[[#This Row],[InterConf]]=1,IF(Table2[[#This Row],[InterDiv]]=0, 1, 0), 0)</f>
        <v>1</v>
      </c>
      <c r="W825" s="2">
        <f>IF(VLOOKUP(Table2[[#This Row],[AwayTeam]],Table3[[Teams]:[D]],2)&lt;&gt;VLOOKUP(Table2[[#This Row],[HomeTeam]],Table3[[Teams]:[D]],2),1,0)</f>
        <v>0</v>
      </c>
    </row>
    <row r="826" spans="1:23" x14ac:dyDescent="0.25">
      <c r="B826" s="1">
        <v>45688</v>
      </c>
      <c r="C826" s="9" t="s">
        <v>935</v>
      </c>
      <c r="D826" s="2" t="s">
        <v>13</v>
      </c>
      <c r="E826" s="2" t="s">
        <v>26</v>
      </c>
      <c r="F826" s="2"/>
      <c r="G826" s="2"/>
      <c r="H826" s="2" t="str">
        <f t="shared" si="38"/>
        <v>_</v>
      </c>
      <c r="I826" s="2"/>
      <c r="J826" s="2"/>
      <c r="K826" s="2"/>
      <c r="L826" s="2" t="str">
        <f t="shared" si="37"/>
        <v>_</v>
      </c>
      <c r="M826" s="2"/>
      <c r="N826" s="2">
        <f>IF(ISBLANK(Table2[[#This Row],[ActualResult]]), 0, 1)</f>
        <v>0</v>
      </c>
      <c r="O826" s="2" t="str">
        <f>IF(ISBLANK(Table2[[#This Row],[ActualResult]]), "_", IF(Table2[[#This Row],[ActualWinner]]=Table2[[#This Row],[PredictedWinner]], "Y", "N"))</f>
        <v>_</v>
      </c>
      <c r="P826" s="2" t="str">
        <f>IF(ISBLANK(Table2[[#This Row],[ActualResult]]), "_", IF(Table2[[#This Row],[ActualAwayScore]]=Table2[[#This Row],[PredictedAwayScore]], "Y", "N"))</f>
        <v>_</v>
      </c>
      <c r="Q826" s="2" t="str">
        <f>IF(ISBLANK(Table2[[#This Row],[ActualResult]]), "_", IF(Table2[[#This Row],[ActualHomeScore]]=Table2[[#This Row],[PredictedHomeScore]], "Y", "N"))</f>
        <v>_</v>
      </c>
      <c r="R826" s="2"/>
      <c r="S826" s="2" t="str">
        <f t="shared" si="36"/>
        <v>_</v>
      </c>
      <c r="T826" s="2">
        <f>IF(VLOOKUP(Table2[[#This Row],[AwayTeam]],Table3[[Teams]:[D]],2)=VLOOKUP(Table2[[#This Row],[HomeTeam]],Table3[[Teams]:[D]],2),1,0)</f>
        <v>1</v>
      </c>
      <c r="U826" s="2">
        <f>IF(VLOOKUP(Table2[[#This Row],[AwayTeam]],Table3[[Teams]:[D]],3)=VLOOKUP(Table2[[#This Row],[HomeTeam]],Table3[[Teams]:[D]],3),1,0)</f>
        <v>1</v>
      </c>
      <c r="V826" s="2">
        <f>IF(Table2[[#This Row],[InterConf]]=1,IF(Table2[[#This Row],[InterDiv]]=0, 1, 0), 0)</f>
        <v>0</v>
      </c>
      <c r="W826" s="2">
        <f>IF(VLOOKUP(Table2[[#This Row],[AwayTeam]],Table3[[Teams]:[D]],2)&lt;&gt;VLOOKUP(Table2[[#This Row],[HomeTeam]],Table3[[Teams]:[D]],2),1,0)</f>
        <v>0</v>
      </c>
    </row>
    <row r="827" spans="1:23" x14ac:dyDescent="0.25">
      <c r="A827" s="5"/>
      <c r="B827" s="3">
        <v>45688</v>
      </c>
      <c r="C827" s="10" t="s">
        <v>936</v>
      </c>
      <c r="D827" s="4" t="s">
        <v>36</v>
      </c>
      <c r="E827" s="4" t="s">
        <v>15</v>
      </c>
      <c r="F827" s="4"/>
      <c r="G827" s="4"/>
      <c r="H827" s="4" t="str">
        <f t="shared" si="38"/>
        <v>_</v>
      </c>
      <c r="I827" s="4"/>
      <c r="J827" s="4"/>
      <c r="K827" s="4"/>
      <c r="L827" s="2" t="str">
        <f t="shared" si="37"/>
        <v>_</v>
      </c>
      <c r="M827" s="4"/>
      <c r="N827" s="4">
        <f>IF(ISBLANK(Table2[[#This Row],[ActualResult]]), 0, 1)</f>
        <v>0</v>
      </c>
      <c r="O827" s="4" t="str">
        <f>IF(ISBLANK(Table2[[#This Row],[ActualResult]]), "_", IF(Table2[[#This Row],[ActualWinner]]=Table2[[#This Row],[PredictedWinner]], "Y", "N"))</f>
        <v>_</v>
      </c>
      <c r="P827" s="4" t="str">
        <f>IF(ISBLANK(Table2[[#This Row],[ActualResult]]), "_", IF(Table2[[#This Row],[ActualAwayScore]]=Table2[[#This Row],[PredictedAwayScore]], "Y", "N"))</f>
        <v>_</v>
      </c>
      <c r="Q827" s="4" t="str">
        <f>IF(ISBLANK(Table2[[#This Row],[ActualResult]]), "_", IF(Table2[[#This Row],[ActualHomeScore]]=Table2[[#This Row],[PredictedHomeScore]], "Y", "N"))</f>
        <v>_</v>
      </c>
      <c r="R827" s="2"/>
      <c r="S827" s="2" t="str">
        <f t="shared" si="36"/>
        <v>_</v>
      </c>
      <c r="T827" s="2">
        <f>IF(VLOOKUP(Table2[[#This Row],[AwayTeam]],Table3[[Teams]:[D]],2)=VLOOKUP(Table2[[#This Row],[HomeTeam]],Table3[[Teams]:[D]],2),1,0)</f>
        <v>0</v>
      </c>
      <c r="U827" s="2">
        <f>IF(VLOOKUP(Table2[[#This Row],[AwayTeam]],Table3[[Teams]:[D]],3)=VLOOKUP(Table2[[#This Row],[HomeTeam]],Table3[[Teams]:[D]],3),1,0)</f>
        <v>0</v>
      </c>
      <c r="V827" s="2">
        <f>IF(Table2[[#This Row],[InterConf]]=1,IF(Table2[[#This Row],[InterDiv]]=0, 1, 0), 0)</f>
        <v>0</v>
      </c>
      <c r="W827" s="2">
        <f>IF(VLOOKUP(Table2[[#This Row],[AwayTeam]],Table3[[Teams]:[D]],2)&lt;&gt;VLOOKUP(Table2[[#This Row],[HomeTeam]],Table3[[Teams]:[D]],2),1,0)</f>
        <v>1</v>
      </c>
    </row>
    <row r="828" spans="1:23" x14ac:dyDescent="0.25">
      <c r="B828" s="1">
        <v>45689</v>
      </c>
      <c r="C828" s="9" t="s">
        <v>937</v>
      </c>
      <c r="D828" s="2" t="s">
        <v>17</v>
      </c>
      <c r="E828" s="2" t="s">
        <v>14</v>
      </c>
      <c r="F828" s="2"/>
      <c r="G828" s="2"/>
      <c r="H828" s="2" t="str">
        <f t="shared" si="38"/>
        <v>_</v>
      </c>
      <c r="I828" s="2"/>
      <c r="J828" s="2"/>
      <c r="K828" s="2"/>
      <c r="L828" s="19" t="str">
        <f t="shared" si="37"/>
        <v>_</v>
      </c>
      <c r="M828" s="2"/>
      <c r="N828" s="2">
        <f>IF(ISBLANK(Table2[[#This Row],[ActualResult]]), 0, 1)</f>
        <v>0</v>
      </c>
      <c r="O828" s="2" t="str">
        <f>IF(ISBLANK(Table2[[#This Row],[ActualResult]]), "_", IF(Table2[[#This Row],[ActualWinner]]=Table2[[#This Row],[PredictedWinner]], "Y", "N"))</f>
        <v>_</v>
      </c>
      <c r="P828" s="2" t="str">
        <f>IF(ISBLANK(Table2[[#This Row],[ActualResult]]), "_", IF(Table2[[#This Row],[ActualAwayScore]]=Table2[[#This Row],[PredictedAwayScore]], "Y", "N"))</f>
        <v>_</v>
      </c>
      <c r="Q828" s="2" t="str">
        <f>IF(ISBLANK(Table2[[#This Row],[ActualResult]]), "_", IF(Table2[[#This Row],[ActualHomeScore]]=Table2[[#This Row],[PredictedHomeScore]], "Y", "N"))</f>
        <v>_</v>
      </c>
      <c r="R828" s="2"/>
      <c r="S828" s="2" t="str">
        <f t="shared" si="36"/>
        <v>_</v>
      </c>
      <c r="T828" s="2">
        <f>IF(VLOOKUP(Table2[[#This Row],[AwayTeam]],Table3[[Teams]:[D]],2)=VLOOKUP(Table2[[#This Row],[HomeTeam]],Table3[[Teams]:[D]],2),1,0)</f>
        <v>0</v>
      </c>
      <c r="U828" s="2">
        <f>IF(VLOOKUP(Table2[[#This Row],[AwayTeam]],Table3[[Teams]:[D]],3)=VLOOKUP(Table2[[#This Row],[HomeTeam]],Table3[[Teams]:[D]],3),1,0)</f>
        <v>0</v>
      </c>
      <c r="V828" s="2">
        <f>IF(Table2[[#This Row],[InterConf]]=1,IF(Table2[[#This Row],[InterDiv]]=0, 1, 0), 0)</f>
        <v>0</v>
      </c>
      <c r="W828" s="2">
        <f>IF(VLOOKUP(Table2[[#This Row],[AwayTeam]],Table3[[Teams]:[D]],2)&lt;&gt;VLOOKUP(Table2[[#This Row],[HomeTeam]],Table3[[Teams]:[D]],2),1,0)</f>
        <v>1</v>
      </c>
    </row>
    <row r="829" spans="1:23" x14ac:dyDescent="0.25">
      <c r="B829" s="1">
        <v>45689</v>
      </c>
      <c r="C829" s="9" t="s">
        <v>938</v>
      </c>
      <c r="D829" s="2" t="s">
        <v>20</v>
      </c>
      <c r="E829" s="2" t="s">
        <v>16</v>
      </c>
      <c r="F829" s="2"/>
      <c r="G829" s="2"/>
      <c r="H829" s="2" t="str">
        <f t="shared" si="38"/>
        <v>_</v>
      </c>
      <c r="I829" s="2"/>
      <c r="J829" s="2"/>
      <c r="K829" s="2"/>
      <c r="L829" s="2" t="str">
        <f t="shared" si="37"/>
        <v>_</v>
      </c>
      <c r="M829" s="2"/>
      <c r="N829" s="2">
        <f>IF(ISBLANK(Table2[[#This Row],[ActualResult]]), 0, 1)</f>
        <v>0</v>
      </c>
      <c r="O829" s="2" t="str">
        <f>IF(ISBLANK(Table2[[#This Row],[ActualResult]]), "_", IF(Table2[[#This Row],[ActualWinner]]=Table2[[#This Row],[PredictedWinner]], "Y", "N"))</f>
        <v>_</v>
      </c>
      <c r="P829" s="2" t="str">
        <f>IF(ISBLANK(Table2[[#This Row],[ActualResult]]), "_", IF(Table2[[#This Row],[ActualAwayScore]]=Table2[[#This Row],[PredictedAwayScore]], "Y", "N"))</f>
        <v>_</v>
      </c>
      <c r="Q829" s="2" t="str">
        <f>IF(ISBLANK(Table2[[#This Row],[ActualResult]]), "_", IF(Table2[[#This Row],[ActualHomeScore]]=Table2[[#This Row],[PredictedHomeScore]], "Y", "N"))</f>
        <v>_</v>
      </c>
      <c r="R829" s="2"/>
      <c r="S829" s="2" t="str">
        <f t="shared" si="36"/>
        <v>_</v>
      </c>
      <c r="T829" s="2">
        <f>IF(VLOOKUP(Table2[[#This Row],[AwayTeam]],Table3[[Teams]:[D]],2)=VLOOKUP(Table2[[#This Row],[HomeTeam]],Table3[[Teams]:[D]],2),1,0)</f>
        <v>1</v>
      </c>
      <c r="U829" s="2">
        <f>IF(VLOOKUP(Table2[[#This Row],[AwayTeam]],Table3[[Teams]:[D]],3)=VLOOKUP(Table2[[#This Row],[HomeTeam]],Table3[[Teams]:[D]],3),1,0)</f>
        <v>0</v>
      </c>
      <c r="V829" s="2">
        <f>IF(Table2[[#This Row],[InterConf]]=1,IF(Table2[[#This Row],[InterDiv]]=0, 1, 0), 0)</f>
        <v>1</v>
      </c>
      <c r="W829" s="2">
        <f>IF(VLOOKUP(Table2[[#This Row],[AwayTeam]],Table3[[Teams]:[D]],2)&lt;&gt;VLOOKUP(Table2[[#This Row],[HomeTeam]],Table3[[Teams]:[D]],2),1,0)</f>
        <v>0</v>
      </c>
    </row>
    <row r="830" spans="1:23" x14ac:dyDescent="0.25">
      <c r="B830" s="1">
        <v>45689</v>
      </c>
      <c r="C830" s="9" t="s">
        <v>939</v>
      </c>
      <c r="D830" s="2" t="s">
        <v>37</v>
      </c>
      <c r="E830" s="2" t="s">
        <v>30</v>
      </c>
      <c r="F830" s="2"/>
      <c r="G830" s="2"/>
      <c r="H830" s="2" t="str">
        <f t="shared" si="38"/>
        <v>_</v>
      </c>
      <c r="I830" s="2"/>
      <c r="J830" s="2"/>
      <c r="K830" s="2"/>
      <c r="L830" s="2" t="str">
        <f t="shared" si="37"/>
        <v>_</v>
      </c>
      <c r="M830" s="2"/>
      <c r="N830" s="2">
        <f>IF(ISBLANK(Table2[[#This Row],[ActualResult]]), 0, 1)</f>
        <v>0</v>
      </c>
      <c r="O830" s="2" t="str">
        <f>IF(ISBLANK(Table2[[#This Row],[ActualResult]]), "_", IF(Table2[[#This Row],[ActualWinner]]=Table2[[#This Row],[PredictedWinner]], "Y", "N"))</f>
        <v>_</v>
      </c>
      <c r="P830" s="2" t="str">
        <f>IF(ISBLANK(Table2[[#This Row],[ActualResult]]), "_", IF(Table2[[#This Row],[ActualAwayScore]]=Table2[[#This Row],[PredictedAwayScore]], "Y", "N"))</f>
        <v>_</v>
      </c>
      <c r="Q830" s="2" t="str">
        <f>IF(ISBLANK(Table2[[#This Row],[ActualResult]]), "_", IF(Table2[[#This Row],[ActualHomeScore]]=Table2[[#This Row],[PredictedHomeScore]], "Y", "N"))</f>
        <v>_</v>
      </c>
      <c r="R830" s="2"/>
      <c r="S830" s="2" t="str">
        <f t="shared" si="36"/>
        <v>_</v>
      </c>
      <c r="T830" s="2">
        <f>IF(VLOOKUP(Table2[[#This Row],[AwayTeam]],Table3[[Teams]:[D]],2)=VLOOKUP(Table2[[#This Row],[HomeTeam]],Table3[[Teams]:[D]],2),1,0)</f>
        <v>0</v>
      </c>
      <c r="U830" s="2">
        <f>IF(VLOOKUP(Table2[[#This Row],[AwayTeam]],Table3[[Teams]:[D]],3)=VLOOKUP(Table2[[#This Row],[HomeTeam]],Table3[[Teams]:[D]],3),1,0)</f>
        <v>0</v>
      </c>
      <c r="V830" s="2">
        <f>IF(Table2[[#This Row],[InterConf]]=1,IF(Table2[[#This Row],[InterDiv]]=0, 1, 0), 0)</f>
        <v>0</v>
      </c>
      <c r="W830" s="2">
        <f>IF(VLOOKUP(Table2[[#This Row],[AwayTeam]],Table3[[Teams]:[D]],2)&lt;&gt;VLOOKUP(Table2[[#This Row],[HomeTeam]],Table3[[Teams]:[D]],2),1,0)</f>
        <v>1</v>
      </c>
    </row>
    <row r="831" spans="1:23" x14ac:dyDescent="0.25">
      <c r="B831" s="1">
        <v>45689</v>
      </c>
      <c r="C831" s="9" t="s">
        <v>940</v>
      </c>
      <c r="D831" s="2" t="s">
        <v>33</v>
      </c>
      <c r="E831" s="2" t="s">
        <v>43</v>
      </c>
      <c r="F831" s="2"/>
      <c r="G831" s="2"/>
      <c r="H831" s="2" t="str">
        <f t="shared" si="38"/>
        <v>_</v>
      </c>
      <c r="I831" s="2"/>
      <c r="J831" s="2"/>
      <c r="K831" s="2"/>
      <c r="L831" s="2" t="str">
        <f t="shared" si="37"/>
        <v>_</v>
      </c>
      <c r="M831" s="2"/>
      <c r="N831" s="2">
        <f>IF(ISBLANK(Table2[[#This Row],[ActualResult]]), 0, 1)</f>
        <v>0</v>
      </c>
      <c r="O831" s="2" t="str">
        <f>IF(ISBLANK(Table2[[#This Row],[ActualResult]]), "_", IF(Table2[[#This Row],[ActualWinner]]=Table2[[#This Row],[PredictedWinner]], "Y", "N"))</f>
        <v>_</v>
      </c>
      <c r="P831" s="2" t="str">
        <f>IF(ISBLANK(Table2[[#This Row],[ActualResult]]), "_", IF(Table2[[#This Row],[ActualAwayScore]]=Table2[[#This Row],[PredictedAwayScore]], "Y", "N"))</f>
        <v>_</v>
      </c>
      <c r="Q831" s="2" t="str">
        <f>IF(ISBLANK(Table2[[#This Row],[ActualResult]]), "_", IF(Table2[[#This Row],[ActualHomeScore]]=Table2[[#This Row],[PredictedHomeScore]], "Y", "N"))</f>
        <v>_</v>
      </c>
      <c r="R831" s="2"/>
      <c r="S831" s="2" t="str">
        <f t="shared" si="36"/>
        <v>_</v>
      </c>
      <c r="T831" s="2">
        <f>IF(VLOOKUP(Table2[[#This Row],[AwayTeam]],Table3[[Teams]:[D]],2)=VLOOKUP(Table2[[#This Row],[HomeTeam]],Table3[[Teams]:[D]],2),1,0)</f>
        <v>1</v>
      </c>
      <c r="U831" s="2">
        <f>IF(VLOOKUP(Table2[[#This Row],[AwayTeam]],Table3[[Teams]:[D]],3)=VLOOKUP(Table2[[#This Row],[HomeTeam]],Table3[[Teams]:[D]],3),1,0)</f>
        <v>0</v>
      </c>
      <c r="V831" s="2">
        <f>IF(Table2[[#This Row],[InterConf]]=1,IF(Table2[[#This Row],[InterDiv]]=0, 1, 0), 0)</f>
        <v>1</v>
      </c>
      <c r="W831" s="2">
        <f>IF(VLOOKUP(Table2[[#This Row],[AwayTeam]],Table3[[Teams]:[D]],2)&lt;&gt;VLOOKUP(Table2[[#This Row],[HomeTeam]],Table3[[Teams]:[D]],2),1,0)</f>
        <v>0</v>
      </c>
    </row>
    <row r="832" spans="1:23" x14ac:dyDescent="0.25">
      <c r="B832" s="1">
        <v>45689</v>
      </c>
      <c r="C832" s="9" t="s">
        <v>941</v>
      </c>
      <c r="D832" s="2" t="s">
        <v>35</v>
      </c>
      <c r="E832" s="2" t="s">
        <v>21</v>
      </c>
      <c r="F832" s="2"/>
      <c r="G832" s="2"/>
      <c r="H832" s="2" t="str">
        <f t="shared" si="38"/>
        <v>_</v>
      </c>
      <c r="I832" s="2"/>
      <c r="J832" s="2"/>
      <c r="K832" s="2"/>
      <c r="L832" s="2" t="str">
        <f t="shared" si="37"/>
        <v>_</v>
      </c>
      <c r="M832" s="2"/>
      <c r="N832" s="2">
        <f>IF(ISBLANK(Table2[[#This Row],[ActualResult]]), 0, 1)</f>
        <v>0</v>
      </c>
      <c r="O832" s="2" t="str">
        <f>IF(ISBLANK(Table2[[#This Row],[ActualResult]]), "_", IF(Table2[[#This Row],[ActualWinner]]=Table2[[#This Row],[PredictedWinner]], "Y", "N"))</f>
        <v>_</v>
      </c>
      <c r="P832" s="2" t="str">
        <f>IF(ISBLANK(Table2[[#This Row],[ActualResult]]), "_", IF(Table2[[#This Row],[ActualAwayScore]]=Table2[[#This Row],[PredictedAwayScore]], "Y", "N"))</f>
        <v>_</v>
      </c>
      <c r="Q832" s="2" t="str">
        <f>IF(ISBLANK(Table2[[#This Row],[ActualResult]]), "_", IF(Table2[[#This Row],[ActualHomeScore]]=Table2[[#This Row],[PredictedHomeScore]], "Y", "N"))</f>
        <v>_</v>
      </c>
      <c r="R832" s="2"/>
      <c r="S832" s="2" t="str">
        <f t="shared" si="36"/>
        <v>_</v>
      </c>
      <c r="T832" s="2">
        <f>IF(VLOOKUP(Table2[[#This Row],[AwayTeam]],Table3[[Teams]:[D]],2)=VLOOKUP(Table2[[#This Row],[HomeTeam]],Table3[[Teams]:[D]],2),1,0)</f>
        <v>0</v>
      </c>
      <c r="U832" s="2">
        <f>IF(VLOOKUP(Table2[[#This Row],[AwayTeam]],Table3[[Teams]:[D]],3)=VLOOKUP(Table2[[#This Row],[HomeTeam]],Table3[[Teams]:[D]],3),1,0)</f>
        <v>0</v>
      </c>
      <c r="V832" s="2">
        <f>IF(Table2[[#This Row],[InterConf]]=1,IF(Table2[[#This Row],[InterDiv]]=0, 1, 0), 0)</f>
        <v>0</v>
      </c>
      <c r="W832" s="2">
        <f>IF(VLOOKUP(Table2[[#This Row],[AwayTeam]],Table3[[Teams]:[D]],2)&lt;&gt;VLOOKUP(Table2[[#This Row],[HomeTeam]],Table3[[Teams]:[D]],2),1,0)</f>
        <v>1</v>
      </c>
    </row>
    <row r="833" spans="1:23" x14ac:dyDescent="0.25">
      <c r="B833" s="1">
        <v>45689</v>
      </c>
      <c r="C833" s="9" t="s">
        <v>942</v>
      </c>
      <c r="D833" s="2" t="s">
        <v>22</v>
      </c>
      <c r="E833" s="2" t="s">
        <v>46</v>
      </c>
      <c r="F833" s="2"/>
      <c r="G833" s="2"/>
      <c r="H833" s="2" t="str">
        <f t="shared" si="38"/>
        <v>_</v>
      </c>
      <c r="I833" s="2"/>
      <c r="J833" s="2"/>
      <c r="K833" s="2"/>
      <c r="L833" s="2" t="str">
        <f t="shared" si="37"/>
        <v>_</v>
      </c>
      <c r="M833" s="2"/>
      <c r="N833" s="2">
        <f>IF(ISBLANK(Table2[[#This Row],[ActualResult]]), 0, 1)</f>
        <v>0</v>
      </c>
      <c r="O833" s="2" t="str">
        <f>IF(ISBLANK(Table2[[#This Row],[ActualResult]]), "_", IF(Table2[[#This Row],[ActualWinner]]=Table2[[#This Row],[PredictedWinner]], "Y", "N"))</f>
        <v>_</v>
      </c>
      <c r="P833" s="2" t="str">
        <f>IF(ISBLANK(Table2[[#This Row],[ActualResult]]), "_", IF(Table2[[#This Row],[ActualAwayScore]]=Table2[[#This Row],[PredictedAwayScore]], "Y", "N"))</f>
        <v>_</v>
      </c>
      <c r="Q833" s="2" t="str">
        <f>IF(ISBLANK(Table2[[#This Row],[ActualResult]]), "_", IF(Table2[[#This Row],[ActualHomeScore]]=Table2[[#This Row],[PredictedHomeScore]], "Y", "N"))</f>
        <v>_</v>
      </c>
      <c r="R833" s="2"/>
      <c r="S833" s="2" t="str">
        <f t="shared" si="36"/>
        <v>_</v>
      </c>
      <c r="T833" s="2">
        <f>IF(VLOOKUP(Table2[[#This Row],[AwayTeam]],Table3[[Teams]:[D]],2)=VLOOKUP(Table2[[#This Row],[HomeTeam]],Table3[[Teams]:[D]],2),1,0)</f>
        <v>0</v>
      </c>
      <c r="U833" s="2">
        <f>IF(VLOOKUP(Table2[[#This Row],[AwayTeam]],Table3[[Teams]:[D]],3)=VLOOKUP(Table2[[#This Row],[HomeTeam]],Table3[[Teams]:[D]],3),1,0)</f>
        <v>0</v>
      </c>
      <c r="V833" s="2">
        <f>IF(Table2[[#This Row],[InterConf]]=1,IF(Table2[[#This Row],[InterDiv]]=0, 1, 0), 0)</f>
        <v>0</v>
      </c>
      <c r="W833" s="2">
        <f>IF(VLOOKUP(Table2[[#This Row],[AwayTeam]],Table3[[Teams]:[D]],2)&lt;&gt;VLOOKUP(Table2[[#This Row],[HomeTeam]],Table3[[Teams]:[D]],2),1,0)</f>
        <v>1</v>
      </c>
    </row>
    <row r="834" spans="1:23" x14ac:dyDescent="0.25">
      <c r="B834" s="1">
        <v>45689</v>
      </c>
      <c r="C834" s="9" t="s">
        <v>943</v>
      </c>
      <c r="D834" s="2" t="s">
        <v>28</v>
      </c>
      <c r="E834" s="2" t="s">
        <v>44</v>
      </c>
      <c r="F834" s="2"/>
      <c r="G834" s="2"/>
      <c r="H834" s="2" t="str">
        <f t="shared" si="38"/>
        <v>_</v>
      </c>
      <c r="I834" s="2"/>
      <c r="J834" s="2"/>
      <c r="K834" s="2"/>
      <c r="L834" s="2" t="str">
        <f t="shared" si="37"/>
        <v>_</v>
      </c>
      <c r="M834" s="2"/>
      <c r="N834" s="2">
        <f>IF(ISBLANK(Table2[[#This Row],[ActualResult]]), 0, 1)</f>
        <v>0</v>
      </c>
      <c r="O834" s="2" t="str">
        <f>IF(ISBLANK(Table2[[#This Row],[ActualResult]]), "_", IF(Table2[[#This Row],[ActualWinner]]=Table2[[#This Row],[PredictedWinner]], "Y", "N"))</f>
        <v>_</v>
      </c>
      <c r="P834" s="2" t="str">
        <f>IF(ISBLANK(Table2[[#This Row],[ActualResult]]), "_", IF(Table2[[#This Row],[ActualAwayScore]]=Table2[[#This Row],[PredictedAwayScore]], "Y", "N"))</f>
        <v>_</v>
      </c>
      <c r="Q834" s="2" t="str">
        <f>IF(ISBLANK(Table2[[#This Row],[ActualResult]]), "_", IF(Table2[[#This Row],[ActualHomeScore]]=Table2[[#This Row],[PredictedHomeScore]], "Y", "N"))</f>
        <v>_</v>
      </c>
      <c r="R834" s="2"/>
      <c r="S834" s="2" t="str">
        <f t="shared" si="36"/>
        <v>_</v>
      </c>
      <c r="T834" s="2">
        <f>IF(VLOOKUP(Table2[[#This Row],[AwayTeam]],Table3[[Teams]:[D]],2)=VLOOKUP(Table2[[#This Row],[HomeTeam]],Table3[[Teams]:[D]],2),1,0)</f>
        <v>0</v>
      </c>
      <c r="U834" s="2">
        <f>IF(VLOOKUP(Table2[[#This Row],[AwayTeam]],Table3[[Teams]:[D]],3)=VLOOKUP(Table2[[#This Row],[HomeTeam]],Table3[[Teams]:[D]],3),1,0)</f>
        <v>0</v>
      </c>
      <c r="V834" s="2">
        <f>IF(Table2[[#This Row],[InterConf]]=1,IF(Table2[[#This Row],[InterDiv]]=0, 1, 0), 0)</f>
        <v>0</v>
      </c>
      <c r="W834" s="2">
        <f>IF(VLOOKUP(Table2[[#This Row],[AwayTeam]],Table3[[Teams]:[D]],2)&lt;&gt;VLOOKUP(Table2[[#This Row],[HomeTeam]],Table3[[Teams]:[D]],2),1,0)</f>
        <v>1</v>
      </c>
    </row>
    <row r="835" spans="1:23" x14ac:dyDescent="0.25">
      <c r="B835" s="1">
        <v>45689</v>
      </c>
      <c r="C835" s="9" t="s">
        <v>944</v>
      </c>
      <c r="D835" s="2" t="s">
        <v>18</v>
      </c>
      <c r="E835" s="2" t="s">
        <v>23</v>
      </c>
      <c r="F835" s="2"/>
      <c r="G835" s="2"/>
      <c r="H835" s="2" t="str">
        <f t="shared" si="38"/>
        <v>_</v>
      </c>
      <c r="I835" s="2"/>
      <c r="J835" s="2"/>
      <c r="K835" s="2"/>
      <c r="L835" s="2" t="str">
        <f t="shared" si="37"/>
        <v>_</v>
      </c>
      <c r="M835" s="2"/>
      <c r="N835" s="2">
        <f>IF(ISBLANK(Table2[[#This Row],[ActualResult]]), 0, 1)</f>
        <v>0</v>
      </c>
      <c r="O835" s="2" t="str">
        <f>IF(ISBLANK(Table2[[#This Row],[ActualResult]]), "_", IF(Table2[[#This Row],[ActualWinner]]=Table2[[#This Row],[PredictedWinner]], "Y", "N"))</f>
        <v>_</v>
      </c>
      <c r="P835" s="2" t="str">
        <f>IF(ISBLANK(Table2[[#This Row],[ActualResult]]), "_", IF(Table2[[#This Row],[ActualAwayScore]]=Table2[[#This Row],[PredictedAwayScore]], "Y", "N"))</f>
        <v>_</v>
      </c>
      <c r="Q835" s="2" t="str">
        <f>IF(ISBLANK(Table2[[#This Row],[ActualResult]]), "_", IF(Table2[[#This Row],[ActualHomeScore]]=Table2[[#This Row],[PredictedHomeScore]], "Y", "N"))</f>
        <v>_</v>
      </c>
      <c r="R835" s="2"/>
      <c r="S835" s="2" t="str">
        <f t="shared" ref="S835:S898" si="39">IF($L835="_", "_", IF($L835=$D835,$E835,$D835))</f>
        <v>_</v>
      </c>
      <c r="T835" s="2">
        <f>IF(VLOOKUP(Table2[[#This Row],[AwayTeam]],Table3[[Teams]:[D]],2)=VLOOKUP(Table2[[#This Row],[HomeTeam]],Table3[[Teams]:[D]],2),1,0)</f>
        <v>0</v>
      </c>
      <c r="U835" s="2">
        <f>IF(VLOOKUP(Table2[[#This Row],[AwayTeam]],Table3[[Teams]:[D]],3)=VLOOKUP(Table2[[#This Row],[HomeTeam]],Table3[[Teams]:[D]],3),1,0)</f>
        <v>0</v>
      </c>
      <c r="V835" s="2">
        <f>IF(Table2[[#This Row],[InterConf]]=1,IF(Table2[[#This Row],[InterDiv]]=0, 1, 0), 0)</f>
        <v>0</v>
      </c>
      <c r="W835" s="2">
        <f>IF(VLOOKUP(Table2[[#This Row],[AwayTeam]],Table3[[Teams]:[D]],2)&lt;&gt;VLOOKUP(Table2[[#This Row],[HomeTeam]],Table3[[Teams]:[D]],2),1,0)</f>
        <v>1</v>
      </c>
    </row>
    <row r="836" spans="1:23" x14ac:dyDescent="0.25">
      <c r="A836" s="5"/>
      <c r="B836" s="3">
        <v>45689</v>
      </c>
      <c r="C836" s="10" t="s">
        <v>945</v>
      </c>
      <c r="D836" s="4" t="s">
        <v>31</v>
      </c>
      <c r="E836" s="4" t="s">
        <v>24</v>
      </c>
      <c r="F836" s="4"/>
      <c r="G836" s="4"/>
      <c r="H836" s="4" t="str">
        <f t="shared" si="38"/>
        <v>_</v>
      </c>
      <c r="I836" s="4"/>
      <c r="J836" s="4"/>
      <c r="K836" s="4"/>
      <c r="L836" s="2" t="str">
        <f t="shared" ref="L836:L899" si="40">IF(OR($J836=$K836,AND(ISBLANK($J836),ISBLANK($K836))),"_",IF($J836&gt;$K836,$D836,$E836))</f>
        <v>_</v>
      </c>
      <c r="M836" s="4"/>
      <c r="N836" s="4">
        <f>IF(ISBLANK(Table2[[#This Row],[ActualResult]]), 0, 1)</f>
        <v>0</v>
      </c>
      <c r="O836" s="4" t="str">
        <f>IF(ISBLANK(Table2[[#This Row],[ActualResult]]), "_", IF(Table2[[#This Row],[ActualWinner]]=Table2[[#This Row],[PredictedWinner]], "Y", "N"))</f>
        <v>_</v>
      </c>
      <c r="P836" s="4" t="str">
        <f>IF(ISBLANK(Table2[[#This Row],[ActualResult]]), "_", IF(Table2[[#This Row],[ActualAwayScore]]=Table2[[#This Row],[PredictedAwayScore]], "Y", "N"))</f>
        <v>_</v>
      </c>
      <c r="Q836" s="4" t="str">
        <f>IF(ISBLANK(Table2[[#This Row],[ActualResult]]), "_", IF(Table2[[#This Row],[ActualHomeScore]]=Table2[[#This Row],[PredictedHomeScore]], "Y", "N"))</f>
        <v>_</v>
      </c>
      <c r="R836" s="2"/>
      <c r="S836" s="2" t="str">
        <f t="shared" si="39"/>
        <v>_</v>
      </c>
      <c r="T836" s="2">
        <f>IF(VLOOKUP(Table2[[#This Row],[AwayTeam]],Table3[[Teams]:[D]],2)=VLOOKUP(Table2[[#This Row],[HomeTeam]],Table3[[Teams]:[D]],2),1,0)</f>
        <v>0</v>
      </c>
      <c r="U836" s="2">
        <f>IF(VLOOKUP(Table2[[#This Row],[AwayTeam]],Table3[[Teams]:[D]],3)=VLOOKUP(Table2[[#This Row],[HomeTeam]],Table3[[Teams]:[D]],3),1,0)</f>
        <v>0</v>
      </c>
      <c r="V836" s="2">
        <f>IF(Table2[[#This Row],[InterConf]]=1,IF(Table2[[#This Row],[InterDiv]]=0, 1, 0), 0)</f>
        <v>0</v>
      </c>
      <c r="W836" s="2">
        <f>IF(VLOOKUP(Table2[[#This Row],[AwayTeam]],Table3[[Teams]:[D]],2)&lt;&gt;VLOOKUP(Table2[[#This Row],[HomeTeam]],Table3[[Teams]:[D]],2),1,0)</f>
        <v>1</v>
      </c>
    </row>
    <row r="837" spans="1:23" x14ac:dyDescent="0.25">
      <c r="B837" s="1">
        <v>45690</v>
      </c>
      <c r="C837" s="9" t="s">
        <v>946</v>
      </c>
      <c r="D837" s="2" t="s">
        <v>32</v>
      </c>
      <c r="E837" s="2" t="s">
        <v>29</v>
      </c>
      <c r="F837" s="2"/>
      <c r="G837" s="2"/>
      <c r="H837" s="2" t="str">
        <f t="shared" si="38"/>
        <v>_</v>
      </c>
      <c r="I837" s="2"/>
      <c r="J837" s="2"/>
      <c r="K837" s="2"/>
      <c r="L837" s="19" t="str">
        <f t="shared" si="40"/>
        <v>_</v>
      </c>
      <c r="M837" s="2"/>
      <c r="N837" s="2">
        <f>IF(ISBLANK(Table2[[#This Row],[ActualResult]]), 0, 1)</f>
        <v>0</v>
      </c>
      <c r="O837" s="2" t="str">
        <f>IF(ISBLANK(Table2[[#This Row],[ActualResult]]), "_", IF(Table2[[#This Row],[ActualWinner]]=Table2[[#This Row],[PredictedWinner]], "Y", "N"))</f>
        <v>_</v>
      </c>
      <c r="P837" s="2" t="str">
        <f>IF(ISBLANK(Table2[[#This Row],[ActualResult]]), "_", IF(Table2[[#This Row],[ActualAwayScore]]=Table2[[#This Row],[PredictedAwayScore]], "Y", "N"))</f>
        <v>_</v>
      </c>
      <c r="Q837" s="2" t="str">
        <f>IF(ISBLANK(Table2[[#This Row],[ActualResult]]), "_", IF(Table2[[#This Row],[ActualHomeScore]]=Table2[[#This Row],[PredictedHomeScore]], "Y", "N"))</f>
        <v>_</v>
      </c>
      <c r="R837" s="2"/>
      <c r="S837" s="2" t="str">
        <f t="shared" si="39"/>
        <v>_</v>
      </c>
      <c r="T837" s="2">
        <f>IF(VLOOKUP(Table2[[#This Row],[AwayTeam]],Table3[[Teams]:[D]],2)=VLOOKUP(Table2[[#This Row],[HomeTeam]],Table3[[Teams]:[D]],2),1,0)</f>
        <v>1</v>
      </c>
      <c r="U837" s="2">
        <f>IF(VLOOKUP(Table2[[#This Row],[AwayTeam]],Table3[[Teams]:[D]],3)=VLOOKUP(Table2[[#This Row],[HomeTeam]],Table3[[Teams]:[D]],3),1,0)</f>
        <v>0</v>
      </c>
      <c r="V837" s="2">
        <f>IF(Table2[[#This Row],[InterConf]]=1,IF(Table2[[#This Row],[InterDiv]]=0, 1, 0), 0)</f>
        <v>1</v>
      </c>
      <c r="W837" s="2">
        <f>IF(VLOOKUP(Table2[[#This Row],[AwayTeam]],Table3[[Teams]:[D]],2)&lt;&gt;VLOOKUP(Table2[[#This Row],[HomeTeam]],Table3[[Teams]:[D]],2),1,0)</f>
        <v>0</v>
      </c>
    </row>
    <row r="838" spans="1:23" x14ac:dyDescent="0.25">
      <c r="B838" s="1">
        <v>45690</v>
      </c>
      <c r="C838" s="9" t="s">
        <v>947</v>
      </c>
      <c r="D838" s="2" t="s">
        <v>45</v>
      </c>
      <c r="E838" s="2" t="s">
        <v>26</v>
      </c>
      <c r="F838" s="2"/>
      <c r="G838" s="2"/>
      <c r="H838" s="2" t="str">
        <f t="shared" ref="H838:H901" si="41">IF(AND(ISBLANK($F838),ISBLANK($G838)),"_",IF($F838&gt;$G838,$D838,$E838))</f>
        <v>_</v>
      </c>
      <c r="I838" s="2"/>
      <c r="J838" s="2"/>
      <c r="K838" s="2"/>
      <c r="L838" s="2" t="str">
        <f t="shared" si="40"/>
        <v>_</v>
      </c>
      <c r="M838" s="2"/>
      <c r="N838" s="2">
        <f>IF(ISBLANK(Table2[[#This Row],[ActualResult]]), 0, 1)</f>
        <v>0</v>
      </c>
      <c r="O838" s="2" t="str">
        <f>IF(ISBLANK(Table2[[#This Row],[ActualResult]]), "_", IF(Table2[[#This Row],[ActualWinner]]=Table2[[#This Row],[PredictedWinner]], "Y", "N"))</f>
        <v>_</v>
      </c>
      <c r="P838" s="2" t="str">
        <f>IF(ISBLANK(Table2[[#This Row],[ActualResult]]), "_", IF(Table2[[#This Row],[ActualAwayScore]]=Table2[[#This Row],[PredictedAwayScore]], "Y", "N"))</f>
        <v>_</v>
      </c>
      <c r="Q838" s="2" t="str">
        <f>IF(ISBLANK(Table2[[#This Row],[ActualResult]]), "_", IF(Table2[[#This Row],[ActualHomeScore]]=Table2[[#This Row],[PredictedHomeScore]], "Y", "N"))</f>
        <v>_</v>
      </c>
      <c r="R838" s="2"/>
      <c r="S838" s="2" t="str">
        <f t="shared" si="39"/>
        <v>_</v>
      </c>
      <c r="T838" s="2">
        <f>IF(VLOOKUP(Table2[[#This Row],[AwayTeam]],Table3[[Teams]:[D]],2)=VLOOKUP(Table2[[#This Row],[HomeTeam]],Table3[[Teams]:[D]],2),1,0)</f>
        <v>0</v>
      </c>
      <c r="U838" s="2">
        <f>IF(VLOOKUP(Table2[[#This Row],[AwayTeam]],Table3[[Teams]:[D]],3)=VLOOKUP(Table2[[#This Row],[HomeTeam]],Table3[[Teams]:[D]],3),1,0)</f>
        <v>0</v>
      </c>
      <c r="V838" s="2">
        <f>IF(Table2[[#This Row],[InterConf]]=1,IF(Table2[[#This Row],[InterDiv]]=0, 1, 0), 0)</f>
        <v>0</v>
      </c>
      <c r="W838" s="2">
        <f>IF(VLOOKUP(Table2[[#This Row],[AwayTeam]],Table3[[Teams]:[D]],2)&lt;&gt;VLOOKUP(Table2[[#This Row],[HomeTeam]],Table3[[Teams]:[D]],2),1,0)</f>
        <v>1</v>
      </c>
    </row>
    <row r="839" spans="1:23" x14ac:dyDescent="0.25">
      <c r="B839" s="1">
        <v>45690</v>
      </c>
      <c r="C839" s="9" t="s">
        <v>948</v>
      </c>
      <c r="D839" s="2" t="s">
        <v>19</v>
      </c>
      <c r="E839" s="2" t="s">
        <v>47</v>
      </c>
      <c r="F839" s="2"/>
      <c r="G839" s="2"/>
      <c r="H839" s="2" t="str">
        <f t="shared" si="41"/>
        <v>_</v>
      </c>
      <c r="I839" s="2"/>
      <c r="J839" s="2"/>
      <c r="K839" s="2"/>
      <c r="L839" s="2" t="str">
        <f t="shared" si="40"/>
        <v>_</v>
      </c>
      <c r="M839" s="2"/>
      <c r="N839" s="2">
        <f>IF(ISBLANK(Table2[[#This Row],[ActualResult]]), 0, 1)</f>
        <v>0</v>
      </c>
      <c r="O839" s="2" t="str">
        <f>IF(ISBLANK(Table2[[#This Row],[ActualResult]]), "_", IF(Table2[[#This Row],[ActualWinner]]=Table2[[#This Row],[PredictedWinner]], "Y", "N"))</f>
        <v>_</v>
      </c>
      <c r="P839" s="2" t="str">
        <f>IF(ISBLANK(Table2[[#This Row],[ActualResult]]), "_", IF(Table2[[#This Row],[ActualAwayScore]]=Table2[[#This Row],[PredictedAwayScore]], "Y", "N"))</f>
        <v>_</v>
      </c>
      <c r="Q839" s="2" t="str">
        <f>IF(ISBLANK(Table2[[#This Row],[ActualResult]]), "_", IF(Table2[[#This Row],[ActualHomeScore]]=Table2[[#This Row],[PredictedHomeScore]], "Y", "N"))</f>
        <v>_</v>
      </c>
      <c r="R839" s="2"/>
      <c r="S839" s="2" t="str">
        <f t="shared" si="39"/>
        <v>_</v>
      </c>
      <c r="T839" s="2">
        <f>IF(VLOOKUP(Table2[[#This Row],[AwayTeam]],Table3[[Teams]:[D]],2)=VLOOKUP(Table2[[#This Row],[HomeTeam]],Table3[[Teams]:[D]],2),1,0)</f>
        <v>0</v>
      </c>
      <c r="U839" s="2">
        <f>IF(VLOOKUP(Table2[[#This Row],[AwayTeam]],Table3[[Teams]:[D]],3)=VLOOKUP(Table2[[#This Row],[HomeTeam]],Table3[[Teams]:[D]],3),1,0)</f>
        <v>0</v>
      </c>
      <c r="V839" s="2">
        <f>IF(Table2[[#This Row],[InterConf]]=1,IF(Table2[[#This Row],[InterDiv]]=0, 1, 0), 0)</f>
        <v>0</v>
      </c>
      <c r="W839" s="2">
        <f>IF(VLOOKUP(Table2[[#This Row],[AwayTeam]],Table3[[Teams]:[D]],2)&lt;&gt;VLOOKUP(Table2[[#This Row],[HomeTeam]],Table3[[Teams]:[D]],2),1,0)</f>
        <v>1</v>
      </c>
    </row>
    <row r="840" spans="1:23" x14ac:dyDescent="0.25">
      <c r="B840" s="1">
        <v>45690</v>
      </c>
      <c r="C840" s="9" t="s">
        <v>949</v>
      </c>
      <c r="D840" s="2" t="s">
        <v>33</v>
      </c>
      <c r="E840" s="2" t="s">
        <v>14</v>
      </c>
      <c r="F840" s="2"/>
      <c r="G840" s="2"/>
      <c r="H840" s="2" t="str">
        <f t="shared" si="41"/>
        <v>_</v>
      </c>
      <c r="I840" s="2"/>
      <c r="J840" s="2"/>
      <c r="K840" s="2"/>
      <c r="L840" s="2" t="str">
        <f t="shared" si="40"/>
        <v>_</v>
      </c>
      <c r="M840" s="2"/>
      <c r="N840" s="2">
        <f>IF(ISBLANK(Table2[[#This Row],[ActualResult]]), 0, 1)</f>
        <v>0</v>
      </c>
      <c r="O840" s="2" t="str">
        <f>IF(ISBLANK(Table2[[#This Row],[ActualResult]]), "_", IF(Table2[[#This Row],[ActualWinner]]=Table2[[#This Row],[PredictedWinner]], "Y", "N"))</f>
        <v>_</v>
      </c>
      <c r="P840" s="2" t="str">
        <f>IF(ISBLANK(Table2[[#This Row],[ActualResult]]), "_", IF(Table2[[#This Row],[ActualAwayScore]]=Table2[[#This Row],[PredictedAwayScore]], "Y", "N"))</f>
        <v>_</v>
      </c>
      <c r="Q840" s="2" t="str">
        <f>IF(ISBLANK(Table2[[#This Row],[ActualResult]]), "_", IF(Table2[[#This Row],[ActualHomeScore]]=Table2[[#This Row],[PredictedHomeScore]], "Y", "N"))</f>
        <v>_</v>
      </c>
      <c r="R840" s="2"/>
      <c r="S840" s="2" t="str">
        <f t="shared" si="39"/>
        <v>_</v>
      </c>
      <c r="T840" s="2">
        <f>IF(VLOOKUP(Table2[[#This Row],[AwayTeam]],Table3[[Teams]:[D]],2)=VLOOKUP(Table2[[#This Row],[HomeTeam]],Table3[[Teams]:[D]],2),1,0)</f>
        <v>1</v>
      </c>
      <c r="U840" s="2">
        <f>IF(VLOOKUP(Table2[[#This Row],[AwayTeam]],Table3[[Teams]:[D]],3)=VLOOKUP(Table2[[#This Row],[HomeTeam]],Table3[[Teams]:[D]],3),1,0)</f>
        <v>0</v>
      </c>
      <c r="V840" s="2">
        <f>IF(Table2[[#This Row],[InterConf]]=1,IF(Table2[[#This Row],[InterDiv]]=0, 1, 0), 0)</f>
        <v>1</v>
      </c>
      <c r="W840" s="2">
        <f>IF(VLOOKUP(Table2[[#This Row],[AwayTeam]],Table3[[Teams]:[D]],2)&lt;&gt;VLOOKUP(Table2[[#This Row],[HomeTeam]],Table3[[Teams]:[D]],2),1,0)</f>
        <v>0</v>
      </c>
    </row>
    <row r="841" spans="1:23" x14ac:dyDescent="0.25">
      <c r="B841" s="1">
        <v>45690</v>
      </c>
      <c r="C841" s="9" t="s">
        <v>950</v>
      </c>
      <c r="D841" s="2" t="s">
        <v>27</v>
      </c>
      <c r="E841" s="2" t="s">
        <v>20</v>
      </c>
      <c r="F841" s="2"/>
      <c r="G841" s="2"/>
      <c r="H841" s="2" t="str">
        <f t="shared" si="41"/>
        <v>_</v>
      </c>
      <c r="I841" s="2"/>
      <c r="J841" s="2"/>
      <c r="K841" s="2"/>
      <c r="L841" s="2" t="str">
        <f t="shared" si="40"/>
        <v>_</v>
      </c>
      <c r="M841" s="2"/>
      <c r="N841" s="2">
        <f>IF(ISBLANK(Table2[[#This Row],[ActualResult]]), 0, 1)</f>
        <v>0</v>
      </c>
      <c r="O841" s="2" t="str">
        <f>IF(ISBLANK(Table2[[#This Row],[ActualResult]]), "_", IF(Table2[[#This Row],[ActualWinner]]=Table2[[#This Row],[PredictedWinner]], "Y", "N"))</f>
        <v>_</v>
      </c>
      <c r="P841" s="2" t="str">
        <f>IF(ISBLANK(Table2[[#This Row],[ActualResult]]), "_", IF(Table2[[#This Row],[ActualAwayScore]]=Table2[[#This Row],[PredictedAwayScore]], "Y", "N"))</f>
        <v>_</v>
      </c>
      <c r="Q841" s="2" t="str">
        <f>IF(ISBLANK(Table2[[#This Row],[ActualResult]]), "_", IF(Table2[[#This Row],[ActualHomeScore]]=Table2[[#This Row],[PredictedHomeScore]], "Y", "N"))</f>
        <v>_</v>
      </c>
      <c r="R841" s="2"/>
      <c r="S841" s="2" t="str">
        <f t="shared" si="39"/>
        <v>_</v>
      </c>
      <c r="T841" s="2">
        <f>IF(VLOOKUP(Table2[[#This Row],[AwayTeam]],Table3[[Teams]:[D]],2)=VLOOKUP(Table2[[#This Row],[HomeTeam]],Table3[[Teams]:[D]],2),1,0)</f>
        <v>0</v>
      </c>
      <c r="U841" s="2">
        <f>IF(VLOOKUP(Table2[[#This Row],[AwayTeam]],Table3[[Teams]:[D]],3)=VLOOKUP(Table2[[#This Row],[HomeTeam]],Table3[[Teams]:[D]],3),1,0)</f>
        <v>0</v>
      </c>
      <c r="V841" s="2">
        <f>IF(Table2[[#This Row],[InterConf]]=1,IF(Table2[[#This Row],[InterDiv]]=0, 1, 0), 0)</f>
        <v>0</v>
      </c>
      <c r="W841" s="2">
        <f>IF(VLOOKUP(Table2[[#This Row],[AwayTeam]],Table3[[Teams]:[D]],2)&lt;&gt;VLOOKUP(Table2[[#This Row],[HomeTeam]],Table3[[Teams]:[D]],2),1,0)</f>
        <v>1</v>
      </c>
    </row>
    <row r="842" spans="1:23" x14ac:dyDescent="0.25">
      <c r="B842" s="1">
        <v>45690</v>
      </c>
      <c r="C842" s="9" t="s">
        <v>951</v>
      </c>
      <c r="D842" s="2" t="s">
        <v>36</v>
      </c>
      <c r="E842" s="2" t="s">
        <v>34</v>
      </c>
      <c r="F842" s="2"/>
      <c r="G842" s="2"/>
      <c r="H842" s="2" t="str">
        <f t="shared" si="41"/>
        <v>_</v>
      </c>
      <c r="I842" s="2"/>
      <c r="J842" s="2"/>
      <c r="K842" s="2"/>
      <c r="L842" s="2" t="str">
        <f t="shared" si="40"/>
        <v>_</v>
      </c>
      <c r="M842" s="2"/>
      <c r="N842" s="2">
        <f>IF(ISBLANK(Table2[[#This Row],[ActualResult]]), 0, 1)</f>
        <v>0</v>
      </c>
      <c r="O842" s="2" t="str">
        <f>IF(ISBLANK(Table2[[#This Row],[ActualResult]]), "_", IF(Table2[[#This Row],[ActualWinner]]=Table2[[#This Row],[PredictedWinner]], "Y", "N"))</f>
        <v>_</v>
      </c>
      <c r="P842" s="2" t="str">
        <f>IF(ISBLANK(Table2[[#This Row],[ActualResult]]), "_", IF(Table2[[#This Row],[ActualAwayScore]]=Table2[[#This Row],[PredictedAwayScore]], "Y", "N"))</f>
        <v>_</v>
      </c>
      <c r="Q842" s="2" t="str">
        <f>IF(ISBLANK(Table2[[#This Row],[ActualResult]]), "_", IF(Table2[[#This Row],[ActualHomeScore]]=Table2[[#This Row],[PredictedHomeScore]], "Y", "N"))</f>
        <v>_</v>
      </c>
      <c r="R842" s="2"/>
      <c r="S842" s="2" t="str">
        <f t="shared" si="39"/>
        <v>_</v>
      </c>
      <c r="T842" s="2">
        <f>IF(VLOOKUP(Table2[[#This Row],[AwayTeam]],Table3[[Teams]:[D]],2)=VLOOKUP(Table2[[#This Row],[HomeTeam]],Table3[[Teams]:[D]],2),1,0)</f>
        <v>0</v>
      </c>
      <c r="U842" s="2">
        <f>IF(VLOOKUP(Table2[[#This Row],[AwayTeam]],Table3[[Teams]:[D]],3)=VLOOKUP(Table2[[#This Row],[HomeTeam]],Table3[[Teams]:[D]],3),1,0)</f>
        <v>0</v>
      </c>
      <c r="V842" s="2">
        <f>IF(Table2[[#This Row],[InterConf]]=1,IF(Table2[[#This Row],[InterDiv]]=0, 1, 0), 0)</f>
        <v>0</v>
      </c>
      <c r="W842" s="2">
        <f>IF(VLOOKUP(Table2[[#This Row],[AwayTeam]],Table3[[Teams]:[D]],2)&lt;&gt;VLOOKUP(Table2[[#This Row],[HomeTeam]],Table3[[Teams]:[D]],2),1,0)</f>
        <v>1</v>
      </c>
    </row>
    <row r="843" spans="1:23" x14ac:dyDescent="0.25">
      <c r="B843" s="1">
        <v>45690</v>
      </c>
      <c r="C843" s="9" t="s">
        <v>952</v>
      </c>
      <c r="D843" s="2" t="s">
        <v>13</v>
      </c>
      <c r="E843" s="2" t="s">
        <v>15</v>
      </c>
      <c r="F843" s="2"/>
      <c r="G843" s="2"/>
      <c r="H843" s="2" t="str">
        <f t="shared" si="41"/>
        <v>_</v>
      </c>
      <c r="I843" s="2"/>
      <c r="J843" s="2"/>
      <c r="K843" s="2"/>
      <c r="L843" s="2" t="str">
        <f t="shared" si="40"/>
        <v>_</v>
      </c>
      <c r="M843" s="2"/>
      <c r="N843" s="2">
        <f>IF(ISBLANK(Table2[[#This Row],[ActualResult]]), 0, 1)</f>
        <v>0</v>
      </c>
      <c r="O843" s="2" t="str">
        <f>IF(ISBLANK(Table2[[#This Row],[ActualResult]]), "_", IF(Table2[[#This Row],[ActualWinner]]=Table2[[#This Row],[PredictedWinner]], "Y", "N"))</f>
        <v>_</v>
      </c>
      <c r="P843" s="2" t="str">
        <f>IF(ISBLANK(Table2[[#This Row],[ActualResult]]), "_", IF(Table2[[#This Row],[ActualAwayScore]]=Table2[[#This Row],[PredictedAwayScore]], "Y", "N"))</f>
        <v>_</v>
      </c>
      <c r="Q843" s="2" t="str">
        <f>IF(ISBLANK(Table2[[#This Row],[ActualResult]]), "_", IF(Table2[[#This Row],[ActualHomeScore]]=Table2[[#This Row],[PredictedHomeScore]], "Y", "N"))</f>
        <v>_</v>
      </c>
      <c r="R843" s="2"/>
      <c r="S843" s="2" t="str">
        <f t="shared" si="39"/>
        <v>_</v>
      </c>
      <c r="T843" s="2">
        <f>IF(VLOOKUP(Table2[[#This Row],[AwayTeam]],Table3[[Teams]:[D]],2)=VLOOKUP(Table2[[#This Row],[HomeTeam]],Table3[[Teams]:[D]],2),1,0)</f>
        <v>1</v>
      </c>
      <c r="U843" s="2">
        <f>IF(VLOOKUP(Table2[[#This Row],[AwayTeam]],Table3[[Teams]:[D]],3)=VLOOKUP(Table2[[#This Row],[HomeTeam]],Table3[[Teams]:[D]],3),1,0)</f>
        <v>1</v>
      </c>
      <c r="V843" s="2">
        <f>IF(Table2[[#This Row],[InterConf]]=1,IF(Table2[[#This Row],[InterDiv]]=0, 1, 0), 0)</f>
        <v>0</v>
      </c>
      <c r="W843" s="2">
        <f>IF(VLOOKUP(Table2[[#This Row],[AwayTeam]],Table3[[Teams]:[D]],2)&lt;&gt;VLOOKUP(Table2[[#This Row],[HomeTeam]],Table3[[Teams]:[D]],2),1,0)</f>
        <v>0</v>
      </c>
    </row>
    <row r="844" spans="1:23" x14ac:dyDescent="0.25">
      <c r="B844" s="1">
        <v>45690</v>
      </c>
      <c r="C844" s="9" t="s">
        <v>953</v>
      </c>
      <c r="D844" s="2" t="s">
        <v>31</v>
      </c>
      <c r="E844" s="2" t="s">
        <v>25</v>
      </c>
      <c r="F844" s="2"/>
      <c r="G844" s="2"/>
      <c r="H844" s="2" t="str">
        <f t="shared" si="41"/>
        <v>_</v>
      </c>
      <c r="I844" s="2"/>
      <c r="J844" s="2"/>
      <c r="K844" s="2"/>
      <c r="L844" s="2" t="str">
        <f t="shared" si="40"/>
        <v>_</v>
      </c>
      <c r="M844" s="2"/>
      <c r="N844" s="2">
        <f>IF(ISBLANK(Table2[[#This Row],[ActualResult]]), 0, 1)</f>
        <v>0</v>
      </c>
      <c r="O844" s="2" t="str">
        <f>IF(ISBLANK(Table2[[#This Row],[ActualResult]]), "_", IF(Table2[[#This Row],[ActualWinner]]=Table2[[#This Row],[PredictedWinner]], "Y", "N"))</f>
        <v>_</v>
      </c>
      <c r="P844" s="2" t="str">
        <f>IF(ISBLANK(Table2[[#This Row],[ActualResult]]), "_", IF(Table2[[#This Row],[ActualAwayScore]]=Table2[[#This Row],[PredictedAwayScore]], "Y", "N"))</f>
        <v>_</v>
      </c>
      <c r="Q844" s="2" t="str">
        <f>IF(ISBLANK(Table2[[#This Row],[ActualResult]]), "_", IF(Table2[[#This Row],[ActualHomeScore]]=Table2[[#This Row],[PredictedHomeScore]], "Y", "N"))</f>
        <v>_</v>
      </c>
      <c r="R844" s="2"/>
      <c r="S844" s="2" t="str">
        <f t="shared" si="39"/>
        <v>_</v>
      </c>
      <c r="T844" s="2">
        <f>IF(VLOOKUP(Table2[[#This Row],[AwayTeam]],Table3[[Teams]:[D]],2)=VLOOKUP(Table2[[#This Row],[HomeTeam]],Table3[[Teams]:[D]],2),1,0)</f>
        <v>0</v>
      </c>
      <c r="U844" s="2">
        <f>IF(VLOOKUP(Table2[[#This Row],[AwayTeam]],Table3[[Teams]:[D]],3)=VLOOKUP(Table2[[#This Row],[HomeTeam]],Table3[[Teams]:[D]],3),1,0)</f>
        <v>0</v>
      </c>
      <c r="V844" s="2">
        <f>IF(Table2[[#This Row],[InterConf]]=1,IF(Table2[[#This Row],[InterDiv]]=0, 1, 0), 0)</f>
        <v>0</v>
      </c>
      <c r="W844" s="2">
        <f>IF(VLOOKUP(Table2[[#This Row],[AwayTeam]],Table3[[Teams]:[D]],2)&lt;&gt;VLOOKUP(Table2[[#This Row],[HomeTeam]],Table3[[Teams]:[D]],2),1,0)</f>
        <v>1</v>
      </c>
    </row>
    <row r="845" spans="1:23" x14ac:dyDescent="0.25">
      <c r="A845" s="5"/>
      <c r="B845" s="3">
        <v>45690</v>
      </c>
      <c r="C845" s="10" t="s">
        <v>954</v>
      </c>
      <c r="D845" s="4" t="s">
        <v>24</v>
      </c>
      <c r="E845" s="4" t="s">
        <v>12</v>
      </c>
      <c r="F845" s="4"/>
      <c r="G845" s="4"/>
      <c r="H845" s="4" t="str">
        <f t="shared" si="41"/>
        <v>_</v>
      </c>
      <c r="I845" s="4"/>
      <c r="J845" s="4"/>
      <c r="K845" s="4"/>
      <c r="L845" s="2" t="str">
        <f t="shared" si="40"/>
        <v>_</v>
      </c>
      <c r="M845" s="4"/>
      <c r="N845" s="4">
        <f>IF(ISBLANK(Table2[[#This Row],[ActualResult]]), 0, 1)</f>
        <v>0</v>
      </c>
      <c r="O845" s="4" t="str">
        <f>IF(ISBLANK(Table2[[#This Row],[ActualResult]]), "_", IF(Table2[[#This Row],[ActualWinner]]=Table2[[#This Row],[PredictedWinner]], "Y", "N"))</f>
        <v>_</v>
      </c>
      <c r="P845" s="4" t="str">
        <f>IF(ISBLANK(Table2[[#This Row],[ActualResult]]), "_", IF(Table2[[#This Row],[ActualAwayScore]]=Table2[[#This Row],[PredictedAwayScore]], "Y", "N"))</f>
        <v>_</v>
      </c>
      <c r="Q845" s="4" t="str">
        <f>IF(ISBLANK(Table2[[#This Row],[ActualResult]]), "_", IF(Table2[[#This Row],[ActualHomeScore]]=Table2[[#This Row],[PredictedHomeScore]], "Y", "N"))</f>
        <v>_</v>
      </c>
      <c r="R845" s="2"/>
      <c r="S845" s="2" t="str">
        <f t="shared" si="39"/>
        <v>_</v>
      </c>
      <c r="T845" s="2">
        <f>IF(VLOOKUP(Table2[[#This Row],[AwayTeam]],Table3[[Teams]:[D]],2)=VLOOKUP(Table2[[#This Row],[HomeTeam]],Table3[[Teams]:[D]],2),1,0)</f>
        <v>1</v>
      </c>
      <c r="U845" s="2">
        <f>IF(VLOOKUP(Table2[[#This Row],[AwayTeam]],Table3[[Teams]:[D]],3)=VLOOKUP(Table2[[#This Row],[HomeTeam]],Table3[[Teams]:[D]],3),1,0)</f>
        <v>1</v>
      </c>
      <c r="V845" s="2">
        <f>IF(Table2[[#This Row],[InterConf]]=1,IF(Table2[[#This Row],[InterDiv]]=0, 1, 0), 0)</f>
        <v>0</v>
      </c>
      <c r="W845" s="2">
        <f>IF(VLOOKUP(Table2[[#This Row],[AwayTeam]],Table3[[Teams]:[D]],2)&lt;&gt;VLOOKUP(Table2[[#This Row],[HomeTeam]],Table3[[Teams]:[D]],2),1,0)</f>
        <v>0</v>
      </c>
    </row>
    <row r="846" spans="1:23" x14ac:dyDescent="0.25">
      <c r="A846" s="15"/>
      <c r="B846" s="16">
        <v>45691</v>
      </c>
      <c r="C846" s="17" t="s">
        <v>955</v>
      </c>
      <c r="D846" s="18" t="s">
        <v>30</v>
      </c>
      <c r="E846" s="18" t="s">
        <v>35</v>
      </c>
      <c r="F846" s="18"/>
      <c r="G846" s="18"/>
      <c r="H846" s="18" t="str">
        <f t="shared" si="41"/>
        <v>_</v>
      </c>
      <c r="I846" s="18"/>
      <c r="J846" s="18"/>
      <c r="K846" s="18"/>
      <c r="L846" s="18" t="str">
        <f t="shared" si="40"/>
        <v>_</v>
      </c>
      <c r="M846" s="18"/>
      <c r="N846" s="18">
        <f>IF(ISBLANK(Table2[[#This Row],[ActualResult]]), 0, 1)</f>
        <v>0</v>
      </c>
      <c r="O846" s="18" t="str">
        <f>IF(ISBLANK(Table2[[#This Row],[ActualResult]]), "_", IF(Table2[[#This Row],[ActualWinner]]=Table2[[#This Row],[PredictedWinner]], "Y", "N"))</f>
        <v>_</v>
      </c>
      <c r="P846" s="18" t="str">
        <f>IF(ISBLANK(Table2[[#This Row],[ActualResult]]), "_", IF(Table2[[#This Row],[ActualAwayScore]]=Table2[[#This Row],[PredictedAwayScore]], "Y", "N"))</f>
        <v>_</v>
      </c>
      <c r="Q846" s="18" t="str">
        <f>IF(ISBLANK(Table2[[#This Row],[ActualResult]]), "_", IF(Table2[[#This Row],[ActualHomeScore]]=Table2[[#This Row],[PredictedHomeScore]], "Y", "N"))</f>
        <v>_</v>
      </c>
      <c r="R846" s="2"/>
      <c r="S846" s="2" t="str">
        <f t="shared" si="39"/>
        <v>_</v>
      </c>
      <c r="T846" s="2">
        <f>IF(VLOOKUP(Table2[[#This Row],[AwayTeam]],Table3[[Teams]:[D]],2)=VLOOKUP(Table2[[#This Row],[HomeTeam]],Table3[[Teams]:[D]],2),1,0)</f>
        <v>0</v>
      </c>
      <c r="U846" s="2">
        <f>IF(VLOOKUP(Table2[[#This Row],[AwayTeam]],Table3[[Teams]:[D]],3)=VLOOKUP(Table2[[#This Row],[HomeTeam]],Table3[[Teams]:[D]],3),1,0)</f>
        <v>0</v>
      </c>
      <c r="V846" s="2">
        <f>IF(Table2[[#This Row],[InterConf]]=1,IF(Table2[[#This Row],[InterDiv]]=0, 1, 0), 0)</f>
        <v>0</v>
      </c>
      <c r="W846" s="2">
        <f>IF(VLOOKUP(Table2[[#This Row],[AwayTeam]],Table3[[Teams]:[D]],2)&lt;&gt;VLOOKUP(Table2[[#This Row],[HomeTeam]],Table3[[Teams]:[D]],2),1,0)</f>
        <v>1</v>
      </c>
    </row>
    <row r="847" spans="1:23" x14ac:dyDescent="0.25">
      <c r="B847" s="1">
        <v>45692</v>
      </c>
      <c r="C847" s="9" t="s">
        <v>956</v>
      </c>
      <c r="D847" s="2" t="s">
        <v>37</v>
      </c>
      <c r="E847" s="2" t="s">
        <v>16</v>
      </c>
      <c r="F847" s="2"/>
      <c r="G847" s="2"/>
      <c r="H847" s="2" t="str">
        <f t="shared" si="41"/>
        <v>_</v>
      </c>
      <c r="I847" s="2"/>
      <c r="J847" s="2"/>
      <c r="K847" s="2"/>
      <c r="L847" s="19" t="str">
        <f t="shared" si="40"/>
        <v>_</v>
      </c>
      <c r="M847" s="2"/>
      <c r="N847" s="2">
        <f>IF(ISBLANK(Table2[[#This Row],[ActualResult]]), 0, 1)</f>
        <v>0</v>
      </c>
      <c r="O847" s="2" t="str">
        <f>IF(ISBLANK(Table2[[#This Row],[ActualResult]]), "_", IF(Table2[[#This Row],[ActualWinner]]=Table2[[#This Row],[PredictedWinner]], "Y", "N"))</f>
        <v>_</v>
      </c>
      <c r="P847" s="2" t="str">
        <f>IF(ISBLANK(Table2[[#This Row],[ActualResult]]), "_", IF(Table2[[#This Row],[ActualAwayScore]]=Table2[[#This Row],[PredictedAwayScore]], "Y", "N"))</f>
        <v>_</v>
      </c>
      <c r="Q847" s="2" t="str">
        <f>IF(ISBLANK(Table2[[#This Row],[ActualResult]]), "_", IF(Table2[[#This Row],[ActualHomeScore]]=Table2[[#This Row],[PredictedHomeScore]], "Y", "N"))</f>
        <v>_</v>
      </c>
      <c r="R847" s="2"/>
      <c r="S847" s="2" t="str">
        <f t="shared" si="39"/>
        <v>_</v>
      </c>
      <c r="T847" s="2">
        <f>IF(VLOOKUP(Table2[[#This Row],[AwayTeam]],Table3[[Teams]:[D]],2)=VLOOKUP(Table2[[#This Row],[HomeTeam]],Table3[[Teams]:[D]],2),1,0)</f>
        <v>0</v>
      </c>
      <c r="U847" s="2">
        <f>IF(VLOOKUP(Table2[[#This Row],[AwayTeam]],Table3[[Teams]:[D]],3)=VLOOKUP(Table2[[#This Row],[HomeTeam]],Table3[[Teams]:[D]],3),1,0)</f>
        <v>0</v>
      </c>
      <c r="V847" s="2">
        <f>IF(Table2[[#This Row],[InterConf]]=1,IF(Table2[[#This Row],[InterDiv]]=0, 1, 0), 0)</f>
        <v>0</v>
      </c>
      <c r="W847" s="2">
        <f>IF(VLOOKUP(Table2[[#This Row],[AwayTeam]],Table3[[Teams]:[D]],2)&lt;&gt;VLOOKUP(Table2[[#This Row],[HomeTeam]],Table3[[Teams]:[D]],2),1,0)</f>
        <v>1</v>
      </c>
    </row>
    <row r="848" spans="1:23" x14ac:dyDescent="0.25">
      <c r="B848" s="1">
        <v>45692</v>
      </c>
      <c r="C848" s="9" t="s">
        <v>957</v>
      </c>
      <c r="D848" s="2" t="s">
        <v>36</v>
      </c>
      <c r="E848" s="2" t="s">
        <v>29</v>
      </c>
      <c r="F848" s="2"/>
      <c r="G848" s="2"/>
      <c r="H848" s="2" t="str">
        <f t="shared" si="41"/>
        <v>_</v>
      </c>
      <c r="I848" s="2"/>
      <c r="J848" s="2"/>
      <c r="K848" s="2"/>
      <c r="L848" s="2" t="str">
        <f t="shared" si="40"/>
        <v>_</v>
      </c>
      <c r="M848" s="2"/>
      <c r="N848" s="2">
        <f>IF(ISBLANK(Table2[[#This Row],[ActualResult]]), 0, 1)</f>
        <v>0</v>
      </c>
      <c r="O848" s="2" t="str">
        <f>IF(ISBLANK(Table2[[#This Row],[ActualResult]]), "_", IF(Table2[[#This Row],[ActualWinner]]=Table2[[#This Row],[PredictedWinner]], "Y", "N"))</f>
        <v>_</v>
      </c>
      <c r="P848" s="2" t="str">
        <f>IF(ISBLANK(Table2[[#This Row],[ActualResult]]), "_", IF(Table2[[#This Row],[ActualAwayScore]]=Table2[[#This Row],[PredictedAwayScore]], "Y", "N"))</f>
        <v>_</v>
      </c>
      <c r="Q848" s="2" t="str">
        <f>IF(ISBLANK(Table2[[#This Row],[ActualResult]]), "_", IF(Table2[[#This Row],[ActualHomeScore]]=Table2[[#This Row],[PredictedHomeScore]], "Y", "N"))</f>
        <v>_</v>
      </c>
      <c r="R848" s="2"/>
      <c r="S848" s="2" t="str">
        <f t="shared" si="39"/>
        <v>_</v>
      </c>
      <c r="T848" s="2">
        <f>IF(VLOOKUP(Table2[[#This Row],[AwayTeam]],Table3[[Teams]:[D]],2)=VLOOKUP(Table2[[#This Row],[HomeTeam]],Table3[[Teams]:[D]],2),1,0)</f>
        <v>1</v>
      </c>
      <c r="U848" s="2">
        <f>IF(VLOOKUP(Table2[[#This Row],[AwayTeam]],Table3[[Teams]:[D]],3)=VLOOKUP(Table2[[#This Row],[HomeTeam]],Table3[[Teams]:[D]],3),1,0)</f>
        <v>0</v>
      </c>
      <c r="V848" s="2">
        <f>IF(Table2[[#This Row],[InterConf]]=1,IF(Table2[[#This Row],[InterDiv]]=0, 1, 0), 0)</f>
        <v>1</v>
      </c>
      <c r="W848" s="2">
        <f>IF(VLOOKUP(Table2[[#This Row],[AwayTeam]],Table3[[Teams]:[D]],2)&lt;&gt;VLOOKUP(Table2[[#This Row],[HomeTeam]],Table3[[Teams]:[D]],2),1,0)</f>
        <v>0</v>
      </c>
    </row>
    <row r="849" spans="1:23" x14ac:dyDescent="0.25">
      <c r="B849" s="1">
        <v>45692</v>
      </c>
      <c r="C849" s="9" t="s">
        <v>958</v>
      </c>
      <c r="D849" s="2" t="s">
        <v>30</v>
      </c>
      <c r="E849" s="2" t="s">
        <v>43</v>
      </c>
      <c r="F849" s="2"/>
      <c r="G849" s="2"/>
      <c r="H849" s="2" t="str">
        <f t="shared" si="41"/>
        <v>_</v>
      </c>
      <c r="I849" s="2"/>
      <c r="J849" s="2"/>
      <c r="K849" s="2"/>
      <c r="L849" s="2" t="str">
        <f t="shared" si="40"/>
        <v>_</v>
      </c>
      <c r="M849" s="2"/>
      <c r="N849" s="2">
        <f>IF(ISBLANK(Table2[[#This Row],[ActualResult]]), 0, 1)</f>
        <v>0</v>
      </c>
      <c r="O849" s="2" t="str">
        <f>IF(ISBLANK(Table2[[#This Row],[ActualResult]]), "_", IF(Table2[[#This Row],[ActualWinner]]=Table2[[#This Row],[PredictedWinner]], "Y", "N"))</f>
        <v>_</v>
      </c>
      <c r="P849" s="2" t="str">
        <f>IF(ISBLANK(Table2[[#This Row],[ActualResult]]), "_", IF(Table2[[#This Row],[ActualAwayScore]]=Table2[[#This Row],[PredictedAwayScore]], "Y", "N"))</f>
        <v>_</v>
      </c>
      <c r="Q849" s="2" t="str">
        <f>IF(ISBLANK(Table2[[#This Row],[ActualResult]]), "_", IF(Table2[[#This Row],[ActualHomeScore]]=Table2[[#This Row],[PredictedHomeScore]], "Y", "N"))</f>
        <v>_</v>
      </c>
      <c r="R849" s="2"/>
      <c r="S849" s="2" t="str">
        <f t="shared" si="39"/>
        <v>_</v>
      </c>
      <c r="T849" s="2">
        <f>IF(VLOOKUP(Table2[[#This Row],[AwayTeam]],Table3[[Teams]:[D]],2)=VLOOKUP(Table2[[#This Row],[HomeTeam]],Table3[[Teams]:[D]],2),1,0)</f>
        <v>1</v>
      </c>
      <c r="U849" s="2">
        <f>IF(VLOOKUP(Table2[[#This Row],[AwayTeam]],Table3[[Teams]:[D]],3)=VLOOKUP(Table2[[#This Row],[HomeTeam]],Table3[[Teams]:[D]],3),1,0)</f>
        <v>1</v>
      </c>
      <c r="V849" s="2">
        <f>IF(Table2[[#This Row],[InterConf]]=1,IF(Table2[[#This Row],[InterDiv]]=0, 1, 0), 0)</f>
        <v>0</v>
      </c>
      <c r="W849" s="2">
        <f>IF(VLOOKUP(Table2[[#This Row],[AwayTeam]],Table3[[Teams]:[D]],2)&lt;&gt;VLOOKUP(Table2[[#This Row],[HomeTeam]],Table3[[Teams]:[D]],2),1,0)</f>
        <v>0</v>
      </c>
    </row>
    <row r="850" spans="1:23" x14ac:dyDescent="0.25">
      <c r="B850" s="1">
        <v>45692</v>
      </c>
      <c r="C850" s="9" t="s">
        <v>959</v>
      </c>
      <c r="D850" s="2" t="s">
        <v>32</v>
      </c>
      <c r="E850" s="2" t="s">
        <v>21</v>
      </c>
      <c r="F850" s="2"/>
      <c r="G850" s="2"/>
      <c r="H850" s="2" t="str">
        <f t="shared" si="41"/>
        <v>_</v>
      </c>
      <c r="I850" s="2"/>
      <c r="J850" s="2"/>
      <c r="K850" s="2"/>
      <c r="L850" s="2" t="str">
        <f t="shared" si="40"/>
        <v>_</v>
      </c>
      <c r="M850" s="2"/>
      <c r="N850" s="2">
        <f>IF(ISBLANK(Table2[[#This Row],[ActualResult]]), 0, 1)</f>
        <v>0</v>
      </c>
      <c r="O850" s="2" t="str">
        <f>IF(ISBLANK(Table2[[#This Row],[ActualResult]]), "_", IF(Table2[[#This Row],[ActualWinner]]=Table2[[#This Row],[PredictedWinner]], "Y", "N"))</f>
        <v>_</v>
      </c>
      <c r="P850" s="2" t="str">
        <f>IF(ISBLANK(Table2[[#This Row],[ActualResult]]), "_", IF(Table2[[#This Row],[ActualAwayScore]]=Table2[[#This Row],[PredictedAwayScore]], "Y", "N"))</f>
        <v>_</v>
      </c>
      <c r="Q850" s="2" t="str">
        <f>IF(ISBLANK(Table2[[#This Row],[ActualResult]]), "_", IF(Table2[[#This Row],[ActualHomeScore]]=Table2[[#This Row],[PredictedHomeScore]], "Y", "N"))</f>
        <v>_</v>
      </c>
      <c r="R850" s="2"/>
      <c r="S850" s="2" t="str">
        <f t="shared" si="39"/>
        <v>_</v>
      </c>
      <c r="T850" s="2">
        <f>IF(VLOOKUP(Table2[[#This Row],[AwayTeam]],Table3[[Teams]:[D]],2)=VLOOKUP(Table2[[#This Row],[HomeTeam]],Table3[[Teams]:[D]],2),1,0)</f>
        <v>1</v>
      </c>
      <c r="U850" s="2">
        <f>IF(VLOOKUP(Table2[[#This Row],[AwayTeam]],Table3[[Teams]:[D]],3)=VLOOKUP(Table2[[#This Row],[HomeTeam]],Table3[[Teams]:[D]],3),1,0)</f>
        <v>1</v>
      </c>
      <c r="V850" s="2">
        <f>IF(Table2[[#This Row],[InterConf]]=1,IF(Table2[[#This Row],[InterDiv]]=0, 1, 0), 0)</f>
        <v>0</v>
      </c>
      <c r="W850" s="2">
        <f>IF(VLOOKUP(Table2[[#This Row],[AwayTeam]],Table3[[Teams]:[D]],2)&lt;&gt;VLOOKUP(Table2[[#This Row],[HomeTeam]],Table3[[Teams]:[D]],2),1,0)</f>
        <v>0</v>
      </c>
    </row>
    <row r="851" spans="1:23" x14ac:dyDescent="0.25">
      <c r="B851" s="1">
        <v>45692</v>
      </c>
      <c r="C851" s="9" t="s">
        <v>960</v>
      </c>
      <c r="D851" s="2" t="s">
        <v>14</v>
      </c>
      <c r="E851" s="2" t="s">
        <v>46</v>
      </c>
      <c r="F851" s="2"/>
      <c r="G851" s="2"/>
      <c r="H851" s="2" t="str">
        <f t="shared" si="41"/>
        <v>_</v>
      </c>
      <c r="I851" s="2"/>
      <c r="J851" s="2"/>
      <c r="K851" s="2"/>
      <c r="L851" s="2" t="str">
        <f t="shared" si="40"/>
        <v>_</v>
      </c>
      <c r="M851" s="2"/>
      <c r="N851" s="2">
        <f>IF(ISBLANK(Table2[[#This Row],[ActualResult]]), 0, 1)</f>
        <v>0</v>
      </c>
      <c r="O851" s="2" t="str">
        <f>IF(ISBLANK(Table2[[#This Row],[ActualResult]]), "_", IF(Table2[[#This Row],[ActualWinner]]=Table2[[#This Row],[PredictedWinner]], "Y", "N"))</f>
        <v>_</v>
      </c>
      <c r="P851" s="2" t="str">
        <f>IF(ISBLANK(Table2[[#This Row],[ActualResult]]), "_", IF(Table2[[#This Row],[ActualAwayScore]]=Table2[[#This Row],[PredictedAwayScore]], "Y", "N"))</f>
        <v>_</v>
      </c>
      <c r="Q851" s="2" t="str">
        <f>IF(ISBLANK(Table2[[#This Row],[ActualResult]]), "_", IF(Table2[[#This Row],[ActualHomeScore]]=Table2[[#This Row],[PredictedHomeScore]], "Y", "N"))</f>
        <v>_</v>
      </c>
      <c r="R851" s="2"/>
      <c r="S851" s="2" t="str">
        <f t="shared" si="39"/>
        <v>_</v>
      </c>
      <c r="T851" s="2">
        <f>IF(VLOOKUP(Table2[[#This Row],[AwayTeam]],Table3[[Teams]:[D]],2)=VLOOKUP(Table2[[#This Row],[HomeTeam]],Table3[[Teams]:[D]],2),1,0)</f>
        <v>1</v>
      </c>
      <c r="U851" s="2">
        <f>IF(VLOOKUP(Table2[[#This Row],[AwayTeam]],Table3[[Teams]:[D]],3)=VLOOKUP(Table2[[#This Row],[HomeTeam]],Table3[[Teams]:[D]],3),1,0)</f>
        <v>0</v>
      </c>
      <c r="V851" s="2">
        <f>IF(Table2[[#This Row],[InterConf]]=1,IF(Table2[[#This Row],[InterDiv]]=0, 1, 0), 0)</f>
        <v>1</v>
      </c>
      <c r="W851" s="2">
        <f>IF(VLOOKUP(Table2[[#This Row],[AwayTeam]],Table3[[Teams]:[D]],2)&lt;&gt;VLOOKUP(Table2[[#This Row],[HomeTeam]],Table3[[Teams]:[D]],2),1,0)</f>
        <v>0</v>
      </c>
    </row>
    <row r="852" spans="1:23" x14ac:dyDescent="0.25">
      <c r="B852" s="1">
        <v>45692</v>
      </c>
      <c r="C852" s="9" t="s">
        <v>961</v>
      </c>
      <c r="D852" s="2" t="s">
        <v>27</v>
      </c>
      <c r="E852" s="2" t="s">
        <v>33</v>
      </c>
      <c r="F852" s="2"/>
      <c r="G852" s="2"/>
      <c r="H852" s="2" t="str">
        <f t="shared" si="41"/>
        <v>_</v>
      </c>
      <c r="I852" s="2"/>
      <c r="J852" s="2"/>
      <c r="K852" s="2"/>
      <c r="L852" s="2" t="str">
        <f t="shared" si="40"/>
        <v>_</v>
      </c>
      <c r="M852" s="2"/>
      <c r="N852" s="2">
        <f>IF(ISBLANK(Table2[[#This Row],[ActualResult]]), 0, 1)</f>
        <v>0</v>
      </c>
      <c r="O852" s="2" t="str">
        <f>IF(ISBLANK(Table2[[#This Row],[ActualResult]]), "_", IF(Table2[[#This Row],[ActualWinner]]=Table2[[#This Row],[PredictedWinner]], "Y", "N"))</f>
        <v>_</v>
      </c>
      <c r="P852" s="2" t="str">
        <f>IF(ISBLANK(Table2[[#This Row],[ActualResult]]), "_", IF(Table2[[#This Row],[ActualAwayScore]]=Table2[[#This Row],[PredictedAwayScore]], "Y", "N"))</f>
        <v>_</v>
      </c>
      <c r="Q852" s="2" t="str">
        <f>IF(ISBLANK(Table2[[#This Row],[ActualResult]]), "_", IF(Table2[[#This Row],[ActualHomeScore]]=Table2[[#This Row],[PredictedHomeScore]], "Y", "N"))</f>
        <v>_</v>
      </c>
      <c r="R852" s="2"/>
      <c r="S852" s="2" t="str">
        <f t="shared" si="39"/>
        <v>_</v>
      </c>
      <c r="T852" s="2">
        <f>IF(VLOOKUP(Table2[[#This Row],[AwayTeam]],Table3[[Teams]:[D]],2)=VLOOKUP(Table2[[#This Row],[HomeTeam]],Table3[[Teams]:[D]],2),1,0)</f>
        <v>0</v>
      </c>
      <c r="U852" s="2">
        <f>IF(VLOOKUP(Table2[[#This Row],[AwayTeam]],Table3[[Teams]:[D]],3)=VLOOKUP(Table2[[#This Row],[HomeTeam]],Table3[[Teams]:[D]],3),1,0)</f>
        <v>0</v>
      </c>
      <c r="V852" s="2">
        <f>IF(Table2[[#This Row],[InterConf]]=1,IF(Table2[[#This Row],[InterDiv]]=0, 1, 0), 0)</f>
        <v>0</v>
      </c>
      <c r="W852" s="2">
        <f>IF(VLOOKUP(Table2[[#This Row],[AwayTeam]],Table3[[Teams]:[D]],2)&lt;&gt;VLOOKUP(Table2[[#This Row],[HomeTeam]],Table3[[Teams]:[D]],2),1,0)</f>
        <v>1</v>
      </c>
    </row>
    <row r="853" spans="1:23" x14ac:dyDescent="0.25">
      <c r="B853" s="1">
        <v>45692</v>
      </c>
      <c r="C853" s="9" t="s">
        <v>962</v>
      </c>
      <c r="D853" s="2" t="s">
        <v>23</v>
      </c>
      <c r="E853" s="2" t="s">
        <v>13</v>
      </c>
      <c r="F853" s="2"/>
      <c r="G853" s="2"/>
      <c r="H853" s="2" t="str">
        <f t="shared" si="41"/>
        <v>_</v>
      </c>
      <c r="I853" s="2"/>
      <c r="J853" s="2"/>
      <c r="K853" s="2"/>
      <c r="L853" s="2" t="str">
        <f t="shared" si="40"/>
        <v>_</v>
      </c>
      <c r="M853" s="2"/>
      <c r="N853" s="2">
        <f>IF(ISBLANK(Table2[[#This Row],[ActualResult]]), 0, 1)</f>
        <v>0</v>
      </c>
      <c r="O853" s="2" t="str">
        <f>IF(ISBLANK(Table2[[#This Row],[ActualResult]]), "_", IF(Table2[[#This Row],[ActualWinner]]=Table2[[#This Row],[PredictedWinner]], "Y", "N"))</f>
        <v>_</v>
      </c>
      <c r="P853" s="2" t="str">
        <f>IF(ISBLANK(Table2[[#This Row],[ActualResult]]), "_", IF(Table2[[#This Row],[ActualAwayScore]]=Table2[[#This Row],[PredictedAwayScore]], "Y", "N"))</f>
        <v>_</v>
      </c>
      <c r="Q853" s="2" t="str">
        <f>IF(ISBLANK(Table2[[#This Row],[ActualResult]]), "_", IF(Table2[[#This Row],[ActualHomeScore]]=Table2[[#This Row],[PredictedHomeScore]], "Y", "N"))</f>
        <v>_</v>
      </c>
      <c r="R853" s="2"/>
      <c r="S853" s="2" t="str">
        <f t="shared" si="39"/>
        <v>_</v>
      </c>
      <c r="T853" s="2">
        <f>IF(VLOOKUP(Table2[[#This Row],[AwayTeam]],Table3[[Teams]:[D]],2)=VLOOKUP(Table2[[#This Row],[HomeTeam]],Table3[[Teams]:[D]],2),1,0)</f>
        <v>1</v>
      </c>
      <c r="U853" s="2">
        <f>IF(VLOOKUP(Table2[[#This Row],[AwayTeam]],Table3[[Teams]:[D]],3)=VLOOKUP(Table2[[#This Row],[HomeTeam]],Table3[[Teams]:[D]],3),1,0)</f>
        <v>0</v>
      </c>
      <c r="V853" s="2">
        <f>IF(Table2[[#This Row],[InterConf]]=1,IF(Table2[[#This Row],[InterDiv]]=0, 1, 0), 0)</f>
        <v>1</v>
      </c>
      <c r="W853" s="2">
        <f>IF(VLOOKUP(Table2[[#This Row],[AwayTeam]],Table3[[Teams]:[D]],2)&lt;&gt;VLOOKUP(Table2[[#This Row],[HomeTeam]],Table3[[Teams]:[D]],2),1,0)</f>
        <v>0</v>
      </c>
    </row>
    <row r="854" spans="1:23" x14ac:dyDescent="0.25">
      <c r="B854" s="1">
        <v>45692</v>
      </c>
      <c r="C854" s="9" t="s">
        <v>963</v>
      </c>
      <c r="D854" s="2" t="s">
        <v>44</v>
      </c>
      <c r="E854" s="2" t="s">
        <v>22</v>
      </c>
      <c r="F854" s="2"/>
      <c r="G854" s="2"/>
      <c r="H854" s="2" t="str">
        <f t="shared" si="41"/>
        <v>_</v>
      </c>
      <c r="I854" s="2"/>
      <c r="J854" s="2"/>
      <c r="K854" s="2"/>
      <c r="L854" s="2" t="str">
        <f t="shared" si="40"/>
        <v>_</v>
      </c>
      <c r="M854" s="2"/>
      <c r="N854" s="2">
        <f>IF(ISBLANK(Table2[[#This Row],[ActualResult]]), 0, 1)</f>
        <v>0</v>
      </c>
      <c r="O854" s="2" t="str">
        <f>IF(ISBLANK(Table2[[#This Row],[ActualResult]]), "_", IF(Table2[[#This Row],[ActualWinner]]=Table2[[#This Row],[PredictedWinner]], "Y", "N"))</f>
        <v>_</v>
      </c>
      <c r="P854" s="2" t="str">
        <f>IF(ISBLANK(Table2[[#This Row],[ActualResult]]), "_", IF(Table2[[#This Row],[ActualAwayScore]]=Table2[[#This Row],[PredictedAwayScore]], "Y", "N"))</f>
        <v>_</v>
      </c>
      <c r="Q854" s="2" t="str">
        <f>IF(ISBLANK(Table2[[#This Row],[ActualResult]]), "_", IF(Table2[[#This Row],[ActualHomeScore]]=Table2[[#This Row],[PredictedHomeScore]], "Y", "N"))</f>
        <v>_</v>
      </c>
      <c r="R854" s="2"/>
      <c r="S854" s="2" t="str">
        <f t="shared" si="39"/>
        <v>_</v>
      </c>
      <c r="T854" s="2">
        <f>IF(VLOOKUP(Table2[[#This Row],[AwayTeam]],Table3[[Teams]:[D]],2)=VLOOKUP(Table2[[#This Row],[HomeTeam]],Table3[[Teams]:[D]],2),1,0)</f>
        <v>0</v>
      </c>
      <c r="U854" s="2">
        <f>IF(VLOOKUP(Table2[[#This Row],[AwayTeam]],Table3[[Teams]:[D]],3)=VLOOKUP(Table2[[#This Row],[HomeTeam]],Table3[[Teams]:[D]],3),1,0)</f>
        <v>0</v>
      </c>
      <c r="V854" s="2">
        <f>IF(Table2[[#This Row],[InterConf]]=1,IF(Table2[[#This Row],[InterDiv]]=0, 1, 0), 0)</f>
        <v>0</v>
      </c>
      <c r="W854" s="2">
        <f>IF(VLOOKUP(Table2[[#This Row],[AwayTeam]],Table3[[Teams]:[D]],2)&lt;&gt;VLOOKUP(Table2[[#This Row],[HomeTeam]],Table3[[Teams]:[D]],2),1,0)</f>
        <v>1</v>
      </c>
    </row>
    <row r="855" spans="1:23" x14ac:dyDescent="0.25">
      <c r="B855" s="1">
        <v>45692</v>
      </c>
      <c r="C855" s="9" t="s">
        <v>964</v>
      </c>
      <c r="D855" s="2" t="s">
        <v>18</v>
      </c>
      <c r="E855" s="2" t="s">
        <v>24</v>
      </c>
      <c r="F855" s="2"/>
      <c r="G855" s="2"/>
      <c r="H855" s="2" t="str">
        <f t="shared" si="41"/>
        <v>_</v>
      </c>
      <c r="I855" s="2"/>
      <c r="J855" s="2"/>
      <c r="K855" s="2"/>
      <c r="L855" s="2" t="str">
        <f t="shared" si="40"/>
        <v>_</v>
      </c>
      <c r="M855" s="2"/>
      <c r="N855" s="2">
        <f>IF(ISBLANK(Table2[[#This Row],[ActualResult]]), 0, 1)</f>
        <v>0</v>
      </c>
      <c r="O855" s="2" t="str">
        <f>IF(ISBLANK(Table2[[#This Row],[ActualResult]]), "_", IF(Table2[[#This Row],[ActualWinner]]=Table2[[#This Row],[PredictedWinner]], "Y", "N"))</f>
        <v>_</v>
      </c>
      <c r="P855" s="2" t="str">
        <f>IF(ISBLANK(Table2[[#This Row],[ActualResult]]), "_", IF(Table2[[#This Row],[ActualAwayScore]]=Table2[[#This Row],[PredictedAwayScore]], "Y", "N"))</f>
        <v>_</v>
      </c>
      <c r="Q855" s="2" t="str">
        <f>IF(ISBLANK(Table2[[#This Row],[ActualResult]]), "_", IF(Table2[[#This Row],[ActualHomeScore]]=Table2[[#This Row],[PredictedHomeScore]], "Y", "N"))</f>
        <v>_</v>
      </c>
      <c r="R855" s="2"/>
      <c r="S855" s="2" t="str">
        <f t="shared" si="39"/>
        <v>_</v>
      </c>
      <c r="T855" s="2">
        <f>IF(VLOOKUP(Table2[[#This Row],[AwayTeam]],Table3[[Teams]:[D]],2)=VLOOKUP(Table2[[#This Row],[HomeTeam]],Table3[[Teams]:[D]],2),1,0)</f>
        <v>0</v>
      </c>
      <c r="U855" s="2">
        <f>IF(VLOOKUP(Table2[[#This Row],[AwayTeam]],Table3[[Teams]:[D]],3)=VLOOKUP(Table2[[#This Row],[HomeTeam]],Table3[[Teams]:[D]],3),1,0)</f>
        <v>0</v>
      </c>
      <c r="V855" s="2">
        <f>IF(Table2[[#This Row],[InterConf]]=1,IF(Table2[[#This Row],[InterDiv]]=0, 1, 0), 0)</f>
        <v>0</v>
      </c>
      <c r="W855" s="2">
        <f>IF(VLOOKUP(Table2[[#This Row],[AwayTeam]],Table3[[Teams]:[D]],2)&lt;&gt;VLOOKUP(Table2[[#This Row],[HomeTeam]],Table3[[Teams]:[D]],2),1,0)</f>
        <v>1</v>
      </c>
    </row>
    <row r="856" spans="1:23" x14ac:dyDescent="0.25">
      <c r="B856" s="1">
        <v>45692</v>
      </c>
      <c r="C856" s="9" t="s">
        <v>965</v>
      </c>
      <c r="D856" s="2" t="s">
        <v>45</v>
      </c>
      <c r="E856" s="2" t="s">
        <v>15</v>
      </c>
      <c r="F856" s="2"/>
      <c r="G856" s="2"/>
      <c r="H856" s="2" t="str">
        <f t="shared" si="41"/>
        <v>_</v>
      </c>
      <c r="I856" s="2"/>
      <c r="J856" s="2"/>
      <c r="K856" s="2"/>
      <c r="L856" s="2" t="str">
        <f t="shared" si="40"/>
        <v>_</v>
      </c>
      <c r="M856" s="2"/>
      <c r="N856" s="2">
        <f>IF(ISBLANK(Table2[[#This Row],[ActualResult]]), 0, 1)</f>
        <v>0</v>
      </c>
      <c r="O856" s="2" t="str">
        <f>IF(ISBLANK(Table2[[#This Row],[ActualResult]]), "_", IF(Table2[[#This Row],[ActualWinner]]=Table2[[#This Row],[PredictedWinner]], "Y", "N"))</f>
        <v>_</v>
      </c>
      <c r="P856" s="2" t="str">
        <f>IF(ISBLANK(Table2[[#This Row],[ActualResult]]), "_", IF(Table2[[#This Row],[ActualAwayScore]]=Table2[[#This Row],[PredictedAwayScore]], "Y", "N"))</f>
        <v>_</v>
      </c>
      <c r="Q856" s="2" t="str">
        <f>IF(ISBLANK(Table2[[#This Row],[ActualResult]]), "_", IF(Table2[[#This Row],[ActualHomeScore]]=Table2[[#This Row],[PredictedHomeScore]], "Y", "N"))</f>
        <v>_</v>
      </c>
      <c r="R856" s="2"/>
      <c r="S856" s="2" t="str">
        <f t="shared" si="39"/>
        <v>_</v>
      </c>
      <c r="T856" s="2">
        <f>IF(VLOOKUP(Table2[[#This Row],[AwayTeam]],Table3[[Teams]:[D]],2)=VLOOKUP(Table2[[#This Row],[HomeTeam]],Table3[[Teams]:[D]],2),1,0)</f>
        <v>0</v>
      </c>
      <c r="U856" s="2">
        <f>IF(VLOOKUP(Table2[[#This Row],[AwayTeam]],Table3[[Teams]:[D]],3)=VLOOKUP(Table2[[#This Row],[HomeTeam]],Table3[[Teams]:[D]],3),1,0)</f>
        <v>0</v>
      </c>
      <c r="V856" s="2">
        <f>IF(Table2[[#This Row],[InterConf]]=1,IF(Table2[[#This Row],[InterDiv]]=0, 1, 0), 0)</f>
        <v>0</v>
      </c>
      <c r="W856" s="2">
        <f>IF(VLOOKUP(Table2[[#This Row],[AwayTeam]],Table3[[Teams]:[D]],2)&lt;&gt;VLOOKUP(Table2[[#This Row],[HomeTeam]],Table3[[Teams]:[D]],2),1,0)</f>
        <v>1</v>
      </c>
    </row>
    <row r="857" spans="1:23" x14ac:dyDescent="0.25">
      <c r="B857" s="1">
        <v>45692</v>
      </c>
      <c r="C857" s="9" t="s">
        <v>966</v>
      </c>
      <c r="D857" s="2" t="s">
        <v>26</v>
      </c>
      <c r="E857" s="2" t="s">
        <v>25</v>
      </c>
      <c r="F857" s="2"/>
      <c r="G857" s="2"/>
      <c r="H857" s="2" t="str">
        <f t="shared" si="41"/>
        <v>_</v>
      </c>
      <c r="I857" s="2"/>
      <c r="J857" s="2"/>
      <c r="K857" s="2"/>
      <c r="L857" s="2" t="str">
        <f t="shared" si="40"/>
        <v>_</v>
      </c>
      <c r="M857" s="2"/>
      <c r="N857" s="2">
        <f>IF(ISBLANK(Table2[[#This Row],[ActualResult]]), 0, 1)</f>
        <v>0</v>
      </c>
      <c r="O857" s="2" t="str">
        <f>IF(ISBLANK(Table2[[#This Row],[ActualResult]]), "_", IF(Table2[[#This Row],[ActualWinner]]=Table2[[#This Row],[PredictedWinner]], "Y", "N"))</f>
        <v>_</v>
      </c>
      <c r="P857" s="2" t="str">
        <f>IF(ISBLANK(Table2[[#This Row],[ActualResult]]), "_", IF(Table2[[#This Row],[ActualAwayScore]]=Table2[[#This Row],[PredictedAwayScore]], "Y", "N"))</f>
        <v>_</v>
      </c>
      <c r="Q857" s="2" t="str">
        <f>IF(ISBLANK(Table2[[#This Row],[ActualResult]]), "_", IF(Table2[[#This Row],[ActualHomeScore]]=Table2[[#This Row],[PredictedHomeScore]], "Y", "N"))</f>
        <v>_</v>
      </c>
      <c r="R857" s="2"/>
      <c r="S857" s="2" t="str">
        <f t="shared" si="39"/>
        <v>_</v>
      </c>
      <c r="T857" s="2">
        <f>IF(VLOOKUP(Table2[[#This Row],[AwayTeam]],Table3[[Teams]:[D]],2)=VLOOKUP(Table2[[#This Row],[HomeTeam]],Table3[[Teams]:[D]],2),1,0)</f>
        <v>1</v>
      </c>
      <c r="U857" s="2">
        <f>IF(VLOOKUP(Table2[[#This Row],[AwayTeam]],Table3[[Teams]:[D]],3)=VLOOKUP(Table2[[#This Row],[HomeTeam]],Table3[[Teams]:[D]],3),1,0)</f>
        <v>0</v>
      </c>
      <c r="V857" s="2">
        <f>IF(Table2[[#This Row],[InterConf]]=1,IF(Table2[[#This Row],[InterDiv]]=0, 1, 0), 0)</f>
        <v>1</v>
      </c>
      <c r="W857" s="2">
        <f>IF(VLOOKUP(Table2[[#This Row],[AwayTeam]],Table3[[Teams]:[D]],2)&lt;&gt;VLOOKUP(Table2[[#This Row],[HomeTeam]],Table3[[Teams]:[D]],2),1,0)</f>
        <v>0</v>
      </c>
    </row>
    <row r="858" spans="1:23" x14ac:dyDescent="0.25">
      <c r="B858" s="1">
        <v>45692</v>
      </c>
      <c r="C858" s="9" t="s">
        <v>967</v>
      </c>
      <c r="D858" s="2" t="s">
        <v>31</v>
      </c>
      <c r="E858" s="2" t="s">
        <v>12</v>
      </c>
      <c r="F858" s="2"/>
      <c r="G858" s="2"/>
      <c r="H858" s="2" t="str">
        <f t="shared" si="41"/>
        <v>_</v>
      </c>
      <c r="I858" s="2"/>
      <c r="J858" s="2"/>
      <c r="K858" s="2"/>
      <c r="L858" s="2" t="str">
        <f t="shared" si="40"/>
        <v>_</v>
      </c>
      <c r="M858" s="2"/>
      <c r="N858" s="2">
        <f>IF(ISBLANK(Table2[[#This Row],[ActualResult]]), 0, 1)</f>
        <v>0</v>
      </c>
      <c r="O858" s="2" t="str">
        <f>IF(ISBLANK(Table2[[#This Row],[ActualResult]]), "_", IF(Table2[[#This Row],[ActualWinner]]=Table2[[#This Row],[PredictedWinner]], "Y", "N"))</f>
        <v>_</v>
      </c>
      <c r="P858" s="2" t="str">
        <f>IF(ISBLANK(Table2[[#This Row],[ActualResult]]), "_", IF(Table2[[#This Row],[ActualAwayScore]]=Table2[[#This Row],[PredictedAwayScore]], "Y", "N"))</f>
        <v>_</v>
      </c>
      <c r="Q858" s="2" t="str">
        <f>IF(ISBLANK(Table2[[#This Row],[ActualResult]]), "_", IF(Table2[[#This Row],[ActualHomeScore]]=Table2[[#This Row],[PredictedHomeScore]], "Y", "N"))</f>
        <v>_</v>
      </c>
      <c r="R858" s="2"/>
      <c r="S858" s="2" t="str">
        <f t="shared" si="39"/>
        <v>_</v>
      </c>
      <c r="T858" s="2">
        <f>IF(VLOOKUP(Table2[[#This Row],[AwayTeam]],Table3[[Teams]:[D]],2)=VLOOKUP(Table2[[#This Row],[HomeTeam]],Table3[[Teams]:[D]],2),1,0)</f>
        <v>0</v>
      </c>
      <c r="U858" s="2">
        <f>IF(VLOOKUP(Table2[[#This Row],[AwayTeam]],Table3[[Teams]:[D]],3)=VLOOKUP(Table2[[#This Row],[HomeTeam]],Table3[[Teams]:[D]],3),1,0)</f>
        <v>0</v>
      </c>
      <c r="V858" s="2">
        <f>IF(Table2[[#This Row],[InterConf]]=1,IF(Table2[[#This Row],[InterDiv]]=0, 1, 0), 0)</f>
        <v>0</v>
      </c>
      <c r="W858" s="2">
        <f>IF(VLOOKUP(Table2[[#This Row],[AwayTeam]],Table3[[Teams]:[D]],2)&lt;&gt;VLOOKUP(Table2[[#This Row],[HomeTeam]],Table3[[Teams]:[D]],2),1,0)</f>
        <v>1</v>
      </c>
    </row>
    <row r="859" spans="1:23" x14ac:dyDescent="0.25">
      <c r="B859" s="1">
        <v>45692</v>
      </c>
      <c r="C859" s="9" t="s">
        <v>968</v>
      </c>
      <c r="D859" s="2" t="s">
        <v>34</v>
      </c>
      <c r="E859" s="2" t="s">
        <v>47</v>
      </c>
      <c r="F859" s="2"/>
      <c r="G859" s="2"/>
      <c r="H859" s="2" t="str">
        <f t="shared" si="41"/>
        <v>_</v>
      </c>
      <c r="I859" s="2"/>
      <c r="J859" s="2"/>
      <c r="K859" s="2"/>
      <c r="L859" s="2" t="str">
        <f t="shared" si="40"/>
        <v>_</v>
      </c>
      <c r="M859" s="2"/>
      <c r="N859" s="2">
        <f>IF(ISBLANK(Table2[[#This Row],[ActualResult]]), 0, 1)</f>
        <v>0</v>
      </c>
      <c r="O859" s="2" t="str">
        <f>IF(ISBLANK(Table2[[#This Row],[ActualResult]]), "_", IF(Table2[[#This Row],[ActualWinner]]=Table2[[#This Row],[PredictedWinner]], "Y", "N"))</f>
        <v>_</v>
      </c>
      <c r="P859" s="2" t="str">
        <f>IF(ISBLANK(Table2[[#This Row],[ActualResult]]), "_", IF(Table2[[#This Row],[ActualAwayScore]]=Table2[[#This Row],[PredictedAwayScore]], "Y", "N"))</f>
        <v>_</v>
      </c>
      <c r="Q859" s="2" t="str">
        <f>IF(ISBLANK(Table2[[#This Row],[ActualResult]]), "_", IF(Table2[[#This Row],[ActualHomeScore]]=Table2[[#This Row],[PredictedHomeScore]], "Y", "N"))</f>
        <v>_</v>
      </c>
      <c r="R859" s="2"/>
      <c r="S859" s="2" t="str">
        <f t="shared" si="39"/>
        <v>_</v>
      </c>
      <c r="T859" s="2">
        <f>IF(VLOOKUP(Table2[[#This Row],[AwayTeam]],Table3[[Teams]:[D]],2)=VLOOKUP(Table2[[#This Row],[HomeTeam]],Table3[[Teams]:[D]],2),1,0)</f>
        <v>1</v>
      </c>
      <c r="U859" s="2">
        <f>IF(VLOOKUP(Table2[[#This Row],[AwayTeam]],Table3[[Teams]:[D]],3)=VLOOKUP(Table2[[#This Row],[HomeTeam]],Table3[[Teams]:[D]],3),1,0)</f>
        <v>0</v>
      </c>
      <c r="V859" s="2">
        <f>IF(Table2[[#This Row],[InterConf]]=1,IF(Table2[[#This Row],[InterDiv]]=0, 1, 0), 0)</f>
        <v>1</v>
      </c>
      <c r="W859" s="2">
        <f>IF(VLOOKUP(Table2[[#This Row],[AwayTeam]],Table3[[Teams]:[D]],2)&lt;&gt;VLOOKUP(Table2[[#This Row],[HomeTeam]],Table3[[Teams]:[D]],2),1,0)</f>
        <v>0</v>
      </c>
    </row>
    <row r="860" spans="1:23" x14ac:dyDescent="0.25">
      <c r="A860" s="5"/>
      <c r="B860" s="3">
        <v>45692</v>
      </c>
      <c r="C860" s="10" t="s">
        <v>969</v>
      </c>
      <c r="D860" s="4" t="s">
        <v>19</v>
      </c>
      <c r="E860" s="4" t="s">
        <v>38</v>
      </c>
      <c r="F860" s="4"/>
      <c r="G860" s="4"/>
      <c r="H860" s="4" t="str">
        <f t="shared" si="41"/>
        <v>_</v>
      </c>
      <c r="I860" s="4"/>
      <c r="J860" s="4"/>
      <c r="K860" s="4"/>
      <c r="L860" s="2" t="str">
        <f t="shared" si="40"/>
        <v>_</v>
      </c>
      <c r="M860" s="4"/>
      <c r="N860" s="4">
        <f>IF(ISBLANK(Table2[[#This Row],[ActualResult]]), 0, 1)</f>
        <v>0</v>
      </c>
      <c r="O860" s="4" t="str">
        <f>IF(ISBLANK(Table2[[#This Row],[ActualResult]]), "_", IF(Table2[[#This Row],[ActualWinner]]=Table2[[#This Row],[PredictedWinner]], "Y", "N"))</f>
        <v>_</v>
      </c>
      <c r="P860" s="4" t="str">
        <f>IF(ISBLANK(Table2[[#This Row],[ActualResult]]), "_", IF(Table2[[#This Row],[ActualAwayScore]]=Table2[[#This Row],[PredictedAwayScore]], "Y", "N"))</f>
        <v>_</v>
      </c>
      <c r="Q860" s="4" t="str">
        <f>IF(ISBLANK(Table2[[#This Row],[ActualResult]]), "_", IF(Table2[[#This Row],[ActualHomeScore]]=Table2[[#This Row],[PredictedHomeScore]], "Y", "N"))</f>
        <v>_</v>
      </c>
      <c r="R860" s="2"/>
      <c r="S860" s="2" t="str">
        <f t="shared" si="39"/>
        <v>_</v>
      </c>
      <c r="T860" s="2">
        <f>IF(VLOOKUP(Table2[[#This Row],[AwayTeam]],Table3[[Teams]:[D]],2)=VLOOKUP(Table2[[#This Row],[HomeTeam]],Table3[[Teams]:[D]],2),1,0)</f>
        <v>0</v>
      </c>
      <c r="U860" s="2">
        <f>IF(VLOOKUP(Table2[[#This Row],[AwayTeam]],Table3[[Teams]:[D]],3)=VLOOKUP(Table2[[#This Row],[HomeTeam]],Table3[[Teams]:[D]],3),1,0)</f>
        <v>0</v>
      </c>
      <c r="V860" s="2">
        <f>IF(Table2[[#This Row],[InterConf]]=1,IF(Table2[[#This Row],[InterDiv]]=0, 1, 0), 0)</f>
        <v>0</v>
      </c>
      <c r="W860" s="2">
        <f>IF(VLOOKUP(Table2[[#This Row],[AwayTeam]],Table3[[Teams]:[D]],2)&lt;&gt;VLOOKUP(Table2[[#This Row],[HomeTeam]],Table3[[Teams]:[D]],2),1,0)</f>
        <v>1</v>
      </c>
    </row>
    <row r="861" spans="1:23" x14ac:dyDescent="0.25">
      <c r="B861" s="1">
        <v>45693</v>
      </c>
      <c r="C861" s="9" t="s">
        <v>970</v>
      </c>
      <c r="D861" s="2" t="s">
        <v>16</v>
      </c>
      <c r="E861" s="2" t="s">
        <v>20</v>
      </c>
      <c r="F861" s="2"/>
      <c r="G861" s="2"/>
      <c r="H861" s="2" t="str">
        <f t="shared" si="41"/>
        <v>_</v>
      </c>
      <c r="I861" s="2"/>
      <c r="J861" s="2"/>
      <c r="K861" s="2"/>
      <c r="L861" s="19" t="str">
        <f t="shared" si="40"/>
        <v>_</v>
      </c>
      <c r="M861" s="2"/>
      <c r="N861" s="2">
        <f>IF(ISBLANK(Table2[[#This Row],[ActualResult]]), 0, 1)</f>
        <v>0</v>
      </c>
      <c r="O861" s="2" t="str">
        <f>IF(ISBLANK(Table2[[#This Row],[ActualResult]]), "_", IF(Table2[[#This Row],[ActualWinner]]=Table2[[#This Row],[PredictedWinner]], "Y", "N"))</f>
        <v>_</v>
      </c>
      <c r="P861" s="2" t="str">
        <f>IF(ISBLANK(Table2[[#This Row],[ActualResult]]), "_", IF(Table2[[#This Row],[ActualAwayScore]]=Table2[[#This Row],[PredictedAwayScore]], "Y", "N"))</f>
        <v>_</v>
      </c>
      <c r="Q861" s="2" t="str">
        <f>IF(ISBLANK(Table2[[#This Row],[ActualResult]]), "_", IF(Table2[[#This Row],[ActualHomeScore]]=Table2[[#This Row],[PredictedHomeScore]], "Y", "N"))</f>
        <v>_</v>
      </c>
      <c r="R861" s="2"/>
      <c r="S861" s="2" t="str">
        <f t="shared" si="39"/>
        <v>_</v>
      </c>
      <c r="T861" s="2">
        <f>IF(VLOOKUP(Table2[[#This Row],[AwayTeam]],Table3[[Teams]:[D]],2)=VLOOKUP(Table2[[#This Row],[HomeTeam]],Table3[[Teams]:[D]],2),1,0)</f>
        <v>1</v>
      </c>
      <c r="U861" s="2">
        <f>IF(VLOOKUP(Table2[[#This Row],[AwayTeam]],Table3[[Teams]:[D]],3)=VLOOKUP(Table2[[#This Row],[HomeTeam]],Table3[[Teams]:[D]],3),1,0)</f>
        <v>0</v>
      </c>
      <c r="V861" s="2">
        <f>IF(Table2[[#This Row],[InterConf]]=1,IF(Table2[[#This Row],[InterDiv]]=0, 1, 0), 0)</f>
        <v>1</v>
      </c>
      <c r="W861" s="2">
        <f>IF(VLOOKUP(Table2[[#This Row],[AwayTeam]],Table3[[Teams]:[D]],2)&lt;&gt;VLOOKUP(Table2[[#This Row],[HomeTeam]],Table3[[Teams]:[D]],2),1,0)</f>
        <v>0</v>
      </c>
    </row>
    <row r="862" spans="1:23" x14ac:dyDescent="0.25">
      <c r="B862" s="1">
        <v>45693</v>
      </c>
      <c r="C862" s="9" t="s">
        <v>971</v>
      </c>
      <c r="D862" s="2" t="s">
        <v>23</v>
      </c>
      <c r="E862" s="2" t="s">
        <v>17</v>
      </c>
      <c r="F862" s="2"/>
      <c r="G862" s="2"/>
      <c r="H862" s="2" t="str">
        <f t="shared" si="41"/>
        <v>_</v>
      </c>
      <c r="I862" s="2"/>
      <c r="J862" s="2"/>
      <c r="K862" s="2"/>
      <c r="L862" s="2" t="str">
        <f t="shared" si="40"/>
        <v>_</v>
      </c>
      <c r="M862" s="2"/>
      <c r="N862" s="2">
        <f>IF(ISBLANK(Table2[[#This Row],[ActualResult]]), 0, 1)</f>
        <v>0</v>
      </c>
      <c r="O862" s="2" t="str">
        <f>IF(ISBLANK(Table2[[#This Row],[ActualResult]]), "_", IF(Table2[[#This Row],[ActualWinner]]=Table2[[#This Row],[PredictedWinner]], "Y", "N"))</f>
        <v>_</v>
      </c>
      <c r="P862" s="2" t="str">
        <f>IF(ISBLANK(Table2[[#This Row],[ActualResult]]), "_", IF(Table2[[#This Row],[ActualAwayScore]]=Table2[[#This Row],[PredictedAwayScore]], "Y", "N"))</f>
        <v>_</v>
      </c>
      <c r="Q862" s="2" t="str">
        <f>IF(ISBLANK(Table2[[#This Row],[ActualResult]]), "_", IF(Table2[[#This Row],[ActualHomeScore]]=Table2[[#This Row],[PredictedHomeScore]], "Y", "N"))</f>
        <v>_</v>
      </c>
      <c r="R862" s="2"/>
      <c r="S862" s="2" t="str">
        <f t="shared" si="39"/>
        <v>_</v>
      </c>
      <c r="T862" s="2">
        <f>IF(VLOOKUP(Table2[[#This Row],[AwayTeam]],Table3[[Teams]:[D]],2)=VLOOKUP(Table2[[#This Row],[HomeTeam]],Table3[[Teams]:[D]],2),1,0)</f>
        <v>1</v>
      </c>
      <c r="U862" s="2">
        <f>IF(VLOOKUP(Table2[[#This Row],[AwayTeam]],Table3[[Teams]:[D]],3)=VLOOKUP(Table2[[#This Row],[HomeTeam]],Table3[[Teams]:[D]],3),1,0)</f>
        <v>0</v>
      </c>
      <c r="V862" s="2">
        <f>IF(Table2[[#This Row],[InterConf]]=1,IF(Table2[[#This Row],[InterDiv]]=0, 1, 0), 0)</f>
        <v>1</v>
      </c>
      <c r="W862" s="2">
        <f>IF(VLOOKUP(Table2[[#This Row],[AwayTeam]],Table3[[Teams]:[D]],2)&lt;&gt;VLOOKUP(Table2[[#This Row],[HomeTeam]],Table3[[Teams]:[D]],2),1,0)</f>
        <v>0</v>
      </c>
    </row>
    <row r="863" spans="1:23" x14ac:dyDescent="0.25">
      <c r="A863" s="5"/>
      <c r="B863" s="3">
        <v>45693</v>
      </c>
      <c r="C863" s="10" t="s">
        <v>972</v>
      </c>
      <c r="D863" s="4" t="s">
        <v>19</v>
      </c>
      <c r="E863" s="4" t="s">
        <v>28</v>
      </c>
      <c r="F863" s="4"/>
      <c r="G863" s="4"/>
      <c r="H863" s="4" t="str">
        <f t="shared" si="41"/>
        <v>_</v>
      </c>
      <c r="I863" s="4"/>
      <c r="J863" s="4"/>
      <c r="K863" s="4"/>
      <c r="L863" s="4" t="str">
        <f t="shared" si="40"/>
        <v>_</v>
      </c>
      <c r="M863" s="4"/>
      <c r="N863" s="4">
        <f>IF(ISBLANK(Table2[[#This Row],[ActualResult]]), 0, 1)</f>
        <v>0</v>
      </c>
      <c r="O863" s="4" t="str">
        <f>IF(ISBLANK(Table2[[#This Row],[ActualResult]]), "_", IF(Table2[[#This Row],[ActualWinner]]=Table2[[#This Row],[PredictedWinner]], "Y", "N"))</f>
        <v>_</v>
      </c>
      <c r="P863" s="4" t="str">
        <f>IF(ISBLANK(Table2[[#This Row],[ActualResult]]), "_", IF(Table2[[#This Row],[ActualAwayScore]]=Table2[[#This Row],[PredictedAwayScore]], "Y", "N"))</f>
        <v>_</v>
      </c>
      <c r="Q863" s="4" t="str">
        <f>IF(ISBLANK(Table2[[#This Row],[ActualResult]]), "_", IF(Table2[[#This Row],[ActualHomeScore]]=Table2[[#This Row],[PredictedHomeScore]], "Y", "N"))</f>
        <v>_</v>
      </c>
      <c r="R863" s="2"/>
      <c r="S863" s="2" t="str">
        <f t="shared" si="39"/>
        <v>_</v>
      </c>
      <c r="T863" s="2">
        <f>IF(VLOOKUP(Table2[[#This Row],[AwayTeam]],Table3[[Teams]:[D]],2)=VLOOKUP(Table2[[#This Row],[HomeTeam]],Table3[[Teams]:[D]],2),1,0)</f>
        <v>0</v>
      </c>
      <c r="U863" s="2">
        <f>IF(VLOOKUP(Table2[[#This Row],[AwayTeam]],Table3[[Teams]:[D]],3)=VLOOKUP(Table2[[#This Row],[HomeTeam]],Table3[[Teams]:[D]],3),1,0)</f>
        <v>0</v>
      </c>
      <c r="V863" s="2">
        <f>IF(Table2[[#This Row],[InterConf]]=1,IF(Table2[[#This Row],[InterDiv]]=0, 1, 0), 0)</f>
        <v>0</v>
      </c>
      <c r="W863" s="2">
        <f>IF(VLOOKUP(Table2[[#This Row],[AwayTeam]],Table3[[Teams]:[D]],2)&lt;&gt;VLOOKUP(Table2[[#This Row],[HomeTeam]],Table3[[Teams]:[D]],2),1,0)</f>
        <v>1</v>
      </c>
    </row>
    <row r="864" spans="1:23" x14ac:dyDescent="0.25">
      <c r="B864" s="1">
        <v>45694</v>
      </c>
      <c r="C864" s="9" t="s">
        <v>973</v>
      </c>
      <c r="D864" s="2" t="s">
        <v>30</v>
      </c>
      <c r="E864" s="2" t="s">
        <v>43</v>
      </c>
      <c r="F864" s="2"/>
      <c r="G864" s="2"/>
      <c r="H864" s="2" t="str">
        <f t="shared" si="41"/>
        <v>_</v>
      </c>
      <c r="I864" s="2"/>
      <c r="J864" s="2"/>
      <c r="K864" s="2"/>
      <c r="L864" s="2" t="str">
        <f t="shared" si="40"/>
        <v>_</v>
      </c>
      <c r="M864" s="2"/>
      <c r="N864" s="2">
        <f>IF(ISBLANK(Table2[[#This Row],[ActualResult]]), 0, 1)</f>
        <v>0</v>
      </c>
      <c r="O864" s="2" t="str">
        <f>IF(ISBLANK(Table2[[#This Row],[ActualResult]]), "_", IF(Table2[[#This Row],[ActualWinner]]=Table2[[#This Row],[PredictedWinner]], "Y", "N"))</f>
        <v>_</v>
      </c>
      <c r="P864" s="2" t="str">
        <f>IF(ISBLANK(Table2[[#This Row],[ActualResult]]), "_", IF(Table2[[#This Row],[ActualAwayScore]]=Table2[[#This Row],[PredictedAwayScore]], "Y", "N"))</f>
        <v>_</v>
      </c>
      <c r="Q864" s="2" t="str">
        <f>IF(ISBLANK(Table2[[#This Row],[ActualResult]]), "_", IF(Table2[[#This Row],[ActualHomeScore]]=Table2[[#This Row],[PredictedHomeScore]], "Y", "N"))</f>
        <v>_</v>
      </c>
      <c r="R864" s="2"/>
      <c r="S864" s="2" t="str">
        <f t="shared" si="39"/>
        <v>_</v>
      </c>
      <c r="T864" s="2">
        <f>IF(VLOOKUP(Table2[[#This Row],[AwayTeam]],Table3[[Teams]:[D]],2)=VLOOKUP(Table2[[#This Row],[HomeTeam]],Table3[[Teams]:[D]],2),1,0)</f>
        <v>1</v>
      </c>
      <c r="U864" s="2">
        <f>IF(VLOOKUP(Table2[[#This Row],[AwayTeam]],Table3[[Teams]:[D]],3)=VLOOKUP(Table2[[#This Row],[HomeTeam]],Table3[[Teams]:[D]],3),1,0)</f>
        <v>1</v>
      </c>
      <c r="V864" s="2">
        <f>IF(Table2[[#This Row],[InterConf]]=1,IF(Table2[[#This Row],[InterDiv]]=0, 1, 0), 0)</f>
        <v>0</v>
      </c>
      <c r="W864" s="2">
        <f>IF(VLOOKUP(Table2[[#This Row],[AwayTeam]],Table3[[Teams]:[D]],2)&lt;&gt;VLOOKUP(Table2[[#This Row],[HomeTeam]],Table3[[Teams]:[D]],2),1,0)</f>
        <v>0</v>
      </c>
    </row>
    <row r="865" spans="1:23" x14ac:dyDescent="0.25">
      <c r="B865" s="1">
        <v>45694</v>
      </c>
      <c r="C865" s="9" t="s">
        <v>974</v>
      </c>
      <c r="D865" s="2" t="s">
        <v>27</v>
      </c>
      <c r="E865" s="2" t="s">
        <v>32</v>
      </c>
      <c r="F865" s="2"/>
      <c r="G865" s="2"/>
      <c r="H865" s="2" t="str">
        <f t="shared" si="41"/>
        <v>_</v>
      </c>
      <c r="I865" s="2"/>
      <c r="J865" s="2"/>
      <c r="K865" s="2"/>
      <c r="L865" s="2" t="str">
        <f t="shared" si="40"/>
        <v>_</v>
      </c>
      <c r="M865" s="2"/>
      <c r="N865" s="2">
        <f>IF(ISBLANK(Table2[[#This Row],[ActualResult]]), 0, 1)</f>
        <v>0</v>
      </c>
      <c r="O865" s="2" t="str">
        <f>IF(ISBLANK(Table2[[#This Row],[ActualResult]]), "_", IF(Table2[[#This Row],[ActualWinner]]=Table2[[#This Row],[PredictedWinner]], "Y", "N"))</f>
        <v>_</v>
      </c>
      <c r="P865" s="2" t="str">
        <f>IF(ISBLANK(Table2[[#This Row],[ActualResult]]), "_", IF(Table2[[#This Row],[ActualAwayScore]]=Table2[[#This Row],[PredictedAwayScore]], "Y", "N"))</f>
        <v>_</v>
      </c>
      <c r="Q865" s="2" t="str">
        <f>IF(ISBLANK(Table2[[#This Row],[ActualResult]]), "_", IF(Table2[[#This Row],[ActualHomeScore]]=Table2[[#This Row],[PredictedHomeScore]], "Y", "N"))</f>
        <v>_</v>
      </c>
      <c r="R865" s="2"/>
      <c r="S865" s="2" t="str">
        <f t="shared" si="39"/>
        <v>_</v>
      </c>
      <c r="T865" s="2">
        <f>IF(VLOOKUP(Table2[[#This Row],[AwayTeam]],Table3[[Teams]:[D]],2)=VLOOKUP(Table2[[#This Row],[HomeTeam]],Table3[[Teams]:[D]],2),1,0)</f>
        <v>0</v>
      </c>
      <c r="U865" s="2">
        <f>IF(VLOOKUP(Table2[[#This Row],[AwayTeam]],Table3[[Teams]:[D]],3)=VLOOKUP(Table2[[#This Row],[HomeTeam]],Table3[[Teams]:[D]],3),1,0)</f>
        <v>0</v>
      </c>
      <c r="V865" s="2">
        <f>IF(Table2[[#This Row],[InterConf]]=1,IF(Table2[[#This Row],[InterDiv]]=0, 1, 0), 0)</f>
        <v>0</v>
      </c>
      <c r="W865" s="2">
        <f>IF(VLOOKUP(Table2[[#This Row],[AwayTeam]],Table3[[Teams]:[D]],2)&lt;&gt;VLOOKUP(Table2[[#This Row],[HomeTeam]],Table3[[Teams]:[D]],2),1,0)</f>
        <v>1</v>
      </c>
    </row>
    <row r="866" spans="1:23" x14ac:dyDescent="0.25">
      <c r="B866" s="1">
        <v>45694</v>
      </c>
      <c r="C866" s="9" t="s">
        <v>975</v>
      </c>
      <c r="D866" s="2" t="s">
        <v>46</v>
      </c>
      <c r="E866" s="2" t="s">
        <v>45</v>
      </c>
      <c r="F866" s="2"/>
      <c r="G866" s="2"/>
      <c r="H866" s="2" t="str">
        <f t="shared" si="41"/>
        <v>_</v>
      </c>
      <c r="I866" s="2"/>
      <c r="J866" s="2"/>
      <c r="K866" s="2"/>
      <c r="L866" s="2" t="str">
        <f t="shared" si="40"/>
        <v>_</v>
      </c>
      <c r="M866" s="2"/>
      <c r="N866" s="2">
        <f>IF(ISBLANK(Table2[[#This Row],[ActualResult]]), 0, 1)</f>
        <v>0</v>
      </c>
      <c r="O866" s="2" t="str">
        <f>IF(ISBLANK(Table2[[#This Row],[ActualResult]]), "_", IF(Table2[[#This Row],[ActualWinner]]=Table2[[#This Row],[PredictedWinner]], "Y", "N"))</f>
        <v>_</v>
      </c>
      <c r="P866" s="2" t="str">
        <f>IF(ISBLANK(Table2[[#This Row],[ActualResult]]), "_", IF(Table2[[#This Row],[ActualAwayScore]]=Table2[[#This Row],[PredictedAwayScore]], "Y", "N"))</f>
        <v>_</v>
      </c>
      <c r="Q866" s="2" t="str">
        <f>IF(ISBLANK(Table2[[#This Row],[ActualResult]]), "_", IF(Table2[[#This Row],[ActualHomeScore]]=Table2[[#This Row],[PredictedHomeScore]], "Y", "N"))</f>
        <v>_</v>
      </c>
      <c r="R866" s="2"/>
      <c r="S866" s="2" t="str">
        <f t="shared" si="39"/>
        <v>_</v>
      </c>
      <c r="T866" s="2">
        <f>IF(VLOOKUP(Table2[[#This Row],[AwayTeam]],Table3[[Teams]:[D]],2)=VLOOKUP(Table2[[#This Row],[HomeTeam]],Table3[[Teams]:[D]],2),1,0)</f>
        <v>1</v>
      </c>
      <c r="U866" s="2">
        <f>IF(VLOOKUP(Table2[[#This Row],[AwayTeam]],Table3[[Teams]:[D]],3)=VLOOKUP(Table2[[#This Row],[HomeTeam]],Table3[[Teams]:[D]],3),1,0)</f>
        <v>1</v>
      </c>
      <c r="V866" s="2">
        <f>IF(Table2[[#This Row],[InterConf]]=1,IF(Table2[[#This Row],[InterDiv]]=0, 1, 0), 0)</f>
        <v>0</v>
      </c>
      <c r="W866" s="2">
        <f>IF(VLOOKUP(Table2[[#This Row],[AwayTeam]],Table3[[Teams]:[D]],2)&lt;&gt;VLOOKUP(Table2[[#This Row],[HomeTeam]],Table3[[Teams]:[D]],2),1,0)</f>
        <v>0</v>
      </c>
    </row>
    <row r="867" spans="1:23" x14ac:dyDescent="0.25">
      <c r="B867" s="1">
        <v>45694</v>
      </c>
      <c r="C867" s="9" t="s">
        <v>976</v>
      </c>
      <c r="D867" s="2" t="s">
        <v>15</v>
      </c>
      <c r="E867" s="2" t="s">
        <v>36</v>
      </c>
      <c r="F867" s="2"/>
      <c r="G867" s="2"/>
      <c r="H867" s="2" t="str">
        <f t="shared" si="41"/>
        <v>_</v>
      </c>
      <c r="I867" s="2"/>
      <c r="J867" s="2"/>
      <c r="K867" s="2"/>
      <c r="L867" s="2" t="str">
        <f t="shared" si="40"/>
        <v>_</v>
      </c>
      <c r="M867" s="2"/>
      <c r="N867" s="2">
        <f>IF(ISBLANK(Table2[[#This Row],[ActualResult]]), 0, 1)</f>
        <v>0</v>
      </c>
      <c r="O867" s="2" t="str">
        <f>IF(ISBLANK(Table2[[#This Row],[ActualResult]]), "_", IF(Table2[[#This Row],[ActualWinner]]=Table2[[#This Row],[PredictedWinner]], "Y", "N"))</f>
        <v>_</v>
      </c>
      <c r="P867" s="2" t="str">
        <f>IF(ISBLANK(Table2[[#This Row],[ActualResult]]), "_", IF(Table2[[#This Row],[ActualAwayScore]]=Table2[[#This Row],[PredictedAwayScore]], "Y", "N"))</f>
        <v>_</v>
      </c>
      <c r="Q867" s="2" t="str">
        <f>IF(ISBLANK(Table2[[#This Row],[ActualResult]]), "_", IF(Table2[[#This Row],[ActualHomeScore]]=Table2[[#This Row],[PredictedHomeScore]], "Y", "N"))</f>
        <v>_</v>
      </c>
      <c r="R867" s="2"/>
      <c r="S867" s="2" t="str">
        <f t="shared" si="39"/>
        <v>_</v>
      </c>
      <c r="T867" s="2">
        <f>IF(VLOOKUP(Table2[[#This Row],[AwayTeam]],Table3[[Teams]:[D]],2)=VLOOKUP(Table2[[#This Row],[HomeTeam]],Table3[[Teams]:[D]],2),1,0)</f>
        <v>0</v>
      </c>
      <c r="U867" s="2">
        <f>IF(VLOOKUP(Table2[[#This Row],[AwayTeam]],Table3[[Teams]:[D]],3)=VLOOKUP(Table2[[#This Row],[HomeTeam]],Table3[[Teams]:[D]],3),1,0)</f>
        <v>0</v>
      </c>
      <c r="V867" s="2">
        <f>IF(Table2[[#This Row],[InterConf]]=1,IF(Table2[[#This Row],[InterDiv]]=0, 1, 0), 0)</f>
        <v>0</v>
      </c>
      <c r="W867" s="2">
        <f>IF(VLOOKUP(Table2[[#This Row],[AwayTeam]],Table3[[Teams]:[D]],2)&lt;&gt;VLOOKUP(Table2[[#This Row],[HomeTeam]],Table3[[Teams]:[D]],2),1,0)</f>
        <v>1</v>
      </c>
    </row>
    <row r="868" spans="1:23" x14ac:dyDescent="0.25">
      <c r="B868" s="1">
        <v>45694</v>
      </c>
      <c r="C868" s="9" t="s">
        <v>977</v>
      </c>
      <c r="D868" s="2" t="s">
        <v>44</v>
      </c>
      <c r="E868" s="2" t="s">
        <v>37</v>
      </c>
      <c r="F868" s="2"/>
      <c r="G868" s="2"/>
      <c r="H868" s="2" t="str">
        <f t="shared" si="41"/>
        <v>_</v>
      </c>
      <c r="I868" s="2"/>
      <c r="J868" s="2"/>
      <c r="K868" s="2"/>
      <c r="L868" s="2" t="str">
        <f t="shared" si="40"/>
        <v>_</v>
      </c>
      <c r="M868" s="2"/>
      <c r="N868" s="2">
        <f>IF(ISBLANK(Table2[[#This Row],[ActualResult]]), 0, 1)</f>
        <v>0</v>
      </c>
      <c r="O868" s="2" t="str">
        <f>IF(ISBLANK(Table2[[#This Row],[ActualResult]]), "_", IF(Table2[[#This Row],[ActualWinner]]=Table2[[#This Row],[PredictedWinner]], "Y", "N"))</f>
        <v>_</v>
      </c>
      <c r="P868" s="2" t="str">
        <f>IF(ISBLANK(Table2[[#This Row],[ActualResult]]), "_", IF(Table2[[#This Row],[ActualAwayScore]]=Table2[[#This Row],[PredictedAwayScore]], "Y", "N"))</f>
        <v>_</v>
      </c>
      <c r="Q868" s="2" t="str">
        <f>IF(ISBLANK(Table2[[#This Row],[ActualResult]]), "_", IF(Table2[[#This Row],[ActualHomeScore]]=Table2[[#This Row],[PredictedHomeScore]], "Y", "N"))</f>
        <v>_</v>
      </c>
      <c r="R868" s="2"/>
      <c r="S868" s="2" t="str">
        <f t="shared" si="39"/>
        <v>_</v>
      </c>
      <c r="T868" s="2">
        <f>IF(VLOOKUP(Table2[[#This Row],[AwayTeam]],Table3[[Teams]:[D]],2)=VLOOKUP(Table2[[#This Row],[HomeTeam]],Table3[[Teams]:[D]],2),1,0)</f>
        <v>0</v>
      </c>
      <c r="U868" s="2">
        <f>IF(VLOOKUP(Table2[[#This Row],[AwayTeam]],Table3[[Teams]:[D]],3)=VLOOKUP(Table2[[#This Row],[HomeTeam]],Table3[[Teams]:[D]],3),1,0)</f>
        <v>0</v>
      </c>
      <c r="V868" s="2">
        <f>IF(Table2[[#This Row],[InterConf]]=1,IF(Table2[[#This Row],[InterDiv]]=0, 1, 0), 0)</f>
        <v>0</v>
      </c>
      <c r="W868" s="2">
        <f>IF(VLOOKUP(Table2[[#This Row],[AwayTeam]],Table3[[Teams]:[D]],2)&lt;&gt;VLOOKUP(Table2[[#This Row],[HomeTeam]],Table3[[Teams]:[D]],2),1,0)</f>
        <v>1</v>
      </c>
    </row>
    <row r="869" spans="1:23" x14ac:dyDescent="0.25">
      <c r="B869" s="1">
        <v>45694</v>
      </c>
      <c r="C869" s="9" t="s">
        <v>978</v>
      </c>
      <c r="D869" s="2" t="s">
        <v>14</v>
      </c>
      <c r="E869" s="2" t="s">
        <v>13</v>
      </c>
      <c r="F869" s="2"/>
      <c r="G869" s="2"/>
      <c r="H869" s="2" t="str">
        <f t="shared" si="41"/>
        <v>_</v>
      </c>
      <c r="I869" s="2"/>
      <c r="J869" s="2"/>
      <c r="K869" s="2"/>
      <c r="L869" s="2" t="str">
        <f t="shared" si="40"/>
        <v>_</v>
      </c>
      <c r="M869" s="2"/>
      <c r="N869" s="2">
        <f>IF(ISBLANK(Table2[[#This Row],[ActualResult]]), 0, 1)</f>
        <v>0</v>
      </c>
      <c r="O869" s="2" t="str">
        <f>IF(ISBLANK(Table2[[#This Row],[ActualResult]]), "_", IF(Table2[[#This Row],[ActualWinner]]=Table2[[#This Row],[PredictedWinner]], "Y", "N"))</f>
        <v>_</v>
      </c>
      <c r="P869" s="2" t="str">
        <f>IF(ISBLANK(Table2[[#This Row],[ActualResult]]), "_", IF(Table2[[#This Row],[ActualAwayScore]]=Table2[[#This Row],[PredictedAwayScore]], "Y", "N"))</f>
        <v>_</v>
      </c>
      <c r="Q869" s="2" t="str">
        <f>IF(ISBLANK(Table2[[#This Row],[ActualResult]]), "_", IF(Table2[[#This Row],[ActualHomeScore]]=Table2[[#This Row],[PredictedHomeScore]], "Y", "N"))</f>
        <v>_</v>
      </c>
      <c r="R869" s="2"/>
      <c r="S869" s="2" t="str">
        <f t="shared" si="39"/>
        <v>_</v>
      </c>
      <c r="T869" s="2">
        <f>IF(VLOOKUP(Table2[[#This Row],[AwayTeam]],Table3[[Teams]:[D]],2)=VLOOKUP(Table2[[#This Row],[HomeTeam]],Table3[[Teams]:[D]],2),1,0)</f>
        <v>0</v>
      </c>
      <c r="U869" s="2">
        <f>IF(VLOOKUP(Table2[[#This Row],[AwayTeam]],Table3[[Teams]:[D]],3)=VLOOKUP(Table2[[#This Row],[HomeTeam]],Table3[[Teams]:[D]],3),1,0)</f>
        <v>0</v>
      </c>
      <c r="V869" s="2">
        <f>IF(Table2[[#This Row],[InterConf]]=1,IF(Table2[[#This Row],[InterDiv]]=0, 1, 0), 0)</f>
        <v>0</v>
      </c>
      <c r="W869" s="2">
        <f>IF(VLOOKUP(Table2[[#This Row],[AwayTeam]],Table3[[Teams]:[D]],2)&lt;&gt;VLOOKUP(Table2[[#This Row],[HomeTeam]],Table3[[Teams]:[D]],2),1,0)</f>
        <v>1</v>
      </c>
    </row>
    <row r="870" spans="1:23" x14ac:dyDescent="0.25">
      <c r="B870" s="1">
        <v>45694</v>
      </c>
      <c r="C870" s="9" t="s">
        <v>979</v>
      </c>
      <c r="D870" s="2" t="s">
        <v>26</v>
      </c>
      <c r="E870" s="2" t="s">
        <v>24</v>
      </c>
      <c r="F870" s="2"/>
      <c r="G870" s="2"/>
      <c r="H870" s="2" t="str">
        <f t="shared" si="41"/>
        <v>_</v>
      </c>
      <c r="I870" s="2"/>
      <c r="J870" s="2"/>
      <c r="K870" s="2"/>
      <c r="L870" s="2" t="str">
        <f t="shared" si="40"/>
        <v>_</v>
      </c>
      <c r="M870" s="2"/>
      <c r="N870" s="2">
        <f>IF(ISBLANK(Table2[[#This Row],[ActualResult]]), 0, 1)</f>
        <v>0</v>
      </c>
      <c r="O870" s="2" t="str">
        <f>IF(ISBLANK(Table2[[#This Row],[ActualResult]]), "_", IF(Table2[[#This Row],[ActualWinner]]=Table2[[#This Row],[PredictedWinner]], "Y", "N"))</f>
        <v>_</v>
      </c>
      <c r="P870" s="2" t="str">
        <f>IF(ISBLANK(Table2[[#This Row],[ActualResult]]), "_", IF(Table2[[#This Row],[ActualAwayScore]]=Table2[[#This Row],[PredictedAwayScore]], "Y", "N"))</f>
        <v>_</v>
      </c>
      <c r="Q870" s="2" t="str">
        <f>IF(ISBLANK(Table2[[#This Row],[ActualResult]]), "_", IF(Table2[[#This Row],[ActualHomeScore]]=Table2[[#This Row],[PredictedHomeScore]], "Y", "N"))</f>
        <v>_</v>
      </c>
      <c r="R870" s="2"/>
      <c r="S870" s="2" t="str">
        <f t="shared" si="39"/>
        <v>_</v>
      </c>
      <c r="T870" s="2">
        <f>IF(VLOOKUP(Table2[[#This Row],[AwayTeam]],Table3[[Teams]:[D]],2)=VLOOKUP(Table2[[#This Row],[HomeTeam]],Table3[[Teams]:[D]],2),1,0)</f>
        <v>1</v>
      </c>
      <c r="U870" s="2">
        <f>IF(VLOOKUP(Table2[[#This Row],[AwayTeam]],Table3[[Teams]:[D]],3)=VLOOKUP(Table2[[#This Row],[HomeTeam]],Table3[[Teams]:[D]],3),1,0)</f>
        <v>0</v>
      </c>
      <c r="V870" s="2">
        <f>IF(Table2[[#This Row],[InterConf]]=1,IF(Table2[[#This Row],[InterDiv]]=0, 1, 0), 0)</f>
        <v>1</v>
      </c>
      <c r="W870" s="2">
        <f>IF(VLOOKUP(Table2[[#This Row],[AwayTeam]],Table3[[Teams]:[D]],2)&lt;&gt;VLOOKUP(Table2[[#This Row],[HomeTeam]],Table3[[Teams]:[D]],2),1,0)</f>
        <v>0</v>
      </c>
    </row>
    <row r="871" spans="1:23" x14ac:dyDescent="0.25">
      <c r="B871" s="1">
        <v>45694</v>
      </c>
      <c r="C871" s="9" t="s">
        <v>980</v>
      </c>
      <c r="D871" s="2" t="s">
        <v>18</v>
      </c>
      <c r="E871" s="2" t="s">
        <v>12</v>
      </c>
      <c r="F871" s="2"/>
      <c r="G871" s="2"/>
      <c r="H871" s="2" t="str">
        <f t="shared" si="41"/>
        <v>_</v>
      </c>
      <c r="I871" s="2"/>
      <c r="J871" s="2"/>
      <c r="K871" s="2"/>
      <c r="L871" s="2" t="str">
        <f t="shared" si="40"/>
        <v>_</v>
      </c>
      <c r="M871" s="2"/>
      <c r="N871" s="2">
        <f>IF(ISBLANK(Table2[[#This Row],[ActualResult]]), 0, 1)</f>
        <v>0</v>
      </c>
      <c r="O871" s="2" t="str">
        <f>IF(ISBLANK(Table2[[#This Row],[ActualResult]]), "_", IF(Table2[[#This Row],[ActualWinner]]=Table2[[#This Row],[PredictedWinner]], "Y", "N"))</f>
        <v>_</v>
      </c>
      <c r="P871" s="2" t="str">
        <f>IF(ISBLANK(Table2[[#This Row],[ActualResult]]), "_", IF(Table2[[#This Row],[ActualAwayScore]]=Table2[[#This Row],[PredictedAwayScore]], "Y", "N"))</f>
        <v>_</v>
      </c>
      <c r="Q871" s="2" t="str">
        <f>IF(ISBLANK(Table2[[#This Row],[ActualResult]]), "_", IF(Table2[[#This Row],[ActualHomeScore]]=Table2[[#This Row],[PredictedHomeScore]], "Y", "N"))</f>
        <v>_</v>
      </c>
      <c r="R871" s="2"/>
      <c r="S871" s="2" t="str">
        <f t="shared" si="39"/>
        <v>_</v>
      </c>
      <c r="T871" s="2">
        <f>IF(VLOOKUP(Table2[[#This Row],[AwayTeam]],Table3[[Teams]:[D]],2)=VLOOKUP(Table2[[#This Row],[HomeTeam]],Table3[[Teams]:[D]],2),1,0)</f>
        <v>0</v>
      </c>
      <c r="U871" s="2">
        <f>IF(VLOOKUP(Table2[[#This Row],[AwayTeam]],Table3[[Teams]:[D]],3)=VLOOKUP(Table2[[#This Row],[HomeTeam]],Table3[[Teams]:[D]],3),1,0)</f>
        <v>0</v>
      </c>
      <c r="V871" s="2">
        <f>IF(Table2[[#This Row],[InterConf]]=1,IF(Table2[[#This Row],[InterDiv]]=0, 1, 0), 0)</f>
        <v>0</v>
      </c>
      <c r="W871" s="2">
        <f>IF(VLOOKUP(Table2[[#This Row],[AwayTeam]],Table3[[Teams]:[D]],2)&lt;&gt;VLOOKUP(Table2[[#This Row],[HomeTeam]],Table3[[Teams]:[D]],2),1,0)</f>
        <v>1</v>
      </c>
    </row>
    <row r="872" spans="1:23" x14ac:dyDescent="0.25">
      <c r="A872" s="5"/>
      <c r="B872" s="3">
        <v>45694</v>
      </c>
      <c r="C872" s="10" t="s">
        <v>981</v>
      </c>
      <c r="D872" s="4" t="s">
        <v>25</v>
      </c>
      <c r="E872" s="4" t="s">
        <v>38</v>
      </c>
      <c r="F872" s="4"/>
      <c r="G872" s="4"/>
      <c r="H872" s="4" t="str">
        <f t="shared" si="41"/>
        <v>_</v>
      </c>
      <c r="I872" s="4"/>
      <c r="J872" s="4"/>
      <c r="K872" s="4"/>
      <c r="L872" s="4" t="str">
        <f t="shared" si="40"/>
        <v>_</v>
      </c>
      <c r="M872" s="4"/>
      <c r="N872" s="4">
        <f>IF(ISBLANK(Table2[[#This Row],[ActualResult]]), 0, 1)</f>
        <v>0</v>
      </c>
      <c r="O872" s="4" t="str">
        <f>IF(ISBLANK(Table2[[#This Row],[ActualResult]]), "_", IF(Table2[[#This Row],[ActualWinner]]=Table2[[#This Row],[PredictedWinner]], "Y", "N"))</f>
        <v>_</v>
      </c>
      <c r="P872" s="4" t="str">
        <f>IF(ISBLANK(Table2[[#This Row],[ActualResult]]), "_", IF(Table2[[#This Row],[ActualAwayScore]]=Table2[[#This Row],[PredictedAwayScore]], "Y", "N"))</f>
        <v>_</v>
      </c>
      <c r="Q872" s="4" t="str">
        <f>IF(ISBLANK(Table2[[#This Row],[ActualResult]]), "_", IF(Table2[[#This Row],[ActualHomeScore]]=Table2[[#This Row],[PredictedHomeScore]], "Y", "N"))</f>
        <v>_</v>
      </c>
      <c r="R872" s="2"/>
      <c r="S872" s="2" t="str">
        <f t="shared" si="39"/>
        <v>_</v>
      </c>
      <c r="T872" s="2">
        <f>IF(VLOOKUP(Table2[[#This Row],[AwayTeam]],Table3[[Teams]:[D]],2)=VLOOKUP(Table2[[#This Row],[HomeTeam]],Table3[[Teams]:[D]],2),1,0)</f>
        <v>1</v>
      </c>
      <c r="U872" s="2">
        <f>IF(VLOOKUP(Table2[[#This Row],[AwayTeam]],Table3[[Teams]:[D]],3)=VLOOKUP(Table2[[#This Row],[HomeTeam]],Table3[[Teams]:[D]],3),1,0)</f>
        <v>1</v>
      </c>
      <c r="V872" s="2">
        <f>IF(Table2[[#This Row],[InterConf]]=1,IF(Table2[[#This Row],[InterDiv]]=0, 1, 0), 0)</f>
        <v>0</v>
      </c>
      <c r="W872" s="2">
        <f>IF(VLOOKUP(Table2[[#This Row],[AwayTeam]],Table3[[Teams]:[D]],2)&lt;&gt;VLOOKUP(Table2[[#This Row],[HomeTeam]],Table3[[Teams]:[D]],2),1,0)</f>
        <v>0</v>
      </c>
    </row>
    <row r="873" spans="1:23" x14ac:dyDescent="0.25">
      <c r="B873" s="1">
        <v>45695</v>
      </c>
      <c r="C873" s="9" t="s">
        <v>982</v>
      </c>
      <c r="D873" s="2" t="s">
        <v>21</v>
      </c>
      <c r="E873" s="2" t="s">
        <v>20</v>
      </c>
      <c r="F873" s="2"/>
      <c r="G873" s="2"/>
      <c r="H873" s="2" t="str">
        <f t="shared" si="41"/>
        <v>_</v>
      </c>
      <c r="I873" s="2"/>
      <c r="J873" s="2"/>
      <c r="K873" s="2"/>
      <c r="L873" s="2" t="str">
        <f t="shared" si="40"/>
        <v>_</v>
      </c>
      <c r="M873" s="2"/>
      <c r="N873" s="2">
        <f>IF(ISBLANK(Table2[[#This Row],[ActualResult]]), 0, 1)</f>
        <v>0</v>
      </c>
      <c r="O873" s="2" t="str">
        <f>IF(ISBLANK(Table2[[#This Row],[ActualResult]]), "_", IF(Table2[[#This Row],[ActualWinner]]=Table2[[#This Row],[PredictedWinner]], "Y", "N"))</f>
        <v>_</v>
      </c>
      <c r="P873" s="2" t="str">
        <f>IF(ISBLANK(Table2[[#This Row],[ActualResult]]), "_", IF(Table2[[#This Row],[ActualAwayScore]]=Table2[[#This Row],[PredictedAwayScore]], "Y", "N"))</f>
        <v>_</v>
      </c>
      <c r="Q873" s="2" t="str">
        <f>IF(ISBLANK(Table2[[#This Row],[ActualResult]]), "_", IF(Table2[[#This Row],[ActualHomeScore]]=Table2[[#This Row],[PredictedHomeScore]], "Y", "N"))</f>
        <v>_</v>
      </c>
      <c r="R873" s="2"/>
      <c r="S873" s="2" t="str">
        <f t="shared" si="39"/>
        <v>_</v>
      </c>
      <c r="T873" s="2">
        <f>IF(VLOOKUP(Table2[[#This Row],[AwayTeam]],Table3[[Teams]:[D]],2)=VLOOKUP(Table2[[#This Row],[HomeTeam]],Table3[[Teams]:[D]],2),1,0)</f>
        <v>1</v>
      </c>
      <c r="U873" s="2">
        <f>IF(VLOOKUP(Table2[[#This Row],[AwayTeam]],Table3[[Teams]:[D]],3)=VLOOKUP(Table2[[#This Row],[HomeTeam]],Table3[[Teams]:[D]],3),1,0)</f>
        <v>1</v>
      </c>
      <c r="V873" s="2">
        <f>IF(Table2[[#This Row],[InterConf]]=1,IF(Table2[[#This Row],[InterDiv]]=0, 1, 0), 0)</f>
        <v>0</v>
      </c>
      <c r="W873" s="2">
        <f>IF(VLOOKUP(Table2[[#This Row],[AwayTeam]],Table3[[Teams]:[D]],2)&lt;&gt;VLOOKUP(Table2[[#This Row],[HomeTeam]],Table3[[Teams]:[D]],2),1,0)</f>
        <v>0</v>
      </c>
    </row>
    <row r="874" spans="1:23" x14ac:dyDescent="0.25">
      <c r="B874" s="1">
        <v>45695</v>
      </c>
      <c r="C874" s="9" t="s">
        <v>983</v>
      </c>
      <c r="D874" s="2" t="s">
        <v>33</v>
      </c>
      <c r="E874" s="2" t="s">
        <v>22</v>
      </c>
      <c r="F874" s="2"/>
      <c r="G874" s="2"/>
      <c r="H874" s="2" t="str">
        <f t="shared" si="41"/>
        <v>_</v>
      </c>
      <c r="I874" s="2"/>
      <c r="J874" s="2"/>
      <c r="K874" s="2"/>
      <c r="L874" s="2" t="str">
        <f t="shared" si="40"/>
        <v>_</v>
      </c>
      <c r="M874" s="2"/>
      <c r="N874" s="2">
        <f>IF(ISBLANK(Table2[[#This Row],[ActualResult]]), 0, 1)</f>
        <v>0</v>
      </c>
      <c r="O874" s="2" t="str">
        <f>IF(ISBLANK(Table2[[#This Row],[ActualResult]]), "_", IF(Table2[[#This Row],[ActualWinner]]=Table2[[#This Row],[PredictedWinner]], "Y", "N"))</f>
        <v>_</v>
      </c>
      <c r="P874" s="2" t="str">
        <f>IF(ISBLANK(Table2[[#This Row],[ActualResult]]), "_", IF(Table2[[#This Row],[ActualAwayScore]]=Table2[[#This Row],[PredictedAwayScore]], "Y", "N"))</f>
        <v>_</v>
      </c>
      <c r="Q874" s="2" t="str">
        <f>IF(ISBLANK(Table2[[#This Row],[ActualResult]]), "_", IF(Table2[[#This Row],[ActualHomeScore]]=Table2[[#This Row],[PredictedHomeScore]], "Y", "N"))</f>
        <v>_</v>
      </c>
      <c r="R874" s="2"/>
      <c r="S874" s="2" t="str">
        <f t="shared" si="39"/>
        <v>_</v>
      </c>
      <c r="T874" s="2">
        <f>IF(VLOOKUP(Table2[[#This Row],[AwayTeam]],Table3[[Teams]:[D]],2)=VLOOKUP(Table2[[#This Row],[HomeTeam]],Table3[[Teams]:[D]],2),1,0)</f>
        <v>0</v>
      </c>
      <c r="U874" s="2">
        <f>IF(VLOOKUP(Table2[[#This Row],[AwayTeam]],Table3[[Teams]:[D]],3)=VLOOKUP(Table2[[#This Row],[HomeTeam]],Table3[[Teams]:[D]],3),1,0)</f>
        <v>0</v>
      </c>
      <c r="V874" s="2">
        <f>IF(Table2[[#This Row],[InterConf]]=1,IF(Table2[[#This Row],[InterDiv]]=0, 1, 0), 0)</f>
        <v>0</v>
      </c>
      <c r="W874" s="2">
        <f>IF(VLOOKUP(Table2[[#This Row],[AwayTeam]],Table3[[Teams]:[D]],2)&lt;&gt;VLOOKUP(Table2[[#This Row],[HomeTeam]],Table3[[Teams]:[D]],2),1,0)</f>
        <v>1</v>
      </c>
    </row>
    <row r="875" spans="1:23" x14ac:dyDescent="0.25">
      <c r="B875" s="1">
        <v>45695</v>
      </c>
      <c r="C875" s="9" t="s">
        <v>984</v>
      </c>
      <c r="D875" s="2" t="s">
        <v>35</v>
      </c>
      <c r="E875" s="2" t="s">
        <v>17</v>
      </c>
      <c r="F875" s="2"/>
      <c r="G875" s="2"/>
      <c r="H875" s="2" t="str">
        <f t="shared" si="41"/>
        <v>_</v>
      </c>
      <c r="I875" s="2"/>
      <c r="J875" s="2"/>
      <c r="K875" s="2"/>
      <c r="L875" s="2" t="str">
        <f t="shared" si="40"/>
        <v>_</v>
      </c>
      <c r="M875" s="2"/>
      <c r="N875" s="2">
        <f>IF(ISBLANK(Table2[[#This Row],[ActualResult]]), 0, 1)</f>
        <v>0</v>
      </c>
      <c r="O875" s="2" t="str">
        <f>IF(ISBLANK(Table2[[#This Row],[ActualResult]]), "_", IF(Table2[[#This Row],[ActualWinner]]=Table2[[#This Row],[PredictedWinner]], "Y", "N"))</f>
        <v>_</v>
      </c>
      <c r="P875" s="2" t="str">
        <f>IF(ISBLANK(Table2[[#This Row],[ActualResult]]), "_", IF(Table2[[#This Row],[ActualAwayScore]]=Table2[[#This Row],[PredictedAwayScore]], "Y", "N"))</f>
        <v>_</v>
      </c>
      <c r="Q875" s="2" t="str">
        <f>IF(ISBLANK(Table2[[#This Row],[ActualResult]]), "_", IF(Table2[[#This Row],[ActualHomeScore]]=Table2[[#This Row],[PredictedHomeScore]], "Y", "N"))</f>
        <v>_</v>
      </c>
      <c r="R875" s="2"/>
      <c r="S875" s="2" t="str">
        <f t="shared" si="39"/>
        <v>_</v>
      </c>
      <c r="T875" s="2">
        <f>IF(VLOOKUP(Table2[[#This Row],[AwayTeam]],Table3[[Teams]:[D]],2)=VLOOKUP(Table2[[#This Row],[HomeTeam]],Table3[[Teams]:[D]],2),1,0)</f>
        <v>1</v>
      </c>
      <c r="U875" s="2">
        <f>IF(VLOOKUP(Table2[[#This Row],[AwayTeam]],Table3[[Teams]:[D]],3)=VLOOKUP(Table2[[#This Row],[HomeTeam]],Table3[[Teams]:[D]],3),1,0)</f>
        <v>1</v>
      </c>
      <c r="V875" s="2">
        <f>IF(Table2[[#This Row],[InterConf]]=1,IF(Table2[[#This Row],[InterDiv]]=0, 1, 0), 0)</f>
        <v>0</v>
      </c>
      <c r="W875" s="2">
        <f>IF(VLOOKUP(Table2[[#This Row],[AwayTeam]],Table3[[Teams]:[D]],2)&lt;&gt;VLOOKUP(Table2[[#This Row],[HomeTeam]],Table3[[Teams]:[D]],2),1,0)</f>
        <v>0</v>
      </c>
    </row>
    <row r="876" spans="1:23" x14ac:dyDescent="0.25">
      <c r="B876" s="1">
        <v>45695</v>
      </c>
      <c r="C876" s="9" t="s">
        <v>985</v>
      </c>
      <c r="D876" s="2" t="s">
        <v>26</v>
      </c>
      <c r="E876" s="2" t="s">
        <v>23</v>
      </c>
      <c r="F876" s="2"/>
      <c r="G876" s="2"/>
      <c r="H876" s="2" t="str">
        <f t="shared" si="41"/>
        <v>_</v>
      </c>
      <c r="I876" s="2"/>
      <c r="J876" s="2"/>
      <c r="K876" s="2"/>
      <c r="L876" s="2" t="str">
        <f t="shared" si="40"/>
        <v>_</v>
      </c>
      <c r="M876" s="2"/>
      <c r="N876" s="2">
        <f>IF(ISBLANK(Table2[[#This Row],[ActualResult]]), 0, 1)</f>
        <v>0</v>
      </c>
      <c r="O876" s="2" t="str">
        <f>IF(ISBLANK(Table2[[#This Row],[ActualResult]]), "_", IF(Table2[[#This Row],[ActualWinner]]=Table2[[#This Row],[PredictedWinner]], "Y", "N"))</f>
        <v>_</v>
      </c>
      <c r="P876" s="2" t="str">
        <f>IF(ISBLANK(Table2[[#This Row],[ActualResult]]), "_", IF(Table2[[#This Row],[ActualAwayScore]]=Table2[[#This Row],[PredictedAwayScore]], "Y", "N"))</f>
        <v>_</v>
      </c>
      <c r="Q876" s="2" t="str">
        <f>IF(ISBLANK(Table2[[#This Row],[ActualResult]]), "_", IF(Table2[[#This Row],[ActualHomeScore]]=Table2[[#This Row],[PredictedHomeScore]], "Y", "N"))</f>
        <v>_</v>
      </c>
      <c r="R876" s="2"/>
      <c r="S876" s="2" t="str">
        <f t="shared" si="39"/>
        <v>_</v>
      </c>
      <c r="T876" s="2">
        <f>IF(VLOOKUP(Table2[[#This Row],[AwayTeam]],Table3[[Teams]:[D]],2)=VLOOKUP(Table2[[#This Row],[HomeTeam]],Table3[[Teams]:[D]],2),1,0)</f>
        <v>1</v>
      </c>
      <c r="U876" s="2">
        <f>IF(VLOOKUP(Table2[[#This Row],[AwayTeam]],Table3[[Teams]:[D]],3)=VLOOKUP(Table2[[#This Row],[HomeTeam]],Table3[[Teams]:[D]],3),1,0)</f>
        <v>0</v>
      </c>
      <c r="V876" s="2">
        <f>IF(Table2[[#This Row],[InterConf]]=1,IF(Table2[[#This Row],[InterDiv]]=0, 1, 0), 0)</f>
        <v>1</v>
      </c>
      <c r="W876" s="2">
        <f>IF(VLOOKUP(Table2[[#This Row],[AwayTeam]],Table3[[Teams]:[D]],2)&lt;&gt;VLOOKUP(Table2[[#This Row],[HomeTeam]],Table3[[Teams]:[D]],2),1,0)</f>
        <v>0</v>
      </c>
    </row>
    <row r="877" spans="1:23" x14ac:dyDescent="0.25">
      <c r="A877" s="5"/>
      <c r="B877" s="3">
        <v>45695</v>
      </c>
      <c r="C877" s="10" t="s">
        <v>986</v>
      </c>
      <c r="D877" s="4" t="s">
        <v>34</v>
      </c>
      <c r="E877" s="4" t="s">
        <v>28</v>
      </c>
      <c r="F877" s="4"/>
      <c r="G877" s="4"/>
      <c r="H877" s="4" t="str">
        <f t="shared" si="41"/>
        <v>_</v>
      </c>
      <c r="I877" s="4"/>
      <c r="J877" s="4"/>
      <c r="K877" s="4"/>
      <c r="L877" s="4" t="str">
        <f t="shared" si="40"/>
        <v>_</v>
      </c>
      <c r="M877" s="4"/>
      <c r="N877" s="4">
        <f>IF(ISBLANK(Table2[[#This Row],[ActualResult]]), 0, 1)</f>
        <v>0</v>
      </c>
      <c r="O877" s="4" t="str">
        <f>IF(ISBLANK(Table2[[#This Row],[ActualResult]]), "_", IF(Table2[[#This Row],[ActualWinner]]=Table2[[#This Row],[PredictedWinner]], "Y", "N"))</f>
        <v>_</v>
      </c>
      <c r="P877" s="4" t="str">
        <f>IF(ISBLANK(Table2[[#This Row],[ActualResult]]), "_", IF(Table2[[#This Row],[ActualAwayScore]]=Table2[[#This Row],[PredictedAwayScore]], "Y", "N"))</f>
        <v>_</v>
      </c>
      <c r="Q877" s="4" t="str">
        <f>IF(ISBLANK(Table2[[#This Row],[ActualResult]]), "_", IF(Table2[[#This Row],[ActualHomeScore]]=Table2[[#This Row],[PredictedHomeScore]], "Y", "N"))</f>
        <v>_</v>
      </c>
      <c r="R877" s="2"/>
      <c r="S877" s="2" t="str">
        <f t="shared" si="39"/>
        <v>_</v>
      </c>
      <c r="T877" s="2">
        <f>IF(VLOOKUP(Table2[[#This Row],[AwayTeam]],Table3[[Teams]:[D]],2)=VLOOKUP(Table2[[#This Row],[HomeTeam]],Table3[[Teams]:[D]],2),1,0)</f>
        <v>1</v>
      </c>
      <c r="U877" s="2">
        <f>IF(VLOOKUP(Table2[[#This Row],[AwayTeam]],Table3[[Teams]:[D]],3)=VLOOKUP(Table2[[#This Row],[HomeTeam]],Table3[[Teams]:[D]],3),1,0)</f>
        <v>0</v>
      </c>
      <c r="V877" s="2">
        <f>IF(Table2[[#This Row],[InterConf]]=1,IF(Table2[[#This Row],[InterDiv]]=0, 1, 0), 0)</f>
        <v>1</v>
      </c>
      <c r="W877" s="2">
        <f>IF(VLOOKUP(Table2[[#This Row],[AwayTeam]],Table3[[Teams]:[D]],2)&lt;&gt;VLOOKUP(Table2[[#This Row],[HomeTeam]],Table3[[Teams]:[D]],2),1,0)</f>
        <v>0</v>
      </c>
    </row>
    <row r="878" spans="1:23" x14ac:dyDescent="0.25">
      <c r="B878" s="1">
        <v>45696</v>
      </c>
      <c r="C878" s="9" t="s">
        <v>987</v>
      </c>
      <c r="D878" s="2" t="s">
        <v>32</v>
      </c>
      <c r="E878" s="2" t="s">
        <v>19</v>
      </c>
      <c r="F878" s="2"/>
      <c r="G878" s="2"/>
      <c r="H878" s="2" t="str">
        <f t="shared" si="41"/>
        <v>_</v>
      </c>
      <c r="I878" s="2"/>
      <c r="J878" s="2"/>
      <c r="K878" s="2"/>
      <c r="L878" s="2" t="str">
        <f t="shared" si="40"/>
        <v>_</v>
      </c>
      <c r="M878" s="2"/>
      <c r="N878" s="2">
        <f>IF(ISBLANK(Table2[[#This Row],[ActualResult]]), 0, 1)</f>
        <v>0</v>
      </c>
      <c r="O878" s="2" t="str">
        <f>IF(ISBLANK(Table2[[#This Row],[ActualResult]]), "_", IF(Table2[[#This Row],[ActualWinner]]=Table2[[#This Row],[PredictedWinner]], "Y", "N"))</f>
        <v>_</v>
      </c>
      <c r="P878" s="2" t="str">
        <f>IF(ISBLANK(Table2[[#This Row],[ActualResult]]), "_", IF(Table2[[#This Row],[ActualAwayScore]]=Table2[[#This Row],[PredictedAwayScore]], "Y", "N"))</f>
        <v>_</v>
      </c>
      <c r="Q878" s="2" t="str">
        <f>IF(ISBLANK(Table2[[#This Row],[ActualResult]]), "_", IF(Table2[[#This Row],[ActualHomeScore]]=Table2[[#This Row],[PredictedHomeScore]], "Y", "N"))</f>
        <v>_</v>
      </c>
      <c r="R878" s="2"/>
      <c r="S878" s="2" t="str">
        <f t="shared" si="39"/>
        <v>_</v>
      </c>
      <c r="T878" s="2">
        <f>IF(VLOOKUP(Table2[[#This Row],[AwayTeam]],Table3[[Teams]:[D]],2)=VLOOKUP(Table2[[#This Row],[HomeTeam]],Table3[[Teams]:[D]],2),1,0)</f>
        <v>1</v>
      </c>
      <c r="U878" s="2">
        <f>IF(VLOOKUP(Table2[[#This Row],[AwayTeam]],Table3[[Teams]:[D]],3)=VLOOKUP(Table2[[#This Row],[HomeTeam]],Table3[[Teams]:[D]],3),1,0)</f>
        <v>0</v>
      </c>
      <c r="V878" s="2">
        <f>IF(Table2[[#This Row],[InterConf]]=1,IF(Table2[[#This Row],[InterDiv]]=0, 1, 0), 0)</f>
        <v>1</v>
      </c>
      <c r="W878" s="2">
        <f>IF(VLOOKUP(Table2[[#This Row],[AwayTeam]],Table3[[Teams]:[D]],2)&lt;&gt;VLOOKUP(Table2[[#This Row],[HomeTeam]],Table3[[Teams]:[D]],2),1,0)</f>
        <v>0</v>
      </c>
    </row>
    <row r="879" spans="1:23" x14ac:dyDescent="0.25">
      <c r="B879" s="1">
        <v>45696</v>
      </c>
      <c r="C879" s="9" t="s">
        <v>988</v>
      </c>
      <c r="D879" s="2" t="s">
        <v>43</v>
      </c>
      <c r="E879" s="2" t="s">
        <v>31</v>
      </c>
      <c r="F879" s="2"/>
      <c r="G879" s="2"/>
      <c r="H879" s="2" t="str">
        <f t="shared" si="41"/>
        <v>_</v>
      </c>
      <c r="I879" s="2"/>
      <c r="J879" s="2"/>
      <c r="K879" s="2"/>
      <c r="L879" s="2" t="str">
        <f t="shared" si="40"/>
        <v>_</v>
      </c>
      <c r="M879" s="2"/>
      <c r="N879" s="2">
        <f>IF(ISBLANK(Table2[[#This Row],[ActualResult]]), 0, 1)</f>
        <v>0</v>
      </c>
      <c r="O879" s="2" t="str">
        <f>IF(ISBLANK(Table2[[#This Row],[ActualResult]]), "_", IF(Table2[[#This Row],[ActualWinner]]=Table2[[#This Row],[PredictedWinner]], "Y", "N"))</f>
        <v>_</v>
      </c>
      <c r="P879" s="2" t="str">
        <f>IF(ISBLANK(Table2[[#This Row],[ActualResult]]), "_", IF(Table2[[#This Row],[ActualAwayScore]]=Table2[[#This Row],[PredictedAwayScore]], "Y", "N"))</f>
        <v>_</v>
      </c>
      <c r="Q879" s="2" t="str">
        <f>IF(ISBLANK(Table2[[#This Row],[ActualResult]]), "_", IF(Table2[[#This Row],[ActualHomeScore]]=Table2[[#This Row],[PredictedHomeScore]], "Y", "N"))</f>
        <v>_</v>
      </c>
      <c r="R879" s="2"/>
      <c r="S879" s="2" t="str">
        <f t="shared" si="39"/>
        <v>_</v>
      </c>
      <c r="T879" s="2">
        <f>IF(VLOOKUP(Table2[[#This Row],[AwayTeam]],Table3[[Teams]:[D]],2)=VLOOKUP(Table2[[#This Row],[HomeTeam]],Table3[[Teams]:[D]],2),1,0)</f>
        <v>1</v>
      </c>
      <c r="U879" s="2">
        <f>IF(VLOOKUP(Table2[[#This Row],[AwayTeam]],Table3[[Teams]:[D]],3)=VLOOKUP(Table2[[#This Row],[HomeTeam]],Table3[[Teams]:[D]],3),1,0)</f>
        <v>1</v>
      </c>
      <c r="V879" s="2">
        <f>IF(Table2[[#This Row],[InterConf]]=1,IF(Table2[[#This Row],[InterDiv]]=0, 1, 0), 0)</f>
        <v>0</v>
      </c>
      <c r="W879" s="2">
        <f>IF(VLOOKUP(Table2[[#This Row],[AwayTeam]],Table3[[Teams]:[D]],2)&lt;&gt;VLOOKUP(Table2[[#This Row],[HomeTeam]],Table3[[Teams]:[D]],2),1,0)</f>
        <v>0</v>
      </c>
    </row>
    <row r="880" spans="1:23" x14ac:dyDescent="0.25">
      <c r="B880" s="1">
        <v>45696</v>
      </c>
      <c r="C880" s="9" t="s">
        <v>989</v>
      </c>
      <c r="D880" s="2" t="s">
        <v>15</v>
      </c>
      <c r="E880" s="2" t="s">
        <v>44</v>
      </c>
      <c r="F880" s="2"/>
      <c r="G880" s="2"/>
      <c r="H880" s="2" t="str">
        <f t="shared" si="41"/>
        <v>_</v>
      </c>
      <c r="I880" s="2"/>
      <c r="J880" s="2"/>
      <c r="K880" s="2"/>
      <c r="L880" s="2" t="str">
        <f t="shared" si="40"/>
        <v>_</v>
      </c>
      <c r="M880" s="2"/>
      <c r="N880" s="2">
        <f>IF(ISBLANK(Table2[[#This Row],[ActualResult]]), 0, 1)</f>
        <v>0</v>
      </c>
      <c r="O880" s="2" t="str">
        <f>IF(ISBLANK(Table2[[#This Row],[ActualResult]]), "_", IF(Table2[[#This Row],[ActualWinner]]=Table2[[#This Row],[PredictedWinner]], "Y", "N"))</f>
        <v>_</v>
      </c>
      <c r="P880" s="2" t="str">
        <f>IF(ISBLANK(Table2[[#This Row],[ActualResult]]), "_", IF(Table2[[#This Row],[ActualAwayScore]]=Table2[[#This Row],[PredictedAwayScore]], "Y", "N"))</f>
        <v>_</v>
      </c>
      <c r="Q880" s="2" t="str">
        <f>IF(ISBLANK(Table2[[#This Row],[ActualResult]]), "_", IF(Table2[[#This Row],[ActualHomeScore]]=Table2[[#This Row],[PredictedHomeScore]], "Y", "N"))</f>
        <v>_</v>
      </c>
      <c r="R880" s="2"/>
      <c r="S880" s="2" t="str">
        <f t="shared" si="39"/>
        <v>_</v>
      </c>
      <c r="T880" s="2">
        <f>IF(VLOOKUP(Table2[[#This Row],[AwayTeam]],Table3[[Teams]:[D]],2)=VLOOKUP(Table2[[#This Row],[HomeTeam]],Table3[[Teams]:[D]],2),1,0)</f>
        <v>0</v>
      </c>
      <c r="U880" s="2">
        <f>IF(VLOOKUP(Table2[[#This Row],[AwayTeam]],Table3[[Teams]:[D]],3)=VLOOKUP(Table2[[#This Row],[HomeTeam]],Table3[[Teams]:[D]],3),1,0)</f>
        <v>0</v>
      </c>
      <c r="V880" s="2">
        <f>IF(Table2[[#This Row],[InterConf]]=1,IF(Table2[[#This Row],[InterDiv]]=0, 1, 0), 0)</f>
        <v>0</v>
      </c>
      <c r="W880" s="2">
        <f>IF(VLOOKUP(Table2[[#This Row],[AwayTeam]],Table3[[Teams]:[D]],2)&lt;&gt;VLOOKUP(Table2[[#This Row],[HomeTeam]],Table3[[Teams]:[D]],2),1,0)</f>
        <v>1</v>
      </c>
    </row>
    <row r="881" spans="1:23" x14ac:dyDescent="0.25">
      <c r="B881" s="1">
        <v>45696</v>
      </c>
      <c r="C881" s="9" t="s">
        <v>990</v>
      </c>
      <c r="D881" s="2" t="s">
        <v>27</v>
      </c>
      <c r="E881" s="2" t="s">
        <v>16</v>
      </c>
      <c r="F881" s="2"/>
      <c r="G881" s="2"/>
      <c r="H881" s="2" t="str">
        <f t="shared" si="41"/>
        <v>_</v>
      </c>
      <c r="I881" s="2"/>
      <c r="J881" s="2"/>
      <c r="K881" s="2"/>
      <c r="L881" s="2" t="str">
        <f t="shared" si="40"/>
        <v>_</v>
      </c>
      <c r="M881" s="2"/>
      <c r="N881" s="2">
        <f>IF(ISBLANK(Table2[[#This Row],[ActualResult]]), 0, 1)</f>
        <v>0</v>
      </c>
      <c r="O881" s="2" t="str">
        <f>IF(ISBLANK(Table2[[#This Row],[ActualResult]]), "_", IF(Table2[[#This Row],[ActualWinner]]=Table2[[#This Row],[PredictedWinner]], "Y", "N"))</f>
        <v>_</v>
      </c>
      <c r="P881" s="2" t="str">
        <f>IF(ISBLANK(Table2[[#This Row],[ActualResult]]), "_", IF(Table2[[#This Row],[ActualAwayScore]]=Table2[[#This Row],[PredictedAwayScore]], "Y", "N"))</f>
        <v>_</v>
      </c>
      <c r="Q881" s="2" t="str">
        <f>IF(ISBLANK(Table2[[#This Row],[ActualResult]]), "_", IF(Table2[[#This Row],[ActualHomeScore]]=Table2[[#This Row],[PredictedHomeScore]], "Y", "N"))</f>
        <v>_</v>
      </c>
      <c r="R881" s="2"/>
      <c r="S881" s="2" t="str">
        <f t="shared" si="39"/>
        <v>_</v>
      </c>
      <c r="T881" s="2">
        <f>IF(VLOOKUP(Table2[[#This Row],[AwayTeam]],Table3[[Teams]:[D]],2)=VLOOKUP(Table2[[#This Row],[HomeTeam]],Table3[[Teams]:[D]],2),1,0)</f>
        <v>0</v>
      </c>
      <c r="U881" s="2">
        <f>IF(VLOOKUP(Table2[[#This Row],[AwayTeam]],Table3[[Teams]:[D]],3)=VLOOKUP(Table2[[#This Row],[HomeTeam]],Table3[[Teams]:[D]],3),1,0)</f>
        <v>0</v>
      </c>
      <c r="V881" s="2">
        <f>IF(Table2[[#This Row],[InterConf]]=1,IF(Table2[[#This Row],[InterDiv]]=0, 1, 0), 0)</f>
        <v>0</v>
      </c>
      <c r="W881" s="2">
        <f>IF(VLOOKUP(Table2[[#This Row],[AwayTeam]],Table3[[Teams]:[D]],2)&lt;&gt;VLOOKUP(Table2[[#This Row],[HomeTeam]],Table3[[Teams]:[D]],2),1,0)</f>
        <v>1</v>
      </c>
    </row>
    <row r="882" spans="1:23" x14ac:dyDescent="0.25">
      <c r="B882" s="1">
        <v>45696</v>
      </c>
      <c r="C882" s="9" t="s">
        <v>991</v>
      </c>
      <c r="D882" s="2" t="s">
        <v>30</v>
      </c>
      <c r="E882" s="2" t="s">
        <v>14</v>
      </c>
      <c r="F882" s="2"/>
      <c r="G882" s="2"/>
      <c r="H882" s="2" t="str">
        <f t="shared" si="41"/>
        <v>_</v>
      </c>
      <c r="I882" s="2"/>
      <c r="J882" s="2"/>
      <c r="K882" s="2"/>
      <c r="L882" s="2" t="str">
        <f t="shared" si="40"/>
        <v>_</v>
      </c>
      <c r="M882" s="2"/>
      <c r="N882" s="2">
        <f>IF(ISBLANK(Table2[[#This Row],[ActualResult]]), 0, 1)</f>
        <v>0</v>
      </c>
      <c r="O882" s="2" t="str">
        <f>IF(ISBLANK(Table2[[#This Row],[ActualResult]]), "_", IF(Table2[[#This Row],[ActualWinner]]=Table2[[#This Row],[PredictedWinner]], "Y", "N"))</f>
        <v>_</v>
      </c>
      <c r="P882" s="2" t="str">
        <f>IF(ISBLANK(Table2[[#This Row],[ActualResult]]), "_", IF(Table2[[#This Row],[ActualAwayScore]]=Table2[[#This Row],[PredictedAwayScore]], "Y", "N"))</f>
        <v>_</v>
      </c>
      <c r="Q882" s="2" t="str">
        <f>IF(ISBLANK(Table2[[#This Row],[ActualResult]]), "_", IF(Table2[[#This Row],[ActualHomeScore]]=Table2[[#This Row],[PredictedHomeScore]], "Y", "N"))</f>
        <v>_</v>
      </c>
      <c r="R882" s="2"/>
      <c r="S882" s="2" t="str">
        <f t="shared" si="39"/>
        <v>_</v>
      </c>
      <c r="T882" s="2">
        <f>IF(VLOOKUP(Table2[[#This Row],[AwayTeam]],Table3[[Teams]:[D]],2)=VLOOKUP(Table2[[#This Row],[HomeTeam]],Table3[[Teams]:[D]],2),1,0)</f>
        <v>1</v>
      </c>
      <c r="U882" s="2">
        <f>IF(VLOOKUP(Table2[[#This Row],[AwayTeam]],Table3[[Teams]:[D]],3)=VLOOKUP(Table2[[#This Row],[HomeTeam]],Table3[[Teams]:[D]],3),1,0)</f>
        <v>1</v>
      </c>
      <c r="V882" s="2">
        <f>IF(Table2[[#This Row],[InterConf]]=1,IF(Table2[[#This Row],[InterDiv]]=0, 1, 0), 0)</f>
        <v>0</v>
      </c>
      <c r="W882" s="2">
        <f>IF(VLOOKUP(Table2[[#This Row],[AwayTeam]],Table3[[Teams]:[D]],2)&lt;&gt;VLOOKUP(Table2[[#This Row],[HomeTeam]],Table3[[Teams]:[D]],2),1,0)</f>
        <v>0</v>
      </c>
    </row>
    <row r="883" spans="1:23" x14ac:dyDescent="0.25">
      <c r="B883" s="1">
        <v>45696</v>
      </c>
      <c r="C883" s="9" t="s">
        <v>992</v>
      </c>
      <c r="D883" s="2" t="s">
        <v>21</v>
      </c>
      <c r="E883" s="2" t="s">
        <v>45</v>
      </c>
      <c r="F883" s="2"/>
      <c r="G883" s="2"/>
      <c r="H883" s="2" t="str">
        <f t="shared" si="41"/>
        <v>_</v>
      </c>
      <c r="I883" s="2"/>
      <c r="J883" s="2"/>
      <c r="K883" s="2"/>
      <c r="L883" s="2" t="str">
        <f t="shared" si="40"/>
        <v>_</v>
      </c>
      <c r="M883" s="2"/>
      <c r="N883" s="2">
        <f>IF(ISBLANK(Table2[[#This Row],[ActualResult]]), 0, 1)</f>
        <v>0</v>
      </c>
      <c r="O883" s="2" t="str">
        <f>IF(ISBLANK(Table2[[#This Row],[ActualResult]]), "_", IF(Table2[[#This Row],[ActualWinner]]=Table2[[#This Row],[PredictedWinner]], "Y", "N"))</f>
        <v>_</v>
      </c>
      <c r="P883" s="2" t="str">
        <f>IF(ISBLANK(Table2[[#This Row],[ActualResult]]), "_", IF(Table2[[#This Row],[ActualAwayScore]]=Table2[[#This Row],[PredictedAwayScore]], "Y", "N"))</f>
        <v>_</v>
      </c>
      <c r="Q883" s="2" t="str">
        <f>IF(ISBLANK(Table2[[#This Row],[ActualResult]]), "_", IF(Table2[[#This Row],[ActualHomeScore]]=Table2[[#This Row],[PredictedHomeScore]], "Y", "N"))</f>
        <v>_</v>
      </c>
      <c r="R883" s="2"/>
      <c r="S883" s="2" t="str">
        <f t="shared" si="39"/>
        <v>_</v>
      </c>
      <c r="T883" s="2">
        <f>IF(VLOOKUP(Table2[[#This Row],[AwayTeam]],Table3[[Teams]:[D]],2)=VLOOKUP(Table2[[#This Row],[HomeTeam]],Table3[[Teams]:[D]],2),1,0)</f>
        <v>1</v>
      </c>
      <c r="U883" s="2">
        <f>IF(VLOOKUP(Table2[[#This Row],[AwayTeam]],Table3[[Teams]:[D]],3)=VLOOKUP(Table2[[#This Row],[HomeTeam]],Table3[[Teams]:[D]],3),1,0)</f>
        <v>1</v>
      </c>
      <c r="V883" s="2">
        <f>IF(Table2[[#This Row],[InterConf]]=1,IF(Table2[[#This Row],[InterDiv]]=0, 1, 0), 0)</f>
        <v>0</v>
      </c>
      <c r="W883" s="2">
        <f>IF(VLOOKUP(Table2[[#This Row],[AwayTeam]],Table3[[Teams]:[D]],2)&lt;&gt;VLOOKUP(Table2[[#This Row],[HomeTeam]],Table3[[Teams]:[D]],2),1,0)</f>
        <v>0</v>
      </c>
    </row>
    <row r="884" spans="1:23" x14ac:dyDescent="0.25">
      <c r="B884" s="1">
        <v>45696</v>
      </c>
      <c r="C884" s="9" t="s">
        <v>993</v>
      </c>
      <c r="D884" s="2" t="s">
        <v>20</v>
      </c>
      <c r="E884" s="2" t="s">
        <v>36</v>
      </c>
      <c r="F884" s="2"/>
      <c r="G884" s="2"/>
      <c r="H884" s="2" t="str">
        <f t="shared" si="41"/>
        <v>_</v>
      </c>
      <c r="I884" s="2"/>
      <c r="J884" s="2"/>
      <c r="K884" s="2"/>
      <c r="L884" s="2" t="str">
        <f t="shared" si="40"/>
        <v>_</v>
      </c>
      <c r="M884" s="2"/>
      <c r="N884" s="2">
        <f>IF(ISBLANK(Table2[[#This Row],[ActualResult]]), 0, 1)</f>
        <v>0</v>
      </c>
      <c r="O884" s="2" t="str">
        <f>IF(ISBLANK(Table2[[#This Row],[ActualResult]]), "_", IF(Table2[[#This Row],[ActualWinner]]=Table2[[#This Row],[PredictedWinner]], "Y", "N"))</f>
        <v>_</v>
      </c>
      <c r="P884" s="2" t="str">
        <f>IF(ISBLANK(Table2[[#This Row],[ActualResult]]), "_", IF(Table2[[#This Row],[ActualAwayScore]]=Table2[[#This Row],[PredictedAwayScore]], "Y", "N"))</f>
        <v>_</v>
      </c>
      <c r="Q884" s="2" t="str">
        <f>IF(ISBLANK(Table2[[#This Row],[ActualResult]]), "_", IF(Table2[[#This Row],[ActualHomeScore]]=Table2[[#This Row],[PredictedHomeScore]], "Y", "N"))</f>
        <v>_</v>
      </c>
      <c r="R884" s="2"/>
      <c r="S884" s="2" t="str">
        <f t="shared" si="39"/>
        <v>_</v>
      </c>
      <c r="T884" s="2">
        <f>IF(VLOOKUP(Table2[[#This Row],[AwayTeam]],Table3[[Teams]:[D]],2)=VLOOKUP(Table2[[#This Row],[HomeTeam]],Table3[[Teams]:[D]],2),1,0)</f>
        <v>1</v>
      </c>
      <c r="U884" s="2">
        <f>IF(VLOOKUP(Table2[[#This Row],[AwayTeam]],Table3[[Teams]:[D]],3)=VLOOKUP(Table2[[#This Row],[HomeTeam]],Table3[[Teams]:[D]],3),1,0)</f>
        <v>1</v>
      </c>
      <c r="V884" s="2">
        <f>IF(Table2[[#This Row],[InterConf]]=1,IF(Table2[[#This Row],[InterDiv]]=0, 1, 0), 0)</f>
        <v>0</v>
      </c>
      <c r="W884" s="2">
        <f>IF(VLOOKUP(Table2[[#This Row],[AwayTeam]],Table3[[Teams]:[D]],2)&lt;&gt;VLOOKUP(Table2[[#This Row],[HomeTeam]],Table3[[Teams]:[D]],2),1,0)</f>
        <v>0</v>
      </c>
    </row>
    <row r="885" spans="1:23" x14ac:dyDescent="0.25">
      <c r="B885" s="1">
        <v>45696</v>
      </c>
      <c r="C885" s="9" t="s">
        <v>994</v>
      </c>
      <c r="D885" s="2" t="s">
        <v>17</v>
      </c>
      <c r="E885" s="2" t="s">
        <v>13</v>
      </c>
      <c r="F885" s="2"/>
      <c r="G885" s="2"/>
      <c r="H885" s="2" t="str">
        <f t="shared" si="41"/>
        <v>_</v>
      </c>
      <c r="I885" s="2"/>
      <c r="J885" s="2"/>
      <c r="K885" s="2"/>
      <c r="L885" s="2" t="str">
        <f t="shared" si="40"/>
        <v>_</v>
      </c>
      <c r="M885" s="2"/>
      <c r="N885" s="2">
        <f>IF(ISBLANK(Table2[[#This Row],[ActualResult]]), 0, 1)</f>
        <v>0</v>
      </c>
      <c r="O885" s="2" t="str">
        <f>IF(ISBLANK(Table2[[#This Row],[ActualResult]]), "_", IF(Table2[[#This Row],[ActualWinner]]=Table2[[#This Row],[PredictedWinner]], "Y", "N"))</f>
        <v>_</v>
      </c>
      <c r="P885" s="2" t="str">
        <f>IF(ISBLANK(Table2[[#This Row],[ActualResult]]), "_", IF(Table2[[#This Row],[ActualAwayScore]]=Table2[[#This Row],[PredictedAwayScore]], "Y", "N"))</f>
        <v>_</v>
      </c>
      <c r="Q885" s="2" t="str">
        <f>IF(ISBLANK(Table2[[#This Row],[ActualResult]]), "_", IF(Table2[[#This Row],[ActualHomeScore]]=Table2[[#This Row],[PredictedHomeScore]], "Y", "N"))</f>
        <v>_</v>
      </c>
      <c r="R885" s="2"/>
      <c r="S885" s="2" t="str">
        <f t="shared" si="39"/>
        <v>_</v>
      </c>
      <c r="T885" s="2">
        <f>IF(VLOOKUP(Table2[[#This Row],[AwayTeam]],Table3[[Teams]:[D]],2)=VLOOKUP(Table2[[#This Row],[HomeTeam]],Table3[[Teams]:[D]],2),1,0)</f>
        <v>1</v>
      </c>
      <c r="U885" s="2">
        <f>IF(VLOOKUP(Table2[[#This Row],[AwayTeam]],Table3[[Teams]:[D]],3)=VLOOKUP(Table2[[#This Row],[HomeTeam]],Table3[[Teams]:[D]],3),1,0)</f>
        <v>1</v>
      </c>
      <c r="V885" s="2">
        <f>IF(Table2[[#This Row],[InterConf]]=1,IF(Table2[[#This Row],[InterDiv]]=0, 1, 0), 0)</f>
        <v>0</v>
      </c>
      <c r="W885" s="2">
        <f>IF(VLOOKUP(Table2[[#This Row],[AwayTeam]],Table3[[Teams]:[D]],2)&lt;&gt;VLOOKUP(Table2[[#This Row],[HomeTeam]],Table3[[Teams]:[D]],2),1,0)</f>
        <v>0</v>
      </c>
    </row>
    <row r="886" spans="1:23" x14ac:dyDescent="0.25">
      <c r="B886" s="1">
        <v>45696</v>
      </c>
      <c r="C886" s="9" t="s">
        <v>995</v>
      </c>
      <c r="D886" s="2" t="s">
        <v>18</v>
      </c>
      <c r="E886" s="2" t="s">
        <v>25</v>
      </c>
      <c r="F886" s="2"/>
      <c r="G886" s="2"/>
      <c r="H886" s="2" t="str">
        <f t="shared" si="41"/>
        <v>_</v>
      </c>
      <c r="I886" s="2"/>
      <c r="J886" s="2"/>
      <c r="K886" s="2"/>
      <c r="L886" s="2" t="str">
        <f t="shared" si="40"/>
        <v>_</v>
      </c>
      <c r="M886" s="2"/>
      <c r="N886" s="2">
        <f>IF(ISBLANK(Table2[[#This Row],[ActualResult]]), 0, 1)</f>
        <v>0</v>
      </c>
      <c r="O886" s="2" t="str">
        <f>IF(ISBLANK(Table2[[#This Row],[ActualResult]]), "_", IF(Table2[[#This Row],[ActualWinner]]=Table2[[#This Row],[PredictedWinner]], "Y", "N"))</f>
        <v>_</v>
      </c>
      <c r="P886" s="2" t="str">
        <f>IF(ISBLANK(Table2[[#This Row],[ActualResult]]), "_", IF(Table2[[#This Row],[ActualAwayScore]]=Table2[[#This Row],[PredictedAwayScore]], "Y", "N"))</f>
        <v>_</v>
      </c>
      <c r="Q886" s="2" t="str">
        <f>IF(ISBLANK(Table2[[#This Row],[ActualResult]]), "_", IF(Table2[[#This Row],[ActualHomeScore]]=Table2[[#This Row],[PredictedHomeScore]], "Y", "N"))</f>
        <v>_</v>
      </c>
      <c r="R886" s="2"/>
      <c r="S886" s="2" t="str">
        <f t="shared" si="39"/>
        <v>_</v>
      </c>
      <c r="T886" s="2">
        <f>IF(VLOOKUP(Table2[[#This Row],[AwayTeam]],Table3[[Teams]:[D]],2)=VLOOKUP(Table2[[#This Row],[HomeTeam]],Table3[[Teams]:[D]],2),1,0)</f>
        <v>0</v>
      </c>
      <c r="U886" s="2">
        <f>IF(VLOOKUP(Table2[[#This Row],[AwayTeam]],Table3[[Teams]:[D]],3)=VLOOKUP(Table2[[#This Row],[HomeTeam]],Table3[[Teams]:[D]],3),1,0)</f>
        <v>0</v>
      </c>
      <c r="V886" s="2">
        <f>IF(Table2[[#This Row],[InterConf]]=1,IF(Table2[[#This Row],[InterDiv]]=0, 1, 0), 0)</f>
        <v>0</v>
      </c>
      <c r="W886" s="2">
        <f>IF(VLOOKUP(Table2[[#This Row],[AwayTeam]],Table3[[Teams]:[D]],2)&lt;&gt;VLOOKUP(Table2[[#This Row],[HomeTeam]],Table3[[Teams]:[D]],2),1,0)</f>
        <v>1</v>
      </c>
    </row>
    <row r="887" spans="1:23" x14ac:dyDescent="0.25">
      <c r="B887" s="1">
        <v>45696</v>
      </c>
      <c r="C887" s="9" t="s">
        <v>996</v>
      </c>
      <c r="D887" s="2" t="s">
        <v>29</v>
      </c>
      <c r="E887" s="2" t="s">
        <v>35</v>
      </c>
      <c r="F887" s="2"/>
      <c r="G887" s="2"/>
      <c r="H887" s="2" t="str">
        <f t="shared" si="41"/>
        <v>_</v>
      </c>
      <c r="I887" s="2"/>
      <c r="J887" s="2"/>
      <c r="K887" s="2"/>
      <c r="L887" s="2" t="str">
        <f t="shared" si="40"/>
        <v>_</v>
      </c>
      <c r="M887" s="2"/>
      <c r="N887" s="2">
        <f>IF(ISBLANK(Table2[[#This Row],[ActualResult]]), 0, 1)</f>
        <v>0</v>
      </c>
      <c r="O887" s="2" t="str">
        <f>IF(ISBLANK(Table2[[#This Row],[ActualResult]]), "_", IF(Table2[[#This Row],[ActualWinner]]=Table2[[#This Row],[PredictedWinner]], "Y", "N"))</f>
        <v>_</v>
      </c>
      <c r="P887" s="2" t="str">
        <f>IF(ISBLANK(Table2[[#This Row],[ActualResult]]), "_", IF(Table2[[#This Row],[ActualAwayScore]]=Table2[[#This Row],[PredictedAwayScore]], "Y", "N"))</f>
        <v>_</v>
      </c>
      <c r="Q887" s="2" t="str">
        <f>IF(ISBLANK(Table2[[#This Row],[ActualResult]]), "_", IF(Table2[[#This Row],[ActualHomeScore]]=Table2[[#This Row],[PredictedHomeScore]], "Y", "N"))</f>
        <v>_</v>
      </c>
      <c r="R887" s="2"/>
      <c r="S887" s="2" t="str">
        <f t="shared" si="39"/>
        <v>_</v>
      </c>
      <c r="T887" s="2">
        <f>IF(VLOOKUP(Table2[[#This Row],[AwayTeam]],Table3[[Teams]:[D]],2)=VLOOKUP(Table2[[#This Row],[HomeTeam]],Table3[[Teams]:[D]],2),1,0)</f>
        <v>0</v>
      </c>
      <c r="U887" s="2">
        <f>IF(VLOOKUP(Table2[[#This Row],[AwayTeam]],Table3[[Teams]:[D]],3)=VLOOKUP(Table2[[#This Row],[HomeTeam]],Table3[[Teams]:[D]],3),1,0)</f>
        <v>0</v>
      </c>
      <c r="V887" s="2">
        <f>IF(Table2[[#This Row],[InterConf]]=1,IF(Table2[[#This Row],[InterDiv]]=0, 1, 0), 0)</f>
        <v>0</v>
      </c>
      <c r="W887" s="2">
        <f>IF(VLOOKUP(Table2[[#This Row],[AwayTeam]],Table3[[Teams]:[D]],2)&lt;&gt;VLOOKUP(Table2[[#This Row],[HomeTeam]],Table3[[Teams]:[D]],2),1,0)</f>
        <v>1</v>
      </c>
    </row>
    <row r="888" spans="1:23" x14ac:dyDescent="0.25">
      <c r="B888" s="1">
        <v>45696</v>
      </c>
      <c r="C888" s="9" t="s">
        <v>997</v>
      </c>
      <c r="D888" s="2" t="s">
        <v>33</v>
      </c>
      <c r="E888" s="2" t="s">
        <v>37</v>
      </c>
      <c r="F888" s="2"/>
      <c r="G888" s="2"/>
      <c r="H888" s="2" t="str">
        <f t="shared" si="41"/>
        <v>_</v>
      </c>
      <c r="I888" s="2"/>
      <c r="J888" s="2"/>
      <c r="K888" s="2"/>
      <c r="L888" s="2" t="str">
        <f t="shared" si="40"/>
        <v>_</v>
      </c>
      <c r="M888" s="2"/>
      <c r="N888" s="2">
        <f>IF(ISBLANK(Table2[[#This Row],[ActualResult]]), 0, 1)</f>
        <v>0</v>
      </c>
      <c r="O888" s="2" t="str">
        <f>IF(ISBLANK(Table2[[#This Row],[ActualResult]]), "_", IF(Table2[[#This Row],[ActualWinner]]=Table2[[#This Row],[PredictedWinner]], "Y", "N"))</f>
        <v>_</v>
      </c>
      <c r="P888" s="2" t="str">
        <f>IF(ISBLANK(Table2[[#This Row],[ActualResult]]), "_", IF(Table2[[#This Row],[ActualAwayScore]]=Table2[[#This Row],[PredictedAwayScore]], "Y", "N"))</f>
        <v>_</v>
      </c>
      <c r="Q888" s="2" t="str">
        <f>IF(ISBLANK(Table2[[#This Row],[ActualResult]]), "_", IF(Table2[[#This Row],[ActualHomeScore]]=Table2[[#This Row],[PredictedHomeScore]], "Y", "N"))</f>
        <v>_</v>
      </c>
      <c r="R888" s="2"/>
      <c r="S888" s="2" t="str">
        <f t="shared" si="39"/>
        <v>_</v>
      </c>
      <c r="T888" s="2">
        <f>IF(VLOOKUP(Table2[[#This Row],[AwayTeam]],Table3[[Teams]:[D]],2)=VLOOKUP(Table2[[#This Row],[HomeTeam]],Table3[[Teams]:[D]],2),1,0)</f>
        <v>0</v>
      </c>
      <c r="U888" s="2">
        <f>IF(VLOOKUP(Table2[[#This Row],[AwayTeam]],Table3[[Teams]:[D]],3)=VLOOKUP(Table2[[#This Row],[HomeTeam]],Table3[[Teams]:[D]],3),1,0)</f>
        <v>0</v>
      </c>
      <c r="V888" s="2">
        <f>IF(Table2[[#This Row],[InterConf]]=1,IF(Table2[[#This Row],[InterDiv]]=0, 1, 0), 0)</f>
        <v>0</v>
      </c>
      <c r="W888" s="2">
        <f>IF(VLOOKUP(Table2[[#This Row],[AwayTeam]],Table3[[Teams]:[D]],2)&lt;&gt;VLOOKUP(Table2[[#This Row],[HomeTeam]],Table3[[Teams]:[D]],2),1,0)</f>
        <v>1</v>
      </c>
    </row>
    <row r="889" spans="1:23" x14ac:dyDescent="0.25">
      <c r="B889" s="1">
        <v>45696</v>
      </c>
      <c r="C889" s="9" t="s">
        <v>998</v>
      </c>
      <c r="D889" s="2" t="s">
        <v>12</v>
      </c>
      <c r="E889" s="2" t="s">
        <v>24</v>
      </c>
      <c r="F889" s="2"/>
      <c r="G889" s="2"/>
      <c r="H889" s="2" t="str">
        <f t="shared" si="41"/>
        <v>_</v>
      </c>
      <c r="I889" s="2"/>
      <c r="J889" s="2"/>
      <c r="K889" s="2"/>
      <c r="L889" s="2" t="str">
        <f t="shared" si="40"/>
        <v>_</v>
      </c>
      <c r="M889" s="2"/>
      <c r="N889" s="2">
        <f>IF(ISBLANK(Table2[[#This Row],[ActualResult]]), 0, 1)</f>
        <v>0</v>
      </c>
      <c r="O889" s="2" t="str">
        <f>IF(ISBLANK(Table2[[#This Row],[ActualResult]]), "_", IF(Table2[[#This Row],[ActualWinner]]=Table2[[#This Row],[PredictedWinner]], "Y", "N"))</f>
        <v>_</v>
      </c>
      <c r="P889" s="2" t="str">
        <f>IF(ISBLANK(Table2[[#This Row],[ActualResult]]), "_", IF(Table2[[#This Row],[ActualAwayScore]]=Table2[[#This Row],[PredictedAwayScore]], "Y", "N"))</f>
        <v>_</v>
      </c>
      <c r="Q889" s="2" t="str">
        <f>IF(ISBLANK(Table2[[#This Row],[ActualResult]]), "_", IF(Table2[[#This Row],[ActualHomeScore]]=Table2[[#This Row],[PredictedHomeScore]], "Y", "N"))</f>
        <v>_</v>
      </c>
      <c r="R889" s="2"/>
      <c r="S889" s="2" t="str">
        <f t="shared" si="39"/>
        <v>_</v>
      </c>
      <c r="T889" s="2">
        <f>IF(VLOOKUP(Table2[[#This Row],[AwayTeam]],Table3[[Teams]:[D]],2)=VLOOKUP(Table2[[#This Row],[HomeTeam]],Table3[[Teams]:[D]],2),1,0)</f>
        <v>1</v>
      </c>
      <c r="U889" s="2">
        <f>IF(VLOOKUP(Table2[[#This Row],[AwayTeam]],Table3[[Teams]:[D]],3)=VLOOKUP(Table2[[#This Row],[HomeTeam]],Table3[[Teams]:[D]],3),1,0)</f>
        <v>1</v>
      </c>
      <c r="V889" s="2">
        <f>IF(Table2[[#This Row],[InterConf]]=1,IF(Table2[[#This Row],[InterDiv]]=0, 1, 0), 0)</f>
        <v>0</v>
      </c>
      <c r="W889" s="2">
        <f>IF(VLOOKUP(Table2[[#This Row],[AwayTeam]],Table3[[Teams]:[D]],2)&lt;&gt;VLOOKUP(Table2[[#This Row],[HomeTeam]],Table3[[Teams]:[D]],2),1,0)</f>
        <v>0</v>
      </c>
    </row>
    <row r="890" spans="1:23" x14ac:dyDescent="0.25">
      <c r="B890" s="1">
        <v>45696</v>
      </c>
      <c r="C890" s="9" t="s">
        <v>999</v>
      </c>
      <c r="D890" s="2" t="s">
        <v>34</v>
      </c>
      <c r="E890" s="2" t="s">
        <v>38</v>
      </c>
      <c r="F890" s="2"/>
      <c r="G890" s="2"/>
      <c r="H890" s="2" t="str">
        <f t="shared" si="41"/>
        <v>_</v>
      </c>
      <c r="I890" s="2"/>
      <c r="J890" s="2"/>
      <c r="K890" s="2"/>
      <c r="L890" s="2" t="str">
        <f t="shared" si="40"/>
        <v>_</v>
      </c>
      <c r="M890" s="2"/>
      <c r="N890" s="2">
        <f>IF(ISBLANK(Table2[[#This Row],[ActualResult]]), 0, 1)</f>
        <v>0</v>
      </c>
      <c r="O890" s="2" t="str">
        <f>IF(ISBLANK(Table2[[#This Row],[ActualResult]]), "_", IF(Table2[[#This Row],[ActualWinner]]=Table2[[#This Row],[PredictedWinner]], "Y", "N"))</f>
        <v>_</v>
      </c>
      <c r="P890" s="2" t="str">
        <f>IF(ISBLANK(Table2[[#This Row],[ActualResult]]), "_", IF(Table2[[#This Row],[ActualAwayScore]]=Table2[[#This Row],[PredictedAwayScore]], "Y", "N"))</f>
        <v>_</v>
      </c>
      <c r="Q890" s="2" t="str">
        <f>IF(ISBLANK(Table2[[#This Row],[ActualResult]]), "_", IF(Table2[[#This Row],[ActualHomeScore]]=Table2[[#This Row],[PredictedHomeScore]], "Y", "N"))</f>
        <v>_</v>
      </c>
      <c r="R890" s="2"/>
      <c r="S890" s="2" t="str">
        <f t="shared" si="39"/>
        <v>_</v>
      </c>
      <c r="T890" s="2">
        <f>IF(VLOOKUP(Table2[[#This Row],[AwayTeam]],Table3[[Teams]:[D]],2)=VLOOKUP(Table2[[#This Row],[HomeTeam]],Table3[[Teams]:[D]],2),1,0)</f>
        <v>1</v>
      </c>
      <c r="U890" s="2">
        <f>IF(VLOOKUP(Table2[[#This Row],[AwayTeam]],Table3[[Teams]:[D]],3)=VLOOKUP(Table2[[#This Row],[HomeTeam]],Table3[[Teams]:[D]],3),1,0)</f>
        <v>0</v>
      </c>
      <c r="V890" s="2">
        <f>IF(Table2[[#This Row],[InterConf]]=1,IF(Table2[[#This Row],[InterDiv]]=0, 1, 0), 0)</f>
        <v>1</v>
      </c>
      <c r="W890" s="2">
        <f>IF(VLOOKUP(Table2[[#This Row],[AwayTeam]],Table3[[Teams]:[D]],2)&lt;&gt;VLOOKUP(Table2[[#This Row],[HomeTeam]],Table3[[Teams]:[D]],2),1,0)</f>
        <v>0</v>
      </c>
    </row>
    <row r="891" spans="1:23" x14ac:dyDescent="0.25">
      <c r="A891" s="5"/>
      <c r="B891" s="3">
        <v>45696</v>
      </c>
      <c r="C891" s="10" t="s">
        <v>1000</v>
      </c>
      <c r="D891" s="4" t="s">
        <v>47</v>
      </c>
      <c r="E891" s="4" t="s">
        <v>28</v>
      </c>
      <c r="F891" s="4"/>
      <c r="G891" s="4"/>
      <c r="H891" s="4" t="str">
        <f t="shared" si="41"/>
        <v>_</v>
      </c>
      <c r="I891" s="4"/>
      <c r="J891" s="4"/>
      <c r="K891" s="4"/>
      <c r="L891" s="2" t="str">
        <f t="shared" si="40"/>
        <v>_</v>
      </c>
      <c r="M891" s="4"/>
      <c r="N891" s="4">
        <f>IF(ISBLANK(Table2[[#This Row],[ActualResult]]), 0, 1)</f>
        <v>0</v>
      </c>
      <c r="O891" s="4" t="str">
        <f>IF(ISBLANK(Table2[[#This Row],[ActualResult]]), "_", IF(Table2[[#This Row],[ActualWinner]]=Table2[[#This Row],[PredictedWinner]], "Y", "N"))</f>
        <v>_</v>
      </c>
      <c r="P891" s="4" t="str">
        <f>IF(ISBLANK(Table2[[#This Row],[ActualResult]]), "_", IF(Table2[[#This Row],[ActualAwayScore]]=Table2[[#This Row],[PredictedAwayScore]], "Y", "N"))</f>
        <v>_</v>
      </c>
      <c r="Q891" s="4" t="str">
        <f>IF(ISBLANK(Table2[[#This Row],[ActualResult]]), "_", IF(Table2[[#This Row],[ActualHomeScore]]=Table2[[#This Row],[PredictedHomeScore]], "Y", "N"))</f>
        <v>_</v>
      </c>
      <c r="R891" s="2"/>
      <c r="S891" s="2" t="str">
        <f t="shared" si="39"/>
        <v>_</v>
      </c>
      <c r="T891" s="2">
        <f>IF(VLOOKUP(Table2[[#This Row],[AwayTeam]],Table3[[Teams]:[D]],2)=VLOOKUP(Table2[[#This Row],[HomeTeam]],Table3[[Teams]:[D]],2),1,0)</f>
        <v>1</v>
      </c>
      <c r="U891" s="2">
        <f>IF(VLOOKUP(Table2[[#This Row],[AwayTeam]],Table3[[Teams]:[D]],3)=VLOOKUP(Table2[[#This Row],[HomeTeam]],Table3[[Teams]:[D]],3),1,0)</f>
        <v>1</v>
      </c>
      <c r="V891" s="2">
        <f>IF(Table2[[#This Row],[InterConf]]=1,IF(Table2[[#This Row],[InterDiv]]=0, 1, 0), 0)</f>
        <v>0</v>
      </c>
      <c r="W891" s="2">
        <f>IF(VLOOKUP(Table2[[#This Row],[AwayTeam]],Table3[[Teams]:[D]],2)&lt;&gt;VLOOKUP(Table2[[#This Row],[HomeTeam]],Table3[[Teams]:[D]],2),1,0)</f>
        <v>0</v>
      </c>
    </row>
    <row r="892" spans="1:23" x14ac:dyDescent="0.25">
      <c r="B892" s="1">
        <v>45697</v>
      </c>
      <c r="C892" s="9" t="s">
        <v>1001</v>
      </c>
      <c r="D892" s="2" t="s">
        <v>15</v>
      </c>
      <c r="E892" s="2" t="s">
        <v>46</v>
      </c>
      <c r="F892" s="2"/>
      <c r="G892" s="2"/>
      <c r="H892" s="2" t="str">
        <f t="shared" si="41"/>
        <v>_</v>
      </c>
      <c r="I892" s="2"/>
      <c r="J892" s="2"/>
      <c r="K892" s="2"/>
      <c r="L892" s="19" t="str">
        <f t="shared" si="40"/>
        <v>_</v>
      </c>
      <c r="M892" s="2"/>
      <c r="N892" s="2">
        <f>IF(ISBLANK(Table2[[#This Row],[ActualResult]]), 0, 1)</f>
        <v>0</v>
      </c>
      <c r="O892" s="2" t="str">
        <f>IF(ISBLANK(Table2[[#This Row],[ActualResult]]), "_", IF(Table2[[#This Row],[ActualWinner]]=Table2[[#This Row],[PredictedWinner]], "Y", "N"))</f>
        <v>_</v>
      </c>
      <c r="P892" s="2" t="str">
        <f>IF(ISBLANK(Table2[[#This Row],[ActualResult]]), "_", IF(Table2[[#This Row],[ActualAwayScore]]=Table2[[#This Row],[PredictedAwayScore]], "Y", "N"))</f>
        <v>_</v>
      </c>
      <c r="Q892" s="2" t="str">
        <f>IF(ISBLANK(Table2[[#This Row],[ActualResult]]), "_", IF(Table2[[#This Row],[ActualHomeScore]]=Table2[[#This Row],[PredictedHomeScore]], "Y", "N"))</f>
        <v>_</v>
      </c>
      <c r="R892" s="2"/>
      <c r="S892" s="2" t="str">
        <f t="shared" si="39"/>
        <v>_</v>
      </c>
      <c r="T892" s="2">
        <f>IF(VLOOKUP(Table2[[#This Row],[AwayTeam]],Table3[[Teams]:[D]],2)=VLOOKUP(Table2[[#This Row],[HomeTeam]],Table3[[Teams]:[D]],2),1,0)</f>
        <v>0</v>
      </c>
      <c r="U892" s="2">
        <f>IF(VLOOKUP(Table2[[#This Row],[AwayTeam]],Table3[[Teams]:[D]],3)=VLOOKUP(Table2[[#This Row],[HomeTeam]],Table3[[Teams]:[D]],3),1,0)</f>
        <v>0</v>
      </c>
      <c r="V892" s="2">
        <f>IF(Table2[[#This Row],[InterConf]]=1,IF(Table2[[#This Row],[InterDiv]]=0, 1, 0), 0)</f>
        <v>0</v>
      </c>
      <c r="W892" s="2">
        <f>IF(VLOOKUP(Table2[[#This Row],[AwayTeam]],Table3[[Teams]:[D]],2)&lt;&gt;VLOOKUP(Table2[[#This Row],[HomeTeam]],Table3[[Teams]:[D]],2),1,0)</f>
        <v>1</v>
      </c>
    </row>
    <row r="893" spans="1:23" x14ac:dyDescent="0.25">
      <c r="A893" s="5"/>
      <c r="B893" s="3">
        <v>45697</v>
      </c>
      <c r="C893" s="10" t="s">
        <v>1002</v>
      </c>
      <c r="D893" s="4" t="s">
        <v>43</v>
      </c>
      <c r="E893" s="4" t="s">
        <v>19</v>
      </c>
      <c r="F893" s="4"/>
      <c r="G893" s="4"/>
      <c r="H893" s="4" t="str">
        <f t="shared" si="41"/>
        <v>_</v>
      </c>
      <c r="I893" s="4"/>
      <c r="J893" s="4"/>
      <c r="K893" s="4"/>
      <c r="L893" s="2" t="str">
        <f t="shared" si="40"/>
        <v>_</v>
      </c>
      <c r="M893" s="4"/>
      <c r="N893" s="4">
        <f>IF(ISBLANK(Table2[[#This Row],[ActualResult]]), 0, 1)</f>
        <v>0</v>
      </c>
      <c r="O893" s="4" t="str">
        <f>IF(ISBLANK(Table2[[#This Row],[ActualResult]]), "_", IF(Table2[[#This Row],[ActualWinner]]=Table2[[#This Row],[PredictedWinner]], "Y", "N"))</f>
        <v>_</v>
      </c>
      <c r="P893" s="4" t="str">
        <f>IF(ISBLANK(Table2[[#This Row],[ActualResult]]), "_", IF(Table2[[#This Row],[ActualAwayScore]]=Table2[[#This Row],[PredictedAwayScore]], "Y", "N"))</f>
        <v>_</v>
      </c>
      <c r="Q893" s="4" t="str">
        <f>IF(ISBLANK(Table2[[#This Row],[ActualResult]]), "_", IF(Table2[[#This Row],[ActualHomeScore]]=Table2[[#This Row],[PredictedHomeScore]], "Y", "N"))</f>
        <v>_</v>
      </c>
      <c r="R893" s="2"/>
      <c r="S893" s="2" t="str">
        <f t="shared" si="39"/>
        <v>_</v>
      </c>
      <c r="T893" s="2">
        <f>IF(VLOOKUP(Table2[[#This Row],[AwayTeam]],Table3[[Teams]:[D]],2)=VLOOKUP(Table2[[#This Row],[HomeTeam]],Table3[[Teams]:[D]],2),1,0)</f>
        <v>1</v>
      </c>
      <c r="U893" s="2">
        <f>IF(VLOOKUP(Table2[[#This Row],[AwayTeam]],Table3[[Teams]:[D]],3)=VLOOKUP(Table2[[#This Row],[HomeTeam]],Table3[[Teams]:[D]],3),1,0)</f>
        <v>1</v>
      </c>
      <c r="V893" s="2">
        <f>IF(Table2[[#This Row],[InterConf]]=1,IF(Table2[[#This Row],[InterDiv]]=0, 1, 0), 0)</f>
        <v>0</v>
      </c>
      <c r="W893" s="2">
        <f>IF(VLOOKUP(Table2[[#This Row],[AwayTeam]],Table3[[Teams]:[D]],2)&lt;&gt;VLOOKUP(Table2[[#This Row],[HomeTeam]],Table3[[Teams]:[D]],2),1,0)</f>
        <v>0</v>
      </c>
    </row>
    <row r="894" spans="1:23" x14ac:dyDescent="0.25">
      <c r="B894" s="1">
        <v>45710</v>
      </c>
      <c r="C894" s="9" t="s">
        <v>1003</v>
      </c>
      <c r="D894" s="2" t="s">
        <v>37</v>
      </c>
      <c r="E894" s="2" t="s">
        <v>31</v>
      </c>
      <c r="F894" s="2"/>
      <c r="G894" s="2"/>
      <c r="H894" s="2" t="str">
        <f t="shared" si="41"/>
        <v>_</v>
      </c>
      <c r="I894" s="2"/>
      <c r="J894" s="2"/>
      <c r="K894" s="2"/>
      <c r="L894" s="19" t="str">
        <f t="shared" si="40"/>
        <v>_</v>
      </c>
      <c r="M894" s="2"/>
      <c r="N894" s="2">
        <f>IF(ISBLANK(Table2[[#This Row],[ActualResult]]), 0, 1)</f>
        <v>0</v>
      </c>
      <c r="O894" s="2" t="str">
        <f>IF(ISBLANK(Table2[[#This Row],[ActualResult]]), "_", IF(Table2[[#This Row],[ActualWinner]]=Table2[[#This Row],[PredictedWinner]], "Y", "N"))</f>
        <v>_</v>
      </c>
      <c r="P894" s="2" t="str">
        <f>IF(ISBLANK(Table2[[#This Row],[ActualResult]]), "_", IF(Table2[[#This Row],[ActualAwayScore]]=Table2[[#This Row],[PredictedAwayScore]], "Y", "N"))</f>
        <v>_</v>
      </c>
      <c r="Q894" s="2" t="str">
        <f>IF(ISBLANK(Table2[[#This Row],[ActualResult]]), "_", IF(Table2[[#This Row],[ActualHomeScore]]=Table2[[#This Row],[PredictedHomeScore]], "Y", "N"))</f>
        <v>_</v>
      </c>
      <c r="R894" s="2"/>
      <c r="S894" s="2" t="str">
        <f t="shared" si="39"/>
        <v>_</v>
      </c>
      <c r="T894" s="2">
        <f>IF(VLOOKUP(Table2[[#This Row],[AwayTeam]],Table3[[Teams]:[D]],2)=VLOOKUP(Table2[[#This Row],[HomeTeam]],Table3[[Teams]:[D]],2),1,0)</f>
        <v>0</v>
      </c>
      <c r="U894" s="2">
        <f>IF(VLOOKUP(Table2[[#This Row],[AwayTeam]],Table3[[Teams]:[D]],3)=VLOOKUP(Table2[[#This Row],[HomeTeam]],Table3[[Teams]:[D]],3),1,0)</f>
        <v>0</v>
      </c>
      <c r="V894" s="2">
        <f>IF(Table2[[#This Row],[InterConf]]=1,IF(Table2[[#This Row],[InterDiv]]=0, 1, 0), 0)</f>
        <v>0</v>
      </c>
      <c r="W894" s="2">
        <f>IF(VLOOKUP(Table2[[#This Row],[AwayTeam]],Table3[[Teams]:[D]],2)&lt;&gt;VLOOKUP(Table2[[#This Row],[HomeTeam]],Table3[[Teams]:[D]],2),1,0)</f>
        <v>1</v>
      </c>
    </row>
    <row r="895" spans="1:23" x14ac:dyDescent="0.25">
      <c r="B895" s="1">
        <v>45710</v>
      </c>
      <c r="C895" s="9" t="s">
        <v>1004</v>
      </c>
      <c r="D895" s="2" t="s">
        <v>23</v>
      </c>
      <c r="E895" s="2" t="s">
        <v>45</v>
      </c>
      <c r="F895" s="2"/>
      <c r="G895" s="2"/>
      <c r="H895" s="2" t="str">
        <f t="shared" si="41"/>
        <v>_</v>
      </c>
      <c r="I895" s="2"/>
      <c r="J895" s="2"/>
      <c r="K895" s="2"/>
      <c r="L895" s="2" t="str">
        <f t="shared" si="40"/>
        <v>_</v>
      </c>
      <c r="M895" s="2"/>
      <c r="N895" s="2">
        <f>IF(ISBLANK(Table2[[#This Row],[ActualResult]]), 0, 1)</f>
        <v>0</v>
      </c>
      <c r="O895" s="2" t="str">
        <f>IF(ISBLANK(Table2[[#This Row],[ActualResult]]), "_", IF(Table2[[#This Row],[ActualWinner]]=Table2[[#This Row],[PredictedWinner]], "Y", "N"))</f>
        <v>_</v>
      </c>
      <c r="P895" s="2" t="str">
        <f>IF(ISBLANK(Table2[[#This Row],[ActualResult]]), "_", IF(Table2[[#This Row],[ActualAwayScore]]=Table2[[#This Row],[PredictedAwayScore]], "Y", "N"))</f>
        <v>_</v>
      </c>
      <c r="Q895" s="2" t="str">
        <f>IF(ISBLANK(Table2[[#This Row],[ActualResult]]), "_", IF(Table2[[#This Row],[ActualHomeScore]]=Table2[[#This Row],[PredictedHomeScore]], "Y", "N"))</f>
        <v>_</v>
      </c>
      <c r="R895" s="2"/>
      <c r="S895" s="2" t="str">
        <f t="shared" si="39"/>
        <v>_</v>
      </c>
      <c r="T895" s="2">
        <f>IF(VLOOKUP(Table2[[#This Row],[AwayTeam]],Table3[[Teams]:[D]],2)=VLOOKUP(Table2[[#This Row],[HomeTeam]],Table3[[Teams]:[D]],2),1,0)</f>
        <v>0</v>
      </c>
      <c r="U895" s="2">
        <f>IF(VLOOKUP(Table2[[#This Row],[AwayTeam]],Table3[[Teams]:[D]],3)=VLOOKUP(Table2[[#This Row],[HomeTeam]],Table3[[Teams]:[D]],3),1,0)</f>
        <v>0</v>
      </c>
      <c r="V895" s="2">
        <f>IF(Table2[[#This Row],[InterConf]]=1,IF(Table2[[#This Row],[InterDiv]]=0, 1, 0), 0)</f>
        <v>0</v>
      </c>
      <c r="W895" s="2">
        <f>IF(VLOOKUP(Table2[[#This Row],[AwayTeam]],Table3[[Teams]:[D]],2)&lt;&gt;VLOOKUP(Table2[[#This Row],[HomeTeam]],Table3[[Teams]:[D]],2),1,0)</f>
        <v>1</v>
      </c>
    </row>
    <row r="896" spans="1:23" x14ac:dyDescent="0.25">
      <c r="B896" s="1">
        <v>45710</v>
      </c>
      <c r="C896" s="9" t="s">
        <v>1005</v>
      </c>
      <c r="D896" s="2" t="s">
        <v>46</v>
      </c>
      <c r="E896" s="2" t="s">
        <v>21</v>
      </c>
      <c r="F896" s="2"/>
      <c r="G896" s="2"/>
      <c r="H896" s="2" t="str">
        <f t="shared" si="41"/>
        <v>_</v>
      </c>
      <c r="I896" s="2"/>
      <c r="J896" s="2"/>
      <c r="K896" s="2"/>
      <c r="L896" s="2" t="str">
        <f t="shared" si="40"/>
        <v>_</v>
      </c>
      <c r="M896" s="2"/>
      <c r="N896" s="2">
        <f>IF(ISBLANK(Table2[[#This Row],[ActualResult]]), 0, 1)</f>
        <v>0</v>
      </c>
      <c r="O896" s="2" t="str">
        <f>IF(ISBLANK(Table2[[#This Row],[ActualResult]]), "_", IF(Table2[[#This Row],[ActualWinner]]=Table2[[#This Row],[PredictedWinner]], "Y", "N"))</f>
        <v>_</v>
      </c>
      <c r="P896" s="2" t="str">
        <f>IF(ISBLANK(Table2[[#This Row],[ActualResult]]), "_", IF(Table2[[#This Row],[ActualAwayScore]]=Table2[[#This Row],[PredictedAwayScore]], "Y", "N"))</f>
        <v>_</v>
      </c>
      <c r="Q896" s="2" t="str">
        <f>IF(ISBLANK(Table2[[#This Row],[ActualResult]]), "_", IF(Table2[[#This Row],[ActualHomeScore]]=Table2[[#This Row],[PredictedHomeScore]], "Y", "N"))</f>
        <v>_</v>
      </c>
      <c r="R896" s="2"/>
      <c r="S896" s="2" t="str">
        <f t="shared" si="39"/>
        <v>_</v>
      </c>
      <c r="T896" s="2">
        <f>IF(VLOOKUP(Table2[[#This Row],[AwayTeam]],Table3[[Teams]:[D]],2)=VLOOKUP(Table2[[#This Row],[HomeTeam]],Table3[[Teams]:[D]],2),1,0)</f>
        <v>1</v>
      </c>
      <c r="U896" s="2">
        <f>IF(VLOOKUP(Table2[[#This Row],[AwayTeam]],Table3[[Teams]:[D]],3)=VLOOKUP(Table2[[#This Row],[HomeTeam]],Table3[[Teams]:[D]],3),1,0)</f>
        <v>1</v>
      </c>
      <c r="V896" s="2">
        <f>IF(Table2[[#This Row],[InterConf]]=1,IF(Table2[[#This Row],[InterDiv]]=0, 1, 0), 0)</f>
        <v>0</v>
      </c>
      <c r="W896" s="2">
        <f>IF(VLOOKUP(Table2[[#This Row],[AwayTeam]],Table3[[Teams]:[D]],2)&lt;&gt;VLOOKUP(Table2[[#This Row],[HomeTeam]],Table3[[Teams]:[D]],2),1,0)</f>
        <v>0</v>
      </c>
    </row>
    <row r="897" spans="1:23" x14ac:dyDescent="0.25">
      <c r="B897" s="1">
        <v>45710</v>
      </c>
      <c r="C897" s="9" t="s">
        <v>1006</v>
      </c>
      <c r="D897" s="2" t="s">
        <v>20</v>
      </c>
      <c r="E897" s="2" t="s">
        <v>29</v>
      </c>
      <c r="F897" s="2"/>
      <c r="G897" s="2"/>
      <c r="H897" s="2" t="str">
        <f t="shared" si="41"/>
        <v>_</v>
      </c>
      <c r="I897" s="2"/>
      <c r="J897" s="2"/>
      <c r="K897" s="2"/>
      <c r="L897" s="2" t="str">
        <f t="shared" si="40"/>
        <v>_</v>
      </c>
      <c r="M897" s="2"/>
      <c r="N897" s="2">
        <f>IF(ISBLANK(Table2[[#This Row],[ActualResult]]), 0, 1)</f>
        <v>0</v>
      </c>
      <c r="O897" s="2" t="str">
        <f>IF(ISBLANK(Table2[[#This Row],[ActualResult]]), "_", IF(Table2[[#This Row],[ActualWinner]]=Table2[[#This Row],[PredictedWinner]], "Y", "N"))</f>
        <v>_</v>
      </c>
      <c r="P897" s="2" t="str">
        <f>IF(ISBLANK(Table2[[#This Row],[ActualResult]]), "_", IF(Table2[[#This Row],[ActualAwayScore]]=Table2[[#This Row],[PredictedAwayScore]], "Y", "N"))</f>
        <v>_</v>
      </c>
      <c r="Q897" s="2" t="str">
        <f>IF(ISBLANK(Table2[[#This Row],[ActualResult]]), "_", IF(Table2[[#This Row],[ActualHomeScore]]=Table2[[#This Row],[PredictedHomeScore]], "Y", "N"))</f>
        <v>_</v>
      </c>
      <c r="R897" s="2"/>
      <c r="S897" s="2" t="str">
        <f t="shared" si="39"/>
        <v>_</v>
      </c>
      <c r="T897" s="2">
        <f>IF(VLOOKUP(Table2[[#This Row],[AwayTeam]],Table3[[Teams]:[D]],2)=VLOOKUP(Table2[[#This Row],[HomeTeam]],Table3[[Teams]:[D]],2),1,0)</f>
        <v>1</v>
      </c>
      <c r="U897" s="2">
        <f>IF(VLOOKUP(Table2[[#This Row],[AwayTeam]],Table3[[Teams]:[D]],3)=VLOOKUP(Table2[[#This Row],[HomeTeam]],Table3[[Teams]:[D]],3),1,0)</f>
        <v>0</v>
      </c>
      <c r="V897" s="2">
        <f>IF(Table2[[#This Row],[InterConf]]=1,IF(Table2[[#This Row],[InterDiv]]=0, 1, 0), 0)</f>
        <v>1</v>
      </c>
      <c r="W897" s="2">
        <f>IF(VLOOKUP(Table2[[#This Row],[AwayTeam]],Table3[[Teams]:[D]],2)&lt;&gt;VLOOKUP(Table2[[#This Row],[HomeTeam]],Table3[[Teams]:[D]],2),1,0)</f>
        <v>0</v>
      </c>
    </row>
    <row r="898" spans="1:23" x14ac:dyDescent="0.25">
      <c r="B898" s="1">
        <v>45710</v>
      </c>
      <c r="C898" s="9" t="s">
        <v>1007</v>
      </c>
      <c r="D898" s="2" t="s">
        <v>12</v>
      </c>
      <c r="E898" s="2" t="s">
        <v>14</v>
      </c>
      <c r="F898" s="2"/>
      <c r="G898" s="2"/>
      <c r="H898" s="2" t="str">
        <f t="shared" si="41"/>
        <v>_</v>
      </c>
      <c r="I898" s="2"/>
      <c r="J898" s="2"/>
      <c r="K898" s="2"/>
      <c r="L898" s="2" t="str">
        <f t="shared" si="40"/>
        <v>_</v>
      </c>
      <c r="M898" s="2"/>
      <c r="N898" s="2">
        <f>IF(ISBLANK(Table2[[#This Row],[ActualResult]]), 0, 1)</f>
        <v>0</v>
      </c>
      <c r="O898" s="2" t="str">
        <f>IF(ISBLANK(Table2[[#This Row],[ActualResult]]), "_", IF(Table2[[#This Row],[ActualWinner]]=Table2[[#This Row],[PredictedWinner]], "Y", "N"))</f>
        <v>_</v>
      </c>
      <c r="P898" s="2" t="str">
        <f>IF(ISBLANK(Table2[[#This Row],[ActualResult]]), "_", IF(Table2[[#This Row],[ActualAwayScore]]=Table2[[#This Row],[PredictedAwayScore]], "Y", "N"))</f>
        <v>_</v>
      </c>
      <c r="Q898" s="2" t="str">
        <f>IF(ISBLANK(Table2[[#This Row],[ActualResult]]), "_", IF(Table2[[#This Row],[ActualHomeScore]]=Table2[[#This Row],[PredictedHomeScore]], "Y", "N"))</f>
        <v>_</v>
      </c>
      <c r="R898" s="2"/>
      <c r="S898" s="2" t="str">
        <f t="shared" si="39"/>
        <v>_</v>
      </c>
      <c r="T898" s="2">
        <f>IF(VLOOKUP(Table2[[#This Row],[AwayTeam]],Table3[[Teams]:[D]],2)=VLOOKUP(Table2[[#This Row],[HomeTeam]],Table3[[Teams]:[D]],2),1,0)</f>
        <v>0</v>
      </c>
      <c r="U898" s="2">
        <f>IF(VLOOKUP(Table2[[#This Row],[AwayTeam]],Table3[[Teams]:[D]],3)=VLOOKUP(Table2[[#This Row],[HomeTeam]],Table3[[Teams]:[D]],3),1,0)</f>
        <v>0</v>
      </c>
      <c r="V898" s="2">
        <f>IF(Table2[[#This Row],[InterConf]]=1,IF(Table2[[#This Row],[InterDiv]]=0, 1, 0), 0)</f>
        <v>0</v>
      </c>
      <c r="W898" s="2">
        <f>IF(VLOOKUP(Table2[[#This Row],[AwayTeam]],Table3[[Teams]:[D]],2)&lt;&gt;VLOOKUP(Table2[[#This Row],[HomeTeam]],Table3[[Teams]:[D]],2),1,0)</f>
        <v>1</v>
      </c>
    </row>
    <row r="899" spans="1:23" x14ac:dyDescent="0.25">
      <c r="B899" s="1">
        <v>45710</v>
      </c>
      <c r="C899" s="9" t="s">
        <v>1008</v>
      </c>
      <c r="D899" s="2" t="s">
        <v>34</v>
      </c>
      <c r="E899" s="2" t="s">
        <v>32</v>
      </c>
      <c r="F899" s="2"/>
      <c r="G899" s="2"/>
      <c r="H899" s="2" t="str">
        <f t="shared" si="41"/>
        <v>_</v>
      </c>
      <c r="I899" s="2"/>
      <c r="J899" s="2"/>
      <c r="K899" s="2"/>
      <c r="L899" s="2" t="str">
        <f t="shared" si="40"/>
        <v>_</v>
      </c>
      <c r="M899" s="2"/>
      <c r="N899" s="2">
        <f>IF(ISBLANK(Table2[[#This Row],[ActualResult]]), 0, 1)</f>
        <v>0</v>
      </c>
      <c r="O899" s="2" t="str">
        <f>IF(ISBLANK(Table2[[#This Row],[ActualResult]]), "_", IF(Table2[[#This Row],[ActualWinner]]=Table2[[#This Row],[PredictedWinner]], "Y", "N"))</f>
        <v>_</v>
      </c>
      <c r="P899" s="2" t="str">
        <f>IF(ISBLANK(Table2[[#This Row],[ActualResult]]), "_", IF(Table2[[#This Row],[ActualAwayScore]]=Table2[[#This Row],[PredictedAwayScore]], "Y", "N"))</f>
        <v>_</v>
      </c>
      <c r="Q899" s="2" t="str">
        <f>IF(ISBLANK(Table2[[#This Row],[ActualResult]]), "_", IF(Table2[[#This Row],[ActualHomeScore]]=Table2[[#This Row],[PredictedHomeScore]], "Y", "N"))</f>
        <v>_</v>
      </c>
      <c r="R899" s="2"/>
      <c r="S899" s="2" t="str">
        <f t="shared" ref="S899:S962" si="42">IF($L899="_", "_", IF($L899=$D899,$E899,$D899))</f>
        <v>_</v>
      </c>
      <c r="T899" s="2">
        <f>IF(VLOOKUP(Table2[[#This Row],[AwayTeam]],Table3[[Teams]:[D]],2)=VLOOKUP(Table2[[#This Row],[HomeTeam]],Table3[[Teams]:[D]],2),1,0)</f>
        <v>0</v>
      </c>
      <c r="U899" s="2">
        <f>IF(VLOOKUP(Table2[[#This Row],[AwayTeam]],Table3[[Teams]:[D]],3)=VLOOKUP(Table2[[#This Row],[HomeTeam]],Table3[[Teams]:[D]],3),1,0)</f>
        <v>0</v>
      </c>
      <c r="V899" s="2">
        <f>IF(Table2[[#This Row],[InterConf]]=1,IF(Table2[[#This Row],[InterDiv]]=0, 1, 0), 0)</f>
        <v>0</v>
      </c>
      <c r="W899" s="2">
        <f>IF(VLOOKUP(Table2[[#This Row],[AwayTeam]],Table3[[Teams]:[D]],2)&lt;&gt;VLOOKUP(Table2[[#This Row],[HomeTeam]],Table3[[Teams]:[D]],2),1,0)</f>
        <v>1</v>
      </c>
    </row>
    <row r="900" spans="1:23" x14ac:dyDescent="0.25">
      <c r="B900" s="1">
        <v>45710</v>
      </c>
      <c r="C900" s="9" t="s">
        <v>1009</v>
      </c>
      <c r="D900" s="2" t="s">
        <v>26</v>
      </c>
      <c r="E900" s="2" t="s">
        <v>35</v>
      </c>
      <c r="F900" s="2"/>
      <c r="G900" s="2"/>
      <c r="H900" s="2" t="str">
        <f t="shared" si="41"/>
        <v>_</v>
      </c>
      <c r="I900" s="2"/>
      <c r="J900" s="2"/>
      <c r="K900" s="2"/>
      <c r="L900" s="2" t="str">
        <f t="shared" ref="L900:L963" si="43">IF(OR($J900=$K900,AND(ISBLANK($J900),ISBLANK($K900))),"_",IF($J900&gt;$K900,$D900,$E900))</f>
        <v>_</v>
      </c>
      <c r="M900" s="2"/>
      <c r="N900" s="2">
        <f>IF(ISBLANK(Table2[[#This Row],[ActualResult]]), 0, 1)</f>
        <v>0</v>
      </c>
      <c r="O900" s="2" t="str">
        <f>IF(ISBLANK(Table2[[#This Row],[ActualResult]]), "_", IF(Table2[[#This Row],[ActualWinner]]=Table2[[#This Row],[PredictedWinner]], "Y", "N"))</f>
        <v>_</v>
      </c>
      <c r="P900" s="2" t="str">
        <f>IF(ISBLANK(Table2[[#This Row],[ActualResult]]), "_", IF(Table2[[#This Row],[ActualAwayScore]]=Table2[[#This Row],[PredictedAwayScore]], "Y", "N"))</f>
        <v>_</v>
      </c>
      <c r="Q900" s="2" t="str">
        <f>IF(ISBLANK(Table2[[#This Row],[ActualResult]]), "_", IF(Table2[[#This Row],[ActualHomeScore]]=Table2[[#This Row],[PredictedHomeScore]], "Y", "N"))</f>
        <v>_</v>
      </c>
      <c r="R900" s="2"/>
      <c r="S900" s="2" t="str">
        <f t="shared" si="42"/>
        <v>_</v>
      </c>
      <c r="T900" s="2">
        <f>IF(VLOOKUP(Table2[[#This Row],[AwayTeam]],Table3[[Teams]:[D]],2)=VLOOKUP(Table2[[#This Row],[HomeTeam]],Table3[[Teams]:[D]],2),1,0)</f>
        <v>1</v>
      </c>
      <c r="U900" s="2">
        <f>IF(VLOOKUP(Table2[[#This Row],[AwayTeam]],Table3[[Teams]:[D]],3)=VLOOKUP(Table2[[#This Row],[HomeTeam]],Table3[[Teams]:[D]],3),1,0)</f>
        <v>1</v>
      </c>
      <c r="V900" s="2">
        <f>IF(Table2[[#This Row],[InterConf]]=1,IF(Table2[[#This Row],[InterDiv]]=0, 1, 0), 0)</f>
        <v>0</v>
      </c>
      <c r="W900" s="2">
        <f>IF(VLOOKUP(Table2[[#This Row],[AwayTeam]],Table3[[Teams]:[D]],2)&lt;&gt;VLOOKUP(Table2[[#This Row],[HomeTeam]],Table3[[Teams]:[D]],2),1,0)</f>
        <v>0</v>
      </c>
    </row>
    <row r="901" spans="1:23" x14ac:dyDescent="0.25">
      <c r="B901" s="1">
        <v>45710</v>
      </c>
      <c r="C901" s="9" t="s">
        <v>1010</v>
      </c>
      <c r="D901" s="2" t="s">
        <v>47</v>
      </c>
      <c r="E901" s="2" t="s">
        <v>16</v>
      </c>
      <c r="F901" s="2"/>
      <c r="G901" s="2"/>
      <c r="H901" s="2" t="str">
        <f t="shared" si="41"/>
        <v>_</v>
      </c>
      <c r="I901" s="2"/>
      <c r="J901" s="2"/>
      <c r="K901" s="2"/>
      <c r="L901" s="2" t="str">
        <f t="shared" si="43"/>
        <v>_</v>
      </c>
      <c r="M901" s="2"/>
      <c r="N901" s="2">
        <f>IF(ISBLANK(Table2[[#This Row],[ActualResult]]), 0, 1)</f>
        <v>0</v>
      </c>
      <c r="O901" s="2" t="str">
        <f>IF(ISBLANK(Table2[[#This Row],[ActualResult]]), "_", IF(Table2[[#This Row],[ActualWinner]]=Table2[[#This Row],[PredictedWinner]], "Y", "N"))</f>
        <v>_</v>
      </c>
      <c r="P901" s="2" t="str">
        <f>IF(ISBLANK(Table2[[#This Row],[ActualResult]]), "_", IF(Table2[[#This Row],[ActualAwayScore]]=Table2[[#This Row],[PredictedAwayScore]], "Y", "N"))</f>
        <v>_</v>
      </c>
      <c r="Q901" s="2" t="str">
        <f>IF(ISBLANK(Table2[[#This Row],[ActualResult]]), "_", IF(Table2[[#This Row],[ActualHomeScore]]=Table2[[#This Row],[PredictedHomeScore]], "Y", "N"))</f>
        <v>_</v>
      </c>
      <c r="R901" s="2"/>
      <c r="S901" s="2" t="str">
        <f t="shared" si="42"/>
        <v>_</v>
      </c>
      <c r="T901" s="2">
        <f>IF(VLOOKUP(Table2[[#This Row],[AwayTeam]],Table3[[Teams]:[D]],2)=VLOOKUP(Table2[[#This Row],[HomeTeam]],Table3[[Teams]:[D]],2),1,0)</f>
        <v>0</v>
      </c>
      <c r="U901" s="2">
        <f>IF(VLOOKUP(Table2[[#This Row],[AwayTeam]],Table3[[Teams]:[D]],3)=VLOOKUP(Table2[[#This Row],[HomeTeam]],Table3[[Teams]:[D]],3),1,0)</f>
        <v>0</v>
      </c>
      <c r="V901" s="2">
        <f>IF(Table2[[#This Row],[InterConf]]=1,IF(Table2[[#This Row],[InterDiv]]=0, 1, 0), 0)</f>
        <v>0</v>
      </c>
      <c r="W901" s="2">
        <f>IF(VLOOKUP(Table2[[#This Row],[AwayTeam]],Table3[[Teams]:[D]],2)&lt;&gt;VLOOKUP(Table2[[#This Row],[HomeTeam]],Table3[[Teams]:[D]],2),1,0)</f>
        <v>1</v>
      </c>
    </row>
    <row r="902" spans="1:23" x14ac:dyDescent="0.25">
      <c r="B902" s="1">
        <v>45710</v>
      </c>
      <c r="C902" s="9" t="s">
        <v>1011</v>
      </c>
      <c r="D902" s="2" t="s">
        <v>44</v>
      </c>
      <c r="E902" s="2" t="s">
        <v>18</v>
      </c>
      <c r="F902" s="2"/>
      <c r="G902" s="2"/>
      <c r="H902" s="2" t="str">
        <f t="shared" ref="H902:H965" si="44">IF(AND(ISBLANK($F902),ISBLANK($G902)),"_",IF($F902&gt;$G902,$D902,$E902))</f>
        <v>_</v>
      </c>
      <c r="I902" s="2"/>
      <c r="J902" s="2"/>
      <c r="K902" s="2"/>
      <c r="L902" s="2" t="str">
        <f t="shared" si="43"/>
        <v>_</v>
      </c>
      <c r="M902" s="2"/>
      <c r="N902" s="2">
        <f>IF(ISBLANK(Table2[[#This Row],[ActualResult]]), 0, 1)</f>
        <v>0</v>
      </c>
      <c r="O902" s="2" t="str">
        <f>IF(ISBLANK(Table2[[#This Row],[ActualResult]]), "_", IF(Table2[[#This Row],[ActualWinner]]=Table2[[#This Row],[PredictedWinner]], "Y", "N"))</f>
        <v>_</v>
      </c>
      <c r="P902" s="2" t="str">
        <f>IF(ISBLANK(Table2[[#This Row],[ActualResult]]), "_", IF(Table2[[#This Row],[ActualAwayScore]]=Table2[[#This Row],[PredictedAwayScore]], "Y", "N"))</f>
        <v>_</v>
      </c>
      <c r="Q902" s="2" t="str">
        <f>IF(ISBLANK(Table2[[#This Row],[ActualResult]]), "_", IF(Table2[[#This Row],[ActualHomeScore]]=Table2[[#This Row],[PredictedHomeScore]], "Y", "N"))</f>
        <v>_</v>
      </c>
      <c r="R902" s="2"/>
      <c r="S902" s="2" t="str">
        <f t="shared" si="42"/>
        <v>_</v>
      </c>
      <c r="T902" s="2">
        <f>IF(VLOOKUP(Table2[[#This Row],[AwayTeam]],Table3[[Teams]:[D]],2)=VLOOKUP(Table2[[#This Row],[HomeTeam]],Table3[[Teams]:[D]],2),1,0)</f>
        <v>1</v>
      </c>
      <c r="U902" s="2">
        <f>IF(VLOOKUP(Table2[[#This Row],[AwayTeam]],Table3[[Teams]:[D]],3)=VLOOKUP(Table2[[#This Row],[HomeTeam]],Table3[[Teams]:[D]],3),1,0)</f>
        <v>0</v>
      </c>
      <c r="V902" s="2">
        <f>IF(Table2[[#This Row],[InterConf]]=1,IF(Table2[[#This Row],[InterDiv]]=0, 1, 0), 0)</f>
        <v>1</v>
      </c>
      <c r="W902" s="2">
        <f>IF(VLOOKUP(Table2[[#This Row],[AwayTeam]],Table3[[Teams]:[D]],2)&lt;&gt;VLOOKUP(Table2[[#This Row],[HomeTeam]],Table3[[Teams]:[D]],2),1,0)</f>
        <v>0</v>
      </c>
    </row>
    <row r="903" spans="1:23" x14ac:dyDescent="0.25">
      <c r="B903" s="1">
        <v>45710</v>
      </c>
      <c r="C903" s="9" t="s">
        <v>1012</v>
      </c>
      <c r="D903" s="2" t="s">
        <v>19</v>
      </c>
      <c r="E903" s="2" t="s">
        <v>30</v>
      </c>
      <c r="F903" s="2"/>
      <c r="G903" s="2"/>
      <c r="H903" s="2" t="str">
        <f t="shared" si="44"/>
        <v>_</v>
      </c>
      <c r="I903" s="2"/>
      <c r="J903" s="2"/>
      <c r="K903" s="2"/>
      <c r="L903" s="2" t="str">
        <f t="shared" si="43"/>
        <v>_</v>
      </c>
      <c r="M903" s="2"/>
      <c r="N903" s="2">
        <f>IF(ISBLANK(Table2[[#This Row],[ActualResult]]), 0, 1)</f>
        <v>0</v>
      </c>
      <c r="O903" s="2" t="str">
        <f>IF(ISBLANK(Table2[[#This Row],[ActualResult]]), "_", IF(Table2[[#This Row],[ActualWinner]]=Table2[[#This Row],[PredictedWinner]], "Y", "N"))</f>
        <v>_</v>
      </c>
      <c r="P903" s="2" t="str">
        <f>IF(ISBLANK(Table2[[#This Row],[ActualResult]]), "_", IF(Table2[[#This Row],[ActualAwayScore]]=Table2[[#This Row],[PredictedAwayScore]], "Y", "N"))</f>
        <v>_</v>
      </c>
      <c r="Q903" s="2" t="str">
        <f>IF(ISBLANK(Table2[[#This Row],[ActualResult]]), "_", IF(Table2[[#This Row],[ActualHomeScore]]=Table2[[#This Row],[PredictedHomeScore]], "Y", "N"))</f>
        <v>_</v>
      </c>
      <c r="R903" s="2"/>
      <c r="S903" s="2" t="str">
        <f t="shared" si="42"/>
        <v>_</v>
      </c>
      <c r="T903" s="2">
        <f>IF(VLOOKUP(Table2[[#This Row],[AwayTeam]],Table3[[Teams]:[D]],2)=VLOOKUP(Table2[[#This Row],[HomeTeam]],Table3[[Teams]:[D]],2),1,0)</f>
        <v>1</v>
      </c>
      <c r="U903" s="2">
        <f>IF(VLOOKUP(Table2[[#This Row],[AwayTeam]],Table3[[Teams]:[D]],3)=VLOOKUP(Table2[[#This Row],[HomeTeam]],Table3[[Teams]:[D]],3),1,0)</f>
        <v>1</v>
      </c>
      <c r="V903" s="2">
        <f>IF(Table2[[#This Row],[InterConf]]=1,IF(Table2[[#This Row],[InterDiv]]=0, 1, 0), 0)</f>
        <v>0</v>
      </c>
      <c r="W903" s="2">
        <f>IF(VLOOKUP(Table2[[#This Row],[AwayTeam]],Table3[[Teams]:[D]],2)&lt;&gt;VLOOKUP(Table2[[#This Row],[HomeTeam]],Table3[[Teams]:[D]],2),1,0)</f>
        <v>0</v>
      </c>
    </row>
    <row r="904" spans="1:23" x14ac:dyDescent="0.25">
      <c r="B904" s="1">
        <v>45710</v>
      </c>
      <c r="C904" s="9" t="s">
        <v>1013</v>
      </c>
      <c r="D904" s="2" t="s">
        <v>17</v>
      </c>
      <c r="E904" s="2" t="s">
        <v>36</v>
      </c>
      <c r="F904" s="2"/>
      <c r="G904" s="2"/>
      <c r="H904" s="2" t="str">
        <f t="shared" si="44"/>
        <v>_</v>
      </c>
      <c r="I904" s="2"/>
      <c r="J904" s="2"/>
      <c r="K904" s="2"/>
      <c r="L904" s="2" t="str">
        <f t="shared" si="43"/>
        <v>_</v>
      </c>
      <c r="M904" s="2"/>
      <c r="N904" s="2">
        <f>IF(ISBLANK(Table2[[#This Row],[ActualResult]]), 0, 1)</f>
        <v>0</v>
      </c>
      <c r="O904" s="2" t="str">
        <f>IF(ISBLANK(Table2[[#This Row],[ActualResult]]), "_", IF(Table2[[#This Row],[ActualWinner]]=Table2[[#This Row],[PredictedWinner]], "Y", "N"))</f>
        <v>_</v>
      </c>
      <c r="P904" s="2" t="str">
        <f>IF(ISBLANK(Table2[[#This Row],[ActualResult]]), "_", IF(Table2[[#This Row],[ActualAwayScore]]=Table2[[#This Row],[PredictedAwayScore]], "Y", "N"))</f>
        <v>_</v>
      </c>
      <c r="Q904" s="2" t="str">
        <f>IF(ISBLANK(Table2[[#This Row],[ActualResult]]), "_", IF(Table2[[#This Row],[ActualHomeScore]]=Table2[[#This Row],[PredictedHomeScore]], "Y", "N"))</f>
        <v>_</v>
      </c>
      <c r="R904" s="2"/>
      <c r="S904" s="2" t="str">
        <f t="shared" si="42"/>
        <v>_</v>
      </c>
      <c r="T904" s="2">
        <f>IF(VLOOKUP(Table2[[#This Row],[AwayTeam]],Table3[[Teams]:[D]],2)=VLOOKUP(Table2[[#This Row],[HomeTeam]],Table3[[Teams]:[D]],2),1,0)</f>
        <v>0</v>
      </c>
      <c r="U904" s="2">
        <f>IF(VLOOKUP(Table2[[#This Row],[AwayTeam]],Table3[[Teams]:[D]],3)=VLOOKUP(Table2[[#This Row],[HomeTeam]],Table3[[Teams]:[D]],3),1,0)</f>
        <v>0</v>
      </c>
      <c r="V904" s="2">
        <f>IF(Table2[[#This Row],[InterConf]]=1,IF(Table2[[#This Row],[InterDiv]]=0, 1, 0), 0)</f>
        <v>0</v>
      </c>
      <c r="W904" s="2">
        <f>IF(VLOOKUP(Table2[[#This Row],[AwayTeam]],Table3[[Teams]:[D]],2)&lt;&gt;VLOOKUP(Table2[[#This Row],[HomeTeam]],Table3[[Teams]:[D]],2),1,0)</f>
        <v>1</v>
      </c>
    </row>
    <row r="905" spans="1:23" x14ac:dyDescent="0.25">
      <c r="B905" s="1">
        <v>45710</v>
      </c>
      <c r="C905" s="9" t="s">
        <v>1014</v>
      </c>
      <c r="D905" s="2" t="s">
        <v>22</v>
      </c>
      <c r="E905" s="2" t="s">
        <v>13</v>
      </c>
      <c r="F905" s="2"/>
      <c r="G905" s="2"/>
      <c r="H905" s="2" t="str">
        <f t="shared" si="44"/>
        <v>_</v>
      </c>
      <c r="I905" s="2"/>
      <c r="J905" s="2"/>
      <c r="K905" s="2"/>
      <c r="L905" s="2" t="str">
        <f t="shared" si="43"/>
        <v>_</v>
      </c>
      <c r="M905" s="2"/>
      <c r="N905" s="2">
        <f>IF(ISBLANK(Table2[[#This Row],[ActualResult]]), 0, 1)</f>
        <v>0</v>
      </c>
      <c r="O905" s="2" t="str">
        <f>IF(ISBLANK(Table2[[#This Row],[ActualResult]]), "_", IF(Table2[[#This Row],[ActualWinner]]=Table2[[#This Row],[PredictedWinner]], "Y", "N"))</f>
        <v>_</v>
      </c>
      <c r="P905" s="2" t="str">
        <f>IF(ISBLANK(Table2[[#This Row],[ActualResult]]), "_", IF(Table2[[#This Row],[ActualAwayScore]]=Table2[[#This Row],[PredictedAwayScore]], "Y", "N"))</f>
        <v>_</v>
      </c>
      <c r="Q905" s="2" t="str">
        <f>IF(ISBLANK(Table2[[#This Row],[ActualResult]]), "_", IF(Table2[[#This Row],[ActualHomeScore]]=Table2[[#This Row],[PredictedHomeScore]], "Y", "N"))</f>
        <v>_</v>
      </c>
      <c r="R905" s="2"/>
      <c r="S905" s="2" t="str">
        <f t="shared" si="42"/>
        <v>_</v>
      </c>
      <c r="T905" s="2">
        <f>IF(VLOOKUP(Table2[[#This Row],[AwayTeam]],Table3[[Teams]:[D]],2)=VLOOKUP(Table2[[#This Row],[HomeTeam]],Table3[[Teams]:[D]],2),1,0)</f>
        <v>1</v>
      </c>
      <c r="U905" s="2">
        <f>IF(VLOOKUP(Table2[[#This Row],[AwayTeam]],Table3[[Teams]:[D]],3)=VLOOKUP(Table2[[#This Row],[HomeTeam]],Table3[[Teams]:[D]],3),1,0)</f>
        <v>1</v>
      </c>
      <c r="V905" s="2">
        <f>IF(Table2[[#This Row],[InterConf]]=1,IF(Table2[[#This Row],[InterDiv]]=0, 1, 0), 0)</f>
        <v>0</v>
      </c>
      <c r="W905" s="2">
        <f>IF(VLOOKUP(Table2[[#This Row],[AwayTeam]],Table3[[Teams]:[D]],2)&lt;&gt;VLOOKUP(Table2[[#This Row],[HomeTeam]],Table3[[Teams]:[D]],2),1,0)</f>
        <v>0</v>
      </c>
    </row>
    <row r="906" spans="1:23" x14ac:dyDescent="0.25">
      <c r="B906" s="1">
        <v>45710</v>
      </c>
      <c r="C906" s="9" t="s">
        <v>1015</v>
      </c>
      <c r="D906" s="2" t="s">
        <v>15</v>
      </c>
      <c r="E906" s="2" t="s">
        <v>28</v>
      </c>
      <c r="F906" s="2"/>
      <c r="G906" s="2"/>
      <c r="H906" s="2" t="str">
        <f t="shared" si="44"/>
        <v>_</v>
      </c>
      <c r="I906" s="2"/>
      <c r="J906" s="2"/>
      <c r="K906" s="2"/>
      <c r="L906" s="2" t="str">
        <f t="shared" si="43"/>
        <v>_</v>
      </c>
      <c r="M906" s="2"/>
      <c r="N906" s="2">
        <f>IF(ISBLANK(Table2[[#This Row],[ActualResult]]), 0, 1)</f>
        <v>0</v>
      </c>
      <c r="O906" s="2" t="str">
        <f>IF(ISBLANK(Table2[[#This Row],[ActualResult]]), "_", IF(Table2[[#This Row],[ActualWinner]]=Table2[[#This Row],[PredictedWinner]], "Y", "N"))</f>
        <v>_</v>
      </c>
      <c r="P906" s="2" t="str">
        <f>IF(ISBLANK(Table2[[#This Row],[ActualResult]]), "_", IF(Table2[[#This Row],[ActualAwayScore]]=Table2[[#This Row],[PredictedAwayScore]], "Y", "N"))</f>
        <v>_</v>
      </c>
      <c r="Q906" s="2" t="str">
        <f>IF(ISBLANK(Table2[[#This Row],[ActualResult]]), "_", IF(Table2[[#This Row],[ActualHomeScore]]=Table2[[#This Row],[PredictedHomeScore]], "Y", "N"))</f>
        <v>_</v>
      </c>
      <c r="R906" s="2"/>
      <c r="S906" s="2" t="str">
        <f t="shared" si="42"/>
        <v>_</v>
      </c>
      <c r="T906" s="2">
        <f>IF(VLOOKUP(Table2[[#This Row],[AwayTeam]],Table3[[Teams]:[D]],2)=VLOOKUP(Table2[[#This Row],[HomeTeam]],Table3[[Teams]:[D]],2),1,0)</f>
        <v>1</v>
      </c>
      <c r="U906" s="2">
        <f>IF(VLOOKUP(Table2[[#This Row],[AwayTeam]],Table3[[Teams]:[D]],3)=VLOOKUP(Table2[[#This Row],[HomeTeam]],Table3[[Teams]:[D]],3),1,0)</f>
        <v>0</v>
      </c>
      <c r="V906" s="2">
        <f>IF(Table2[[#This Row],[InterConf]]=1,IF(Table2[[#This Row],[InterDiv]]=0, 1, 0), 0)</f>
        <v>1</v>
      </c>
      <c r="W906" s="2">
        <f>IF(VLOOKUP(Table2[[#This Row],[AwayTeam]],Table3[[Teams]:[D]],2)&lt;&gt;VLOOKUP(Table2[[#This Row],[HomeTeam]],Table3[[Teams]:[D]],2),1,0)</f>
        <v>0</v>
      </c>
    </row>
    <row r="907" spans="1:23" x14ac:dyDescent="0.25">
      <c r="A907" s="5"/>
      <c r="B907" s="3">
        <v>45710</v>
      </c>
      <c r="C907" s="10" t="s">
        <v>1016</v>
      </c>
      <c r="D907" s="4" t="s">
        <v>25</v>
      </c>
      <c r="E907" s="4" t="s">
        <v>27</v>
      </c>
      <c r="F907" s="4"/>
      <c r="G907" s="4"/>
      <c r="H907" s="4" t="str">
        <f t="shared" si="44"/>
        <v>_</v>
      </c>
      <c r="I907" s="4"/>
      <c r="J907" s="4"/>
      <c r="K907" s="4"/>
      <c r="L907" s="2" t="str">
        <f t="shared" si="43"/>
        <v>_</v>
      </c>
      <c r="M907" s="4"/>
      <c r="N907" s="4">
        <f>IF(ISBLANK(Table2[[#This Row],[ActualResult]]), 0, 1)</f>
        <v>0</v>
      </c>
      <c r="O907" s="4" t="str">
        <f>IF(ISBLANK(Table2[[#This Row],[ActualResult]]), "_", IF(Table2[[#This Row],[ActualWinner]]=Table2[[#This Row],[PredictedWinner]], "Y", "N"))</f>
        <v>_</v>
      </c>
      <c r="P907" s="4" t="str">
        <f>IF(ISBLANK(Table2[[#This Row],[ActualResult]]), "_", IF(Table2[[#This Row],[ActualAwayScore]]=Table2[[#This Row],[PredictedAwayScore]], "Y", "N"))</f>
        <v>_</v>
      </c>
      <c r="Q907" s="4" t="str">
        <f>IF(ISBLANK(Table2[[#This Row],[ActualResult]]), "_", IF(Table2[[#This Row],[ActualHomeScore]]=Table2[[#This Row],[PredictedHomeScore]], "Y", "N"))</f>
        <v>_</v>
      </c>
      <c r="R907" s="2"/>
      <c r="S907" s="2" t="str">
        <f t="shared" si="42"/>
        <v>_</v>
      </c>
      <c r="T907" s="2">
        <f>IF(VLOOKUP(Table2[[#This Row],[AwayTeam]],Table3[[Teams]:[D]],2)=VLOOKUP(Table2[[#This Row],[HomeTeam]],Table3[[Teams]:[D]],2),1,0)</f>
        <v>1</v>
      </c>
      <c r="U907" s="2">
        <f>IF(VLOOKUP(Table2[[#This Row],[AwayTeam]],Table3[[Teams]:[D]],3)=VLOOKUP(Table2[[#This Row],[HomeTeam]],Table3[[Teams]:[D]],3),1,0)</f>
        <v>1</v>
      </c>
      <c r="V907" s="2">
        <f>IF(Table2[[#This Row],[InterConf]]=1,IF(Table2[[#This Row],[InterDiv]]=0, 1, 0), 0)</f>
        <v>0</v>
      </c>
      <c r="W907" s="2">
        <f>IF(VLOOKUP(Table2[[#This Row],[AwayTeam]],Table3[[Teams]:[D]],2)&lt;&gt;VLOOKUP(Table2[[#This Row],[HomeTeam]],Table3[[Teams]:[D]],2),1,0)</f>
        <v>0</v>
      </c>
    </row>
    <row r="908" spans="1:23" x14ac:dyDescent="0.25">
      <c r="B908" s="1">
        <v>45711</v>
      </c>
      <c r="C908" s="9" t="s">
        <v>1017</v>
      </c>
      <c r="D908" s="2" t="s">
        <v>23</v>
      </c>
      <c r="E908" s="2" t="s">
        <v>46</v>
      </c>
      <c r="F908" s="2"/>
      <c r="G908" s="2"/>
      <c r="H908" s="2" t="str">
        <f t="shared" si="44"/>
        <v>_</v>
      </c>
      <c r="I908" s="2"/>
      <c r="J908" s="2"/>
      <c r="K908" s="2"/>
      <c r="L908" s="19" t="str">
        <f t="shared" si="43"/>
        <v>_</v>
      </c>
      <c r="M908" s="2"/>
      <c r="N908" s="2">
        <f>IF(ISBLANK(Table2[[#This Row],[ActualResult]]), 0, 1)</f>
        <v>0</v>
      </c>
      <c r="O908" s="2" t="str">
        <f>IF(ISBLANK(Table2[[#This Row],[ActualResult]]), "_", IF(Table2[[#This Row],[ActualWinner]]=Table2[[#This Row],[PredictedWinner]], "Y", "N"))</f>
        <v>_</v>
      </c>
      <c r="P908" s="2" t="str">
        <f>IF(ISBLANK(Table2[[#This Row],[ActualResult]]), "_", IF(Table2[[#This Row],[ActualAwayScore]]=Table2[[#This Row],[PredictedAwayScore]], "Y", "N"))</f>
        <v>_</v>
      </c>
      <c r="Q908" s="2" t="str">
        <f>IF(ISBLANK(Table2[[#This Row],[ActualResult]]), "_", IF(Table2[[#This Row],[ActualHomeScore]]=Table2[[#This Row],[PredictedHomeScore]], "Y", "N"))</f>
        <v>_</v>
      </c>
      <c r="R908" s="2"/>
      <c r="S908" s="2" t="str">
        <f t="shared" si="42"/>
        <v>_</v>
      </c>
      <c r="T908" s="2">
        <f>IF(VLOOKUP(Table2[[#This Row],[AwayTeam]],Table3[[Teams]:[D]],2)=VLOOKUP(Table2[[#This Row],[HomeTeam]],Table3[[Teams]:[D]],2),1,0)</f>
        <v>0</v>
      </c>
      <c r="U908" s="2">
        <f>IF(VLOOKUP(Table2[[#This Row],[AwayTeam]],Table3[[Teams]:[D]],3)=VLOOKUP(Table2[[#This Row],[HomeTeam]],Table3[[Teams]:[D]],3),1,0)</f>
        <v>0</v>
      </c>
      <c r="V908" s="2">
        <f>IF(Table2[[#This Row],[InterConf]]=1,IF(Table2[[#This Row],[InterDiv]]=0, 1, 0), 0)</f>
        <v>0</v>
      </c>
      <c r="W908" s="2">
        <f>IF(VLOOKUP(Table2[[#This Row],[AwayTeam]],Table3[[Teams]:[D]],2)&lt;&gt;VLOOKUP(Table2[[#This Row],[HomeTeam]],Table3[[Teams]:[D]],2),1,0)</f>
        <v>1</v>
      </c>
    </row>
    <row r="909" spans="1:23" x14ac:dyDescent="0.25">
      <c r="B909" s="1">
        <v>45711</v>
      </c>
      <c r="C909" s="9" t="s">
        <v>1018</v>
      </c>
      <c r="D909" s="2" t="s">
        <v>20</v>
      </c>
      <c r="E909" s="2" t="s">
        <v>21</v>
      </c>
      <c r="F909" s="2"/>
      <c r="G909" s="2"/>
      <c r="H909" s="2" t="str">
        <f t="shared" si="44"/>
        <v>_</v>
      </c>
      <c r="I909" s="2"/>
      <c r="J909" s="2"/>
      <c r="K909" s="2"/>
      <c r="L909" s="2" t="str">
        <f t="shared" si="43"/>
        <v>_</v>
      </c>
      <c r="M909" s="2"/>
      <c r="N909" s="2">
        <f>IF(ISBLANK(Table2[[#This Row],[ActualResult]]), 0, 1)</f>
        <v>0</v>
      </c>
      <c r="O909" s="2" t="str">
        <f>IF(ISBLANK(Table2[[#This Row],[ActualResult]]), "_", IF(Table2[[#This Row],[ActualWinner]]=Table2[[#This Row],[PredictedWinner]], "Y", "N"))</f>
        <v>_</v>
      </c>
      <c r="P909" s="2" t="str">
        <f>IF(ISBLANK(Table2[[#This Row],[ActualResult]]), "_", IF(Table2[[#This Row],[ActualAwayScore]]=Table2[[#This Row],[PredictedAwayScore]], "Y", "N"))</f>
        <v>_</v>
      </c>
      <c r="Q909" s="2" t="str">
        <f>IF(ISBLANK(Table2[[#This Row],[ActualResult]]), "_", IF(Table2[[#This Row],[ActualHomeScore]]=Table2[[#This Row],[PredictedHomeScore]], "Y", "N"))</f>
        <v>_</v>
      </c>
      <c r="R909" s="2"/>
      <c r="S909" s="2" t="str">
        <f t="shared" si="42"/>
        <v>_</v>
      </c>
      <c r="T909" s="2">
        <f>IF(VLOOKUP(Table2[[#This Row],[AwayTeam]],Table3[[Teams]:[D]],2)=VLOOKUP(Table2[[#This Row],[HomeTeam]],Table3[[Teams]:[D]],2),1,0)</f>
        <v>1</v>
      </c>
      <c r="U909" s="2">
        <f>IF(VLOOKUP(Table2[[#This Row],[AwayTeam]],Table3[[Teams]:[D]],3)=VLOOKUP(Table2[[#This Row],[HomeTeam]],Table3[[Teams]:[D]],3),1,0)</f>
        <v>1</v>
      </c>
      <c r="V909" s="2">
        <f>IF(Table2[[#This Row],[InterConf]]=1,IF(Table2[[#This Row],[InterDiv]]=0, 1, 0), 0)</f>
        <v>0</v>
      </c>
      <c r="W909" s="2">
        <f>IF(VLOOKUP(Table2[[#This Row],[AwayTeam]],Table3[[Teams]:[D]],2)&lt;&gt;VLOOKUP(Table2[[#This Row],[HomeTeam]],Table3[[Teams]:[D]],2),1,0)</f>
        <v>0</v>
      </c>
    </row>
    <row r="910" spans="1:23" x14ac:dyDescent="0.25">
      <c r="B910" s="1">
        <v>45711</v>
      </c>
      <c r="C910" s="9" t="s">
        <v>1019</v>
      </c>
      <c r="D910" s="2" t="s">
        <v>47</v>
      </c>
      <c r="E910" s="2" t="s">
        <v>31</v>
      </c>
      <c r="F910" s="2"/>
      <c r="G910" s="2"/>
      <c r="H910" s="2" t="str">
        <f t="shared" si="44"/>
        <v>_</v>
      </c>
      <c r="I910" s="2"/>
      <c r="J910" s="2"/>
      <c r="K910" s="2"/>
      <c r="L910" s="2" t="str">
        <f t="shared" si="43"/>
        <v>_</v>
      </c>
      <c r="M910" s="2"/>
      <c r="N910" s="2">
        <f>IF(ISBLANK(Table2[[#This Row],[ActualResult]]), 0, 1)</f>
        <v>0</v>
      </c>
      <c r="O910" s="2" t="str">
        <f>IF(ISBLANK(Table2[[#This Row],[ActualResult]]), "_", IF(Table2[[#This Row],[ActualWinner]]=Table2[[#This Row],[PredictedWinner]], "Y", "N"))</f>
        <v>_</v>
      </c>
      <c r="P910" s="2" t="str">
        <f>IF(ISBLANK(Table2[[#This Row],[ActualResult]]), "_", IF(Table2[[#This Row],[ActualAwayScore]]=Table2[[#This Row],[PredictedAwayScore]], "Y", "N"))</f>
        <v>_</v>
      </c>
      <c r="Q910" s="2" t="str">
        <f>IF(ISBLANK(Table2[[#This Row],[ActualResult]]), "_", IF(Table2[[#This Row],[ActualHomeScore]]=Table2[[#This Row],[PredictedHomeScore]], "Y", "N"))</f>
        <v>_</v>
      </c>
      <c r="R910" s="2"/>
      <c r="S910" s="2" t="str">
        <f t="shared" si="42"/>
        <v>_</v>
      </c>
      <c r="T910" s="2">
        <f>IF(VLOOKUP(Table2[[#This Row],[AwayTeam]],Table3[[Teams]:[D]],2)=VLOOKUP(Table2[[#This Row],[HomeTeam]],Table3[[Teams]:[D]],2),1,0)</f>
        <v>0</v>
      </c>
      <c r="U910" s="2">
        <f>IF(VLOOKUP(Table2[[#This Row],[AwayTeam]],Table3[[Teams]:[D]],3)=VLOOKUP(Table2[[#This Row],[HomeTeam]],Table3[[Teams]:[D]],3),1,0)</f>
        <v>0</v>
      </c>
      <c r="V910" s="2">
        <f>IF(Table2[[#This Row],[InterConf]]=1,IF(Table2[[#This Row],[InterDiv]]=0, 1, 0), 0)</f>
        <v>0</v>
      </c>
      <c r="W910" s="2">
        <f>IF(VLOOKUP(Table2[[#This Row],[AwayTeam]],Table3[[Teams]:[D]],2)&lt;&gt;VLOOKUP(Table2[[#This Row],[HomeTeam]],Table3[[Teams]:[D]],2),1,0)</f>
        <v>1</v>
      </c>
    </row>
    <row r="911" spans="1:23" x14ac:dyDescent="0.25">
      <c r="B911" s="1">
        <v>45711</v>
      </c>
      <c r="C911" s="9" t="s">
        <v>1020</v>
      </c>
      <c r="D911" s="2" t="s">
        <v>12</v>
      </c>
      <c r="E911" s="2" t="s">
        <v>43</v>
      </c>
      <c r="F911" s="2"/>
      <c r="G911" s="2"/>
      <c r="H911" s="2" t="str">
        <f t="shared" si="44"/>
        <v>_</v>
      </c>
      <c r="I911" s="2"/>
      <c r="J911" s="2"/>
      <c r="K911" s="2"/>
      <c r="L911" s="2" t="str">
        <f t="shared" si="43"/>
        <v>_</v>
      </c>
      <c r="M911" s="2"/>
      <c r="N911" s="2">
        <f>IF(ISBLANK(Table2[[#This Row],[ActualResult]]), 0, 1)</f>
        <v>0</v>
      </c>
      <c r="O911" s="2" t="str">
        <f>IF(ISBLANK(Table2[[#This Row],[ActualResult]]), "_", IF(Table2[[#This Row],[ActualWinner]]=Table2[[#This Row],[PredictedWinner]], "Y", "N"))</f>
        <v>_</v>
      </c>
      <c r="P911" s="2" t="str">
        <f>IF(ISBLANK(Table2[[#This Row],[ActualResult]]), "_", IF(Table2[[#This Row],[ActualAwayScore]]=Table2[[#This Row],[PredictedAwayScore]], "Y", "N"))</f>
        <v>_</v>
      </c>
      <c r="Q911" s="2" t="str">
        <f>IF(ISBLANK(Table2[[#This Row],[ActualResult]]), "_", IF(Table2[[#This Row],[ActualHomeScore]]=Table2[[#This Row],[PredictedHomeScore]], "Y", "N"))</f>
        <v>_</v>
      </c>
      <c r="R911" s="2"/>
      <c r="S911" s="2" t="str">
        <f t="shared" si="42"/>
        <v>_</v>
      </c>
      <c r="T911" s="2">
        <f>IF(VLOOKUP(Table2[[#This Row],[AwayTeam]],Table3[[Teams]:[D]],2)=VLOOKUP(Table2[[#This Row],[HomeTeam]],Table3[[Teams]:[D]],2),1,0)</f>
        <v>0</v>
      </c>
      <c r="U911" s="2">
        <f>IF(VLOOKUP(Table2[[#This Row],[AwayTeam]],Table3[[Teams]:[D]],3)=VLOOKUP(Table2[[#This Row],[HomeTeam]],Table3[[Teams]:[D]],3),1,0)</f>
        <v>0</v>
      </c>
      <c r="V911" s="2">
        <f>IF(Table2[[#This Row],[InterConf]]=1,IF(Table2[[#This Row],[InterDiv]]=0, 1, 0), 0)</f>
        <v>0</v>
      </c>
      <c r="W911" s="2">
        <f>IF(VLOOKUP(Table2[[#This Row],[AwayTeam]],Table3[[Teams]:[D]],2)&lt;&gt;VLOOKUP(Table2[[#This Row],[HomeTeam]],Table3[[Teams]:[D]],2),1,0)</f>
        <v>1</v>
      </c>
    </row>
    <row r="912" spans="1:23" x14ac:dyDescent="0.25">
      <c r="B912" s="1">
        <v>45711</v>
      </c>
      <c r="C912" s="9" t="s">
        <v>1021</v>
      </c>
      <c r="D912" s="2" t="s">
        <v>26</v>
      </c>
      <c r="E912" s="2" t="s">
        <v>13</v>
      </c>
      <c r="F912" s="2"/>
      <c r="G912" s="2"/>
      <c r="H912" s="2" t="str">
        <f t="shared" si="44"/>
        <v>_</v>
      </c>
      <c r="I912" s="2"/>
      <c r="J912" s="2"/>
      <c r="K912" s="2"/>
      <c r="L912" s="2" t="str">
        <f t="shared" si="43"/>
        <v>_</v>
      </c>
      <c r="M912" s="2"/>
      <c r="N912" s="2">
        <f>IF(ISBLANK(Table2[[#This Row],[ActualResult]]), 0, 1)</f>
        <v>0</v>
      </c>
      <c r="O912" s="2" t="str">
        <f>IF(ISBLANK(Table2[[#This Row],[ActualResult]]), "_", IF(Table2[[#This Row],[ActualWinner]]=Table2[[#This Row],[PredictedWinner]], "Y", "N"))</f>
        <v>_</v>
      </c>
      <c r="P912" s="2" t="str">
        <f>IF(ISBLANK(Table2[[#This Row],[ActualResult]]), "_", IF(Table2[[#This Row],[ActualAwayScore]]=Table2[[#This Row],[PredictedAwayScore]], "Y", "N"))</f>
        <v>_</v>
      </c>
      <c r="Q912" s="2" t="str">
        <f>IF(ISBLANK(Table2[[#This Row],[ActualResult]]), "_", IF(Table2[[#This Row],[ActualHomeScore]]=Table2[[#This Row],[PredictedHomeScore]], "Y", "N"))</f>
        <v>_</v>
      </c>
      <c r="R912" s="2"/>
      <c r="S912" s="2" t="str">
        <f t="shared" si="42"/>
        <v>_</v>
      </c>
      <c r="T912" s="2">
        <f>IF(VLOOKUP(Table2[[#This Row],[AwayTeam]],Table3[[Teams]:[D]],2)=VLOOKUP(Table2[[#This Row],[HomeTeam]],Table3[[Teams]:[D]],2),1,0)</f>
        <v>1</v>
      </c>
      <c r="U912" s="2">
        <f>IF(VLOOKUP(Table2[[#This Row],[AwayTeam]],Table3[[Teams]:[D]],3)=VLOOKUP(Table2[[#This Row],[HomeTeam]],Table3[[Teams]:[D]],3),1,0)</f>
        <v>1</v>
      </c>
      <c r="V912" s="2">
        <f>IF(Table2[[#This Row],[InterConf]]=1,IF(Table2[[#This Row],[InterDiv]]=0, 1, 0), 0)</f>
        <v>0</v>
      </c>
      <c r="W912" s="2">
        <f>IF(VLOOKUP(Table2[[#This Row],[AwayTeam]],Table3[[Teams]:[D]],2)&lt;&gt;VLOOKUP(Table2[[#This Row],[HomeTeam]],Table3[[Teams]:[D]],2),1,0)</f>
        <v>0</v>
      </c>
    </row>
    <row r="913" spans="1:23" x14ac:dyDescent="0.25">
      <c r="B913" s="1">
        <v>45711</v>
      </c>
      <c r="C913" s="9" t="s">
        <v>1022</v>
      </c>
      <c r="D913" s="2" t="s">
        <v>32</v>
      </c>
      <c r="E913" s="2" t="s">
        <v>35</v>
      </c>
      <c r="F913" s="2"/>
      <c r="G913" s="2"/>
      <c r="H913" s="2" t="str">
        <f t="shared" si="44"/>
        <v>_</v>
      </c>
      <c r="I913" s="2"/>
      <c r="J913" s="2"/>
      <c r="K913" s="2"/>
      <c r="L913" s="2" t="str">
        <f t="shared" si="43"/>
        <v>_</v>
      </c>
      <c r="M913" s="2"/>
      <c r="N913" s="2">
        <f>IF(ISBLANK(Table2[[#This Row],[ActualResult]]), 0, 1)</f>
        <v>0</v>
      </c>
      <c r="O913" s="2" t="str">
        <f>IF(ISBLANK(Table2[[#This Row],[ActualResult]]), "_", IF(Table2[[#This Row],[ActualWinner]]=Table2[[#This Row],[PredictedWinner]], "Y", "N"))</f>
        <v>_</v>
      </c>
      <c r="P913" s="2" t="str">
        <f>IF(ISBLANK(Table2[[#This Row],[ActualResult]]), "_", IF(Table2[[#This Row],[ActualAwayScore]]=Table2[[#This Row],[PredictedAwayScore]], "Y", "N"))</f>
        <v>_</v>
      </c>
      <c r="Q913" s="2" t="str">
        <f>IF(ISBLANK(Table2[[#This Row],[ActualResult]]), "_", IF(Table2[[#This Row],[ActualHomeScore]]=Table2[[#This Row],[PredictedHomeScore]], "Y", "N"))</f>
        <v>_</v>
      </c>
      <c r="R913" s="2"/>
      <c r="S913" s="2" t="str">
        <f t="shared" si="42"/>
        <v>_</v>
      </c>
      <c r="T913" s="2">
        <f>IF(VLOOKUP(Table2[[#This Row],[AwayTeam]],Table3[[Teams]:[D]],2)=VLOOKUP(Table2[[#This Row],[HomeTeam]],Table3[[Teams]:[D]],2),1,0)</f>
        <v>0</v>
      </c>
      <c r="U913" s="2">
        <f>IF(VLOOKUP(Table2[[#This Row],[AwayTeam]],Table3[[Teams]:[D]],3)=VLOOKUP(Table2[[#This Row],[HomeTeam]],Table3[[Teams]:[D]],3),1,0)</f>
        <v>0</v>
      </c>
      <c r="V913" s="2">
        <f>IF(Table2[[#This Row],[InterConf]]=1,IF(Table2[[#This Row],[InterDiv]]=0, 1, 0), 0)</f>
        <v>0</v>
      </c>
      <c r="W913" s="2">
        <f>IF(VLOOKUP(Table2[[#This Row],[AwayTeam]],Table3[[Teams]:[D]],2)&lt;&gt;VLOOKUP(Table2[[#This Row],[HomeTeam]],Table3[[Teams]:[D]],2),1,0)</f>
        <v>1</v>
      </c>
    </row>
    <row r="914" spans="1:23" x14ac:dyDescent="0.25">
      <c r="B914" s="1">
        <v>45711</v>
      </c>
      <c r="C914" s="9" t="s">
        <v>1023</v>
      </c>
      <c r="D914" s="2" t="s">
        <v>18</v>
      </c>
      <c r="E914" s="2" t="s">
        <v>17</v>
      </c>
      <c r="F914" s="2"/>
      <c r="G914" s="2"/>
      <c r="H914" s="2" t="str">
        <f t="shared" si="44"/>
        <v>_</v>
      </c>
      <c r="I914" s="2"/>
      <c r="J914" s="2"/>
      <c r="K914" s="2"/>
      <c r="L914" s="2" t="str">
        <f t="shared" si="43"/>
        <v>_</v>
      </c>
      <c r="M914" s="2"/>
      <c r="N914" s="2">
        <f>IF(ISBLANK(Table2[[#This Row],[ActualResult]]), 0, 1)</f>
        <v>0</v>
      </c>
      <c r="O914" s="2" t="str">
        <f>IF(ISBLANK(Table2[[#This Row],[ActualResult]]), "_", IF(Table2[[#This Row],[ActualWinner]]=Table2[[#This Row],[PredictedWinner]], "Y", "N"))</f>
        <v>_</v>
      </c>
      <c r="P914" s="2" t="str">
        <f>IF(ISBLANK(Table2[[#This Row],[ActualResult]]), "_", IF(Table2[[#This Row],[ActualAwayScore]]=Table2[[#This Row],[PredictedAwayScore]], "Y", "N"))</f>
        <v>_</v>
      </c>
      <c r="Q914" s="2" t="str">
        <f>IF(ISBLANK(Table2[[#This Row],[ActualResult]]), "_", IF(Table2[[#This Row],[ActualHomeScore]]=Table2[[#This Row],[PredictedHomeScore]], "Y", "N"))</f>
        <v>_</v>
      </c>
      <c r="R914" s="2"/>
      <c r="S914" s="2" t="str">
        <f t="shared" si="42"/>
        <v>_</v>
      </c>
      <c r="T914" s="2">
        <f>IF(VLOOKUP(Table2[[#This Row],[AwayTeam]],Table3[[Teams]:[D]],2)=VLOOKUP(Table2[[#This Row],[HomeTeam]],Table3[[Teams]:[D]],2),1,0)</f>
        <v>0</v>
      </c>
      <c r="U914" s="2">
        <f>IF(VLOOKUP(Table2[[#This Row],[AwayTeam]],Table3[[Teams]:[D]],3)=VLOOKUP(Table2[[#This Row],[HomeTeam]],Table3[[Teams]:[D]],3),1,0)</f>
        <v>0</v>
      </c>
      <c r="V914" s="2">
        <f>IF(Table2[[#This Row],[InterConf]]=1,IF(Table2[[#This Row],[InterDiv]]=0, 1, 0), 0)</f>
        <v>0</v>
      </c>
      <c r="W914" s="2">
        <f>IF(VLOOKUP(Table2[[#This Row],[AwayTeam]],Table3[[Teams]:[D]],2)&lt;&gt;VLOOKUP(Table2[[#This Row],[HomeTeam]],Table3[[Teams]:[D]],2),1,0)</f>
        <v>1</v>
      </c>
    </row>
    <row r="915" spans="1:23" x14ac:dyDescent="0.25">
      <c r="B915" s="1">
        <v>45711</v>
      </c>
      <c r="C915" s="9" t="s">
        <v>1024</v>
      </c>
      <c r="D915" s="2" t="s">
        <v>34</v>
      </c>
      <c r="E915" s="2" t="s">
        <v>33</v>
      </c>
      <c r="F915" s="2"/>
      <c r="G915" s="2"/>
      <c r="H915" s="2" t="str">
        <f t="shared" si="44"/>
        <v>_</v>
      </c>
      <c r="I915" s="2"/>
      <c r="J915" s="2"/>
      <c r="K915" s="2"/>
      <c r="L915" s="2" t="str">
        <f t="shared" si="43"/>
        <v>_</v>
      </c>
      <c r="M915" s="2"/>
      <c r="N915" s="2">
        <f>IF(ISBLANK(Table2[[#This Row],[ActualResult]]), 0, 1)</f>
        <v>0</v>
      </c>
      <c r="O915" s="2" t="str">
        <f>IF(ISBLANK(Table2[[#This Row],[ActualResult]]), "_", IF(Table2[[#This Row],[ActualWinner]]=Table2[[#This Row],[PredictedWinner]], "Y", "N"))</f>
        <v>_</v>
      </c>
      <c r="P915" s="2" t="str">
        <f>IF(ISBLANK(Table2[[#This Row],[ActualResult]]), "_", IF(Table2[[#This Row],[ActualAwayScore]]=Table2[[#This Row],[PredictedAwayScore]], "Y", "N"))</f>
        <v>_</v>
      </c>
      <c r="Q915" s="2" t="str">
        <f>IF(ISBLANK(Table2[[#This Row],[ActualResult]]), "_", IF(Table2[[#This Row],[ActualHomeScore]]=Table2[[#This Row],[PredictedHomeScore]], "Y", "N"))</f>
        <v>_</v>
      </c>
      <c r="R915" s="2"/>
      <c r="S915" s="2" t="str">
        <f t="shared" si="42"/>
        <v>_</v>
      </c>
      <c r="T915" s="2">
        <f>IF(VLOOKUP(Table2[[#This Row],[AwayTeam]],Table3[[Teams]:[D]],2)=VLOOKUP(Table2[[#This Row],[HomeTeam]],Table3[[Teams]:[D]],2),1,0)</f>
        <v>0</v>
      </c>
      <c r="U915" s="2">
        <f>IF(VLOOKUP(Table2[[#This Row],[AwayTeam]],Table3[[Teams]:[D]],3)=VLOOKUP(Table2[[#This Row],[HomeTeam]],Table3[[Teams]:[D]],3),1,0)</f>
        <v>0</v>
      </c>
      <c r="V915" s="2">
        <f>IF(Table2[[#This Row],[InterConf]]=1,IF(Table2[[#This Row],[InterDiv]]=0, 1, 0), 0)</f>
        <v>0</v>
      </c>
      <c r="W915" s="2">
        <f>IF(VLOOKUP(Table2[[#This Row],[AwayTeam]],Table3[[Teams]:[D]],2)&lt;&gt;VLOOKUP(Table2[[#This Row],[HomeTeam]],Table3[[Teams]:[D]],2),1,0)</f>
        <v>1</v>
      </c>
    </row>
    <row r="916" spans="1:23" x14ac:dyDescent="0.25">
      <c r="B916" s="1">
        <v>45711</v>
      </c>
      <c r="C916" s="9" t="s">
        <v>1025</v>
      </c>
      <c r="D916" s="2" t="s">
        <v>38</v>
      </c>
      <c r="E916" s="2" t="s">
        <v>24</v>
      </c>
      <c r="F916" s="2"/>
      <c r="G916" s="2"/>
      <c r="H916" s="2" t="str">
        <f t="shared" si="44"/>
        <v>_</v>
      </c>
      <c r="I916" s="2"/>
      <c r="J916" s="2"/>
      <c r="K916" s="2"/>
      <c r="L916" s="2" t="str">
        <f t="shared" si="43"/>
        <v>_</v>
      </c>
      <c r="M916" s="2"/>
      <c r="N916" s="2">
        <f>IF(ISBLANK(Table2[[#This Row],[ActualResult]]), 0, 1)</f>
        <v>0</v>
      </c>
      <c r="O916" s="2" t="str">
        <f>IF(ISBLANK(Table2[[#This Row],[ActualResult]]), "_", IF(Table2[[#This Row],[ActualWinner]]=Table2[[#This Row],[PredictedWinner]], "Y", "N"))</f>
        <v>_</v>
      </c>
      <c r="P916" s="2" t="str">
        <f>IF(ISBLANK(Table2[[#This Row],[ActualResult]]), "_", IF(Table2[[#This Row],[ActualAwayScore]]=Table2[[#This Row],[PredictedAwayScore]], "Y", "N"))</f>
        <v>_</v>
      </c>
      <c r="Q916" s="2" t="str">
        <f>IF(ISBLANK(Table2[[#This Row],[ActualResult]]), "_", IF(Table2[[#This Row],[ActualHomeScore]]=Table2[[#This Row],[PredictedHomeScore]], "Y", "N"))</f>
        <v>_</v>
      </c>
      <c r="R916" s="2"/>
      <c r="S916" s="2" t="str">
        <f t="shared" si="42"/>
        <v>_</v>
      </c>
      <c r="T916" s="2">
        <f>IF(VLOOKUP(Table2[[#This Row],[AwayTeam]],Table3[[Teams]:[D]],2)=VLOOKUP(Table2[[#This Row],[HomeTeam]],Table3[[Teams]:[D]],2),1,0)</f>
        <v>1</v>
      </c>
      <c r="U916" s="2">
        <f>IF(VLOOKUP(Table2[[#This Row],[AwayTeam]],Table3[[Teams]:[D]],3)=VLOOKUP(Table2[[#This Row],[HomeTeam]],Table3[[Teams]:[D]],3),1,0)</f>
        <v>1</v>
      </c>
      <c r="V916" s="2">
        <f>IF(Table2[[#This Row],[InterConf]]=1,IF(Table2[[#This Row],[InterDiv]]=0, 1, 0), 0)</f>
        <v>0</v>
      </c>
      <c r="W916" s="2">
        <f>IF(VLOOKUP(Table2[[#This Row],[AwayTeam]],Table3[[Teams]:[D]],2)&lt;&gt;VLOOKUP(Table2[[#This Row],[HomeTeam]],Table3[[Teams]:[D]],2),1,0)</f>
        <v>0</v>
      </c>
    </row>
    <row r="917" spans="1:23" x14ac:dyDescent="0.25">
      <c r="A917" s="5"/>
      <c r="B917" s="3">
        <v>45711</v>
      </c>
      <c r="C917" s="10" t="s">
        <v>1026</v>
      </c>
      <c r="D917" s="4" t="s">
        <v>25</v>
      </c>
      <c r="E917" s="4" t="s">
        <v>15</v>
      </c>
      <c r="F917" s="4"/>
      <c r="G917" s="4"/>
      <c r="H917" s="4" t="str">
        <f t="shared" si="44"/>
        <v>_</v>
      </c>
      <c r="I917" s="4"/>
      <c r="J917" s="4"/>
      <c r="K917" s="4"/>
      <c r="L917" s="4" t="str">
        <f t="shared" si="43"/>
        <v>_</v>
      </c>
      <c r="M917" s="4"/>
      <c r="N917" s="4">
        <f>IF(ISBLANK(Table2[[#This Row],[ActualResult]]), 0, 1)</f>
        <v>0</v>
      </c>
      <c r="O917" s="4" t="str">
        <f>IF(ISBLANK(Table2[[#This Row],[ActualResult]]), "_", IF(Table2[[#This Row],[ActualWinner]]=Table2[[#This Row],[PredictedWinner]], "Y", "N"))</f>
        <v>_</v>
      </c>
      <c r="P917" s="4" t="str">
        <f>IF(ISBLANK(Table2[[#This Row],[ActualResult]]), "_", IF(Table2[[#This Row],[ActualAwayScore]]=Table2[[#This Row],[PredictedAwayScore]], "Y", "N"))</f>
        <v>_</v>
      </c>
      <c r="Q917" s="4" t="str">
        <f>IF(ISBLANK(Table2[[#This Row],[ActualResult]]), "_", IF(Table2[[#This Row],[ActualHomeScore]]=Table2[[#This Row],[PredictedHomeScore]], "Y", "N"))</f>
        <v>_</v>
      </c>
      <c r="R917" s="2"/>
      <c r="S917" s="2" t="str">
        <f t="shared" si="42"/>
        <v>_</v>
      </c>
      <c r="T917" s="2">
        <f>IF(VLOOKUP(Table2[[#This Row],[AwayTeam]],Table3[[Teams]:[D]],2)=VLOOKUP(Table2[[#This Row],[HomeTeam]],Table3[[Teams]:[D]],2),1,0)</f>
        <v>1</v>
      </c>
      <c r="U917" s="2">
        <f>IF(VLOOKUP(Table2[[#This Row],[AwayTeam]],Table3[[Teams]:[D]],3)=VLOOKUP(Table2[[#This Row],[HomeTeam]],Table3[[Teams]:[D]],3),1,0)</f>
        <v>0</v>
      </c>
      <c r="V917" s="2">
        <f>IF(Table2[[#This Row],[InterConf]]=1,IF(Table2[[#This Row],[InterDiv]]=0, 1, 0), 0)</f>
        <v>1</v>
      </c>
      <c r="W917" s="2">
        <f>IF(VLOOKUP(Table2[[#This Row],[AwayTeam]],Table3[[Teams]:[D]],2)&lt;&gt;VLOOKUP(Table2[[#This Row],[HomeTeam]],Table3[[Teams]:[D]],2),1,0)</f>
        <v>0</v>
      </c>
    </row>
    <row r="918" spans="1:23" x14ac:dyDescent="0.25">
      <c r="B918" s="1">
        <v>45712</v>
      </c>
      <c r="C918" s="9" t="s">
        <v>1027</v>
      </c>
      <c r="D918" s="2" t="s">
        <v>38</v>
      </c>
      <c r="E918" s="2" t="s">
        <v>22</v>
      </c>
      <c r="F918" s="2"/>
      <c r="G918" s="2"/>
      <c r="H918" s="2" t="str">
        <f t="shared" si="44"/>
        <v>_</v>
      </c>
      <c r="I918" s="2"/>
      <c r="J918" s="2"/>
      <c r="K918" s="2"/>
      <c r="L918" s="2" t="str">
        <f t="shared" si="43"/>
        <v>_</v>
      </c>
      <c r="M918" s="2"/>
      <c r="N918" s="2">
        <f>IF(ISBLANK(Table2[[#This Row],[ActualResult]]), 0, 1)</f>
        <v>0</v>
      </c>
      <c r="O918" s="2" t="str">
        <f>IF(ISBLANK(Table2[[#This Row],[ActualResult]]), "_", IF(Table2[[#This Row],[ActualWinner]]=Table2[[#This Row],[PredictedWinner]], "Y", "N"))</f>
        <v>_</v>
      </c>
      <c r="P918" s="2" t="str">
        <f>IF(ISBLANK(Table2[[#This Row],[ActualResult]]), "_", IF(Table2[[#This Row],[ActualAwayScore]]=Table2[[#This Row],[PredictedAwayScore]], "Y", "N"))</f>
        <v>_</v>
      </c>
      <c r="Q918" s="2" t="str">
        <f>IF(ISBLANK(Table2[[#This Row],[ActualResult]]), "_", IF(Table2[[#This Row],[ActualHomeScore]]=Table2[[#This Row],[PredictedHomeScore]], "Y", "N"))</f>
        <v>_</v>
      </c>
      <c r="R918" s="2"/>
      <c r="S918" s="2" t="str">
        <f t="shared" si="42"/>
        <v>_</v>
      </c>
      <c r="T918" s="2">
        <f>IF(VLOOKUP(Table2[[#This Row],[AwayTeam]],Table3[[Teams]:[D]],2)=VLOOKUP(Table2[[#This Row],[HomeTeam]],Table3[[Teams]:[D]],2),1,0)</f>
        <v>1</v>
      </c>
      <c r="U918" s="2">
        <f>IF(VLOOKUP(Table2[[#This Row],[AwayTeam]],Table3[[Teams]:[D]],3)=VLOOKUP(Table2[[#This Row],[HomeTeam]],Table3[[Teams]:[D]],3),1,0)</f>
        <v>0</v>
      </c>
      <c r="V918" s="2">
        <f>IF(Table2[[#This Row],[InterConf]]=1,IF(Table2[[#This Row],[InterDiv]]=0, 1, 0), 0)</f>
        <v>1</v>
      </c>
      <c r="W918" s="2">
        <f>IF(VLOOKUP(Table2[[#This Row],[AwayTeam]],Table3[[Teams]:[D]],2)&lt;&gt;VLOOKUP(Table2[[#This Row],[HomeTeam]],Table3[[Teams]:[D]],2),1,0)</f>
        <v>0</v>
      </c>
    </row>
    <row r="919" spans="1:23" x14ac:dyDescent="0.25">
      <c r="A919" s="5"/>
      <c r="B919" s="3">
        <v>45712</v>
      </c>
      <c r="C919" s="10" t="s">
        <v>1028</v>
      </c>
      <c r="D919" s="4" t="s">
        <v>27</v>
      </c>
      <c r="E919" s="4" t="s">
        <v>28</v>
      </c>
      <c r="F919" s="4"/>
      <c r="G919" s="4"/>
      <c r="H919" s="4" t="str">
        <f t="shared" si="44"/>
        <v>_</v>
      </c>
      <c r="I919" s="4"/>
      <c r="J919" s="4"/>
      <c r="K919" s="4"/>
      <c r="L919" s="2" t="str">
        <f t="shared" si="43"/>
        <v>_</v>
      </c>
      <c r="M919" s="4"/>
      <c r="N919" s="4">
        <f>IF(ISBLANK(Table2[[#This Row],[ActualResult]]), 0, 1)</f>
        <v>0</v>
      </c>
      <c r="O919" s="4" t="str">
        <f>IF(ISBLANK(Table2[[#This Row],[ActualResult]]), "_", IF(Table2[[#This Row],[ActualWinner]]=Table2[[#This Row],[PredictedWinner]], "Y", "N"))</f>
        <v>_</v>
      </c>
      <c r="P919" s="4" t="str">
        <f>IF(ISBLANK(Table2[[#This Row],[ActualResult]]), "_", IF(Table2[[#This Row],[ActualAwayScore]]=Table2[[#This Row],[PredictedAwayScore]], "Y", "N"))</f>
        <v>_</v>
      </c>
      <c r="Q919" s="4" t="str">
        <f>IF(ISBLANK(Table2[[#This Row],[ActualResult]]), "_", IF(Table2[[#This Row],[ActualHomeScore]]=Table2[[#This Row],[PredictedHomeScore]], "Y", "N"))</f>
        <v>_</v>
      </c>
      <c r="R919" s="2"/>
      <c r="S919" s="2" t="str">
        <f t="shared" si="42"/>
        <v>_</v>
      </c>
      <c r="T919" s="2">
        <f>IF(VLOOKUP(Table2[[#This Row],[AwayTeam]],Table3[[Teams]:[D]],2)=VLOOKUP(Table2[[#This Row],[HomeTeam]],Table3[[Teams]:[D]],2),1,0)</f>
        <v>1</v>
      </c>
      <c r="U919" s="2">
        <f>IF(VLOOKUP(Table2[[#This Row],[AwayTeam]],Table3[[Teams]:[D]],3)=VLOOKUP(Table2[[#This Row],[HomeTeam]],Table3[[Teams]:[D]],3),1,0)</f>
        <v>1</v>
      </c>
      <c r="V919" s="2">
        <f>IF(Table2[[#This Row],[InterConf]]=1,IF(Table2[[#This Row],[InterDiv]]=0, 1, 0), 0)</f>
        <v>0</v>
      </c>
      <c r="W919" s="2">
        <f>IF(VLOOKUP(Table2[[#This Row],[AwayTeam]],Table3[[Teams]:[D]],2)&lt;&gt;VLOOKUP(Table2[[#This Row],[HomeTeam]],Table3[[Teams]:[D]],2),1,0)</f>
        <v>0</v>
      </c>
    </row>
    <row r="920" spans="1:23" x14ac:dyDescent="0.25">
      <c r="B920" s="1">
        <v>45713</v>
      </c>
      <c r="C920" s="9" t="s">
        <v>1029</v>
      </c>
      <c r="D920" s="2" t="s">
        <v>18</v>
      </c>
      <c r="E920" s="2" t="s">
        <v>16</v>
      </c>
      <c r="F920" s="2"/>
      <c r="G920" s="2"/>
      <c r="H920" s="2" t="str">
        <f t="shared" si="44"/>
        <v>_</v>
      </c>
      <c r="I920" s="2"/>
      <c r="J920" s="2"/>
      <c r="K920" s="2"/>
      <c r="L920" s="19" t="str">
        <f t="shared" si="43"/>
        <v>_</v>
      </c>
      <c r="M920" s="2"/>
      <c r="N920" s="2">
        <f>IF(ISBLANK(Table2[[#This Row],[ActualResult]]), 0, 1)</f>
        <v>0</v>
      </c>
      <c r="O920" s="2" t="str">
        <f>IF(ISBLANK(Table2[[#This Row],[ActualResult]]), "_", IF(Table2[[#This Row],[ActualWinner]]=Table2[[#This Row],[PredictedWinner]], "Y", "N"))</f>
        <v>_</v>
      </c>
      <c r="P920" s="2" t="str">
        <f>IF(ISBLANK(Table2[[#This Row],[ActualResult]]), "_", IF(Table2[[#This Row],[ActualAwayScore]]=Table2[[#This Row],[PredictedAwayScore]], "Y", "N"))</f>
        <v>_</v>
      </c>
      <c r="Q920" s="2" t="str">
        <f>IF(ISBLANK(Table2[[#This Row],[ActualResult]]), "_", IF(Table2[[#This Row],[ActualHomeScore]]=Table2[[#This Row],[PredictedHomeScore]], "Y", "N"))</f>
        <v>_</v>
      </c>
      <c r="R920" s="2"/>
      <c r="S920" s="2" t="str">
        <f t="shared" si="42"/>
        <v>_</v>
      </c>
      <c r="T920" s="2">
        <f>IF(VLOOKUP(Table2[[#This Row],[AwayTeam]],Table3[[Teams]:[D]],2)=VLOOKUP(Table2[[#This Row],[HomeTeam]],Table3[[Teams]:[D]],2),1,0)</f>
        <v>1</v>
      </c>
      <c r="U920" s="2">
        <f>IF(VLOOKUP(Table2[[#This Row],[AwayTeam]],Table3[[Teams]:[D]],3)=VLOOKUP(Table2[[#This Row],[HomeTeam]],Table3[[Teams]:[D]],3),1,0)</f>
        <v>1</v>
      </c>
      <c r="V920" s="2">
        <f>IF(Table2[[#This Row],[InterConf]]=1,IF(Table2[[#This Row],[InterDiv]]=0, 1, 0), 0)</f>
        <v>0</v>
      </c>
      <c r="W920" s="2">
        <f>IF(VLOOKUP(Table2[[#This Row],[AwayTeam]],Table3[[Teams]:[D]],2)&lt;&gt;VLOOKUP(Table2[[#This Row],[HomeTeam]],Table3[[Teams]:[D]],2),1,0)</f>
        <v>0</v>
      </c>
    </row>
    <row r="921" spans="1:23" x14ac:dyDescent="0.25">
      <c r="B921" s="1">
        <v>45713</v>
      </c>
      <c r="C921" s="9" t="s">
        <v>1030</v>
      </c>
      <c r="D921" s="2" t="s">
        <v>47</v>
      </c>
      <c r="E921" s="2" t="s">
        <v>29</v>
      </c>
      <c r="F921" s="2"/>
      <c r="G921" s="2"/>
      <c r="H921" s="2" t="str">
        <f t="shared" si="44"/>
        <v>_</v>
      </c>
      <c r="I921" s="2"/>
      <c r="J921" s="2"/>
      <c r="K921" s="2"/>
      <c r="L921" s="2" t="str">
        <f t="shared" si="43"/>
        <v>_</v>
      </c>
      <c r="M921" s="2"/>
      <c r="N921" s="2">
        <f>IF(ISBLANK(Table2[[#This Row],[ActualResult]]), 0, 1)</f>
        <v>0</v>
      </c>
      <c r="O921" s="2" t="str">
        <f>IF(ISBLANK(Table2[[#This Row],[ActualResult]]), "_", IF(Table2[[#This Row],[ActualWinner]]=Table2[[#This Row],[PredictedWinner]], "Y", "N"))</f>
        <v>_</v>
      </c>
      <c r="P921" s="2" t="str">
        <f>IF(ISBLANK(Table2[[#This Row],[ActualResult]]), "_", IF(Table2[[#This Row],[ActualAwayScore]]=Table2[[#This Row],[PredictedAwayScore]], "Y", "N"))</f>
        <v>_</v>
      </c>
      <c r="Q921" s="2" t="str">
        <f>IF(ISBLANK(Table2[[#This Row],[ActualResult]]), "_", IF(Table2[[#This Row],[ActualHomeScore]]=Table2[[#This Row],[PredictedHomeScore]], "Y", "N"))</f>
        <v>_</v>
      </c>
      <c r="R921" s="2"/>
      <c r="S921" s="2" t="str">
        <f t="shared" si="42"/>
        <v>_</v>
      </c>
      <c r="T921" s="2">
        <f>IF(VLOOKUP(Table2[[#This Row],[AwayTeam]],Table3[[Teams]:[D]],2)=VLOOKUP(Table2[[#This Row],[HomeTeam]],Table3[[Teams]:[D]],2),1,0)</f>
        <v>0</v>
      </c>
      <c r="U921" s="2">
        <f>IF(VLOOKUP(Table2[[#This Row],[AwayTeam]],Table3[[Teams]:[D]],3)=VLOOKUP(Table2[[#This Row],[HomeTeam]],Table3[[Teams]:[D]],3),1,0)</f>
        <v>0</v>
      </c>
      <c r="V921" s="2">
        <f>IF(Table2[[#This Row],[InterConf]]=1,IF(Table2[[#This Row],[InterDiv]]=0, 1, 0), 0)</f>
        <v>0</v>
      </c>
      <c r="W921" s="2">
        <f>IF(VLOOKUP(Table2[[#This Row],[AwayTeam]],Table3[[Teams]:[D]],2)&lt;&gt;VLOOKUP(Table2[[#This Row],[HomeTeam]],Table3[[Teams]:[D]],2),1,0)</f>
        <v>1</v>
      </c>
    </row>
    <row r="922" spans="1:23" x14ac:dyDescent="0.25">
      <c r="B922" s="1">
        <v>45713</v>
      </c>
      <c r="C922" s="9" t="s">
        <v>1031</v>
      </c>
      <c r="D922" s="2" t="s">
        <v>44</v>
      </c>
      <c r="E922" s="2" t="s">
        <v>19</v>
      </c>
      <c r="F922" s="2"/>
      <c r="G922" s="2"/>
      <c r="H922" s="2" t="str">
        <f t="shared" si="44"/>
        <v>_</v>
      </c>
      <c r="I922" s="2"/>
      <c r="J922" s="2"/>
      <c r="K922" s="2"/>
      <c r="L922" s="2" t="str">
        <f t="shared" si="43"/>
        <v>_</v>
      </c>
      <c r="M922" s="2"/>
      <c r="N922" s="2">
        <f>IF(ISBLANK(Table2[[#This Row],[ActualResult]]), 0, 1)</f>
        <v>0</v>
      </c>
      <c r="O922" s="2" t="str">
        <f>IF(ISBLANK(Table2[[#This Row],[ActualResult]]), "_", IF(Table2[[#This Row],[ActualWinner]]=Table2[[#This Row],[PredictedWinner]], "Y", "N"))</f>
        <v>_</v>
      </c>
      <c r="P922" s="2" t="str">
        <f>IF(ISBLANK(Table2[[#This Row],[ActualResult]]), "_", IF(Table2[[#This Row],[ActualAwayScore]]=Table2[[#This Row],[PredictedAwayScore]], "Y", "N"))</f>
        <v>_</v>
      </c>
      <c r="Q922" s="2" t="str">
        <f>IF(ISBLANK(Table2[[#This Row],[ActualResult]]), "_", IF(Table2[[#This Row],[ActualHomeScore]]=Table2[[#This Row],[PredictedHomeScore]], "Y", "N"))</f>
        <v>_</v>
      </c>
      <c r="R922" s="2"/>
      <c r="S922" s="2" t="str">
        <f t="shared" si="42"/>
        <v>_</v>
      </c>
      <c r="T922" s="2">
        <f>IF(VLOOKUP(Table2[[#This Row],[AwayTeam]],Table3[[Teams]:[D]],2)=VLOOKUP(Table2[[#This Row],[HomeTeam]],Table3[[Teams]:[D]],2),1,0)</f>
        <v>1</v>
      </c>
      <c r="U922" s="2">
        <f>IF(VLOOKUP(Table2[[#This Row],[AwayTeam]],Table3[[Teams]:[D]],3)=VLOOKUP(Table2[[#This Row],[HomeTeam]],Table3[[Teams]:[D]],3),1,0)</f>
        <v>0</v>
      </c>
      <c r="V922" s="2">
        <f>IF(Table2[[#This Row],[InterConf]]=1,IF(Table2[[#This Row],[InterDiv]]=0, 1, 0), 0)</f>
        <v>1</v>
      </c>
      <c r="W922" s="2">
        <f>IF(VLOOKUP(Table2[[#This Row],[AwayTeam]],Table3[[Teams]:[D]],2)&lt;&gt;VLOOKUP(Table2[[#This Row],[HomeTeam]],Table3[[Teams]:[D]],2),1,0)</f>
        <v>0</v>
      </c>
    </row>
    <row r="923" spans="1:23" x14ac:dyDescent="0.25">
      <c r="B923" s="1">
        <v>45713</v>
      </c>
      <c r="C923" s="9" t="s">
        <v>1032</v>
      </c>
      <c r="D923" s="2" t="s">
        <v>21</v>
      </c>
      <c r="E923" s="2" t="s">
        <v>45</v>
      </c>
      <c r="F923" s="2"/>
      <c r="G923" s="2"/>
      <c r="H923" s="2" t="str">
        <f t="shared" si="44"/>
        <v>_</v>
      </c>
      <c r="I923" s="2"/>
      <c r="J923" s="2"/>
      <c r="K923" s="2"/>
      <c r="L923" s="2" t="str">
        <f t="shared" si="43"/>
        <v>_</v>
      </c>
      <c r="M923" s="2"/>
      <c r="N923" s="2">
        <f>IF(ISBLANK(Table2[[#This Row],[ActualResult]]), 0, 1)</f>
        <v>0</v>
      </c>
      <c r="O923" s="2" t="str">
        <f>IF(ISBLANK(Table2[[#This Row],[ActualResult]]), "_", IF(Table2[[#This Row],[ActualWinner]]=Table2[[#This Row],[PredictedWinner]], "Y", "N"))</f>
        <v>_</v>
      </c>
      <c r="P923" s="2" t="str">
        <f>IF(ISBLANK(Table2[[#This Row],[ActualResult]]), "_", IF(Table2[[#This Row],[ActualAwayScore]]=Table2[[#This Row],[PredictedAwayScore]], "Y", "N"))</f>
        <v>_</v>
      </c>
      <c r="Q923" s="2" t="str">
        <f>IF(ISBLANK(Table2[[#This Row],[ActualResult]]), "_", IF(Table2[[#This Row],[ActualHomeScore]]=Table2[[#This Row],[PredictedHomeScore]], "Y", "N"))</f>
        <v>_</v>
      </c>
      <c r="R923" s="2"/>
      <c r="S923" s="2" t="str">
        <f t="shared" si="42"/>
        <v>_</v>
      </c>
      <c r="T923" s="2">
        <f>IF(VLOOKUP(Table2[[#This Row],[AwayTeam]],Table3[[Teams]:[D]],2)=VLOOKUP(Table2[[#This Row],[HomeTeam]],Table3[[Teams]:[D]],2),1,0)</f>
        <v>1</v>
      </c>
      <c r="U923" s="2">
        <f>IF(VLOOKUP(Table2[[#This Row],[AwayTeam]],Table3[[Teams]:[D]],3)=VLOOKUP(Table2[[#This Row],[HomeTeam]],Table3[[Teams]:[D]],3),1,0)</f>
        <v>1</v>
      </c>
      <c r="V923" s="2">
        <f>IF(Table2[[#This Row],[InterConf]]=1,IF(Table2[[#This Row],[InterDiv]]=0, 1, 0), 0)</f>
        <v>0</v>
      </c>
      <c r="W923" s="2">
        <f>IF(VLOOKUP(Table2[[#This Row],[AwayTeam]],Table3[[Teams]:[D]],2)&lt;&gt;VLOOKUP(Table2[[#This Row],[HomeTeam]],Table3[[Teams]:[D]],2),1,0)</f>
        <v>0</v>
      </c>
    </row>
    <row r="924" spans="1:23" x14ac:dyDescent="0.25">
      <c r="B924" s="1">
        <v>45713</v>
      </c>
      <c r="C924" s="9" t="s">
        <v>1033</v>
      </c>
      <c r="D924" s="2" t="s">
        <v>24</v>
      </c>
      <c r="E924" s="2" t="s">
        <v>46</v>
      </c>
      <c r="F924" s="2"/>
      <c r="G924" s="2"/>
      <c r="H924" s="2" t="str">
        <f t="shared" si="44"/>
        <v>_</v>
      </c>
      <c r="I924" s="2"/>
      <c r="J924" s="2"/>
      <c r="K924" s="2"/>
      <c r="L924" s="2" t="str">
        <f t="shared" si="43"/>
        <v>_</v>
      </c>
      <c r="M924" s="2"/>
      <c r="N924" s="2">
        <f>IF(ISBLANK(Table2[[#This Row],[ActualResult]]), 0, 1)</f>
        <v>0</v>
      </c>
      <c r="O924" s="2" t="str">
        <f>IF(ISBLANK(Table2[[#This Row],[ActualResult]]), "_", IF(Table2[[#This Row],[ActualWinner]]=Table2[[#This Row],[PredictedWinner]], "Y", "N"))</f>
        <v>_</v>
      </c>
      <c r="P924" s="2" t="str">
        <f>IF(ISBLANK(Table2[[#This Row],[ActualResult]]), "_", IF(Table2[[#This Row],[ActualAwayScore]]=Table2[[#This Row],[PredictedAwayScore]], "Y", "N"))</f>
        <v>_</v>
      </c>
      <c r="Q924" s="2" t="str">
        <f>IF(ISBLANK(Table2[[#This Row],[ActualResult]]), "_", IF(Table2[[#This Row],[ActualHomeScore]]=Table2[[#This Row],[PredictedHomeScore]], "Y", "N"))</f>
        <v>_</v>
      </c>
      <c r="R924" s="2"/>
      <c r="S924" s="2" t="str">
        <f t="shared" si="42"/>
        <v>_</v>
      </c>
      <c r="T924" s="2">
        <f>IF(VLOOKUP(Table2[[#This Row],[AwayTeam]],Table3[[Teams]:[D]],2)=VLOOKUP(Table2[[#This Row],[HomeTeam]],Table3[[Teams]:[D]],2),1,0)</f>
        <v>0</v>
      </c>
      <c r="U924" s="2">
        <f>IF(VLOOKUP(Table2[[#This Row],[AwayTeam]],Table3[[Teams]:[D]],3)=VLOOKUP(Table2[[#This Row],[HomeTeam]],Table3[[Teams]:[D]],3),1,0)</f>
        <v>0</v>
      </c>
      <c r="V924" s="2">
        <f>IF(Table2[[#This Row],[InterConf]]=1,IF(Table2[[#This Row],[InterDiv]]=0, 1, 0), 0)</f>
        <v>0</v>
      </c>
      <c r="W924" s="2">
        <f>IF(VLOOKUP(Table2[[#This Row],[AwayTeam]],Table3[[Teams]:[D]],2)&lt;&gt;VLOOKUP(Table2[[#This Row],[HomeTeam]],Table3[[Teams]:[D]],2),1,0)</f>
        <v>1</v>
      </c>
    </row>
    <row r="925" spans="1:23" x14ac:dyDescent="0.25">
      <c r="B925" s="1">
        <v>45713</v>
      </c>
      <c r="C925" s="9" t="s">
        <v>1034</v>
      </c>
      <c r="D925" s="2" t="s">
        <v>34</v>
      </c>
      <c r="E925" s="2" t="s">
        <v>36</v>
      </c>
      <c r="F925" s="2"/>
      <c r="G925" s="2"/>
      <c r="H925" s="2" t="str">
        <f t="shared" si="44"/>
        <v>_</v>
      </c>
      <c r="I925" s="2"/>
      <c r="J925" s="2"/>
      <c r="K925" s="2"/>
      <c r="L925" s="2" t="str">
        <f t="shared" si="43"/>
        <v>_</v>
      </c>
      <c r="M925" s="2"/>
      <c r="N925" s="2">
        <f>IF(ISBLANK(Table2[[#This Row],[ActualResult]]), 0, 1)</f>
        <v>0</v>
      </c>
      <c r="O925" s="2" t="str">
        <f>IF(ISBLANK(Table2[[#This Row],[ActualResult]]), "_", IF(Table2[[#This Row],[ActualWinner]]=Table2[[#This Row],[PredictedWinner]], "Y", "N"))</f>
        <v>_</v>
      </c>
      <c r="P925" s="2" t="str">
        <f>IF(ISBLANK(Table2[[#This Row],[ActualResult]]), "_", IF(Table2[[#This Row],[ActualAwayScore]]=Table2[[#This Row],[PredictedAwayScore]], "Y", "N"))</f>
        <v>_</v>
      </c>
      <c r="Q925" s="2" t="str">
        <f>IF(ISBLANK(Table2[[#This Row],[ActualResult]]), "_", IF(Table2[[#This Row],[ActualHomeScore]]=Table2[[#This Row],[PredictedHomeScore]], "Y", "N"))</f>
        <v>_</v>
      </c>
      <c r="R925" s="2"/>
      <c r="S925" s="2" t="str">
        <f t="shared" si="42"/>
        <v>_</v>
      </c>
      <c r="T925" s="2">
        <f>IF(VLOOKUP(Table2[[#This Row],[AwayTeam]],Table3[[Teams]:[D]],2)=VLOOKUP(Table2[[#This Row],[HomeTeam]],Table3[[Teams]:[D]],2),1,0)</f>
        <v>0</v>
      </c>
      <c r="U925" s="2">
        <f>IF(VLOOKUP(Table2[[#This Row],[AwayTeam]],Table3[[Teams]:[D]],3)=VLOOKUP(Table2[[#This Row],[HomeTeam]],Table3[[Teams]:[D]],3),1,0)</f>
        <v>0</v>
      </c>
      <c r="V925" s="2">
        <f>IF(Table2[[#This Row],[InterConf]]=1,IF(Table2[[#This Row],[InterDiv]]=0, 1, 0), 0)</f>
        <v>0</v>
      </c>
      <c r="W925" s="2">
        <f>IF(VLOOKUP(Table2[[#This Row],[AwayTeam]],Table3[[Teams]:[D]],2)&lt;&gt;VLOOKUP(Table2[[#This Row],[HomeTeam]],Table3[[Teams]:[D]],2),1,0)</f>
        <v>1</v>
      </c>
    </row>
    <row r="926" spans="1:23" x14ac:dyDescent="0.25">
      <c r="B926" s="1">
        <v>45713</v>
      </c>
      <c r="C926" s="9" t="s">
        <v>1035</v>
      </c>
      <c r="D926" s="2" t="s">
        <v>23</v>
      </c>
      <c r="E926" s="2" t="s">
        <v>43</v>
      </c>
      <c r="F926" s="2"/>
      <c r="G926" s="2"/>
      <c r="H926" s="2" t="str">
        <f t="shared" si="44"/>
        <v>_</v>
      </c>
      <c r="I926" s="2"/>
      <c r="J926" s="2"/>
      <c r="K926" s="2"/>
      <c r="L926" s="2" t="str">
        <f t="shared" si="43"/>
        <v>_</v>
      </c>
      <c r="M926" s="2"/>
      <c r="N926" s="2">
        <f>IF(ISBLANK(Table2[[#This Row],[ActualResult]]), 0, 1)</f>
        <v>0</v>
      </c>
      <c r="O926" s="2" t="str">
        <f>IF(ISBLANK(Table2[[#This Row],[ActualResult]]), "_", IF(Table2[[#This Row],[ActualWinner]]=Table2[[#This Row],[PredictedWinner]], "Y", "N"))</f>
        <v>_</v>
      </c>
      <c r="P926" s="2" t="str">
        <f>IF(ISBLANK(Table2[[#This Row],[ActualResult]]), "_", IF(Table2[[#This Row],[ActualAwayScore]]=Table2[[#This Row],[PredictedAwayScore]], "Y", "N"))</f>
        <v>_</v>
      </c>
      <c r="Q926" s="2" t="str">
        <f>IF(ISBLANK(Table2[[#This Row],[ActualResult]]), "_", IF(Table2[[#This Row],[ActualHomeScore]]=Table2[[#This Row],[PredictedHomeScore]], "Y", "N"))</f>
        <v>_</v>
      </c>
      <c r="R926" s="2"/>
      <c r="S926" s="2" t="str">
        <f t="shared" si="42"/>
        <v>_</v>
      </c>
      <c r="T926" s="2">
        <f>IF(VLOOKUP(Table2[[#This Row],[AwayTeam]],Table3[[Teams]:[D]],2)=VLOOKUP(Table2[[#This Row],[HomeTeam]],Table3[[Teams]:[D]],2),1,0)</f>
        <v>0</v>
      </c>
      <c r="U926" s="2">
        <f>IF(VLOOKUP(Table2[[#This Row],[AwayTeam]],Table3[[Teams]:[D]],3)=VLOOKUP(Table2[[#This Row],[HomeTeam]],Table3[[Teams]:[D]],3),1,0)</f>
        <v>0</v>
      </c>
      <c r="V926" s="2">
        <f>IF(Table2[[#This Row],[InterConf]]=1,IF(Table2[[#This Row],[InterDiv]]=0, 1, 0), 0)</f>
        <v>0</v>
      </c>
      <c r="W926" s="2">
        <f>IF(VLOOKUP(Table2[[#This Row],[AwayTeam]],Table3[[Teams]:[D]],2)&lt;&gt;VLOOKUP(Table2[[#This Row],[HomeTeam]],Table3[[Teams]:[D]],2),1,0)</f>
        <v>1</v>
      </c>
    </row>
    <row r="927" spans="1:23" x14ac:dyDescent="0.25">
      <c r="B927" s="1">
        <v>45713</v>
      </c>
      <c r="C927" s="9" t="s">
        <v>1036</v>
      </c>
      <c r="D927" s="2" t="s">
        <v>20</v>
      </c>
      <c r="E927" s="2" t="s">
        <v>33</v>
      </c>
      <c r="F927" s="2"/>
      <c r="G927" s="2"/>
      <c r="H927" s="2" t="str">
        <f t="shared" si="44"/>
        <v>_</v>
      </c>
      <c r="I927" s="2"/>
      <c r="J927" s="2"/>
      <c r="K927" s="2"/>
      <c r="L927" s="2" t="str">
        <f t="shared" si="43"/>
        <v>_</v>
      </c>
      <c r="M927" s="2"/>
      <c r="N927" s="2">
        <f>IF(ISBLANK(Table2[[#This Row],[ActualResult]]), 0, 1)</f>
        <v>0</v>
      </c>
      <c r="O927" s="2" t="str">
        <f>IF(ISBLANK(Table2[[#This Row],[ActualResult]]), "_", IF(Table2[[#This Row],[ActualWinner]]=Table2[[#This Row],[PredictedWinner]], "Y", "N"))</f>
        <v>_</v>
      </c>
      <c r="P927" s="2" t="str">
        <f>IF(ISBLANK(Table2[[#This Row],[ActualResult]]), "_", IF(Table2[[#This Row],[ActualAwayScore]]=Table2[[#This Row],[PredictedAwayScore]], "Y", "N"))</f>
        <v>_</v>
      </c>
      <c r="Q927" s="2" t="str">
        <f>IF(ISBLANK(Table2[[#This Row],[ActualResult]]), "_", IF(Table2[[#This Row],[ActualHomeScore]]=Table2[[#This Row],[PredictedHomeScore]], "Y", "N"))</f>
        <v>_</v>
      </c>
      <c r="R927" s="2"/>
      <c r="S927" s="2" t="str">
        <f t="shared" si="42"/>
        <v>_</v>
      </c>
      <c r="T927" s="2">
        <f>IF(VLOOKUP(Table2[[#This Row],[AwayTeam]],Table3[[Teams]:[D]],2)=VLOOKUP(Table2[[#This Row],[HomeTeam]],Table3[[Teams]:[D]],2),1,0)</f>
        <v>1</v>
      </c>
      <c r="U927" s="2">
        <f>IF(VLOOKUP(Table2[[#This Row],[AwayTeam]],Table3[[Teams]:[D]],3)=VLOOKUP(Table2[[#This Row],[HomeTeam]],Table3[[Teams]:[D]],3),1,0)</f>
        <v>1</v>
      </c>
      <c r="V927" s="2">
        <f>IF(Table2[[#This Row],[InterConf]]=1,IF(Table2[[#This Row],[InterDiv]]=0, 1, 0), 0)</f>
        <v>0</v>
      </c>
      <c r="W927" s="2">
        <f>IF(VLOOKUP(Table2[[#This Row],[AwayTeam]],Table3[[Teams]:[D]],2)&lt;&gt;VLOOKUP(Table2[[#This Row],[HomeTeam]],Table3[[Teams]:[D]],2),1,0)</f>
        <v>0</v>
      </c>
    </row>
    <row r="928" spans="1:23" x14ac:dyDescent="0.25">
      <c r="B928" s="1">
        <v>45713</v>
      </c>
      <c r="C928" s="9" t="s">
        <v>1037</v>
      </c>
      <c r="D928" s="2" t="s">
        <v>12</v>
      </c>
      <c r="E928" s="2" t="s">
        <v>13</v>
      </c>
      <c r="F928" s="2"/>
      <c r="G928" s="2"/>
      <c r="H928" s="2" t="str">
        <f t="shared" si="44"/>
        <v>_</v>
      </c>
      <c r="I928" s="2"/>
      <c r="J928" s="2"/>
      <c r="K928" s="2"/>
      <c r="L928" s="2" t="str">
        <f t="shared" si="43"/>
        <v>_</v>
      </c>
      <c r="M928" s="2"/>
      <c r="N928" s="2">
        <f>IF(ISBLANK(Table2[[#This Row],[ActualResult]]), 0, 1)</f>
        <v>0</v>
      </c>
      <c r="O928" s="2" t="str">
        <f>IF(ISBLANK(Table2[[#This Row],[ActualResult]]), "_", IF(Table2[[#This Row],[ActualWinner]]=Table2[[#This Row],[PredictedWinner]], "Y", "N"))</f>
        <v>_</v>
      </c>
      <c r="P928" s="2" t="str">
        <f>IF(ISBLANK(Table2[[#This Row],[ActualResult]]), "_", IF(Table2[[#This Row],[ActualAwayScore]]=Table2[[#This Row],[PredictedAwayScore]], "Y", "N"))</f>
        <v>_</v>
      </c>
      <c r="Q928" s="2" t="str">
        <f>IF(ISBLANK(Table2[[#This Row],[ActualResult]]), "_", IF(Table2[[#This Row],[ActualHomeScore]]=Table2[[#This Row],[PredictedHomeScore]], "Y", "N"))</f>
        <v>_</v>
      </c>
      <c r="R928" s="2"/>
      <c r="S928" s="2" t="str">
        <f t="shared" si="42"/>
        <v>_</v>
      </c>
      <c r="T928" s="2">
        <f>IF(VLOOKUP(Table2[[#This Row],[AwayTeam]],Table3[[Teams]:[D]],2)=VLOOKUP(Table2[[#This Row],[HomeTeam]],Table3[[Teams]:[D]],2),1,0)</f>
        <v>1</v>
      </c>
      <c r="U928" s="2">
        <f>IF(VLOOKUP(Table2[[#This Row],[AwayTeam]],Table3[[Teams]:[D]],3)=VLOOKUP(Table2[[#This Row],[HomeTeam]],Table3[[Teams]:[D]],3),1,0)</f>
        <v>0</v>
      </c>
      <c r="V928" s="2">
        <f>IF(Table2[[#This Row],[InterConf]]=1,IF(Table2[[#This Row],[InterDiv]]=0, 1, 0), 0)</f>
        <v>1</v>
      </c>
      <c r="W928" s="2">
        <f>IF(VLOOKUP(Table2[[#This Row],[AwayTeam]],Table3[[Teams]:[D]],2)&lt;&gt;VLOOKUP(Table2[[#This Row],[HomeTeam]],Table3[[Teams]:[D]],2),1,0)</f>
        <v>0</v>
      </c>
    </row>
    <row r="929" spans="1:23" x14ac:dyDescent="0.25">
      <c r="B929" s="1">
        <v>45713</v>
      </c>
      <c r="C929" s="9" t="s">
        <v>1038</v>
      </c>
      <c r="D929" s="2" t="s">
        <v>14</v>
      </c>
      <c r="E929" s="2" t="s">
        <v>35</v>
      </c>
      <c r="F929" s="2"/>
      <c r="G929" s="2"/>
      <c r="H929" s="2" t="str">
        <f t="shared" si="44"/>
        <v>_</v>
      </c>
      <c r="I929" s="2"/>
      <c r="J929" s="2"/>
      <c r="K929" s="2"/>
      <c r="L929" s="2" t="str">
        <f t="shared" si="43"/>
        <v>_</v>
      </c>
      <c r="M929" s="2"/>
      <c r="N929" s="2">
        <f>IF(ISBLANK(Table2[[#This Row],[ActualResult]]), 0, 1)</f>
        <v>0</v>
      </c>
      <c r="O929" s="2" t="str">
        <f>IF(ISBLANK(Table2[[#This Row],[ActualResult]]), "_", IF(Table2[[#This Row],[ActualWinner]]=Table2[[#This Row],[PredictedWinner]], "Y", "N"))</f>
        <v>_</v>
      </c>
      <c r="P929" s="2" t="str">
        <f>IF(ISBLANK(Table2[[#This Row],[ActualResult]]), "_", IF(Table2[[#This Row],[ActualAwayScore]]=Table2[[#This Row],[PredictedAwayScore]], "Y", "N"))</f>
        <v>_</v>
      </c>
      <c r="Q929" s="2" t="str">
        <f>IF(ISBLANK(Table2[[#This Row],[ActualResult]]), "_", IF(Table2[[#This Row],[ActualHomeScore]]=Table2[[#This Row],[PredictedHomeScore]], "Y", "N"))</f>
        <v>_</v>
      </c>
      <c r="R929" s="2"/>
      <c r="S929" s="2" t="str">
        <f t="shared" si="42"/>
        <v>_</v>
      </c>
      <c r="T929" s="2">
        <f>IF(VLOOKUP(Table2[[#This Row],[AwayTeam]],Table3[[Teams]:[D]],2)=VLOOKUP(Table2[[#This Row],[HomeTeam]],Table3[[Teams]:[D]],2),1,0)</f>
        <v>0</v>
      </c>
      <c r="U929" s="2">
        <f>IF(VLOOKUP(Table2[[#This Row],[AwayTeam]],Table3[[Teams]:[D]],3)=VLOOKUP(Table2[[#This Row],[HomeTeam]],Table3[[Teams]:[D]],3),1,0)</f>
        <v>0</v>
      </c>
      <c r="V929" s="2">
        <f>IF(Table2[[#This Row],[InterConf]]=1,IF(Table2[[#This Row],[InterDiv]]=0, 1, 0), 0)</f>
        <v>0</v>
      </c>
      <c r="W929" s="2">
        <f>IF(VLOOKUP(Table2[[#This Row],[AwayTeam]],Table3[[Teams]:[D]],2)&lt;&gt;VLOOKUP(Table2[[#This Row],[HomeTeam]],Table3[[Teams]:[D]],2),1,0)</f>
        <v>1</v>
      </c>
    </row>
    <row r="930" spans="1:23" x14ac:dyDescent="0.25">
      <c r="B930" s="1">
        <v>45713</v>
      </c>
      <c r="C930" s="9" t="s">
        <v>1039</v>
      </c>
      <c r="D930" s="2" t="s">
        <v>31</v>
      </c>
      <c r="E930" s="2" t="s">
        <v>37</v>
      </c>
      <c r="F930" s="2"/>
      <c r="G930" s="2"/>
      <c r="H930" s="2" t="str">
        <f t="shared" si="44"/>
        <v>_</v>
      </c>
      <c r="I930" s="2"/>
      <c r="J930" s="2"/>
      <c r="K930" s="2"/>
      <c r="L930" s="2" t="str">
        <f t="shared" si="43"/>
        <v>_</v>
      </c>
      <c r="M930" s="2"/>
      <c r="N930" s="2">
        <f>IF(ISBLANK(Table2[[#This Row],[ActualResult]]), 0, 1)</f>
        <v>0</v>
      </c>
      <c r="O930" s="2" t="str">
        <f>IF(ISBLANK(Table2[[#This Row],[ActualResult]]), "_", IF(Table2[[#This Row],[ActualWinner]]=Table2[[#This Row],[PredictedWinner]], "Y", "N"))</f>
        <v>_</v>
      </c>
      <c r="P930" s="2" t="str">
        <f>IF(ISBLANK(Table2[[#This Row],[ActualResult]]), "_", IF(Table2[[#This Row],[ActualAwayScore]]=Table2[[#This Row],[PredictedAwayScore]], "Y", "N"))</f>
        <v>_</v>
      </c>
      <c r="Q930" s="2" t="str">
        <f>IF(ISBLANK(Table2[[#This Row],[ActualResult]]), "_", IF(Table2[[#This Row],[ActualHomeScore]]=Table2[[#This Row],[PredictedHomeScore]], "Y", "N"))</f>
        <v>_</v>
      </c>
      <c r="R930" s="2"/>
      <c r="S930" s="2" t="str">
        <f t="shared" si="42"/>
        <v>_</v>
      </c>
      <c r="T930" s="2">
        <f>IF(VLOOKUP(Table2[[#This Row],[AwayTeam]],Table3[[Teams]:[D]],2)=VLOOKUP(Table2[[#This Row],[HomeTeam]],Table3[[Teams]:[D]],2),1,0)</f>
        <v>0</v>
      </c>
      <c r="U930" s="2">
        <f>IF(VLOOKUP(Table2[[#This Row],[AwayTeam]],Table3[[Teams]:[D]],3)=VLOOKUP(Table2[[#This Row],[HomeTeam]],Table3[[Teams]:[D]],3),1,0)</f>
        <v>0</v>
      </c>
      <c r="V930" s="2">
        <f>IF(Table2[[#This Row],[InterConf]]=1,IF(Table2[[#This Row],[InterDiv]]=0, 1, 0), 0)</f>
        <v>0</v>
      </c>
      <c r="W930" s="2">
        <f>IF(VLOOKUP(Table2[[#This Row],[AwayTeam]],Table3[[Teams]:[D]],2)&lt;&gt;VLOOKUP(Table2[[#This Row],[HomeTeam]],Table3[[Teams]:[D]],2),1,0)</f>
        <v>1</v>
      </c>
    </row>
    <row r="931" spans="1:23" x14ac:dyDescent="0.25">
      <c r="A931" s="5"/>
      <c r="B931" s="3">
        <v>45713</v>
      </c>
      <c r="C931" s="10" t="s">
        <v>1040</v>
      </c>
      <c r="D931" s="4" t="s">
        <v>17</v>
      </c>
      <c r="E931" s="4" t="s">
        <v>15</v>
      </c>
      <c r="F931" s="4"/>
      <c r="G931" s="4"/>
      <c r="H931" s="4" t="str">
        <f t="shared" si="44"/>
        <v>_</v>
      </c>
      <c r="I931" s="4"/>
      <c r="J931" s="4"/>
      <c r="K931" s="4"/>
      <c r="L931" s="4" t="str">
        <f t="shared" si="43"/>
        <v>_</v>
      </c>
      <c r="M931" s="4"/>
      <c r="N931" s="4">
        <f>IF(ISBLANK(Table2[[#This Row],[ActualResult]]), 0, 1)</f>
        <v>0</v>
      </c>
      <c r="O931" s="4" t="str">
        <f>IF(ISBLANK(Table2[[#This Row],[ActualResult]]), "_", IF(Table2[[#This Row],[ActualWinner]]=Table2[[#This Row],[PredictedWinner]], "Y", "N"))</f>
        <v>_</v>
      </c>
      <c r="P931" s="4" t="str">
        <f>IF(ISBLANK(Table2[[#This Row],[ActualResult]]), "_", IF(Table2[[#This Row],[ActualAwayScore]]=Table2[[#This Row],[PredictedAwayScore]], "Y", "N"))</f>
        <v>_</v>
      </c>
      <c r="Q931" s="4" t="str">
        <f>IF(ISBLANK(Table2[[#This Row],[ActualResult]]), "_", IF(Table2[[#This Row],[ActualHomeScore]]=Table2[[#This Row],[PredictedHomeScore]], "Y", "N"))</f>
        <v>_</v>
      </c>
      <c r="R931" s="2"/>
      <c r="S931" s="2" t="str">
        <f t="shared" si="42"/>
        <v>_</v>
      </c>
      <c r="T931" s="2">
        <f>IF(VLOOKUP(Table2[[#This Row],[AwayTeam]],Table3[[Teams]:[D]],2)=VLOOKUP(Table2[[#This Row],[HomeTeam]],Table3[[Teams]:[D]],2),1,0)</f>
        <v>1</v>
      </c>
      <c r="U931" s="2">
        <f>IF(VLOOKUP(Table2[[#This Row],[AwayTeam]],Table3[[Teams]:[D]],3)=VLOOKUP(Table2[[#This Row],[HomeTeam]],Table3[[Teams]:[D]],3),1,0)</f>
        <v>1</v>
      </c>
      <c r="V931" s="2">
        <f>IF(Table2[[#This Row],[InterConf]]=1,IF(Table2[[#This Row],[InterDiv]]=0, 1, 0), 0)</f>
        <v>0</v>
      </c>
      <c r="W931" s="2">
        <f>IF(VLOOKUP(Table2[[#This Row],[AwayTeam]],Table3[[Teams]:[D]],2)&lt;&gt;VLOOKUP(Table2[[#This Row],[HomeTeam]],Table3[[Teams]:[D]],2),1,0)</f>
        <v>0</v>
      </c>
    </row>
    <row r="932" spans="1:23" x14ac:dyDescent="0.25">
      <c r="B932" s="1">
        <v>45714</v>
      </c>
      <c r="C932" s="9" t="s">
        <v>1041</v>
      </c>
      <c r="D932" s="2" t="s">
        <v>22</v>
      </c>
      <c r="E932" s="2" t="s">
        <v>30</v>
      </c>
      <c r="F932" s="2"/>
      <c r="G932" s="2"/>
      <c r="H932" s="2" t="str">
        <f t="shared" si="44"/>
        <v>_</v>
      </c>
      <c r="I932" s="2"/>
      <c r="J932" s="2"/>
      <c r="K932" s="2"/>
      <c r="L932" s="2" t="str">
        <f t="shared" si="43"/>
        <v>_</v>
      </c>
      <c r="M932" s="2"/>
      <c r="N932" s="2">
        <f>IF(ISBLANK(Table2[[#This Row],[ActualResult]]), 0, 1)</f>
        <v>0</v>
      </c>
      <c r="O932" s="2" t="str">
        <f>IF(ISBLANK(Table2[[#This Row],[ActualResult]]), "_", IF(Table2[[#This Row],[ActualWinner]]=Table2[[#This Row],[PredictedWinner]], "Y", "N"))</f>
        <v>_</v>
      </c>
      <c r="P932" s="2" t="str">
        <f>IF(ISBLANK(Table2[[#This Row],[ActualResult]]), "_", IF(Table2[[#This Row],[ActualAwayScore]]=Table2[[#This Row],[PredictedAwayScore]], "Y", "N"))</f>
        <v>_</v>
      </c>
      <c r="Q932" s="2" t="str">
        <f>IF(ISBLANK(Table2[[#This Row],[ActualResult]]), "_", IF(Table2[[#This Row],[ActualHomeScore]]=Table2[[#This Row],[PredictedHomeScore]], "Y", "N"))</f>
        <v>_</v>
      </c>
      <c r="R932" s="2"/>
      <c r="S932" s="2" t="str">
        <f t="shared" si="42"/>
        <v>_</v>
      </c>
      <c r="T932" s="2">
        <f>IF(VLOOKUP(Table2[[#This Row],[AwayTeam]],Table3[[Teams]:[D]],2)=VLOOKUP(Table2[[#This Row],[HomeTeam]],Table3[[Teams]:[D]],2),1,0)</f>
        <v>0</v>
      </c>
      <c r="U932" s="2">
        <f>IF(VLOOKUP(Table2[[#This Row],[AwayTeam]],Table3[[Teams]:[D]],3)=VLOOKUP(Table2[[#This Row],[HomeTeam]],Table3[[Teams]:[D]],3),1,0)</f>
        <v>0</v>
      </c>
      <c r="V932" s="2">
        <f>IF(Table2[[#This Row],[InterConf]]=1,IF(Table2[[#This Row],[InterDiv]]=0, 1, 0), 0)</f>
        <v>0</v>
      </c>
      <c r="W932" s="2">
        <f>IF(VLOOKUP(Table2[[#This Row],[AwayTeam]],Table3[[Teams]:[D]],2)&lt;&gt;VLOOKUP(Table2[[#This Row],[HomeTeam]],Table3[[Teams]:[D]],2),1,0)</f>
        <v>1</v>
      </c>
    </row>
    <row r="933" spans="1:23" x14ac:dyDescent="0.25">
      <c r="B933" s="1">
        <v>45714</v>
      </c>
      <c r="C933" s="9" t="s">
        <v>1042</v>
      </c>
      <c r="D933" s="2" t="s">
        <v>32</v>
      </c>
      <c r="E933" s="2" t="s">
        <v>26</v>
      </c>
      <c r="F933" s="2"/>
      <c r="G933" s="2"/>
      <c r="H933" s="2" t="str">
        <f t="shared" si="44"/>
        <v>_</v>
      </c>
      <c r="I933" s="2"/>
      <c r="J933" s="2"/>
      <c r="K933" s="2"/>
      <c r="L933" s="2" t="str">
        <f t="shared" si="43"/>
        <v>_</v>
      </c>
      <c r="M933" s="2"/>
      <c r="N933" s="2">
        <f>IF(ISBLANK(Table2[[#This Row],[ActualResult]]), 0, 1)</f>
        <v>0</v>
      </c>
      <c r="O933" s="2" t="str">
        <f>IF(ISBLANK(Table2[[#This Row],[ActualResult]]), "_", IF(Table2[[#This Row],[ActualWinner]]=Table2[[#This Row],[PredictedWinner]], "Y", "N"))</f>
        <v>_</v>
      </c>
      <c r="P933" s="2" t="str">
        <f>IF(ISBLANK(Table2[[#This Row],[ActualResult]]), "_", IF(Table2[[#This Row],[ActualAwayScore]]=Table2[[#This Row],[PredictedAwayScore]], "Y", "N"))</f>
        <v>_</v>
      </c>
      <c r="Q933" s="2" t="str">
        <f>IF(ISBLANK(Table2[[#This Row],[ActualResult]]), "_", IF(Table2[[#This Row],[ActualHomeScore]]=Table2[[#This Row],[PredictedHomeScore]], "Y", "N"))</f>
        <v>_</v>
      </c>
      <c r="R933" s="2"/>
      <c r="S933" s="2" t="str">
        <f t="shared" si="42"/>
        <v>_</v>
      </c>
      <c r="T933" s="2">
        <f>IF(VLOOKUP(Table2[[#This Row],[AwayTeam]],Table3[[Teams]:[D]],2)=VLOOKUP(Table2[[#This Row],[HomeTeam]],Table3[[Teams]:[D]],2),1,0)</f>
        <v>0</v>
      </c>
      <c r="U933" s="2">
        <f>IF(VLOOKUP(Table2[[#This Row],[AwayTeam]],Table3[[Teams]:[D]],3)=VLOOKUP(Table2[[#This Row],[HomeTeam]],Table3[[Teams]:[D]],3),1,0)</f>
        <v>0</v>
      </c>
      <c r="V933" s="2">
        <f>IF(Table2[[#This Row],[InterConf]]=1,IF(Table2[[#This Row],[InterDiv]]=0, 1, 0), 0)</f>
        <v>0</v>
      </c>
      <c r="W933" s="2">
        <f>IF(VLOOKUP(Table2[[#This Row],[AwayTeam]],Table3[[Teams]:[D]],2)&lt;&gt;VLOOKUP(Table2[[#This Row],[HomeTeam]],Table3[[Teams]:[D]],2),1,0)</f>
        <v>1</v>
      </c>
    </row>
    <row r="934" spans="1:23" x14ac:dyDescent="0.25">
      <c r="A934" s="5"/>
      <c r="B934" s="3">
        <v>45714</v>
      </c>
      <c r="C934" s="10" t="s">
        <v>1043</v>
      </c>
      <c r="D934" s="4" t="s">
        <v>25</v>
      </c>
      <c r="E934" s="4" t="s">
        <v>28</v>
      </c>
      <c r="F934" s="4"/>
      <c r="G934" s="4"/>
      <c r="H934" s="4" t="str">
        <f t="shared" si="44"/>
        <v>_</v>
      </c>
      <c r="I934" s="4"/>
      <c r="J934" s="4"/>
      <c r="K934" s="4"/>
      <c r="L934" s="2" t="str">
        <f t="shared" si="43"/>
        <v>_</v>
      </c>
      <c r="M934" s="4"/>
      <c r="N934" s="4">
        <f>IF(ISBLANK(Table2[[#This Row],[ActualResult]]), 0, 1)</f>
        <v>0</v>
      </c>
      <c r="O934" s="4" t="str">
        <f>IF(ISBLANK(Table2[[#This Row],[ActualResult]]), "_", IF(Table2[[#This Row],[ActualWinner]]=Table2[[#This Row],[PredictedWinner]], "Y", "N"))</f>
        <v>_</v>
      </c>
      <c r="P934" s="4" t="str">
        <f>IF(ISBLANK(Table2[[#This Row],[ActualResult]]), "_", IF(Table2[[#This Row],[ActualAwayScore]]=Table2[[#This Row],[PredictedAwayScore]], "Y", "N"))</f>
        <v>_</v>
      </c>
      <c r="Q934" s="4" t="str">
        <f>IF(ISBLANK(Table2[[#This Row],[ActualResult]]), "_", IF(Table2[[#This Row],[ActualHomeScore]]=Table2[[#This Row],[PredictedHomeScore]], "Y", "N"))</f>
        <v>_</v>
      </c>
      <c r="R934" s="2"/>
      <c r="S934" s="2" t="str">
        <f t="shared" si="42"/>
        <v>_</v>
      </c>
      <c r="T934" s="2">
        <f>IF(VLOOKUP(Table2[[#This Row],[AwayTeam]],Table3[[Teams]:[D]],2)=VLOOKUP(Table2[[#This Row],[HomeTeam]],Table3[[Teams]:[D]],2),1,0)</f>
        <v>1</v>
      </c>
      <c r="U934" s="2">
        <f>IF(VLOOKUP(Table2[[#This Row],[AwayTeam]],Table3[[Teams]:[D]],3)=VLOOKUP(Table2[[#This Row],[HomeTeam]],Table3[[Teams]:[D]],3),1,0)</f>
        <v>1</v>
      </c>
      <c r="V934" s="2">
        <f>IF(Table2[[#This Row],[InterConf]]=1,IF(Table2[[#This Row],[InterDiv]]=0, 1, 0), 0)</f>
        <v>0</v>
      </c>
      <c r="W934" s="2">
        <f>IF(VLOOKUP(Table2[[#This Row],[AwayTeam]],Table3[[Teams]:[D]],2)&lt;&gt;VLOOKUP(Table2[[#This Row],[HomeTeam]],Table3[[Teams]:[D]],2),1,0)</f>
        <v>0</v>
      </c>
    </row>
    <row r="935" spans="1:23" x14ac:dyDescent="0.25">
      <c r="B935" s="1">
        <v>45715</v>
      </c>
      <c r="C935" s="9" t="s">
        <v>1044</v>
      </c>
      <c r="D935" s="2" t="s">
        <v>33</v>
      </c>
      <c r="E935" s="2" t="s">
        <v>16</v>
      </c>
      <c r="F935" s="2"/>
      <c r="G935" s="2"/>
      <c r="H935" s="2" t="str">
        <f t="shared" si="44"/>
        <v>_</v>
      </c>
      <c r="I935" s="2"/>
      <c r="J935" s="2"/>
      <c r="K935" s="2"/>
      <c r="L935" s="19" t="str">
        <f t="shared" si="43"/>
        <v>_</v>
      </c>
      <c r="M935" s="2"/>
      <c r="N935" s="2">
        <f>IF(ISBLANK(Table2[[#This Row],[ActualResult]]), 0, 1)</f>
        <v>0</v>
      </c>
      <c r="O935" s="2" t="str">
        <f>IF(ISBLANK(Table2[[#This Row],[ActualResult]]), "_", IF(Table2[[#This Row],[ActualWinner]]=Table2[[#This Row],[PredictedWinner]], "Y", "N"))</f>
        <v>_</v>
      </c>
      <c r="P935" s="2" t="str">
        <f>IF(ISBLANK(Table2[[#This Row],[ActualResult]]), "_", IF(Table2[[#This Row],[ActualAwayScore]]=Table2[[#This Row],[PredictedAwayScore]], "Y", "N"))</f>
        <v>_</v>
      </c>
      <c r="Q935" s="2" t="str">
        <f>IF(ISBLANK(Table2[[#This Row],[ActualResult]]), "_", IF(Table2[[#This Row],[ActualHomeScore]]=Table2[[#This Row],[PredictedHomeScore]], "Y", "N"))</f>
        <v>_</v>
      </c>
      <c r="R935" s="2"/>
      <c r="S935" s="2" t="str">
        <f t="shared" si="42"/>
        <v>_</v>
      </c>
      <c r="T935" s="2">
        <f>IF(VLOOKUP(Table2[[#This Row],[AwayTeam]],Table3[[Teams]:[D]],2)=VLOOKUP(Table2[[#This Row],[HomeTeam]],Table3[[Teams]:[D]],2),1,0)</f>
        <v>1</v>
      </c>
      <c r="U935" s="2">
        <f>IF(VLOOKUP(Table2[[#This Row],[AwayTeam]],Table3[[Teams]:[D]],3)=VLOOKUP(Table2[[#This Row],[HomeTeam]],Table3[[Teams]:[D]],3),1,0)</f>
        <v>0</v>
      </c>
      <c r="V935" s="2">
        <f>IF(Table2[[#This Row],[InterConf]]=1,IF(Table2[[#This Row],[InterDiv]]=0, 1, 0), 0)</f>
        <v>1</v>
      </c>
      <c r="W935" s="2">
        <f>IF(VLOOKUP(Table2[[#This Row],[AwayTeam]],Table3[[Teams]:[D]],2)&lt;&gt;VLOOKUP(Table2[[#This Row],[HomeTeam]],Table3[[Teams]:[D]],2),1,0)</f>
        <v>0</v>
      </c>
    </row>
    <row r="936" spans="1:23" x14ac:dyDescent="0.25">
      <c r="B936" s="1">
        <v>45715</v>
      </c>
      <c r="C936" s="9" t="s">
        <v>1045</v>
      </c>
      <c r="D936" s="2" t="s">
        <v>38</v>
      </c>
      <c r="E936" s="2" t="s">
        <v>19</v>
      </c>
      <c r="F936" s="2"/>
      <c r="G936" s="2"/>
      <c r="H936" s="2" t="str">
        <f t="shared" si="44"/>
        <v>_</v>
      </c>
      <c r="I936" s="2"/>
      <c r="J936" s="2"/>
      <c r="K936" s="2"/>
      <c r="L936" s="2" t="str">
        <f t="shared" si="43"/>
        <v>_</v>
      </c>
      <c r="M936" s="2"/>
      <c r="N936" s="2">
        <f>IF(ISBLANK(Table2[[#This Row],[ActualResult]]), 0, 1)</f>
        <v>0</v>
      </c>
      <c r="O936" s="2" t="str">
        <f>IF(ISBLANK(Table2[[#This Row],[ActualResult]]), "_", IF(Table2[[#This Row],[ActualWinner]]=Table2[[#This Row],[PredictedWinner]], "Y", "N"))</f>
        <v>_</v>
      </c>
      <c r="P936" s="2" t="str">
        <f>IF(ISBLANK(Table2[[#This Row],[ActualResult]]), "_", IF(Table2[[#This Row],[ActualAwayScore]]=Table2[[#This Row],[PredictedAwayScore]], "Y", "N"))</f>
        <v>_</v>
      </c>
      <c r="Q936" s="2" t="str">
        <f>IF(ISBLANK(Table2[[#This Row],[ActualResult]]), "_", IF(Table2[[#This Row],[ActualHomeScore]]=Table2[[#This Row],[PredictedHomeScore]], "Y", "N"))</f>
        <v>_</v>
      </c>
      <c r="R936" s="2"/>
      <c r="S936" s="2" t="str">
        <f t="shared" si="42"/>
        <v>_</v>
      </c>
      <c r="T936" s="2">
        <f>IF(VLOOKUP(Table2[[#This Row],[AwayTeam]],Table3[[Teams]:[D]],2)=VLOOKUP(Table2[[#This Row],[HomeTeam]],Table3[[Teams]:[D]],2),1,0)</f>
        <v>0</v>
      </c>
      <c r="U936" s="2">
        <f>IF(VLOOKUP(Table2[[#This Row],[AwayTeam]],Table3[[Teams]:[D]],3)=VLOOKUP(Table2[[#This Row],[HomeTeam]],Table3[[Teams]:[D]],3),1,0)</f>
        <v>0</v>
      </c>
      <c r="V936" s="2">
        <f>IF(Table2[[#This Row],[InterConf]]=1,IF(Table2[[#This Row],[InterDiv]]=0, 1, 0), 0)</f>
        <v>0</v>
      </c>
      <c r="W936" s="2">
        <f>IF(VLOOKUP(Table2[[#This Row],[AwayTeam]],Table3[[Teams]:[D]],2)&lt;&gt;VLOOKUP(Table2[[#This Row],[HomeTeam]],Table3[[Teams]:[D]],2),1,0)</f>
        <v>1</v>
      </c>
    </row>
    <row r="937" spans="1:23" x14ac:dyDescent="0.25">
      <c r="B937" s="1">
        <v>45715</v>
      </c>
      <c r="C937" s="9" t="s">
        <v>1046</v>
      </c>
      <c r="D937" s="2" t="s">
        <v>36</v>
      </c>
      <c r="E937" s="2" t="s">
        <v>31</v>
      </c>
      <c r="F937" s="2"/>
      <c r="G937" s="2"/>
      <c r="H937" s="2" t="str">
        <f t="shared" si="44"/>
        <v>_</v>
      </c>
      <c r="I937" s="2"/>
      <c r="J937" s="2"/>
      <c r="K937" s="2"/>
      <c r="L937" s="2" t="str">
        <f t="shared" si="43"/>
        <v>_</v>
      </c>
      <c r="M937" s="2"/>
      <c r="N937" s="2">
        <f>IF(ISBLANK(Table2[[#This Row],[ActualResult]]), 0, 1)</f>
        <v>0</v>
      </c>
      <c r="O937" s="2" t="str">
        <f>IF(ISBLANK(Table2[[#This Row],[ActualResult]]), "_", IF(Table2[[#This Row],[ActualWinner]]=Table2[[#This Row],[PredictedWinner]], "Y", "N"))</f>
        <v>_</v>
      </c>
      <c r="P937" s="2" t="str">
        <f>IF(ISBLANK(Table2[[#This Row],[ActualResult]]), "_", IF(Table2[[#This Row],[ActualAwayScore]]=Table2[[#This Row],[PredictedAwayScore]], "Y", "N"))</f>
        <v>_</v>
      </c>
      <c r="Q937" s="2" t="str">
        <f>IF(ISBLANK(Table2[[#This Row],[ActualResult]]), "_", IF(Table2[[#This Row],[ActualHomeScore]]=Table2[[#This Row],[PredictedHomeScore]], "Y", "N"))</f>
        <v>_</v>
      </c>
      <c r="R937" s="2"/>
      <c r="S937" s="2" t="str">
        <f t="shared" si="42"/>
        <v>_</v>
      </c>
      <c r="T937" s="2">
        <f>IF(VLOOKUP(Table2[[#This Row],[AwayTeam]],Table3[[Teams]:[D]],2)=VLOOKUP(Table2[[#This Row],[HomeTeam]],Table3[[Teams]:[D]],2),1,0)</f>
        <v>1</v>
      </c>
      <c r="U937" s="2">
        <f>IF(VLOOKUP(Table2[[#This Row],[AwayTeam]],Table3[[Teams]:[D]],3)=VLOOKUP(Table2[[#This Row],[HomeTeam]],Table3[[Teams]:[D]],3),1,0)</f>
        <v>0</v>
      </c>
      <c r="V937" s="2">
        <f>IF(Table2[[#This Row],[InterConf]]=1,IF(Table2[[#This Row],[InterDiv]]=0, 1, 0), 0)</f>
        <v>1</v>
      </c>
      <c r="W937" s="2">
        <f>IF(VLOOKUP(Table2[[#This Row],[AwayTeam]],Table3[[Teams]:[D]],2)&lt;&gt;VLOOKUP(Table2[[#This Row],[HomeTeam]],Table3[[Teams]:[D]],2),1,0)</f>
        <v>0</v>
      </c>
    </row>
    <row r="938" spans="1:23" x14ac:dyDescent="0.25">
      <c r="B938" s="1">
        <v>45715</v>
      </c>
      <c r="C938" s="9" t="s">
        <v>1047</v>
      </c>
      <c r="D938" s="2" t="s">
        <v>24</v>
      </c>
      <c r="E938" s="2" t="s">
        <v>43</v>
      </c>
      <c r="F938" s="2"/>
      <c r="G938" s="2"/>
      <c r="H938" s="2" t="str">
        <f t="shared" si="44"/>
        <v>_</v>
      </c>
      <c r="I938" s="2"/>
      <c r="J938" s="2"/>
      <c r="K938" s="2"/>
      <c r="L938" s="2" t="str">
        <f t="shared" si="43"/>
        <v>_</v>
      </c>
      <c r="M938" s="2"/>
      <c r="N938" s="2">
        <f>IF(ISBLANK(Table2[[#This Row],[ActualResult]]), 0, 1)</f>
        <v>0</v>
      </c>
      <c r="O938" s="2" t="str">
        <f>IF(ISBLANK(Table2[[#This Row],[ActualResult]]), "_", IF(Table2[[#This Row],[ActualWinner]]=Table2[[#This Row],[PredictedWinner]], "Y", "N"))</f>
        <v>_</v>
      </c>
      <c r="P938" s="2" t="str">
        <f>IF(ISBLANK(Table2[[#This Row],[ActualResult]]), "_", IF(Table2[[#This Row],[ActualAwayScore]]=Table2[[#This Row],[PredictedAwayScore]], "Y", "N"))</f>
        <v>_</v>
      </c>
      <c r="Q938" s="2" t="str">
        <f>IF(ISBLANK(Table2[[#This Row],[ActualResult]]), "_", IF(Table2[[#This Row],[ActualHomeScore]]=Table2[[#This Row],[PredictedHomeScore]], "Y", "N"))</f>
        <v>_</v>
      </c>
      <c r="R938" s="2"/>
      <c r="S938" s="2" t="str">
        <f t="shared" si="42"/>
        <v>_</v>
      </c>
      <c r="T938" s="2">
        <f>IF(VLOOKUP(Table2[[#This Row],[AwayTeam]],Table3[[Teams]:[D]],2)=VLOOKUP(Table2[[#This Row],[HomeTeam]],Table3[[Teams]:[D]],2),1,0)</f>
        <v>0</v>
      </c>
      <c r="U938" s="2">
        <f>IF(VLOOKUP(Table2[[#This Row],[AwayTeam]],Table3[[Teams]:[D]],3)=VLOOKUP(Table2[[#This Row],[HomeTeam]],Table3[[Teams]:[D]],3),1,0)</f>
        <v>0</v>
      </c>
      <c r="V938" s="2">
        <f>IF(Table2[[#This Row],[InterConf]]=1,IF(Table2[[#This Row],[InterDiv]]=0, 1, 0), 0)</f>
        <v>0</v>
      </c>
      <c r="W938" s="2">
        <f>IF(VLOOKUP(Table2[[#This Row],[AwayTeam]],Table3[[Teams]:[D]],2)&lt;&gt;VLOOKUP(Table2[[#This Row],[HomeTeam]],Table3[[Teams]:[D]],2),1,0)</f>
        <v>1</v>
      </c>
    </row>
    <row r="939" spans="1:23" x14ac:dyDescent="0.25">
      <c r="B939" s="1">
        <v>45715</v>
      </c>
      <c r="C939" s="9" t="s">
        <v>1048</v>
      </c>
      <c r="D939" s="2" t="s">
        <v>45</v>
      </c>
      <c r="E939" s="2" t="s">
        <v>21</v>
      </c>
      <c r="F939" s="2"/>
      <c r="G939" s="2"/>
      <c r="H939" s="2" t="str">
        <f t="shared" si="44"/>
        <v>_</v>
      </c>
      <c r="I939" s="2"/>
      <c r="J939" s="2"/>
      <c r="K939" s="2"/>
      <c r="L939" s="2" t="str">
        <f t="shared" si="43"/>
        <v>_</v>
      </c>
      <c r="M939" s="2"/>
      <c r="N939" s="2">
        <f>IF(ISBLANK(Table2[[#This Row],[ActualResult]]), 0, 1)</f>
        <v>0</v>
      </c>
      <c r="O939" s="2" t="str">
        <f>IF(ISBLANK(Table2[[#This Row],[ActualResult]]), "_", IF(Table2[[#This Row],[ActualWinner]]=Table2[[#This Row],[PredictedWinner]], "Y", "N"))</f>
        <v>_</v>
      </c>
      <c r="P939" s="2" t="str">
        <f>IF(ISBLANK(Table2[[#This Row],[ActualResult]]), "_", IF(Table2[[#This Row],[ActualAwayScore]]=Table2[[#This Row],[PredictedAwayScore]], "Y", "N"))</f>
        <v>_</v>
      </c>
      <c r="Q939" s="2" t="str">
        <f>IF(ISBLANK(Table2[[#This Row],[ActualResult]]), "_", IF(Table2[[#This Row],[ActualHomeScore]]=Table2[[#This Row],[PredictedHomeScore]], "Y", "N"))</f>
        <v>_</v>
      </c>
      <c r="R939" s="2"/>
      <c r="S939" s="2" t="str">
        <f t="shared" si="42"/>
        <v>_</v>
      </c>
      <c r="T939" s="2">
        <f>IF(VLOOKUP(Table2[[#This Row],[AwayTeam]],Table3[[Teams]:[D]],2)=VLOOKUP(Table2[[#This Row],[HomeTeam]],Table3[[Teams]:[D]],2),1,0)</f>
        <v>1</v>
      </c>
      <c r="U939" s="2">
        <f>IF(VLOOKUP(Table2[[#This Row],[AwayTeam]],Table3[[Teams]:[D]],3)=VLOOKUP(Table2[[#This Row],[HomeTeam]],Table3[[Teams]:[D]],3),1,0)</f>
        <v>1</v>
      </c>
      <c r="V939" s="2">
        <f>IF(Table2[[#This Row],[InterConf]]=1,IF(Table2[[#This Row],[InterDiv]]=0, 1, 0), 0)</f>
        <v>0</v>
      </c>
      <c r="W939" s="2">
        <f>IF(VLOOKUP(Table2[[#This Row],[AwayTeam]],Table3[[Teams]:[D]],2)&lt;&gt;VLOOKUP(Table2[[#This Row],[HomeTeam]],Table3[[Teams]:[D]],2),1,0)</f>
        <v>0</v>
      </c>
    </row>
    <row r="940" spans="1:23" x14ac:dyDescent="0.25">
      <c r="B940" s="1">
        <v>45715</v>
      </c>
      <c r="C940" s="9" t="s">
        <v>1049</v>
      </c>
      <c r="D940" s="2" t="s">
        <v>13</v>
      </c>
      <c r="E940" s="2" t="s">
        <v>46</v>
      </c>
      <c r="F940" s="2"/>
      <c r="G940" s="2"/>
      <c r="H940" s="2" t="str">
        <f t="shared" si="44"/>
        <v>_</v>
      </c>
      <c r="I940" s="2"/>
      <c r="J940" s="2"/>
      <c r="K940" s="2"/>
      <c r="L940" s="2" t="str">
        <f t="shared" si="43"/>
        <v>_</v>
      </c>
      <c r="M940" s="2"/>
      <c r="N940" s="2">
        <f>IF(ISBLANK(Table2[[#This Row],[ActualResult]]), 0, 1)</f>
        <v>0</v>
      </c>
      <c r="O940" s="2" t="str">
        <f>IF(ISBLANK(Table2[[#This Row],[ActualResult]]), "_", IF(Table2[[#This Row],[ActualWinner]]=Table2[[#This Row],[PredictedWinner]], "Y", "N"))</f>
        <v>_</v>
      </c>
      <c r="P940" s="2" t="str">
        <f>IF(ISBLANK(Table2[[#This Row],[ActualResult]]), "_", IF(Table2[[#This Row],[ActualAwayScore]]=Table2[[#This Row],[PredictedAwayScore]], "Y", "N"))</f>
        <v>_</v>
      </c>
      <c r="Q940" s="2" t="str">
        <f>IF(ISBLANK(Table2[[#This Row],[ActualResult]]), "_", IF(Table2[[#This Row],[ActualHomeScore]]=Table2[[#This Row],[PredictedHomeScore]], "Y", "N"))</f>
        <v>_</v>
      </c>
      <c r="R940" s="2"/>
      <c r="S940" s="2" t="str">
        <f t="shared" si="42"/>
        <v>_</v>
      </c>
      <c r="T940" s="2">
        <f>IF(VLOOKUP(Table2[[#This Row],[AwayTeam]],Table3[[Teams]:[D]],2)=VLOOKUP(Table2[[#This Row],[HomeTeam]],Table3[[Teams]:[D]],2),1,0)</f>
        <v>0</v>
      </c>
      <c r="U940" s="2">
        <f>IF(VLOOKUP(Table2[[#This Row],[AwayTeam]],Table3[[Teams]:[D]],3)=VLOOKUP(Table2[[#This Row],[HomeTeam]],Table3[[Teams]:[D]],3),1,0)</f>
        <v>0</v>
      </c>
      <c r="V940" s="2">
        <f>IF(Table2[[#This Row],[InterConf]]=1,IF(Table2[[#This Row],[InterDiv]]=0, 1, 0), 0)</f>
        <v>0</v>
      </c>
      <c r="W940" s="2">
        <f>IF(VLOOKUP(Table2[[#This Row],[AwayTeam]],Table3[[Teams]:[D]],2)&lt;&gt;VLOOKUP(Table2[[#This Row],[HomeTeam]],Table3[[Teams]:[D]],2),1,0)</f>
        <v>1</v>
      </c>
    </row>
    <row r="941" spans="1:23" x14ac:dyDescent="0.25">
      <c r="B941" s="1">
        <v>45715</v>
      </c>
      <c r="C941" s="9" t="s">
        <v>1050</v>
      </c>
      <c r="D941" s="2" t="s">
        <v>29</v>
      </c>
      <c r="E941" s="2" t="s">
        <v>44</v>
      </c>
      <c r="F941" s="2"/>
      <c r="G941" s="2"/>
      <c r="H941" s="2" t="str">
        <f t="shared" si="44"/>
        <v>_</v>
      </c>
      <c r="I941" s="2"/>
      <c r="J941" s="2"/>
      <c r="K941" s="2"/>
      <c r="L941" s="2" t="str">
        <f t="shared" si="43"/>
        <v>_</v>
      </c>
      <c r="M941" s="2"/>
      <c r="N941" s="2">
        <f>IF(ISBLANK(Table2[[#This Row],[ActualResult]]), 0, 1)</f>
        <v>0</v>
      </c>
      <c r="O941" s="2" t="str">
        <f>IF(ISBLANK(Table2[[#This Row],[ActualResult]]), "_", IF(Table2[[#This Row],[ActualWinner]]=Table2[[#This Row],[PredictedWinner]], "Y", "N"))</f>
        <v>_</v>
      </c>
      <c r="P941" s="2" t="str">
        <f>IF(ISBLANK(Table2[[#This Row],[ActualResult]]), "_", IF(Table2[[#This Row],[ActualAwayScore]]=Table2[[#This Row],[PredictedAwayScore]], "Y", "N"))</f>
        <v>_</v>
      </c>
      <c r="Q941" s="2" t="str">
        <f>IF(ISBLANK(Table2[[#This Row],[ActualResult]]), "_", IF(Table2[[#This Row],[ActualHomeScore]]=Table2[[#This Row],[PredictedHomeScore]], "Y", "N"))</f>
        <v>_</v>
      </c>
      <c r="R941" s="2"/>
      <c r="S941" s="2" t="str">
        <f t="shared" si="42"/>
        <v>_</v>
      </c>
      <c r="T941" s="2">
        <f>IF(VLOOKUP(Table2[[#This Row],[AwayTeam]],Table3[[Teams]:[D]],2)=VLOOKUP(Table2[[#This Row],[HomeTeam]],Table3[[Teams]:[D]],2),1,0)</f>
        <v>1</v>
      </c>
      <c r="U941" s="2">
        <f>IF(VLOOKUP(Table2[[#This Row],[AwayTeam]],Table3[[Teams]:[D]],3)=VLOOKUP(Table2[[#This Row],[HomeTeam]],Table3[[Teams]:[D]],3),1,0)</f>
        <v>0</v>
      </c>
      <c r="V941" s="2">
        <f>IF(Table2[[#This Row],[InterConf]]=1,IF(Table2[[#This Row],[InterDiv]]=0, 1, 0), 0)</f>
        <v>1</v>
      </c>
      <c r="W941" s="2">
        <f>IF(VLOOKUP(Table2[[#This Row],[AwayTeam]],Table3[[Teams]:[D]],2)&lt;&gt;VLOOKUP(Table2[[#This Row],[HomeTeam]],Table3[[Teams]:[D]],2),1,0)</f>
        <v>0</v>
      </c>
    </row>
    <row r="942" spans="1:23" x14ac:dyDescent="0.25">
      <c r="B942" s="1">
        <v>45715</v>
      </c>
      <c r="C942" s="9" t="s">
        <v>1051</v>
      </c>
      <c r="D942" s="2" t="s">
        <v>23</v>
      </c>
      <c r="E942" s="2" t="s">
        <v>14</v>
      </c>
      <c r="F942" s="2"/>
      <c r="G942" s="2"/>
      <c r="H942" s="2" t="str">
        <f t="shared" si="44"/>
        <v>_</v>
      </c>
      <c r="I942" s="2"/>
      <c r="J942" s="2"/>
      <c r="K942" s="2"/>
      <c r="L942" s="2" t="str">
        <f t="shared" si="43"/>
        <v>_</v>
      </c>
      <c r="M942" s="2"/>
      <c r="N942" s="2">
        <f>IF(ISBLANK(Table2[[#This Row],[ActualResult]]), 0, 1)</f>
        <v>0</v>
      </c>
      <c r="O942" s="2" t="str">
        <f>IF(ISBLANK(Table2[[#This Row],[ActualResult]]), "_", IF(Table2[[#This Row],[ActualWinner]]=Table2[[#This Row],[PredictedWinner]], "Y", "N"))</f>
        <v>_</v>
      </c>
      <c r="P942" s="2" t="str">
        <f>IF(ISBLANK(Table2[[#This Row],[ActualResult]]), "_", IF(Table2[[#This Row],[ActualAwayScore]]=Table2[[#This Row],[PredictedAwayScore]], "Y", "N"))</f>
        <v>_</v>
      </c>
      <c r="Q942" s="2" t="str">
        <f>IF(ISBLANK(Table2[[#This Row],[ActualResult]]), "_", IF(Table2[[#This Row],[ActualHomeScore]]=Table2[[#This Row],[PredictedHomeScore]], "Y", "N"))</f>
        <v>_</v>
      </c>
      <c r="R942" s="2"/>
      <c r="S942" s="2" t="str">
        <f t="shared" si="42"/>
        <v>_</v>
      </c>
      <c r="T942" s="2">
        <f>IF(VLOOKUP(Table2[[#This Row],[AwayTeam]],Table3[[Teams]:[D]],2)=VLOOKUP(Table2[[#This Row],[HomeTeam]],Table3[[Teams]:[D]],2),1,0)</f>
        <v>0</v>
      </c>
      <c r="U942" s="2">
        <f>IF(VLOOKUP(Table2[[#This Row],[AwayTeam]],Table3[[Teams]:[D]],3)=VLOOKUP(Table2[[#This Row],[HomeTeam]],Table3[[Teams]:[D]],3),1,0)</f>
        <v>0</v>
      </c>
      <c r="V942" s="2">
        <f>IF(Table2[[#This Row],[InterConf]]=1,IF(Table2[[#This Row],[InterDiv]]=0, 1, 0), 0)</f>
        <v>0</v>
      </c>
      <c r="W942" s="2">
        <f>IF(VLOOKUP(Table2[[#This Row],[AwayTeam]],Table3[[Teams]:[D]],2)&lt;&gt;VLOOKUP(Table2[[#This Row],[HomeTeam]],Table3[[Teams]:[D]],2),1,0)</f>
        <v>1</v>
      </c>
    </row>
    <row r="943" spans="1:23" x14ac:dyDescent="0.25">
      <c r="B943" s="1">
        <v>45715</v>
      </c>
      <c r="C943" s="9" t="s">
        <v>1052</v>
      </c>
      <c r="D943" s="2" t="s">
        <v>22</v>
      </c>
      <c r="E943" s="2" t="s">
        <v>35</v>
      </c>
      <c r="F943" s="2"/>
      <c r="G943" s="2"/>
      <c r="H943" s="2" t="str">
        <f t="shared" si="44"/>
        <v>_</v>
      </c>
      <c r="I943" s="2"/>
      <c r="J943" s="2"/>
      <c r="K943" s="2"/>
      <c r="L943" s="2" t="str">
        <f t="shared" si="43"/>
        <v>_</v>
      </c>
      <c r="M943" s="2"/>
      <c r="N943" s="2">
        <f>IF(ISBLANK(Table2[[#This Row],[ActualResult]]), 0, 1)</f>
        <v>0</v>
      </c>
      <c r="O943" s="2" t="str">
        <f>IF(ISBLANK(Table2[[#This Row],[ActualResult]]), "_", IF(Table2[[#This Row],[ActualWinner]]=Table2[[#This Row],[PredictedWinner]], "Y", "N"))</f>
        <v>_</v>
      </c>
      <c r="P943" s="2" t="str">
        <f>IF(ISBLANK(Table2[[#This Row],[ActualResult]]), "_", IF(Table2[[#This Row],[ActualAwayScore]]=Table2[[#This Row],[PredictedAwayScore]], "Y", "N"))</f>
        <v>_</v>
      </c>
      <c r="Q943" s="2" t="str">
        <f>IF(ISBLANK(Table2[[#This Row],[ActualResult]]), "_", IF(Table2[[#This Row],[ActualHomeScore]]=Table2[[#This Row],[PredictedHomeScore]], "Y", "N"))</f>
        <v>_</v>
      </c>
      <c r="R943" s="2"/>
      <c r="S943" s="2" t="str">
        <f t="shared" si="42"/>
        <v>_</v>
      </c>
      <c r="T943" s="2">
        <f>IF(VLOOKUP(Table2[[#This Row],[AwayTeam]],Table3[[Teams]:[D]],2)=VLOOKUP(Table2[[#This Row],[HomeTeam]],Table3[[Teams]:[D]],2),1,0)</f>
        <v>1</v>
      </c>
      <c r="U943" s="2">
        <f>IF(VLOOKUP(Table2[[#This Row],[AwayTeam]],Table3[[Teams]:[D]],3)=VLOOKUP(Table2[[#This Row],[HomeTeam]],Table3[[Teams]:[D]],3),1,0)</f>
        <v>1</v>
      </c>
      <c r="V943" s="2">
        <f>IF(Table2[[#This Row],[InterConf]]=1,IF(Table2[[#This Row],[InterDiv]]=0, 1, 0), 0)</f>
        <v>0</v>
      </c>
      <c r="W943" s="2">
        <f>IF(VLOOKUP(Table2[[#This Row],[AwayTeam]],Table3[[Teams]:[D]],2)&lt;&gt;VLOOKUP(Table2[[#This Row],[HomeTeam]],Table3[[Teams]:[D]],2),1,0)</f>
        <v>0</v>
      </c>
    </row>
    <row r="944" spans="1:23" x14ac:dyDescent="0.25">
      <c r="B944" s="1">
        <v>45715</v>
      </c>
      <c r="C944" s="9" t="s">
        <v>1053</v>
      </c>
      <c r="D944" s="2" t="s">
        <v>37</v>
      </c>
      <c r="E944" s="2" t="s">
        <v>15</v>
      </c>
      <c r="F944" s="2"/>
      <c r="G944" s="2"/>
      <c r="H944" s="2" t="str">
        <f t="shared" si="44"/>
        <v>_</v>
      </c>
      <c r="I944" s="2"/>
      <c r="J944" s="2"/>
      <c r="K944" s="2"/>
      <c r="L944" s="2" t="str">
        <f t="shared" si="43"/>
        <v>_</v>
      </c>
      <c r="M944" s="2"/>
      <c r="N944" s="2">
        <f>IF(ISBLANK(Table2[[#This Row],[ActualResult]]), 0, 1)</f>
        <v>0</v>
      </c>
      <c r="O944" s="2" t="str">
        <f>IF(ISBLANK(Table2[[#This Row],[ActualResult]]), "_", IF(Table2[[#This Row],[ActualWinner]]=Table2[[#This Row],[PredictedWinner]], "Y", "N"))</f>
        <v>_</v>
      </c>
      <c r="P944" s="2" t="str">
        <f>IF(ISBLANK(Table2[[#This Row],[ActualResult]]), "_", IF(Table2[[#This Row],[ActualAwayScore]]=Table2[[#This Row],[PredictedAwayScore]], "Y", "N"))</f>
        <v>_</v>
      </c>
      <c r="Q944" s="2" t="str">
        <f>IF(ISBLANK(Table2[[#This Row],[ActualResult]]), "_", IF(Table2[[#This Row],[ActualHomeScore]]=Table2[[#This Row],[PredictedHomeScore]], "Y", "N"))</f>
        <v>_</v>
      </c>
      <c r="R944" s="2"/>
      <c r="S944" s="2" t="str">
        <f t="shared" si="42"/>
        <v>_</v>
      </c>
      <c r="T944" s="2">
        <f>IF(VLOOKUP(Table2[[#This Row],[AwayTeam]],Table3[[Teams]:[D]],2)=VLOOKUP(Table2[[#This Row],[HomeTeam]],Table3[[Teams]:[D]],2),1,0)</f>
        <v>1</v>
      </c>
      <c r="U944" s="2">
        <f>IF(VLOOKUP(Table2[[#This Row],[AwayTeam]],Table3[[Teams]:[D]],3)=VLOOKUP(Table2[[#This Row],[HomeTeam]],Table3[[Teams]:[D]],3),1,0)</f>
        <v>1</v>
      </c>
      <c r="V944" s="2">
        <f>IF(Table2[[#This Row],[InterConf]]=1,IF(Table2[[#This Row],[InterDiv]]=0, 1, 0), 0)</f>
        <v>0</v>
      </c>
      <c r="W944" s="2">
        <f>IF(VLOOKUP(Table2[[#This Row],[AwayTeam]],Table3[[Teams]:[D]],2)&lt;&gt;VLOOKUP(Table2[[#This Row],[HomeTeam]],Table3[[Teams]:[D]],2),1,0)</f>
        <v>0</v>
      </c>
    </row>
    <row r="945" spans="1:23" x14ac:dyDescent="0.25">
      <c r="B945" s="1">
        <v>45715</v>
      </c>
      <c r="C945" s="9" t="s">
        <v>1054</v>
      </c>
      <c r="D945" s="2" t="s">
        <v>17</v>
      </c>
      <c r="E945" s="2" t="s">
        <v>27</v>
      </c>
      <c r="F945" s="2"/>
      <c r="G945" s="2"/>
      <c r="H945" s="2" t="str">
        <f t="shared" si="44"/>
        <v>_</v>
      </c>
      <c r="I945" s="2"/>
      <c r="J945" s="2"/>
      <c r="K945" s="2"/>
      <c r="L945" s="2" t="str">
        <f t="shared" si="43"/>
        <v>_</v>
      </c>
      <c r="M945" s="2"/>
      <c r="N945" s="2">
        <f>IF(ISBLANK(Table2[[#This Row],[ActualResult]]), 0, 1)</f>
        <v>0</v>
      </c>
      <c r="O945" s="2" t="str">
        <f>IF(ISBLANK(Table2[[#This Row],[ActualResult]]), "_", IF(Table2[[#This Row],[ActualWinner]]=Table2[[#This Row],[PredictedWinner]], "Y", "N"))</f>
        <v>_</v>
      </c>
      <c r="P945" s="2" t="str">
        <f>IF(ISBLANK(Table2[[#This Row],[ActualResult]]), "_", IF(Table2[[#This Row],[ActualAwayScore]]=Table2[[#This Row],[PredictedAwayScore]], "Y", "N"))</f>
        <v>_</v>
      </c>
      <c r="Q945" s="2" t="str">
        <f>IF(ISBLANK(Table2[[#This Row],[ActualResult]]), "_", IF(Table2[[#This Row],[ActualHomeScore]]=Table2[[#This Row],[PredictedHomeScore]], "Y", "N"))</f>
        <v>_</v>
      </c>
      <c r="R945" s="2"/>
      <c r="S945" s="2" t="str">
        <f t="shared" si="42"/>
        <v>_</v>
      </c>
      <c r="T945" s="2">
        <f>IF(VLOOKUP(Table2[[#This Row],[AwayTeam]],Table3[[Teams]:[D]],2)=VLOOKUP(Table2[[#This Row],[HomeTeam]],Table3[[Teams]:[D]],2),1,0)</f>
        <v>1</v>
      </c>
      <c r="U945" s="2">
        <f>IF(VLOOKUP(Table2[[#This Row],[AwayTeam]],Table3[[Teams]:[D]],3)=VLOOKUP(Table2[[#This Row],[HomeTeam]],Table3[[Teams]:[D]],3),1,0)</f>
        <v>0</v>
      </c>
      <c r="V945" s="2">
        <f>IF(Table2[[#This Row],[InterConf]]=1,IF(Table2[[#This Row],[InterDiv]]=0, 1, 0), 0)</f>
        <v>1</v>
      </c>
      <c r="W945" s="2">
        <f>IF(VLOOKUP(Table2[[#This Row],[AwayTeam]],Table3[[Teams]:[D]],2)&lt;&gt;VLOOKUP(Table2[[#This Row],[HomeTeam]],Table3[[Teams]:[D]],2),1,0)</f>
        <v>0</v>
      </c>
    </row>
    <row r="946" spans="1:23" x14ac:dyDescent="0.25">
      <c r="A946" s="5"/>
      <c r="B946" s="3">
        <v>45715</v>
      </c>
      <c r="C946" s="10" t="s">
        <v>1055</v>
      </c>
      <c r="D946" s="4" t="s">
        <v>25</v>
      </c>
      <c r="E946" s="4" t="s">
        <v>47</v>
      </c>
      <c r="F946" s="4"/>
      <c r="G946" s="4"/>
      <c r="H946" s="4" t="str">
        <f t="shared" si="44"/>
        <v>_</v>
      </c>
      <c r="I946" s="4"/>
      <c r="J946" s="4"/>
      <c r="K946" s="4"/>
      <c r="L946" s="2" t="str">
        <f t="shared" si="43"/>
        <v>_</v>
      </c>
      <c r="M946" s="4"/>
      <c r="N946" s="4">
        <f>IF(ISBLANK(Table2[[#This Row],[ActualResult]]), 0, 1)</f>
        <v>0</v>
      </c>
      <c r="O946" s="4" t="str">
        <f>IF(ISBLANK(Table2[[#This Row],[ActualResult]]), "_", IF(Table2[[#This Row],[ActualWinner]]=Table2[[#This Row],[PredictedWinner]], "Y", "N"))</f>
        <v>_</v>
      </c>
      <c r="P946" s="4" t="str">
        <f>IF(ISBLANK(Table2[[#This Row],[ActualResult]]), "_", IF(Table2[[#This Row],[ActualAwayScore]]=Table2[[#This Row],[PredictedAwayScore]], "Y", "N"))</f>
        <v>_</v>
      </c>
      <c r="Q946" s="4" t="str">
        <f>IF(ISBLANK(Table2[[#This Row],[ActualResult]]), "_", IF(Table2[[#This Row],[ActualHomeScore]]=Table2[[#This Row],[PredictedHomeScore]], "Y", "N"))</f>
        <v>_</v>
      </c>
      <c r="R946" s="2"/>
      <c r="S946" s="2" t="str">
        <f t="shared" si="42"/>
        <v>_</v>
      </c>
      <c r="T946" s="2">
        <f>IF(VLOOKUP(Table2[[#This Row],[AwayTeam]],Table3[[Teams]:[D]],2)=VLOOKUP(Table2[[#This Row],[HomeTeam]],Table3[[Teams]:[D]],2),1,0)</f>
        <v>1</v>
      </c>
      <c r="U946" s="2">
        <f>IF(VLOOKUP(Table2[[#This Row],[AwayTeam]],Table3[[Teams]:[D]],3)=VLOOKUP(Table2[[#This Row],[HomeTeam]],Table3[[Teams]:[D]],3),1,0)</f>
        <v>1</v>
      </c>
      <c r="V946" s="2">
        <f>IF(Table2[[#This Row],[InterConf]]=1,IF(Table2[[#This Row],[InterDiv]]=0, 1, 0), 0)</f>
        <v>0</v>
      </c>
      <c r="W946" s="2">
        <f>IF(VLOOKUP(Table2[[#This Row],[AwayTeam]],Table3[[Teams]:[D]],2)&lt;&gt;VLOOKUP(Table2[[#This Row],[HomeTeam]],Table3[[Teams]:[D]],2),1,0)</f>
        <v>0</v>
      </c>
    </row>
    <row r="947" spans="1:23" x14ac:dyDescent="0.25">
      <c r="B947" s="1">
        <v>45716</v>
      </c>
      <c r="C947" s="9" t="s">
        <v>1056</v>
      </c>
      <c r="D947" s="2" t="s">
        <v>18</v>
      </c>
      <c r="E947" s="2" t="s">
        <v>20</v>
      </c>
      <c r="F947" s="2"/>
      <c r="G947" s="2"/>
      <c r="H947" s="2" t="str">
        <f t="shared" si="44"/>
        <v>_</v>
      </c>
      <c r="I947" s="2"/>
      <c r="J947" s="2"/>
      <c r="K947" s="2"/>
      <c r="L947" s="19" t="str">
        <f t="shared" si="43"/>
        <v>_</v>
      </c>
      <c r="M947" s="2"/>
      <c r="N947" s="2">
        <f>IF(ISBLANK(Table2[[#This Row],[ActualResult]]), 0, 1)</f>
        <v>0</v>
      </c>
      <c r="O947" s="2" t="str">
        <f>IF(ISBLANK(Table2[[#This Row],[ActualResult]]), "_", IF(Table2[[#This Row],[ActualWinner]]=Table2[[#This Row],[PredictedWinner]], "Y", "N"))</f>
        <v>_</v>
      </c>
      <c r="P947" s="2" t="str">
        <f>IF(ISBLANK(Table2[[#This Row],[ActualResult]]), "_", IF(Table2[[#This Row],[ActualAwayScore]]=Table2[[#This Row],[PredictedAwayScore]], "Y", "N"))</f>
        <v>_</v>
      </c>
      <c r="Q947" s="2" t="str">
        <f>IF(ISBLANK(Table2[[#This Row],[ActualResult]]), "_", IF(Table2[[#This Row],[ActualHomeScore]]=Table2[[#This Row],[PredictedHomeScore]], "Y", "N"))</f>
        <v>_</v>
      </c>
      <c r="R947" s="2"/>
      <c r="S947" s="2" t="str">
        <f t="shared" si="42"/>
        <v>_</v>
      </c>
      <c r="T947" s="2">
        <f>IF(VLOOKUP(Table2[[#This Row],[AwayTeam]],Table3[[Teams]:[D]],2)=VLOOKUP(Table2[[#This Row],[HomeTeam]],Table3[[Teams]:[D]],2),1,0)</f>
        <v>1</v>
      </c>
      <c r="U947" s="2">
        <f>IF(VLOOKUP(Table2[[#This Row],[AwayTeam]],Table3[[Teams]:[D]],3)=VLOOKUP(Table2[[#This Row],[HomeTeam]],Table3[[Teams]:[D]],3),1,0)</f>
        <v>0</v>
      </c>
      <c r="V947" s="2">
        <f>IF(Table2[[#This Row],[InterConf]]=1,IF(Table2[[#This Row],[InterDiv]]=0, 1, 0), 0)</f>
        <v>1</v>
      </c>
      <c r="W947" s="2">
        <f>IF(VLOOKUP(Table2[[#This Row],[AwayTeam]],Table3[[Teams]:[D]],2)&lt;&gt;VLOOKUP(Table2[[#This Row],[HomeTeam]],Table3[[Teams]:[D]],2),1,0)</f>
        <v>0</v>
      </c>
    </row>
    <row r="948" spans="1:23" x14ac:dyDescent="0.25">
      <c r="B948" s="1">
        <v>45716</v>
      </c>
      <c r="C948" s="9" t="s">
        <v>1057</v>
      </c>
      <c r="D948" s="2" t="s">
        <v>28</v>
      </c>
      <c r="E948" s="2" t="s">
        <v>34</v>
      </c>
      <c r="F948" s="2"/>
      <c r="G948" s="2"/>
      <c r="H948" s="2" t="str">
        <f t="shared" si="44"/>
        <v>_</v>
      </c>
      <c r="I948" s="2"/>
      <c r="J948" s="2"/>
      <c r="K948" s="2"/>
      <c r="L948" s="2" t="str">
        <f t="shared" si="43"/>
        <v>_</v>
      </c>
      <c r="M948" s="2"/>
      <c r="N948" s="2">
        <f>IF(ISBLANK(Table2[[#This Row],[ActualResult]]), 0, 1)</f>
        <v>0</v>
      </c>
      <c r="O948" s="2" t="str">
        <f>IF(ISBLANK(Table2[[#This Row],[ActualResult]]), "_", IF(Table2[[#This Row],[ActualWinner]]=Table2[[#This Row],[PredictedWinner]], "Y", "N"))</f>
        <v>_</v>
      </c>
      <c r="P948" s="2" t="str">
        <f>IF(ISBLANK(Table2[[#This Row],[ActualResult]]), "_", IF(Table2[[#This Row],[ActualAwayScore]]=Table2[[#This Row],[PredictedAwayScore]], "Y", "N"))</f>
        <v>_</v>
      </c>
      <c r="Q948" s="2" t="str">
        <f>IF(ISBLANK(Table2[[#This Row],[ActualResult]]), "_", IF(Table2[[#This Row],[ActualHomeScore]]=Table2[[#This Row],[PredictedHomeScore]], "Y", "N"))</f>
        <v>_</v>
      </c>
      <c r="R948" s="2"/>
      <c r="S948" s="2" t="str">
        <f t="shared" si="42"/>
        <v>_</v>
      </c>
      <c r="T948" s="2">
        <f>IF(VLOOKUP(Table2[[#This Row],[AwayTeam]],Table3[[Teams]:[D]],2)=VLOOKUP(Table2[[#This Row],[HomeTeam]],Table3[[Teams]:[D]],2),1,0)</f>
        <v>1</v>
      </c>
      <c r="U948" s="2">
        <f>IF(VLOOKUP(Table2[[#This Row],[AwayTeam]],Table3[[Teams]:[D]],3)=VLOOKUP(Table2[[#This Row],[HomeTeam]],Table3[[Teams]:[D]],3),1,0)</f>
        <v>0</v>
      </c>
      <c r="V948" s="2">
        <f>IF(Table2[[#This Row],[InterConf]]=1,IF(Table2[[#This Row],[InterDiv]]=0, 1, 0), 0)</f>
        <v>1</v>
      </c>
      <c r="W948" s="2">
        <f>IF(VLOOKUP(Table2[[#This Row],[AwayTeam]],Table3[[Teams]:[D]],2)&lt;&gt;VLOOKUP(Table2[[#This Row],[HomeTeam]],Table3[[Teams]:[D]],2),1,0)</f>
        <v>0</v>
      </c>
    </row>
    <row r="949" spans="1:23" x14ac:dyDescent="0.25">
      <c r="A949" s="5"/>
      <c r="B949" s="3">
        <v>45716</v>
      </c>
      <c r="C949" s="10" t="s">
        <v>1058</v>
      </c>
      <c r="D949" s="4" t="s">
        <v>37</v>
      </c>
      <c r="E949" s="4" t="s">
        <v>26</v>
      </c>
      <c r="F949" s="4"/>
      <c r="G949" s="4"/>
      <c r="H949" s="4" t="str">
        <f t="shared" si="44"/>
        <v>_</v>
      </c>
      <c r="I949" s="4"/>
      <c r="J949" s="4"/>
      <c r="K949" s="4"/>
      <c r="L949" s="2" t="str">
        <f t="shared" si="43"/>
        <v>_</v>
      </c>
      <c r="M949" s="4"/>
      <c r="N949" s="4">
        <f>IF(ISBLANK(Table2[[#This Row],[ActualResult]]), 0, 1)</f>
        <v>0</v>
      </c>
      <c r="O949" s="4" t="str">
        <f>IF(ISBLANK(Table2[[#This Row],[ActualResult]]), "_", IF(Table2[[#This Row],[ActualWinner]]=Table2[[#This Row],[PredictedWinner]], "Y", "N"))</f>
        <v>_</v>
      </c>
      <c r="P949" s="4" t="str">
        <f>IF(ISBLANK(Table2[[#This Row],[ActualResult]]), "_", IF(Table2[[#This Row],[ActualAwayScore]]=Table2[[#This Row],[PredictedAwayScore]], "Y", "N"))</f>
        <v>_</v>
      </c>
      <c r="Q949" s="4" t="str">
        <f>IF(ISBLANK(Table2[[#This Row],[ActualResult]]), "_", IF(Table2[[#This Row],[ActualHomeScore]]=Table2[[#This Row],[PredictedHomeScore]], "Y", "N"))</f>
        <v>_</v>
      </c>
      <c r="R949" s="2"/>
      <c r="S949" s="2" t="str">
        <f t="shared" si="42"/>
        <v>_</v>
      </c>
      <c r="T949" s="2">
        <f>IF(VLOOKUP(Table2[[#This Row],[AwayTeam]],Table3[[Teams]:[D]],2)=VLOOKUP(Table2[[#This Row],[HomeTeam]],Table3[[Teams]:[D]],2),1,0)</f>
        <v>1</v>
      </c>
      <c r="U949" s="2">
        <f>IF(VLOOKUP(Table2[[#This Row],[AwayTeam]],Table3[[Teams]:[D]],3)=VLOOKUP(Table2[[#This Row],[HomeTeam]],Table3[[Teams]:[D]],3),1,0)</f>
        <v>1</v>
      </c>
      <c r="V949" s="2">
        <f>IF(Table2[[#This Row],[InterConf]]=1,IF(Table2[[#This Row],[InterDiv]]=0, 1, 0), 0)</f>
        <v>0</v>
      </c>
      <c r="W949" s="2">
        <f>IF(VLOOKUP(Table2[[#This Row],[AwayTeam]],Table3[[Teams]:[D]],2)&lt;&gt;VLOOKUP(Table2[[#This Row],[HomeTeam]],Table3[[Teams]:[D]],2),1,0)</f>
        <v>0</v>
      </c>
    </row>
    <row r="950" spans="1:23" x14ac:dyDescent="0.25">
      <c r="B950" s="1">
        <v>45717</v>
      </c>
      <c r="C950" s="9" t="s">
        <v>1059</v>
      </c>
      <c r="D950" s="2" t="s">
        <v>35</v>
      </c>
      <c r="E950" s="2" t="s">
        <v>33</v>
      </c>
      <c r="F950" s="2"/>
      <c r="G950" s="2"/>
      <c r="H950" s="2" t="str">
        <f t="shared" si="44"/>
        <v>_</v>
      </c>
      <c r="I950" s="2"/>
      <c r="J950" s="2"/>
      <c r="K950" s="2"/>
      <c r="L950" s="19" t="str">
        <f t="shared" si="43"/>
        <v>_</v>
      </c>
      <c r="M950" s="2"/>
      <c r="N950" s="2">
        <f>IF(ISBLANK(Table2[[#This Row],[ActualResult]]), 0, 1)</f>
        <v>0</v>
      </c>
      <c r="O950" s="2" t="str">
        <f>IF(ISBLANK(Table2[[#This Row],[ActualResult]]), "_", IF(Table2[[#This Row],[ActualWinner]]=Table2[[#This Row],[PredictedWinner]], "Y", "N"))</f>
        <v>_</v>
      </c>
      <c r="P950" s="2" t="str">
        <f>IF(ISBLANK(Table2[[#This Row],[ActualResult]]), "_", IF(Table2[[#This Row],[ActualAwayScore]]=Table2[[#This Row],[PredictedAwayScore]], "Y", "N"))</f>
        <v>_</v>
      </c>
      <c r="Q950" s="2" t="str">
        <f>IF(ISBLANK(Table2[[#This Row],[ActualResult]]), "_", IF(Table2[[#This Row],[ActualHomeScore]]=Table2[[#This Row],[PredictedHomeScore]], "Y", "N"))</f>
        <v>_</v>
      </c>
      <c r="R950" s="2"/>
      <c r="S950" s="2" t="str">
        <f t="shared" si="42"/>
        <v>_</v>
      </c>
      <c r="T950" s="2">
        <f>IF(VLOOKUP(Table2[[#This Row],[AwayTeam]],Table3[[Teams]:[D]],2)=VLOOKUP(Table2[[#This Row],[HomeTeam]],Table3[[Teams]:[D]],2),1,0)</f>
        <v>0</v>
      </c>
      <c r="U950" s="2">
        <f>IF(VLOOKUP(Table2[[#This Row],[AwayTeam]],Table3[[Teams]:[D]],3)=VLOOKUP(Table2[[#This Row],[HomeTeam]],Table3[[Teams]:[D]],3),1,0)</f>
        <v>0</v>
      </c>
      <c r="V950" s="2">
        <f>IF(Table2[[#This Row],[InterConf]]=1,IF(Table2[[#This Row],[InterDiv]]=0, 1, 0), 0)</f>
        <v>0</v>
      </c>
      <c r="W950" s="2">
        <f>IF(VLOOKUP(Table2[[#This Row],[AwayTeam]],Table3[[Teams]:[D]],2)&lt;&gt;VLOOKUP(Table2[[#This Row],[HomeTeam]],Table3[[Teams]:[D]],2),1,0)</f>
        <v>1</v>
      </c>
    </row>
    <row r="951" spans="1:23" x14ac:dyDescent="0.25">
      <c r="B951" s="1">
        <v>45717</v>
      </c>
      <c r="C951" s="9" t="s">
        <v>1063</v>
      </c>
      <c r="D951" s="2" t="s">
        <v>43</v>
      </c>
      <c r="E951" s="2" t="s">
        <v>46</v>
      </c>
      <c r="F951" s="2"/>
      <c r="G951" s="2"/>
      <c r="H951" s="2" t="str">
        <f t="shared" si="44"/>
        <v>_</v>
      </c>
      <c r="I951" s="2"/>
      <c r="J951" s="2"/>
      <c r="K951" s="2"/>
      <c r="L951" s="2" t="str">
        <f t="shared" si="43"/>
        <v>_</v>
      </c>
      <c r="M951" s="2"/>
      <c r="N951" s="2">
        <f>IF(ISBLANK(Table2[[#This Row],[ActualResult]]), 0, 1)</f>
        <v>0</v>
      </c>
      <c r="O951" s="2" t="str">
        <f>IF(ISBLANK(Table2[[#This Row],[ActualResult]]), "_", IF(Table2[[#This Row],[ActualWinner]]=Table2[[#This Row],[PredictedWinner]], "Y", "N"))</f>
        <v>_</v>
      </c>
      <c r="P951" s="2" t="str">
        <f>IF(ISBLANK(Table2[[#This Row],[ActualResult]]), "_", IF(Table2[[#This Row],[ActualAwayScore]]=Table2[[#This Row],[PredictedAwayScore]], "Y", "N"))</f>
        <v>_</v>
      </c>
      <c r="Q951" s="2" t="str">
        <f>IF(ISBLANK(Table2[[#This Row],[ActualResult]]), "_", IF(Table2[[#This Row],[ActualHomeScore]]=Table2[[#This Row],[PredictedHomeScore]], "Y", "N"))</f>
        <v>_</v>
      </c>
      <c r="R951" s="2"/>
      <c r="S951" s="2" t="str">
        <f t="shared" si="42"/>
        <v>_</v>
      </c>
      <c r="T951" s="2">
        <f>IF(VLOOKUP(Table2[[#This Row],[AwayTeam]],Table3[[Teams]:[D]],2)=VLOOKUP(Table2[[#This Row],[HomeTeam]],Table3[[Teams]:[D]],2),1,0)</f>
        <v>1</v>
      </c>
      <c r="U951" s="2">
        <f>IF(VLOOKUP(Table2[[#This Row],[AwayTeam]],Table3[[Teams]:[D]],3)=VLOOKUP(Table2[[#This Row],[HomeTeam]],Table3[[Teams]:[D]],3),1,0)</f>
        <v>0</v>
      </c>
      <c r="V951" s="2">
        <f>IF(Table2[[#This Row],[InterConf]]=1,IF(Table2[[#This Row],[InterDiv]]=0, 1, 0), 0)</f>
        <v>1</v>
      </c>
      <c r="W951" s="2">
        <f>IF(VLOOKUP(Table2[[#This Row],[AwayTeam]],Table3[[Teams]:[D]],2)&lt;&gt;VLOOKUP(Table2[[#This Row],[HomeTeam]],Table3[[Teams]:[D]],2),1,0)</f>
        <v>0</v>
      </c>
    </row>
    <row r="952" spans="1:23" x14ac:dyDescent="0.25">
      <c r="B952" s="1">
        <v>45717</v>
      </c>
      <c r="C952" s="9" t="s">
        <v>1064</v>
      </c>
      <c r="D952" s="2" t="s">
        <v>24</v>
      </c>
      <c r="E952" s="2" t="s">
        <v>14</v>
      </c>
      <c r="F952" s="2"/>
      <c r="G952" s="2"/>
      <c r="H952" s="2" t="str">
        <f t="shared" si="44"/>
        <v>_</v>
      </c>
      <c r="I952" s="2"/>
      <c r="J952" s="2"/>
      <c r="K952" s="2"/>
      <c r="L952" s="2" t="str">
        <f t="shared" si="43"/>
        <v>_</v>
      </c>
      <c r="M952" s="2"/>
      <c r="N952" s="2">
        <f>IF(ISBLANK(Table2[[#This Row],[ActualResult]]), 0, 1)</f>
        <v>0</v>
      </c>
      <c r="O952" s="2" t="str">
        <f>IF(ISBLANK(Table2[[#This Row],[ActualResult]]), "_", IF(Table2[[#This Row],[ActualWinner]]=Table2[[#This Row],[PredictedWinner]], "Y", "N"))</f>
        <v>_</v>
      </c>
      <c r="P952" s="2" t="str">
        <f>IF(ISBLANK(Table2[[#This Row],[ActualResult]]), "_", IF(Table2[[#This Row],[ActualAwayScore]]=Table2[[#This Row],[PredictedAwayScore]], "Y", "N"))</f>
        <v>_</v>
      </c>
      <c r="Q952" s="2" t="str">
        <f>IF(ISBLANK(Table2[[#This Row],[ActualResult]]), "_", IF(Table2[[#This Row],[ActualHomeScore]]=Table2[[#This Row],[PredictedHomeScore]], "Y", "N"))</f>
        <v>_</v>
      </c>
      <c r="R952" s="2"/>
      <c r="S952" s="2" t="str">
        <f t="shared" si="42"/>
        <v>_</v>
      </c>
      <c r="T952" s="2">
        <f>IF(VLOOKUP(Table2[[#This Row],[AwayTeam]],Table3[[Teams]:[D]],2)=VLOOKUP(Table2[[#This Row],[HomeTeam]],Table3[[Teams]:[D]],2),1,0)</f>
        <v>0</v>
      </c>
      <c r="U952" s="2">
        <f>IF(VLOOKUP(Table2[[#This Row],[AwayTeam]],Table3[[Teams]:[D]],3)=VLOOKUP(Table2[[#This Row],[HomeTeam]],Table3[[Teams]:[D]],3),1,0)</f>
        <v>0</v>
      </c>
      <c r="V952" s="2">
        <f>IF(Table2[[#This Row],[InterConf]]=1,IF(Table2[[#This Row],[InterDiv]]=0, 1, 0), 0)</f>
        <v>0</v>
      </c>
      <c r="W952" s="2">
        <f>IF(VLOOKUP(Table2[[#This Row],[AwayTeam]],Table3[[Teams]:[D]],2)&lt;&gt;VLOOKUP(Table2[[#This Row],[HomeTeam]],Table3[[Teams]:[D]],2),1,0)</f>
        <v>1</v>
      </c>
    </row>
    <row r="953" spans="1:23" x14ac:dyDescent="0.25">
      <c r="B953" s="1">
        <v>45717</v>
      </c>
      <c r="C953" s="9" t="s">
        <v>1065</v>
      </c>
      <c r="D953" s="2" t="s">
        <v>16</v>
      </c>
      <c r="E953" s="2" t="s">
        <v>21</v>
      </c>
      <c r="F953" s="2"/>
      <c r="G953" s="2"/>
      <c r="H953" s="2" t="str">
        <f t="shared" si="44"/>
        <v>_</v>
      </c>
      <c r="I953" s="2"/>
      <c r="J953" s="2"/>
      <c r="K953" s="2"/>
      <c r="L953" s="2" t="str">
        <f t="shared" si="43"/>
        <v>_</v>
      </c>
      <c r="M953" s="2"/>
      <c r="N953" s="2">
        <f>IF(ISBLANK(Table2[[#This Row],[ActualResult]]), 0, 1)</f>
        <v>0</v>
      </c>
      <c r="O953" s="2" t="str">
        <f>IF(ISBLANK(Table2[[#This Row],[ActualResult]]), "_", IF(Table2[[#This Row],[ActualWinner]]=Table2[[#This Row],[PredictedWinner]], "Y", "N"))</f>
        <v>_</v>
      </c>
      <c r="P953" s="2" t="str">
        <f>IF(ISBLANK(Table2[[#This Row],[ActualResult]]), "_", IF(Table2[[#This Row],[ActualAwayScore]]=Table2[[#This Row],[PredictedAwayScore]], "Y", "N"))</f>
        <v>_</v>
      </c>
      <c r="Q953" s="2" t="str">
        <f>IF(ISBLANK(Table2[[#This Row],[ActualResult]]), "_", IF(Table2[[#This Row],[ActualHomeScore]]=Table2[[#This Row],[PredictedHomeScore]], "Y", "N"))</f>
        <v>_</v>
      </c>
      <c r="R953" s="2"/>
      <c r="S953" s="2" t="str">
        <f t="shared" si="42"/>
        <v>_</v>
      </c>
      <c r="T953" s="2">
        <f>IF(VLOOKUP(Table2[[#This Row],[AwayTeam]],Table3[[Teams]:[D]],2)=VLOOKUP(Table2[[#This Row],[HomeTeam]],Table3[[Teams]:[D]],2),1,0)</f>
        <v>1</v>
      </c>
      <c r="U953" s="2">
        <f>IF(VLOOKUP(Table2[[#This Row],[AwayTeam]],Table3[[Teams]:[D]],3)=VLOOKUP(Table2[[#This Row],[HomeTeam]],Table3[[Teams]:[D]],3),1,0)</f>
        <v>0</v>
      </c>
      <c r="V953" s="2">
        <f>IF(Table2[[#This Row],[InterConf]]=1,IF(Table2[[#This Row],[InterDiv]]=0, 1, 0), 0)</f>
        <v>1</v>
      </c>
      <c r="W953" s="2">
        <f>IF(VLOOKUP(Table2[[#This Row],[AwayTeam]],Table3[[Teams]:[D]],2)&lt;&gt;VLOOKUP(Table2[[#This Row],[HomeTeam]],Table3[[Teams]:[D]],2),1,0)</f>
        <v>0</v>
      </c>
    </row>
    <row r="954" spans="1:23" x14ac:dyDescent="0.25">
      <c r="B954" s="1">
        <v>45717</v>
      </c>
      <c r="C954" s="9" t="s">
        <v>1066</v>
      </c>
      <c r="D954" s="2" t="s">
        <v>31</v>
      </c>
      <c r="E954" s="2" t="s">
        <v>36</v>
      </c>
      <c r="F954" s="2"/>
      <c r="G954" s="2"/>
      <c r="H954" s="2" t="str">
        <f t="shared" si="44"/>
        <v>_</v>
      </c>
      <c r="I954" s="2"/>
      <c r="J954" s="2"/>
      <c r="K954" s="2"/>
      <c r="L954" s="2" t="str">
        <f t="shared" si="43"/>
        <v>_</v>
      </c>
      <c r="M954" s="2"/>
      <c r="N954" s="2">
        <f>IF(ISBLANK(Table2[[#This Row],[ActualResult]]), 0, 1)</f>
        <v>0</v>
      </c>
      <c r="O954" s="2" t="str">
        <f>IF(ISBLANK(Table2[[#This Row],[ActualResult]]), "_", IF(Table2[[#This Row],[ActualWinner]]=Table2[[#This Row],[PredictedWinner]], "Y", "N"))</f>
        <v>_</v>
      </c>
      <c r="P954" s="2" t="str">
        <f>IF(ISBLANK(Table2[[#This Row],[ActualResult]]), "_", IF(Table2[[#This Row],[ActualAwayScore]]=Table2[[#This Row],[PredictedAwayScore]], "Y", "N"))</f>
        <v>_</v>
      </c>
      <c r="Q954" s="2" t="str">
        <f>IF(ISBLANK(Table2[[#This Row],[ActualResult]]), "_", IF(Table2[[#This Row],[ActualHomeScore]]=Table2[[#This Row],[PredictedHomeScore]], "Y", "N"))</f>
        <v>_</v>
      </c>
      <c r="R954" s="2"/>
      <c r="S954" s="2" t="str">
        <f t="shared" si="42"/>
        <v>_</v>
      </c>
      <c r="T954" s="2">
        <f>IF(VLOOKUP(Table2[[#This Row],[AwayTeam]],Table3[[Teams]:[D]],2)=VLOOKUP(Table2[[#This Row],[HomeTeam]],Table3[[Teams]:[D]],2),1,0)</f>
        <v>1</v>
      </c>
      <c r="U954" s="2">
        <f>IF(VLOOKUP(Table2[[#This Row],[AwayTeam]],Table3[[Teams]:[D]],3)=VLOOKUP(Table2[[#This Row],[HomeTeam]],Table3[[Teams]:[D]],3),1,0)</f>
        <v>0</v>
      </c>
      <c r="V954" s="2">
        <f>IF(Table2[[#This Row],[InterConf]]=1,IF(Table2[[#This Row],[InterDiv]]=0, 1, 0), 0)</f>
        <v>1</v>
      </c>
      <c r="W954" s="2">
        <f>IF(VLOOKUP(Table2[[#This Row],[AwayTeam]],Table3[[Teams]:[D]],2)&lt;&gt;VLOOKUP(Table2[[#This Row],[HomeTeam]],Table3[[Teams]:[D]],2),1,0)</f>
        <v>0</v>
      </c>
    </row>
    <row r="955" spans="1:23" x14ac:dyDescent="0.25">
      <c r="B955" s="1">
        <v>45717</v>
      </c>
      <c r="C955" s="9" t="s">
        <v>1067</v>
      </c>
      <c r="D955" s="2" t="s">
        <v>19</v>
      </c>
      <c r="E955" s="2" t="s">
        <v>29</v>
      </c>
      <c r="F955" s="2"/>
      <c r="G955" s="2"/>
      <c r="H955" s="2" t="str">
        <f t="shared" si="44"/>
        <v>_</v>
      </c>
      <c r="I955" s="2"/>
      <c r="J955" s="2"/>
      <c r="K955" s="2"/>
      <c r="L955" s="2" t="str">
        <f t="shared" si="43"/>
        <v>_</v>
      </c>
      <c r="M955" s="2"/>
      <c r="N955" s="2">
        <f>IF(ISBLANK(Table2[[#This Row],[ActualResult]]), 0, 1)</f>
        <v>0</v>
      </c>
      <c r="O955" s="2" t="str">
        <f>IF(ISBLANK(Table2[[#This Row],[ActualResult]]), "_", IF(Table2[[#This Row],[ActualWinner]]=Table2[[#This Row],[PredictedWinner]], "Y", "N"))</f>
        <v>_</v>
      </c>
      <c r="P955" s="2" t="str">
        <f>IF(ISBLANK(Table2[[#This Row],[ActualResult]]), "_", IF(Table2[[#This Row],[ActualAwayScore]]=Table2[[#This Row],[PredictedAwayScore]], "Y", "N"))</f>
        <v>_</v>
      </c>
      <c r="Q955" s="2" t="str">
        <f>IF(ISBLANK(Table2[[#This Row],[ActualResult]]), "_", IF(Table2[[#This Row],[ActualHomeScore]]=Table2[[#This Row],[PredictedHomeScore]], "Y", "N"))</f>
        <v>_</v>
      </c>
      <c r="R955" s="2"/>
      <c r="S955" s="2" t="str">
        <f t="shared" si="42"/>
        <v>_</v>
      </c>
      <c r="T955" s="2">
        <f>IF(VLOOKUP(Table2[[#This Row],[AwayTeam]],Table3[[Teams]:[D]],2)=VLOOKUP(Table2[[#This Row],[HomeTeam]],Table3[[Teams]:[D]],2),1,0)</f>
        <v>1</v>
      </c>
      <c r="U955" s="2">
        <f>IF(VLOOKUP(Table2[[#This Row],[AwayTeam]],Table3[[Teams]:[D]],3)=VLOOKUP(Table2[[#This Row],[HomeTeam]],Table3[[Teams]:[D]],3),1,0)</f>
        <v>1</v>
      </c>
      <c r="V955" s="2">
        <f>IF(Table2[[#This Row],[InterConf]]=1,IF(Table2[[#This Row],[InterDiv]]=0, 1, 0), 0)</f>
        <v>0</v>
      </c>
      <c r="W955" s="2">
        <f>IF(VLOOKUP(Table2[[#This Row],[AwayTeam]],Table3[[Teams]:[D]],2)&lt;&gt;VLOOKUP(Table2[[#This Row],[HomeTeam]],Table3[[Teams]:[D]],2),1,0)</f>
        <v>0</v>
      </c>
    </row>
    <row r="956" spans="1:23" x14ac:dyDescent="0.25">
      <c r="B956" s="1">
        <v>45717</v>
      </c>
      <c r="C956" s="9" t="s">
        <v>1068</v>
      </c>
      <c r="D956" s="2" t="s">
        <v>38</v>
      </c>
      <c r="E956" s="2" t="s">
        <v>30</v>
      </c>
      <c r="F956" s="2"/>
      <c r="G956" s="2"/>
      <c r="H956" s="2" t="str">
        <f t="shared" si="44"/>
        <v>_</v>
      </c>
      <c r="I956" s="2"/>
      <c r="J956" s="2"/>
      <c r="K956" s="2"/>
      <c r="L956" s="2" t="str">
        <f t="shared" si="43"/>
        <v>_</v>
      </c>
      <c r="M956" s="2"/>
      <c r="N956" s="2">
        <f>IF(ISBLANK(Table2[[#This Row],[ActualResult]]), 0, 1)</f>
        <v>0</v>
      </c>
      <c r="O956" s="2" t="str">
        <f>IF(ISBLANK(Table2[[#This Row],[ActualResult]]), "_", IF(Table2[[#This Row],[ActualWinner]]=Table2[[#This Row],[PredictedWinner]], "Y", "N"))</f>
        <v>_</v>
      </c>
      <c r="P956" s="2" t="str">
        <f>IF(ISBLANK(Table2[[#This Row],[ActualResult]]), "_", IF(Table2[[#This Row],[ActualAwayScore]]=Table2[[#This Row],[PredictedAwayScore]], "Y", "N"))</f>
        <v>_</v>
      </c>
      <c r="Q956" s="2" t="str">
        <f>IF(ISBLANK(Table2[[#This Row],[ActualResult]]), "_", IF(Table2[[#This Row],[ActualHomeScore]]=Table2[[#This Row],[PredictedHomeScore]], "Y", "N"))</f>
        <v>_</v>
      </c>
      <c r="R956" s="2"/>
      <c r="S956" s="2" t="str">
        <f t="shared" si="42"/>
        <v>_</v>
      </c>
      <c r="T956" s="2">
        <f>IF(VLOOKUP(Table2[[#This Row],[AwayTeam]],Table3[[Teams]:[D]],2)=VLOOKUP(Table2[[#This Row],[HomeTeam]],Table3[[Teams]:[D]],2),1,0)</f>
        <v>0</v>
      </c>
      <c r="U956" s="2">
        <f>IF(VLOOKUP(Table2[[#This Row],[AwayTeam]],Table3[[Teams]:[D]],3)=VLOOKUP(Table2[[#This Row],[HomeTeam]],Table3[[Teams]:[D]],3),1,0)</f>
        <v>0</v>
      </c>
      <c r="V956" s="2">
        <f>IF(Table2[[#This Row],[InterConf]]=1,IF(Table2[[#This Row],[InterDiv]]=0, 1, 0), 0)</f>
        <v>0</v>
      </c>
      <c r="W956" s="2">
        <f>IF(VLOOKUP(Table2[[#This Row],[AwayTeam]],Table3[[Teams]:[D]],2)&lt;&gt;VLOOKUP(Table2[[#This Row],[HomeTeam]],Table3[[Teams]:[D]],2),1,0)</f>
        <v>1</v>
      </c>
    </row>
    <row r="957" spans="1:23" x14ac:dyDescent="0.25">
      <c r="B957" s="1">
        <v>45717</v>
      </c>
      <c r="C957" s="9" t="s">
        <v>1069</v>
      </c>
      <c r="D957" s="2" t="s">
        <v>23</v>
      </c>
      <c r="E957" s="2" t="s">
        <v>44</v>
      </c>
      <c r="F957" s="2"/>
      <c r="G957" s="2"/>
      <c r="H957" s="2" t="str">
        <f t="shared" si="44"/>
        <v>_</v>
      </c>
      <c r="I957" s="2"/>
      <c r="J957" s="2"/>
      <c r="K957" s="2"/>
      <c r="L957" s="2" t="str">
        <f t="shared" si="43"/>
        <v>_</v>
      </c>
      <c r="M957" s="2"/>
      <c r="N957" s="2">
        <f>IF(ISBLANK(Table2[[#This Row],[ActualResult]]), 0, 1)</f>
        <v>0</v>
      </c>
      <c r="O957" s="2" t="str">
        <f>IF(ISBLANK(Table2[[#This Row],[ActualResult]]), "_", IF(Table2[[#This Row],[ActualWinner]]=Table2[[#This Row],[PredictedWinner]], "Y", "N"))</f>
        <v>_</v>
      </c>
      <c r="P957" s="2" t="str">
        <f>IF(ISBLANK(Table2[[#This Row],[ActualResult]]), "_", IF(Table2[[#This Row],[ActualAwayScore]]=Table2[[#This Row],[PredictedAwayScore]], "Y", "N"))</f>
        <v>_</v>
      </c>
      <c r="Q957" s="2" t="str">
        <f>IF(ISBLANK(Table2[[#This Row],[ActualResult]]), "_", IF(Table2[[#This Row],[ActualHomeScore]]=Table2[[#This Row],[PredictedHomeScore]], "Y", "N"))</f>
        <v>_</v>
      </c>
      <c r="R957" s="2"/>
      <c r="S957" s="2" t="str">
        <f t="shared" si="42"/>
        <v>_</v>
      </c>
      <c r="T957" s="2">
        <f>IF(VLOOKUP(Table2[[#This Row],[AwayTeam]],Table3[[Teams]:[D]],2)=VLOOKUP(Table2[[#This Row],[HomeTeam]],Table3[[Teams]:[D]],2),1,0)</f>
        <v>0</v>
      </c>
      <c r="U957" s="2">
        <f>IF(VLOOKUP(Table2[[#This Row],[AwayTeam]],Table3[[Teams]:[D]],3)=VLOOKUP(Table2[[#This Row],[HomeTeam]],Table3[[Teams]:[D]],3),1,0)</f>
        <v>0</v>
      </c>
      <c r="V957" s="2">
        <f>IF(Table2[[#This Row],[InterConf]]=1,IF(Table2[[#This Row],[InterDiv]]=0, 1, 0), 0)</f>
        <v>0</v>
      </c>
      <c r="W957" s="2">
        <f>IF(VLOOKUP(Table2[[#This Row],[AwayTeam]],Table3[[Teams]:[D]],2)&lt;&gt;VLOOKUP(Table2[[#This Row],[HomeTeam]],Table3[[Teams]:[D]],2),1,0)</f>
        <v>1</v>
      </c>
    </row>
    <row r="958" spans="1:23" x14ac:dyDescent="0.25">
      <c r="B958" s="1">
        <v>45717</v>
      </c>
      <c r="C958" s="9" t="s">
        <v>1070</v>
      </c>
      <c r="D958" s="2" t="s">
        <v>45</v>
      </c>
      <c r="E958" s="2" t="s">
        <v>22</v>
      </c>
      <c r="F958" s="2"/>
      <c r="G958" s="2"/>
      <c r="H958" s="2" t="str">
        <f t="shared" si="44"/>
        <v>_</v>
      </c>
      <c r="I958" s="2"/>
      <c r="J958" s="2"/>
      <c r="K958" s="2"/>
      <c r="L958" s="2" t="str">
        <f t="shared" si="43"/>
        <v>_</v>
      </c>
      <c r="M958" s="2"/>
      <c r="N958" s="2">
        <f>IF(ISBLANK(Table2[[#This Row],[ActualResult]]), 0, 1)</f>
        <v>0</v>
      </c>
      <c r="O958" s="2" t="str">
        <f>IF(ISBLANK(Table2[[#This Row],[ActualResult]]), "_", IF(Table2[[#This Row],[ActualWinner]]=Table2[[#This Row],[PredictedWinner]], "Y", "N"))</f>
        <v>_</v>
      </c>
      <c r="P958" s="2" t="str">
        <f>IF(ISBLANK(Table2[[#This Row],[ActualResult]]), "_", IF(Table2[[#This Row],[ActualAwayScore]]=Table2[[#This Row],[PredictedAwayScore]], "Y", "N"))</f>
        <v>_</v>
      </c>
      <c r="Q958" s="2" t="str">
        <f>IF(ISBLANK(Table2[[#This Row],[ActualResult]]), "_", IF(Table2[[#This Row],[ActualHomeScore]]=Table2[[#This Row],[PredictedHomeScore]], "Y", "N"))</f>
        <v>_</v>
      </c>
      <c r="R958" s="2"/>
      <c r="S958" s="2" t="str">
        <f t="shared" si="42"/>
        <v>_</v>
      </c>
      <c r="T958" s="2">
        <f>IF(VLOOKUP(Table2[[#This Row],[AwayTeam]],Table3[[Teams]:[D]],2)=VLOOKUP(Table2[[#This Row],[HomeTeam]],Table3[[Teams]:[D]],2),1,0)</f>
        <v>0</v>
      </c>
      <c r="U958" s="2">
        <f>IF(VLOOKUP(Table2[[#This Row],[AwayTeam]],Table3[[Teams]:[D]],3)=VLOOKUP(Table2[[#This Row],[HomeTeam]],Table3[[Teams]:[D]],3),1,0)</f>
        <v>0</v>
      </c>
      <c r="V958" s="2">
        <f>IF(Table2[[#This Row],[InterConf]]=1,IF(Table2[[#This Row],[InterDiv]]=0, 1, 0), 0)</f>
        <v>0</v>
      </c>
      <c r="W958" s="2">
        <f>IF(VLOOKUP(Table2[[#This Row],[AwayTeam]],Table3[[Teams]:[D]],2)&lt;&gt;VLOOKUP(Table2[[#This Row],[HomeTeam]],Table3[[Teams]:[D]],2),1,0)</f>
        <v>1</v>
      </c>
    </row>
    <row r="959" spans="1:23" x14ac:dyDescent="0.25">
      <c r="B959" s="1">
        <v>45717</v>
      </c>
      <c r="C959" s="9" t="s">
        <v>1071</v>
      </c>
      <c r="D959" s="2" t="s">
        <v>28</v>
      </c>
      <c r="E959" s="2" t="s">
        <v>13</v>
      </c>
      <c r="F959" s="2"/>
      <c r="G959" s="2"/>
      <c r="H959" s="2" t="str">
        <f t="shared" si="44"/>
        <v>_</v>
      </c>
      <c r="I959" s="2"/>
      <c r="J959" s="2"/>
      <c r="K959" s="2"/>
      <c r="L959" s="2" t="str">
        <f t="shared" si="43"/>
        <v>_</v>
      </c>
      <c r="M959" s="2"/>
      <c r="N959" s="2">
        <f>IF(ISBLANK(Table2[[#This Row],[ActualResult]]), 0, 1)</f>
        <v>0</v>
      </c>
      <c r="O959" s="2" t="str">
        <f>IF(ISBLANK(Table2[[#This Row],[ActualResult]]), "_", IF(Table2[[#This Row],[ActualWinner]]=Table2[[#This Row],[PredictedWinner]], "Y", "N"))</f>
        <v>_</v>
      </c>
      <c r="P959" s="2" t="str">
        <f>IF(ISBLANK(Table2[[#This Row],[ActualResult]]), "_", IF(Table2[[#This Row],[ActualAwayScore]]=Table2[[#This Row],[PredictedAwayScore]], "Y", "N"))</f>
        <v>_</v>
      </c>
      <c r="Q959" s="2" t="str">
        <f>IF(ISBLANK(Table2[[#This Row],[ActualResult]]), "_", IF(Table2[[#This Row],[ActualHomeScore]]=Table2[[#This Row],[PredictedHomeScore]], "Y", "N"))</f>
        <v>_</v>
      </c>
      <c r="R959" s="2"/>
      <c r="S959" s="2" t="str">
        <f t="shared" si="42"/>
        <v>_</v>
      </c>
      <c r="T959" s="2">
        <f>IF(VLOOKUP(Table2[[#This Row],[AwayTeam]],Table3[[Teams]:[D]],2)=VLOOKUP(Table2[[#This Row],[HomeTeam]],Table3[[Teams]:[D]],2),1,0)</f>
        <v>1</v>
      </c>
      <c r="U959" s="2">
        <f>IF(VLOOKUP(Table2[[#This Row],[AwayTeam]],Table3[[Teams]:[D]],3)=VLOOKUP(Table2[[#This Row],[HomeTeam]],Table3[[Teams]:[D]],3),1,0)</f>
        <v>0</v>
      </c>
      <c r="V959" s="2">
        <f>IF(Table2[[#This Row],[InterConf]]=1,IF(Table2[[#This Row],[InterDiv]]=0, 1, 0), 0)</f>
        <v>1</v>
      </c>
      <c r="W959" s="2">
        <f>IF(VLOOKUP(Table2[[#This Row],[AwayTeam]],Table3[[Teams]:[D]],2)&lt;&gt;VLOOKUP(Table2[[#This Row],[HomeTeam]],Table3[[Teams]:[D]],2),1,0)</f>
        <v>0</v>
      </c>
    </row>
    <row r="960" spans="1:23" x14ac:dyDescent="0.25">
      <c r="B960" s="1">
        <v>45717</v>
      </c>
      <c r="C960" s="9" t="s">
        <v>1072</v>
      </c>
      <c r="D960" s="2" t="s">
        <v>32</v>
      </c>
      <c r="E960" s="2" t="s">
        <v>15</v>
      </c>
      <c r="F960" s="2"/>
      <c r="G960" s="2"/>
      <c r="H960" s="2" t="str">
        <f t="shared" si="44"/>
        <v>_</v>
      </c>
      <c r="I960" s="2"/>
      <c r="J960" s="2"/>
      <c r="K960" s="2"/>
      <c r="L960" s="2" t="str">
        <f t="shared" si="43"/>
        <v>_</v>
      </c>
      <c r="M960" s="2"/>
      <c r="N960" s="2">
        <f>IF(ISBLANK(Table2[[#This Row],[ActualResult]]), 0, 1)</f>
        <v>0</v>
      </c>
      <c r="O960" s="2" t="str">
        <f>IF(ISBLANK(Table2[[#This Row],[ActualResult]]), "_", IF(Table2[[#This Row],[ActualWinner]]=Table2[[#This Row],[PredictedWinner]], "Y", "N"))</f>
        <v>_</v>
      </c>
      <c r="P960" s="2" t="str">
        <f>IF(ISBLANK(Table2[[#This Row],[ActualResult]]), "_", IF(Table2[[#This Row],[ActualAwayScore]]=Table2[[#This Row],[PredictedAwayScore]], "Y", "N"))</f>
        <v>_</v>
      </c>
      <c r="Q960" s="2" t="str">
        <f>IF(ISBLANK(Table2[[#This Row],[ActualResult]]), "_", IF(Table2[[#This Row],[ActualHomeScore]]=Table2[[#This Row],[PredictedHomeScore]], "Y", "N"))</f>
        <v>_</v>
      </c>
      <c r="R960" s="2"/>
      <c r="S960" s="2" t="str">
        <f t="shared" si="42"/>
        <v>_</v>
      </c>
      <c r="T960" s="2">
        <f>IF(VLOOKUP(Table2[[#This Row],[AwayTeam]],Table3[[Teams]:[D]],2)=VLOOKUP(Table2[[#This Row],[HomeTeam]],Table3[[Teams]:[D]],2),1,0)</f>
        <v>0</v>
      </c>
      <c r="U960" s="2">
        <f>IF(VLOOKUP(Table2[[#This Row],[AwayTeam]],Table3[[Teams]:[D]],3)=VLOOKUP(Table2[[#This Row],[HomeTeam]],Table3[[Teams]:[D]],3),1,0)</f>
        <v>0</v>
      </c>
      <c r="V960" s="2">
        <f>IF(Table2[[#This Row],[InterConf]]=1,IF(Table2[[#This Row],[InterDiv]]=0, 1, 0), 0)</f>
        <v>0</v>
      </c>
      <c r="W960" s="2">
        <f>IF(VLOOKUP(Table2[[#This Row],[AwayTeam]],Table3[[Teams]:[D]],2)&lt;&gt;VLOOKUP(Table2[[#This Row],[HomeTeam]],Table3[[Teams]:[D]],2),1,0)</f>
        <v>1</v>
      </c>
    </row>
    <row r="961" spans="1:23" x14ac:dyDescent="0.25">
      <c r="B961" s="1">
        <v>45717</v>
      </c>
      <c r="C961" s="9" t="s">
        <v>1073</v>
      </c>
      <c r="D961" s="2" t="s">
        <v>17</v>
      </c>
      <c r="E961" s="2" t="s">
        <v>47</v>
      </c>
      <c r="F961" s="2"/>
      <c r="G961" s="2"/>
      <c r="H961" s="2" t="str">
        <f t="shared" si="44"/>
        <v>_</v>
      </c>
      <c r="I961" s="2"/>
      <c r="J961" s="2"/>
      <c r="K961" s="2"/>
      <c r="L961" s="2" t="str">
        <f t="shared" si="43"/>
        <v>_</v>
      </c>
      <c r="M961" s="2"/>
      <c r="N961" s="2">
        <f>IF(ISBLANK(Table2[[#This Row],[ActualResult]]), 0, 1)</f>
        <v>0</v>
      </c>
      <c r="O961" s="2" t="str">
        <f>IF(ISBLANK(Table2[[#This Row],[ActualResult]]), "_", IF(Table2[[#This Row],[ActualWinner]]=Table2[[#This Row],[PredictedWinner]], "Y", "N"))</f>
        <v>_</v>
      </c>
      <c r="P961" s="2" t="str">
        <f>IF(ISBLANK(Table2[[#This Row],[ActualResult]]), "_", IF(Table2[[#This Row],[ActualAwayScore]]=Table2[[#This Row],[PredictedAwayScore]], "Y", "N"))</f>
        <v>_</v>
      </c>
      <c r="Q961" s="2" t="str">
        <f>IF(ISBLANK(Table2[[#This Row],[ActualResult]]), "_", IF(Table2[[#This Row],[ActualHomeScore]]=Table2[[#This Row],[PredictedHomeScore]], "Y", "N"))</f>
        <v>_</v>
      </c>
      <c r="R961" s="2"/>
      <c r="S961" s="2" t="str">
        <f t="shared" si="42"/>
        <v>_</v>
      </c>
      <c r="T961" s="2">
        <f>IF(VLOOKUP(Table2[[#This Row],[AwayTeam]],Table3[[Teams]:[D]],2)=VLOOKUP(Table2[[#This Row],[HomeTeam]],Table3[[Teams]:[D]],2),1,0)</f>
        <v>1</v>
      </c>
      <c r="U961" s="2">
        <f>IF(VLOOKUP(Table2[[#This Row],[AwayTeam]],Table3[[Teams]:[D]],3)=VLOOKUP(Table2[[#This Row],[HomeTeam]],Table3[[Teams]:[D]],3),1,0)</f>
        <v>0</v>
      </c>
      <c r="V961" s="2">
        <f>IF(Table2[[#This Row],[InterConf]]=1,IF(Table2[[#This Row],[InterDiv]]=0, 1, 0), 0)</f>
        <v>1</v>
      </c>
      <c r="W961" s="2">
        <f>IF(VLOOKUP(Table2[[#This Row],[AwayTeam]],Table3[[Teams]:[D]],2)&lt;&gt;VLOOKUP(Table2[[#This Row],[HomeTeam]],Table3[[Teams]:[D]],2),1,0)</f>
        <v>0</v>
      </c>
    </row>
    <row r="962" spans="1:23" x14ac:dyDescent="0.25">
      <c r="A962" s="5"/>
      <c r="B962" s="3">
        <v>45717</v>
      </c>
      <c r="C962" s="10" t="s">
        <v>1074</v>
      </c>
      <c r="D962" s="4" t="s">
        <v>25</v>
      </c>
      <c r="E962" s="4" t="s">
        <v>12</v>
      </c>
      <c r="F962" s="4"/>
      <c r="G962" s="4"/>
      <c r="H962" s="4" t="str">
        <f t="shared" si="44"/>
        <v>_</v>
      </c>
      <c r="I962" s="4"/>
      <c r="J962" s="4"/>
      <c r="K962" s="4"/>
      <c r="L962" s="2" t="str">
        <f t="shared" si="43"/>
        <v>_</v>
      </c>
      <c r="M962" s="4"/>
      <c r="N962" s="4">
        <f>IF(ISBLANK(Table2[[#This Row],[ActualResult]]), 0, 1)</f>
        <v>0</v>
      </c>
      <c r="O962" s="4" t="str">
        <f>IF(ISBLANK(Table2[[#This Row],[ActualResult]]), "_", IF(Table2[[#This Row],[ActualWinner]]=Table2[[#This Row],[PredictedWinner]], "Y", "N"))</f>
        <v>_</v>
      </c>
      <c r="P962" s="4" t="str">
        <f>IF(ISBLANK(Table2[[#This Row],[ActualResult]]), "_", IF(Table2[[#This Row],[ActualAwayScore]]=Table2[[#This Row],[PredictedAwayScore]], "Y", "N"))</f>
        <v>_</v>
      </c>
      <c r="Q962" s="4" t="str">
        <f>IF(ISBLANK(Table2[[#This Row],[ActualResult]]), "_", IF(Table2[[#This Row],[ActualHomeScore]]=Table2[[#This Row],[PredictedHomeScore]], "Y", "N"))</f>
        <v>_</v>
      </c>
      <c r="R962" s="2"/>
      <c r="S962" s="2" t="str">
        <f t="shared" si="42"/>
        <v>_</v>
      </c>
      <c r="T962" s="2">
        <f>IF(VLOOKUP(Table2[[#This Row],[AwayTeam]],Table3[[Teams]:[D]],2)=VLOOKUP(Table2[[#This Row],[HomeTeam]],Table3[[Teams]:[D]],2),1,0)</f>
        <v>1</v>
      </c>
      <c r="U962" s="2">
        <f>IF(VLOOKUP(Table2[[#This Row],[AwayTeam]],Table3[[Teams]:[D]],3)=VLOOKUP(Table2[[#This Row],[HomeTeam]],Table3[[Teams]:[D]],3),1,0)</f>
        <v>1</v>
      </c>
      <c r="V962" s="2">
        <f>IF(Table2[[#This Row],[InterConf]]=1,IF(Table2[[#This Row],[InterDiv]]=0, 1, 0), 0)</f>
        <v>0</v>
      </c>
      <c r="W962" s="2">
        <f>IF(VLOOKUP(Table2[[#This Row],[AwayTeam]],Table3[[Teams]:[D]],2)&lt;&gt;VLOOKUP(Table2[[#This Row],[HomeTeam]],Table3[[Teams]:[D]],2),1,0)</f>
        <v>0</v>
      </c>
    </row>
    <row r="963" spans="1:23" x14ac:dyDescent="0.25">
      <c r="B963" s="1">
        <v>45718</v>
      </c>
      <c r="C963" s="9" t="s">
        <v>1075</v>
      </c>
      <c r="D963" s="2" t="s">
        <v>18</v>
      </c>
      <c r="E963" s="2" t="s">
        <v>21</v>
      </c>
      <c r="F963" s="2"/>
      <c r="G963" s="2"/>
      <c r="H963" s="2" t="str">
        <f t="shared" si="44"/>
        <v>_</v>
      </c>
      <c r="I963" s="2"/>
      <c r="J963" s="2"/>
      <c r="K963" s="2"/>
      <c r="L963" s="19" t="str">
        <f t="shared" si="43"/>
        <v>_</v>
      </c>
      <c r="M963" s="2"/>
      <c r="N963" s="2">
        <f>IF(ISBLANK(Table2[[#This Row],[ActualResult]]), 0, 1)</f>
        <v>0</v>
      </c>
      <c r="O963" s="2" t="str">
        <f>IF(ISBLANK(Table2[[#This Row],[ActualResult]]), "_", IF(Table2[[#This Row],[ActualWinner]]=Table2[[#This Row],[PredictedWinner]], "Y", "N"))</f>
        <v>_</v>
      </c>
      <c r="P963" s="2" t="str">
        <f>IF(ISBLANK(Table2[[#This Row],[ActualResult]]), "_", IF(Table2[[#This Row],[ActualAwayScore]]=Table2[[#This Row],[PredictedAwayScore]], "Y", "N"))</f>
        <v>_</v>
      </c>
      <c r="Q963" s="2" t="str">
        <f>IF(ISBLANK(Table2[[#This Row],[ActualResult]]), "_", IF(Table2[[#This Row],[ActualHomeScore]]=Table2[[#This Row],[PredictedHomeScore]], "Y", "N"))</f>
        <v>_</v>
      </c>
      <c r="R963" s="2"/>
      <c r="S963" s="2" t="str">
        <f t="shared" ref="S963:S1026" si="45">IF($L963="_", "_", IF($L963=$D963,$E963,$D963))</f>
        <v>_</v>
      </c>
      <c r="T963" s="2">
        <f>IF(VLOOKUP(Table2[[#This Row],[AwayTeam]],Table3[[Teams]:[D]],2)=VLOOKUP(Table2[[#This Row],[HomeTeam]],Table3[[Teams]:[D]],2),1,0)</f>
        <v>1</v>
      </c>
      <c r="U963" s="2">
        <f>IF(VLOOKUP(Table2[[#This Row],[AwayTeam]],Table3[[Teams]:[D]],3)=VLOOKUP(Table2[[#This Row],[HomeTeam]],Table3[[Teams]:[D]],3),1,0)</f>
        <v>0</v>
      </c>
      <c r="V963" s="2">
        <f>IF(Table2[[#This Row],[InterConf]]=1,IF(Table2[[#This Row],[InterDiv]]=0, 1, 0), 0)</f>
        <v>1</v>
      </c>
      <c r="W963" s="2">
        <f>IF(VLOOKUP(Table2[[#This Row],[AwayTeam]],Table3[[Teams]:[D]],2)&lt;&gt;VLOOKUP(Table2[[#This Row],[HomeTeam]],Table3[[Teams]:[D]],2),1,0)</f>
        <v>0</v>
      </c>
    </row>
    <row r="964" spans="1:23" x14ac:dyDescent="0.25">
      <c r="B964" s="1">
        <v>45718</v>
      </c>
      <c r="C964" s="9" t="s">
        <v>1076</v>
      </c>
      <c r="D964" s="2" t="s">
        <v>16</v>
      </c>
      <c r="E964" s="2" t="s">
        <v>37</v>
      </c>
      <c r="F964" s="2"/>
      <c r="G964" s="2"/>
      <c r="H964" s="2" t="str">
        <f t="shared" si="44"/>
        <v>_</v>
      </c>
      <c r="I964" s="2"/>
      <c r="J964" s="2"/>
      <c r="K964" s="2"/>
      <c r="L964" s="2" t="str">
        <f t="shared" ref="L964:L1027" si="46">IF(OR($J964=$K964,AND(ISBLANK($J964),ISBLANK($K964))),"_",IF($J964&gt;$K964,$D964,$E964))</f>
        <v>_</v>
      </c>
      <c r="M964" s="2"/>
      <c r="N964" s="2">
        <f>IF(ISBLANK(Table2[[#This Row],[ActualResult]]), 0, 1)</f>
        <v>0</v>
      </c>
      <c r="O964" s="2" t="str">
        <f>IF(ISBLANK(Table2[[#This Row],[ActualResult]]), "_", IF(Table2[[#This Row],[ActualWinner]]=Table2[[#This Row],[PredictedWinner]], "Y", "N"))</f>
        <v>_</v>
      </c>
      <c r="P964" s="2" t="str">
        <f>IF(ISBLANK(Table2[[#This Row],[ActualResult]]), "_", IF(Table2[[#This Row],[ActualAwayScore]]=Table2[[#This Row],[PredictedAwayScore]], "Y", "N"))</f>
        <v>_</v>
      </c>
      <c r="Q964" s="2" t="str">
        <f>IF(ISBLANK(Table2[[#This Row],[ActualResult]]), "_", IF(Table2[[#This Row],[ActualHomeScore]]=Table2[[#This Row],[PredictedHomeScore]], "Y", "N"))</f>
        <v>_</v>
      </c>
      <c r="R964" s="2"/>
      <c r="S964" s="2" t="str">
        <f t="shared" si="45"/>
        <v>_</v>
      </c>
      <c r="T964" s="2">
        <f>IF(VLOOKUP(Table2[[#This Row],[AwayTeam]],Table3[[Teams]:[D]],2)=VLOOKUP(Table2[[#This Row],[HomeTeam]],Table3[[Teams]:[D]],2),1,0)</f>
        <v>0</v>
      </c>
      <c r="U964" s="2">
        <f>IF(VLOOKUP(Table2[[#This Row],[AwayTeam]],Table3[[Teams]:[D]],3)=VLOOKUP(Table2[[#This Row],[HomeTeam]],Table3[[Teams]:[D]],3),1,0)</f>
        <v>0</v>
      </c>
      <c r="V964" s="2">
        <f>IF(Table2[[#This Row],[InterConf]]=1,IF(Table2[[#This Row],[InterDiv]]=0, 1, 0), 0)</f>
        <v>0</v>
      </c>
      <c r="W964" s="2">
        <f>IF(VLOOKUP(Table2[[#This Row],[AwayTeam]],Table3[[Teams]:[D]],2)&lt;&gt;VLOOKUP(Table2[[#This Row],[HomeTeam]],Table3[[Teams]:[D]],2),1,0)</f>
        <v>1</v>
      </c>
    </row>
    <row r="965" spans="1:23" x14ac:dyDescent="0.25">
      <c r="B965" s="1">
        <v>45718</v>
      </c>
      <c r="C965" s="9" t="s">
        <v>1077</v>
      </c>
      <c r="D965" s="2" t="s">
        <v>24</v>
      </c>
      <c r="E965" s="2" t="s">
        <v>44</v>
      </c>
      <c r="F965" s="2"/>
      <c r="G965" s="2"/>
      <c r="H965" s="2" t="str">
        <f t="shared" si="44"/>
        <v>_</v>
      </c>
      <c r="I965" s="2"/>
      <c r="J965" s="2"/>
      <c r="K965" s="2"/>
      <c r="L965" s="2" t="str">
        <f t="shared" si="46"/>
        <v>_</v>
      </c>
      <c r="M965" s="2"/>
      <c r="N965" s="2">
        <f>IF(ISBLANK(Table2[[#This Row],[ActualResult]]), 0, 1)</f>
        <v>0</v>
      </c>
      <c r="O965" s="2" t="str">
        <f>IF(ISBLANK(Table2[[#This Row],[ActualResult]]), "_", IF(Table2[[#This Row],[ActualWinner]]=Table2[[#This Row],[PredictedWinner]], "Y", "N"))</f>
        <v>_</v>
      </c>
      <c r="P965" s="2" t="str">
        <f>IF(ISBLANK(Table2[[#This Row],[ActualResult]]), "_", IF(Table2[[#This Row],[ActualAwayScore]]=Table2[[#This Row],[PredictedAwayScore]], "Y", "N"))</f>
        <v>_</v>
      </c>
      <c r="Q965" s="2" t="str">
        <f>IF(ISBLANK(Table2[[#This Row],[ActualResult]]), "_", IF(Table2[[#This Row],[ActualHomeScore]]=Table2[[#This Row],[PredictedHomeScore]], "Y", "N"))</f>
        <v>_</v>
      </c>
      <c r="R965" s="2"/>
      <c r="S965" s="2" t="str">
        <f t="shared" si="45"/>
        <v>_</v>
      </c>
      <c r="T965" s="2">
        <f>IF(VLOOKUP(Table2[[#This Row],[AwayTeam]],Table3[[Teams]:[D]],2)=VLOOKUP(Table2[[#This Row],[HomeTeam]],Table3[[Teams]:[D]],2),1,0)</f>
        <v>0</v>
      </c>
      <c r="U965" s="2">
        <f>IF(VLOOKUP(Table2[[#This Row],[AwayTeam]],Table3[[Teams]:[D]],3)=VLOOKUP(Table2[[#This Row],[HomeTeam]],Table3[[Teams]:[D]],3),1,0)</f>
        <v>0</v>
      </c>
      <c r="V965" s="2">
        <f>IF(Table2[[#This Row],[InterConf]]=1,IF(Table2[[#This Row],[InterDiv]]=0, 1, 0), 0)</f>
        <v>0</v>
      </c>
      <c r="W965" s="2">
        <f>IF(VLOOKUP(Table2[[#This Row],[AwayTeam]],Table3[[Teams]:[D]],2)&lt;&gt;VLOOKUP(Table2[[#This Row],[HomeTeam]],Table3[[Teams]:[D]],2),1,0)</f>
        <v>1</v>
      </c>
    </row>
    <row r="966" spans="1:23" x14ac:dyDescent="0.25">
      <c r="B966" s="1">
        <v>45718</v>
      </c>
      <c r="C966" s="9" t="s">
        <v>1078</v>
      </c>
      <c r="D966" s="2" t="s">
        <v>13</v>
      </c>
      <c r="E966" s="2" t="s">
        <v>34</v>
      </c>
      <c r="F966" s="2"/>
      <c r="G966" s="2"/>
      <c r="H966" s="2" t="str">
        <f t="shared" ref="H966:H1029" si="47">IF(AND(ISBLANK($F966),ISBLANK($G966)),"_",IF($F966&gt;$G966,$D966,$E966))</f>
        <v>_</v>
      </c>
      <c r="I966" s="2"/>
      <c r="J966" s="2"/>
      <c r="K966" s="2"/>
      <c r="L966" s="2" t="str">
        <f t="shared" si="46"/>
        <v>_</v>
      </c>
      <c r="M966" s="2"/>
      <c r="N966" s="2">
        <f>IF(ISBLANK(Table2[[#This Row],[ActualResult]]), 0, 1)</f>
        <v>0</v>
      </c>
      <c r="O966" s="2" t="str">
        <f>IF(ISBLANK(Table2[[#This Row],[ActualResult]]), "_", IF(Table2[[#This Row],[ActualWinner]]=Table2[[#This Row],[PredictedWinner]], "Y", "N"))</f>
        <v>_</v>
      </c>
      <c r="P966" s="2" t="str">
        <f>IF(ISBLANK(Table2[[#This Row],[ActualResult]]), "_", IF(Table2[[#This Row],[ActualAwayScore]]=Table2[[#This Row],[PredictedAwayScore]], "Y", "N"))</f>
        <v>_</v>
      </c>
      <c r="Q966" s="2" t="str">
        <f>IF(ISBLANK(Table2[[#This Row],[ActualResult]]), "_", IF(Table2[[#This Row],[ActualHomeScore]]=Table2[[#This Row],[PredictedHomeScore]], "Y", "N"))</f>
        <v>_</v>
      </c>
      <c r="R966" s="2"/>
      <c r="S966" s="2" t="str">
        <f t="shared" si="45"/>
        <v>_</v>
      </c>
      <c r="T966" s="2">
        <f>IF(VLOOKUP(Table2[[#This Row],[AwayTeam]],Table3[[Teams]:[D]],2)=VLOOKUP(Table2[[#This Row],[HomeTeam]],Table3[[Teams]:[D]],2),1,0)</f>
        <v>1</v>
      </c>
      <c r="U966" s="2">
        <f>IF(VLOOKUP(Table2[[#This Row],[AwayTeam]],Table3[[Teams]:[D]],3)=VLOOKUP(Table2[[#This Row],[HomeTeam]],Table3[[Teams]:[D]],3),1,0)</f>
        <v>1</v>
      </c>
      <c r="V966" s="2">
        <f>IF(Table2[[#This Row],[InterConf]]=1,IF(Table2[[#This Row],[InterDiv]]=0, 1, 0), 0)</f>
        <v>0</v>
      </c>
      <c r="W966" s="2">
        <f>IF(VLOOKUP(Table2[[#This Row],[AwayTeam]],Table3[[Teams]:[D]],2)&lt;&gt;VLOOKUP(Table2[[#This Row],[HomeTeam]],Table3[[Teams]:[D]],2),1,0)</f>
        <v>0</v>
      </c>
    </row>
    <row r="967" spans="1:23" x14ac:dyDescent="0.25">
      <c r="B967" s="1">
        <v>45718</v>
      </c>
      <c r="C967" s="9" t="s">
        <v>1079</v>
      </c>
      <c r="D967" s="2" t="s">
        <v>35</v>
      </c>
      <c r="E967" s="2" t="s">
        <v>20</v>
      </c>
      <c r="F967" s="2"/>
      <c r="G967" s="2"/>
      <c r="H967" s="2" t="str">
        <f t="shared" si="47"/>
        <v>_</v>
      </c>
      <c r="I967" s="2"/>
      <c r="J967" s="2"/>
      <c r="K967" s="2"/>
      <c r="L967" s="2" t="str">
        <f t="shared" si="46"/>
        <v>_</v>
      </c>
      <c r="M967" s="2"/>
      <c r="N967" s="2">
        <f>IF(ISBLANK(Table2[[#This Row],[ActualResult]]), 0, 1)</f>
        <v>0</v>
      </c>
      <c r="O967" s="2" t="str">
        <f>IF(ISBLANK(Table2[[#This Row],[ActualResult]]), "_", IF(Table2[[#This Row],[ActualWinner]]=Table2[[#This Row],[PredictedWinner]], "Y", "N"))</f>
        <v>_</v>
      </c>
      <c r="P967" s="2" t="str">
        <f>IF(ISBLANK(Table2[[#This Row],[ActualResult]]), "_", IF(Table2[[#This Row],[ActualAwayScore]]=Table2[[#This Row],[PredictedAwayScore]], "Y", "N"))</f>
        <v>_</v>
      </c>
      <c r="Q967" s="2" t="str">
        <f>IF(ISBLANK(Table2[[#This Row],[ActualResult]]), "_", IF(Table2[[#This Row],[ActualHomeScore]]=Table2[[#This Row],[PredictedHomeScore]], "Y", "N"))</f>
        <v>_</v>
      </c>
      <c r="R967" s="2"/>
      <c r="S967" s="2" t="str">
        <f t="shared" si="45"/>
        <v>_</v>
      </c>
      <c r="T967" s="2">
        <f>IF(VLOOKUP(Table2[[#This Row],[AwayTeam]],Table3[[Teams]:[D]],2)=VLOOKUP(Table2[[#This Row],[HomeTeam]],Table3[[Teams]:[D]],2),1,0)</f>
        <v>0</v>
      </c>
      <c r="U967" s="2">
        <f>IF(VLOOKUP(Table2[[#This Row],[AwayTeam]],Table3[[Teams]:[D]],3)=VLOOKUP(Table2[[#This Row],[HomeTeam]],Table3[[Teams]:[D]],3),1,0)</f>
        <v>0</v>
      </c>
      <c r="V967" s="2">
        <f>IF(Table2[[#This Row],[InterConf]]=1,IF(Table2[[#This Row],[InterDiv]]=0, 1, 0), 0)</f>
        <v>0</v>
      </c>
      <c r="W967" s="2">
        <f>IF(VLOOKUP(Table2[[#This Row],[AwayTeam]],Table3[[Teams]:[D]],2)&lt;&gt;VLOOKUP(Table2[[#This Row],[HomeTeam]],Table3[[Teams]:[D]],2),1,0)</f>
        <v>1</v>
      </c>
    </row>
    <row r="968" spans="1:23" x14ac:dyDescent="0.25">
      <c r="A968" s="5"/>
      <c r="B968" s="3">
        <v>45718</v>
      </c>
      <c r="C968" s="10" t="s">
        <v>1080</v>
      </c>
      <c r="D968" s="4" t="s">
        <v>32</v>
      </c>
      <c r="E968" s="4" t="s">
        <v>27</v>
      </c>
      <c r="F968" s="4"/>
      <c r="G968" s="4"/>
      <c r="H968" s="4" t="str">
        <f t="shared" si="47"/>
        <v>_</v>
      </c>
      <c r="I968" s="4"/>
      <c r="J968" s="4"/>
      <c r="K968" s="4"/>
      <c r="L968" s="2" t="str">
        <f t="shared" si="46"/>
        <v>_</v>
      </c>
      <c r="M968" s="4"/>
      <c r="N968" s="4">
        <f>IF(ISBLANK(Table2[[#This Row],[ActualResult]]), 0, 1)</f>
        <v>0</v>
      </c>
      <c r="O968" s="4" t="str">
        <f>IF(ISBLANK(Table2[[#This Row],[ActualResult]]), "_", IF(Table2[[#This Row],[ActualWinner]]=Table2[[#This Row],[PredictedWinner]], "Y", "N"))</f>
        <v>_</v>
      </c>
      <c r="P968" s="4" t="str">
        <f>IF(ISBLANK(Table2[[#This Row],[ActualResult]]), "_", IF(Table2[[#This Row],[ActualAwayScore]]=Table2[[#This Row],[PredictedAwayScore]], "Y", "N"))</f>
        <v>_</v>
      </c>
      <c r="Q968" s="4" t="str">
        <f>IF(ISBLANK(Table2[[#This Row],[ActualResult]]), "_", IF(Table2[[#This Row],[ActualHomeScore]]=Table2[[#This Row],[PredictedHomeScore]], "Y", "N"))</f>
        <v>_</v>
      </c>
      <c r="R968" s="2"/>
      <c r="S968" s="2" t="str">
        <f t="shared" si="45"/>
        <v>_</v>
      </c>
      <c r="T968" s="2">
        <f>IF(VLOOKUP(Table2[[#This Row],[AwayTeam]],Table3[[Teams]:[D]],2)=VLOOKUP(Table2[[#This Row],[HomeTeam]],Table3[[Teams]:[D]],2),1,0)</f>
        <v>0</v>
      </c>
      <c r="U968" s="2">
        <f>IF(VLOOKUP(Table2[[#This Row],[AwayTeam]],Table3[[Teams]:[D]],3)=VLOOKUP(Table2[[#This Row],[HomeTeam]],Table3[[Teams]:[D]],3),1,0)</f>
        <v>0</v>
      </c>
      <c r="V968" s="2">
        <f>IF(Table2[[#This Row],[InterConf]]=1,IF(Table2[[#This Row],[InterDiv]]=0, 1, 0), 0)</f>
        <v>0</v>
      </c>
      <c r="W968" s="2">
        <f>IF(VLOOKUP(Table2[[#This Row],[AwayTeam]],Table3[[Teams]:[D]],2)&lt;&gt;VLOOKUP(Table2[[#This Row],[HomeTeam]],Table3[[Teams]:[D]],2),1,0)</f>
        <v>1</v>
      </c>
    </row>
    <row r="969" spans="1:23" x14ac:dyDescent="0.25">
      <c r="B969" s="1">
        <v>45719</v>
      </c>
      <c r="C969" s="9" t="s">
        <v>1081</v>
      </c>
      <c r="D969" s="2" t="s">
        <v>30</v>
      </c>
      <c r="E969" s="2" t="s">
        <v>46</v>
      </c>
      <c r="F969" s="2"/>
      <c r="G969" s="2"/>
      <c r="H969" s="2" t="str">
        <f t="shared" si="47"/>
        <v>_</v>
      </c>
      <c r="I969" s="2"/>
      <c r="J969" s="2"/>
      <c r="K969" s="2"/>
      <c r="L969" s="19" t="str">
        <f t="shared" si="46"/>
        <v>_</v>
      </c>
      <c r="M969" s="2"/>
      <c r="N969" s="2">
        <f>IF(ISBLANK(Table2[[#This Row],[ActualResult]]), 0, 1)</f>
        <v>0</v>
      </c>
      <c r="O969" s="2" t="str">
        <f>IF(ISBLANK(Table2[[#This Row],[ActualResult]]), "_", IF(Table2[[#This Row],[ActualWinner]]=Table2[[#This Row],[PredictedWinner]], "Y", "N"))</f>
        <v>_</v>
      </c>
      <c r="P969" s="2" t="str">
        <f>IF(ISBLANK(Table2[[#This Row],[ActualResult]]), "_", IF(Table2[[#This Row],[ActualAwayScore]]=Table2[[#This Row],[PredictedAwayScore]], "Y", "N"))</f>
        <v>_</v>
      </c>
      <c r="Q969" s="2" t="str">
        <f>IF(ISBLANK(Table2[[#This Row],[ActualResult]]), "_", IF(Table2[[#This Row],[ActualHomeScore]]=Table2[[#This Row],[PredictedHomeScore]], "Y", "N"))</f>
        <v>_</v>
      </c>
      <c r="R969" s="2"/>
      <c r="S969" s="2" t="str">
        <f t="shared" si="45"/>
        <v>_</v>
      </c>
      <c r="T969" s="2">
        <f>IF(VLOOKUP(Table2[[#This Row],[AwayTeam]],Table3[[Teams]:[D]],2)=VLOOKUP(Table2[[#This Row],[HomeTeam]],Table3[[Teams]:[D]],2),1,0)</f>
        <v>1</v>
      </c>
      <c r="U969" s="2">
        <f>IF(VLOOKUP(Table2[[#This Row],[AwayTeam]],Table3[[Teams]:[D]],3)=VLOOKUP(Table2[[#This Row],[HomeTeam]],Table3[[Teams]:[D]],3),1,0)</f>
        <v>0</v>
      </c>
      <c r="V969" s="2">
        <f>IF(Table2[[#This Row],[InterConf]]=1,IF(Table2[[#This Row],[InterDiv]]=0, 1, 0), 0)</f>
        <v>1</v>
      </c>
      <c r="W969" s="2">
        <f>IF(VLOOKUP(Table2[[#This Row],[AwayTeam]],Table3[[Teams]:[D]],2)&lt;&gt;VLOOKUP(Table2[[#This Row],[HomeTeam]],Table3[[Teams]:[D]],2),1,0)</f>
        <v>0</v>
      </c>
    </row>
    <row r="970" spans="1:23" x14ac:dyDescent="0.25">
      <c r="B970" s="1">
        <v>45719</v>
      </c>
      <c r="C970" s="9" t="s">
        <v>1082</v>
      </c>
      <c r="D970" s="2" t="s">
        <v>29</v>
      </c>
      <c r="E970" s="2" t="s">
        <v>19</v>
      </c>
      <c r="F970" s="2"/>
      <c r="G970" s="2"/>
      <c r="H970" s="2" t="str">
        <f t="shared" si="47"/>
        <v>_</v>
      </c>
      <c r="I970" s="2"/>
      <c r="J970" s="2"/>
      <c r="K970" s="2"/>
      <c r="L970" s="2" t="str">
        <f t="shared" si="46"/>
        <v>_</v>
      </c>
      <c r="M970" s="2"/>
      <c r="N970" s="2">
        <f>IF(ISBLANK(Table2[[#This Row],[ActualResult]]), 0, 1)</f>
        <v>0</v>
      </c>
      <c r="O970" s="2" t="str">
        <f>IF(ISBLANK(Table2[[#This Row],[ActualResult]]), "_", IF(Table2[[#This Row],[ActualWinner]]=Table2[[#This Row],[PredictedWinner]], "Y", "N"))</f>
        <v>_</v>
      </c>
      <c r="P970" s="2" t="str">
        <f>IF(ISBLANK(Table2[[#This Row],[ActualResult]]), "_", IF(Table2[[#This Row],[ActualAwayScore]]=Table2[[#This Row],[PredictedAwayScore]], "Y", "N"))</f>
        <v>_</v>
      </c>
      <c r="Q970" s="2" t="str">
        <f>IF(ISBLANK(Table2[[#This Row],[ActualResult]]), "_", IF(Table2[[#This Row],[ActualHomeScore]]=Table2[[#This Row],[PredictedHomeScore]], "Y", "N"))</f>
        <v>_</v>
      </c>
      <c r="R970" s="2"/>
      <c r="S970" s="2" t="str">
        <f t="shared" si="45"/>
        <v>_</v>
      </c>
      <c r="T970" s="2">
        <f>IF(VLOOKUP(Table2[[#This Row],[AwayTeam]],Table3[[Teams]:[D]],2)=VLOOKUP(Table2[[#This Row],[HomeTeam]],Table3[[Teams]:[D]],2),1,0)</f>
        <v>1</v>
      </c>
      <c r="U970" s="2">
        <f>IF(VLOOKUP(Table2[[#This Row],[AwayTeam]],Table3[[Teams]:[D]],3)=VLOOKUP(Table2[[#This Row],[HomeTeam]],Table3[[Teams]:[D]],3),1,0)</f>
        <v>1</v>
      </c>
      <c r="V970" s="2">
        <f>IF(Table2[[#This Row],[InterConf]]=1,IF(Table2[[#This Row],[InterDiv]]=0, 1, 0), 0)</f>
        <v>0</v>
      </c>
      <c r="W970" s="2">
        <f>IF(VLOOKUP(Table2[[#This Row],[AwayTeam]],Table3[[Teams]:[D]],2)&lt;&gt;VLOOKUP(Table2[[#This Row],[HomeTeam]],Table3[[Teams]:[D]],2),1,0)</f>
        <v>0</v>
      </c>
    </row>
    <row r="971" spans="1:23" x14ac:dyDescent="0.25">
      <c r="B971" s="1">
        <v>45719</v>
      </c>
      <c r="C971" s="9" t="s">
        <v>1083</v>
      </c>
      <c r="D971" s="2" t="s">
        <v>43</v>
      </c>
      <c r="E971" s="2" t="s">
        <v>14</v>
      </c>
      <c r="F971" s="2"/>
      <c r="G971" s="2"/>
      <c r="H971" s="2" t="str">
        <f t="shared" si="47"/>
        <v>_</v>
      </c>
      <c r="I971" s="2"/>
      <c r="J971" s="2"/>
      <c r="K971" s="2"/>
      <c r="L971" s="2" t="str">
        <f t="shared" si="46"/>
        <v>_</v>
      </c>
      <c r="M971" s="2"/>
      <c r="N971" s="2">
        <f>IF(ISBLANK(Table2[[#This Row],[ActualResult]]), 0, 1)</f>
        <v>0</v>
      </c>
      <c r="O971" s="2" t="str">
        <f>IF(ISBLANK(Table2[[#This Row],[ActualResult]]), "_", IF(Table2[[#This Row],[ActualWinner]]=Table2[[#This Row],[PredictedWinner]], "Y", "N"))</f>
        <v>_</v>
      </c>
      <c r="P971" s="2" t="str">
        <f>IF(ISBLANK(Table2[[#This Row],[ActualResult]]), "_", IF(Table2[[#This Row],[ActualAwayScore]]=Table2[[#This Row],[PredictedAwayScore]], "Y", "N"))</f>
        <v>_</v>
      </c>
      <c r="Q971" s="2" t="str">
        <f>IF(ISBLANK(Table2[[#This Row],[ActualResult]]), "_", IF(Table2[[#This Row],[ActualHomeScore]]=Table2[[#This Row],[PredictedHomeScore]], "Y", "N"))</f>
        <v>_</v>
      </c>
      <c r="R971" s="2"/>
      <c r="S971" s="2" t="str">
        <f t="shared" si="45"/>
        <v>_</v>
      </c>
      <c r="T971" s="2">
        <f>IF(VLOOKUP(Table2[[#This Row],[AwayTeam]],Table3[[Teams]:[D]],2)=VLOOKUP(Table2[[#This Row],[HomeTeam]],Table3[[Teams]:[D]],2),1,0)</f>
        <v>1</v>
      </c>
      <c r="U971" s="2">
        <f>IF(VLOOKUP(Table2[[#This Row],[AwayTeam]],Table3[[Teams]:[D]],3)=VLOOKUP(Table2[[#This Row],[HomeTeam]],Table3[[Teams]:[D]],3),1,0)</f>
        <v>1</v>
      </c>
      <c r="V971" s="2">
        <f>IF(Table2[[#This Row],[InterConf]]=1,IF(Table2[[#This Row],[InterDiv]]=0, 1, 0), 0)</f>
        <v>0</v>
      </c>
      <c r="W971" s="2">
        <f>IF(VLOOKUP(Table2[[#This Row],[AwayTeam]],Table3[[Teams]:[D]],2)&lt;&gt;VLOOKUP(Table2[[#This Row],[HomeTeam]],Table3[[Teams]:[D]],2),1,0)</f>
        <v>0</v>
      </c>
    </row>
    <row r="972" spans="1:23" x14ac:dyDescent="0.25">
      <c r="B972" s="1">
        <v>45719</v>
      </c>
      <c r="C972" s="9" t="s">
        <v>1084</v>
      </c>
      <c r="D972" s="2" t="s">
        <v>33</v>
      </c>
      <c r="E972" s="2" t="s">
        <v>20</v>
      </c>
      <c r="F972" s="2"/>
      <c r="G972" s="2"/>
      <c r="H972" s="2" t="str">
        <f t="shared" si="47"/>
        <v>_</v>
      </c>
      <c r="I972" s="2"/>
      <c r="J972" s="2"/>
      <c r="K972" s="2"/>
      <c r="L972" s="2" t="str">
        <f t="shared" si="46"/>
        <v>_</v>
      </c>
      <c r="M972" s="2"/>
      <c r="N972" s="2">
        <f>IF(ISBLANK(Table2[[#This Row],[ActualResult]]), 0, 1)</f>
        <v>0</v>
      </c>
      <c r="O972" s="2" t="str">
        <f>IF(ISBLANK(Table2[[#This Row],[ActualResult]]), "_", IF(Table2[[#This Row],[ActualWinner]]=Table2[[#This Row],[PredictedWinner]], "Y", "N"))</f>
        <v>_</v>
      </c>
      <c r="P972" s="2" t="str">
        <f>IF(ISBLANK(Table2[[#This Row],[ActualResult]]), "_", IF(Table2[[#This Row],[ActualAwayScore]]=Table2[[#This Row],[PredictedAwayScore]], "Y", "N"))</f>
        <v>_</v>
      </c>
      <c r="Q972" s="2" t="str">
        <f>IF(ISBLANK(Table2[[#This Row],[ActualResult]]), "_", IF(Table2[[#This Row],[ActualHomeScore]]=Table2[[#This Row],[PredictedHomeScore]], "Y", "N"))</f>
        <v>_</v>
      </c>
      <c r="R972" s="2"/>
      <c r="S972" s="2" t="str">
        <f t="shared" si="45"/>
        <v>_</v>
      </c>
      <c r="T972" s="2">
        <f>IF(VLOOKUP(Table2[[#This Row],[AwayTeam]],Table3[[Teams]:[D]],2)=VLOOKUP(Table2[[#This Row],[HomeTeam]],Table3[[Teams]:[D]],2),1,0)</f>
        <v>1</v>
      </c>
      <c r="U972" s="2">
        <f>IF(VLOOKUP(Table2[[#This Row],[AwayTeam]],Table3[[Teams]:[D]],3)=VLOOKUP(Table2[[#This Row],[HomeTeam]],Table3[[Teams]:[D]],3),1,0)</f>
        <v>1</v>
      </c>
      <c r="V972" s="2">
        <f>IF(Table2[[#This Row],[InterConf]]=1,IF(Table2[[#This Row],[InterDiv]]=0, 1, 0), 0)</f>
        <v>0</v>
      </c>
      <c r="W972" s="2">
        <f>IF(VLOOKUP(Table2[[#This Row],[AwayTeam]],Table3[[Teams]:[D]],2)&lt;&gt;VLOOKUP(Table2[[#This Row],[HomeTeam]],Table3[[Teams]:[D]],2),1,0)</f>
        <v>0</v>
      </c>
    </row>
    <row r="973" spans="1:23" x14ac:dyDescent="0.25">
      <c r="B973" s="1">
        <v>45719</v>
      </c>
      <c r="C973" s="9" t="s">
        <v>1085</v>
      </c>
      <c r="D973" s="2" t="s">
        <v>38</v>
      </c>
      <c r="E973" s="2" t="s">
        <v>18</v>
      </c>
      <c r="F973" s="2"/>
      <c r="G973" s="2"/>
      <c r="H973" s="2" t="str">
        <f t="shared" si="47"/>
        <v>_</v>
      </c>
      <c r="I973" s="2"/>
      <c r="J973" s="2"/>
      <c r="K973" s="2"/>
      <c r="L973" s="2" t="str">
        <f t="shared" si="46"/>
        <v>_</v>
      </c>
      <c r="M973" s="2"/>
      <c r="N973" s="2">
        <f>IF(ISBLANK(Table2[[#This Row],[ActualResult]]), 0, 1)</f>
        <v>0</v>
      </c>
      <c r="O973" s="2" t="str">
        <f>IF(ISBLANK(Table2[[#This Row],[ActualResult]]), "_", IF(Table2[[#This Row],[ActualWinner]]=Table2[[#This Row],[PredictedWinner]], "Y", "N"))</f>
        <v>_</v>
      </c>
      <c r="P973" s="2" t="str">
        <f>IF(ISBLANK(Table2[[#This Row],[ActualResult]]), "_", IF(Table2[[#This Row],[ActualAwayScore]]=Table2[[#This Row],[PredictedAwayScore]], "Y", "N"))</f>
        <v>_</v>
      </c>
      <c r="Q973" s="2" t="str">
        <f>IF(ISBLANK(Table2[[#This Row],[ActualResult]]), "_", IF(Table2[[#This Row],[ActualHomeScore]]=Table2[[#This Row],[PredictedHomeScore]], "Y", "N"))</f>
        <v>_</v>
      </c>
      <c r="R973" s="2"/>
      <c r="S973" s="2" t="str">
        <f t="shared" si="45"/>
        <v>_</v>
      </c>
      <c r="T973" s="2">
        <f>IF(VLOOKUP(Table2[[#This Row],[AwayTeam]],Table3[[Teams]:[D]],2)=VLOOKUP(Table2[[#This Row],[HomeTeam]],Table3[[Teams]:[D]],2),1,0)</f>
        <v>0</v>
      </c>
      <c r="U973" s="2">
        <f>IF(VLOOKUP(Table2[[#This Row],[AwayTeam]],Table3[[Teams]:[D]],3)=VLOOKUP(Table2[[#This Row],[HomeTeam]],Table3[[Teams]:[D]],3),1,0)</f>
        <v>0</v>
      </c>
      <c r="V973" s="2">
        <f>IF(Table2[[#This Row],[InterConf]]=1,IF(Table2[[#This Row],[InterDiv]]=0, 1, 0), 0)</f>
        <v>0</v>
      </c>
      <c r="W973" s="2">
        <f>IF(VLOOKUP(Table2[[#This Row],[AwayTeam]],Table3[[Teams]:[D]],2)&lt;&gt;VLOOKUP(Table2[[#This Row],[HomeTeam]],Table3[[Teams]:[D]],2),1,0)</f>
        <v>1</v>
      </c>
    </row>
    <row r="974" spans="1:23" x14ac:dyDescent="0.25">
      <c r="A974" s="5"/>
      <c r="B974" s="3">
        <v>45719</v>
      </c>
      <c r="C974" s="10" t="s">
        <v>1086</v>
      </c>
      <c r="D974" s="4" t="s">
        <v>28</v>
      </c>
      <c r="E974" s="4" t="s">
        <v>17</v>
      </c>
      <c r="F974" s="4"/>
      <c r="G974" s="4"/>
      <c r="H974" s="4" t="str">
        <f t="shared" si="47"/>
        <v>_</v>
      </c>
      <c r="I974" s="4"/>
      <c r="J974" s="4"/>
      <c r="K974" s="4"/>
      <c r="L974" s="2" t="str">
        <f t="shared" si="46"/>
        <v>_</v>
      </c>
      <c r="M974" s="4"/>
      <c r="N974" s="4">
        <f>IF(ISBLANK(Table2[[#This Row],[ActualResult]]), 0, 1)</f>
        <v>0</v>
      </c>
      <c r="O974" s="4" t="str">
        <f>IF(ISBLANK(Table2[[#This Row],[ActualResult]]), "_", IF(Table2[[#This Row],[ActualWinner]]=Table2[[#This Row],[PredictedWinner]], "Y", "N"))</f>
        <v>_</v>
      </c>
      <c r="P974" s="4" t="str">
        <f>IF(ISBLANK(Table2[[#This Row],[ActualResult]]), "_", IF(Table2[[#This Row],[ActualAwayScore]]=Table2[[#This Row],[PredictedAwayScore]], "Y", "N"))</f>
        <v>_</v>
      </c>
      <c r="Q974" s="4" t="str">
        <f>IF(ISBLANK(Table2[[#This Row],[ActualResult]]), "_", IF(Table2[[#This Row],[ActualHomeScore]]=Table2[[#This Row],[PredictedHomeScore]], "Y", "N"))</f>
        <v>_</v>
      </c>
      <c r="R974" s="2"/>
      <c r="S974" s="2" t="str">
        <f t="shared" si="45"/>
        <v>_</v>
      </c>
      <c r="T974" s="2">
        <f>IF(VLOOKUP(Table2[[#This Row],[AwayTeam]],Table3[[Teams]:[D]],2)=VLOOKUP(Table2[[#This Row],[HomeTeam]],Table3[[Teams]:[D]],2),1,0)</f>
        <v>1</v>
      </c>
      <c r="U974" s="2">
        <f>IF(VLOOKUP(Table2[[#This Row],[AwayTeam]],Table3[[Teams]:[D]],3)=VLOOKUP(Table2[[#This Row],[HomeTeam]],Table3[[Teams]:[D]],3),1,0)</f>
        <v>0</v>
      </c>
      <c r="V974" s="2">
        <f>IF(Table2[[#This Row],[InterConf]]=1,IF(Table2[[#This Row],[InterDiv]]=0, 1, 0), 0)</f>
        <v>1</v>
      </c>
      <c r="W974" s="2">
        <f>IF(VLOOKUP(Table2[[#This Row],[AwayTeam]],Table3[[Teams]:[D]],2)&lt;&gt;VLOOKUP(Table2[[#This Row],[HomeTeam]],Table3[[Teams]:[D]],2),1,0)</f>
        <v>0</v>
      </c>
    </row>
    <row r="975" spans="1:23" x14ac:dyDescent="0.25">
      <c r="B975" s="1">
        <v>45720</v>
      </c>
      <c r="C975" s="9" t="s">
        <v>1087</v>
      </c>
      <c r="D975" s="2" t="s">
        <v>35</v>
      </c>
      <c r="E975" s="2" t="s">
        <v>16</v>
      </c>
      <c r="F975" s="2"/>
      <c r="G975" s="2"/>
      <c r="H975" s="2" t="str">
        <f t="shared" si="47"/>
        <v>_</v>
      </c>
      <c r="I975" s="2"/>
      <c r="J975" s="2"/>
      <c r="K975" s="2"/>
      <c r="L975" s="19" t="str">
        <f t="shared" si="46"/>
        <v>_</v>
      </c>
      <c r="M975" s="2"/>
      <c r="N975" s="2">
        <f>IF(ISBLANK(Table2[[#This Row],[ActualResult]]), 0, 1)</f>
        <v>0</v>
      </c>
      <c r="O975" s="2" t="str">
        <f>IF(ISBLANK(Table2[[#This Row],[ActualResult]]), "_", IF(Table2[[#This Row],[ActualWinner]]=Table2[[#This Row],[PredictedWinner]], "Y", "N"))</f>
        <v>_</v>
      </c>
      <c r="P975" s="2" t="str">
        <f>IF(ISBLANK(Table2[[#This Row],[ActualResult]]), "_", IF(Table2[[#This Row],[ActualAwayScore]]=Table2[[#This Row],[PredictedAwayScore]], "Y", "N"))</f>
        <v>_</v>
      </c>
      <c r="Q975" s="2" t="str">
        <f>IF(ISBLANK(Table2[[#This Row],[ActualResult]]), "_", IF(Table2[[#This Row],[ActualHomeScore]]=Table2[[#This Row],[PredictedHomeScore]], "Y", "N"))</f>
        <v>_</v>
      </c>
      <c r="R975" s="2"/>
      <c r="S975" s="2" t="str">
        <f t="shared" si="45"/>
        <v>_</v>
      </c>
      <c r="T975" s="2">
        <f>IF(VLOOKUP(Table2[[#This Row],[AwayTeam]],Table3[[Teams]:[D]],2)=VLOOKUP(Table2[[#This Row],[HomeTeam]],Table3[[Teams]:[D]],2),1,0)</f>
        <v>0</v>
      </c>
      <c r="U975" s="2">
        <f>IF(VLOOKUP(Table2[[#This Row],[AwayTeam]],Table3[[Teams]:[D]],3)=VLOOKUP(Table2[[#This Row],[HomeTeam]],Table3[[Teams]:[D]],3),1,0)</f>
        <v>0</v>
      </c>
      <c r="V975" s="2">
        <f>IF(Table2[[#This Row],[InterConf]]=1,IF(Table2[[#This Row],[InterDiv]]=0, 1, 0), 0)</f>
        <v>0</v>
      </c>
      <c r="W975" s="2">
        <f>IF(VLOOKUP(Table2[[#This Row],[AwayTeam]],Table3[[Teams]:[D]],2)&lt;&gt;VLOOKUP(Table2[[#This Row],[HomeTeam]],Table3[[Teams]:[D]],2),1,0)</f>
        <v>1</v>
      </c>
    </row>
    <row r="976" spans="1:23" x14ac:dyDescent="0.25">
      <c r="B976" s="1">
        <v>45720</v>
      </c>
      <c r="C976" s="9" t="s">
        <v>1088</v>
      </c>
      <c r="D976" s="2" t="s">
        <v>38</v>
      </c>
      <c r="E976" s="2" t="s">
        <v>29</v>
      </c>
      <c r="F976" s="2"/>
      <c r="G976" s="2"/>
      <c r="H976" s="2" t="str">
        <f t="shared" si="47"/>
        <v>_</v>
      </c>
      <c r="I976" s="2"/>
      <c r="J976" s="2"/>
      <c r="K976" s="2"/>
      <c r="L976" s="2" t="str">
        <f t="shared" si="46"/>
        <v>_</v>
      </c>
      <c r="M976" s="2"/>
      <c r="N976" s="2">
        <f>IF(ISBLANK(Table2[[#This Row],[ActualResult]]), 0, 1)</f>
        <v>0</v>
      </c>
      <c r="O976" s="2" t="str">
        <f>IF(ISBLANK(Table2[[#This Row],[ActualResult]]), "_", IF(Table2[[#This Row],[ActualWinner]]=Table2[[#This Row],[PredictedWinner]], "Y", "N"))</f>
        <v>_</v>
      </c>
      <c r="P976" s="2" t="str">
        <f>IF(ISBLANK(Table2[[#This Row],[ActualResult]]), "_", IF(Table2[[#This Row],[ActualAwayScore]]=Table2[[#This Row],[PredictedAwayScore]], "Y", "N"))</f>
        <v>_</v>
      </c>
      <c r="Q976" s="2" t="str">
        <f>IF(ISBLANK(Table2[[#This Row],[ActualResult]]), "_", IF(Table2[[#This Row],[ActualHomeScore]]=Table2[[#This Row],[PredictedHomeScore]], "Y", "N"))</f>
        <v>_</v>
      </c>
      <c r="R976" s="2"/>
      <c r="S976" s="2" t="str">
        <f t="shared" si="45"/>
        <v>_</v>
      </c>
      <c r="T976" s="2">
        <f>IF(VLOOKUP(Table2[[#This Row],[AwayTeam]],Table3[[Teams]:[D]],2)=VLOOKUP(Table2[[#This Row],[HomeTeam]],Table3[[Teams]:[D]],2),1,0)</f>
        <v>0</v>
      </c>
      <c r="U976" s="2">
        <f>IF(VLOOKUP(Table2[[#This Row],[AwayTeam]],Table3[[Teams]:[D]],3)=VLOOKUP(Table2[[#This Row],[HomeTeam]],Table3[[Teams]:[D]],3),1,0)</f>
        <v>0</v>
      </c>
      <c r="V976" s="2">
        <f>IF(Table2[[#This Row],[InterConf]]=1,IF(Table2[[#This Row],[InterDiv]]=0, 1, 0), 0)</f>
        <v>0</v>
      </c>
      <c r="W976" s="2">
        <f>IF(VLOOKUP(Table2[[#This Row],[AwayTeam]],Table3[[Teams]:[D]],2)&lt;&gt;VLOOKUP(Table2[[#This Row],[HomeTeam]],Table3[[Teams]:[D]],2),1,0)</f>
        <v>1</v>
      </c>
    </row>
    <row r="977" spans="1:23" x14ac:dyDescent="0.25">
      <c r="B977" s="1">
        <v>45720</v>
      </c>
      <c r="C977" s="9" t="s">
        <v>1089</v>
      </c>
      <c r="D977" s="2" t="s">
        <v>44</v>
      </c>
      <c r="E977" s="2" t="s">
        <v>31</v>
      </c>
      <c r="F977" s="2"/>
      <c r="G977" s="2"/>
      <c r="H977" s="2" t="str">
        <f t="shared" si="47"/>
        <v>_</v>
      </c>
      <c r="I977" s="2"/>
      <c r="J977" s="2"/>
      <c r="K977" s="2"/>
      <c r="L977" s="2" t="str">
        <f t="shared" si="46"/>
        <v>_</v>
      </c>
      <c r="M977" s="2"/>
      <c r="N977" s="2">
        <f>IF(ISBLANK(Table2[[#This Row],[ActualResult]]), 0, 1)</f>
        <v>0</v>
      </c>
      <c r="O977" s="2" t="str">
        <f>IF(ISBLANK(Table2[[#This Row],[ActualResult]]), "_", IF(Table2[[#This Row],[ActualWinner]]=Table2[[#This Row],[PredictedWinner]], "Y", "N"))</f>
        <v>_</v>
      </c>
      <c r="P977" s="2" t="str">
        <f>IF(ISBLANK(Table2[[#This Row],[ActualResult]]), "_", IF(Table2[[#This Row],[ActualAwayScore]]=Table2[[#This Row],[PredictedAwayScore]], "Y", "N"))</f>
        <v>_</v>
      </c>
      <c r="Q977" s="2" t="str">
        <f>IF(ISBLANK(Table2[[#This Row],[ActualResult]]), "_", IF(Table2[[#This Row],[ActualHomeScore]]=Table2[[#This Row],[PredictedHomeScore]], "Y", "N"))</f>
        <v>_</v>
      </c>
      <c r="R977" s="2"/>
      <c r="S977" s="2" t="str">
        <f t="shared" si="45"/>
        <v>_</v>
      </c>
      <c r="T977" s="2">
        <f>IF(VLOOKUP(Table2[[#This Row],[AwayTeam]],Table3[[Teams]:[D]],2)=VLOOKUP(Table2[[#This Row],[HomeTeam]],Table3[[Teams]:[D]],2),1,0)</f>
        <v>1</v>
      </c>
      <c r="U977" s="2">
        <f>IF(VLOOKUP(Table2[[#This Row],[AwayTeam]],Table3[[Teams]:[D]],3)=VLOOKUP(Table2[[#This Row],[HomeTeam]],Table3[[Teams]:[D]],3),1,0)</f>
        <v>0</v>
      </c>
      <c r="V977" s="2">
        <f>IF(Table2[[#This Row],[InterConf]]=1,IF(Table2[[#This Row],[InterDiv]]=0, 1, 0), 0)</f>
        <v>1</v>
      </c>
      <c r="W977" s="2">
        <f>IF(VLOOKUP(Table2[[#This Row],[AwayTeam]],Table3[[Teams]:[D]],2)&lt;&gt;VLOOKUP(Table2[[#This Row],[HomeTeam]],Table3[[Teams]:[D]],2),1,0)</f>
        <v>0</v>
      </c>
    </row>
    <row r="978" spans="1:23" x14ac:dyDescent="0.25">
      <c r="B978" s="1">
        <v>45720</v>
      </c>
      <c r="C978" s="9" t="s">
        <v>1090</v>
      </c>
      <c r="D978" s="2" t="s">
        <v>36</v>
      </c>
      <c r="E978" s="2" t="s">
        <v>43</v>
      </c>
      <c r="F978" s="2"/>
      <c r="G978" s="2"/>
      <c r="H978" s="2" t="str">
        <f t="shared" si="47"/>
        <v>_</v>
      </c>
      <c r="I978" s="2"/>
      <c r="J978" s="2"/>
      <c r="K978" s="2"/>
      <c r="L978" s="2" t="str">
        <f t="shared" si="46"/>
        <v>_</v>
      </c>
      <c r="M978" s="2"/>
      <c r="N978" s="2">
        <f>IF(ISBLANK(Table2[[#This Row],[ActualResult]]), 0, 1)</f>
        <v>0</v>
      </c>
      <c r="O978" s="2" t="str">
        <f>IF(ISBLANK(Table2[[#This Row],[ActualResult]]), "_", IF(Table2[[#This Row],[ActualWinner]]=Table2[[#This Row],[PredictedWinner]], "Y", "N"))</f>
        <v>_</v>
      </c>
      <c r="P978" s="2" t="str">
        <f>IF(ISBLANK(Table2[[#This Row],[ActualResult]]), "_", IF(Table2[[#This Row],[ActualAwayScore]]=Table2[[#This Row],[PredictedAwayScore]], "Y", "N"))</f>
        <v>_</v>
      </c>
      <c r="Q978" s="2" t="str">
        <f>IF(ISBLANK(Table2[[#This Row],[ActualResult]]), "_", IF(Table2[[#This Row],[ActualHomeScore]]=Table2[[#This Row],[PredictedHomeScore]], "Y", "N"))</f>
        <v>_</v>
      </c>
      <c r="R978" s="2"/>
      <c r="S978" s="2" t="str">
        <f t="shared" si="45"/>
        <v>_</v>
      </c>
      <c r="T978" s="2">
        <f>IF(VLOOKUP(Table2[[#This Row],[AwayTeam]],Table3[[Teams]:[D]],2)=VLOOKUP(Table2[[#This Row],[HomeTeam]],Table3[[Teams]:[D]],2),1,0)</f>
        <v>1</v>
      </c>
      <c r="U978" s="2">
        <f>IF(VLOOKUP(Table2[[#This Row],[AwayTeam]],Table3[[Teams]:[D]],3)=VLOOKUP(Table2[[#This Row],[HomeTeam]],Table3[[Teams]:[D]],3),1,0)</f>
        <v>0</v>
      </c>
      <c r="V978" s="2">
        <f>IF(Table2[[#This Row],[InterConf]]=1,IF(Table2[[#This Row],[InterDiv]]=0, 1, 0), 0)</f>
        <v>1</v>
      </c>
      <c r="W978" s="2">
        <f>IF(VLOOKUP(Table2[[#This Row],[AwayTeam]],Table3[[Teams]:[D]],2)&lt;&gt;VLOOKUP(Table2[[#This Row],[HomeTeam]],Table3[[Teams]:[D]],2),1,0)</f>
        <v>0</v>
      </c>
    </row>
    <row r="979" spans="1:23" x14ac:dyDescent="0.25">
      <c r="B979" s="1">
        <v>45720</v>
      </c>
      <c r="C979" s="9" t="s">
        <v>1091</v>
      </c>
      <c r="D979" s="2" t="s">
        <v>24</v>
      </c>
      <c r="E979" s="2" t="s">
        <v>45</v>
      </c>
      <c r="F979" s="2"/>
      <c r="G979" s="2"/>
      <c r="H979" s="2" t="str">
        <f t="shared" si="47"/>
        <v>_</v>
      </c>
      <c r="I979" s="2"/>
      <c r="J979" s="2"/>
      <c r="K979" s="2"/>
      <c r="L979" s="2" t="str">
        <f t="shared" si="46"/>
        <v>_</v>
      </c>
      <c r="M979" s="2"/>
      <c r="N979" s="2">
        <f>IF(ISBLANK(Table2[[#This Row],[ActualResult]]), 0, 1)</f>
        <v>0</v>
      </c>
      <c r="O979" s="2" t="str">
        <f>IF(ISBLANK(Table2[[#This Row],[ActualResult]]), "_", IF(Table2[[#This Row],[ActualWinner]]=Table2[[#This Row],[PredictedWinner]], "Y", "N"))</f>
        <v>_</v>
      </c>
      <c r="P979" s="2" t="str">
        <f>IF(ISBLANK(Table2[[#This Row],[ActualResult]]), "_", IF(Table2[[#This Row],[ActualAwayScore]]=Table2[[#This Row],[PredictedAwayScore]], "Y", "N"))</f>
        <v>_</v>
      </c>
      <c r="Q979" s="2" t="str">
        <f>IF(ISBLANK(Table2[[#This Row],[ActualResult]]), "_", IF(Table2[[#This Row],[ActualHomeScore]]=Table2[[#This Row],[PredictedHomeScore]], "Y", "N"))</f>
        <v>_</v>
      </c>
      <c r="R979" s="2"/>
      <c r="S979" s="2" t="str">
        <f t="shared" si="45"/>
        <v>_</v>
      </c>
      <c r="T979" s="2">
        <f>IF(VLOOKUP(Table2[[#This Row],[AwayTeam]],Table3[[Teams]:[D]],2)=VLOOKUP(Table2[[#This Row],[HomeTeam]],Table3[[Teams]:[D]],2),1,0)</f>
        <v>0</v>
      </c>
      <c r="U979" s="2">
        <f>IF(VLOOKUP(Table2[[#This Row],[AwayTeam]],Table3[[Teams]:[D]],3)=VLOOKUP(Table2[[#This Row],[HomeTeam]],Table3[[Teams]:[D]],3),1,0)</f>
        <v>0</v>
      </c>
      <c r="V979" s="2">
        <f>IF(Table2[[#This Row],[InterConf]]=1,IF(Table2[[#This Row],[InterDiv]]=0, 1, 0), 0)</f>
        <v>0</v>
      </c>
      <c r="W979" s="2">
        <f>IF(VLOOKUP(Table2[[#This Row],[AwayTeam]],Table3[[Teams]:[D]],2)&lt;&gt;VLOOKUP(Table2[[#This Row],[HomeTeam]],Table3[[Teams]:[D]],2),1,0)</f>
        <v>1</v>
      </c>
    </row>
    <row r="980" spans="1:23" x14ac:dyDescent="0.25">
      <c r="B980" s="1">
        <v>45720</v>
      </c>
      <c r="C980" s="9" t="s">
        <v>1092</v>
      </c>
      <c r="D980" s="2" t="s">
        <v>22</v>
      </c>
      <c r="E980" s="2" t="s">
        <v>33</v>
      </c>
      <c r="F980" s="2"/>
      <c r="G980" s="2"/>
      <c r="H980" s="2" t="str">
        <f t="shared" si="47"/>
        <v>_</v>
      </c>
      <c r="I980" s="2"/>
      <c r="J980" s="2"/>
      <c r="K980" s="2"/>
      <c r="L980" s="2" t="str">
        <f t="shared" si="46"/>
        <v>_</v>
      </c>
      <c r="M980" s="2"/>
      <c r="N980" s="2">
        <f>IF(ISBLANK(Table2[[#This Row],[ActualResult]]), 0, 1)</f>
        <v>0</v>
      </c>
      <c r="O980" s="2" t="str">
        <f>IF(ISBLANK(Table2[[#This Row],[ActualResult]]), "_", IF(Table2[[#This Row],[ActualWinner]]=Table2[[#This Row],[PredictedWinner]], "Y", "N"))</f>
        <v>_</v>
      </c>
      <c r="P980" s="2" t="str">
        <f>IF(ISBLANK(Table2[[#This Row],[ActualResult]]), "_", IF(Table2[[#This Row],[ActualAwayScore]]=Table2[[#This Row],[PredictedAwayScore]], "Y", "N"))</f>
        <v>_</v>
      </c>
      <c r="Q980" s="2" t="str">
        <f>IF(ISBLANK(Table2[[#This Row],[ActualResult]]), "_", IF(Table2[[#This Row],[ActualHomeScore]]=Table2[[#This Row],[PredictedHomeScore]], "Y", "N"))</f>
        <v>_</v>
      </c>
      <c r="R980" s="2"/>
      <c r="S980" s="2" t="str">
        <f t="shared" si="45"/>
        <v>_</v>
      </c>
      <c r="T980" s="2">
        <f>IF(VLOOKUP(Table2[[#This Row],[AwayTeam]],Table3[[Teams]:[D]],2)=VLOOKUP(Table2[[#This Row],[HomeTeam]],Table3[[Teams]:[D]],2),1,0)</f>
        <v>0</v>
      </c>
      <c r="U980" s="2">
        <f>IF(VLOOKUP(Table2[[#This Row],[AwayTeam]],Table3[[Teams]:[D]],3)=VLOOKUP(Table2[[#This Row],[HomeTeam]],Table3[[Teams]:[D]],3),1,0)</f>
        <v>0</v>
      </c>
      <c r="V980" s="2">
        <f>IF(Table2[[#This Row],[InterConf]]=1,IF(Table2[[#This Row],[InterDiv]]=0, 1, 0), 0)</f>
        <v>0</v>
      </c>
      <c r="W980" s="2">
        <f>IF(VLOOKUP(Table2[[#This Row],[AwayTeam]],Table3[[Teams]:[D]],2)&lt;&gt;VLOOKUP(Table2[[#This Row],[HomeTeam]],Table3[[Teams]:[D]],2),1,0)</f>
        <v>1</v>
      </c>
    </row>
    <row r="981" spans="1:23" x14ac:dyDescent="0.25">
      <c r="B981" s="1">
        <v>45720</v>
      </c>
      <c r="C981" s="9" t="s">
        <v>1093</v>
      </c>
      <c r="D981" s="2" t="s">
        <v>32</v>
      </c>
      <c r="E981" s="2" t="s">
        <v>34</v>
      </c>
      <c r="F981" s="2"/>
      <c r="G981" s="2"/>
      <c r="H981" s="2" t="str">
        <f t="shared" si="47"/>
        <v>_</v>
      </c>
      <c r="I981" s="2"/>
      <c r="J981" s="2"/>
      <c r="K981" s="2"/>
      <c r="L981" s="2" t="str">
        <f t="shared" si="46"/>
        <v>_</v>
      </c>
      <c r="M981" s="2"/>
      <c r="N981" s="2">
        <f>IF(ISBLANK(Table2[[#This Row],[ActualResult]]), 0, 1)</f>
        <v>0</v>
      </c>
      <c r="O981" s="2" t="str">
        <f>IF(ISBLANK(Table2[[#This Row],[ActualResult]]), "_", IF(Table2[[#This Row],[ActualWinner]]=Table2[[#This Row],[PredictedWinner]], "Y", "N"))</f>
        <v>_</v>
      </c>
      <c r="P981" s="2" t="str">
        <f>IF(ISBLANK(Table2[[#This Row],[ActualResult]]), "_", IF(Table2[[#This Row],[ActualAwayScore]]=Table2[[#This Row],[PredictedAwayScore]], "Y", "N"))</f>
        <v>_</v>
      </c>
      <c r="Q981" s="2" t="str">
        <f>IF(ISBLANK(Table2[[#This Row],[ActualResult]]), "_", IF(Table2[[#This Row],[ActualHomeScore]]=Table2[[#This Row],[PredictedHomeScore]], "Y", "N"))</f>
        <v>_</v>
      </c>
      <c r="R981" s="2"/>
      <c r="S981" s="2" t="str">
        <f t="shared" si="45"/>
        <v>_</v>
      </c>
      <c r="T981" s="2">
        <f>IF(VLOOKUP(Table2[[#This Row],[AwayTeam]],Table3[[Teams]:[D]],2)=VLOOKUP(Table2[[#This Row],[HomeTeam]],Table3[[Teams]:[D]],2),1,0)</f>
        <v>0</v>
      </c>
      <c r="U981" s="2">
        <f>IF(VLOOKUP(Table2[[#This Row],[AwayTeam]],Table3[[Teams]:[D]],3)=VLOOKUP(Table2[[#This Row],[HomeTeam]],Table3[[Teams]:[D]],3),1,0)</f>
        <v>0</v>
      </c>
      <c r="V981" s="2">
        <f>IF(Table2[[#This Row],[InterConf]]=1,IF(Table2[[#This Row],[InterDiv]]=0, 1, 0), 0)</f>
        <v>0</v>
      </c>
      <c r="W981" s="2">
        <f>IF(VLOOKUP(Table2[[#This Row],[AwayTeam]],Table3[[Teams]:[D]],2)&lt;&gt;VLOOKUP(Table2[[#This Row],[HomeTeam]],Table3[[Teams]:[D]],2),1,0)</f>
        <v>1</v>
      </c>
    </row>
    <row r="982" spans="1:23" x14ac:dyDescent="0.25">
      <c r="B982" s="1">
        <v>45720</v>
      </c>
      <c r="C982" s="9" t="s">
        <v>1094</v>
      </c>
      <c r="D982" s="2" t="s">
        <v>21</v>
      </c>
      <c r="E982" s="2" t="s">
        <v>26</v>
      </c>
      <c r="F982" s="2"/>
      <c r="G982" s="2"/>
      <c r="H982" s="2" t="str">
        <f t="shared" si="47"/>
        <v>_</v>
      </c>
      <c r="I982" s="2"/>
      <c r="J982" s="2"/>
      <c r="K982" s="2"/>
      <c r="L982" s="2" t="str">
        <f t="shared" si="46"/>
        <v>_</v>
      </c>
      <c r="M982" s="2"/>
      <c r="N982" s="2">
        <f>IF(ISBLANK(Table2[[#This Row],[ActualResult]]), 0, 1)</f>
        <v>0</v>
      </c>
      <c r="O982" s="2" t="str">
        <f>IF(ISBLANK(Table2[[#This Row],[ActualResult]]), "_", IF(Table2[[#This Row],[ActualWinner]]=Table2[[#This Row],[PredictedWinner]], "Y", "N"))</f>
        <v>_</v>
      </c>
      <c r="P982" s="2" t="str">
        <f>IF(ISBLANK(Table2[[#This Row],[ActualResult]]), "_", IF(Table2[[#This Row],[ActualAwayScore]]=Table2[[#This Row],[PredictedAwayScore]], "Y", "N"))</f>
        <v>_</v>
      </c>
      <c r="Q982" s="2" t="str">
        <f>IF(ISBLANK(Table2[[#This Row],[ActualResult]]), "_", IF(Table2[[#This Row],[ActualHomeScore]]=Table2[[#This Row],[PredictedHomeScore]], "Y", "N"))</f>
        <v>_</v>
      </c>
      <c r="R982" s="2"/>
      <c r="S982" s="2" t="str">
        <f t="shared" si="45"/>
        <v>_</v>
      </c>
      <c r="T982" s="2">
        <f>IF(VLOOKUP(Table2[[#This Row],[AwayTeam]],Table3[[Teams]:[D]],2)=VLOOKUP(Table2[[#This Row],[HomeTeam]],Table3[[Teams]:[D]],2),1,0)</f>
        <v>0</v>
      </c>
      <c r="U982" s="2">
        <f>IF(VLOOKUP(Table2[[#This Row],[AwayTeam]],Table3[[Teams]:[D]],3)=VLOOKUP(Table2[[#This Row],[HomeTeam]],Table3[[Teams]:[D]],3),1,0)</f>
        <v>0</v>
      </c>
      <c r="V982" s="2">
        <f>IF(Table2[[#This Row],[InterConf]]=1,IF(Table2[[#This Row],[InterDiv]]=0, 1, 0), 0)</f>
        <v>0</v>
      </c>
      <c r="W982" s="2">
        <f>IF(VLOOKUP(Table2[[#This Row],[AwayTeam]],Table3[[Teams]:[D]],2)&lt;&gt;VLOOKUP(Table2[[#This Row],[HomeTeam]],Table3[[Teams]:[D]],2),1,0)</f>
        <v>1</v>
      </c>
    </row>
    <row r="983" spans="1:23" x14ac:dyDescent="0.25">
      <c r="B983" s="1">
        <v>45720</v>
      </c>
      <c r="C983" s="9" t="s">
        <v>1095</v>
      </c>
      <c r="D983" s="2" t="s">
        <v>47</v>
      </c>
      <c r="E983" s="2" t="s">
        <v>23</v>
      </c>
      <c r="F983" s="2"/>
      <c r="G983" s="2"/>
      <c r="H983" s="2" t="str">
        <f t="shared" si="47"/>
        <v>_</v>
      </c>
      <c r="I983" s="2"/>
      <c r="J983" s="2"/>
      <c r="K983" s="2"/>
      <c r="L983" s="2" t="str">
        <f t="shared" si="46"/>
        <v>_</v>
      </c>
      <c r="M983" s="2"/>
      <c r="N983" s="2">
        <f>IF(ISBLANK(Table2[[#This Row],[ActualResult]]), 0, 1)</f>
        <v>0</v>
      </c>
      <c r="O983" s="2" t="str">
        <f>IF(ISBLANK(Table2[[#This Row],[ActualResult]]), "_", IF(Table2[[#This Row],[ActualWinner]]=Table2[[#This Row],[PredictedWinner]], "Y", "N"))</f>
        <v>_</v>
      </c>
      <c r="P983" s="2" t="str">
        <f>IF(ISBLANK(Table2[[#This Row],[ActualResult]]), "_", IF(Table2[[#This Row],[ActualAwayScore]]=Table2[[#This Row],[PredictedAwayScore]], "Y", "N"))</f>
        <v>_</v>
      </c>
      <c r="Q983" s="2" t="str">
        <f>IF(ISBLANK(Table2[[#This Row],[ActualResult]]), "_", IF(Table2[[#This Row],[ActualHomeScore]]=Table2[[#This Row],[PredictedHomeScore]], "Y", "N"))</f>
        <v>_</v>
      </c>
      <c r="R983" s="2"/>
      <c r="S983" s="2" t="str">
        <f t="shared" si="45"/>
        <v>_</v>
      </c>
      <c r="T983" s="2">
        <f>IF(VLOOKUP(Table2[[#This Row],[AwayTeam]],Table3[[Teams]:[D]],2)=VLOOKUP(Table2[[#This Row],[HomeTeam]],Table3[[Teams]:[D]],2),1,0)</f>
        <v>1</v>
      </c>
      <c r="U983" s="2">
        <f>IF(VLOOKUP(Table2[[#This Row],[AwayTeam]],Table3[[Teams]:[D]],3)=VLOOKUP(Table2[[#This Row],[HomeTeam]],Table3[[Teams]:[D]],3),1,0)</f>
        <v>1</v>
      </c>
      <c r="V983" s="2">
        <f>IF(Table2[[#This Row],[InterConf]]=1,IF(Table2[[#This Row],[InterDiv]]=0, 1, 0), 0)</f>
        <v>0</v>
      </c>
      <c r="W983" s="2">
        <f>IF(VLOOKUP(Table2[[#This Row],[AwayTeam]],Table3[[Teams]:[D]],2)&lt;&gt;VLOOKUP(Table2[[#This Row],[HomeTeam]],Table3[[Teams]:[D]],2),1,0)</f>
        <v>0</v>
      </c>
    </row>
    <row r="984" spans="1:23" x14ac:dyDescent="0.25">
      <c r="A984" s="5"/>
      <c r="B984" s="3">
        <v>45720</v>
      </c>
      <c r="C984" s="10" t="s">
        <v>1096</v>
      </c>
      <c r="D984" s="4" t="s">
        <v>37</v>
      </c>
      <c r="E984" s="4" t="s">
        <v>12</v>
      </c>
      <c r="F984" s="4"/>
      <c r="G984" s="4"/>
      <c r="H984" s="4" t="str">
        <f t="shared" si="47"/>
        <v>_</v>
      </c>
      <c r="I984" s="4"/>
      <c r="J984" s="4"/>
      <c r="K984" s="4"/>
      <c r="L984" s="4" t="str">
        <f t="shared" si="46"/>
        <v>_</v>
      </c>
      <c r="M984" s="4"/>
      <c r="N984" s="4">
        <f>IF(ISBLANK(Table2[[#This Row],[ActualResult]]), 0, 1)</f>
        <v>0</v>
      </c>
      <c r="O984" s="4" t="str">
        <f>IF(ISBLANK(Table2[[#This Row],[ActualResult]]), "_", IF(Table2[[#This Row],[ActualWinner]]=Table2[[#This Row],[PredictedWinner]], "Y", "N"))</f>
        <v>_</v>
      </c>
      <c r="P984" s="4" t="str">
        <f>IF(ISBLANK(Table2[[#This Row],[ActualResult]]), "_", IF(Table2[[#This Row],[ActualAwayScore]]=Table2[[#This Row],[PredictedAwayScore]], "Y", "N"))</f>
        <v>_</v>
      </c>
      <c r="Q984" s="4" t="str">
        <f>IF(ISBLANK(Table2[[#This Row],[ActualResult]]), "_", IF(Table2[[#This Row],[ActualHomeScore]]=Table2[[#This Row],[PredictedHomeScore]], "Y", "N"))</f>
        <v>_</v>
      </c>
      <c r="R984" s="2"/>
      <c r="S984" s="2" t="str">
        <f t="shared" si="45"/>
        <v>_</v>
      </c>
      <c r="T984" s="2">
        <f>IF(VLOOKUP(Table2[[#This Row],[AwayTeam]],Table3[[Teams]:[D]],2)=VLOOKUP(Table2[[#This Row],[HomeTeam]],Table3[[Teams]:[D]],2),1,0)</f>
        <v>1</v>
      </c>
      <c r="U984" s="2">
        <f>IF(VLOOKUP(Table2[[#This Row],[AwayTeam]],Table3[[Teams]:[D]],3)=VLOOKUP(Table2[[#This Row],[HomeTeam]],Table3[[Teams]:[D]],3),1,0)</f>
        <v>0</v>
      </c>
      <c r="V984" s="2">
        <f>IF(Table2[[#This Row],[InterConf]]=1,IF(Table2[[#This Row],[InterDiv]]=0, 1, 0), 0)</f>
        <v>1</v>
      </c>
      <c r="W984" s="2">
        <f>IF(VLOOKUP(Table2[[#This Row],[AwayTeam]],Table3[[Teams]:[D]],2)&lt;&gt;VLOOKUP(Table2[[#This Row],[HomeTeam]],Table3[[Teams]:[D]],2),1,0)</f>
        <v>0</v>
      </c>
    </row>
    <row r="985" spans="1:23" x14ac:dyDescent="0.25">
      <c r="B985" s="1">
        <v>45721</v>
      </c>
      <c r="C985" s="9" t="s">
        <v>1097</v>
      </c>
      <c r="D985" s="2" t="s">
        <v>46</v>
      </c>
      <c r="E985" s="2" t="s">
        <v>20</v>
      </c>
      <c r="F985" s="2"/>
      <c r="G985" s="2"/>
      <c r="H985" s="2" t="str">
        <f t="shared" si="47"/>
        <v>_</v>
      </c>
      <c r="I985" s="2"/>
      <c r="J985" s="2"/>
      <c r="K985" s="2"/>
      <c r="L985" s="2" t="str">
        <f t="shared" si="46"/>
        <v>_</v>
      </c>
      <c r="M985" s="2"/>
      <c r="N985" s="2">
        <f>IF(ISBLANK(Table2[[#This Row],[ActualResult]]), 0, 1)</f>
        <v>0</v>
      </c>
      <c r="O985" s="2" t="str">
        <f>IF(ISBLANK(Table2[[#This Row],[ActualResult]]), "_", IF(Table2[[#This Row],[ActualWinner]]=Table2[[#This Row],[PredictedWinner]], "Y", "N"))</f>
        <v>_</v>
      </c>
      <c r="P985" s="2" t="str">
        <f>IF(ISBLANK(Table2[[#This Row],[ActualResult]]), "_", IF(Table2[[#This Row],[ActualAwayScore]]=Table2[[#This Row],[PredictedAwayScore]], "Y", "N"))</f>
        <v>_</v>
      </c>
      <c r="Q985" s="2" t="str">
        <f>IF(ISBLANK(Table2[[#This Row],[ActualResult]]), "_", IF(Table2[[#This Row],[ActualHomeScore]]=Table2[[#This Row],[PredictedHomeScore]], "Y", "N"))</f>
        <v>_</v>
      </c>
      <c r="R985" s="2"/>
      <c r="S985" s="2" t="str">
        <f t="shared" si="45"/>
        <v>_</v>
      </c>
      <c r="T985" s="2">
        <f>IF(VLOOKUP(Table2[[#This Row],[AwayTeam]],Table3[[Teams]:[D]],2)=VLOOKUP(Table2[[#This Row],[HomeTeam]],Table3[[Teams]:[D]],2),1,0)</f>
        <v>1</v>
      </c>
      <c r="U985" s="2">
        <f>IF(VLOOKUP(Table2[[#This Row],[AwayTeam]],Table3[[Teams]:[D]],3)=VLOOKUP(Table2[[#This Row],[HomeTeam]],Table3[[Teams]:[D]],3),1,0)</f>
        <v>1</v>
      </c>
      <c r="V985" s="2">
        <f>IF(Table2[[#This Row],[InterConf]]=1,IF(Table2[[#This Row],[InterDiv]]=0, 1, 0), 0)</f>
        <v>0</v>
      </c>
      <c r="W985" s="2">
        <f>IF(VLOOKUP(Table2[[#This Row],[AwayTeam]],Table3[[Teams]:[D]],2)&lt;&gt;VLOOKUP(Table2[[#This Row],[HomeTeam]],Table3[[Teams]:[D]],2),1,0)</f>
        <v>0</v>
      </c>
    </row>
    <row r="986" spans="1:23" x14ac:dyDescent="0.25">
      <c r="B986" s="1">
        <v>45721</v>
      </c>
      <c r="C986" s="9" t="s">
        <v>1098</v>
      </c>
      <c r="D986" s="2" t="s">
        <v>30</v>
      </c>
      <c r="E986" s="2" t="s">
        <v>17</v>
      </c>
      <c r="F986" s="2"/>
      <c r="G986" s="2"/>
      <c r="H986" s="2" t="str">
        <f t="shared" si="47"/>
        <v>_</v>
      </c>
      <c r="I986" s="2"/>
      <c r="J986" s="2"/>
      <c r="K986" s="2"/>
      <c r="L986" s="2" t="str">
        <f t="shared" si="46"/>
        <v>_</v>
      </c>
      <c r="M986" s="2"/>
      <c r="N986" s="2">
        <f>IF(ISBLANK(Table2[[#This Row],[ActualResult]]), 0, 1)</f>
        <v>0</v>
      </c>
      <c r="O986" s="2" t="str">
        <f>IF(ISBLANK(Table2[[#This Row],[ActualResult]]), "_", IF(Table2[[#This Row],[ActualWinner]]=Table2[[#This Row],[PredictedWinner]], "Y", "N"))</f>
        <v>_</v>
      </c>
      <c r="P986" s="2" t="str">
        <f>IF(ISBLANK(Table2[[#This Row],[ActualResult]]), "_", IF(Table2[[#This Row],[ActualAwayScore]]=Table2[[#This Row],[PredictedAwayScore]], "Y", "N"))</f>
        <v>_</v>
      </c>
      <c r="Q986" s="2" t="str">
        <f>IF(ISBLANK(Table2[[#This Row],[ActualResult]]), "_", IF(Table2[[#This Row],[ActualHomeScore]]=Table2[[#This Row],[PredictedHomeScore]], "Y", "N"))</f>
        <v>_</v>
      </c>
      <c r="R986" s="2"/>
      <c r="S986" s="2" t="str">
        <f t="shared" si="45"/>
        <v>_</v>
      </c>
      <c r="T986" s="2">
        <f>IF(VLOOKUP(Table2[[#This Row],[AwayTeam]],Table3[[Teams]:[D]],2)=VLOOKUP(Table2[[#This Row],[HomeTeam]],Table3[[Teams]:[D]],2),1,0)</f>
        <v>0</v>
      </c>
      <c r="U986" s="2">
        <f>IF(VLOOKUP(Table2[[#This Row],[AwayTeam]],Table3[[Teams]:[D]],3)=VLOOKUP(Table2[[#This Row],[HomeTeam]],Table3[[Teams]:[D]],3),1,0)</f>
        <v>0</v>
      </c>
      <c r="V986" s="2">
        <f>IF(Table2[[#This Row],[InterConf]]=1,IF(Table2[[#This Row],[InterDiv]]=0, 1, 0), 0)</f>
        <v>0</v>
      </c>
      <c r="W986" s="2">
        <f>IF(VLOOKUP(Table2[[#This Row],[AwayTeam]],Table3[[Teams]:[D]],2)&lt;&gt;VLOOKUP(Table2[[#This Row],[HomeTeam]],Table3[[Teams]:[D]],2),1,0)</f>
        <v>1</v>
      </c>
    </row>
    <row r="987" spans="1:23" x14ac:dyDescent="0.25">
      <c r="B987" s="1">
        <v>45721</v>
      </c>
      <c r="C987" s="9" t="s">
        <v>1099</v>
      </c>
      <c r="D987" s="2" t="s">
        <v>18</v>
      </c>
      <c r="E987" s="2" t="s">
        <v>27</v>
      </c>
      <c r="F987" s="2"/>
      <c r="G987" s="2"/>
      <c r="H987" s="2" t="str">
        <f t="shared" si="47"/>
        <v>_</v>
      </c>
      <c r="I987" s="2"/>
      <c r="J987" s="2"/>
      <c r="K987" s="2"/>
      <c r="L987" s="2" t="str">
        <f t="shared" si="46"/>
        <v>_</v>
      </c>
      <c r="M987" s="2"/>
      <c r="N987" s="2">
        <f>IF(ISBLANK(Table2[[#This Row],[ActualResult]]), 0, 1)</f>
        <v>0</v>
      </c>
      <c r="O987" s="2" t="str">
        <f>IF(ISBLANK(Table2[[#This Row],[ActualResult]]), "_", IF(Table2[[#This Row],[ActualWinner]]=Table2[[#This Row],[PredictedWinner]], "Y", "N"))</f>
        <v>_</v>
      </c>
      <c r="P987" s="2" t="str">
        <f>IF(ISBLANK(Table2[[#This Row],[ActualResult]]), "_", IF(Table2[[#This Row],[ActualAwayScore]]=Table2[[#This Row],[PredictedAwayScore]], "Y", "N"))</f>
        <v>_</v>
      </c>
      <c r="Q987" s="2" t="str">
        <f>IF(ISBLANK(Table2[[#This Row],[ActualResult]]), "_", IF(Table2[[#This Row],[ActualHomeScore]]=Table2[[#This Row],[PredictedHomeScore]], "Y", "N"))</f>
        <v>_</v>
      </c>
      <c r="R987" s="2"/>
      <c r="S987" s="2" t="str">
        <f t="shared" si="45"/>
        <v>_</v>
      </c>
      <c r="T987" s="2">
        <f>IF(VLOOKUP(Table2[[#This Row],[AwayTeam]],Table3[[Teams]:[D]],2)=VLOOKUP(Table2[[#This Row],[HomeTeam]],Table3[[Teams]:[D]],2),1,0)</f>
        <v>0</v>
      </c>
      <c r="U987" s="2">
        <f>IF(VLOOKUP(Table2[[#This Row],[AwayTeam]],Table3[[Teams]:[D]],3)=VLOOKUP(Table2[[#This Row],[HomeTeam]],Table3[[Teams]:[D]],3),1,0)</f>
        <v>0</v>
      </c>
      <c r="V987" s="2">
        <f>IF(Table2[[#This Row],[InterConf]]=1,IF(Table2[[#This Row],[InterDiv]]=0, 1, 0), 0)</f>
        <v>0</v>
      </c>
      <c r="W987" s="2">
        <f>IF(VLOOKUP(Table2[[#This Row],[AwayTeam]],Table3[[Teams]:[D]],2)&lt;&gt;VLOOKUP(Table2[[#This Row],[HomeTeam]],Table3[[Teams]:[D]],2),1,0)</f>
        <v>1</v>
      </c>
    </row>
    <row r="988" spans="1:23" x14ac:dyDescent="0.25">
      <c r="B988" s="1">
        <v>45721</v>
      </c>
      <c r="C988" s="9" t="s">
        <v>1100</v>
      </c>
      <c r="D988" s="2" t="s">
        <v>47</v>
      </c>
      <c r="E988" s="2" t="s">
        <v>25</v>
      </c>
      <c r="F988" s="2"/>
      <c r="G988" s="2"/>
      <c r="H988" s="2" t="str">
        <f t="shared" si="47"/>
        <v>_</v>
      </c>
      <c r="I988" s="2"/>
      <c r="J988" s="2"/>
      <c r="K988" s="2"/>
      <c r="L988" s="2" t="str">
        <f t="shared" si="46"/>
        <v>_</v>
      </c>
      <c r="M988" s="2"/>
      <c r="N988" s="2">
        <f>IF(ISBLANK(Table2[[#This Row],[ActualResult]]), 0, 1)</f>
        <v>0</v>
      </c>
      <c r="O988" s="2" t="str">
        <f>IF(ISBLANK(Table2[[#This Row],[ActualResult]]), "_", IF(Table2[[#This Row],[ActualWinner]]=Table2[[#This Row],[PredictedWinner]], "Y", "N"))</f>
        <v>_</v>
      </c>
      <c r="P988" s="2" t="str">
        <f>IF(ISBLANK(Table2[[#This Row],[ActualResult]]), "_", IF(Table2[[#This Row],[ActualAwayScore]]=Table2[[#This Row],[PredictedAwayScore]], "Y", "N"))</f>
        <v>_</v>
      </c>
      <c r="Q988" s="2" t="str">
        <f>IF(ISBLANK(Table2[[#This Row],[ActualResult]]), "_", IF(Table2[[#This Row],[ActualHomeScore]]=Table2[[#This Row],[PredictedHomeScore]], "Y", "N"))</f>
        <v>_</v>
      </c>
      <c r="R988" s="2"/>
      <c r="S988" s="2" t="str">
        <f t="shared" si="45"/>
        <v>_</v>
      </c>
      <c r="T988" s="2">
        <f>IF(VLOOKUP(Table2[[#This Row],[AwayTeam]],Table3[[Teams]:[D]],2)=VLOOKUP(Table2[[#This Row],[HomeTeam]],Table3[[Teams]:[D]],2),1,0)</f>
        <v>1</v>
      </c>
      <c r="U988" s="2">
        <f>IF(VLOOKUP(Table2[[#This Row],[AwayTeam]],Table3[[Teams]:[D]],3)=VLOOKUP(Table2[[#This Row],[HomeTeam]],Table3[[Teams]:[D]],3),1,0)</f>
        <v>1</v>
      </c>
      <c r="V988" s="2">
        <f>IF(Table2[[#This Row],[InterConf]]=1,IF(Table2[[#This Row],[InterDiv]]=0, 1, 0), 0)</f>
        <v>0</v>
      </c>
      <c r="W988" s="2">
        <f>IF(VLOOKUP(Table2[[#This Row],[AwayTeam]],Table3[[Teams]:[D]],2)&lt;&gt;VLOOKUP(Table2[[#This Row],[HomeTeam]],Table3[[Teams]:[D]],2),1,0)</f>
        <v>0</v>
      </c>
    </row>
    <row r="989" spans="1:23" x14ac:dyDescent="0.25">
      <c r="A989" s="5"/>
      <c r="B989" s="3">
        <v>45721</v>
      </c>
      <c r="C989" s="10" t="s">
        <v>1101</v>
      </c>
      <c r="D989" s="4" t="s">
        <v>13</v>
      </c>
      <c r="E989" s="4" t="s">
        <v>28</v>
      </c>
      <c r="F989" s="4"/>
      <c r="G989" s="4"/>
      <c r="H989" s="4" t="str">
        <f t="shared" si="47"/>
        <v>_</v>
      </c>
      <c r="I989" s="4"/>
      <c r="J989" s="4"/>
      <c r="K989" s="4"/>
      <c r="L989" s="2" t="str">
        <f t="shared" si="46"/>
        <v>_</v>
      </c>
      <c r="M989" s="4"/>
      <c r="N989" s="4">
        <f>IF(ISBLANK(Table2[[#This Row],[ActualResult]]), 0, 1)</f>
        <v>0</v>
      </c>
      <c r="O989" s="4" t="str">
        <f>IF(ISBLANK(Table2[[#This Row],[ActualResult]]), "_", IF(Table2[[#This Row],[ActualWinner]]=Table2[[#This Row],[PredictedWinner]], "Y", "N"))</f>
        <v>_</v>
      </c>
      <c r="P989" s="4" t="str">
        <f>IF(ISBLANK(Table2[[#This Row],[ActualResult]]), "_", IF(Table2[[#This Row],[ActualAwayScore]]=Table2[[#This Row],[PredictedAwayScore]], "Y", "N"))</f>
        <v>_</v>
      </c>
      <c r="Q989" s="4" t="str">
        <f>IF(ISBLANK(Table2[[#This Row],[ActualResult]]), "_", IF(Table2[[#This Row],[ActualHomeScore]]=Table2[[#This Row],[PredictedHomeScore]], "Y", "N"))</f>
        <v>_</v>
      </c>
      <c r="R989" s="2"/>
      <c r="S989" s="2" t="str">
        <f t="shared" si="45"/>
        <v>_</v>
      </c>
      <c r="T989" s="2">
        <f>IF(VLOOKUP(Table2[[#This Row],[AwayTeam]],Table3[[Teams]:[D]],2)=VLOOKUP(Table2[[#This Row],[HomeTeam]],Table3[[Teams]:[D]],2),1,0)</f>
        <v>1</v>
      </c>
      <c r="U989" s="2">
        <f>IF(VLOOKUP(Table2[[#This Row],[AwayTeam]],Table3[[Teams]:[D]],3)=VLOOKUP(Table2[[#This Row],[HomeTeam]],Table3[[Teams]:[D]],3),1,0)</f>
        <v>0</v>
      </c>
      <c r="V989" s="2">
        <f>IF(Table2[[#This Row],[InterConf]]=1,IF(Table2[[#This Row],[InterDiv]]=0, 1, 0), 0)</f>
        <v>1</v>
      </c>
      <c r="W989" s="2">
        <f>IF(VLOOKUP(Table2[[#This Row],[AwayTeam]],Table3[[Teams]:[D]],2)&lt;&gt;VLOOKUP(Table2[[#This Row],[HomeTeam]],Table3[[Teams]:[D]],2),1,0)</f>
        <v>0</v>
      </c>
    </row>
    <row r="990" spans="1:23" x14ac:dyDescent="0.25">
      <c r="B990" s="1">
        <v>45722</v>
      </c>
      <c r="C990" s="9" t="s">
        <v>1102</v>
      </c>
      <c r="D990" s="2" t="s">
        <v>15</v>
      </c>
      <c r="E990" s="2" t="s">
        <v>31</v>
      </c>
      <c r="F990" s="2"/>
      <c r="G990" s="2"/>
      <c r="H990" s="2" t="str">
        <f t="shared" si="47"/>
        <v>_</v>
      </c>
      <c r="I990" s="2"/>
      <c r="J990" s="2"/>
      <c r="K990" s="2"/>
      <c r="L990" s="19" t="str">
        <f t="shared" si="46"/>
        <v>_</v>
      </c>
      <c r="M990" s="2"/>
      <c r="N990" s="2">
        <f>IF(ISBLANK(Table2[[#This Row],[ActualResult]]), 0, 1)</f>
        <v>0</v>
      </c>
      <c r="O990" s="2" t="str">
        <f>IF(ISBLANK(Table2[[#This Row],[ActualResult]]), "_", IF(Table2[[#This Row],[ActualWinner]]=Table2[[#This Row],[PredictedWinner]], "Y", "N"))</f>
        <v>_</v>
      </c>
      <c r="P990" s="2" t="str">
        <f>IF(ISBLANK(Table2[[#This Row],[ActualResult]]), "_", IF(Table2[[#This Row],[ActualAwayScore]]=Table2[[#This Row],[PredictedAwayScore]], "Y", "N"))</f>
        <v>_</v>
      </c>
      <c r="Q990" s="2" t="str">
        <f>IF(ISBLANK(Table2[[#This Row],[ActualResult]]), "_", IF(Table2[[#This Row],[ActualHomeScore]]=Table2[[#This Row],[PredictedHomeScore]], "Y", "N"))</f>
        <v>_</v>
      </c>
      <c r="R990" s="2"/>
      <c r="S990" s="2" t="str">
        <f t="shared" si="45"/>
        <v>_</v>
      </c>
      <c r="T990" s="2">
        <f>IF(VLOOKUP(Table2[[#This Row],[AwayTeam]],Table3[[Teams]:[D]],2)=VLOOKUP(Table2[[#This Row],[HomeTeam]],Table3[[Teams]:[D]],2),1,0)</f>
        <v>0</v>
      </c>
      <c r="U990" s="2">
        <f>IF(VLOOKUP(Table2[[#This Row],[AwayTeam]],Table3[[Teams]:[D]],3)=VLOOKUP(Table2[[#This Row],[HomeTeam]],Table3[[Teams]:[D]],3),1,0)</f>
        <v>0</v>
      </c>
      <c r="V990" s="2">
        <f>IF(Table2[[#This Row],[InterConf]]=1,IF(Table2[[#This Row],[InterDiv]]=0, 1, 0), 0)</f>
        <v>0</v>
      </c>
      <c r="W990" s="2">
        <f>IF(VLOOKUP(Table2[[#This Row],[AwayTeam]],Table3[[Teams]:[D]],2)&lt;&gt;VLOOKUP(Table2[[#This Row],[HomeTeam]],Table3[[Teams]:[D]],2),1,0)</f>
        <v>1</v>
      </c>
    </row>
    <row r="991" spans="1:23" x14ac:dyDescent="0.25">
      <c r="B991" s="1">
        <v>45722</v>
      </c>
      <c r="C991" s="9" t="s">
        <v>1103</v>
      </c>
      <c r="D991" s="2" t="s">
        <v>29</v>
      </c>
      <c r="E991" s="2" t="s">
        <v>43</v>
      </c>
      <c r="F991" s="2"/>
      <c r="G991" s="2"/>
      <c r="H991" s="2" t="str">
        <f t="shared" si="47"/>
        <v>_</v>
      </c>
      <c r="I991" s="2"/>
      <c r="J991" s="2"/>
      <c r="K991" s="2"/>
      <c r="L991" s="2" t="str">
        <f t="shared" si="46"/>
        <v>_</v>
      </c>
      <c r="M991" s="2"/>
      <c r="N991" s="2">
        <f>IF(ISBLANK(Table2[[#This Row],[ActualResult]]), 0, 1)</f>
        <v>0</v>
      </c>
      <c r="O991" s="2" t="str">
        <f>IF(ISBLANK(Table2[[#This Row],[ActualResult]]), "_", IF(Table2[[#This Row],[ActualWinner]]=Table2[[#This Row],[PredictedWinner]], "Y", "N"))</f>
        <v>_</v>
      </c>
      <c r="P991" s="2" t="str">
        <f>IF(ISBLANK(Table2[[#This Row],[ActualResult]]), "_", IF(Table2[[#This Row],[ActualAwayScore]]=Table2[[#This Row],[PredictedAwayScore]], "Y", "N"))</f>
        <v>_</v>
      </c>
      <c r="Q991" s="2" t="str">
        <f>IF(ISBLANK(Table2[[#This Row],[ActualResult]]), "_", IF(Table2[[#This Row],[ActualHomeScore]]=Table2[[#This Row],[PredictedHomeScore]], "Y", "N"))</f>
        <v>_</v>
      </c>
      <c r="R991" s="2"/>
      <c r="S991" s="2" t="str">
        <f t="shared" si="45"/>
        <v>_</v>
      </c>
      <c r="T991" s="2">
        <f>IF(VLOOKUP(Table2[[#This Row],[AwayTeam]],Table3[[Teams]:[D]],2)=VLOOKUP(Table2[[#This Row],[HomeTeam]],Table3[[Teams]:[D]],2),1,0)</f>
        <v>1</v>
      </c>
      <c r="U991" s="2">
        <f>IF(VLOOKUP(Table2[[#This Row],[AwayTeam]],Table3[[Teams]:[D]],3)=VLOOKUP(Table2[[#This Row],[HomeTeam]],Table3[[Teams]:[D]],3),1,0)</f>
        <v>1</v>
      </c>
      <c r="V991" s="2">
        <f>IF(Table2[[#This Row],[InterConf]]=1,IF(Table2[[#This Row],[InterDiv]]=0, 1, 0), 0)</f>
        <v>0</v>
      </c>
      <c r="W991" s="2">
        <f>IF(VLOOKUP(Table2[[#This Row],[AwayTeam]],Table3[[Teams]:[D]],2)&lt;&gt;VLOOKUP(Table2[[#This Row],[HomeTeam]],Table3[[Teams]:[D]],2),1,0)</f>
        <v>0</v>
      </c>
    </row>
    <row r="992" spans="1:23" x14ac:dyDescent="0.25">
      <c r="B992" s="1">
        <v>45722</v>
      </c>
      <c r="C992" s="9" t="s">
        <v>1104</v>
      </c>
      <c r="D992" s="2" t="s">
        <v>36</v>
      </c>
      <c r="E992" s="2" t="s">
        <v>14</v>
      </c>
      <c r="F992" s="2"/>
      <c r="G992" s="2"/>
      <c r="H992" s="2" t="str">
        <f t="shared" si="47"/>
        <v>_</v>
      </c>
      <c r="I992" s="2"/>
      <c r="J992" s="2"/>
      <c r="K992" s="2"/>
      <c r="L992" s="2" t="str">
        <f t="shared" si="46"/>
        <v>_</v>
      </c>
      <c r="M992" s="2"/>
      <c r="N992" s="2">
        <f>IF(ISBLANK(Table2[[#This Row],[ActualResult]]), 0, 1)</f>
        <v>0</v>
      </c>
      <c r="O992" s="2" t="str">
        <f>IF(ISBLANK(Table2[[#This Row],[ActualResult]]), "_", IF(Table2[[#This Row],[ActualWinner]]=Table2[[#This Row],[PredictedWinner]], "Y", "N"))</f>
        <v>_</v>
      </c>
      <c r="P992" s="2" t="str">
        <f>IF(ISBLANK(Table2[[#This Row],[ActualResult]]), "_", IF(Table2[[#This Row],[ActualAwayScore]]=Table2[[#This Row],[PredictedAwayScore]], "Y", "N"))</f>
        <v>_</v>
      </c>
      <c r="Q992" s="2" t="str">
        <f>IF(ISBLANK(Table2[[#This Row],[ActualResult]]), "_", IF(Table2[[#This Row],[ActualHomeScore]]=Table2[[#This Row],[PredictedHomeScore]], "Y", "N"))</f>
        <v>_</v>
      </c>
      <c r="R992" s="2"/>
      <c r="S992" s="2" t="str">
        <f t="shared" si="45"/>
        <v>_</v>
      </c>
      <c r="T992" s="2">
        <f>IF(VLOOKUP(Table2[[#This Row],[AwayTeam]],Table3[[Teams]:[D]],2)=VLOOKUP(Table2[[#This Row],[HomeTeam]],Table3[[Teams]:[D]],2),1,0)</f>
        <v>1</v>
      </c>
      <c r="U992" s="2">
        <f>IF(VLOOKUP(Table2[[#This Row],[AwayTeam]],Table3[[Teams]:[D]],3)=VLOOKUP(Table2[[#This Row],[HomeTeam]],Table3[[Teams]:[D]],3),1,0)</f>
        <v>0</v>
      </c>
      <c r="V992" s="2">
        <f>IF(Table2[[#This Row],[InterConf]]=1,IF(Table2[[#This Row],[InterDiv]]=0, 1, 0), 0)</f>
        <v>1</v>
      </c>
      <c r="W992" s="2">
        <f>IF(VLOOKUP(Table2[[#This Row],[AwayTeam]],Table3[[Teams]:[D]],2)&lt;&gt;VLOOKUP(Table2[[#This Row],[HomeTeam]],Table3[[Teams]:[D]],2),1,0)</f>
        <v>0</v>
      </c>
    </row>
    <row r="993" spans="1:23" x14ac:dyDescent="0.25">
      <c r="B993" s="1">
        <v>45722</v>
      </c>
      <c r="C993" s="9" t="s">
        <v>1105</v>
      </c>
      <c r="D993" s="2" t="s">
        <v>22</v>
      </c>
      <c r="E993" s="2" t="s">
        <v>45</v>
      </c>
      <c r="F993" s="2"/>
      <c r="G993" s="2"/>
      <c r="H993" s="2" t="str">
        <f t="shared" si="47"/>
        <v>_</v>
      </c>
      <c r="I993" s="2"/>
      <c r="J993" s="2"/>
      <c r="K993" s="2"/>
      <c r="L993" s="2" t="str">
        <f t="shared" si="46"/>
        <v>_</v>
      </c>
      <c r="M993" s="2"/>
      <c r="N993" s="2">
        <f>IF(ISBLANK(Table2[[#This Row],[ActualResult]]), 0, 1)</f>
        <v>0</v>
      </c>
      <c r="O993" s="2" t="str">
        <f>IF(ISBLANK(Table2[[#This Row],[ActualResult]]), "_", IF(Table2[[#This Row],[ActualWinner]]=Table2[[#This Row],[PredictedWinner]], "Y", "N"))</f>
        <v>_</v>
      </c>
      <c r="P993" s="2" t="str">
        <f>IF(ISBLANK(Table2[[#This Row],[ActualResult]]), "_", IF(Table2[[#This Row],[ActualAwayScore]]=Table2[[#This Row],[PredictedAwayScore]], "Y", "N"))</f>
        <v>_</v>
      </c>
      <c r="Q993" s="2" t="str">
        <f>IF(ISBLANK(Table2[[#This Row],[ActualResult]]), "_", IF(Table2[[#This Row],[ActualHomeScore]]=Table2[[#This Row],[PredictedHomeScore]], "Y", "N"))</f>
        <v>_</v>
      </c>
      <c r="R993" s="2"/>
      <c r="S993" s="2" t="str">
        <f t="shared" si="45"/>
        <v>_</v>
      </c>
      <c r="T993" s="2">
        <f>IF(VLOOKUP(Table2[[#This Row],[AwayTeam]],Table3[[Teams]:[D]],2)=VLOOKUP(Table2[[#This Row],[HomeTeam]],Table3[[Teams]:[D]],2),1,0)</f>
        <v>0</v>
      </c>
      <c r="U993" s="2">
        <f>IF(VLOOKUP(Table2[[#This Row],[AwayTeam]],Table3[[Teams]:[D]],3)=VLOOKUP(Table2[[#This Row],[HomeTeam]],Table3[[Teams]:[D]],3),1,0)</f>
        <v>0</v>
      </c>
      <c r="V993" s="2">
        <f>IF(Table2[[#This Row],[InterConf]]=1,IF(Table2[[#This Row],[InterDiv]]=0, 1, 0), 0)</f>
        <v>0</v>
      </c>
      <c r="W993" s="2">
        <f>IF(VLOOKUP(Table2[[#This Row],[AwayTeam]],Table3[[Teams]:[D]],2)&lt;&gt;VLOOKUP(Table2[[#This Row],[HomeTeam]],Table3[[Teams]:[D]],2),1,0)</f>
        <v>1</v>
      </c>
    </row>
    <row r="994" spans="1:23" x14ac:dyDescent="0.25">
      <c r="B994" s="1">
        <v>45722</v>
      </c>
      <c r="C994" s="9" t="s">
        <v>1106</v>
      </c>
      <c r="D994" s="2" t="s">
        <v>16</v>
      </c>
      <c r="E994" s="2" t="s">
        <v>44</v>
      </c>
      <c r="F994" s="2"/>
      <c r="G994" s="2"/>
      <c r="H994" s="2" t="str">
        <f t="shared" si="47"/>
        <v>_</v>
      </c>
      <c r="I994" s="2"/>
      <c r="J994" s="2"/>
      <c r="K994" s="2"/>
      <c r="L994" s="2" t="str">
        <f t="shared" si="46"/>
        <v>_</v>
      </c>
      <c r="M994" s="2"/>
      <c r="N994" s="2">
        <f>IF(ISBLANK(Table2[[#This Row],[ActualResult]]), 0, 1)</f>
        <v>0</v>
      </c>
      <c r="O994" s="2" t="str">
        <f>IF(ISBLANK(Table2[[#This Row],[ActualResult]]), "_", IF(Table2[[#This Row],[ActualWinner]]=Table2[[#This Row],[PredictedWinner]], "Y", "N"))</f>
        <v>_</v>
      </c>
      <c r="P994" s="2" t="str">
        <f>IF(ISBLANK(Table2[[#This Row],[ActualResult]]), "_", IF(Table2[[#This Row],[ActualAwayScore]]=Table2[[#This Row],[PredictedAwayScore]], "Y", "N"))</f>
        <v>_</v>
      </c>
      <c r="Q994" s="2" t="str">
        <f>IF(ISBLANK(Table2[[#This Row],[ActualResult]]), "_", IF(Table2[[#This Row],[ActualHomeScore]]=Table2[[#This Row],[PredictedHomeScore]], "Y", "N"))</f>
        <v>_</v>
      </c>
      <c r="R994" s="2"/>
      <c r="S994" s="2" t="str">
        <f t="shared" si="45"/>
        <v>_</v>
      </c>
      <c r="T994" s="2">
        <f>IF(VLOOKUP(Table2[[#This Row],[AwayTeam]],Table3[[Teams]:[D]],2)=VLOOKUP(Table2[[#This Row],[HomeTeam]],Table3[[Teams]:[D]],2),1,0)</f>
        <v>1</v>
      </c>
      <c r="U994" s="2">
        <f>IF(VLOOKUP(Table2[[#This Row],[AwayTeam]],Table3[[Teams]:[D]],3)=VLOOKUP(Table2[[#This Row],[HomeTeam]],Table3[[Teams]:[D]],3),1,0)</f>
        <v>0</v>
      </c>
      <c r="V994" s="2">
        <f>IF(Table2[[#This Row],[InterConf]]=1,IF(Table2[[#This Row],[InterDiv]]=0, 1, 0), 0)</f>
        <v>1</v>
      </c>
      <c r="W994" s="2">
        <f>IF(VLOOKUP(Table2[[#This Row],[AwayTeam]],Table3[[Teams]:[D]],2)&lt;&gt;VLOOKUP(Table2[[#This Row],[HomeTeam]],Table3[[Teams]:[D]],2),1,0)</f>
        <v>0</v>
      </c>
    </row>
    <row r="995" spans="1:23" x14ac:dyDescent="0.25">
      <c r="B995" s="1">
        <v>45722</v>
      </c>
      <c r="C995" s="9" t="s">
        <v>1107</v>
      </c>
      <c r="D995" s="2" t="s">
        <v>24</v>
      </c>
      <c r="E995" s="2" t="s">
        <v>34</v>
      </c>
      <c r="F995" s="2"/>
      <c r="G995" s="2"/>
      <c r="H995" s="2" t="str">
        <f t="shared" si="47"/>
        <v>_</v>
      </c>
      <c r="I995" s="2"/>
      <c r="J995" s="2"/>
      <c r="K995" s="2"/>
      <c r="L995" s="2" t="str">
        <f t="shared" si="46"/>
        <v>_</v>
      </c>
      <c r="M995" s="2"/>
      <c r="N995" s="2">
        <f>IF(ISBLANK(Table2[[#This Row],[ActualResult]]), 0, 1)</f>
        <v>0</v>
      </c>
      <c r="O995" s="2" t="str">
        <f>IF(ISBLANK(Table2[[#This Row],[ActualResult]]), "_", IF(Table2[[#This Row],[ActualWinner]]=Table2[[#This Row],[PredictedWinner]], "Y", "N"))</f>
        <v>_</v>
      </c>
      <c r="P995" s="2" t="str">
        <f>IF(ISBLANK(Table2[[#This Row],[ActualResult]]), "_", IF(Table2[[#This Row],[ActualAwayScore]]=Table2[[#This Row],[PredictedAwayScore]], "Y", "N"))</f>
        <v>_</v>
      </c>
      <c r="Q995" s="2" t="str">
        <f>IF(ISBLANK(Table2[[#This Row],[ActualResult]]), "_", IF(Table2[[#This Row],[ActualHomeScore]]=Table2[[#This Row],[PredictedHomeScore]], "Y", "N"))</f>
        <v>_</v>
      </c>
      <c r="R995" s="2"/>
      <c r="S995" s="2" t="str">
        <f t="shared" si="45"/>
        <v>_</v>
      </c>
      <c r="T995" s="2">
        <f>IF(VLOOKUP(Table2[[#This Row],[AwayTeam]],Table3[[Teams]:[D]],2)=VLOOKUP(Table2[[#This Row],[HomeTeam]],Table3[[Teams]:[D]],2),1,0)</f>
        <v>1</v>
      </c>
      <c r="U995" s="2">
        <f>IF(VLOOKUP(Table2[[#This Row],[AwayTeam]],Table3[[Teams]:[D]],3)=VLOOKUP(Table2[[#This Row],[HomeTeam]],Table3[[Teams]:[D]],3),1,0)</f>
        <v>0</v>
      </c>
      <c r="V995" s="2">
        <f>IF(Table2[[#This Row],[InterConf]]=1,IF(Table2[[#This Row],[InterDiv]]=0, 1, 0), 0)</f>
        <v>1</v>
      </c>
      <c r="W995" s="2">
        <f>IF(VLOOKUP(Table2[[#This Row],[AwayTeam]],Table3[[Teams]:[D]],2)&lt;&gt;VLOOKUP(Table2[[#This Row],[HomeTeam]],Table3[[Teams]:[D]],2),1,0)</f>
        <v>0</v>
      </c>
    </row>
    <row r="996" spans="1:23" x14ac:dyDescent="0.25">
      <c r="B996" s="1">
        <v>45722</v>
      </c>
      <c r="C996" s="9" t="s">
        <v>1108</v>
      </c>
      <c r="D996" s="2" t="s">
        <v>19</v>
      </c>
      <c r="E996" s="2" t="s">
        <v>23</v>
      </c>
      <c r="F996" s="2"/>
      <c r="G996" s="2"/>
      <c r="H996" s="2" t="str">
        <f t="shared" si="47"/>
        <v>_</v>
      </c>
      <c r="I996" s="2"/>
      <c r="J996" s="2"/>
      <c r="K996" s="2"/>
      <c r="L996" s="2" t="str">
        <f t="shared" si="46"/>
        <v>_</v>
      </c>
      <c r="M996" s="2"/>
      <c r="N996" s="2">
        <f>IF(ISBLANK(Table2[[#This Row],[ActualResult]]), 0, 1)</f>
        <v>0</v>
      </c>
      <c r="O996" s="2" t="str">
        <f>IF(ISBLANK(Table2[[#This Row],[ActualResult]]), "_", IF(Table2[[#This Row],[ActualWinner]]=Table2[[#This Row],[PredictedWinner]], "Y", "N"))</f>
        <v>_</v>
      </c>
      <c r="P996" s="2" t="str">
        <f>IF(ISBLANK(Table2[[#This Row],[ActualResult]]), "_", IF(Table2[[#This Row],[ActualAwayScore]]=Table2[[#This Row],[PredictedAwayScore]], "Y", "N"))</f>
        <v>_</v>
      </c>
      <c r="Q996" s="2" t="str">
        <f>IF(ISBLANK(Table2[[#This Row],[ActualResult]]), "_", IF(Table2[[#This Row],[ActualHomeScore]]=Table2[[#This Row],[PredictedHomeScore]], "Y", "N"))</f>
        <v>_</v>
      </c>
      <c r="R996" s="2"/>
      <c r="S996" s="2" t="str">
        <f t="shared" si="45"/>
        <v>_</v>
      </c>
      <c r="T996" s="2">
        <f>IF(VLOOKUP(Table2[[#This Row],[AwayTeam]],Table3[[Teams]:[D]],2)=VLOOKUP(Table2[[#This Row],[HomeTeam]],Table3[[Teams]:[D]],2),1,0)</f>
        <v>0</v>
      </c>
      <c r="U996" s="2">
        <f>IF(VLOOKUP(Table2[[#This Row],[AwayTeam]],Table3[[Teams]:[D]],3)=VLOOKUP(Table2[[#This Row],[HomeTeam]],Table3[[Teams]:[D]],3),1,0)</f>
        <v>0</v>
      </c>
      <c r="V996" s="2">
        <f>IF(Table2[[#This Row],[InterConf]]=1,IF(Table2[[#This Row],[InterDiv]]=0, 1, 0), 0)</f>
        <v>0</v>
      </c>
      <c r="W996" s="2">
        <f>IF(VLOOKUP(Table2[[#This Row],[AwayTeam]],Table3[[Teams]:[D]],2)&lt;&gt;VLOOKUP(Table2[[#This Row],[HomeTeam]],Table3[[Teams]:[D]],2),1,0)</f>
        <v>1</v>
      </c>
    </row>
    <row r="997" spans="1:23" x14ac:dyDescent="0.25">
      <c r="B997" s="1">
        <v>45722</v>
      </c>
      <c r="C997" s="9" t="s">
        <v>1109</v>
      </c>
      <c r="D997" s="2" t="s">
        <v>38</v>
      </c>
      <c r="E997" s="2" t="s">
        <v>26</v>
      </c>
      <c r="F997" s="2"/>
      <c r="G997" s="2"/>
      <c r="H997" s="2" t="str">
        <f t="shared" si="47"/>
        <v>_</v>
      </c>
      <c r="I997" s="2"/>
      <c r="J997" s="2"/>
      <c r="K997" s="2"/>
      <c r="L997" s="2" t="str">
        <f t="shared" si="46"/>
        <v>_</v>
      </c>
      <c r="M997" s="2"/>
      <c r="N997" s="2">
        <f>IF(ISBLANK(Table2[[#This Row],[ActualResult]]), 0, 1)</f>
        <v>0</v>
      </c>
      <c r="O997" s="2" t="str">
        <f>IF(ISBLANK(Table2[[#This Row],[ActualResult]]), "_", IF(Table2[[#This Row],[ActualWinner]]=Table2[[#This Row],[PredictedWinner]], "Y", "N"))</f>
        <v>_</v>
      </c>
      <c r="P997" s="2" t="str">
        <f>IF(ISBLANK(Table2[[#This Row],[ActualResult]]), "_", IF(Table2[[#This Row],[ActualAwayScore]]=Table2[[#This Row],[PredictedAwayScore]], "Y", "N"))</f>
        <v>_</v>
      </c>
      <c r="Q997" s="2" t="str">
        <f>IF(ISBLANK(Table2[[#This Row],[ActualResult]]), "_", IF(Table2[[#This Row],[ActualHomeScore]]=Table2[[#This Row],[PredictedHomeScore]], "Y", "N"))</f>
        <v>_</v>
      </c>
      <c r="R997" s="2"/>
      <c r="S997" s="2" t="str">
        <f t="shared" si="45"/>
        <v>_</v>
      </c>
      <c r="T997" s="2">
        <f>IF(VLOOKUP(Table2[[#This Row],[AwayTeam]],Table3[[Teams]:[D]],2)=VLOOKUP(Table2[[#This Row],[HomeTeam]],Table3[[Teams]:[D]],2),1,0)</f>
        <v>1</v>
      </c>
      <c r="U997" s="2">
        <f>IF(VLOOKUP(Table2[[#This Row],[AwayTeam]],Table3[[Teams]:[D]],3)=VLOOKUP(Table2[[#This Row],[HomeTeam]],Table3[[Teams]:[D]],3),1,0)</f>
        <v>0</v>
      </c>
      <c r="V997" s="2">
        <f>IF(Table2[[#This Row],[InterConf]]=1,IF(Table2[[#This Row],[InterDiv]]=0, 1, 0), 0)</f>
        <v>1</v>
      </c>
      <c r="W997" s="2">
        <f>IF(VLOOKUP(Table2[[#This Row],[AwayTeam]],Table3[[Teams]:[D]],2)&lt;&gt;VLOOKUP(Table2[[#This Row],[HomeTeam]],Table3[[Teams]:[D]],2),1,0)</f>
        <v>0</v>
      </c>
    </row>
    <row r="998" spans="1:23" x14ac:dyDescent="0.25">
      <c r="A998" s="5"/>
      <c r="B998" s="3">
        <v>45722</v>
      </c>
      <c r="C998" s="10" t="s">
        <v>1110</v>
      </c>
      <c r="D998" s="4" t="s">
        <v>12</v>
      </c>
      <c r="E998" s="4" t="s">
        <v>35</v>
      </c>
      <c r="F998" s="4"/>
      <c r="G998" s="4"/>
      <c r="H998" s="4" t="str">
        <f t="shared" si="47"/>
        <v>_</v>
      </c>
      <c r="I998" s="4"/>
      <c r="J998" s="4"/>
      <c r="K998" s="4"/>
      <c r="L998" s="4" t="str">
        <f t="shared" si="46"/>
        <v>_</v>
      </c>
      <c r="M998" s="4"/>
      <c r="N998" s="4">
        <f>IF(ISBLANK(Table2[[#This Row],[ActualResult]]), 0, 1)</f>
        <v>0</v>
      </c>
      <c r="O998" s="4" t="str">
        <f>IF(ISBLANK(Table2[[#This Row],[ActualResult]]), "_", IF(Table2[[#This Row],[ActualWinner]]=Table2[[#This Row],[PredictedWinner]], "Y", "N"))</f>
        <v>_</v>
      </c>
      <c r="P998" s="4" t="str">
        <f>IF(ISBLANK(Table2[[#This Row],[ActualResult]]), "_", IF(Table2[[#This Row],[ActualAwayScore]]=Table2[[#This Row],[PredictedAwayScore]], "Y", "N"))</f>
        <v>_</v>
      </c>
      <c r="Q998" s="4" t="str">
        <f>IF(ISBLANK(Table2[[#This Row],[ActualResult]]), "_", IF(Table2[[#This Row],[ActualHomeScore]]=Table2[[#This Row],[PredictedHomeScore]], "Y", "N"))</f>
        <v>_</v>
      </c>
      <c r="R998" s="2"/>
      <c r="S998" s="2" t="str">
        <f t="shared" si="45"/>
        <v>_</v>
      </c>
      <c r="T998" s="2">
        <f>IF(VLOOKUP(Table2[[#This Row],[AwayTeam]],Table3[[Teams]:[D]],2)=VLOOKUP(Table2[[#This Row],[HomeTeam]],Table3[[Teams]:[D]],2),1,0)</f>
        <v>1</v>
      </c>
      <c r="U998" s="2">
        <f>IF(VLOOKUP(Table2[[#This Row],[AwayTeam]],Table3[[Teams]:[D]],3)=VLOOKUP(Table2[[#This Row],[HomeTeam]],Table3[[Teams]:[D]],3),1,0)</f>
        <v>0</v>
      </c>
      <c r="V998" s="2">
        <f>IF(Table2[[#This Row],[InterConf]]=1,IF(Table2[[#This Row],[InterDiv]]=0, 1, 0), 0)</f>
        <v>1</v>
      </c>
      <c r="W998" s="2">
        <f>IF(VLOOKUP(Table2[[#This Row],[AwayTeam]],Table3[[Teams]:[D]],2)&lt;&gt;VLOOKUP(Table2[[#This Row],[HomeTeam]],Table3[[Teams]:[D]],2),1,0)</f>
        <v>0</v>
      </c>
    </row>
    <row r="999" spans="1:23" x14ac:dyDescent="0.25">
      <c r="B999" s="1">
        <v>45723</v>
      </c>
      <c r="C999" s="9" t="s">
        <v>1111</v>
      </c>
      <c r="D999" s="2" t="s">
        <v>22</v>
      </c>
      <c r="E999" s="2" t="s">
        <v>32</v>
      </c>
      <c r="F999" s="2"/>
      <c r="G999" s="2"/>
      <c r="H999" s="2" t="str">
        <f t="shared" si="47"/>
        <v>_</v>
      </c>
      <c r="I999" s="2"/>
      <c r="J999" s="2"/>
      <c r="K999" s="2"/>
      <c r="L999" s="2" t="str">
        <f t="shared" si="46"/>
        <v>_</v>
      </c>
      <c r="M999" s="2"/>
      <c r="N999" s="2">
        <f>IF(ISBLANK(Table2[[#This Row],[ActualResult]]), 0, 1)</f>
        <v>0</v>
      </c>
      <c r="O999" s="2" t="str">
        <f>IF(ISBLANK(Table2[[#This Row],[ActualResult]]), "_", IF(Table2[[#This Row],[ActualWinner]]=Table2[[#This Row],[PredictedWinner]], "Y", "N"))</f>
        <v>_</v>
      </c>
      <c r="P999" s="2" t="str">
        <f>IF(ISBLANK(Table2[[#This Row],[ActualResult]]), "_", IF(Table2[[#This Row],[ActualAwayScore]]=Table2[[#This Row],[PredictedAwayScore]], "Y", "N"))</f>
        <v>_</v>
      </c>
      <c r="Q999" s="2" t="str">
        <f>IF(ISBLANK(Table2[[#This Row],[ActualResult]]), "_", IF(Table2[[#This Row],[ActualHomeScore]]=Table2[[#This Row],[PredictedHomeScore]], "Y", "N"))</f>
        <v>_</v>
      </c>
      <c r="R999" s="2"/>
      <c r="S999" s="2" t="str">
        <f t="shared" si="45"/>
        <v>_</v>
      </c>
      <c r="T999" s="2">
        <f>IF(VLOOKUP(Table2[[#This Row],[AwayTeam]],Table3[[Teams]:[D]],2)=VLOOKUP(Table2[[#This Row],[HomeTeam]],Table3[[Teams]:[D]],2),1,0)</f>
        <v>0</v>
      </c>
      <c r="U999" s="2">
        <f>IF(VLOOKUP(Table2[[#This Row],[AwayTeam]],Table3[[Teams]:[D]],3)=VLOOKUP(Table2[[#This Row],[HomeTeam]],Table3[[Teams]:[D]],3),1,0)</f>
        <v>0</v>
      </c>
      <c r="V999" s="2">
        <f>IF(Table2[[#This Row],[InterConf]]=1,IF(Table2[[#This Row],[InterDiv]]=0, 1, 0), 0)</f>
        <v>0</v>
      </c>
      <c r="W999" s="2">
        <f>IF(VLOOKUP(Table2[[#This Row],[AwayTeam]],Table3[[Teams]:[D]],2)&lt;&gt;VLOOKUP(Table2[[#This Row],[HomeTeam]],Table3[[Teams]:[D]],2),1,0)</f>
        <v>1</v>
      </c>
    </row>
    <row r="1000" spans="1:23" x14ac:dyDescent="0.25">
      <c r="B1000" s="1">
        <v>45723</v>
      </c>
      <c r="C1000" s="9" t="s">
        <v>1112</v>
      </c>
      <c r="D1000" s="2" t="s">
        <v>31</v>
      </c>
      <c r="E1000" s="2" t="s">
        <v>46</v>
      </c>
      <c r="F1000" s="2"/>
      <c r="G1000" s="2"/>
      <c r="H1000" s="2" t="str">
        <f t="shared" si="47"/>
        <v>_</v>
      </c>
      <c r="I1000" s="2"/>
      <c r="J1000" s="2"/>
      <c r="K1000" s="2"/>
      <c r="L1000" s="2" t="str">
        <f t="shared" si="46"/>
        <v>_</v>
      </c>
      <c r="M1000" s="2"/>
      <c r="N1000" s="2">
        <f>IF(ISBLANK(Table2[[#This Row],[ActualResult]]), 0, 1)</f>
        <v>0</v>
      </c>
      <c r="O1000" s="2" t="str">
        <f>IF(ISBLANK(Table2[[#This Row],[ActualResult]]), "_", IF(Table2[[#This Row],[ActualWinner]]=Table2[[#This Row],[PredictedWinner]], "Y", "N"))</f>
        <v>_</v>
      </c>
      <c r="P1000" s="2" t="str">
        <f>IF(ISBLANK(Table2[[#This Row],[ActualResult]]), "_", IF(Table2[[#This Row],[ActualAwayScore]]=Table2[[#This Row],[PredictedAwayScore]], "Y", "N"))</f>
        <v>_</v>
      </c>
      <c r="Q1000" s="2" t="str">
        <f>IF(ISBLANK(Table2[[#This Row],[ActualResult]]), "_", IF(Table2[[#This Row],[ActualHomeScore]]=Table2[[#This Row],[PredictedHomeScore]], "Y", "N"))</f>
        <v>_</v>
      </c>
      <c r="R1000" s="2"/>
      <c r="S1000" s="2" t="str">
        <f t="shared" si="45"/>
        <v>_</v>
      </c>
      <c r="T1000" s="2">
        <f>IF(VLOOKUP(Table2[[#This Row],[AwayTeam]],Table3[[Teams]:[D]],2)=VLOOKUP(Table2[[#This Row],[HomeTeam]],Table3[[Teams]:[D]],2),1,0)</f>
        <v>1</v>
      </c>
      <c r="U1000" s="2">
        <f>IF(VLOOKUP(Table2[[#This Row],[AwayTeam]],Table3[[Teams]:[D]],3)=VLOOKUP(Table2[[#This Row],[HomeTeam]],Table3[[Teams]:[D]],3),1,0)</f>
        <v>0</v>
      </c>
      <c r="V1000" s="2">
        <f>IF(Table2[[#This Row],[InterConf]]=1,IF(Table2[[#This Row],[InterDiv]]=0, 1, 0), 0)</f>
        <v>1</v>
      </c>
      <c r="W1000" s="2">
        <f>IF(VLOOKUP(Table2[[#This Row],[AwayTeam]],Table3[[Teams]:[D]],2)&lt;&gt;VLOOKUP(Table2[[#This Row],[HomeTeam]],Table3[[Teams]:[D]],2),1,0)</f>
        <v>0</v>
      </c>
    </row>
    <row r="1001" spans="1:23" x14ac:dyDescent="0.25">
      <c r="B1001" s="1">
        <v>45723</v>
      </c>
      <c r="C1001" s="9" t="s">
        <v>1113</v>
      </c>
      <c r="D1001" s="2" t="s">
        <v>15</v>
      </c>
      <c r="E1001" s="2" t="s">
        <v>17</v>
      </c>
      <c r="F1001" s="2"/>
      <c r="G1001" s="2"/>
      <c r="H1001" s="2" t="str">
        <f t="shared" si="47"/>
        <v>_</v>
      </c>
      <c r="I1001" s="2"/>
      <c r="J1001" s="2"/>
      <c r="K1001" s="2"/>
      <c r="L1001" s="2" t="str">
        <f t="shared" si="46"/>
        <v>_</v>
      </c>
      <c r="M1001" s="2"/>
      <c r="N1001" s="2">
        <f>IF(ISBLANK(Table2[[#This Row],[ActualResult]]), 0, 1)</f>
        <v>0</v>
      </c>
      <c r="O1001" s="2" t="str">
        <f>IF(ISBLANK(Table2[[#This Row],[ActualResult]]), "_", IF(Table2[[#This Row],[ActualWinner]]=Table2[[#This Row],[PredictedWinner]], "Y", "N"))</f>
        <v>_</v>
      </c>
      <c r="P1001" s="2" t="str">
        <f>IF(ISBLANK(Table2[[#This Row],[ActualResult]]), "_", IF(Table2[[#This Row],[ActualAwayScore]]=Table2[[#This Row],[PredictedAwayScore]], "Y", "N"))</f>
        <v>_</v>
      </c>
      <c r="Q1001" s="2" t="str">
        <f>IF(ISBLANK(Table2[[#This Row],[ActualResult]]), "_", IF(Table2[[#This Row],[ActualHomeScore]]=Table2[[#This Row],[PredictedHomeScore]], "Y", "N"))</f>
        <v>_</v>
      </c>
      <c r="R1001" s="2"/>
      <c r="S1001" s="2" t="str">
        <f t="shared" si="45"/>
        <v>_</v>
      </c>
      <c r="T1001" s="2">
        <f>IF(VLOOKUP(Table2[[#This Row],[AwayTeam]],Table3[[Teams]:[D]],2)=VLOOKUP(Table2[[#This Row],[HomeTeam]],Table3[[Teams]:[D]],2),1,0)</f>
        <v>1</v>
      </c>
      <c r="U1001" s="2">
        <f>IF(VLOOKUP(Table2[[#This Row],[AwayTeam]],Table3[[Teams]:[D]],3)=VLOOKUP(Table2[[#This Row],[HomeTeam]],Table3[[Teams]:[D]],3),1,0)</f>
        <v>1</v>
      </c>
      <c r="V1001" s="2">
        <f>IF(Table2[[#This Row],[InterConf]]=1,IF(Table2[[#This Row],[InterDiv]]=0, 1, 0), 0)</f>
        <v>0</v>
      </c>
      <c r="W1001" s="2">
        <f>IF(VLOOKUP(Table2[[#This Row],[AwayTeam]],Table3[[Teams]:[D]],2)&lt;&gt;VLOOKUP(Table2[[#This Row],[HomeTeam]],Table3[[Teams]:[D]],2),1,0)</f>
        <v>0</v>
      </c>
    </row>
    <row r="1002" spans="1:23" x14ac:dyDescent="0.25">
      <c r="B1002" s="1">
        <v>45723</v>
      </c>
      <c r="C1002" s="9" t="s">
        <v>1114</v>
      </c>
      <c r="D1002" s="2" t="s">
        <v>37</v>
      </c>
      <c r="E1002" s="2" t="s">
        <v>25</v>
      </c>
      <c r="F1002" s="2"/>
      <c r="G1002" s="2"/>
      <c r="H1002" s="2" t="str">
        <f t="shared" si="47"/>
        <v>_</v>
      </c>
      <c r="I1002" s="2"/>
      <c r="J1002" s="2"/>
      <c r="K1002" s="2"/>
      <c r="L1002" s="2" t="str">
        <f t="shared" si="46"/>
        <v>_</v>
      </c>
      <c r="M1002" s="2"/>
      <c r="N1002" s="2">
        <f>IF(ISBLANK(Table2[[#This Row],[ActualResult]]), 0, 1)</f>
        <v>0</v>
      </c>
      <c r="O1002" s="2" t="str">
        <f>IF(ISBLANK(Table2[[#This Row],[ActualResult]]), "_", IF(Table2[[#This Row],[ActualWinner]]=Table2[[#This Row],[PredictedWinner]], "Y", "N"))</f>
        <v>_</v>
      </c>
      <c r="P1002" s="2" t="str">
        <f>IF(ISBLANK(Table2[[#This Row],[ActualResult]]), "_", IF(Table2[[#This Row],[ActualAwayScore]]=Table2[[#This Row],[PredictedAwayScore]], "Y", "N"))</f>
        <v>_</v>
      </c>
      <c r="Q1002" s="2" t="str">
        <f>IF(ISBLANK(Table2[[#This Row],[ActualResult]]), "_", IF(Table2[[#This Row],[ActualHomeScore]]=Table2[[#This Row],[PredictedHomeScore]], "Y", "N"))</f>
        <v>_</v>
      </c>
      <c r="R1002" s="2"/>
      <c r="S1002" s="2" t="str">
        <f t="shared" si="45"/>
        <v>_</v>
      </c>
      <c r="T1002" s="2">
        <f>IF(VLOOKUP(Table2[[#This Row],[AwayTeam]],Table3[[Teams]:[D]],2)=VLOOKUP(Table2[[#This Row],[HomeTeam]],Table3[[Teams]:[D]],2),1,0)</f>
        <v>1</v>
      </c>
      <c r="U1002" s="2">
        <f>IF(VLOOKUP(Table2[[#This Row],[AwayTeam]],Table3[[Teams]:[D]],3)=VLOOKUP(Table2[[#This Row],[HomeTeam]],Table3[[Teams]:[D]],3),1,0)</f>
        <v>0</v>
      </c>
      <c r="V1002" s="2">
        <f>IF(Table2[[#This Row],[InterConf]]=1,IF(Table2[[#This Row],[InterDiv]]=0, 1, 0), 0)</f>
        <v>1</v>
      </c>
      <c r="W1002" s="2">
        <f>IF(VLOOKUP(Table2[[#This Row],[AwayTeam]],Table3[[Teams]:[D]],2)&lt;&gt;VLOOKUP(Table2[[#This Row],[HomeTeam]],Table3[[Teams]:[D]],2),1,0)</f>
        <v>0</v>
      </c>
    </row>
    <row r="1003" spans="1:23" x14ac:dyDescent="0.25">
      <c r="B1003" s="1">
        <v>45723</v>
      </c>
      <c r="C1003" s="9" t="s">
        <v>1115</v>
      </c>
      <c r="D1003" s="2" t="s">
        <v>21</v>
      </c>
      <c r="E1003" s="2" t="s">
        <v>27</v>
      </c>
      <c r="F1003" s="2"/>
      <c r="G1003" s="2"/>
      <c r="H1003" s="2" t="str">
        <f t="shared" si="47"/>
        <v>_</v>
      </c>
      <c r="I1003" s="2"/>
      <c r="J1003" s="2"/>
      <c r="K1003" s="2"/>
      <c r="L1003" s="2" t="str">
        <f t="shared" si="46"/>
        <v>_</v>
      </c>
      <c r="M1003" s="2"/>
      <c r="N1003" s="2">
        <f>IF(ISBLANK(Table2[[#This Row],[ActualResult]]), 0, 1)</f>
        <v>0</v>
      </c>
      <c r="O1003" s="2" t="str">
        <f>IF(ISBLANK(Table2[[#This Row],[ActualResult]]), "_", IF(Table2[[#This Row],[ActualWinner]]=Table2[[#This Row],[PredictedWinner]], "Y", "N"))</f>
        <v>_</v>
      </c>
      <c r="P1003" s="2" t="str">
        <f>IF(ISBLANK(Table2[[#This Row],[ActualResult]]), "_", IF(Table2[[#This Row],[ActualAwayScore]]=Table2[[#This Row],[PredictedAwayScore]], "Y", "N"))</f>
        <v>_</v>
      </c>
      <c r="Q1003" s="2" t="str">
        <f>IF(ISBLANK(Table2[[#This Row],[ActualResult]]), "_", IF(Table2[[#This Row],[ActualHomeScore]]=Table2[[#This Row],[PredictedHomeScore]], "Y", "N"))</f>
        <v>_</v>
      </c>
      <c r="R1003" s="2"/>
      <c r="S1003" s="2" t="str">
        <f t="shared" si="45"/>
        <v>_</v>
      </c>
      <c r="T1003" s="2">
        <f>IF(VLOOKUP(Table2[[#This Row],[AwayTeam]],Table3[[Teams]:[D]],2)=VLOOKUP(Table2[[#This Row],[HomeTeam]],Table3[[Teams]:[D]],2),1,0)</f>
        <v>0</v>
      </c>
      <c r="U1003" s="2">
        <f>IF(VLOOKUP(Table2[[#This Row],[AwayTeam]],Table3[[Teams]:[D]],3)=VLOOKUP(Table2[[#This Row],[HomeTeam]],Table3[[Teams]:[D]],3),1,0)</f>
        <v>0</v>
      </c>
      <c r="V1003" s="2">
        <f>IF(Table2[[#This Row],[InterConf]]=1,IF(Table2[[#This Row],[InterDiv]]=0, 1, 0), 0)</f>
        <v>0</v>
      </c>
      <c r="W1003" s="2">
        <f>IF(VLOOKUP(Table2[[#This Row],[AwayTeam]],Table3[[Teams]:[D]],2)&lt;&gt;VLOOKUP(Table2[[#This Row],[HomeTeam]],Table3[[Teams]:[D]],2),1,0)</f>
        <v>1</v>
      </c>
    </row>
    <row r="1004" spans="1:23" x14ac:dyDescent="0.25">
      <c r="A1004" s="5"/>
      <c r="B1004" s="3">
        <v>45723</v>
      </c>
      <c r="C1004" s="10" t="s">
        <v>1116</v>
      </c>
      <c r="D1004" s="4" t="s">
        <v>13</v>
      </c>
      <c r="E1004" s="4" t="s">
        <v>47</v>
      </c>
      <c r="F1004" s="4"/>
      <c r="G1004" s="4"/>
      <c r="H1004" s="4" t="str">
        <f t="shared" si="47"/>
        <v>_</v>
      </c>
      <c r="I1004" s="4"/>
      <c r="J1004" s="4"/>
      <c r="K1004" s="4"/>
      <c r="L1004" s="4" t="str">
        <f t="shared" si="46"/>
        <v>_</v>
      </c>
      <c r="M1004" s="4"/>
      <c r="N1004" s="4">
        <f>IF(ISBLANK(Table2[[#This Row],[ActualResult]]), 0, 1)</f>
        <v>0</v>
      </c>
      <c r="O1004" s="4" t="str">
        <f>IF(ISBLANK(Table2[[#This Row],[ActualResult]]), "_", IF(Table2[[#This Row],[ActualWinner]]=Table2[[#This Row],[PredictedWinner]], "Y", "N"))</f>
        <v>_</v>
      </c>
      <c r="P1004" s="4" t="str">
        <f>IF(ISBLANK(Table2[[#This Row],[ActualResult]]), "_", IF(Table2[[#This Row],[ActualAwayScore]]=Table2[[#This Row],[PredictedAwayScore]], "Y", "N"))</f>
        <v>_</v>
      </c>
      <c r="Q1004" s="4" t="str">
        <f>IF(ISBLANK(Table2[[#This Row],[ActualResult]]), "_", IF(Table2[[#This Row],[ActualHomeScore]]=Table2[[#This Row],[PredictedHomeScore]], "Y", "N"))</f>
        <v>_</v>
      </c>
      <c r="R1004" s="2"/>
      <c r="S1004" s="2" t="str">
        <f t="shared" si="45"/>
        <v>_</v>
      </c>
      <c r="T1004" s="2">
        <f>IF(VLOOKUP(Table2[[#This Row],[AwayTeam]],Table3[[Teams]:[D]],2)=VLOOKUP(Table2[[#This Row],[HomeTeam]],Table3[[Teams]:[D]],2),1,0)</f>
        <v>1</v>
      </c>
      <c r="U1004" s="2">
        <f>IF(VLOOKUP(Table2[[#This Row],[AwayTeam]],Table3[[Teams]:[D]],3)=VLOOKUP(Table2[[#This Row],[HomeTeam]],Table3[[Teams]:[D]],3),1,0)</f>
        <v>0</v>
      </c>
      <c r="V1004" s="2">
        <f>IF(Table2[[#This Row],[InterConf]]=1,IF(Table2[[#This Row],[InterDiv]]=0, 1, 0), 0)</f>
        <v>1</v>
      </c>
      <c r="W1004" s="2">
        <f>IF(VLOOKUP(Table2[[#This Row],[AwayTeam]],Table3[[Teams]:[D]],2)&lt;&gt;VLOOKUP(Table2[[#This Row],[HomeTeam]],Table3[[Teams]:[D]],2),1,0)</f>
        <v>0</v>
      </c>
    </row>
    <row r="1005" spans="1:23" x14ac:dyDescent="0.25">
      <c r="B1005" s="1">
        <v>45724</v>
      </c>
      <c r="C1005" s="9" t="s">
        <v>1117</v>
      </c>
      <c r="D1005" s="2" t="s">
        <v>20</v>
      </c>
      <c r="E1005" s="2" t="s">
        <v>30</v>
      </c>
      <c r="F1005" s="2"/>
      <c r="G1005" s="2"/>
      <c r="H1005" s="2" t="str">
        <f t="shared" si="47"/>
        <v>_</v>
      </c>
      <c r="I1005" s="2"/>
      <c r="J1005" s="2"/>
      <c r="K1005" s="2"/>
      <c r="L1005" s="2" t="str">
        <f t="shared" si="46"/>
        <v>_</v>
      </c>
      <c r="M1005" s="2"/>
      <c r="N1005" s="2">
        <f>IF(ISBLANK(Table2[[#This Row],[ActualResult]]), 0, 1)</f>
        <v>0</v>
      </c>
      <c r="O1005" s="2" t="str">
        <f>IF(ISBLANK(Table2[[#This Row],[ActualResult]]), "_", IF(Table2[[#This Row],[ActualWinner]]=Table2[[#This Row],[PredictedWinner]], "Y", "N"))</f>
        <v>_</v>
      </c>
      <c r="P1005" s="2" t="str">
        <f>IF(ISBLANK(Table2[[#This Row],[ActualResult]]), "_", IF(Table2[[#This Row],[ActualAwayScore]]=Table2[[#This Row],[PredictedAwayScore]], "Y", "N"))</f>
        <v>_</v>
      </c>
      <c r="Q1005" s="2" t="str">
        <f>IF(ISBLANK(Table2[[#This Row],[ActualResult]]), "_", IF(Table2[[#This Row],[ActualHomeScore]]=Table2[[#This Row],[PredictedHomeScore]], "Y", "N"))</f>
        <v>_</v>
      </c>
      <c r="R1005" s="2"/>
      <c r="S1005" s="2" t="str">
        <f t="shared" si="45"/>
        <v>_</v>
      </c>
      <c r="T1005" s="2">
        <f>IF(VLOOKUP(Table2[[#This Row],[AwayTeam]],Table3[[Teams]:[D]],2)=VLOOKUP(Table2[[#This Row],[HomeTeam]],Table3[[Teams]:[D]],2),1,0)</f>
        <v>1</v>
      </c>
      <c r="U1005" s="2">
        <f>IF(VLOOKUP(Table2[[#This Row],[AwayTeam]],Table3[[Teams]:[D]],3)=VLOOKUP(Table2[[#This Row],[HomeTeam]],Table3[[Teams]:[D]],3),1,0)</f>
        <v>0</v>
      </c>
      <c r="V1005" s="2">
        <f>IF(Table2[[#This Row],[InterConf]]=1,IF(Table2[[#This Row],[InterDiv]]=0, 1, 0), 0)</f>
        <v>1</v>
      </c>
      <c r="W1005" s="2">
        <f>IF(VLOOKUP(Table2[[#This Row],[AwayTeam]],Table3[[Teams]:[D]],2)&lt;&gt;VLOOKUP(Table2[[#This Row],[HomeTeam]],Table3[[Teams]:[D]],2),1,0)</f>
        <v>0</v>
      </c>
    </row>
    <row r="1006" spans="1:23" x14ac:dyDescent="0.25">
      <c r="B1006" s="1">
        <v>45724</v>
      </c>
      <c r="C1006" s="9" t="s">
        <v>1118</v>
      </c>
      <c r="D1006" s="2" t="s">
        <v>12</v>
      </c>
      <c r="E1006" s="2" t="s">
        <v>45</v>
      </c>
      <c r="F1006" s="2"/>
      <c r="G1006" s="2"/>
      <c r="H1006" s="2" t="str">
        <f t="shared" si="47"/>
        <v>_</v>
      </c>
      <c r="I1006" s="2"/>
      <c r="J1006" s="2"/>
      <c r="K1006" s="2"/>
      <c r="L1006" s="2" t="str">
        <f t="shared" si="46"/>
        <v>_</v>
      </c>
      <c r="M1006" s="2"/>
      <c r="N1006" s="2">
        <f>IF(ISBLANK(Table2[[#This Row],[ActualResult]]), 0, 1)</f>
        <v>0</v>
      </c>
      <c r="O1006" s="2" t="str">
        <f>IF(ISBLANK(Table2[[#This Row],[ActualResult]]), "_", IF(Table2[[#This Row],[ActualWinner]]=Table2[[#This Row],[PredictedWinner]], "Y", "N"))</f>
        <v>_</v>
      </c>
      <c r="P1006" s="2" t="str">
        <f>IF(ISBLANK(Table2[[#This Row],[ActualResult]]), "_", IF(Table2[[#This Row],[ActualAwayScore]]=Table2[[#This Row],[PredictedAwayScore]], "Y", "N"))</f>
        <v>_</v>
      </c>
      <c r="Q1006" s="2" t="str">
        <f>IF(ISBLANK(Table2[[#This Row],[ActualResult]]), "_", IF(Table2[[#This Row],[ActualHomeScore]]=Table2[[#This Row],[PredictedHomeScore]], "Y", "N"))</f>
        <v>_</v>
      </c>
      <c r="R1006" s="2"/>
      <c r="S1006" s="2" t="str">
        <f t="shared" si="45"/>
        <v>_</v>
      </c>
      <c r="T1006" s="2">
        <f>IF(VLOOKUP(Table2[[#This Row],[AwayTeam]],Table3[[Teams]:[D]],2)=VLOOKUP(Table2[[#This Row],[HomeTeam]],Table3[[Teams]:[D]],2),1,0)</f>
        <v>0</v>
      </c>
      <c r="U1006" s="2">
        <f>IF(VLOOKUP(Table2[[#This Row],[AwayTeam]],Table3[[Teams]:[D]],3)=VLOOKUP(Table2[[#This Row],[HomeTeam]],Table3[[Teams]:[D]],3),1,0)</f>
        <v>0</v>
      </c>
      <c r="V1006" s="2">
        <f>IF(Table2[[#This Row],[InterConf]]=1,IF(Table2[[#This Row],[InterDiv]]=0, 1, 0), 0)</f>
        <v>0</v>
      </c>
      <c r="W1006" s="2">
        <f>IF(VLOOKUP(Table2[[#This Row],[AwayTeam]],Table3[[Teams]:[D]],2)&lt;&gt;VLOOKUP(Table2[[#This Row],[HomeTeam]],Table3[[Teams]:[D]],2),1,0)</f>
        <v>1</v>
      </c>
    </row>
    <row r="1007" spans="1:23" x14ac:dyDescent="0.25">
      <c r="B1007" s="1">
        <v>45724</v>
      </c>
      <c r="C1007" s="9" t="s">
        <v>1119</v>
      </c>
      <c r="D1007" s="2" t="s">
        <v>16</v>
      </c>
      <c r="E1007" s="2" t="s">
        <v>43</v>
      </c>
      <c r="F1007" s="2"/>
      <c r="G1007" s="2"/>
      <c r="H1007" s="2" t="str">
        <f t="shared" si="47"/>
        <v>_</v>
      </c>
      <c r="I1007" s="2"/>
      <c r="J1007" s="2"/>
      <c r="K1007" s="2"/>
      <c r="L1007" s="2" t="str">
        <f t="shared" si="46"/>
        <v>_</v>
      </c>
      <c r="M1007" s="2"/>
      <c r="N1007" s="2">
        <f>IF(ISBLANK(Table2[[#This Row],[ActualResult]]), 0, 1)</f>
        <v>0</v>
      </c>
      <c r="O1007" s="2" t="str">
        <f>IF(ISBLANK(Table2[[#This Row],[ActualResult]]), "_", IF(Table2[[#This Row],[ActualWinner]]=Table2[[#This Row],[PredictedWinner]], "Y", "N"))</f>
        <v>_</v>
      </c>
      <c r="P1007" s="2" t="str">
        <f>IF(ISBLANK(Table2[[#This Row],[ActualResult]]), "_", IF(Table2[[#This Row],[ActualAwayScore]]=Table2[[#This Row],[PredictedAwayScore]], "Y", "N"))</f>
        <v>_</v>
      </c>
      <c r="Q1007" s="2" t="str">
        <f>IF(ISBLANK(Table2[[#This Row],[ActualResult]]), "_", IF(Table2[[#This Row],[ActualHomeScore]]=Table2[[#This Row],[PredictedHomeScore]], "Y", "N"))</f>
        <v>_</v>
      </c>
      <c r="R1007" s="2"/>
      <c r="S1007" s="2" t="str">
        <f t="shared" si="45"/>
        <v>_</v>
      </c>
      <c r="T1007" s="2">
        <f>IF(VLOOKUP(Table2[[#This Row],[AwayTeam]],Table3[[Teams]:[D]],2)=VLOOKUP(Table2[[#This Row],[HomeTeam]],Table3[[Teams]:[D]],2),1,0)</f>
        <v>1</v>
      </c>
      <c r="U1007" s="2">
        <f>IF(VLOOKUP(Table2[[#This Row],[AwayTeam]],Table3[[Teams]:[D]],3)=VLOOKUP(Table2[[#This Row],[HomeTeam]],Table3[[Teams]:[D]],3),1,0)</f>
        <v>1</v>
      </c>
      <c r="V1007" s="2">
        <f>IF(Table2[[#This Row],[InterConf]]=1,IF(Table2[[#This Row],[InterDiv]]=0, 1, 0), 0)</f>
        <v>0</v>
      </c>
      <c r="W1007" s="2">
        <f>IF(VLOOKUP(Table2[[#This Row],[AwayTeam]],Table3[[Teams]:[D]],2)&lt;&gt;VLOOKUP(Table2[[#This Row],[HomeTeam]],Table3[[Teams]:[D]],2),1,0)</f>
        <v>0</v>
      </c>
    </row>
    <row r="1008" spans="1:23" x14ac:dyDescent="0.25">
      <c r="B1008" s="1">
        <v>45724</v>
      </c>
      <c r="C1008" s="9" t="s">
        <v>1120</v>
      </c>
      <c r="D1008" s="2" t="s">
        <v>29</v>
      </c>
      <c r="E1008" s="2" t="s">
        <v>14</v>
      </c>
      <c r="F1008" s="2"/>
      <c r="G1008" s="2"/>
      <c r="H1008" s="2" t="str">
        <f t="shared" si="47"/>
        <v>_</v>
      </c>
      <c r="I1008" s="2"/>
      <c r="J1008" s="2"/>
      <c r="K1008" s="2"/>
      <c r="L1008" s="2" t="str">
        <f t="shared" si="46"/>
        <v>_</v>
      </c>
      <c r="M1008" s="2"/>
      <c r="N1008" s="2">
        <f>IF(ISBLANK(Table2[[#This Row],[ActualResult]]), 0, 1)</f>
        <v>0</v>
      </c>
      <c r="O1008" s="2" t="str">
        <f>IF(ISBLANK(Table2[[#This Row],[ActualResult]]), "_", IF(Table2[[#This Row],[ActualWinner]]=Table2[[#This Row],[PredictedWinner]], "Y", "N"))</f>
        <v>_</v>
      </c>
      <c r="P1008" s="2" t="str">
        <f>IF(ISBLANK(Table2[[#This Row],[ActualResult]]), "_", IF(Table2[[#This Row],[ActualAwayScore]]=Table2[[#This Row],[PredictedAwayScore]], "Y", "N"))</f>
        <v>_</v>
      </c>
      <c r="Q1008" s="2" t="str">
        <f>IF(ISBLANK(Table2[[#This Row],[ActualResult]]), "_", IF(Table2[[#This Row],[ActualHomeScore]]=Table2[[#This Row],[PredictedHomeScore]], "Y", "N"))</f>
        <v>_</v>
      </c>
      <c r="R1008" s="2"/>
      <c r="S1008" s="2" t="str">
        <f t="shared" si="45"/>
        <v>_</v>
      </c>
      <c r="T1008" s="2">
        <f>IF(VLOOKUP(Table2[[#This Row],[AwayTeam]],Table3[[Teams]:[D]],2)=VLOOKUP(Table2[[#This Row],[HomeTeam]],Table3[[Teams]:[D]],2),1,0)</f>
        <v>1</v>
      </c>
      <c r="U1008" s="2">
        <f>IF(VLOOKUP(Table2[[#This Row],[AwayTeam]],Table3[[Teams]:[D]],3)=VLOOKUP(Table2[[#This Row],[HomeTeam]],Table3[[Teams]:[D]],3),1,0)</f>
        <v>1</v>
      </c>
      <c r="V1008" s="2">
        <f>IF(Table2[[#This Row],[InterConf]]=1,IF(Table2[[#This Row],[InterDiv]]=0, 1, 0), 0)</f>
        <v>0</v>
      </c>
      <c r="W1008" s="2">
        <f>IF(VLOOKUP(Table2[[#This Row],[AwayTeam]],Table3[[Teams]:[D]],2)&lt;&gt;VLOOKUP(Table2[[#This Row],[HomeTeam]],Table3[[Teams]:[D]],2),1,0)</f>
        <v>0</v>
      </c>
    </row>
    <row r="1009" spans="1:23" x14ac:dyDescent="0.25">
      <c r="B1009" s="1">
        <v>45724</v>
      </c>
      <c r="C1009" s="9" t="s">
        <v>1121</v>
      </c>
      <c r="D1009" s="2" t="s">
        <v>18</v>
      </c>
      <c r="E1009" s="2" t="s">
        <v>26</v>
      </c>
      <c r="F1009" s="2"/>
      <c r="G1009" s="2"/>
      <c r="H1009" s="2" t="str">
        <f t="shared" si="47"/>
        <v>_</v>
      </c>
      <c r="I1009" s="2"/>
      <c r="J1009" s="2"/>
      <c r="K1009" s="2"/>
      <c r="L1009" s="2" t="str">
        <f t="shared" si="46"/>
        <v>_</v>
      </c>
      <c r="M1009" s="2"/>
      <c r="N1009" s="2">
        <f>IF(ISBLANK(Table2[[#This Row],[ActualResult]]), 0, 1)</f>
        <v>0</v>
      </c>
      <c r="O1009" s="2" t="str">
        <f>IF(ISBLANK(Table2[[#This Row],[ActualResult]]), "_", IF(Table2[[#This Row],[ActualWinner]]=Table2[[#This Row],[PredictedWinner]], "Y", "N"))</f>
        <v>_</v>
      </c>
      <c r="P1009" s="2" t="str">
        <f>IF(ISBLANK(Table2[[#This Row],[ActualResult]]), "_", IF(Table2[[#This Row],[ActualAwayScore]]=Table2[[#This Row],[PredictedAwayScore]], "Y", "N"))</f>
        <v>_</v>
      </c>
      <c r="Q1009" s="2" t="str">
        <f>IF(ISBLANK(Table2[[#This Row],[ActualResult]]), "_", IF(Table2[[#This Row],[ActualHomeScore]]=Table2[[#This Row],[PredictedHomeScore]], "Y", "N"))</f>
        <v>_</v>
      </c>
      <c r="R1009" s="2"/>
      <c r="S1009" s="2" t="str">
        <f t="shared" si="45"/>
        <v>_</v>
      </c>
      <c r="T1009" s="2">
        <f>IF(VLOOKUP(Table2[[#This Row],[AwayTeam]],Table3[[Teams]:[D]],2)=VLOOKUP(Table2[[#This Row],[HomeTeam]],Table3[[Teams]:[D]],2),1,0)</f>
        <v>0</v>
      </c>
      <c r="U1009" s="2">
        <f>IF(VLOOKUP(Table2[[#This Row],[AwayTeam]],Table3[[Teams]:[D]],3)=VLOOKUP(Table2[[#This Row],[HomeTeam]],Table3[[Teams]:[D]],3),1,0)</f>
        <v>0</v>
      </c>
      <c r="V1009" s="2">
        <f>IF(Table2[[#This Row],[InterConf]]=1,IF(Table2[[#This Row],[InterDiv]]=0, 1, 0), 0)</f>
        <v>0</v>
      </c>
      <c r="W1009" s="2">
        <f>IF(VLOOKUP(Table2[[#This Row],[AwayTeam]],Table3[[Teams]:[D]],2)&lt;&gt;VLOOKUP(Table2[[#This Row],[HomeTeam]],Table3[[Teams]:[D]],2),1,0)</f>
        <v>1</v>
      </c>
    </row>
    <row r="1010" spans="1:23" x14ac:dyDescent="0.25">
      <c r="B1010" s="1">
        <v>45724</v>
      </c>
      <c r="C1010" s="9" t="s">
        <v>1122</v>
      </c>
      <c r="D1010" s="2" t="s">
        <v>19</v>
      </c>
      <c r="E1010" s="2" t="s">
        <v>24</v>
      </c>
      <c r="F1010" s="2"/>
      <c r="G1010" s="2"/>
      <c r="H1010" s="2" t="str">
        <f t="shared" si="47"/>
        <v>_</v>
      </c>
      <c r="I1010" s="2"/>
      <c r="J1010" s="2"/>
      <c r="K1010" s="2"/>
      <c r="L1010" s="2" t="str">
        <f t="shared" si="46"/>
        <v>_</v>
      </c>
      <c r="M1010" s="2"/>
      <c r="N1010" s="2">
        <f>IF(ISBLANK(Table2[[#This Row],[ActualResult]]), 0, 1)</f>
        <v>0</v>
      </c>
      <c r="O1010" s="2" t="str">
        <f>IF(ISBLANK(Table2[[#This Row],[ActualResult]]), "_", IF(Table2[[#This Row],[ActualWinner]]=Table2[[#This Row],[PredictedWinner]], "Y", "N"))</f>
        <v>_</v>
      </c>
      <c r="P1010" s="2" t="str">
        <f>IF(ISBLANK(Table2[[#This Row],[ActualResult]]), "_", IF(Table2[[#This Row],[ActualAwayScore]]=Table2[[#This Row],[PredictedAwayScore]], "Y", "N"))</f>
        <v>_</v>
      </c>
      <c r="Q1010" s="2" t="str">
        <f>IF(ISBLANK(Table2[[#This Row],[ActualResult]]), "_", IF(Table2[[#This Row],[ActualHomeScore]]=Table2[[#This Row],[PredictedHomeScore]], "Y", "N"))</f>
        <v>_</v>
      </c>
      <c r="R1010" s="2"/>
      <c r="S1010" s="2" t="str">
        <f t="shared" si="45"/>
        <v>_</v>
      </c>
      <c r="T1010" s="2">
        <f>IF(VLOOKUP(Table2[[#This Row],[AwayTeam]],Table3[[Teams]:[D]],2)=VLOOKUP(Table2[[#This Row],[HomeTeam]],Table3[[Teams]:[D]],2),1,0)</f>
        <v>0</v>
      </c>
      <c r="U1010" s="2">
        <f>IF(VLOOKUP(Table2[[#This Row],[AwayTeam]],Table3[[Teams]:[D]],3)=VLOOKUP(Table2[[#This Row],[HomeTeam]],Table3[[Teams]:[D]],3),1,0)</f>
        <v>0</v>
      </c>
      <c r="V1010" s="2">
        <f>IF(Table2[[#This Row],[InterConf]]=1,IF(Table2[[#This Row],[InterDiv]]=0, 1, 0), 0)</f>
        <v>0</v>
      </c>
      <c r="W1010" s="2">
        <f>IF(VLOOKUP(Table2[[#This Row],[AwayTeam]],Table3[[Teams]:[D]],2)&lt;&gt;VLOOKUP(Table2[[#This Row],[HomeTeam]],Table3[[Teams]:[D]],2),1,0)</f>
        <v>1</v>
      </c>
    </row>
    <row r="1011" spans="1:23" x14ac:dyDescent="0.25">
      <c r="B1011" s="1">
        <v>45724</v>
      </c>
      <c r="C1011" s="9" t="s">
        <v>1123</v>
      </c>
      <c r="D1011" s="2" t="s">
        <v>17</v>
      </c>
      <c r="E1011" s="2" t="s">
        <v>35</v>
      </c>
      <c r="F1011" s="2"/>
      <c r="G1011" s="2"/>
      <c r="H1011" s="2" t="str">
        <f t="shared" si="47"/>
        <v>_</v>
      </c>
      <c r="I1011" s="2"/>
      <c r="J1011" s="2"/>
      <c r="K1011" s="2"/>
      <c r="L1011" s="2" t="str">
        <f t="shared" si="46"/>
        <v>_</v>
      </c>
      <c r="M1011" s="2"/>
      <c r="N1011" s="2">
        <f>IF(ISBLANK(Table2[[#This Row],[ActualResult]]), 0, 1)</f>
        <v>0</v>
      </c>
      <c r="O1011" s="2" t="str">
        <f>IF(ISBLANK(Table2[[#This Row],[ActualResult]]), "_", IF(Table2[[#This Row],[ActualWinner]]=Table2[[#This Row],[PredictedWinner]], "Y", "N"))</f>
        <v>_</v>
      </c>
      <c r="P1011" s="2" t="str">
        <f>IF(ISBLANK(Table2[[#This Row],[ActualResult]]), "_", IF(Table2[[#This Row],[ActualAwayScore]]=Table2[[#This Row],[PredictedAwayScore]], "Y", "N"))</f>
        <v>_</v>
      </c>
      <c r="Q1011" s="2" t="str">
        <f>IF(ISBLANK(Table2[[#This Row],[ActualResult]]), "_", IF(Table2[[#This Row],[ActualHomeScore]]=Table2[[#This Row],[PredictedHomeScore]], "Y", "N"))</f>
        <v>_</v>
      </c>
      <c r="R1011" s="2"/>
      <c r="S1011" s="2" t="str">
        <f t="shared" si="45"/>
        <v>_</v>
      </c>
      <c r="T1011" s="2">
        <f>IF(VLOOKUP(Table2[[#This Row],[AwayTeam]],Table3[[Teams]:[D]],2)=VLOOKUP(Table2[[#This Row],[HomeTeam]],Table3[[Teams]:[D]],2),1,0)</f>
        <v>1</v>
      </c>
      <c r="U1011" s="2">
        <f>IF(VLOOKUP(Table2[[#This Row],[AwayTeam]],Table3[[Teams]:[D]],3)=VLOOKUP(Table2[[#This Row],[HomeTeam]],Table3[[Teams]:[D]],3),1,0)</f>
        <v>1</v>
      </c>
      <c r="V1011" s="2">
        <f>IF(Table2[[#This Row],[InterConf]]=1,IF(Table2[[#This Row],[InterDiv]]=0, 1, 0), 0)</f>
        <v>0</v>
      </c>
      <c r="W1011" s="2">
        <f>IF(VLOOKUP(Table2[[#This Row],[AwayTeam]],Table3[[Teams]:[D]],2)&lt;&gt;VLOOKUP(Table2[[#This Row],[HomeTeam]],Table3[[Teams]:[D]],2),1,0)</f>
        <v>0</v>
      </c>
    </row>
    <row r="1012" spans="1:23" x14ac:dyDescent="0.25">
      <c r="B1012" s="1">
        <v>45724</v>
      </c>
      <c r="C1012" s="9" t="s">
        <v>1124</v>
      </c>
      <c r="D1012" s="2" t="s">
        <v>13</v>
      </c>
      <c r="E1012" s="2" t="s">
        <v>28</v>
      </c>
      <c r="F1012" s="2"/>
      <c r="G1012" s="2"/>
      <c r="H1012" s="2" t="str">
        <f t="shared" si="47"/>
        <v>_</v>
      </c>
      <c r="I1012" s="2"/>
      <c r="J1012" s="2"/>
      <c r="K1012" s="2"/>
      <c r="L1012" s="2" t="str">
        <f t="shared" si="46"/>
        <v>_</v>
      </c>
      <c r="M1012" s="2"/>
      <c r="N1012" s="2">
        <f>IF(ISBLANK(Table2[[#This Row],[ActualResult]]), 0, 1)</f>
        <v>0</v>
      </c>
      <c r="O1012" s="2" t="str">
        <f>IF(ISBLANK(Table2[[#This Row],[ActualResult]]), "_", IF(Table2[[#This Row],[ActualWinner]]=Table2[[#This Row],[PredictedWinner]], "Y", "N"))</f>
        <v>_</v>
      </c>
      <c r="P1012" s="2" t="str">
        <f>IF(ISBLANK(Table2[[#This Row],[ActualResult]]), "_", IF(Table2[[#This Row],[ActualAwayScore]]=Table2[[#This Row],[PredictedAwayScore]], "Y", "N"))</f>
        <v>_</v>
      </c>
      <c r="Q1012" s="2" t="str">
        <f>IF(ISBLANK(Table2[[#This Row],[ActualResult]]), "_", IF(Table2[[#This Row],[ActualHomeScore]]=Table2[[#This Row],[PredictedHomeScore]], "Y", "N"))</f>
        <v>_</v>
      </c>
      <c r="R1012" s="2"/>
      <c r="S1012" s="2" t="str">
        <f t="shared" si="45"/>
        <v>_</v>
      </c>
      <c r="T1012" s="2">
        <f>IF(VLOOKUP(Table2[[#This Row],[AwayTeam]],Table3[[Teams]:[D]],2)=VLOOKUP(Table2[[#This Row],[HomeTeam]],Table3[[Teams]:[D]],2),1,0)</f>
        <v>1</v>
      </c>
      <c r="U1012" s="2">
        <f>IF(VLOOKUP(Table2[[#This Row],[AwayTeam]],Table3[[Teams]:[D]],3)=VLOOKUP(Table2[[#This Row],[HomeTeam]],Table3[[Teams]:[D]],3),1,0)</f>
        <v>0</v>
      </c>
      <c r="V1012" s="2">
        <f>IF(Table2[[#This Row],[InterConf]]=1,IF(Table2[[#This Row],[InterDiv]]=0, 1, 0), 0)</f>
        <v>1</v>
      </c>
      <c r="W1012" s="2">
        <f>IF(VLOOKUP(Table2[[#This Row],[AwayTeam]],Table3[[Teams]:[D]],2)&lt;&gt;VLOOKUP(Table2[[#This Row],[HomeTeam]],Table3[[Teams]:[D]],2),1,0)</f>
        <v>0</v>
      </c>
    </row>
    <row r="1013" spans="1:23" x14ac:dyDescent="0.25">
      <c r="B1013" s="1">
        <v>45724</v>
      </c>
      <c r="C1013" s="9" t="s">
        <v>1125</v>
      </c>
      <c r="D1013" s="2" t="s">
        <v>34</v>
      </c>
      <c r="E1013" s="2" t="s">
        <v>23</v>
      </c>
      <c r="F1013" s="2"/>
      <c r="G1013" s="2"/>
      <c r="H1013" s="2" t="str">
        <f t="shared" si="47"/>
        <v>_</v>
      </c>
      <c r="I1013" s="2"/>
      <c r="J1013" s="2"/>
      <c r="K1013" s="2"/>
      <c r="L1013" s="2" t="str">
        <f t="shared" si="46"/>
        <v>_</v>
      </c>
      <c r="M1013" s="2"/>
      <c r="N1013" s="2">
        <f>IF(ISBLANK(Table2[[#This Row],[ActualResult]]), 0, 1)</f>
        <v>0</v>
      </c>
      <c r="O1013" s="2" t="str">
        <f>IF(ISBLANK(Table2[[#This Row],[ActualResult]]), "_", IF(Table2[[#This Row],[ActualWinner]]=Table2[[#This Row],[PredictedWinner]], "Y", "N"))</f>
        <v>_</v>
      </c>
      <c r="P1013" s="2" t="str">
        <f>IF(ISBLANK(Table2[[#This Row],[ActualResult]]), "_", IF(Table2[[#This Row],[ActualAwayScore]]=Table2[[#This Row],[PredictedAwayScore]], "Y", "N"))</f>
        <v>_</v>
      </c>
      <c r="Q1013" s="2" t="str">
        <f>IF(ISBLANK(Table2[[#This Row],[ActualResult]]), "_", IF(Table2[[#This Row],[ActualHomeScore]]=Table2[[#This Row],[PredictedHomeScore]], "Y", "N"))</f>
        <v>_</v>
      </c>
      <c r="R1013" s="2"/>
      <c r="S1013" s="2" t="str">
        <f t="shared" si="45"/>
        <v>_</v>
      </c>
      <c r="T1013" s="2">
        <f>IF(VLOOKUP(Table2[[#This Row],[AwayTeam]],Table3[[Teams]:[D]],2)=VLOOKUP(Table2[[#This Row],[HomeTeam]],Table3[[Teams]:[D]],2),1,0)</f>
        <v>1</v>
      </c>
      <c r="U1013" s="2">
        <f>IF(VLOOKUP(Table2[[#This Row],[AwayTeam]],Table3[[Teams]:[D]],3)=VLOOKUP(Table2[[#This Row],[HomeTeam]],Table3[[Teams]:[D]],3),1,0)</f>
        <v>0</v>
      </c>
      <c r="V1013" s="2">
        <f>IF(Table2[[#This Row],[InterConf]]=1,IF(Table2[[#This Row],[InterDiv]]=0, 1, 0), 0)</f>
        <v>1</v>
      </c>
      <c r="W1013" s="2">
        <f>IF(VLOOKUP(Table2[[#This Row],[AwayTeam]],Table3[[Teams]:[D]],2)&lt;&gt;VLOOKUP(Table2[[#This Row],[HomeTeam]],Table3[[Teams]:[D]],2),1,0)</f>
        <v>0</v>
      </c>
    </row>
    <row r="1014" spans="1:23" x14ac:dyDescent="0.25">
      <c r="A1014" s="5"/>
      <c r="B1014" s="3">
        <v>45724</v>
      </c>
      <c r="C1014" s="10" t="s">
        <v>1126</v>
      </c>
      <c r="D1014" s="4" t="s">
        <v>33</v>
      </c>
      <c r="E1014" s="4" t="s">
        <v>38</v>
      </c>
      <c r="F1014" s="4"/>
      <c r="G1014" s="4"/>
      <c r="H1014" s="4" t="str">
        <f t="shared" si="47"/>
        <v>_</v>
      </c>
      <c r="I1014" s="4"/>
      <c r="J1014" s="4"/>
      <c r="K1014" s="4"/>
      <c r="L1014" s="2" t="str">
        <f t="shared" si="46"/>
        <v>_</v>
      </c>
      <c r="M1014" s="4"/>
      <c r="N1014" s="4">
        <f>IF(ISBLANK(Table2[[#This Row],[ActualResult]]), 0, 1)</f>
        <v>0</v>
      </c>
      <c r="O1014" s="4" t="str">
        <f>IF(ISBLANK(Table2[[#This Row],[ActualResult]]), "_", IF(Table2[[#This Row],[ActualWinner]]=Table2[[#This Row],[PredictedWinner]], "Y", "N"))</f>
        <v>_</v>
      </c>
      <c r="P1014" s="4" t="str">
        <f>IF(ISBLANK(Table2[[#This Row],[ActualResult]]), "_", IF(Table2[[#This Row],[ActualAwayScore]]=Table2[[#This Row],[PredictedAwayScore]], "Y", "N"))</f>
        <v>_</v>
      </c>
      <c r="Q1014" s="4" t="str">
        <f>IF(ISBLANK(Table2[[#This Row],[ActualResult]]), "_", IF(Table2[[#This Row],[ActualHomeScore]]=Table2[[#This Row],[PredictedHomeScore]], "Y", "N"))</f>
        <v>_</v>
      </c>
      <c r="R1014" s="2"/>
      <c r="S1014" s="2" t="str">
        <f t="shared" si="45"/>
        <v>_</v>
      </c>
      <c r="T1014" s="2">
        <f>IF(VLOOKUP(Table2[[#This Row],[AwayTeam]],Table3[[Teams]:[D]],2)=VLOOKUP(Table2[[#This Row],[HomeTeam]],Table3[[Teams]:[D]],2),1,0)</f>
        <v>0</v>
      </c>
      <c r="U1014" s="2">
        <f>IF(VLOOKUP(Table2[[#This Row],[AwayTeam]],Table3[[Teams]:[D]],3)=VLOOKUP(Table2[[#This Row],[HomeTeam]],Table3[[Teams]:[D]],3),1,0)</f>
        <v>0</v>
      </c>
      <c r="V1014" s="2">
        <f>IF(Table2[[#This Row],[InterConf]]=1,IF(Table2[[#This Row],[InterDiv]]=0, 1, 0), 0)</f>
        <v>0</v>
      </c>
      <c r="W1014" s="2">
        <f>IF(VLOOKUP(Table2[[#This Row],[AwayTeam]],Table3[[Teams]:[D]],2)&lt;&gt;VLOOKUP(Table2[[#This Row],[HomeTeam]],Table3[[Teams]:[D]],2),1,0)</f>
        <v>1</v>
      </c>
    </row>
    <row r="1015" spans="1:23" x14ac:dyDescent="0.25">
      <c r="B1015" s="1">
        <v>45725</v>
      </c>
      <c r="C1015" s="9" t="s">
        <v>1127</v>
      </c>
      <c r="D1015" s="2" t="s">
        <v>32</v>
      </c>
      <c r="E1015" s="2" t="s">
        <v>45</v>
      </c>
      <c r="F1015" s="2"/>
      <c r="G1015" s="2"/>
      <c r="H1015" s="2" t="str">
        <f t="shared" si="47"/>
        <v>_</v>
      </c>
      <c r="I1015" s="2"/>
      <c r="J1015" s="2"/>
      <c r="K1015" s="2"/>
      <c r="L1015" s="19" t="str">
        <f t="shared" si="46"/>
        <v>_</v>
      </c>
      <c r="M1015" s="2"/>
      <c r="N1015" s="2">
        <f>IF(ISBLANK(Table2[[#This Row],[ActualResult]]), 0, 1)</f>
        <v>0</v>
      </c>
      <c r="O1015" s="2" t="str">
        <f>IF(ISBLANK(Table2[[#This Row],[ActualResult]]), "_", IF(Table2[[#This Row],[ActualWinner]]=Table2[[#This Row],[PredictedWinner]], "Y", "N"))</f>
        <v>_</v>
      </c>
      <c r="P1015" s="2" t="str">
        <f>IF(ISBLANK(Table2[[#This Row],[ActualResult]]), "_", IF(Table2[[#This Row],[ActualAwayScore]]=Table2[[#This Row],[PredictedAwayScore]], "Y", "N"))</f>
        <v>_</v>
      </c>
      <c r="Q1015" s="2" t="str">
        <f>IF(ISBLANK(Table2[[#This Row],[ActualResult]]), "_", IF(Table2[[#This Row],[ActualHomeScore]]=Table2[[#This Row],[PredictedHomeScore]], "Y", "N"))</f>
        <v>_</v>
      </c>
      <c r="R1015" s="2"/>
      <c r="S1015" s="2" t="str">
        <f t="shared" si="45"/>
        <v>_</v>
      </c>
      <c r="T1015" s="2">
        <f>IF(VLOOKUP(Table2[[#This Row],[AwayTeam]],Table3[[Teams]:[D]],2)=VLOOKUP(Table2[[#This Row],[HomeTeam]],Table3[[Teams]:[D]],2),1,0)</f>
        <v>1</v>
      </c>
      <c r="U1015" s="2">
        <f>IF(VLOOKUP(Table2[[#This Row],[AwayTeam]],Table3[[Teams]:[D]],3)=VLOOKUP(Table2[[#This Row],[HomeTeam]],Table3[[Teams]:[D]],3),1,0)</f>
        <v>1</v>
      </c>
      <c r="V1015" s="2">
        <f>IF(Table2[[#This Row],[InterConf]]=1,IF(Table2[[#This Row],[InterDiv]]=0, 1, 0), 0)</f>
        <v>0</v>
      </c>
      <c r="W1015" s="2">
        <f>IF(VLOOKUP(Table2[[#This Row],[AwayTeam]],Table3[[Teams]:[D]],2)&lt;&gt;VLOOKUP(Table2[[#This Row],[HomeTeam]],Table3[[Teams]:[D]],2),1,0)</f>
        <v>0</v>
      </c>
    </row>
    <row r="1016" spans="1:23" x14ac:dyDescent="0.25">
      <c r="B1016" s="1">
        <v>45725</v>
      </c>
      <c r="C1016" s="9" t="s">
        <v>1128</v>
      </c>
      <c r="D1016" s="2" t="s">
        <v>12</v>
      </c>
      <c r="E1016" s="2" t="s">
        <v>46</v>
      </c>
      <c r="F1016" s="2"/>
      <c r="G1016" s="2"/>
      <c r="H1016" s="2" t="str">
        <f t="shared" si="47"/>
        <v>_</v>
      </c>
      <c r="I1016" s="2"/>
      <c r="J1016" s="2"/>
      <c r="K1016" s="2"/>
      <c r="L1016" s="2" t="str">
        <f t="shared" si="46"/>
        <v>_</v>
      </c>
      <c r="M1016" s="2"/>
      <c r="N1016" s="2">
        <f>IF(ISBLANK(Table2[[#This Row],[ActualResult]]), 0, 1)</f>
        <v>0</v>
      </c>
      <c r="O1016" s="2" t="str">
        <f>IF(ISBLANK(Table2[[#This Row],[ActualResult]]), "_", IF(Table2[[#This Row],[ActualWinner]]=Table2[[#This Row],[PredictedWinner]], "Y", "N"))</f>
        <v>_</v>
      </c>
      <c r="P1016" s="2" t="str">
        <f>IF(ISBLANK(Table2[[#This Row],[ActualResult]]), "_", IF(Table2[[#This Row],[ActualAwayScore]]=Table2[[#This Row],[PredictedAwayScore]], "Y", "N"))</f>
        <v>_</v>
      </c>
      <c r="Q1016" s="2" t="str">
        <f>IF(ISBLANK(Table2[[#This Row],[ActualResult]]), "_", IF(Table2[[#This Row],[ActualHomeScore]]=Table2[[#This Row],[PredictedHomeScore]], "Y", "N"))</f>
        <v>_</v>
      </c>
      <c r="R1016" s="2"/>
      <c r="S1016" s="2" t="str">
        <f t="shared" si="45"/>
        <v>_</v>
      </c>
      <c r="T1016" s="2">
        <f>IF(VLOOKUP(Table2[[#This Row],[AwayTeam]],Table3[[Teams]:[D]],2)=VLOOKUP(Table2[[#This Row],[HomeTeam]],Table3[[Teams]:[D]],2),1,0)</f>
        <v>0</v>
      </c>
      <c r="U1016" s="2">
        <f>IF(VLOOKUP(Table2[[#This Row],[AwayTeam]],Table3[[Teams]:[D]],3)=VLOOKUP(Table2[[#This Row],[HomeTeam]],Table3[[Teams]:[D]],3),1,0)</f>
        <v>0</v>
      </c>
      <c r="V1016" s="2">
        <f>IF(Table2[[#This Row],[InterConf]]=1,IF(Table2[[#This Row],[InterDiv]]=0, 1, 0), 0)</f>
        <v>0</v>
      </c>
      <c r="W1016" s="2">
        <f>IF(VLOOKUP(Table2[[#This Row],[AwayTeam]],Table3[[Teams]:[D]],2)&lt;&gt;VLOOKUP(Table2[[#This Row],[HomeTeam]],Table3[[Teams]:[D]],2),1,0)</f>
        <v>1</v>
      </c>
    </row>
    <row r="1017" spans="1:23" x14ac:dyDescent="0.25">
      <c r="B1017" s="1">
        <v>45725</v>
      </c>
      <c r="C1017" s="9" t="s">
        <v>1129</v>
      </c>
      <c r="D1017" s="2" t="s">
        <v>21</v>
      </c>
      <c r="E1017" s="2" t="s">
        <v>37</v>
      </c>
      <c r="F1017" s="2"/>
      <c r="G1017" s="2"/>
      <c r="H1017" s="2" t="str">
        <f t="shared" si="47"/>
        <v>_</v>
      </c>
      <c r="I1017" s="2"/>
      <c r="J1017" s="2"/>
      <c r="K1017" s="2"/>
      <c r="L1017" s="2" t="str">
        <f t="shared" si="46"/>
        <v>_</v>
      </c>
      <c r="M1017" s="2"/>
      <c r="N1017" s="2">
        <f>IF(ISBLANK(Table2[[#This Row],[ActualResult]]), 0, 1)</f>
        <v>0</v>
      </c>
      <c r="O1017" s="2" t="str">
        <f>IF(ISBLANK(Table2[[#This Row],[ActualResult]]), "_", IF(Table2[[#This Row],[ActualWinner]]=Table2[[#This Row],[PredictedWinner]], "Y", "N"))</f>
        <v>_</v>
      </c>
      <c r="P1017" s="2" t="str">
        <f>IF(ISBLANK(Table2[[#This Row],[ActualResult]]), "_", IF(Table2[[#This Row],[ActualAwayScore]]=Table2[[#This Row],[PredictedAwayScore]], "Y", "N"))</f>
        <v>_</v>
      </c>
      <c r="Q1017" s="2" t="str">
        <f>IF(ISBLANK(Table2[[#This Row],[ActualResult]]), "_", IF(Table2[[#This Row],[ActualHomeScore]]=Table2[[#This Row],[PredictedHomeScore]], "Y", "N"))</f>
        <v>_</v>
      </c>
      <c r="R1017" s="2"/>
      <c r="S1017" s="2" t="str">
        <f t="shared" si="45"/>
        <v>_</v>
      </c>
      <c r="T1017" s="2">
        <f>IF(VLOOKUP(Table2[[#This Row],[AwayTeam]],Table3[[Teams]:[D]],2)=VLOOKUP(Table2[[#This Row],[HomeTeam]],Table3[[Teams]:[D]],2),1,0)</f>
        <v>0</v>
      </c>
      <c r="U1017" s="2">
        <f>IF(VLOOKUP(Table2[[#This Row],[AwayTeam]],Table3[[Teams]:[D]],3)=VLOOKUP(Table2[[#This Row],[HomeTeam]],Table3[[Teams]:[D]],3),1,0)</f>
        <v>0</v>
      </c>
      <c r="V1017" s="2">
        <f>IF(Table2[[#This Row],[InterConf]]=1,IF(Table2[[#This Row],[InterDiv]]=0, 1, 0), 0)</f>
        <v>0</v>
      </c>
      <c r="W1017" s="2">
        <f>IF(VLOOKUP(Table2[[#This Row],[AwayTeam]],Table3[[Teams]:[D]],2)&lt;&gt;VLOOKUP(Table2[[#This Row],[HomeTeam]],Table3[[Teams]:[D]],2),1,0)</f>
        <v>1</v>
      </c>
    </row>
    <row r="1018" spans="1:23" x14ac:dyDescent="0.25">
      <c r="B1018" s="1">
        <v>45725</v>
      </c>
      <c r="C1018" s="9" t="s">
        <v>1130</v>
      </c>
      <c r="D1018" s="2" t="s">
        <v>22</v>
      </c>
      <c r="E1018" s="2" t="s">
        <v>44</v>
      </c>
      <c r="F1018" s="2"/>
      <c r="G1018" s="2"/>
      <c r="H1018" s="2" t="str">
        <f t="shared" si="47"/>
        <v>_</v>
      </c>
      <c r="I1018" s="2"/>
      <c r="J1018" s="2"/>
      <c r="K1018" s="2"/>
      <c r="L1018" s="2" t="str">
        <f t="shared" si="46"/>
        <v>_</v>
      </c>
      <c r="M1018" s="2"/>
      <c r="N1018" s="2">
        <f>IF(ISBLANK(Table2[[#This Row],[ActualResult]]), 0, 1)</f>
        <v>0</v>
      </c>
      <c r="O1018" s="2" t="str">
        <f>IF(ISBLANK(Table2[[#This Row],[ActualResult]]), "_", IF(Table2[[#This Row],[ActualWinner]]=Table2[[#This Row],[PredictedWinner]], "Y", "N"))</f>
        <v>_</v>
      </c>
      <c r="P1018" s="2" t="str">
        <f>IF(ISBLANK(Table2[[#This Row],[ActualResult]]), "_", IF(Table2[[#This Row],[ActualAwayScore]]=Table2[[#This Row],[PredictedAwayScore]], "Y", "N"))</f>
        <v>_</v>
      </c>
      <c r="Q1018" s="2" t="str">
        <f>IF(ISBLANK(Table2[[#This Row],[ActualResult]]), "_", IF(Table2[[#This Row],[ActualHomeScore]]=Table2[[#This Row],[PredictedHomeScore]], "Y", "N"))</f>
        <v>_</v>
      </c>
      <c r="R1018" s="2"/>
      <c r="S1018" s="2" t="str">
        <f t="shared" si="45"/>
        <v>_</v>
      </c>
      <c r="T1018" s="2">
        <f>IF(VLOOKUP(Table2[[#This Row],[AwayTeam]],Table3[[Teams]:[D]],2)=VLOOKUP(Table2[[#This Row],[HomeTeam]],Table3[[Teams]:[D]],2),1,0)</f>
        <v>0</v>
      </c>
      <c r="U1018" s="2">
        <f>IF(VLOOKUP(Table2[[#This Row],[AwayTeam]],Table3[[Teams]:[D]],3)=VLOOKUP(Table2[[#This Row],[HomeTeam]],Table3[[Teams]:[D]],3),1,0)</f>
        <v>0</v>
      </c>
      <c r="V1018" s="2">
        <f>IF(Table2[[#This Row],[InterConf]]=1,IF(Table2[[#This Row],[InterDiv]]=0, 1, 0), 0)</f>
        <v>0</v>
      </c>
      <c r="W1018" s="2">
        <f>IF(VLOOKUP(Table2[[#This Row],[AwayTeam]],Table3[[Teams]:[D]],2)&lt;&gt;VLOOKUP(Table2[[#This Row],[HomeTeam]],Table3[[Teams]:[D]],2),1,0)</f>
        <v>1</v>
      </c>
    </row>
    <row r="1019" spans="1:23" x14ac:dyDescent="0.25">
      <c r="B1019" s="1">
        <v>45725</v>
      </c>
      <c r="C1019" s="9" t="s">
        <v>1131</v>
      </c>
      <c r="D1019" s="2" t="s">
        <v>36</v>
      </c>
      <c r="E1019" s="2" t="s">
        <v>20</v>
      </c>
      <c r="F1019" s="2"/>
      <c r="G1019" s="2"/>
      <c r="H1019" s="2" t="str">
        <f t="shared" si="47"/>
        <v>_</v>
      </c>
      <c r="I1019" s="2"/>
      <c r="J1019" s="2"/>
      <c r="K1019" s="2"/>
      <c r="L1019" s="2" t="str">
        <f t="shared" si="46"/>
        <v>_</v>
      </c>
      <c r="M1019" s="2"/>
      <c r="N1019" s="2">
        <f>IF(ISBLANK(Table2[[#This Row],[ActualResult]]), 0, 1)</f>
        <v>0</v>
      </c>
      <c r="O1019" s="2" t="str">
        <f>IF(ISBLANK(Table2[[#This Row],[ActualResult]]), "_", IF(Table2[[#This Row],[ActualWinner]]=Table2[[#This Row],[PredictedWinner]], "Y", "N"))</f>
        <v>_</v>
      </c>
      <c r="P1019" s="2" t="str">
        <f>IF(ISBLANK(Table2[[#This Row],[ActualResult]]), "_", IF(Table2[[#This Row],[ActualAwayScore]]=Table2[[#This Row],[PredictedAwayScore]], "Y", "N"))</f>
        <v>_</v>
      </c>
      <c r="Q1019" s="2" t="str">
        <f>IF(ISBLANK(Table2[[#This Row],[ActualResult]]), "_", IF(Table2[[#This Row],[ActualHomeScore]]=Table2[[#This Row],[PredictedHomeScore]], "Y", "N"))</f>
        <v>_</v>
      </c>
      <c r="R1019" s="2"/>
      <c r="S1019" s="2" t="str">
        <f t="shared" si="45"/>
        <v>_</v>
      </c>
      <c r="T1019" s="2">
        <f>IF(VLOOKUP(Table2[[#This Row],[AwayTeam]],Table3[[Teams]:[D]],2)=VLOOKUP(Table2[[#This Row],[HomeTeam]],Table3[[Teams]:[D]],2),1,0)</f>
        <v>1</v>
      </c>
      <c r="U1019" s="2">
        <f>IF(VLOOKUP(Table2[[#This Row],[AwayTeam]],Table3[[Teams]:[D]],3)=VLOOKUP(Table2[[#This Row],[HomeTeam]],Table3[[Teams]:[D]],3),1,0)</f>
        <v>1</v>
      </c>
      <c r="V1019" s="2">
        <f>IF(Table2[[#This Row],[InterConf]]=1,IF(Table2[[#This Row],[InterDiv]]=0, 1, 0), 0)</f>
        <v>0</v>
      </c>
      <c r="W1019" s="2">
        <f>IF(VLOOKUP(Table2[[#This Row],[AwayTeam]],Table3[[Teams]:[D]],2)&lt;&gt;VLOOKUP(Table2[[#This Row],[HomeTeam]],Table3[[Teams]:[D]],2),1,0)</f>
        <v>0</v>
      </c>
    </row>
    <row r="1020" spans="1:23" x14ac:dyDescent="0.25">
      <c r="B1020" s="1">
        <v>45725</v>
      </c>
      <c r="C1020" s="9" t="s">
        <v>1132</v>
      </c>
      <c r="D1020" s="2" t="s">
        <v>28</v>
      </c>
      <c r="E1020" s="2" t="s">
        <v>27</v>
      </c>
      <c r="F1020" s="2"/>
      <c r="G1020" s="2"/>
      <c r="H1020" s="2" t="str">
        <f t="shared" si="47"/>
        <v>_</v>
      </c>
      <c r="I1020" s="2"/>
      <c r="J1020" s="2"/>
      <c r="K1020" s="2"/>
      <c r="L1020" s="2" t="str">
        <f t="shared" si="46"/>
        <v>_</v>
      </c>
      <c r="M1020" s="2"/>
      <c r="N1020" s="2">
        <f>IF(ISBLANK(Table2[[#This Row],[ActualResult]]), 0, 1)</f>
        <v>0</v>
      </c>
      <c r="O1020" s="2" t="str">
        <f>IF(ISBLANK(Table2[[#This Row],[ActualResult]]), "_", IF(Table2[[#This Row],[ActualWinner]]=Table2[[#This Row],[PredictedWinner]], "Y", "N"))</f>
        <v>_</v>
      </c>
      <c r="P1020" s="2" t="str">
        <f>IF(ISBLANK(Table2[[#This Row],[ActualResult]]), "_", IF(Table2[[#This Row],[ActualAwayScore]]=Table2[[#This Row],[PredictedAwayScore]], "Y", "N"))</f>
        <v>_</v>
      </c>
      <c r="Q1020" s="2" t="str">
        <f>IF(ISBLANK(Table2[[#This Row],[ActualResult]]), "_", IF(Table2[[#This Row],[ActualHomeScore]]=Table2[[#This Row],[PredictedHomeScore]], "Y", "N"))</f>
        <v>_</v>
      </c>
      <c r="R1020" s="2"/>
      <c r="S1020" s="2" t="str">
        <f t="shared" si="45"/>
        <v>_</v>
      </c>
      <c r="T1020" s="2">
        <f>IF(VLOOKUP(Table2[[#This Row],[AwayTeam]],Table3[[Teams]:[D]],2)=VLOOKUP(Table2[[#This Row],[HomeTeam]],Table3[[Teams]:[D]],2),1,0)</f>
        <v>1</v>
      </c>
      <c r="U1020" s="2">
        <f>IF(VLOOKUP(Table2[[#This Row],[AwayTeam]],Table3[[Teams]:[D]],3)=VLOOKUP(Table2[[#This Row],[HomeTeam]],Table3[[Teams]:[D]],3),1,0)</f>
        <v>1</v>
      </c>
      <c r="V1020" s="2">
        <f>IF(Table2[[#This Row],[InterConf]]=1,IF(Table2[[#This Row],[InterDiv]]=0, 1, 0), 0)</f>
        <v>0</v>
      </c>
      <c r="W1020" s="2">
        <f>IF(VLOOKUP(Table2[[#This Row],[AwayTeam]],Table3[[Teams]:[D]],2)&lt;&gt;VLOOKUP(Table2[[#This Row],[HomeTeam]],Table3[[Teams]:[D]],2),1,0)</f>
        <v>0</v>
      </c>
    </row>
    <row r="1021" spans="1:23" x14ac:dyDescent="0.25">
      <c r="B1021" s="1">
        <v>45725</v>
      </c>
      <c r="C1021" s="9" t="s">
        <v>1133</v>
      </c>
      <c r="D1021" s="2" t="s">
        <v>34</v>
      </c>
      <c r="E1021" s="2" t="s">
        <v>25</v>
      </c>
      <c r="F1021" s="2"/>
      <c r="G1021" s="2"/>
      <c r="H1021" s="2" t="str">
        <f t="shared" si="47"/>
        <v>_</v>
      </c>
      <c r="I1021" s="2"/>
      <c r="J1021" s="2"/>
      <c r="K1021" s="2"/>
      <c r="L1021" s="2" t="str">
        <f t="shared" si="46"/>
        <v>_</v>
      </c>
      <c r="M1021" s="2"/>
      <c r="N1021" s="2">
        <f>IF(ISBLANK(Table2[[#This Row],[ActualResult]]), 0, 1)</f>
        <v>0</v>
      </c>
      <c r="O1021" s="2" t="str">
        <f>IF(ISBLANK(Table2[[#This Row],[ActualResult]]), "_", IF(Table2[[#This Row],[ActualWinner]]=Table2[[#This Row],[PredictedWinner]], "Y", "N"))</f>
        <v>_</v>
      </c>
      <c r="P1021" s="2" t="str">
        <f>IF(ISBLANK(Table2[[#This Row],[ActualResult]]), "_", IF(Table2[[#This Row],[ActualAwayScore]]=Table2[[#This Row],[PredictedAwayScore]], "Y", "N"))</f>
        <v>_</v>
      </c>
      <c r="Q1021" s="2" t="str">
        <f>IF(ISBLANK(Table2[[#This Row],[ActualResult]]), "_", IF(Table2[[#This Row],[ActualHomeScore]]=Table2[[#This Row],[PredictedHomeScore]], "Y", "N"))</f>
        <v>_</v>
      </c>
      <c r="R1021" s="2"/>
      <c r="S1021" s="2" t="str">
        <f t="shared" si="45"/>
        <v>_</v>
      </c>
      <c r="T1021" s="2">
        <f>IF(VLOOKUP(Table2[[#This Row],[AwayTeam]],Table3[[Teams]:[D]],2)=VLOOKUP(Table2[[#This Row],[HomeTeam]],Table3[[Teams]:[D]],2),1,0)</f>
        <v>1</v>
      </c>
      <c r="U1021" s="2">
        <f>IF(VLOOKUP(Table2[[#This Row],[AwayTeam]],Table3[[Teams]:[D]],3)=VLOOKUP(Table2[[#This Row],[HomeTeam]],Table3[[Teams]:[D]],3),1,0)</f>
        <v>0</v>
      </c>
      <c r="V1021" s="2">
        <f>IF(Table2[[#This Row],[InterConf]]=1,IF(Table2[[#This Row],[InterDiv]]=0, 1, 0), 0)</f>
        <v>1</v>
      </c>
      <c r="W1021" s="2">
        <f>IF(VLOOKUP(Table2[[#This Row],[AwayTeam]],Table3[[Teams]:[D]],2)&lt;&gt;VLOOKUP(Table2[[#This Row],[HomeTeam]],Table3[[Teams]:[D]],2),1,0)</f>
        <v>0</v>
      </c>
    </row>
    <row r="1022" spans="1:23" x14ac:dyDescent="0.25">
      <c r="A1022" s="5"/>
      <c r="B1022" s="3">
        <v>45725</v>
      </c>
      <c r="C1022" s="10" t="s">
        <v>1134</v>
      </c>
      <c r="D1022" s="4" t="s">
        <v>33</v>
      </c>
      <c r="E1022" s="4" t="s">
        <v>47</v>
      </c>
      <c r="F1022" s="4"/>
      <c r="G1022" s="4"/>
      <c r="H1022" s="4" t="str">
        <f t="shared" si="47"/>
        <v>_</v>
      </c>
      <c r="I1022" s="4"/>
      <c r="J1022" s="4"/>
      <c r="K1022" s="4"/>
      <c r="L1022" s="2" t="str">
        <f t="shared" si="46"/>
        <v>_</v>
      </c>
      <c r="M1022" s="4"/>
      <c r="N1022" s="4">
        <f>IF(ISBLANK(Table2[[#This Row],[ActualResult]]), 0, 1)</f>
        <v>0</v>
      </c>
      <c r="O1022" s="4" t="str">
        <f>IF(ISBLANK(Table2[[#This Row],[ActualResult]]), "_", IF(Table2[[#This Row],[ActualWinner]]=Table2[[#This Row],[PredictedWinner]], "Y", "N"))</f>
        <v>_</v>
      </c>
      <c r="P1022" s="4" t="str">
        <f>IF(ISBLANK(Table2[[#This Row],[ActualResult]]), "_", IF(Table2[[#This Row],[ActualAwayScore]]=Table2[[#This Row],[PredictedAwayScore]], "Y", "N"))</f>
        <v>_</v>
      </c>
      <c r="Q1022" s="4" t="str">
        <f>IF(ISBLANK(Table2[[#This Row],[ActualResult]]), "_", IF(Table2[[#This Row],[ActualHomeScore]]=Table2[[#This Row],[PredictedHomeScore]], "Y", "N"))</f>
        <v>_</v>
      </c>
      <c r="R1022" s="2"/>
      <c r="S1022" s="2" t="str">
        <f t="shared" si="45"/>
        <v>_</v>
      </c>
      <c r="T1022" s="2">
        <f>IF(VLOOKUP(Table2[[#This Row],[AwayTeam]],Table3[[Teams]:[D]],2)=VLOOKUP(Table2[[#This Row],[HomeTeam]],Table3[[Teams]:[D]],2),1,0)</f>
        <v>0</v>
      </c>
      <c r="U1022" s="2">
        <f>IF(VLOOKUP(Table2[[#This Row],[AwayTeam]],Table3[[Teams]:[D]],3)=VLOOKUP(Table2[[#This Row],[HomeTeam]],Table3[[Teams]:[D]],3),1,0)</f>
        <v>0</v>
      </c>
      <c r="V1022" s="2">
        <f>IF(Table2[[#This Row],[InterConf]]=1,IF(Table2[[#This Row],[InterDiv]]=0, 1, 0), 0)</f>
        <v>0</v>
      </c>
      <c r="W1022" s="2">
        <f>IF(VLOOKUP(Table2[[#This Row],[AwayTeam]],Table3[[Teams]:[D]],2)&lt;&gt;VLOOKUP(Table2[[#This Row],[HomeTeam]],Table3[[Teams]:[D]],2),1,0)</f>
        <v>1</v>
      </c>
    </row>
    <row r="1023" spans="1:23" x14ac:dyDescent="0.25">
      <c r="B1023" s="1">
        <v>45726</v>
      </c>
      <c r="C1023" s="9" t="s">
        <v>1135</v>
      </c>
      <c r="D1023" s="2" t="s">
        <v>23</v>
      </c>
      <c r="E1023" s="2" t="s">
        <v>29</v>
      </c>
      <c r="F1023" s="2"/>
      <c r="G1023" s="2"/>
      <c r="H1023" s="2" t="str">
        <f t="shared" si="47"/>
        <v>_</v>
      </c>
      <c r="I1023" s="2"/>
      <c r="J1023" s="2"/>
      <c r="K1023" s="2"/>
      <c r="L1023" s="19" t="str">
        <f t="shared" si="46"/>
        <v>_</v>
      </c>
      <c r="M1023" s="2"/>
      <c r="N1023" s="2">
        <f>IF(ISBLANK(Table2[[#This Row],[ActualResult]]), 0, 1)</f>
        <v>0</v>
      </c>
      <c r="O1023" s="2" t="str">
        <f>IF(ISBLANK(Table2[[#This Row],[ActualResult]]), "_", IF(Table2[[#This Row],[ActualWinner]]=Table2[[#This Row],[PredictedWinner]], "Y", "N"))</f>
        <v>_</v>
      </c>
      <c r="P1023" s="2" t="str">
        <f>IF(ISBLANK(Table2[[#This Row],[ActualResult]]), "_", IF(Table2[[#This Row],[ActualAwayScore]]=Table2[[#This Row],[PredictedAwayScore]], "Y", "N"))</f>
        <v>_</v>
      </c>
      <c r="Q1023" s="2" t="str">
        <f>IF(ISBLANK(Table2[[#This Row],[ActualResult]]), "_", IF(Table2[[#This Row],[ActualHomeScore]]=Table2[[#This Row],[PredictedHomeScore]], "Y", "N"))</f>
        <v>_</v>
      </c>
      <c r="R1023" s="2"/>
      <c r="S1023" s="2" t="str">
        <f t="shared" si="45"/>
        <v>_</v>
      </c>
      <c r="T1023" s="2">
        <f>IF(VLOOKUP(Table2[[#This Row],[AwayTeam]],Table3[[Teams]:[D]],2)=VLOOKUP(Table2[[#This Row],[HomeTeam]],Table3[[Teams]:[D]],2),1,0)</f>
        <v>0</v>
      </c>
      <c r="U1023" s="2">
        <f>IF(VLOOKUP(Table2[[#This Row],[AwayTeam]],Table3[[Teams]:[D]],3)=VLOOKUP(Table2[[#This Row],[HomeTeam]],Table3[[Teams]:[D]],3),1,0)</f>
        <v>0</v>
      </c>
      <c r="V1023" s="2">
        <f>IF(Table2[[#This Row],[InterConf]]=1,IF(Table2[[#This Row],[InterDiv]]=0, 1, 0), 0)</f>
        <v>0</v>
      </c>
      <c r="W1023" s="2">
        <f>IF(VLOOKUP(Table2[[#This Row],[AwayTeam]],Table3[[Teams]:[D]],2)&lt;&gt;VLOOKUP(Table2[[#This Row],[HomeTeam]],Table3[[Teams]:[D]],2),1,0)</f>
        <v>1</v>
      </c>
    </row>
    <row r="1024" spans="1:23" x14ac:dyDescent="0.25">
      <c r="B1024" s="1">
        <v>45726</v>
      </c>
      <c r="C1024" s="9" t="s">
        <v>1136</v>
      </c>
      <c r="D1024" s="2" t="s">
        <v>31</v>
      </c>
      <c r="E1024" s="2" t="s">
        <v>30</v>
      </c>
      <c r="F1024" s="2"/>
      <c r="G1024" s="2"/>
      <c r="H1024" s="2" t="str">
        <f t="shared" si="47"/>
        <v>_</v>
      </c>
      <c r="I1024" s="2"/>
      <c r="J1024" s="2"/>
      <c r="K1024" s="2"/>
      <c r="L1024" s="2" t="str">
        <f t="shared" si="46"/>
        <v>_</v>
      </c>
      <c r="M1024" s="2"/>
      <c r="N1024" s="2">
        <f>IF(ISBLANK(Table2[[#This Row],[ActualResult]]), 0, 1)</f>
        <v>0</v>
      </c>
      <c r="O1024" s="2" t="str">
        <f>IF(ISBLANK(Table2[[#This Row],[ActualResult]]), "_", IF(Table2[[#This Row],[ActualWinner]]=Table2[[#This Row],[PredictedWinner]], "Y", "N"))</f>
        <v>_</v>
      </c>
      <c r="P1024" s="2" t="str">
        <f>IF(ISBLANK(Table2[[#This Row],[ActualResult]]), "_", IF(Table2[[#This Row],[ActualAwayScore]]=Table2[[#This Row],[PredictedAwayScore]], "Y", "N"))</f>
        <v>_</v>
      </c>
      <c r="Q1024" s="2" t="str">
        <f>IF(ISBLANK(Table2[[#This Row],[ActualResult]]), "_", IF(Table2[[#This Row],[ActualHomeScore]]=Table2[[#This Row],[PredictedHomeScore]], "Y", "N"))</f>
        <v>_</v>
      </c>
      <c r="R1024" s="2"/>
      <c r="S1024" s="2" t="str">
        <f t="shared" si="45"/>
        <v>_</v>
      </c>
      <c r="T1024" s="2">
        <f>IF(VLOOKUP(Table2[[#This Row],[AwayTeam]],Table3[[Teams]:[D]],2)=VLOOKUP(Table2[[#This Row],[HomeTeam]],Table3[[Teams]:[D]],2),1,0)</f>
        <v>1</v>
      </c>
      <c r="U1024" s="2">
        <f>IF(VLOOKUP(Table2[[#This Row],[AwayTeam]],Table3[[Teams]:[D]],3)=VLOOKUP(Table2[[#This Row],[HomeTeam]],Table3[[Teams]:[D]],3),1,0)</f>
        <v>1</v>
      </c>
      <c r="V1024" s="2">
        <f>IF(Table2[[#This Row],[InterConf]]=1,IF(Table2[[#This Row],[InterDiv]]=0, 1, 0), 0)</f>
        <v>0</v>
      </c>
      <c r="W1024" s="2">
        <f>IF(VLOOKUP(Table2[[#This Row],[AwayTeam]],Table3[[Teams]:[D]],2)&lt;&gt;VLOOKUP(Table2[[#This Row],[HomeTeam]],Table3[[Teams]:[D]],2),1,0)</f>
        <v>0</v>
      </c>
    </row>
    <row r="1025" spans="1:23" x14ac:dyDescent="0.25">
      <c r="B1025" s="1">
        <v>45726</v>
      </c>
      <c r="C1025" s="9" t="s">
        <v>1137</v>
      </c>
      <c r="D1025" s="2" t="s">
        <v>17</v>
      </c>
      <c r="E1025" s="2" t="s">
        <v>26</v>
      </c>
      <c r="F1025" s="2"/>
      <c r="G1025" s="2"/>
      <c r="H1025" s="2" t="str">
        <f t="shared" si="47"/>
        <v>_</v>
      </c>
      <c r="I1025" s="2"/>
      <c r="J1025" s="2"/>
      <c r="K1025" s="2"/>
      <c r="L1025" s="2" t="str">
        <f t="shared" si="46"/>
        <v>_</v>
      </c>
      <c r="M1025" s="2"/>
      <c r="N1025" s="2">
        <f>IF(ISBLANK(Table2[[#This Row],[ActualResult]]), 0, 1)</f>
        <v>0</v>
      </c>
      <c r="O1025" s="2" t="str">
        <f>IF(ISBLANK(Table2[[#This Row],[ActualResult]]), "_", IF(Table2[[#This Row],[ActualWinner]]=Table2[[#This Row],[PredictedWinner]], "Y", "N"))</f>
        <v>_</v>
      </c>
      <c r="P1025" s="2" t="str">
        <f>IF(ISBLANK(Table2[[#This Row],[ActualResult]]), "_", IF(Table2[[#This Row],[ActualAwayScore]]=Table2[[#This Row],[PredictedAwayScore]], "Y", "N"))</f>
        <v>_</v>
      </c>
      <c r="Q1025" s="2" t="str">
        <f>IF(ISBLANK(Table2[[#This Row],[ActualResult]]), "_", IF(Table2[[#This Row],[ActualHomeScore]]=Table2[[#This Row],[PredictedHomeScore]], "Y", "N"))</f>
        <v>_</v>
      </c>
      <c r="R1025" s="2"/>
      <c r="S1025" s="2" t="str">
        <f t="shared" si="45"/>
        <v>_</v>
      </c>
      <c r="T1025" s="2">
        <f>IF(VLOOKUP(Table2[[#This Row],[AwayTeam]],Table3[[Teams]:[D]],2)=VLOOKUP(Table2[[#This Row],[HomeTeam]],Table3[[Teams]:[D]],2),1,0)</f>
        <v>1</v>
      </c>
      <c r="U1025" s="2">
        <f>IF(VLOOKUP(Table2[[#This Row],[AwayTeam]],Table3[[Teams]:[D]],3)=VLOOKUP(Table2[[#This Row],[HomeTeam]],Table3[[Teams]:[D]],3),1,0)</f>
        <v>1</v>
      </c>
      <c r="V1025" s="2">
        <f>IF(Table2[[#This Row],[InterConf]]=1,IF(Table2[[#This Row],[InterDiv]]=0, 1, 0), 0)</f>
        <v>0</v>
      </c>
      <c r="W1025" s="2">
        <f>IF(VLOOKUP(Table2[[#This Row],[AwayTeam]],Table3[[Teams]:[D]],2)&lt;&gt;VLOOKUP(Table2[[#This Row],[HomeTeam]],Table3[[Teams]:[D]],2),1,0)</f>
        <v>0</v>
      </c>
    </row>
    <row r="1026" spans="1:23" x14ac:dyDescent="0.25">
      <c r="A1026" s="5"/>
      <c r="B1026" s="3">
        <v>45726</v>
      </c>
      <c r="C1026" s="10" t="s">
        <v>1138</v>
      </c>
      <c r="D1026" s="4" t="s">
        <v>18</v>
      </c>
      <c r="E1026" s="4" t="s">
        <v>15</v>
      </c>
      <c r="F1026" s="4"/>
      <c r="G1026" s="4"/>
      <c r="H1026" s="4" t="str">
        <f t="shared" si="47"/>
        <v>_</v>
      </c>
      <c r="I1026" s="4"/>
      <c r="J1026" s="4"/>
      <c r="K1026" s="4"/>
      <c r="L1026" s="4" t="str">
        <f t="shared" si="46"/>
        <v>_</v>
      </c>
      <c r="M1026" s="4"/>
      <c r="N1026" s="4">
        <f>IF(ISBLANK(Table2[[#This Row],[ActualResult]]), 0, 1)</f>
        <v>0</v>
      </c>
      <c r="O1026" s="4" t="str">
        <f>IF(ISBLANK(Table2[[#This Row],[ActualResult]]), "_", IF(Table2[[#This Row],[ActualWinner]]=Table2[[#This Row],[PredictedWinner]], "Y", "N"))</f>
        <v>_</v>
      </c>
      <c r="P1026" s="4" t="str">
        <f>IF(ISBLANK(Table2[[#This Row],[ActualResult]]), "_", IF(Table2[[#This Row],[ActualAwayScore]]=Table2[[#This Row],[PredictedAwayScore]], "Y", "N"))</f>
        <v>_</v>
      </c>
      <c r="Q1026" s="4" t="str">
        <f>IF(ISBLANK(Table2[[#This Row],[ActualResult]]), "_", IF(Table2[[#This Row],[ActualHomeScore]]=Table2[[#This Row],[PredictedHomeScore]], "Y", "N"))</f>
        <v>_</v>
      </c>
      <c r="R1026" s="2"/>
      <c r="S1026" s="2" t="str">
        <f t="shared" si="45"/>
        <v>_</v>
      </c>
      <c r="T1026" s="2">
        <f>IF(VLOOKUP(Table2[[#This Row],[AwayTeam]],Table3[[Teams]:[D]],2)=VLOOKUP(Table2[[#This Row],[HomeTeam]],Table3[[Teams]:[D]],2),1,0)</f>
        <v>0</v>
      </c>
      <c r="U1026" s="2">
        <f>IF(VLOOKUP(Table2[[#This Row],[AwayTeam]],Table3[[Teams]:[D]],3)=VLOOKUP(Table2[[#This Row],[HomeTeam]],Table3[[Teams]:[D]],3),1,0)</f>
        <v>0</v>
      </c>
      <c r="V1026" s="2">
        <f>IF(Table2[[#This Row],[InterConf]]=1,IF(Table2[[#This Row],[InterDiv]]=0, 1, 0), 0)</f>
        <v>0</v>
      </c>
      <c r="W1026" s="2">
        <f>IF(VLOOKUP(Table2[[#This Row],[AwayTeam]],Table3[[Teams]:[D]],2)&lt;&gt;VLOOKUP(Table2[[#This Row],[HomeTeam]],Table3[[Teams]:[D]],2),1,0)</f>
        <v>1</v>
      </c>
    </row>
    <row r="1027" spans="1:23" x14ac:dyDescent="0.25">
      <c r="B1027" s="1">
        <v>45727</v>
      </c>
      <c r="C1027" s="9" t="s">
        <v>1139</v>
      </c>
      <c r="D1027" s="2" t="s">
        <v>14</v>
      </c>
      <c r="E1027" s="2" t="s">
        <v>16</v>
      </c>
      <c r="F1027" s="2"/>
      <c r="G1027" s="2"/>
      <c r="H1027" s="2" t="str">
        <f t="shared" si="47"/>
        <v>_</v>
      </c>
      <c r="I1027" s="2"/>
      <c r="J1027" s="2"/>
      <c r="K1027" s="2"/>
      <c r="L1027" s="2" t="str">
        <f t="shared" si="46"/>
        <v>_</v>
      </c>
      <c r="M1027" s="2"/>
      <c r="N1027" s="2">
        <f>IF(ISBLANK(Table2[[#This Row],[ActualResult]]), 0, 1)</f>
        <v>0</v>
      </c>
      <c r="O1027" s="2" t="str">
        <f>IF(ISBLANK(Table2[[#This Row],[ActualResult]]), "_", IF(Table2[[#This Row],[ActualWinner]]=Table2[[#This Row],[PredictedWinner]], "Y", "N"))</f>
        <v>_</v>
      </c>
      <c r="P1027" s="2" t="str">
        <f>IF(ISBLANK(Table2[[#This Row],[ActualResult]]), "_", IF(Table2[[#This Row],[ActualAwayScore]]=Table2[[#This Row],[PredictedAwayScore]], "Y", "N"))</f>
        <v>_</v>
      </c>
      <c r="Q1027" s="2" t="str">
        <f>IF(ISBLANK(Table2[[#This Row],[ActualResult]]), "_", IF(Table2[[#This Row],[ActualHomeScore]]=Table2[[#This Row],[PredictedHomeScore]], "Y", "N"))</f>
        <v>_</v>
      </c>
      <c r="R1027" s="2"/>
      <c r="S1027" s="2" t="str">
        <f t="shared" ref="S1027:S1090" si="48">IF($L1027="_", "_", IF($L1027=$D1027,$E1027,$D1027))</f>
        <v>_</v>
      </c>
      <c r="T1027" s="2">
        <f>IF(VLOOKUP(Table2[[#This Row],[AwayTeam]],Table3[[Teams]:[D]],2)=VLOOKUP(Table2[[#This Row],[HomeTeam]],Table3[[Teams]:[D]],2),1,0)</f>
        <v>1</v>
      </c>
      <c r="U1027" s="2">
        <f>IF(VLOOKUP(Table2[[#This Row],[AwayTeam]],Table3[[Teams]:[D]],3)=VLOOKUP(Table2[[#This Row],[HomeTeam]],Table3[[Teams]:[D]],3),1,0)</f>
        <v>1</v>
      </c>
      <c r="V1027" s="2">
        <f>IF(Table2[[#This Row],[InterConf]]=1,IF(Table2[[#This Row],[InterDiv]]=0, 1, 0), 0)</f>
        <v>0</v>
      </c>
      <c r="W1027" s="2">
        <f>IF(VLOOKUP(Table2[[#This Row],[AwayTeam]],Table3[[Teams]:[D]],2)&lt;&gt;VLOOKUP(Table2[[#This Row],[HomeTeam]],Table3[[Teams]:[D]],2),1,0)</f>
        <v>0</v>
      </c>
    </row>
    <row r="1028" spans="1:23" x14ac:dyDescent="0.25">
      <c r="B1028" s="1">
        <v>45727</v>
      </c>
      <c r="C1028" s="9" t="s">
        <v>1140</v>
      </c>
      <c r="D1028" s="2" t="s">
        <v>36</v>
      </c>
      <c r="E1028" s="2" t="s">
        <v>32</v>
      </c>
      <c r="F1028" s="2"/>
      <c r="G1028" s="2"/>
      <c r="H1028" s="2" t="str">
        <f t="shared" si="47"/>
        <v>_</v>
      </c>
      <c r="I1028" s="2"/>
      <c r="J1028" s="2"/>
      <c r="K1028" s="2"/>
      <c r="L1028" s="2" t="str">
        <f t="shared" ref="L1028:L1091" si="49">IF(OR($J1028=$K1028,AND(ISBLANK($J1028),ISBLANK($K1028))),"_",IF($J1028&gt;$K1028,$D1028,$E1028))</f>
        <v>_</v>
      </c>
      <c r="M1028" s="2"/>
      <c r="N1028" s="2">
        <f>IF(ISBLANK(Table2[[#This Row],[ActualResult]]), 0, 1)</f>
        <v>0</v>
      </c>
      <c r="O1028" s="2" t="str">
        <f>IF(ISBLANK(Table2[[#This Row],[ActualResult]]), "_", IF(Table2[[#This Row],[ActualWinner]]=Table2[[#This Row],[PredictedWinner]], "Y", "N"))</f>
        <v>_</v>
      </c>
      <c r="P1028" s="2" t="str">
        <f>IF(ISBLANK(Table2[[#This Row],[ActualResult]]), "_", IF(Table2[[#This Row],[ActualAwayScore]]=Table2[[#This Row],[PredictedAwayScore]], "Y", "N"))</f>
        <v>_</v>
      </c>
      <c r="Q1028" s="2" t="str">
        <f>IF(ISBLANK(Table2[[#This Row],[ActualResult]]), "_", IF(Table2[[#This Row],[ActualHomeScore]]=Table2[[#This Row],[PredictedHomeScore]], "Y", "N"))</f>
        <v>_</v>
      </c>
      <c r="R1028" s="2"/>
      <c r="S1028" s="2" t="str">
        <f t="shared" si="48"/>
        <v>_</v>
      </c>
      <c r="T1028" s="2">
        <f>IF(VLOOKUP(Table2[[#This Row],[AwayTeam]],Table3[[Teams]:[D]],2)=VLOOKUP(Table2[[#This Row],[HomeTeam]],Table3[[Teams]:[D]],2),1,0)</f>
        <v>1</v>
      </c>
      <c r="U1028" s="2">
        <f>IF(VLOOKUP(Table2[[#This Row],[AwayTeam]],Table3[[Teams]:[D]],3)=VLOOKUP(Table2[[#This Row],[HomeTeam]],Table3[[Teams]:[D]],3),1,0)</f>
        <v>1</v>
      </c>
      <c r="V1028" s="2">
        <f>IF(Table2[[#This Row],[InterConf]]=1,IF(Table2[[#This Row],[InterDiv]]=0, 1, 0), 0)</f>
        <v>0</v>
      </c>
      <c r="W1028" s="2">
        <f>IF(VLOOKUP(Table2[[#This Row],[AwayTeam]],Table3[[Teams]:[D]],2)&lt;&gt;VLOOKUP(Table2[[#This Row],[HomeTeam]],Table3[[Teams]:[D]],2),1,0)</f>
        <v>0</v>
      </c>
    </row>
    <row r="1029" spans="1:23" x14ac:dyDescent="0.25">
      <c r="B1029" s="1">
        <v>45727</v>
      </c>
      <c r="C1029" s="9" t="s">
        <v>1141</v>
      </c>
      <c r="D1029" s="2" t="s">
        <v>30</v>
      </c>
      <c r="E1029" s="2" t="s">
        <v>45</v>
      </c>
      <c r="F1029" s="2"/>
      <c r="G1029" s="2"/>
      <c r="H1029" s="2" t="str">
        <f t="shared" si="47"/>
        <v>_</v>
      </c>
      <c r="I1029" s="2"/>
      <c r="J1029" s="2"/>
      <c r="K1029" s="2"/>
      <c r="L1029" s="2" t="str">
        <f t="shared" si="49"/>
        <v>_</v>
      </c>
      <c r="M1029" s="2"/>
      <c r="N1029" s="2">
        <f>IF(ISBLANK(Table2[[#This Row],[ActualResult]]), 0, 1)</f>
        <v>0</v>
      </c>
      <c r="O1029" s="2" t="str">
        <f>IF(ISBLANK(Table2[[#This Row],[ActualResult]]), "_", IF(Table2[[#This Row],[ActualWinner]]=Table2[[#This Row],[PredictedWinner]], "Y", "N"))</f>
        <v>_</v>
      </c>
      <c r="P1029" s="2" t="str">
        <f>IF(ISBLANK(Table2[[#This Row],[ActualResult]]), "_", IF(Table2[[#This Row],[ActualAwayScore]]=Table2[[#This Row],[PredictedAwayScore]], "Y", "N"))</f>
        <v>_</v>
      </c>
      <c r="Q1029" s="2" t="str">
        <f>IF(ISBLANK(Table2[[#This Row],[ActualResult]]), "_", IF(Table2[[#This Row],[ActualHomeScore]]=Table2[[#This Row],[PredictedHomeScore]], "Y", "N"))</f>
        <v>_</v>
      </c>
      <c r="R1029" s="2"/>
      <c r="S1029" s="2" t="str">
        <f t="shared" si="48"/>
        <v>_</v>
      </c>
      <c r="T1029" s="2">
        <f>IF(VLOOKUP(Table2[[#This Row],[AwayTeam]],Table3[[Teams]:[D]],2)=VLOOKUP(Table2[[#This Row],[HomeTeam]],Table3[[Teams]:[D]],2),1,0)</f>
        <v>1</v>
      </c>
      <c r="U1029" s="2">
        <f>IF(VLOOKUP(Table2[[#This Row],[AwayTeam]],Table3[[Teams]:[D]],3)=VLOOKUP(Table2[[#This Row],[HomeTeam]],Table3[[Teams]:[D]],3),1,0)</f>
        <v>0</v>
      </c>
      <c r="V1029" s="2">
        <f>IF(Table2[[#This Row],[InterConf]]=1,IF(Table2[[#This Row],[InterDiv]]=0, 1, 0), 0)</f>
        <v>1</v>
      </c>
      <c r="W1029" s="2">
        <f>IF(VLOOKUP(Table2[[#This Row],[AwayTeam]],Table3[[Teams]:[D]],2)&lt;&gt;VLOOKUP(Table2[[#This Row],[HomeTeam]],Table3[[Teams]:[D]],2),1,0)</f>
        <v>0</v>
      </c>
    </row>
    <row r="1030" spans="1:23" x14ac:dyDescent="0.25">
      <c r="B1030" s="1">
        <v>45727</v>
      </c>
      <c r="C1030" s="9" t="s">
        <v>1142</v>
      </c>
      <c r="D1030" s="2" t="s">
        <v>27</v>
      </c>
      <c r="E1030" s="2" t="s">
        <v>21</v>
      </c>
      <c r="F1030" s="2"/>
      <c r="G1030" s="2"/>
      <c r="H1030" s="2" t="str">
        <f t="shared" ref="H1030:H1093" si="50">IF(AND(ISBLANK($F1030),ISBLANK($G1030)),"_",IF($F1030&gt;$G1030,$D1030,$E1030))</f>
        <v>_</v>
      </c>
      <c r="I1030" s="2"/>
      <c r="J1030" s="2"/>
      <c r="K1030" s="2"/>
      <c r="L1030" s="2" t="str">
        <f t="shared" si="49"/>
        <v>_</v>
      </c>
      <c r="M1030" s="2"/>
      <c r="N1030" s="2">
        <f>IF(ISBLANK(Table2[[#This Row],[ActualResult]]), 0, 1)</f>
        <v>0</v>
      </c>
      <c r="O1030" s="2" t="str">
        <f>IF(ISBLANK(Table2[[#This Row],[ActualResult]]), "_", IF(Table2[[#This Row],[ActualWinner]]=Table2[[#This Row],[PredictedWinner]], "Y", "N"))</f>
        <v>_</v>
      </c>
      <c r="P1030" s="2" t="str">
        <f>IF(ISBLANK(Table2[[#This Row],[ActualResult]]), "_", IF(Table2[[#This Row],[ActualAwayScore]]=Table2[[#This Row],[PredictedAwayScore]], "Y", "N"))</f>
        <v>_</v>
      </c>
      <c r="Q1030" s="2" t="str">
        <f>IF(ISBLANK(Table2[[#This Row],[ActualResult]]), "_", IF(Table2[[#This Row],[ActualHomeScore]]=Table2[[#This Row],[PredictedHomeScore]], "Y", "N"))</f>
        <v>_</v>
      </c>
      <c r="R1030" s="2"/>
      <c r="S1030" s="2" t="str">
        <f t="shared" si="48"/>
        <v>_</v>
      </c>
      <c r="T1030" s="2">
        <f>IF(VLOOKUP(Table2[[#This Row],[AwayTeam]],Table3[[Teams]:[D]],2)=VLOOKUP(Table2[[#This Row],[HomeTeam]],Table3[[Teams]:[D]],2),1,0)</f>
        <v>0</v>
      </c>
      <c r="U1030" s="2">
        <f>IF(VLOOKUP(Table2[[#This Row],[AwayTeam]],Table3[[Teams]:[D]],3)=VLOOKUP(Table2[[#This Row],[HomeTeam]],Table3[[Teams]:[D]],3),1,0)</f>
        <v>0</v>
      </c>
      <c r="V1030" s="2">
        <f>IF(Table2[[#This Row],[InterConf]]=1,IF(Table2[[#This Row],[InterDiv]]=0, 1, 0), 0)</f>
        <v>0</v>
      </c>
      <c r="W1030" s="2">
        <f>IF(VLOOKUP(Table2[[#This Row],[AwayTeam]],Table3[[Teams]:[D]],2)&lt;&gt;VLOOKUP(Table2[[#This Row],[HomeTeam]],Table3[[Teams]:[D]],2),1,0)</f>
        <v>1</v>
      </c>
    </row>
    <row r="1031" spans="1:23" x14ac:dyDescent="0.25">
      <c r="B1031" s="1">
        <v>45727</v>
      </c>
      <c r="C1031" s="9" t="s">
        <v>1143</v>
      </c>
      <c r="D1031" s="2" t="s">
        <v>43</v>
      </c>
      <c r="E1031" s="2" t="s">
        <v>44</v>
      </c>
      <c r="F1031" s="2"/>
      <c r="G1031" s="2"/>
      <c r="H1031" s="2" t="str">
        <f t="shared" si="50"/>
        <v>_</v>
      </c>
      <c r="I1031" s="2"/>
      <c r="J1031" s="2"/>
      <c r="K1031" s="2"/>
      <c r="L1031" s="2" t="str">
        <f t="shared" si="49"/>
        <v>_</v>
      </c>
      <c r="M1031" s="2"/>
      <c r="N1031" s="2">
        <f>IF(ISBLANK(Table2[[#This Row],[ActualResult]]), 0, 1)</f>
        <v>0</v>
      </c>
      <c r="O1031" s="2" t="str">
        <f>IF(ISBLANK(Table2[[#This Row],[ActualResult]]), "_", IF(Table2[[#This Row],[ActualWinner]]=Table2[[#This Row],[PredictedWinner]], "Y", "N"))</f>
        <v>_</v>
      </c>
      <c r="P1031" s="2" t="str">
        <f>IF(ISBLANK(Table2[[#This Row],[ActualResult]]), "_", IF(Table2[[#This Row],[ActualAwayScore]]=Table2[[#This Row],[PredictedAwayScore]], "Y", "N"))</f>
        <v>_</v>
      </c>
      <c r="Q1031" s="2" t="str">
        <f>IF(ISBLANK(Table2[[#This Row],[ActualResult]]), "_", IF(Table2[[#This Row],[ActualHomeScore]]=Table2[[#This Row],[PredictedHomeScore]], "Y", "N"))</f>
        <v>_</v>
      </c>
      <c r="R1031" s="2"/>
      <c r="S1031" s="2" t="str">
        <f t="shared" si="48"/>
        <v>_</v>
      </c>
      <c r="T1031" s="2">
        <f>IF(VLOOKUP(Table2[[#This Row],[AwayTeam]],Table3[[Teams]:[D]],2)=VLOOKUP(Table2[[#This Row],[HomeTeam]],Table3[[Teams]:[D]],2),1,0)</f>
        <v>1</v>
      </c>
      <c r="U1031" s="2">
        <f>IF(VLOOKUP(Table2[[#This Row],[AwayTeam]],Table3[[Teams]:[D]],3)=VLOOKUP(Table2[[#This Row],[HomeTeam]],Table3[[Teams]:[D]],3),1,0)</f>
        <v>0</v>
      </c>
      <c r="V1031" s="2">
        <f>IF(Table2[[#This Row],[InterConf]]=1,IF(Table2[[#This Row],[InterDiv]]=0, 1, 0), 0)</f>
        <v>1</v>
      </c>
      <c r="W1031" s="2">
        <f>IF(VLOOKUP(Table2[[#This Row],[AwayTeam]],Table3[[Teams]:[D]],2)&lt;&gt;VLOOKUP(Table2[[#This Row],[HomeTeam]],Table3[[Teams]:[D]],2),1,0)</f>
        <v>0</v>
      </c>
    </row>
    <row r="1032" spans="1:23" x14ac:dyDescent="0.25">
      <c r="B1032" s="1">
        <v>45727</v>
      </c>
      <c r="C1032" s="9" t="s">
        <v>1144</v>
      </c>
      <c r="D1032" s="2" t="s">
        <v>26</v>
      </c>
      <c r="E1032" s="2" t="s">
        <v>37</v>
      </c>
      <c r="F1032" s="2"/>
      <c r="G1032" s="2"/>
      <c r="H1032" s="2" t="str">
        <f t="shared" si="50"/>
        <v>_</v>
      </c>
      <c r="I1032" s="2"/>
      <c r="J1032" s="2"/>
      <c r="K1032" s="2"/>
      <c r="L1032" s="2" t="str">
        <f t="shared" si="49"/>
        <v>_</v>
      </c>
      <c r="M1032" s="2"/>
      <c r="N1032" s="2">
        <f>IF(ISBLANK(Table2[[#This Row],[ActualResult]]), 0, 1)</f>
        <v>0</v>
      </c>
      <c r="O1032" s="2" t="str">
        <f>IF(ISBLANK(Table2[[#This Row],[ActualResult]]), "_", IF(Table2[[#This Row],[ActualWinner]]=Table2[[#This Row],[PredictedWinner]], "Y", "N"))</f>
        <v>_</v>
      </c>
      <c r="P1032" s="2" t="str">
        <f>IF(ISBLANK(Table2[[#This Row],[ActualResult]]), "_", IF(Table2[[#This Row],[ActualAwayScore]]=Table2[[#This Row],[PredictedAwayScore]], "Y", "N"))</f>
        <v>_</v>
      </c>
      <c r="Q1032" s="2" t="str">
        <f>IF(ISBLANK(Table2[[#This Row],[ActualResult]]), "_", IF(Table2[[#This Row],[ActualHomeScore]]=Table2[[#This Row],[PredictedHomeScore]], "Y", "N"))</f>
        <v>_</v>
      </c>
      <c r="R1032" s="2"/>
      <c r="S1032" s="2" t="str">
        <f t="shared" si="48"/>
        <v>_</v>
      </c>
      <c r="T1032" s="2">
        <f>IF(VLOOKUP(Table2[[#This Row],[AwayTeam]],Table3[[Teams]:[D]],2)=VLOOKUP(Table2[[#This Row],[HomeTeam]],Table3[[Teams]:[D]],2),1,0)</f>
        <v>1</v>
      </c>
      <c r="U1032" s="2">
        <f>IF(VLOOKUP(Table2[[#This Row],[AwayTeam]],Table3[[Teams]:[D]],3)=VLOOKUP(Table2[[#This Row],[HomeTeam]],Table3[[Teams]:[D]],3),1,0)</f>
        <v>1</v>
      </c>
      <c r="V1032" s="2">
        <f>IF(Table2[[#This Row],[InterConf]]=1,IF(Table2[[#This Row],[InterDiv]]=0, 1, 0), 0)</f>
        <v>0</v>
      </c>
      <c r="W1032" s="2">
        <f>IF(VLOOKUP(Table2[[#This Row],[AwayTeam]],Table3[[Teams]:[D]],2)&lt;&gt;VLOOKUP(Table2[[#This Row],[HomeTeam]],Table3[[Teams]:[D]],2),1,0)</f>
        <v>0</v>
      </c>
    </row>
    <row r="1033" spans="1:23" x14ac:dyDescent="0.25">
      <c r="B1033" s="1">
        <v>45727</v>
      </c>
      <c r="C1033" s="9" t="s">
        <v>1145</v>
      </c>
      <c r="D1033" s="2" t="s">
        <v>20</v>
      </c>
      <c r="E1033" s="2" t="s">
        <v>22</v>
      </c>
      <c r="F1033" s="2"/>
      <c r="G1033" s="2"/>
      <c r="H1033" s="2" t="str">
        <f t="shared" si="50"/>
        <v>_</v>
      </c>
      <c r="I1033" s="2"/>
      <c r="J1033" s="2"/>
      <c r="K1033" s="2"/>
      <c r="L1033" s="2" t="str">
        <f t="shared" si="49"/>
        <v>_</v>
      </c>
      <c r="M1033" s="2"/>
      <c r="N1033" s="2">
        <f>IF(ISBLANK(Table2[[#This Row],[ActualResult]]), 0, 1)</f>
        <v>0</v>
      </c>
      <c r="O1033" s="2" t="str">
        <f>IF(ISBLANK(Table2[[#This Row],[ActualResult]]), "_", IF(Table2[[#This Row],[ActualWinner]]=Table2[[#This Row],[PredictedWinner]], "Y", "N"))</f>
        <v>_</v>
      </c>
      <c r="P1033" s="2" t="str">
        <f>IF(ISBLANK(Table2[[#This Row],[ActualResult]]), "_", IF(Table2[[#This Row],[ActualAwayScore]]=Table2[[#This Row],[PredictedAwayScore]], "Y", "N"))</f>
        <v>_</v>
      </c>
      <c r="Q1033" s="2" t="str">
        <f>IF(ISBLANK(Table2[[#This Row],[ActualResult]]), "_", IF(Table2[[#This Row],[ActualHomeScore]]=Table2[[#This Row],[PredictedHomeScore]], "Y", "N"))</f>
        <v>_</v>
      </c>
      <c r="R1033" s="2"/>
      <c r="S1033" s="2" t="str">
        <f t="shared" si="48"/>
        <v>_</v>
      </c>
      <c r="T1033" s="2">
        <f>IF(VLOOKUP(Table2[[#This Row],[AwayTeam]],Table3[[Teams]:[D]],2)=VLOOKUP(Table2[[#This Row],[HomeTeam]],Table3[[Teams]:[D]],2),1,0)</f>
        <v>0</v>
      </c>
      <c r="U1033" s="2">
        <f>IF(VLOOKUP(Table2[[#This Row],[AwayTeam]],Table3[[Teams]:[D]],3)=VLOOKUP(Table2[[#This Row],[HomeTeam]],Table3[[Teams]:[D]],3),1,0)</f>
        <v>0</v>
      </c>
      <c r="V1033" s="2">
        <f>IF(Table2[[#This Row],[InterConf]]=1,IF(Table2[[#This Row],[InterDiv]]=0, 1, 0), 0)</f>
        <v>0</v>
      </c>
      <c r="W1033" s="2">
        <f>IF(VLOOKUP(Table2[[#This Row],[AwayTeam]],Table3[[Teams]:[D]],2)&lt;&gt;VLOOKUP(Table2[[#This Row],[HomeTeam]],Table3[[Teams]:[D]],2),1,0)</f>
        <v>1</v>
      </c>
    </row>
    <row r="1034" spans="1:23" x14ac:dyDescent="0.25">
      <c r="B1034" s="1">
        <v>45727</v>
      </c>
      <c r="C1034" s="9" t="s">
        <v>1146</v>
      </c>
      <c r="D1034" s="2" t="s">
        <v>19</v>
      </c>
      <c r="E1034" s="2" t="s">
        <v>25</v>
      </c>
      <c r="F1034" s="2"/>
      <c r="G1034" s="2"/>
      <c r="H1034" s="2" t="str">
        <f t="shared" si="50"/>
        <v>_</v>
      </c>
      <c r="I1034" s="2"/>
      <c r="J1034" s="2"/>
      <c r="K1034" s="2"/>
      <c r="L1034" s="2" t="str">
        <f t="shared" si="49"/>
        <v>_</v>
      </c>
      <c r="M1034" s="2"/>
      <c r="N1034" s="2">
        <f>IF(ISBLANK(Table2[[#This Row],[ActualResult]]), 0, 1)</f>
        <v>0</v>
      </c>
      <c r="O1034" s="2" t="str">
        <f>IF(ISBLANK(Table2[[#This Row],[ActualResult]]), "_", IF(Table2[[#This Row],[ActualWinner]]=Table2[[#This Row],[PredictedWinner]], "Y", "N"))</f>
        <v>_</v>
      </c>
      <c r="P1034" s="2" t="str">
        <f>IF(ISBLANK(Table2[[#This Row],[ActualResult]]), "_", IF(Table2[[#This Row],[ActualAwayScore]]=Table2[[#This Row],[PredictedAwayScore]], "Y", "N"))</f>
        <v>_</v>
      </c>
      <c r="Q1034" s="2" t="str">
        <f>IF(ISBLANK(Table2[[#This Row],[ActualResult]]), "_", IF(Table2[[#This Row],[ActualHomeScore]]=Table2[[#This Row],[PredictedHomeScore]], "Y", "N"))</f>
        <v>_</v>
      </c>
      <c r="R1034" s="2"/>
      <c r="S1034" s="2" t="str">
        <f t="shared" si="48"/>
        <v>_</v>
      </c>
      <c r="T1034" s="2">
        <f>IF(VLOOKUP(Table2[[#This Row],[AwayTeam]],Table3[[Teams]:[D]],2)=VLOOKUP(Table2[[#This Row],[HomeTeam]],Table3[[Teams]:[D]],2),1,0)</f>
        <v>0</v>
      </c>
      <c r="U1034" s="2">
        <f>IF(VLOOKUP(Table2[[#This Row],[AwayTeam]],Table3[[Teams]:[D]],3)=VLOOKUP(Table2[[#This Row],[HomeTeam]],Table3[[Teams]:[D]],3),1,0)</f>
        <v>0</v>
      </c>
      <c r="V1034" s="2">
        <f>IF(Table2[[#This Row],[InterConf]]=1,IF(Table2[[#This Row],[InterDiv]]=0, 1, 0), 0)</f>
        <v>0</v>
      </c>
      <c r="W1034" s="2">
        <f>IF(VLOOKUP(Table2[[#This Row],[AwayTeam]],Table3[[Teams]:[D]],2)&lt;&gt;VLOOKUP(Table2[[#This Row],[HomeTeam]],Table3[[Teams]:[D]],2),1,0)</f>
        <v>1</v>
      </c>
    </row>
    <row r="1035" spans="1:23" x14ac:dyDescent="0.25">
      <c r="B1035" s="1">
        <v>45727</v>
      </c>
      <c r="C1035" s="9" t="s">
        <v>1147</v>
      </c>
      <c r="D1035" s="2" t="s">
        <v>46</v>
      </c>
      <c r="E1035" s="2" t="s">
        <v>47</v>
      </c>
      <c r="F1035" s="2"/>
      <c r="G1035" s="2"/>
      <c r="H1035" s="2" t="str">
        <f t="shared" si="50"/>
        <v>_</v>
      </c>
      <c r="I1035" s="2"/>
      <c r="J1035" s="2"/>
      <c r="K1035" s="2"/>
      <c r="L1035" s="2" t="str">
        <f t="shared" si="49"/>
        <v>_</v>
      </c>
      <c r="M1035" s="2"/>
      <c r="N1035" s="2">
        <f>IF(ISBLANK(Table2[[#This Row],[ActualResult]]), 0, 1)</f>
        <v>0</v>
      </c>
      <c r="O1035" s="2" t="str">
        <f>IF(ISBLANK(Table2[[#This Row],[ActualResult]]), "_", IF(Table2[[#This Row],[ActualWinner]]=Table2[[#This Row],[PredictedWinner]], "Y", "N"))</f>
        <v>_</v>
      </c>
      <c r="P1035" s="2" t="str">
        <f>IF(ISBLANK(Table2[[#This Row],[ActualResult]]), "_", IF(Table2[[#This Row],[ActualAwayScore]]=Table2[[#This Row],[PredictedAwayScore]], "Y", "N"))</f>
        <v>_</v>
      </c>
      <c r="Q1035" s="2" t="str">
        <f>IF(ISBLANK(Table2[[#This Row],[ActualResult]]), "_", IF(Table2[[#This Row],[ActualHomeScore]]=Table2[[#This Row],[PredictedHomeScore]], "Y", "N"))</f>
        <v>_</v>
      </c>
      <c r="R1035" s="2"/>
      <c r="S1035" s="2" t="str">
        <f t="shared" si="48"/>
        <v>_</v>
      </c>
      <c r="T1035" s="2">
        <f>IF(VLOOKUP(Table2[[#This Row],[AwayTeam]],Table3[[Teams]:[D]],2)=VLOOKUP(Table2[[#This Row],[HomeTeam]],Table3[[Teams]:[D]],2),1,0)</f>
        <v>0</v>
      </c>
      <c r="U1035" s="2">
        <f>IF(VLOOKUP(Table2[[#This Row],[AwayTeam]],Table3[[Teams]:[D]],3)=VLOOKUP(Table2[[#This Row],[HomeTeam]],Table3[[Teams]:[D]],3),1,0)</f>
        <v>0</v>
      </c>
      <c r="V1035" s="2">
        <f>IF(Table2[[#This Row],[InterConf]]=1,IF(Table2[[#This Row],[InterDiv]]=0, 1, 0), 0)</f>
        <v>0</v>
      </c>
      <c r="W1035" s="2">
        <f>IF(VLOOKUP(Table2[[#This Row],[AwayTeam]],Table3[[Teams]:[D]],2)&lt;&gt;VLOOKUP(Table2[[#This Row],[HomeTeam]],Table3[[Teams]:[D]],2),1,0)</f>
        <v>1</v>
      </c>
    </row>
    <row r="1036" spans="1:23" x14ac:dyDescent="0.25">
      <c r="B1036" s="1">
        <v>45727</v>
      </c>
      <c r="C1036" s="9" t="s">
        <v>1148</v>
      </c>
      <c r="D1036" s="2" t="s">
        <v>33</v>
      </c>
      <c r="E1036" s="2" t="s">
        <v>28</v>
      </c>
      <c r="F1036" s="2"/>
      <c r="G1036" s="2"/>
      <c r="H1036" s="2" t="str">
        <f t="shared" si="50"/>
        <v>_</v>
      </c>
      <c r="I1036" s="2"/>
      <c r="J1036" s="2"/>
      <c r="K1036" s="2"/>
      <c r="L1036" s="2" t="str">
        <f t="shared" si="49"/>
        <v>_</v>
      </c>
      <c r="M1036" s="2"/>
      <c r="N1036" s="2">
        <f>IF(ISBLANK(Table2[[#This Row],[ActualResult]]), 0, 1)</f>
        <v>0</v>
      </c>
      <c r="O1036" s="2" t="str">
        <f>IF(ISBLANK(Table2[[#This Row],[ActualResult]]), "_", IF(Table2[[#This Row],[ActualWinner]]=Table2[[#This Row],[PredictedWinner]], "Y", "N"))</f>
        <v>_</v>
      </c>
      <c r="P1036" s="2" t="str">
        <f>IF(ISBLANK(Table2[[#This Row],[ActualResult]]), "_", IF(Table2[[#This Row],[ActualAwayScore]]=Table2[[#This Row],[PredictedAwayScore]], "Y", "N"))</f>
        <v>_</v>
      </c>
      <c r="Q1036" s="2" t="str">
        <f>IF(ISBLANK(Table2[[#This Row],[ActualResult]]), "_", IF(Table2[[#This Row],[ActualHomeScore]]=Table2[[#This Row],[PredictedHomeScore]], "Y", "N"))</f>
        <v>_</v>
      </c>
      <c r="R1036" s="2"/>
      <c r="S1036" s="2" t="str">
        <f t="shared" si="48"/>
        <v>_</v>
      </c>
      <c r="T1036" s="2">
        <f>IF(VLOOKUP(Table2[[#This Row],[AwayTeam]],Table3[[Teams]:[D]],2)=VLOOKUP(Table2[[#This Row],[HomeTeam]],Table3[[Teams]:[D]],2),1,0)</f>
        <v>0</v>
      </c>
      <c r="U1036" s="2">
        <f>IF(VLOOKUP(Table2[[#This Row],[AwayTeam]],Table3[[Teams]:[D]],3)=VLOOKUP(Table2[[#This Row],[HomeTeam]],Table3[[Teams]:[D]],3),1,0)</f>
        <v>0</v>
      </c>
      <c r="V1036" s="2">
        <f>IF(Table2[[#This Row],[InterConf]]=1,IF(Table2[[#This Row],[InterDiv]]=0, 1, 0), 0)</f>
        <v>0</v>
      </c>
      <c r="W1036" s="2">
        <f>IF(VLOOKUP(Table2[[#This Row],[AwayTeam]],Table3[[Teams]:[D]],2)&lt;&gt;VLOOKUP(Table2[[#This Row],[HomeTeam]],Table3[[Teams]:[D]],2),1,0)</f>
        <v>1</v>
      </c>
    </row>
    <row r="1037" spans="1:23" x14ac:dyDescent="0.25">
      <c r="A1037" s="5"/>
      <c r="B1037" s="3">
        <v>45727</v>
      </c>
      <c r="C1037" s="10" t="s">
        <v>1149</v>
      </c>
      <c r="D1037" s="4" t="s">
        <v>35</v>
      </c>
      <c r="E1037" s="4" t="s">
        <v>38</v>
      </c>
      <c r="F1037" s="4"/>
      <c r="G1037" s="4"/>
      <c r="H1037" s="4" t="str">
        <f t="shared" si="50"/>
        <v>_</v>
      </c>
      <c r="I1037" s="4"/>
      <c r="J1037" s="4"/>
      <c r="K1037" s="4"/>
      <c r="L1037" s="2" t="str">
        <f t="shared" si="49"/>
        <v>_</v>
      </c>
      <c r="M1037" s="4"/>
      <c r="N1037" s="4">
        <f>IF(ISBLANK(Table2[[#This Row],[ActualResult]]), 0, 1)</f>
        <v>0</v>
      </c>
      <c r="O1037" s="4" t="str">
        <f>IF(ISBLANK(Table2[[#This Row],[ActualResult]]), "_", IF(Table2[[#This Row],[ActualWinner]]=Table2[[#This Row],[PredictedWinner]], "Y", "N"))</f>
        <v>_</v>
      </c>
      <c r="P1037" s="4" t="str">
        <f>IF(ISBLANK(Table2[[#This Row],[ActualResult]]), "_", IF(Table2[[#This Row],[ActualAwayScore]]=Table2[[#This Row],[PredictedAwayScore]], "Y", "N"))</f>
        <v>_</v>
      </c>
      <c r="Q1037" s="4" t="str">
        <f>IF(ISBLANK(Table2[[#This Row],[ActualResult]]), "_", IF(Table2[[#This Row],[ActualHomeScore]]=Table2[[#This Row],[PredictedHomeScore]], "Y", "N"))</f>
        <v>_</v>
      </c>
      <c r="R1037" s="2"/>
      <c r="S1037" s="2" t="str">
        <f t="shared" si="48"/>
        <v>_</v>
      </c>
      <c r="T1037" s="2">
        <f>IF(VLOOKUP(Table2[[#This Row],[AwayTeam]],Table3[[Teams]:[D]],2)=VLOOKUP(Table2[[#This Row],[HomeTeam]],Table3[[Teams]:[D]],2),1,0)</f>
        <v>1</v>
      </c>
      <c r="U1037" s="2">
        <f>IF(VLOOKUP(Table2[[#This Row],[AwayTeam]],Table3[[Teams]:[D]],3)=VLOOKUP(Table2[[#This Row],[HomeTeam]],Table3[[Teams]:[D]],3),1,0)</f>
        <v>0</v>
      </c>
      <c r="V1037" s="2">
        <f>IF(Table2[[#This Row],[InterConf]]=1,IF(Table2[[#This Row],[InterDiv]]=0, 1, 0), 0)</f>
        <v>1</v>
      </c>
      <c r="W1037" s="2">
        <f>IF(VLOOKUP(Table2[[#This Row],[AwayTeam]],Table3[[Teams]:[D]],2)&lt;&gt;VLOOKUP(Table2[[#This Row],[HomeTeam]],Table3[[Teams]:[D]],2),1,0)</f>
        <v>0</v>
      </c>
    </row>
    <row r="1038" spans="1:23" x14ac:dyDescent="0.25">
      <c r="B1038" s="1">
        <v>45728</v>
      </c>
      <c r="C1038" s="9" t="s">
        <v>1150</v>
      </c>
      <c r="D1038" s="2" t="s">
        <v>29</v>
      </c>
      <c r="E1038" s="2" t="s">
        <v>31</v>
      </c>
      <c r="F1038" s="2"/>
      <c r="G1038" s="2"/>
      <c r="H1038" s="2" t="str">
        <f t="shared" si="50"/>
        <v>_</v>
      </c>
      <c r="I1038" s="2"/>
      <c r="J1038" s="2"/>
      <c r="K1038" s="2"/>
      <c r="L1038" s="19" t="str">
        <f t="shared" si="49"/>
        <v>_</v>
      </c>
      <c r="M1038" s="2"/>
      <c r="N1038" s="2">
        <f>IF(ISBLANK(Table2[[#This Row],[ActualResult]]), 0, 1)</f>
        <v>0</v>
      </c>
      <c r="O1038" s="2" t="str">
        <f>IF(ISBLANK(Table2[[#This Row],[ActualResult]]), "_", IF(Table2[[#This Row],[ActualWinner]]=Table2[[#This Row],[PredictedWinner]], "Y", "N"))</f>
        <v>_</v>
      </c>
      <c r="P1038" s="2" t="str">
        <f>IF(ISBLANK(Table2[[#This Row],[ActualResult]]), "_", IF(Table2[[#This Row],[ActualAwayScore]]=Table2[[#This Row],[PredictedAwayScore]], "Y", "N"))</f>
        <v>_</v>
      </c>
      <c r="Q1038" s="2" t="str">
        <f>IF(ISBLANK(Table2[[#This Row],[ActualResult]]), "_", IF(Table2[[#This Row],[ActualHomeScore]]=Table2[[#This Row],[PredictedHomeScore]], "Y", "N"))</f>
        <v>_</v>
      </c>
      <c r="R1038" s="2"/>
      <c r="S1038" s="2" t="str">
        <f t="shared" si="48"/>
        <v>_</v>
      </c>
      <c r="T1038" s="2">
        <f>IF(VLOOKUP(Table2[[#This Row],[AwayTeam]],Table3[[Teams]:[D]],2)=VLOOKUP(Table2[[#This Row],[HomeTeam]],Table3[[Teams]:[D]],2),1,0)</f>
        <v>1</v>
      </c>
      <c r="U1038" s="2">
        <f>IF(VLOOKUP(Table2[[#This Row],[AwayTeam]],Table3[[Teams]:[D]],3)=VLOOKUP(Table2[[#This Row],[HomeTeam]],Table3[[Teams]:[D]],3),1,0)</f>
        <v>1</v>
      </c>
      <c r="V1038" s="2">
        <f>IF(Table2[[#This Row],[InterConf]]=1,IF(Table2[[#This Row],[InterDiv]]=0, 1, 0), 0)</f>
        <v>0</v>
      </c>
      <c r="W1038" s="2">
        <f>IF(VLOOKUP(Table2[[#This Row],[AwayTeam]],Table3[[Teams]:[D]],2)&lt;&gt;VLOOKUP(Table2[[#This Row],[HomeTeam]],Table3[[Teams]:[D]],2),1,0)</f>
        <v>0</v>
      </c>
    </row>
    <row r="1039" spans="1:23" x14ac:dyDescent="0.25">
      <c r="B1039" s="1">
        <v>45728</v>
      </c>
      <c r="C1039" s="9" t="s">
        <v>1151</v>
      </c>
      <c r="D1039" s="2" t="s">
        <v>25</v>
      </c>
      <c r="E1039" s="2" t="s">
        <v>24</v>
      </c>
      <c r="F1039" s="2"/>
      <c r="G1039" s="2"/>
      <c r="H1039" s="2" t="str">
        <f t="shared" si="50"/>
        <v>_</v>
      </c>
      <c r="I1039" s="2"/>
      <c r="J1039" s="2"/>
      <c r="K1039" s="2"/>
      <c r="L1039" s="2" t="str">
        <f t="shared" si="49"/>
        <v>_</v>
      </c>
      <c r="M1039" s="2"/>
      <c r="N1039" s="2">
        <f>IF(ISBLANK(Table2[[#This Row],[ActualResult]]), 0, 1)</f>
        <v>0</v>
      </c>
      <c r="O1039" s="2" t="str">
        <f>IF(ISBLANK(Table2[[#This Row],[ActualResult]]), "_", IF(Table2[[#This Row],[ActualWinner]]=Table2[[#This Row],[PredictedWinner]], "Y", "N"))</f>
        <v>_</v>
      </c>
      <c r="P1039" s="2" t="str">
        <f>IF(ISBLANK(Table2[[#This Row],[ActualResult]]), "_", IF(Table2[[#This Row],[ActualAwayScore]]=Table2[[#This Row],[PredictedAwayScore]], "Y", "N"))</f>
        <v>_</v>
      </c>
      <c r="Q1039" s="2" t="str">
        <f>IF(ISBLANK(Table2[[#This Row],[ActualResult]]), "_", IF(Table2[[#This Row],[ActualHomeScore]]=Table2[[#This Row],[PredictedHomeScore]], "Y", "N"))</f>
        <v>_</v>
      </c>
      <c r="R1039" s="2"/>
      <c r="S1039" s="2" t="str">
        <f t="shared" si="48"/>
        <v>_</v>
      </c>
      <c r="T1039" s="2">
        <f>IF(VLOOKUP(Table2[[#This Row],[AwayTeam]],Table3[[Teams]:[D]],2)=VLOOKUP(Table2[[#This Row],[HomeTeam]],Table3[[Teams]:[D]],2),1,0)</f>
        <v>1</v>
      </c>
      <c r="U1039" s="2">
        <f>IF(VLOOKUP(Table2[[#This Row],[AwayTeam]],Table3[[Teams]:[D]],3)=VLOOKUP(Table2[[#This Row],[HomeTeam]],Table3[[Teams]:[D]],3),1,0)</f>
        <v>1</v>
      </c>
      <c r="V1039" s="2">
        <f>IF(Table2[[#This Row],[InterConf]]=1,IF(Table2[[#This Row],[InterDiv]]=0, 1, 0), 0)</f>
        <v>0</v>
      </c>
      <c r="W1039" s="2">
        <f>IF(VLOOKUP(Table2[[#This Row],[AwayTeam]],Table3[[Teams]:[D]],2)&lt;&gt;VLOOKUP(Table2[[#This Row],[HomeTeam]],Table3[[Teams]:[D]],2),1,0)</f>
        <v>0</v>
      </c>
    </row>
    <row r="1040" spans="1:23" x14ac:dyDescent="0.25">
      <c r="B1040" s="1">
        <v>45728</v>
      </c>
      <c r="C1040" s="9" t="s">
        <v>1152</v>
      </c>
      <c r="D1040" s="2" t="s">
        <v>47</v>
      </c>
      <c r="E1040" s="2" t="s">
        <v>15</v>
      </c>
      <c r="F1040" s="2"/>
      <c r="G1040" s="2"/>
      <c r="H1040" s="2" t="str">
        <f t="shared" si="50"/>
        <v>_</v>
      </c>
      <c r="I1040" s="2"/>
      <c r="J1040" s="2"/>
      <c r="K1040" s="2"/>
      <c r="L1040" s="2" t="str">
        <f t="shared" si="49"/>
        <v>_</v>
      </c>
      <c r="M1040" s="2"/>
      <c r="N1040" s="2">
        <f>IF(ISBLANK(Table2[[#This Row],[ActualResult]]), 0, 1)</f>
        <v>0</v>
      </c>
      <c r="O1040" s="2" t="str">
        <f>IF(ISBLANK(Table2[[#This Row],[ActualResult]]), "_", IF(Table2[[#This Row],[ActualWinner]]=Table2[[#This Row],[PredictedWinner]], "Y", "N"))</f>
        <v>_</v>
      </c>
      <c r="P1040" s="2" t="str">
        <f>IF(ISBLANK(Table2[[#This Row],[ActualResult]]), "_", IF(Table2[[#This Row],[ActualAwayScore]]=Table2[[#This Row],[PredictedAwayScore]], "Y", "N"))</f>
        <v>_</v>
      </c>
      <c r="Q1040" s="2" t="str">
        <f>IF(ISBLANK(Table2[[#This Row],[ActualResult]]), "_", IF(Table2[[#This Row],[ActualHomeScore]]=Table2[[#This Row],[PredictedHomeScore]], "Y", "N"))</f>
        <v>_</v>
      </c>
      <c r="R1040" s="2"/>
      <c r="S1040" s="2" t="str">
        <f t="shared" si="48"/>
        <v>_</v>
      </c>
      <c r="T1040" s="2">
        <f>IF(VLOOKUP(Table2[[#This Row],[AwayTeam]],Table3[[Teams]:[D]],2)=VLOOKUP(Table2[[#This Row],[HomeTeam]],Table3[[Teams]:[D]],2),1,0)</f>
        <v>1</v>
      </c>
      <c r="U1040" s="2">
        <f>IF(VLOOKUP(Table2[[#This Row],[AwayTeam]],Table3[[Teams]:[D]],3)=VLOOKUP(Table2[[#This Row],[HomeTeam]],Table3[[Teams]:[D]],3),1,0)</f>
        <v>0</v>
      </c>
      <c r="V1040" s="2">
        <f>IF(Table2[[#This Row],[InterConf]]=1,IF(Table2[[#This Row],[InterDiv]]=0, 1, 0), 0)</f>
        <v>1</v>
      </c>
      <c r="W1040" s="2">
        <f>IF(VLOOKUP(Table2[[#This Row],[AwayTeam]],Table3[[Teams]:[D]],2)&lt;&gt;VLOOKUP(Table2[[#This Row],[HomeTeam]],Table3[[Teams]:[D]],2),1,0)</f>
        <v>0</v>
      </c>
    </row>
    <row r="1041" spans="1:23" x14ac:dyDescent="0.25">
      <c r="A1041" s="5"/>
      <c r="B1041" s="3">
        <v>45728</v>
      </c>
      <c r="C1041" s="10" t="s">
        <v>1153</v>
      </c>
      <c r="D1041" s="4" t="s">
        <v>19</v>
      </c>
      <c r="E1041" s="4" t="s">
        <v>12</v>
      </c>
      <c r="F1041" s="4"/>
      <c r="G1041" s="4"/>
      <c r="H1041" s="4" t="str">
        <f t="shared" si="50"/>
        <v>_</v>
      </c>
      <c r="I1041" s="4"/>
      <c r="J1041" s="4"/>
      <c r="K1041" s="4"/>
      <c r="L1041" s="2" t="str">
        <f t="shared" si="49"/>
        <v>_</v>
      </c>
      <c r="M1041" s="4"/>
      <c r="N1041" s="4">
        <f>IF(ISBLANK(Table2[[#This Row],[ActualResult]]), 0, 1)</f>
        <v>0</v>
      </c>
      <c r="O1041" s="4" t="str">
        <f>IF(ISBLANK(Table2[[#This Row],[ActualResult]]), "_", IF(Table2[[#This Row],[ActualWinner]]=Table2[[#This Row],[PredictedWinner]], "Y", "N"))</f>
        <v>_</v>
      </c>
      <c r="P1041" s="4" t="str">
        <f>IF(ISBLANK(Table2[[#This Row],[ActualResult]]), "_", IF(Table2[[#This Row],[ActualAwayScore]]=Table2[[#This Row],[PredictedAwayScore]], "Y", "N"))</f>
        <v>_</v>
      </c>
      <c r="Q1041" s="4" t="str">
        <f>IF(ISBLANK(Table2[[#This Row],[ActualResult]]), "_", IF(Table2[[#This Row],[ActualHomeScore]]=Table2[[#This Row],[PredictedHomeScore]], "Y", "N"))</f>
        <v>_</v>
      </c>
      <c r="R1041" s="2"/>
      <c r="S1041" s="2" t="str">
        <f t="shared" si="48"/>
        <v>_</v>
      </c>
      <c r="T1041" s="2">
        <f>IF(VLOOKUP(Table2[[#This Row],[AwayTeam]],Table3[[Teams]:[D]],2)=VLOOKUP(Table2[[#This Row],[HomeTeam]],Table3[[Teams]:[D]],2),1,0)</f>
        <v>0</v>
      </c>
      <c r="U1041" s="2">
        <f>IF(VLOOKUP(Table2[[#This Row],[AwayTeam]],Table3[[Teams]:[D]],3)=VLOOKUP(Table2[[#This Row],[HomeTeam]],Table3[[Teams]:[D]],3),1,0)</f>
        <v>0</v>
      </c>
      <c r="V1041" s="2">
        <f>IF(Table2[[#This Row],[InterConf]]=1,IF(Table2[[#This Row],[InterDiv]]=0, 1, 0), 0)</f>
        <v>0</v>
      </c>
      <c r="W1041" s="2">
        <f>IF(VLOOKUP(Table2[[#This Row],[AwayTeam]],Table3[[Teams]:[D]],2)&lt;&gt;VLOOKUP(Table2[[#This Row],[HomeTeam]],Table3[[Teams]:[D]],2),1,0)</f>
        <v>1</v>
      </c>
    </row>
    <row r="1042" spans="1:23" x14ac:dyDescent="0.25">
      <c r="B1042" s="1">
        <v>45729</v>
      </c>
      <c r="C1042" s="9" t="s">
        <v>1154</v>
      </c>
      <c r="D1042" s="2" t="s">
        <v>14</v>
      </c>
      <c r="E1042" s="2" t="s">
        <v>18</v>
      </c>
      <c r="F1042" s="2"/>
      <c r="G1042" s="2"/>
      <c r="H1042" s="2" t="str">
        <f t="shared" si="50"/>
        <v>_</v>
      </c>
      <c r="I1042" s="2"/>
      <c r="J1042" s="2"/>
      <c r="K1042" s="2"/>
      <c r="L1042" s="19" t="str">
        <f t="shared" si="49"/>
        <v>_</v>
      </c>
      <c r="M1042" s="2"/>
      <c r="N1042" s="2">
        <f>IF(ISBLANK(Table2[[#This Row],[ActualResult]]), 0, 1)</f>
        <v>0</v>
      </c>
      <c r="O1042" s="2" t="str">
        <f>IF(ISBLANK(Table2[[#This Row],[ActualResult]]), "_", IF(Table2[[#This Row],[ActualWinner]]=Table2[[#This Row],[PredictedWinner]], "Y", "N"))</f>
        <v>_</v>
      </c>
      <c r="P1042" s="2" t="str">
        <f>IF(ISBLANK(Table2[[#This Row],[ActualResult]]), "_", IF(Table2[[#This Row],[ActualAwayScore]]=Table2[[#This Row],[PredictedAwayScore]], "Y", "N"))</f>
        <v>_</v>
      </c>
      <c r="Q1042" s="2" t="str">
        <f>IF(ISBLANK(Table2[[#This Row],[ActualResult]]), "_", IF(Table2[[#This Row],[ActualHomeScore]]=Table2[[#This Row],[PredictedHomeScore]], "Y", "N"))</f>
        <v>_</v>
      </c>
      <c r="R1042" s="2"/>
      <c r="S1042" s="2" t="str">
        <f t="shared" si="48"/>
        <v>_</v>
      </c>
      <c r="T1042" s="2">
        <f>IF(VLOOKUP(Table2[[#This Row],[AwayTeam]],Table3[[Teams]:[D]],2)=VLOOKUP(Table2[[#This Row],[HomeTeam]],Table3[[Teams]:[D]],2),1,0)</f>
        <v>1</v>
      </c>
      <c r="U1042" s="2">
        <f>IF(VLOOKUP(Table2[[#This Row],[AwayTeam]],Table3[[Teams]:[D]],3)=VLOOKUP(Table2[[#This Row],[HomeTeam]],Table3[[Teams]:[D]],3),1,0)</f>
        <v>1</v>
      </c>
      <c r="V1042" s="2">
        <f>IF(Table2[[#This Row],[InterConf]]=1,IF(Table2[[#This Row],[InterDiv]]=0, 1, 0), 0)</f>
        <v>0</v>
      </c>
      <c r="W1042" s="2">
        <f>IF(VLOOKUP(Table2[[#This Row],[AwayTeam]],Table3[[Teams]:[D]],2)&lt;&gt;VLOOKUP(Table2[[#This Row],[HomeTeam]],Table3[[Teams]:[D]],2),1,0)</f>
        <v>0</v>
      </c>
    </row>
    <row r="1043" spans="1:23" x14ac:dyDescent="0.25">
      <c r="B1043" s="1">
        <v>45729</v>
      </c>
      <c r="C1043" s="9" t="s">
        <v>1155</v>
      </c>
      <c r="D1043" s="2" t="s">
        <v>16</v>
      </c>
      <c r="E1043" s="2" t="s">
        <v>30</v>
      </c>
      <c r="F1043" s="2"/>
      <c r="G1043" s="2"/>
      <c r="H1043" s="2" t="str">
        <f t="shared" si="50"/>
        <v>_</v>
      </c>
      <c r="I1043" s="2"/>
      <c r="J1043" s="2"/>
      <c r="K1043" s="2"/>
      <c r="L1043" s="2" t="str">
        <f t="shared" si="49"/>
        <v>_</v>
      </c>
      <c r="M1043" s="2"/>
      <c r="N1043" s="2">
        <f>IF(ISBLANK(Table2[[#This Row],[ActualResult]]), 0, 1)</f>
        <v>0</v>
      </c>
      <c r="O1043" s="2" t="str">
        <f>IF(ISBLANK(Table2[[#This Row],[ActualResult]]), "_", IF(Table2[[#This Row],[ActualWinner]]=Table2[[#This Row],[PredictedWinner]], "Y", "N"))</f>
        <v>_</v>
      </c>
      <c r="P1043" s="2" t="str">
        <f>IF(ISBLANK(Table2[[#This Row],[ActualResult]]), "_", IF(Table2[[#This Row],[ActualAwayScore]]=Table2[[#This Row],[PredictedAwayScore]], "Y", "N"))</f>
        <v>_</v>
      </c>
      <c r="Q1043" s="2" t="str">
        <f>IF(ISBLANK(Table2[[#This Row],[ActualResult]]), "_", IF(Table2[[#This Row],[ActualHomeScore]]=Table2[[#This Row],[PredictedHomeScore]], "Y", "N"))</f>
        <v>_</v>
      </c>
      <c r="R1043" s="2"/>
      <c r="S1043" s="2" t="str">
        <f t="shared" si="48"/>
        <v>_</v>
      </c>
      <c r="T1043" s="2">
        <f>IF(VLOOKUP(Table2[[#This Row],[AwayTeam]],Table3[[Teams]:[D]],2)=VLOOKUP(Table2[[#This Row],[HomeTeam]],Table3[[Teams]:[D]],2),1,0)</f>
        <v>1</v>
      </c>
      <c r="U1043" s="2">
        <f>IF(VLOOKUP(Table2[[#This Row],[AwayTeam]],Table3[[Teams]:[D]],3)=VLOOKUP(Table2[[#This Row],[HomeTeam]],Table3[[Teams]:[D]],3),1,0)</f>
        <v>1</v>
      </c>
      <c r="V1043" s="2">
        <f>IF(Table2[[#This Row],[InterConf]]=1,IF(Table2[[#This Row],[InterDiv]]=0, 1, 0), 0)</f>
        <v>0</v>
      </c>
      <c r="W1043" s="2">
        <f>IF(VLOOKUP(Table2[[#This Row],[AwayTeam]],Table3[[Teams]:[D]],2)&lt;&gt;VLOOKUP(Table2[[#This Row],[HomeTeam]],Table3[[Teams]:[D]],2),1,0)</f>
        <v>0</v>
      </c>
    </row>
    <row r="1044" spans="1:23" x14ac:dyDescent="0.25">
      <c r="B1044" s="1">
        <v>45729</v>
      </c>
      <c r="C1044" s="9" t="s">
        <v>1156</v>
      </c>
      <c r="D1044" s="2" t="s">
        <v>43</v>
      </c>
      <c r="E1044" s="2" t="s">
        <v>45</v>
      </c>
      <c r="F1044" s="2"/>
      <c r="G1044" s="2"/>
      <c r="H1044" s="2" t="str">
        <f t="shared" si="50"/>
        <v>_</v>
      </c>
      <c r="I1044" s="2"/>
      <c r="J1044" s="2"/>
      <c r="K1044" s="2"/>
      <c r="L1044" s="2" t="str">
        <f t="shared" si="49"/>
        <v>_</v>
      </c>
      <c r="M1044" s="2"/>
      <c r="N1044" s="2">
        <f>IF(ISBLANK(Table2[[#This Row],[ActualResult]]), 0, 1)</f>
        <v>0</v>
      </c>
      <c r="O1044" s="2" t="str">
        <f>IF(ISBLANK(Table2[[#This Row],[ActualResult]]), "_", IF(Table2[[#This Row],[ActualWinner]]=Table2[[#This Row],[PredictedWinner]], "Y", "N"))</f>
        <v>_</v>
      </c>
      <c r="P1044" s="2" t="str">
        <f>IF(ISBLANK(Table2[[#This Row],[ActualResult]]), "_", IF(Table2[[#This Row],[ActualAwayScore]]=Table2[[#This Row],[PredictedAwayScore]], "Y", "N"))</f>
        <v>_</v>
      </c>
      <c r="Q1044" s="2" t="str">
        <f>IF(ISBLANK(Table2[[#This Row],[ActualResult]]), "_", IF(Table2[[#This Row],[ActualHomeScore]]=Table2[[#This Row],[PredictedHomeScore]], "Y", "N"))</f>
        <v>_</v>
      </c>
      <c r="R1044" s="2"/>
      <c r="S1044" s="2" t="str">
        <f t="shared" si="48"/>
        <v>_</v>
      </c>
      <c r="T1044" s="2">
        <f>IF(VLOOKUP(Table2[[#This Row],[AwayTeam]],Table3[[Teams]:[D]],2)=VLOOKUP(Table2[[#This Row],[HomeTeam]],Table3[[Teams]:[D]],2),1,0)</f>
        <v>1</v>
      </c>
      <c r="U1044" s="2">
        <f>IF(VLOOKUP(Table2[[#This Row],[AwayTeam]],Table3[[Teams]:[D]],3)=VLOOKUP(Table2[[#This Row],[HomeTeam]],Table3[[Teams]:[D]],3),1,0)</f>
        <v>0</v>
      </c>
      <c r="V1044" s="2">
        <f>IF(Table2[[#This Row],[InterConf]]=1,IF(Table2[[#This Row],[InterDiv]]=0, 1, 0), 0)</f>
        <v>1</v>
      </c>
      <c r="W1044" s="2">
        <f>IF(VLOOKUP(Table2[[#This Row],[AwayTeam]],Table3[[Teams]:[D]],2)&lt;&gt;VLOOKUP(Table2[[#This Row],[HomeTeam]],Table3[[Teams]:[D]],2),1,0)</f>
        <v>0</v>
      </c>
    </row>
    <row r="1045" spans="1:23" x14ac:dyDescent="0.25">
      <c r="B1045" s="1">
        <v>45729</v>
      </c>
      <c r="C1045" s="9" t="s">
        <v>1157</v>
      </c>
      <c r="D1045" s="2" t="s">
        <v>13</v>
      </c>
      <c r="E1045" s="2" t="s">
        <v>21</v>
      </c>
      <c r="F1045" s="2"/>
      <c r="G1045" s="2"/>
      <c r="H1045" s="2" t="str">
        <f t="shared" si="50"/>
        <v>_</v>
      </c>
      <c r="I1045" s="2"/>
      <c r="J1045" s="2"/>
      <c r="K1045" s="2"/>
      <c r="L1045" s="2" t="str">
        <f t="shared" si="49"/>
        <v>_</v>
      </c>
      <c r="M1045" s="2"/>
      <c r="N1045" s="2">
        <f>IF(ISBLANK(Table2[[#This Row],[ActualResult]]), 0, 1)</f>
        <v>0</v>
      </c>
      <c r="O1045" s="2" t="str">
        <f>IF(ISBLANK(Table2[[#This Row],[ActualResult]]), "_", IF(Table2[[#This Row],[ActualWinner]]=Table2[[#This Row],[PredictedWinner]], "Y", "N"))</f>
        <v>_</v>
      </c>
      <c r="P1045" s="2" t="str">
        <f>IF(ISBLANK(Table2[[#This Row],[ActualResult]]), "_", IF(Table2[[#This Row],[ActualAwayScore]]=Table2[[#This Row],[PredictedAwayScore]], "Y", "N"))</f>
        <v>_</v>
      </c>
      <c r="Q1045" s="2" t="str">
        <f>IF(ISBLANK(Table2[[#This Row],[ActualResult]]), "_", IF(Table2[[#This Row],[ActualHomeScore]]=Table2[[#This Row],[PredictedHomeScore]], "Y", "N"))</f>
        <v>_</v>
      </c>
      <c r="R1045" s="2"/>
      <c r="S1045" s="2" t="str">
        <f t="shared" si="48"/>
        <v>_</v>
      </c>
      <c r="T1045" s="2">
        <f>IF(VLOOKUP(Table2[[#This Row],[AwayTeam]],Table3[[Teams]:[D]],2)=VLOOKUP(Table2[[#This Row],[HomeTeam]],Table3[[Teams]:[D]],2),1,0)</f>
        <v>0</v>
      </c>
      <c r="U1045" s="2">
        <f>IF(VLOOKUP(Table2[[#This Row],[AwayTeam]],Table3[[Teams]:[D]],3)=VLOOKUP(Table2[[#This Row],[HomeTeam]],Table3[[Teams]:[D]],3),1,0)</f>
        <v>0</v>
      </c>
      <c r="V1045" s="2">
        <f>IF(Table2[[#This Row],[InterConf]]=1,IF(Table2[[#This Row],[InterDiv]]=0, 1, 0), 0)</f>
        <v>0</v>
      </c>
      <c r="W1045" s="2">
        <f>IF(VLOOKUP(Table2[[#This Row],[AwayTeam]],Table3[[Teams]:[D]],2)&lt;&gt;VLOOKUP(Table2[[#This Row],[HomeTeam]],Table3[[Teams]:[D]],2),1,0)</f>
        <v>1</v>
      </c>
    </row>
    <row r="1046" spans="1:23" x14ac:dyDescent="0.25">
      <c r="B1046" s="1">
        <v>45729</v>
      </c>
      <c r="C1046" s="9" t="s">
        <v>1158</v>
      </c>
      <c r="D1046" s="2" t="s">
        <v>27</v>
      </c>
      <c r="E1046" s="2" t="s">
        <v>36</v>
      </c>
      <c r="F1046" s="2"/>
      <c r="G1046" s="2"/>
      <c r="H1046" s="2" t="str">
        <f t="shared" si="50"/>
        <v>_</v>
      </c>
      <c r="I1046" s="2"/>
      <c r="J1046" s="2"/>
      <c r="K1046" s="2"/>
      <c r="L1046" s="2" t="str">
        <f t="shared" si="49"/>
        <v>_</v>
      </c>
      <c r="M1046" s="2"/>
      <c r="N1046" s="2">
        <f>IF(ISBLANK(Table2[[#This Row],[ActualResult]]), 0, 1)</f>
        <v>0</v>
      </c>
      <c r="O1046" s="2" t="str">
        <f>IF(ISBLANK(Table2[[#This Row],[ActualResult]]), "_", IF(Table2[[#This Row],[ActualWinner]]=Table2[[#This Row],[PredictedWinner]], "Y", "N"))</f>
        <v>_</v>
      </c>
      <c r="P1046" s="2" t="str">
        <f>IF(ISBLANK(Table2[[#This Row],[ActualResult]]), "_", IF(Table2[[#This Row],[ActualAwayScore]]=Table2[[#This Row],[PredictedAwayScore]], "Y", "N"))</f>
        <v>_</v>
      </c>
      <c r="Q1046" s="2" t="str">
        <f>IF(ISBLANK(Table2[[#This Row],[ActualResult]]), "_", IF(Table2[[#This Row],[ActualHomeScore]]=Table2[[#This Row],[PredictedHomeScore]], "Y", "N"))</f>
        <v>_</v>
      </c>
      <c r="R1046" s="2"/>
      <c r="S1046" s="2" t="str">
        <f t="shared" si="48"/>
        <v>_</v>
      </c>
      <c r="T1046" s="2">
        <f>IF(VLOOKUP(Table2[[#This Row],[AwayTeam]],Table3[[Teams]:[D]],2)=VLOOKUP(Table2[[#This Row],[HomeTeam]],Table3[[Teams]:[D]],2),1,0)</f>
        <v>0</v>
      </c>
      <c r="U1046" s="2">
        <f>IF(VLOOKUP(Table2[[#This Row],[AwayTeam]],Table3[[Teams]:[D]],3)=VLOOKUP(Table2[[#This Row],[HomeTeam]],Table3[[Teams]:[D]],3),1,0)</f>
        <v>0</v>
      </c>
      <c r="V1046" s="2">
        <f>IF(Table2[[#This Row],[InterConf]]=1,IF(Table2[[#This Row],[InterDiv]]=0, 1, 0), 0)</f>
        <v>0</v>
      </c>
      <c r="W1046" s="2">
        <f>IF(VLOOKUP(Table2[[#This Row],[AwayTeam]],Table3[[Teams]:[D]],2)&lt;&gt;VLOOKUP(Table2[[#This Row],[HomeTeam]],Table3[[Teams]:[D]],2),1,0)</f>
        <v>1</v>
      </c>
    </row>
    <row r="1047" spans="1:23" x14ac:dyDescent="0.25">
      <c r="B1047" s="1">
        <v>45729</v>
      </c>
      <c r="C1047" s="9" t="s">
        <v>1159</v>
      </c>
      <c r="D1047" s="2" t="s">
        <v>23</v>
      </c>
      <c r="E1047" s="2" t="s">
        <v>32</v>
      </c>
      <c r="F1047" s="2"/>
      <c r="G1047" s="2"/>
      <c r="H1047" s="2" t="str">
        <f t="shared" si="50"/>
        <v>_</v>
      </c>
      <c r="I1047" s="2"/>
      <c r="J1047" s="2"/>
      <c r="K1047" s="2"/>
      <c r="L1047" s="2" t="str">
        <f t="shared" si="49"/>
        <v>_</v>
      </c>
      <c r="M1047" s="2"/>
      <c r="N1047" s="2">
        <f>IF(ISBLANK(Table2[[#This Row],[ActualResult]]), 0, 1)</f>
        <v>0</v>
      </c>
      <c r="O1047" s="2" t="str">
        <f>IF(ISBLANK(Table2[[#This Row],[ActualResult]]), "_", IF(Table2[[#This Row],[ActualWinner]]=Table2[[#This Row],[PredictedWinner]], "Y", "N"))</f>
        <v>_</v>
      </c>
      <c r="P1047" s="2" t="str">
        <f>IF(ISBLANK(Table2[[#This Row],[ActualResult]]), "_", IF(Table2[[#This Row],[ActualAwayScore]]=Table2[[#This Row],[PredictedAwayScore]], "Y", "N"))</f>
        <v>_</v>
      </c>
      <c r="Q1047" s="2" t="str">
        <f>IF(ISBLANK(Table2[[#This Row],[ActualResult]]), "_", IF(Table2[[#This Row],[ActualHomeScore]]=Table2[[#This Row],[PredictedHomeScore]], "Y", "N"))</f>
        <v>_</v>
      </c>
      <c r="R1047" s="2"/>
      <c r="S1047" s="2" t="str">
        <f t="shared" si="48"/>
        <v>_</v>
      </c>
      <c r="T1047" s="2">
        <f>IF(VLOOKUP(Table2[[#This Row],[AwayTeam]],Table3[[Teams]:[D]],2)=VLOOKUP(Table2[[#This Row],[HomeTeam]],Table3[[Teams]:[D]],2),1,0)</f>
        <v>0</v>
      </c>
      <c r="U1047" s="2">
        <f>IF(VLOOKUP(Table2[[#This Row],[AwayTeam]],Table3[[Teams]:[D]],3)=VLOOKUP(Table2[[#This Row],[HomeTeam]],Table3[[Teams]:[D]],3),1,0)</f>
        <v>0</v>
      </c>
      <c r="V1047" s="2">
        <f>IF(Table2[[#This Row],[InterConf]]=1,IF(Table2[[#This Row],[InterDiv]]=0, 1, 0), 0)</f>
        <v>0</v>
      </c>
      <c r="W1047" s="2">
        <f>IF(VLOOKUP(Table2[[#This Row],[AwayTeam]],Table3[[Teams]:[D]],2)&lt;&gt;VLOOKUP(Table2[[#This Row],[HomeTeam]],Table3[[Teams]:[D]],2),1,0)</f>
        <v>1</v>
      </c>
    </row>
    <row r="1048" spans="1:23" x14ac:dyDescent="0.25">
      <c r="B1048" s="1">
        <v>45729</v>
      </c>
      <c r="C1048" s="9" t="s">
        <v>1160</v>
      </c>
      <c r="D1048" s="2" t="s">
        <v>20</v>
      </c>
      <c r="E1048" s="2" t="s">
        <v>37</v>
      </c>
      <c r="F1048" s="2"/>
      <c r="G1048" s="2"/>
      <c r="H1048" s="2" t="str">
        <f t="shared" si="50"/>
        <v>_</v>
      </c>
      <c r="I1048" s="2"/>
      <c r="J1048" s="2"/>
      <c r="K1048" s="2"/>
      <c r="L1048" s="2" t="str">
        <f t="shared" si="49"/>
        <v>_</v>
      </c>
      <c r="M1048" s="2"/>
      <c r="N1048" s="2">
        <f>IF(ISBLANK(Table2[[#This Row],[ActualResult]]), 0, 1)</f>
        <v>0</v>
      </c>
      <c r="O1048" s="2" t="str">
        <f>IF(ISBLANK(Table2[[#This Row],[ActualResult]]), "_", IF(Table2[[#This Row],[ActualWinner]]=Table2[[#This Row],[PredictedWinner]], "Y", "N"))</f>
        <v>_</v>
      </c>
      <c r="P1048" s="2" t="str">
        <f>IF(ISBLANK(Table2[[#This Row],[ActualResult]]), "_", IF(Table2[[#This Row],[ActualAwayScore]]=Table2[[#This Row],[PredictedAwayScore]], "Y", "N"))</f>
        <v>_</v>
      </c>
      <c r="Q1048" s="2" t="str">
        <f>IF(ISBLANK(Table2[[#This Row],[ActualResult]]), "_", IF(Table2[[#This Row],[ActualHomeScore]]=Table2[[#This Row],[PredictedHomeScore]], "Y", "N"))</f>
        <v>_</v>
      </c>
      <c r="R1048" s="2"/>
      <c r="S1048" s="2" t="str">
        <f t="shared" si="48"/>
        <v>_</v>
      </c>
      <c r="T1048" s="2">
        <f>IF(VLOOKUP(Table2[[#This Row],[AwayTeam]],Table3[[Teams]:[D]],2)=VLOOKUP(Table2[[#This Row],[HomeTeam]],Table3[[Teams]:[D]],2),1,0)</f>
        <v>0</v>
      </c>
      <c r="U1048" s="2">
        <f>IF(VLOOKUP(Table2[[#This Row],[AwayTeam]],Table3[[Teams]:[D]],3)=VLOOKUP(Table2[[#This Row],[HomeTeam]],Table3[[Teams]:[D]],3),1,0)</f>
        <v>0</v>
      </c>
      <c r="V1048" s="2">
        <f>IF(Table2[[#This Row],[InterConf]]=1,IF(Table2[[#This Row],[InterDiv]]=0, 1, 0), 0)</f>
        <v>0</v>
      </c>
      <c r="W1048" s="2">
        <f>IF(VLOOKUP(Table2[[#This Row],[AwayTeam]],Table3[[Teams]:[D]],2)&lt;&gt;VLOOKUP(Table2[[#This Row],[HomeTeam]],Table3[[Teams]:[D]],2),1,0)</f>
        <v>1</v>
      </c>
    </row>
    <row r="1049" spans="1:23" x14ac:dyDescent="0.25">
      <c r="B1049" s="1">
        <v>45729</v>
      </c>
      <c r="C1049" s="9" t="s">
        <v>1161</v>
      </c>
      <c r="D1049" s="2" t="s">
        <v>46</v>
      </c>
      <c r="E1049" s="2" t="s">
        <v>28</v>
      </c>
      <c r="F1049" s="2"/>
      <c r="G1049" s="2"/>
      <c r="H1049" s="2" t="str">
        <f t="shared" si="50"/>
        <v>_</v>
      </c>
      <c r="I1049" s="2"/>
      <c r="J1049" s="2"/>
      <c r="K1049" s="2"/>
      <c r="L1049" s="2" t="str">
        <f t="shared" si="49"/>
        <v>_</v>
      </c>
      <c r="M1049" s="2"/>
      <c r="N1049" s="2">
        <f>IF(ISBLANK(Table2[[#This Row],[ActualResult]]), 0, 1)</f>
        <v>0</v>
      </c>
      <c r="O1049" s="2" t="str">
        <f>IF(ISBLANK(Table2[[#This Row],[ActualResult]]), "_", IF(Table2[[#This Row],[ActualWinner]]=Table2[[#This Row],[PredictedWinner]], "Y", "N"))</f>
        <v>_</v>
      </c>
      <c r="P1049" s="2" t="str">
        <f>IF(ISBLANK(Table2[[#This Row],[ActualResult]]), "_", IF(Table2[[#This Row],[ActualAwayScore]]=Table2[[#This Row],[PredictedAwayScore]], "Y", "N"))</f>
        <v>_</v>
      </c>
      <c r="Q1049" s="2" t="str">
        <f>IF(ISBLANK(Table2[[#This Row],[ActualResult]]), "_", IF(Table2[[#This Row],[ActualHomeScore]]=Table2[[#This Row],[PredictedHomeScore]], "Y", "N"))</f>
        <v>_</v>
      </c>
      <c r="R1049" s="2"/>
      <c r="S1049" s="2" t="str">
        <f t="shared" si="48"/>
        <v>_</v>
      </c>
      <c r="T1049" s="2">
        <f>IF(VLOOKUP(Table2[[#This Row],[AwayTeam]],Table3[[Teams]:[D]],2)=VLOOKUP(Table2[[#This Row],[HomeTeam]],Table3[[Teams]:[D]],2),1,0)</f>
        <v>0</v>
      </c>
      <c r="U1049" s="2">
        <f>IF(VLOOKUP(Table2[[#This Row],[AwayTeam]],Table3[[Teams]:[D]],3)=VLOOKUP(Table2[[#This Row],[HomeTeam]],Table3[[Teams]:[D]],3),1,0)</f>
        <v>0</v>
      </c>
      <c r="V1049" s="2">
        <f>IF(Table2[[#This Row],[InterConf]]=1,IF(Table2[[#This Row],[InterDiv]]=0, 1, 0), 0)</f>
        <v>0</v>
      </c>
      <c r="W1049" s="2">
        <f>IF(VLOOKUP(Table2[[#This Row],[AwayTeam]],Table3[[Teams]:[D]],2)&lt;&gt;VLOOKUP(Table2[[#This Row],[HomeTeam]],Table3[[Teams]:[D]],2),1,0)</f>
        <v>1</v>
      </c>
    </row>
    <row r="1050" spans="1:23" x14ac:dyDescent="0.25">
      <c r="A1050" s="5"/>
      <c r="B1050" s="3">
        <v>45729</v>
      </c>
      <c r="C1050" s="10" t="s">
        <v>1162</v>
      </c>
      <c r="D1050" s="4" t="s">
        <v>17</v>
      </c>
      <c r="E1050" s="4" t="s">
        <v>38</v>
      </c>
      <c r="F1050" s="4"/>
      <c r="G1050" s="4"/>
      <c r="H1050" s="4" t="str">
        <f t="shared" si="50"/>
        <v>_</v>
      </c>
      <c r="I1050" s="4"/>
      <c r="J1050" s="4"/>
      <c r="K1050" s="4"/>
      <c r="L1050" s="2" t="str">
        <f t="shared" si="49"/>
        <v>_</v>
      </c>
      <c r="M1050" s="4"/>
      <c r="N1050" s="4">
        <f>IF(ISBLANK(Table2[[#This Row],[ActualResult]]), 0, 1)</f>
        <v>0</v>
      </c>
      <c r="O1050" s="4" t="str">
        <f>IF(ISBLANK(Table2[[#This Row],[ActualResult]]), "_", IF(Table2[[#This Row],[ActualWinner]]=Table2[[#This Row],[PredictedWinner]], "Y", "N"))</f>
        <v>_</v>
      </c>
      <c r="P1050" s="4" t="str">
        <f>IF(ISBLANK(Table2[[#This Row],[ActualResult]]), "_", IF(Table2[[#This Row],[ActualAwayScore]]=Table2[[#This Row],[PredictedAwayScore]], "Y", "N"))</f>
        <v>_</v>
      </c>
      <c r="Q1050" s="4" t="str">
        <f>IF(ISBLANK(Table2[[#This Row],[ActualResult]]), "_", IF(Table2[[#This Row],[ActualHomeScore]]=Table2[[#This Row],[PredictedHomeScore]], "Y", "N"))</f>
        <v>_</v>
      </c>
      <c r="R1050" s="2"/>
      <c r="S1050" s="2" t="str">
        <f t="shared" si="48"/>
        <v>_</v>
      </c>
      <c r="T1050" s="2">
        <f>IF(VLOOKUP(Table2[[#This Row],[AwayTeam]],Table3[[Teams]:[D]],2)=VLOOKUP(Table2[[#This Row],[HomeTeam]],Table3[[Teams]:[D]],2),1,0)</f>
        <v>1</v>
      </c>
      <c r="U1050" s="2">
        <f>IF(VLOOKUP(Table2[[#This Row],[AwayTeam]],Table3[[Teams]:[D]],3)=VLOOKUP(Table2[[#This Row],[HomeTeam]],Table3[[Teams]:[D]],3),1,0)</f>
        <v>0</v>
      </c>
      <c r="V1050" s="2">
        <f>IF(Table2[[#This Row],[InterConf]]=1,IF(Table2[[#This Row],[InterDiv]]=0, 1, 0), 0)</f>
        <v>1</v>
      </c>
      <c r="W1050" s="2">
        <f>IF(VLOOKUP(Table2[[#This Row],[AwayTeam]],Table3[[Teams]:[D]],2)&lt;&gt;VLOOKUP(Table2[[#This Row],[HomeTeam]],Table3[[Teams]:[D]],2),1,0)</f>
        <v>0</v>
      </c>
    </row>
    <row r="1051" spans="1:23" x14ac:dyDescent="0.25">
      <c r="B1051" s="1">
        <v>45730</v>
      </c>
      <c r="C1051" s="9" t="s">
        <v>1163</v>
      </c>
      <c r="D1051" s="2" t="s">
        <v>31</v>
      </c>
      <c r="E1051" s="2" t="s">
        <v>44</v>
      </c>
      <c r="F1051" s="2"/>
      <c r="G1051" s="2"/>
      <c r="H1051" s="2" t="str">
        <f t="shared" si="50"/>
        <v>_</v>
      </c>
      <c r="I1051" s="2"/>
      <c r="J1051" s="2"/>
      <c r="K1051" s="2"/>
      <c r="L1051" s="19" t="str">
        <f t="shared" si="49"/>
        <v>_</v>
      </c>
      <c r="M1051" s="2"/>
      <c r="N1051" s="2">
        <f>IF(ISBLANK(Table2[[#This Row],[ActualResult]]), 0, 1)</f>
        <v>0</v>
      </c>
      <c r="O1051" s="2" t="str">
        <f>IF(ISBLANK(Table2[[#This Row],[ActualResult]]), "_", IF(Table2[[#This Row],[ActualWinner]]=Table2[[#This Row],[PredictedWinner]], "Y", "N"))</f>
        <v>_</v>
      </c>
      <c r="P1051" s="2" t="str">
        <f>IF(ISBLANK(Table2[[#This Row],[ActualResult]]), "_", IF(Table2[[#This Row],[ActualAwayScore]]=Table2[[#This Row],[PredictedAwayScore]], "Y", "N"))</f>
        <v>_</v>
      </c>
      <c r="Q1051" s="2" t="str">
        <f>IF(ISBLANK(Table2[[#This Row],[ActualResult]]), "_", IF(Table2[[#This Row],[ActualHomeScore]]=Table2[[#This Row],[PredictedHomeScore]], "Y", "N"))</f>
        <v>_</v>
      </c>
      <c r="R1051" s="2"/>
      <c r="S1051" s="2" t="str">
        <f t="shared" si="48"/>
        <v>_</v>
      </c>
      <c r="T1051" s="2">
        <f>IF(VLOOKUP(Table2[[#This Row],[AwayTeam]],Table3[[Teams]:[D]],2)=VLOOKUP(Table2[[#This Row],[HomeTeam]],Table3[[Teams]:[D]],2),1,0)</f>
        <v>1</v>
      </c>
      <c r="U1051" s="2">
        <f>IF(VLOOKUP(Table2[[#This Row],[AwayTeam]],Table3[[Teams]:[D]],3)=VLOOKUP(Table2[[#This Row],[HomeTeam]],Table3[[Teams]:[D]],3),1,0)</f>
        <v>0</v>
      </c>
      <c r="V1051" s="2">
        <f>IF(Table2[[#This Row],[InterConf]]=1,IF(Table2[[#This Row],[InterDiv]]=0, 1, 0), 0)</f>
        <v>1</v>
      </c>
      <c r="W1051" s="2">
        <f>IF(VLOOKUP(Table2[[#This Row],[AwayTeam]],Table3[[Teams]:[D]],2)&lt;&gt;VLOOKUP(Table2[[#This Row],[HomeTeam]],Table3[[Teams]:[D]],2),1,0)</f>
        <v>0</v>
      </c>
    </row>
    <row r="1052" spans="1:23" x14ac:dyDescent="0.25">
      <c r="B1052" s="1">
        <v>45730</v>
      </c>
      <c r="C1052" s="9" t="s">
        <v>1164</v>
      </c>
      <c r="D1052" s="2" t="s">
        <v>23</v>
      </c>
      <c r="E1052" s="2" t="s">
        <v>33</v>
      </c>
      <c r="F1052" s="2"/>
      <c r="G1052" s="2"/>
      <c r="H1052" s="2" t="str">
        <f t="shared" si="50"/>
        <v>_</v>
      </c>
      <c r="I1052" s="2"/>
      <c r="J1052" s="2"/>
      <c r="K1052" s="2"/>
      <c r="L1052" s="2" t="str">
        <f t="shared" si="49"/>
        <v>_</v>
      </c>
      <c r="M1052" s="2"/>
      <c r="N1052" s="2">
        <f>IF(ISBLANK(Table2[[#This Row],[ActualResult]]), 0, 1)</f>
        <v>0</v>
      </c>
      <c r="O1052" s="2" t="str">
        <f>IF(ISBLANK(Table2[[#This Row],[ActualResult]]), "_", IF(Table2[[#This Row],[ActualWinner]]=Table2[[#This Row],[PredictedWinner]], "Y", "N"))</f>
        <v>_</v>
      </c>
      <c r="P1052" s="2" t="str">
        <f>IF(ISBLANK(Table2[[#This Row],[ActualResult]]), "_", IF(Table2[[#This Row],[ActualAwayScore]]=Table2[[#This Row],[PredictedAwayScore]], "Y", "N"))</f>
        <v>_</v>
      </c>
      <c r="Q1052" s="2" t="str">
        <f>IF(ISBLANK(Table2[[#This Row],[ActualResult]]), "_", IF(Table2[[#This Row],[ActualHomeScore]]=Table2[[#This Row],[PredictedHomeScore]], "Y", "N"))</f>
        <v>_</v>
      </c>
      <c r="R1052" s="2"/>
      <c r="S1052" s="2" t="str">
        <f t="shared" si="48"/>
        <v>_</v>
      </c>
      <c r="T1052" s="2">
        <f>IF(VLOOKUP(Table2[[#This Row],[AwayTeam]],Table3[[Teams]:[D]],2)=VLOOKUP(Table2[[#This Row],[HomeTeam]],Table3[[Teams]:[D]],2),1,0)</f>
        <v>0</v>
      </c>
      <c r="U1052" s="2">
        <f>IF(VLOOKUP(Table2[[#This Row],[AwayTeam]],Table3[[Teams]:[D]],3)=VLOOKUP(Table2[[#This Row],[HomeTeam]],Table3[[Teams]:[D]],3),1,0)</f>
        <v>0</v>
      </c>
      <c r="V1052" s="2">
        <f>IF(Table2[[#This Row],[InterConf]]=1,IF(Table2[[#This Row],[InterDiv]]=0, 1, 0), 0)</f>
        <v>0</v>
      </c>
      <c r="W1052" s="2">
        <f>IF(VLOOKUP(Table2[[#This Row],[AwayTeam]],Table3[[Teams]:[D]],2)&lt;&gt;VLOOKUP(Table2[[#This Row],[HomeTeam]],Table3[[Teams]:[D]],2),1,0)</f>
        <v>1</v>
      </c>
    </row>
    <row r="1053" spans="1:23" x14ac:dyDescent="0.25">
      <c r="B1053" s="1">
        <v>45730</v>
      </c>
      <c r="C1053" s="9" t="s">
        <v>1165</v>
      </c>
      <c r="D1053" s="2" t="s">
        <v>34</v>
      </c>
      <c r="E1053" s="2" t="s">
        <v>22</v>
      </c>
      <c r="F1053" s="2"/>
      <c r="G1053" s="2"/>
      <c r="H1053" s="2" t="str">
        <f t="shared" si="50"/>
        <v>_</v>
      </c>
      <c r="I1053" s="2"/>
      <c r="J1053" s="2"/>
      <c r="K1053" s="2"/>
      <c r="L1053" s="2" t="str">
        <f t="shared" si="49"/>
        <v>_</v>
      </c>
      <c r="M1053" s="2"/>
      <c r="N1053" s="2">
        <f>IF(ISBLANK(Table2[[#This Row],[ActualResult]]), 0, 1)</f>
        <v>0</v>
      </c>
      <c r="O1053" s="2" t="str">
        <f>IF(ISBLANK(Table2[[#This Row],[ActualResult]]), "_", IF(Table2[[#This Row],[ActualWinner]]=Table2[[#This Row],[PredictedWinner]], "Y", "N"))</f>
        <v>_</v>
      </c>
      <c r="P1053" s="2" t="str">
        <f>IF(ISBLANK(Table2[[#This Row],[ActualResult]]), "_", IF(Table2[[#This Row],[ActualAwayScore]]=Table2[[#This Row],[PredictedAwayScore]], "Y", "N"))</f>
        <v>_</v>
      </c>
      <c r="Q1053" s="2" t="str">
        <f>IF(ISBLANK(Table2[[#This Row],[ActualResult]]), "_", IF(Table2[[#This Row],[ActualHomeScore]]=Table2[[#This Row],[PredictedHomeScore]], "Y", "N"))</f>
        <v>_</v>
      </c>
      <c r="R1053" s="2"/>
      <c r="S1053" s="2" t="str">
        <f t="shared" si="48"/>
        <v>_</v>
      </c>
      <c r="T1053" s="2">
        <f>IF(VLOOKUP(Table2[[#This Row],[AwayTeam]],Table3[[Teams]:[D]],2)=VLOOKUP(Table2[[#This Row],[HomeTeam]],Table3[[Teams]:[D]],2),1,0)</f>
        <v>1</v>
      </c>
      <c r="U1053" s="2">
        <f>IF(VLOOKUP(Table2[[#This Row],[AwayTeam]],Table3[[Teams]:[D]],3)=VLOOKUP(Table2[[#This Row],[HomeTeam]],Table3[[Teams]:[D]],3),1,0)</f>
        <v>1</v>
      </c>
      <c r="V1053" s="2">
        <f>IF(Table2[[#This Row],[InterConf]]=1,IF(Table2[[#This Row],[InterDiv]]=0, 1, 0), 0)</f>
        <v>0</v>
      </c>
      <c r="W1053" s="2">
        <f>IF(VLOOKUP(Table2[[#This Row],[AwayTeam]],Table3[[Teams]:[D]],2)&lt;&gt;VLOOKUP(Table2[[#This Row],[HomeTeam]],Table3[[Teams]:[D]],2),1,0)</f>
        <v>0</v>
      </c>
    </row>
    <row r="1054" spans="1:23" x14ac:dyDescent="0.25">
      <c r="B1054" s="1">
        <v>45730</v>
      </c>
      <c r="C1054" s="9" t="s">
        <v>1166</v>
      </c>
      <c r="D1054" s="2" t="s">
        <v>26</v>
      </c>
      <c r="E1054" s="2" t="s">
        <v>24</v>
      </c>
      <c r="F1054" s="2"/>
      <c r="G1054" s="2"/>
      <c r="H1054" s="2" t="str">
        <f t="shared" si="50"/>
        <v>_</v>
      </c>
      <c r="I1054" s="2"/>
      <c r="J1054" s="2"/>
      <c r="K1054" s="2"/>
      <c r="L1054" s="2" t="str">
        <f t="shared" si="49"/>
        <v>_</v>
      </c>
      <c r="M1054" s="2"/>
      <c r="N1054" s="2">
        <f>IF(ISBLANK(Table2[[#This Row],[ActualResult]]), 0, 1)</f>
        <v>0</v>
      </c>
      <c r="O1054" s="2" t="str">
        <f>IF(ISBLANK(Table2[[#This Row],[ActualResult]]), "_", IF(Table2[[#This Row],[ActualWinner]]=Table2[[#This Row],[PredictedWinner]], "Y", "N"))</f>
        <v>_</v>
      </c>
      <c r="P1054" s="2" t="str">
        <f>IF(ISBLANK(Table2[[#This Row],[ActualResult]]), "_", IF(Table2[[#This Row],[ActualAwayScore]]=Table2[[#This Row],[PredictedAwayScore]], "Y", "N"))</f>
        <v>_</v>
      </c>
      <c r="Q1054" s="2" t="str">
        <f>IF(ISBLANK(Table2[[#This Row],[ActualResult]]), "_", IF(Table2[[#This Row],[ActualHomeScore]]=Table2[[#This Row],[PredictedHomeScore]], "Y", "N"))</f>
        <v>_</v>
      </c>
      <c r="R1054" s="2"/>
      <c r="S1054" s="2" t="str">
        <f t="shared" si="48"/>
        <v>_</v>
      </c>
      <c r="T1054" s="2">
        <f>IF(VLOOKUP(Table2[[#This Row],[AwayTeam]],Table3[[Teams]:[D]],2)=VLOOKUP(Table2[[#This Row],[HomeTeam]],Table3[[Teams]:[D]],2),1,0)</f>
        <v>1</v>
      </c>
      <c r="U1054" s="2">
        <f>IF(VLOOKUP(Table2[[#This Row],[AwayTeam]],Table3[[Teams]:[D]],3)=VLOOKUP(Table2[[#This Row],[HomeTeam]],Table3[[Teams]:[D]],3),1,0)</f>
        <v>0</v>
      </c>
      <c r="V1054" s="2">
        <f>IF(Table2[[#This Row],[InterConf]]=1,IF(Table2[[#This Row],[InterDiv]]=0, 1, 0), 0)</f>
        <v>1</v>
      </c>
      <c r="W1054" s="2">
        <f>IF(VLOOKUP(Table2[[#This Row],[AwayTeam]],Table3[[Teams]:[D]],2)&lt;&gt;VLOOKUP(Table2[[#This Row],[HomeTeam]],Table3[[Teams]:[D]],2),1,0)</f>
        <v>0</v>
      </c>
    </row>
    <row r="1055" spans="1:23" x14ac:dyDescent="0.25">
      <c r="B1055" s="1">
        <v>45730</v>
      </c>
      <c r="C1055" s="9" t="s">
        <v>1167</v>
      </c>
      <c r="D1055" s="2" t="s">
        <v>35</v>
      </c>
      <c r="E1055" s="2" t="s">
        <v>47</v>
      </c>
      <c r="F1055" s="2"/>
      <c r="G1055" s="2"/>
      <c r="H1055" s="2" t="str">
        <f t="shared" si="50"/>
        <v>_</v>
      </c>
      <c r="I1055" s="2"/>
      <c r="J1055" s="2"/>
      <c r="K1055" s="2"/>
      <c r="L1055" s="2" t="str">
        <f t="shared" si="49"/>
        <v>_</v>
      </c>
      <c r="M1055" s="2"/>
      <c r="N1055" s="2">
        <f>IF(ISBLANK(Table2[[#This Row],[ActualResult]]), 0, 1)</f>
        <v>0</v>
      </c>
      <c r="O1055" s="2" t="str">
        <f>IF(ISBLANK(Table2[[#This Row],[ActualResult]]), "_", IF(Table2[[#This Row],[ActualWinner]]=Table2[[#This Row],[PredictedWinner]], "Y", "N"))</f>
        <v>_</v>
      </c>
      <c r="P1055" s="2" t="str">
        <f>IF(ISBLANK(Table2[[#This Row],[ActualResult]]), "_", IF(Table2[[#This Row],[ActualAwayScore]]=Table2[[#This Row],[PredictedAwayScore]], "Y", "N"))</f>
        <v>_</v>
      </c>
      <c r="Q1055" s="2" t="str">
        <f>IF(ISBLANK(Table2[[#This Row],[ActualResult]]), "_", IF(Table2[[#This Row],[ActualHomeScore]]=Table2[[#This Row],[PredictedHomeScore]], "Y", "N"))</f>
        <v>_</v>
      </c>
      <c r="R1055" s="2"/>
      <c r="S1055" s="2" t="str">
        <f t="shared" si="48"/>
        <v>_</v>
      </c>
      <c r="T1055" s="2">
        <f>IF(VLOOKUP(Table2[[#This Row],[AwayTeam]],Table3[[Teams]:[D]],2)=VLOOKUP(Table2[[#This Row],[HomeTeam]],Table3[[Teams]:[D]],2),1,0)</f>
        <v>1</v>
      </c>
      <c r="U1055" s="2">
        <f>IF(VLOOKUP(Table2[[#This Row],[AwayTeam]],Table3[[Teams]:[D]],3)=VLOOKUP(Table2[[#This Row],[HomeTeam]],Table3[[Teams]:[D]],3),1,0)</f>
        <v>0</v>
      </c>
      <c r="V1055" s="2">
        <f>IF(Table2[[#This Row],[InterConf]]=1,IF(Table2[[#This Row],[InterDiv]]=0, 1, 0), 0)</f>
        <v>1</v>
      </c>
      <c r="W1055" s="2">
        <f>IF(VLOOKUP(Table2[[#This Row],[AwayTeam]],Table3[[Teams]:[D]],2)&lt;&gt;VLOOKUP(Table2[[#This Row],[HomeTeam]],Table3[[Teams]:[D]],2),1,0)</f>
        <v>0</v>
      </c>
    </row>
    <row r="1056" spans="1:23" x14ac:dyDescent="0.25">
      <c r="A1056" s="5"/>
      <c r="B1056" s="3">
        <v>45730</v>
      </c>
      <c r="C1056" s="10" t="s">
        <v>1168</v>
      </c>
      <c r="D1056" s="4" t="s">
        <v>15</v>
      </c>
      <c r="E1056" s="4" t="s">
        <v>12</v>
      </c>
      <c r="F1056" s="4"/>
      <c r="G1056" s="4"/>
      <c r="H1056" s="4" t="str">
        <f t="shared" si="50"/>
        <v>_</v>
      </c>
      <c r="I1056" s="4"/>
      <c r="J1056" s="4"/>
      <c r="K1056" s="4"/>
      <c r="L1056" s="2" t="str">
        <f t="shared" si="49"/>
        <v>_</v>
      </c>
      <c r="M1056" s="4"/>
      <c r="N1056" s="4">
        <f>IF(ISBLANK(Table2[[#This Row],[ActualResult]]), 0, 1)</f>
        <v>0</v>
      </c>
      <c r="O1056" s="4" t="str">
        <f>IF(ISBLANK(Table2[[#This Row],[ActualResult]]), "_", IF(Table2[[#This Row],[ActualWinner]]=Table2[[#This Row],[PredictedWinner]], "Y", "N"))</f>
        <v>_</v>
      </c>
      <c r="P1056" s="4" t="str">
        <f>IF(ISBLANK(Table2[[#This Row],[ActualResult]]), "_", IF(Table2[[#This Row],[ActualAwayScore]]=Table2[[#This Row],[PredictedAwayScore]], "Y", "N"))</f>
        <v>_</v>
      </c>
      <c r="Q1056" s="4" t="str">
        <f>IF(ISBLANK(Table2[[#This Row],[ActualResult]]), "_", IF(Table2[[#This Row],[ActualHomeScore]]=Table2[[#This Row],[PredictedHomeScore]], "Y", "N"))</f>
        <v>_</v>
      </c>
      <c r="R1056" s="2"/>
      <c r="S1056" s="2" t="str">
        <f t="shared" si="48"/>
        <v>_</v>
      </c>
      <c r="T1056" s="2">
        <f>IF(VLOOKUP(Table2[[#This Row],[AwayTeam]],Table3[[Teams]:[D]],2)=VLOOKUP(Table2[[#This Row],[HomeTeam]],Table3[[Teams]:[D]],2),1,0)</f>
        <v>1</v>
      </c>
      <c r="U1056" s="2">
        <f>IF(VLOOKUP(Table2[[#This Row],[AwayTeam]],Table3[[Teams]:[D]],3)=VLOOKUP(Table2[[#This Row],[HomeTeam]],Table3[[Teams]:[D]],3),1,0)</f>
        <v>0</v>
      </c>
      <c r="V1056" s="2">
        <f>IF(Table2[[#This Row],[InterConf]]=1,IF(Table2[[#This Row],[InterDiv]]=0, 1, 0), 0)</f>
        <v>1</v>
      </c>
      <c r="W1056" s="2">
        <f>IF(VLOOKUP(Table2[[#This Row],[AwayTeam]],Table3[[Teams]:[D]],2)&lt;&gt;VLOOKUP(Table2[[#This Row],[HomeTeam]],Table3[[Teams]:[D]],2),1,0)</f>
        <v>0</v>
      </c>
    </row>
    <row r="1057" spans="1:23" x14ac:dyDescent="0.25">
      <c r="B1057" s="1">
        <v>45731</v>
      </c>
      <c r="C1057" s="9" t="s">
        <v>1169</v>
      </c>
      <c r="D1057" s="2" t="s">
        <v>27</v>
      </c>
      <c r="E1057" s="2" t="s">
        <v>29</v>
      </c>
      <c r="F1057" s="2"/>
      <c r="G1057" s="2"/>
      <c r="H1057" s="2" t="str">
        <f t="shared" si="50"/>
        <v>_</v>
      </c>
      <c r="I1057" s="2"/>
      <c r="J1057" s="2"/>
      <c r="K1057" s="2"/>
      <c r="L1057" s="19" t="str">
        <f t="shared" si="49"/>
        <v>_</v>
      </c>
      <c r="M1057" s="2"/>
      <c r="N1057" s="2">
        <f>IF(ISBLANK(Table2[[#This Row],[ActualResult]]), 0, 1)</f>
        <v>0</v>
      </c>
      <c r="O1057" s="2" t="str">
        <f>IF(ISBLANK(Table2[[#This Row],[ActualResult]]), "_", IF(Table2[[#This Row],[ActualWinner]]=Table2[[#This Row],[PredictedWinner]], "Y", "N"))</f>
        <v>_</v>
      </c>
      <c r="P1057" s="2" t="str">
        <f>IF(ISBLANK(Table2[[#This Row],[ActualResult]]), "_", IF(Table2[[#This Row],[ActualAwayScore]]=Table2[[#This Row],[PredictedAwayScore]], "Y", "N"))</f>
        <v>_</v>
      </c>
      <c r="Q1057" s="2" t="str">
        <f>IF(ISBLANK(Table2[[#This Row],[ActualResult]]), "_", IF(Table2[[#This Row],[ActualHomeScore]]=Table2[[#This Row],[PredictedHomeScore]], "Y", "N"))</f>
        <v>_</v>
      </c>
      <c r="R1057" s="2"/>
      <c r="S1057" s="2" t="str">
        <f t="shared" si="48"/>
        <v>_</v>
      </c>
      <c r="T1057" s="2">
        <f>IF(VLOOKUP(Table2[[#This Row],[AwayTeam]],Table3[[Teams]:[D]],2)=VLOOKUP(Table2[[#This Row],[HomeTeam]],Table3[[Teams]:[D]],2),1,0)</f>
        <v>0</v>
      </c>
      <c r="U1057" s="2">
        <f>IF(VLOOKUP(Table2[[#This Row],[AwayTeam]],Table3[[Teams]:[D]],3)=VLOOKUP(Table2[[#This Row],[HomeTeam]],Table3[[Teams]:[D]],3),1,0)</f>
        <v>0</v>
      </c>
      <c r="V1057" s="2">
        <f>IF(Table2[[#This Row],[InterConf]]=1,IF(Table2[[#This Row],[InterDiv]]=0, 1, 0), 0)</f>
        <v>0</v>
      </c>
      <c r="W1057" s="2">
        <f>IF(VLOOKUP(Table2[[#This Row],[AwayTeam]],Table3[[Teams]:[D]],2)&lt;&gt;VLOOKUP(Table2[[#This Row],[HomeTeam]],Table3[[Teams]:[D]],2),1,0)</f>
        <v>1</v>
      </c>
    </row>
    <row r="1058" spans="1:23" x14ac:dyDescent="0.25">
      <c r="B1058" s="1">
        <v>45731</v>
      </c>
      <c r="C1058" s="9" t="s">
        <v>1170</v>
      </c>
      <c r="D1058" s="2" t="s">
        <v>32</v>
      </c>
      <c r="E1058" s="2" t="s">
        <v>21</v>
      </c>
      <c r="F1058" s="2"/>
      <c r="G1058" s="2"/>
      <c r="H1058" s="2" t="str">
        <f t="shared" si="50"/>
        <v>_</v>
      </c>
      <c r="I1058" s="2"/>
      <c r="J1058" s="2"/>
      <c r="K1058" s="2"/>
      <c r="L1058" s="2" t="str">
        <f t="shared" si="49"/>
        <v>_</v>
      </c>
      <c r="M1058" s="2"/>
      <c r="N1058" s="2">
        <f>IF(ISBLANK(Table2[[#This Row],[ActualResult]]), 0, 1)</f>
        <v>0</v>
      </c>
      <c r="O1058" s="2" t="str">
        <f>IF(ISBLANK(Table2[[#This Row],[ActualResult]]), "_", IF(Table2[[#This Row],[ActualWinner]]=Table2[[#This Row],[PredictedWinner]], "Y", "N"))</f>
        <v>_</v>
      </c>
      <c r="P1058" s="2" t="str">
        <f>IF(ISBLANK(Table2[[#This Row],[ActualResult]]), "_", IF(Table2[[#This Row],[ActualAwayScore]]=Table2[[#This Row],[PredictedAwayScore]], "Y", "N"))</f>
        <v>_</v>
      </c>
      <c r="Q1058" s="2" t="str">
        <f>IF(ISBLANK(Table2[[#This Row],[ActualResult]]), "_", IF(Table2[[#This Row],[ActualHomeScore]]=Table2[[#This Row],[PredictedHomeScore]], "Y", "N"))</f>
        <v>_</v>
      </c>
      <c r="R1058" s="2"/>
      <c r="S1058" s="2" t="str">
        <f t="shared" si="48"/>
        <v>_</v>
      </c>
      <c r="T1058" s="2">
        <f>IF(VLOOKUP(Table2[[#This Row],[AwayTeam]],Table3[[Teams]:[D]],2)=VLOOKUP(Table2[[#This Row],[HomeTeam]],Table3[[Teams]:[D]],2),1,0)</f>
        <v>1</v>
      </c>
      <c r="U1058" s="2">
        <f>IF(VLOOKUP(Table2[[#This Row],[AwayTeam]],Table3[[Teams]:[D]],3)=VLOOKUP(Table2[[#This Row],[HomeTeam]],Table3[[Teams]:[D]],3),1,0)</f>
        <v>1</v>
      </c>
      <c r="V1058" s="2">
        <f>IF(Table2[[#This Row],[InterConf]]=1,IF(Table2[[#This Row],[InterDiv]]=0, 1, 0), 0)</f>
        <v>0</v>
      </c>
      <c r="W1058" s="2">
        <f>IF(VLOOKUP(Table2[[#This Row],[AwayTeam]],Table3[[Teams]:[D]],2)&lt;&gt;VLOOKUP(Table2[[#This Row],[HomeTeam]],Table3[[Teams]:[D]],2),1,0)</f>
        <v>0</v>
      </c>
    </row>
    <row r="1059" spans="1:23" x14ac:dyDescent="0.25">
      <c r="B1059" s="1">
        <v>45731</v>
      </c>
      <c r="C1059" s="9" t="s">
        <v>1171</v>
      </c>
      <c r="D1059" s="2" t="s">
        <v>46</v>
      </c>
      <c r="E1059" s="2" t="s">
        <v>38</v>
      </c>
      <c r="F1059" s="2"/>
      <c r="G1059" s="2"/>
      <c r="H1059" s="2" t="str">
        <f t="shared" si="50"/>
        <v>_</v>
      </c>
      <c r="I1059" s="2"/>
      <c r="J1059" s="2"/>
      <c r="K1059" s="2"/>
      <c r="L1059" s="2" t="str">
        <f t="shared" si="49"/>
        <v>_</v>
      </c>
      <c r="M1059" s="2"/>
      <c r="N1059" s="2">
        <f>IF(ISBLANK(Table2[[#This Row],[ActualResult]]), 0, 1)</f>
        <v>0</v>
      </c>
      <c r="O1059" s="2" t="str">
        <f>IF(ISBLANK(Table2[[#This Row],[ActualResult]]), "_", IF(Table2[[#This Row],[ActualWinner]]=Table2[[#This Row],[PredictedWinner]], "Y", "N"))</f>
        <v>_</v>
      </c>
      <c r="P1059" s="2" t="str">
        <f>IF(ISBLANK(Table2[[#This Row],[ActualResult]]), "_", IF(Table2[[#This Row],[ActualAwayScore]]=Table2[[#This Row],[PredictedAwayScore]], "Y", "N"))</f>
        <v>_</v>
      </c>
      <c r="Q1059" s="2" t="str">
        <f>IF(ISBLANK(Table2[[#This Row],[ActualResult]]), "_", IF(Table2[[#This Row],[ActualHomeScore]]=Table2[[#This Row],[PredictedHomeScore]], "Y", "N"))</f>
        <v>_</v>
      </c>
      <c r="R1059" s="2"/>
      <c r="S1059" s="2" t="str">
        <f t="shared" si="48"/>
        <v>_</v>
      </c>
      <c r="T1059" s="2">
        <f>IF(VLOOKUP(Table2[[#This Row],[AwayTeam]],Table3[[Teams]:[D]],2)=VLOOKUP(Table2[[#This Row],[HomeTeam]],Table3[[Teams]:[D]],2),1,0)</f>
        <v>0</v>
      </c>
      <c r="U1059" s="2">
        <f>IF(VLOOKUP(Table2[[#This Row],[AwayTeam]],Table3[[Teams]:[D]],3)=VLOOKUP(Table2[[#This Row],[HomeTeam]],Table3[[Teams]:[D]],3),1,0)</f>
        <v>0</v>
      </c>
      <c r="V1059" s="2">
        <f>IF(Table2[[#This Row],[InterConf]]=1,IF(Table2[[#This Row],[InterDiv]]=0, 1, 0), 0)</f>
        <v>0</v>
      </c>
      <c r="W1059" s="2">
        <f>IF(VLOOKUP(Table2[[#This Row],[AwayTeam]],Table3[[Teams]:[D]],2)&lt;&gt;VLOOKUP(Table2[[#This Row],[HomeTeam]],Table3[[Teams]:[D]],2),1,0)</f>
        <v>1</v>
      </c>
    </row>
    <row r="1060" spans="1:23" x14ac:dyDescent="0.25">
      <c r="B1060" s="1">
        <v>45731</v>
      </c>
      <c r="C1060" s="9" t="s">
        <v>1172</v>
      </c>
      <c r="D1060" s="2" t="s">
        <v>43</v>
      </c>
      <c r="E1060" s="2" t="s">
        <v>16</v>
      </c>
      <c r="F1060" s="2"/>
      <c r="G1060" s="2"/>
      <c r="H1060" s="2" t="str">
        <f t="shared" si="50"/>
        <v>_</v>
      </c>
      <c r="I1060" s="2"/>
      <c r="J1060" s="2"/>
      <c r="K1060" s="2"/>
      <c r="L1060" s="2" t="str">
        <f t="shared" si="49"/>
        <v>_</v>
      </c>
      <c r="M1060" s="2"/>
      <c r="N1060" s="2">
        <f>IF(ISBLANK(Table2[[#This Row],[ActualResult]]), 0, 1)</f>
        <v>0</v>
      </c>
      <c r="O1060" s="2" t="str">
        <f>IF(ISBLANK(Table2[[#This Row],[ActualResult]]), "_", IF(Table2[[#This Row],[ActualWinner]]=Table2[[#This Row],[PredictedWinner]], "Y", "N"))</f>
        <v>_</v>
      </c>
      <c r="P1060" s="2" t="str">
        <f>IF(ISBLANK(Table2[[#This Row],[ActualResult]]), "_", IF(Table2[[#This Row],[ActualAwayScore]]=Table2[[#This Row],[PredictedAwayScore]], "Y", "N"))</f>
        <v>_</v>
      </c>
      <c r="Q1060" s="2" t="str">
        <f>IF(ISBLANK(Table2[[#This Row],[ActualResult]]), "_", IF(Table2[[#This Row],[ActualHomeScore]]=Table2[[#This Row],[PredictedHomeScore]], "Y", "N"))</f>
        <v>_</v>
      </c>
      <c r="R1060" s="2"/>
      <c r="S1060" s="2" t="str">
        <f t="shared" si="48"/>
        <v>_</v>
      </c>
      <c r="T1060" s="2">
        <f>IF(VLOOKUP(Table2[[#This Row],[AwayTeam]],Table3[[Teams]:[D]],2)=VLOOKUP(Table2[[#This Row],[HomeTeam]],Table3[[Teams]:[D]],2),1,0)</f>
        <v>1</v>
      </c>
      <c r="U1060" s="2">
        <f>IF(VLOOKUP(Table2[[#This Row],[AwayTeam]],Table3[[Teams]:[D]],3)=VLOOKUP(Table2[[#This Row],[HomeTeam]],Table3[[Teams]:[D]],3),1,0)</f>
        <v>1</v>
      </c>
      <c r="V1060" s="2">
        <f>IF(Table2[[#This Row],[InterConf]]=1,IF(Table2[[#This Row],[InterDiv]]=0, 1, 0), 0)</f>
        <v>0</v>
      </c>
      <c r="W1060" s="2">
        <f>IF(VLOOKUP(Table2[[#This Row],[AwayTeam]],Table3[[Teams]:[D]],2)&lt;&gt;VLOOKUP(Table2[[#This Row],[HomeTeam]],Table3[[Teams]:[D]],2),1,0)</f>
        <v>0</v>
      </c>
    </row>
    <row r="1061" spans="1:23" x14ac:dyDescent="0.25">
      <c r="B1061" s="1">
        <v>45731</v>
      </c>
      <c r="C1061" s="9" t="s">
        <v>1173</v>
      </c>
      <c r="D1061" s="2" t="s">
        <v>30</v>
      </c>
      <c r="E1061" s="2" t="s">
        <v>18</v>
      </c>
      <c r="F1061" s="2"/>
      <c r="G1061" s="2"/>
      <c r="H1061" s="2" t="str">
        <f t="shared" si="50"/>
        <v>_</v>
      </c>
      <c r="I1061" s="2"/>
      <c r="J1061" s="2"/>
      <c r="K1061" s="2"/>
      <c r="L1061" s="2" t="str">
        <f t="shared" si="49"/>
        <v>_</v>
      </c>
      <c r="M1061" s="2"/>
      <c r="N1061" s="2">
        <f>IF(ISBLANK(Table2[[#This Row],[ActualResult]]), 0, 1)</f>
        <v>0</v>
      </c>
      <c r="O1061" s="2" t="str">
        <f>IF(ISBLANK(Table2[[#This Row],[ActualResult]]), "_", IF(Table2[[#This Row],[ActualWinner]]=Table2[[#This Row],[PredictedWinner]], "Y", "N"))</f>
        <v>_</v>
      </c>
      <c r="P1061" s="2" t="str">
        <f>IF(ISBLANK(Table2[[#This Row],[ActualResult]]), "_", IF(Table2[[#This Row],[ActualAwayScore]]=Table2[[#This Row],[PredictedAwayScore]], "Y", "N"))</f>
        <v>_</v>
      </c>
      <c r="Q1061" s="2" t="str">
        <f>IF(ISBLANK(Table2[[#This Row],[ActualResult]]), "_", IF(Table2[[#This Row],[ActualHomeScore]]=Table2[[#This Row],[PredictedHomeScore]], "Y", "N"))</f>
        <v>_</v>
      </c>
      <c r="R1061" s="2"/>
      <c r="S1061" s="2" t="str">
        <f t="shared" si="48"/>
        <v>_</v>
      </c>
      <c r="T1061" s="2">
        <f>IF(VLOOKUP(Table2[[#This Row],[AwayTeam]],Table3[[Teams]:[D]],2)=VLOOKUP(Table2[[#This Row],[HomeTeam]],Table3[[Teams]:[D]],2),1,0)</f>
        <v>1</v>
      </c>
      <c r="U1061" s="2">
        <f>IF(VLOOKUP(Table2[[#This Row],[AwayTeam]],Table3[[Teams]:[D]],3)=VLOOKUP(Table2[[#This Row],[HomeTeam]],Table3[[Teams]:[D]],3),1,0)</f>
        <v>1</v>
      </c>
      <c r="V1061" s="2">
        <f>IF(Table2[[#This Row],[InterConf]]=1,IF(Table2[[#This Row],[InterDiv]]=0, 1, 0), 0)</f>
        <v>0</v>
      </c>
      <c r="W1061" s="2">
        <f>IF(VLOOKUP(Table2[[#This Row],[AwayTeam]],Table3[[Teams]:[D]],2)&lt;&gt;VLOOKUP(Table2[[#This Row],[HomeTeam]],Table3[[Teams]:[D]],2),1,0)</f>
        <v>0</v>
      </c>
    </row>
    <row r="1062" spans="1:23" x14ac:dyDescent="0.25">
      <c r="B1062" s="1">
        <v>45731</v>
      </c>
      <c r="C1062" s="9" t="s">
        <v>1174</v>
      </c>
      <c r="D1062" s="2" t="s">
        <v>14</v>
      </c>
      <c r="E1062" s="2" t="s">
        <v>19</v>
      </c>
      <c r="F1062" s="2"/>
      <c r="G1062" s="2"/>
      <c r="H1062" s="2" t="str">
        <f t="shared" si="50"/>
        <v>_</v>
      </c>
      <c r="I1062" s="2"/>
      <c r="J1062" s="2"/>
      <c r="K1062" s="2"/>
      <c r="L1062" s="2" t="str">
        <f t="shared" si="49"/>
        <v>_</v>
      </c>
      <c r="M1062" s="2"/>
      <c r="N1062" s="2">
        <f>IF(ISBLANK(Table2[[#This Row],[ActualResult]]), 0, 1)</f>
        <v>0</v>
      </c>
      <c r="O1062" s="2" t="str">
        <f>IF(ISBLANK(Table2[[#This Row],[ActualResult]]), "_", IF(Table2[[#This Row],[ActualWinner]]=Table2[[#This Row],[PredictedWinner]], "Y", "N"))</f>
        <v>_</v>
      </c>
      <c r="P1062" s="2" t="str">
        <f>IF(ISBLANK(Table2[[#This Row],[ActualResult]]), "_", IF(Table2[[#This Row],[ActualAwayScore]]=Table2[[#This Row],[PredictedAwayScore]], "Y", "N"))</f>
        <v>_</v>
      </c>
      <c r="Q1062" s="2" t="str">
        <f>IF(ISBLANK(Table2[[#This Row],[ActualResult]]), "_", IF(Table2[[#This Row],[ActualHomeScore]]=Table2[[#This Row],[PredictedHomeScore]], "Y", "N"))</f>
        <v>_</v>
      </c>
      <c r="R1062" s="2"/>
      <c r="S1062" s="2" t="str">
        <f t="shared" si="48"/>
        <v>_</v>
      </c>
      <c r="T1062" s="2">
        <f>IF(VLOOKUP(Table2[[#This Row],[AwayTeam]],Table3[[Teams]:[D]],2)=VLOOKUP(Table2[[#This Row],[HomeTeam]],Table3[[Teams]:[D]],2),1,0)</f>
        <v>1</v>
      </c>
      <c r="U1062" s="2">
        <f>IF(VLOOKUP(Table2[[#This Row],[AwayTeam]],Table3[[Teams]:[D]],3)=VLOOKUP(Table2[[#This Row],[HomeTeam]],Table3[[Teams]:[D]],3),1,0)</f>
        <v>1</v>
      </c>
      <c r="V1062" s="2">
        <f>IF(Table2[[#This Row],[InterConf]]=1,IF(Table2[[#This Row],[InterDiv]]=0, 1, 0), 0)</f>
        <v>0</v>
      </c>
      <c r="W1062" s="2">
        <f>IF(VLOOKUP(Table2[[#This Row],[AwayTeam]],Table3[[Teams]:[D]],2)&lt;&gt;VLOOKUP(Table2[[#This Row],[HomeTeam]],Table3[[Teams]:[D]],2),1,0)</f>
        <v>0</v>
      </c>
    </row>
    <row r="1063" spans="1:23" x14ac:dyDescent="0.25">
      <c r="B1063" s="1">
        <v>45731</v>
      </c>
      <c r="C1063" s="9" t="s">
        <v>1175</v>
      </c>
      <c r="D1063" s="2" t="s">
        <v>44</v>
      </c>
      <c r="E1063" s="2" t="s">
        <v>45</v>
      </c>
      <c r="F1063" s="2"/>
      <c r="G1063" s="2"/>
      <c r="H1063" s="2" t="str">
        <f t="shared" si="50"/>
        <v>_</v>
      </c>
      <c r="I1063" s="2"/>
      <c r="J1063" s="2"/>
      <c r="K1063" s="2"/>
      <c r="L1063" s="2" t="str">
        <f t="shared" si="49"/>
        <v>_</v>
      </c>
      <c r="M1063" s="2"/>
      <c r="N1063" s="2">
        <f>IF(ISBLANK(Table2[[#This Row],[ActualResult]]), 0, 1)</f>
        <v>0</v>
      </c>
      <c r="O1063" s="2" t="str">
        <f>IF(ISBLANK(Table2[[#This Row],[ActualResult]]), "_", IF(Table2[[#This Row],[ActualWinner]]=Table2[[#This Row],[PredictedWinner]], "Y", "N"))</f>
        <v>_</v>
      </c>
      <c r="P1063" s="2" t="str">
        <f>IF(ISBLANK(Table2[[#This Row],[ActualResult]]), "_", IF(Table2[[#This Row],[ActualAwayScore]]=Table2[[#This Row],[PredictedAwayScore]], "Y", "N"))</f>
        <v>_</v>
      </c>
      <c r="Q1063" s="2" t="str">
        <f>IF(ISBLANK(Table2[[#This Row],[ActualResult]]), "_", IF(Table2[[#This Row],[ActualHomeScore]]=Table2[[#This Row],[PredictedHomeScore]], "Y", "N"))</f>
        <v>_</v>
      </c>
      <c r="R1063" s="2"/>
      <c r="S1063" s="2" t="str">
        <f t="shared" si="48"/>
        <v>_</v>
      </c>
      <c r="T1063" s="2">
        <f>IF(VLOOKUP(Table2[[#This Row],[AwayTeam]],Table3[[Teams]:[D]],2)=VLOOKUP(Table2[[#This Row],[HomeTeam]],Table3[[Teams]:[D]],2),1,0)</f>
        <v>1</v>
      </c>
      <c r="U1063" s="2">
        <f>IF(VLOOKUP(Table2[[#This Row],[AwayTeam]],Table3[[Teams]:[D]],3)=VLOOKUP(Table2[[#This Row],[HomeTeam]],Table3[[Teams]:[D]],3),1,0)</f>
        <v>1</v>
      </c>
      <c r="V1063" s="2">
        <f>IF(Table2[[#This Row],[InterConf]]=1,IF(Table2[[#This Row],[InterDiv]]=0, 1, 0), 0)</f>
        <v>0</v>
      </c>
      <c r="W1063" s="2">
        <f>IF(VLOOKUP(Table2[[#This Row],[AwayTeam]],Table3[[Teams]:[D]],2)&lt;&gt;VLOOKUP(Table2[[#This Row],[HomeTeam]],Table3[[Teams]:[D]],2),1,0)</f>
        <v>0</v>
      </c>
    </row>
    <row r="1064" spans="1:23" x14ac:dyDescent="0.25">
      <c r="B1064" s="1">
        <v>45731</v>
      </c>
      <c r="C1064" s="9" t="s">
        <v>1176</v>
      </c>
      <c r="D1064" s="2" t="s">
        <v>20</v>
      </c>
      <c r="E1064" s="2" t="s">
        <v>36</v>
      </c>
      <c r="F1064" s="2"/>
      <c r="G1064" s="2"/>
      <c r="H1064" s="2" t="str">
        <f t="shared" si="50"/>
        <v>_</v>
      </c>
      <c r="I1064" s="2"/>
      <c r="J1064" s="2"/>
      <c r="K1064" s="2"/>
      <c r="L1064" s="2" t="str">
        <f t="shared" si="49"/>
        <v>_</v>
      </c>
      <c r="M1064" s="2"/>
      <c r="N1064" s="2">
        <f>IF(ISBLANK(Table2[[#This Row],[ActualResult]]), 0, 1)</f>
        <v>0</v>
      </c>
      <c r="O1064" s="2" t="str">
        <f>IF(ISBLANK(Table2[[#This Row],[ActualResult]]), "_", IF(Table2[[#This Row],[ActualWinner]]=Table2[[#This Row],[PredictedWinner]], "Y", "N"))</f>
        <v>_</v>
      </c>
      <c r="P1064" s="2" t="str">
        <f>IF(ISBLANK(Table2[[#This Row],[ActualResult]]), "_", IF(Table2[[#This Row],[ActualAwayScore]]=Table2[[#This Row],[PredictedAwayScore]], "Y", "N"))</f>
        <v>_</v>
      </c>
      <c r="Q1064" s="2" t="str">
        <f>IF(ISBLANK(Table2[[#This Row],[ActualResult]]), "_", IF(Table2[[#This Row],[ActualHomeScore]]=Table2[[#This Row],[PredictedHomeScore]], "Y", "N"))</f>
        <v>_</v>
      </c>
      <c r="R1064" s="2"/>
      <c r="S1064" s="2" t="str">
        <f t="shared" si="48"/>
        <v>_</v>
      </c>
      <c r="T1064" s="2">
        <f>IF(VLOOKUP(Table2[[#This Row],[AwayTeam]],Table3[[Teams]:[D]],2)=VLOOKUP(Table2[[#This Row],[HomeTeam]],Table3[[Teams]:[D]],2),1,0)</f>
        <v>1</v>
      </c>
      <c r="U1064" s="2">
        <f>IF(VLOOKUP(Table2[[#This Row],[AwayTeam]],Table3[[Teams]:[D]],3)=VLOOKUP(Table2[[#This Row],[HomeTeam]],Table3[[Teams]:[D]],3),1,0)</f>
        <v>1</v>
      </c>
      <c r="V1064" s="2">
        <f>IF(Table2[[#This Row],[InterConf]]=1,IF(Table2[[#This Row],[InterDiv]]=0, 1, 0), 0)</f>
        <v>0</v>
      </c>
      <c r="W1064" s="2">
        <f>IF(VLOOKUP(Table2[[#This Row],[AwayTeam]],Table3[[Teams]:[D]],2)&lt;&gt;VLOOKUP(Table2[[#This Row],[HomeTeam]],Table3[[Teams]:[D]],2),1,0)</f>
        <v>0</v>
      </c>
    </row>
    <row r="1065" spans="1:23" x14ac:dyDescent="0.25">
      <c r="B1065" s="1">
        <v>45731</v>
      </c>
      <c r="C1065" s="9" t="s">
        <v>1177</v>
      </c>
      <c r="D1065" s="2" t="s">
        <v>13</v>
      </c>
      <c r="E1065" s="2" t="s">
        <v>37</v>
      </c>
      <c r="F1065" s="2"/>
      <c r="G1065" s="2"/>
      <c r="H1065" s="2" t="str">
        <f t="shared" si="50"/>
        <v>_</v>
      </c>
      <c r="I1065" s="2"/>
      <c r="J1065" s="2"/>
      <c r="K1065" s="2"/>
      <c r="L1065" s="2" t="str">
        <f t="shared" si="49"/>
        <v>_</v>
      </c>
      <c r="M1065" s="2"/>
      <c r="N1065" s="2">
        <f>IF(ISBLANK(Table2[[#This Row],[ActualResult]]), 0, 1)</f>
        <v>0</v>
      </c>
      <c r="O1065" s="2" t="str">
        <f>IF(ISBLANK(Table2[[#This Row],[ActualResult]]), "_", IF(Table2[[#This Row],[ActualWinner]]=Table2[[#This Row],[PredictedWinner]], "Y", "N"))</f>
        <v>_</v>
      </c>
      <c r="P1065" s="2" t="str">
        <f>IF(ISBLANK(Table2[[#This Row],[ActualResult]]), "_", IF(Table2[[#This Row],[ActualAwayScore]]=Table2[[#This Row],[PredictedAwayScore]], "Y", "N"))</f>
        <v>_</v>
      </c>
      <c r="Q1065" s="2" t="str">
        <f>IF(ISBLANK(Table2[[#This Row],[ActualResult]]), "_", IF(Table2[[#This Row],[ActualHomeScore]]=Table2[[#This Row],[PredictedHomeScore]], "Y", "N"))</f>
        <v>_</v>
      </c>
      <c r="R1065" s="2"/>
      <c r="S1065" s="2" t="str">
        <f t="shared" si="48"/>
        <v>_</v>
      </c>
      <c r="T1065" s="2">
        <f>IF(VLOOKUP(Table2[[#This Row],[AwayTeam]],Table3[[Teams]:[D]],2)=VLOOKUP(Table2[[#This Row],[HomeTeam]],Table3[[Teams]:[D]],2),1,0)</f>
        <v>1</v>
      </c>
      <c r="U1065" s="2">
        <f>IF(VLOOKUP(Table2[[#This Row],[AwayTeam]],Table3[[Teams]:[D]],3)=VLOOKUP(Table2[[#This Row],[HomeTeam]],Table3[[Teams]:[D]],3),1,0)</f>
        <v>1</v>
      </c>
      <c r="V1065" s="2">
        <f>IF(Table2[[#This Row],[InterConf]]=1,IF(Table2[[#This Row],[InterDiv]]=0, 1, 0), 0)</f>
        <v>0</v>
      </c>
      <c r="W1065" s="2">
        <f>IF(VLOOKUP(Table2[[#This Row],[AwayTeam]],Table3[[Teams]:[D]],2)&lt;&gt;VLOOKUP(Table2[[#This Row],[HomeTeam]],Table3[[Teams]:[D]],2),1,0)</f>
        <v>0</v>
      </c>
    </row>
    <row r="1066" spans="1:23" x14ac:dyDescent="0.25">
      <c r="B1066" s="1">
        <v>45731</v>
      </c>
      <c r="C1066" s="9" t="s">
        <v>1178</v>
      </c>
      <c r="D1066" s="2" t="s">
        <v>35</v>
      </c>
      <c r="E1066" s="2" t="s">
        <v>28</v>
      </c>
      <c r="F1066" s="2"/>
      <c r="G1066" s="2"/>
      <c r="H1066" s="2" t="str">
        <f t="shared" si="50"/>
        <v>_</v>
      </c>
      <c r="I1066" s="2"/>
      <c r="J1066" s="2"/>
      <c r="K1066" s="2"/>
      <c r="L1066" s="2" t="str">
        <f t="shared" si="49"/>
        <v>_</v>
      </c>
      <c r="M1066" s="2"/>
      <c r="N1066" s="2">
        <f>IF(ISBLANK(Table2[[#This Row],[ActualResult]]), 0, 1)</f>
        <v>0</v>
      </c>
      <c r="O1066" s="2" t="str">
        <f>IF(ISBLANK(Table2[[#This Row],[ActualResult]]), "_", IF(Table2[[#This Row],[ActualWinner]]=Table2[[#This Row],[PredictedWinner]], "Y", "N"))</f>
        <v>_</v>
      </c>
      <c r="P1066" s="2" t="str">
        <f>IF(ISBLANK(Table2[[#This Row],[ActualResult]]), "_", IF(Table2[[#This Row],[ActualAwayScore]]=Table2[[#This Row],[PredictedAwayScore]], "Y", "N"))</f>
        <v>_</v>
      </c>
      <c r="Q1066" s="2" t="str">
        <f>IF(ISBLANK(Table2[[#This Row],[ActualResult]]), "_", IF(Table2[[#This Row],[ActualHomeScore]]=Table2[[#This Row],[PredictedHomeScore]], "Y", "N"))</f>
        <v>_</v>
      </c>
      <c r="R1066" s="2"/>
      <c r="S1066" s="2" t="str">
        <f t="shared" si="48"/>
        <v>_</v>
      </c>
      <c r="T1066" s="2">
        <f>IF(VLOOKUP(Table2[[#This Row],[AwayTeam]],Table3[[Teams]:[D]],2)=VLOOKUP(Table2[[#This Row],[HomeTeam]],Table3[[Teams]:[D]],2),1,0)</f>
        <v>1</v>
      </c>
      <c r="U1066" s="2">
        <f>IF(VLOOKUP(Table2[[#This Row],[AwayTeam]],Table3[[Teams]:[D]],3)=VLOOKUP(Table2[[#This Row],[HomeTeam]],Table3[[Teams]:[D]],3),1,0)</f>
        <v>0</v>
      </c>
      <c r="V1066" s="2">
        <f>IF(Table2[[#This Row],[InterConf]]=1,IF(Table2[[#This Row],[InterDiv]]=0, 1, 0), 0)</f>
        <v>1</v>
      </c>
      <c r="W1066" s="2">
        <f>IF(VLOOKUP(Table2[[#This Row],[AwayTeam]],Table3[[Teams]:[D]],2)&lt;&gt;VLOOKUP(Table2[[#This Row],[HomeTeam]],Table3[[Teams]:[D]],2),1,0)</f>
        <v>0</v>
      </c>
    </row>
    <row r="1067" spans="1:23" x14ac:dyDescent="0.25">
      <c r="A1067" s="5"/>
      <c r="B1067" s="3">
        <v>45731</v>
      </c>
      <c r="C1067" s="10" t="s">
        <v>1179</v>
      </c>
      <c r="D1067" s="4" t="s">
        <v>17</v>
      </c>
      <c r="E1067" s="4" t="s">
        <v>25</v>
      </c>
      <c r="F1067" s="4"/>
      <c r="G1067" s="4"/>
      <c r="H1067" s="4" t="str">
        <f t="shared" si="50"/>
        <v>_</v>
      </c>
      <c r="I1067" s="4"/>
      <c r="J1067" s="4"/>
      <c r="K1067" s="4"/>
      <c r="L1067" s="4" t="str">
        <f t="shared" si="49"/>
        <v>_</v>
      </c>
      <c r="M1067" s="4"/>
      <c r="N1067" s="4">
        <f>IF(ISBLANK(Table2[[#This Row],[ActualResult]]), 0, 1)</f>
        <v>0</v>
      </c>
      <c r="O1067" s="4" t="str">
        <f>IF(ISBLANK(Table2[[#This Row],[ActualResult]]), "_", IF(Table2[[#This Row],[ActualWinner]]=Table2[[#This Row],[PredictedWinner]], "Y", "N"))</f>
        <v>_</v>
      </c>
      <c r="P1067" s="4" t="str">
        <f>IF(ISBLANK(Table2[[#This Row],[ActualResult]]), "_", IF(Table2[[#This Row],[ActualAwayScore]]=Table2[[#This Row],[PredictedAwayScore]], "Y", "N"))</f>
        <v>_</v>
      </c>
      <c r="Q1067" s="4" t="str">
        <f>IF(ISBLANK(Table2[[#This Row],[ActualResult]]), "_", IF(Table2[[#This Row],[ActualHomeScore]]=Table2[[#This Row],[PredictedHomeScore]], "Y", "N"))</f>
        <v>_</v>
      </c>
      <c r="R1067" s="2"/>
      <c r="S1067" s="2" t="str">
        <f t="shared" si="48"/>
        <v>_</v>
      </c>
      <c r="T1067" s="2">
        <f>IF(VLOOKUP(Table2[[#This Row],[AwayTeam]],Table3[[Teams]:[D]],2)=VLOOKUP(Table2[[#This Row],[HomeTeam]],Table3[[Teams]:[D]],2),1,0)</f>
        <v>1</v>
      </c>
      <c r="U1067" s="2">
        <f>IF(VLOOKUP(Table2[[#This Row],[AwayTeam]],Table3[[Teams]:[D]],3)=VLOOKUP(Table2[[#This Row],[HomeTeam]],Table3[[Teams]:[D]],3),1,0)</f>
        <v>0</v>
      </c>
      <c r="V1067" s="2">
        <f>IF(Table2[[#This Row],[InterConf]]=1,IF(Table2[[#This Row],[InterDiv]]=0, 1, 0), 0)</f>
        <v>1</v>
      </c>
      <c r="W1067" s="2">
        <f>IF(VLOOKUP(Table2[[#This Row],[AwayTeam]],Table3[[Teams]:[D]],2)&lt;&gt;VLOOKUP(Table2[[#This Row],[HomeTeam]],Table3[[Teams]:[D]],2),1,0)</f>
        <v>0</v>
      </c>
    </row>
    <row r="1068" spans="1:23" x14ac:dyDescent="0.25">
      <c r="B1068" s="1">
        <v>45732</v>
      </c>
      <c r="C1068" s="9" t="s">
        <v>1180</v>
      </c>
      <c r="D1068" s="2" t="s">
        <v>27</v>
      </c>
      <c r="E1068" s="2" t="s">
        <v>31</v>
      </c>
      <c r="F1068" s="2"/>
      <c r="G1068" s="2"/>
      <c r="H1068" s="2" t="str">
        <f t="shared" si="50"/>
        <v>_</v>
      </c>
      <c r="I1068" s="2"/>
      <c r="J1068" s="2"/>
      <c r="K1068" s="2"/>
      <c r="L1068" s="2" t="str">
        <f t="shared" si="49"/>
        <v>_</v>
      </c>
      <c r="M1068" s="2"/>
      <c r="N1068" s="2">
        <f>IF(ISBLANK(Table2[[#This Row],[ActualResult]]), 0, 1)</f>
        <v>0</v>
      </c>
      <c r="O1068" s="2" t="str">
        <f>IF(ISBLANK(Table2[[#This Row],[ActualResult]]), "_", IF(Table2[[#This Row],[ActualWinner]]=Table2[[#This Row],[PredictedWinner]], "Y", "N"))</f>
        <v>_</v>
      </c>
      <c r="P1068" s="2" t="str">
        <f>IF(ISBLANK(Table2[[#This Row],[ActualResult]]), "_", IF(Table2[[#This Row],[ActualAwayScore]]=Table2[[#This Row],[PredictedAwayScore]], "Y", "N"))</f>
        <v>_</v>
      </c>
      <c r="Q1068" s="2" t="str">
        <f>IF(ISBLANK(Table2[[#This Row],[ActualResult]]), "_", IF(Table2[[#This Row],[ActualHomeScore]]=Table2[[#This Row],[PredictedHomeScore]], "Y", "N"))</f>
        <v>_</v>
      </c>
      <c r="R1068" s="2"/>
      <c r="S1068" s="2" t="str">
        <f t="shared" si="48"/>
        <v>_</v>
      </c>
      <c r="T1068" s="2">
        <f>IF(VLOOKUP(Table2[[#This Row],[AwayTeam]],Table3[[Teams]:[D]],2)=VLOOKUP(Table2[[#This Row],[HomeTeam]],Table3[[Teams]:[D]],2),1,0)</f>
        <v>0</v>
      </c>
      <c r="U1068" s="2">
        <f>IF(VLOOKUP(Table2[[#This Row],[AwayTeam]],Table3[[Teams]:[D]],3)=VLOOKUP(Table2[[#This Row],[HomeTeam]],Table3[[Teams]:[D]],3),1,0)</f>
        <v>0</v>
      </c>
      <c r="V1068" s="2">
        <f>IF(Table2[[#This Row],[InterConf]]=1,IF(Table2[[#This Row],[InterDiv]]=0, 1, 0), 0)</f>
        <v>0</v>
      </c>
      <c r="W1068" s="2">
        <f>IF(VLOOKUP(Table2[[#This Row],[AwayTeam]],Table3[[Teams]:[D]],2)&lt;&gt;VLOOKUP(Table2[[#This Row],[HomeTeam]],Table3[[Teams]:[D]],2),1,0)</f>
        <v>1</v>
      </c>
    </row>
    <row r="1069" spans="1:23" x14ac:dyDescent="0.25">
      <c r="B1069" s="1">
        <v>45732</v>
      </c>
      <c r="C1069" s="9" t="s">
        <v>1181</v>
      </c>
      <c r="D1069" s="2" t="s">
        <v>34</v>
      </c>
      <c r="E1069" s="2" t="s">
        <v>26</v>
      </c>
      <c r="F1069" s="2"/>
      <c r="G1069" s="2"/>
      <c r="H1069" s="2" t="str">
        <f t="shared" si="50"/>
        <v>_</v>
      </c>
      <c r="I1069" s="2"/>
      <c r="J1069" s="2"/>
      <c r="K1069" s="2"/>
      <c r="L1069" s="2" t="str">
        <f t="shared" si="49"/>
        <v>_</v>
      </c>
      <c r="M1069" s="2"/>
      <c r="N1069" s="2">
        <f>IF(ISBLANK(Table2[[#This Row],[ActualResult]]), 0, 1)</f>
        <v>0</v>
      </c>
      <c r="O1069" s="2" t="str">
        <f>IF(ISBLANK(Table2[[#This Row],[ActualResult]]), "_", IF(Table2[[#This Row],[ActualWinner]]=Table2[[#This Row],[PredictedWinner]], "Y", "N"))</f>
        <v>_</v>
      </c>
      <c r="P1069" s="2" t="str">
        <f>IF(ISBLANK(Table2[[#This Row],[ActualResult]]), "_", IF(Table2[[#This Row],[ActualAwayScore]]=Table2[[#This Row],[PredictedAwayScore]], "Y", "N"))</f>
        <v>_</v>
      </c>
      <c r="Q1069" s="2" t="str">
        <f>IF(ISBLANK(Table2[[#This Row],[ActualResult]]), "_", IF(Table2[[#This Row],[ActualHomeScore]]=Table2[[#This Row],[PredictedHomeScore]], "Y", "N"))</f>
        <v>_</v>
      </c>
      <c r="R1069" s="2"/>
      <c r="S1069" s="2" t="str">
        <f t="shared" si="48"/>
        <v>_</v>
      </c>
      <c r="T1069" s="2">
        <f>IF(VLOOKUP(Table2[[#This Row],[AwayTeam]],Table3[[Teams]:[D]],2)=VLOOKUP(Table2[[#This Row],[HomeTeam]],Table3[[Teams]:[D]],2),1,0)</f>
        <v>1</v>
      </c>
      <c r="U1069" s="2">
        <f>IF(VLOOKUP(Table2[[#This Row],[AwayTeam]],Table3[[Teams]:[D]],3)=VLOOKUP(Table2[[#This Row],[HomeTeam]],Table3[[Teams]:[D]],3),1,0)</f>
        <v>1</v>
      </c>
      <c r="V1069" s="2">
        <f>IF(Table2[[#This Row],[InterConf]]=1,IF(Table2[[#This Row],[InterDiv]]=0, 1, 0), 0)</f>
        <v>0</v>
      </c>
      <c r="W1069" s="2">
        <f>IF(VLOOKUP(Table2[[#This Row],[AwayTeam]],Table3[[Teams]:[D]],2)&lt;&gt;VLOOKUP(Table2[[#This Row],[HomeTeam]],Table3[[Teams]:[D]],2),1,0)</f>
        <v>0</v>
      </c>
    </row>
    <row r="1070" spans="1:23" x14ac:dyDescent="0.25">
      <c r="B1070" s="1">
        <v>45732</v>
      </c>
      <c r="C1070" s="9" t="s">
        <v>1182</v>
      </c>
      <c r="D1070" s="2" t="s">
        <v>47</v>
      </c>
      <c r="E1070" s="2" t="s">
        <v>13</v>
      </c>
      <c r="F1070" s="2"/>
      <c r="G1070" s="2"/>
      <c r="H1070" s="2" t="str">
        <f t="shared" si="50"/>
        <v>_</v>
      </c>
      <c r="I1070" s="2"/>
      <c r="J1070" s="2"/>
      <c r="K1070" s="2"/>
      <c r="L1070" s="2" t="str">
        <f t="shared" si="49"/>
        <v>_</v>
      </c>
      <c r="M1070" s="2"/>
      <c r="N1070" s="2">
        <f>IF(ISBLANK(Table2[[#This Row],[ActualResult]]), 0, 1)</f>
        <v>0</v>
      </c>
      <c r="O1070" s="2" t="str">
        <f>IF(ISBLANK(Table2[[#This Row],[ActualResult]]), "_", IF(Table2[[#This Row],[ActualWinner]]=Table2[[#This Row],[PredictedWinner]], "Y", "N"))</f>
        <v>_</v>
      </c>
      <c r="P1070" s="2" t="str">
        <f>IF(ISBLANK(Table2[[#This Row],[ActualResult]]), "_", IF(Table2[[#This Row],[ActualAwayScore]]=Table2[[#This Row],[PredictedAwayScore]], "Y", "N"))</f>
        <v>_</v>
      </c>
      <c r="Q1070" s="2" t="str">
        <f>IF(ISBLANK(Table2[[#This Row],[ActualResult]]), "_", IF(Table2[[#This Row],[ActualHomeScore]]=Table2[[#This Row],[PredictedHomeScore]], "Y", "N"))</f>
        <v>_</v>
      </c>
      <c r="R1070" s="2"/>
      <c r="S1070" s="2" t="str">
        <f t="shared" si="48"/>
        <v>_</v>
      </c>
      <c r="T1070" s="2">
        <f>IF(VLOOKUP(Table2[[#This Row],[AwayTeam]],Table3[[Teams]:[D]],2)=VLOOKUP(Table2[[#This Row],[HomeTeam]],Table3[[Teams]:[D]],2),1,0)</f>
        <v>1</v>
      </c>
      <c r="U1070" s="2">
        <f>IF(VLOOKUP(Table2[[#This Row],[AwayTeam]],Table3[[Teams]:[D]],3)=VLOOKUP(Table2[[#This Row],[HomeTeam]],Table3[[Teams]:[D]],3),1,0)</f>
        <v>0</v>
      </c>
      <c r="V1070" s="2">
        <f>IF(Table2[[#This Row],[InterConf]]=1,IF(Table2[[#This Row],[InterDiv]]=0, 1, 0), 0)</f>
        <v>1</v>
      </c>
      <c r="W1070" s="2">
        <f>IF(VLOOKUP(Table2[[#This Row],[AwayTeam]],Table3[[Teams]:[D]],2)&lt;&gt;VLOOKUP(Table2[[#This Row],[HomeTeam]],Table3[[Teams]:[D]],2),1,0)</f>
        <v>0</v>
      </c>
    </row>
    <row r="1071" spans="1:23" x14ac:dyDescent="0.25">
      <c r="B1071" s="1">
        <v>45732</v>
      </c>
      <c r="C1071" s="9" t="s">
        <v>1183</v>
      </c>
      <c r="D1071" s="2" t="s">
        <v>23</v>
      </c>
      <c r="E1071" s="2" t="s">
        <v>20</v>
      </c>
      <c r="F1071" s="2"/>
      <c r="G1071" s="2"/>
      <c r="H1071" s="2" t="str">
        <f t="shared" si="50"/>
        <v>_</v>
      </c>
      <c r="I1071" s="2"/>
      <c r="J1071" s="2"/>
      <c r="K1071" s="2"/>
      <c r="L1071" s="2" t="str">
        <f t="shared" si="49"/>
        <v>_</v>
      </c>
      <c r="M1071" s="2"/>
      <c r="N1071" s="2">
        <f>IF(ISBLANK(Table2[[#This Row],[ActualResult]]), 0, 1)</f>
        <v>0</v>
      </c>
      <c r="O1071" s="2" t="str">
        <f>IF(ISBLANK(Table2[[#This Row],[ActualResult]]), "_", IF(Table2[[#This Row],[ActualWinner]]=Table2[[#This Row],[PredictedWinner]], "Y", "N"))</f>
        <v>_</v>
      </c>
      <c r="P1071" s="2" t="str">
        <f>IF(ISBLANK(Table2[[#This Row],[ActualResult]]), "_", IF(Table2[[#This Row],[ActualAwayScore]]=Table2[[#This Row],[PredictedAwayScore]], "Y", "N"))</f>
        <v>_</v>
      </c>
      <c r="Q1071" s="2" t="str">
        <f>IF(ISBLANK(Table2[[#This Row],[ActualResult]]), "_", IF(Table2[[#This Row],[ActualHomeScore]]=Table2[[#This Row],[PredictedHomeScore]], "Y", "N"))</f>
        <v>_</v>
      </c>
      <c r="R1071" s="2"/>
      <c r="S1071" s="2" t="str">
        <f t="shared" si="48"/>
        <v>_</v>
      </c>
      <c r="T1071" s="2">
        <f>IF(VLOOKUP(Table2[[#This Row],[AwayTeam]],Table3[[Teams]:[D]],2)=VLOOKUP(Table2[[#This Row],[HomeTeam]],Table3[[Teams]:[D]],2),1,0)</f>
        <v>0</v>
      </c>
      <c r="U1071" s="2">
        <f>IF(VLOOKUP(Table2[[#This Row],[AwayTeam]],Table3[[Teams]:[D]],3)=VLOOKUP(Table2[[#This Row],[HomeTeam]],Table3[[Teams]:[D]],3),1,0)</f>
        <v>0</v>
      </c>
      <c r="V1071" s="2">
        <f>IF(Table2[[#This Row],[InterConf]]=1,IF(Table2[[#This Row],[InterDiv]]=0, 1, 0), 0)</f>
        <v>0</v>
      </c>
      <c r="W1071" s="2">
        <f>IF(VLOOKUP(Table2[[#This Row],[AwayTeam]],Table3[[Teams]:[D]],2)&lt;&gt;VLOOKUP(Table2[[#This Row],[HomeTeam]],Table3[[Teams]:[D]],2),1,0)</f>
        <v>1</v>
      </c>
    </row>
    <row r="1072" spans="1:23" x14ac:dyDescent="0.25">
      <c r="B1072" s="1">
        <v>45732</v>
      </c>
      <c r="C1072" s="9" t="s">
        <v>1184</v>
      </c>
      <c r="D1072" s="2" t="s">
        <v>14</v>
      </c>
      <c r="E1072" s="2" t="s">
        <v>33</v>
      </c>
      <c r="F1072" s="2"/>
      <c r="G1072" s="2"/>
      <c r="H1072" s="2" t="str">
        <f t="shared" si="50"/>
        <v>_</v>
      </c>
      <c r="I1072" s="2"/>
      <c r="J1072" s="2"/>
      <c r="K1072" s="2"/>
      <c r="L1072" s="2" t="str">
        <f t="shared" si="49"/>
        <v>_</v>
      </c>
      <c r="M1072" s="2"/>
      <c r="N1072" s="2">
        <f>IF(ISBLANK(Table2[[#This Row],[ActualResult]]), 0, 1)</f>
        <v>0</v>
      </c>
      <c r="O1072" s="2" t="str">
        <f>IF(ISBLANK(Table2[[#This Row],[ActualResult]]), "_", IF(Table2[[#This Row],[ActualWinner]]=Table2[[#This Row],[PredictedWinner]], "Y", "N"))</f>
        <v>_</v>
      </c>
      <c r="P1072" s="2" t="str">
        <f>IF(ISBLANK(Table2[[#This Row],[ActualResult]]), "_", IF(Table2[[#This Row],[ActualAwayScore]]=Table2[[#This Row],[PredictedAwayScore]], "Y", "N"))</f>
        <v>_</v>
      </c>
      <c r="Q1072" s="2" t="str">
        <f>IF(ISBLANK(Table2[[#This Row],[ActualResult]]), "_", IF(Table2[[#This Row],[ActualHomeScore]]=Table2[[#This Row],[PredictedHomeScore]], "Y", "N"))</f>
        <v>_</v>
      </c>
      <c r="R1072" s="2"/>
      <c r="S1072" s="2" t="str">
        <f t="shared" si="48"/>
        <v>_</v>
      </c>
      <c r="T1072" s="2">
        <f>IF(VLOOKUP(Table2[[#This Row],[AwayTeam]],Table3[[Teams]:[D]],2)=VLOOKUP(Table2[[#This Row],[HomeTeam]],Table3[[Teams]:[D]],2),1,0)</f>
        <v>1</v>
      </c>
      <c r="U1072" s="2">
        <f>IF(VLOOKUP(Table2[[#This Row],[AwayTeam]],Table3[[Teams]:[D]],3)=VLOOKUP(Table2[[#This Row],[HomeTeam]],Table3[[Teams]:[D]],3),1,0)</f>
        <v>0</v>
      </c>
      <c r="V1072" s="2">
        <f>IF(Table2[[#This Row],[InterConf]]=1,IF(Table2[[#This Row],[InterDiv]]=0, 1, 0), 0)</f>
        <v>1</v>
      </c>
      <c r="W1072" s="2">
        <f>IF(VLOOKUP(Table2[[#This Row],[AwayTeam]],Table3[[Teams]:[D]],2)&lt;&gt;VLOOKUP(Table2[[#This Row],[HomeTeam]],Table3[[Teams]:[D]],2),1,0)</f>
        <v>0</v>
      </c>
    </row>
    <row r="1073" spans="1:23" x14ac:dyDescent="0.25">
      <c r="B1073" s="1">
        <v>45732</v>
      </c>
      <c r="C1073" s="9" t="s">
        <v>1185</v>
      </c>
      <c r="D1073" s="2" t="s">
        <v>15</v>
      </c>
      <c r="E1073" s="2" t="s">
        <v>25</v>
      </c>
      <c r="F1073" s="2"/>
      <c r="G1073" s="2"/>
      <c r="H1073" s="2" t="str">
        <f t="shared" si="50"/>
        <v>_</v>
      </c>
      <c r="I1073" s="2"/>
      <c r="J1073" s="2"/>
      <c r="K1073" s="2"/>
      <c r="L1073" s="2" t="str">
        <f t="shared" si="49"/>
        <v>_</v>
      </c>
      <c r="M1073" s="2"/>
      <c r="N1073" s="2">
        <f>IF(ISBLANK(Table2[[#This Row],[ActualResult]]), 0, 1)</f>
        <v>0</v>
      </c>
      <c r="O1073" s="2" t="str">
        <f>IF(ISBLANK(Table2[[#This Row],[ActualResult]]), "_", IF(Table2[[#This Row],[ActualWinner]]=Table2[[#This Row],[PredictedWinner]], "Y", "N"))</f>
        <v>_</v>
      </c>
      <c r="P1073" s="2" t="str">
        <f>IF(ISBLANK(Table2[[#This Row],[ActualResult]]), "_", IF(Table2[[#This Row],[ActualAwayScore]]=Table2[[#This Row],[PredictedAwayScore]], "Y", "N"))</f>
        <v>_</v>
      </c>
      <c r="Q1073" s="2" t="str">
        <f>IF(ISBLANK(Table2[[#This Row],[ActualResult]]), "_", IF(Table2[[#This Row],[ActualHomeScore]]=Table2[[#This Row],[PredictedHomeScore]], "Y", "N"))</f>
        <v>_</v>
      </c>
      <c r="R1073" s="2"/>
      <c r="S1073" s="2" t="str">
        <f t="shared" si="48"/>
        <v>_</v>
      </c>
      <c r="T1073" s="2">
        <f>IF(VLOOKUP(Table2[[#This Row],[AwayTeam]],Table3[[Teams]:[D]],2)=VLOOKUP(Table2[[#This Row],[HomeTeam]],Table3[[Teams]:[D]],2),1,0)</f>
        <v>1</v>
      </c>
      <c r="U1073" s="2">
        <f>IF(VLOOKUP(Table2[[#This Row],[AwayTeam]],Table3[[Teams]:[D]],3)=VLOOKUP(Table2[[#This Row],[HomeTeam]],Table3[[Teams]:[D]],3),1,0)</f>
        <v>0</v>
      </c>
      <c r="V1073" s="2">
        <f>IF(Table2[[#This Row],[InterConf]]=1,IF(Table2[[#This Row],[InterDiv]]=0, 1, 0), 0)</f>
        <v>1</v>
      </c>
      <c r="W1073" s="2">
        <f>IF(VLOOKUP(Table2[[#This Row],[AwayTeam]],Table3[[Teams]:[D]],2)&lt;&gt;VLOOKUP(Table2[[#This Row],[HomeTeam]],Table3[[Teams]:[D]],2),1,0)</f>
        <v>0</v>
      </c>
    </row>
    <row r="1074" spans="1:23" x14ac:dyDescent="0.25">
      <c r="A1074" s="5"/>
      <c r="B1074" s="3">
        <v>45732</v>
      </c>
      <c r="C1074" s="10" t="s">
        <v>1186</v>
      </c>
      <c r="D1074" s="4" t="s">
        <v>22</v>
      </c>
      <c r="E1074" s="4" t="s">
        <v>12</v>
      </c>
      <c r="F1074" s="4"/>
      <c r="G1074" s="4"/>
      <c r="H1074" s="4" t="str">
        <f t="shared" si="50"/>
        <v>_</v>
      </c>
      <c r="I1074" s="4"/>
      <c r="J1074" s="4"/>
      <c r="K1074" s="4"/>
      <c r="L1074" s="2" t="str">
        <f t="shared" si="49"/>
        <v>_</v>
      </c>
      <c r="M1074" s="4"/>
      <c r="N1074" s="4">
        <f>IF(ISBLANK(Table2[[#This Row],[ActualResult]]), 0, 1)</f>
        <v>0</v>
      </c>
      <c r="O1074" s="4" t="str">
        <f>IF(ISBLANK(Table2[[#This Row],[ActualResult]]), "_", IF(Table2[[#This Row],[ActualWinner]]=Table2[[#This Row],[PredictedWinner]], "Y", "N"))</f>
        <v>_</v>
      </c>
      <c r="P1074" s="4" t="str">
        <f>IF(ISBLANK(Table2[[#This Row],[ActualResult]]), "_", IF(Table2[[#This Row],[ActualAwayScore]]=Table2[[#This Row],[PredictedAwayScore]], "Y", "N"))</f>
        <v>_</v>
      </c>
      <c r="Q1074" s="4" t="str">
        <f>IF(ISBLANK(Table2[[#This Row],[ActualResult]]), "_", IF(Table2[[#This Row],[ActualHomeScore]]=Table2[[#This Row],[PredictedHomeScore]], "Y", "N"))</f>
        <v>_</v>
      </c>
      <c r="R1074" s="2"/>
      <c r="S1074" s="2" t="str">
        <f t="shared" si="48"/>
        <v>_</v>
      </c>
      <c r="T1074" s="2">
        <f>IF(VLOOKUP(Table2[[#This Row],[AwayTeam]],Table3[[Teams]:[D]],2)=VLOOKUP(Table2[[#This Row],[HomeTeam]],Table3[[Teams]:[D]],2),1,0)</f>
        <v>1</v>
      </c>
      <c r="U1074" s="2">
        <f>IF(VLOOKUP(Table2[[#This Row],[AwayTeam]],Table3[[Teams]:[D]],3)=VLOOKUP(Table2[[#This Row],[HomeTeam]],Table3[[Teams]:[D]],3),1,0)</f>
        <v>0</v>
      </c>
      <c r="V1074" s="2">
        <f>IF(Table2[[#This Row],[InterConf]]=1,IF(Table2[[#This Row],[InterDiv]]=0, 1, 0), 0)</f>
        <v>1</v>
      </c>
      <c r="W1074" s="2">
        <f>IF(VLOOKUP(Table2[[#This Row],[AwayTeam]],Table3[[Teams]:[D]],2)&lt;&gt;VLOOKUP(Table2[[#This Row],[HomeTeam]],Table3[[Teams]:[D]],2),1,0)</f>
        <v>0</v>
      </c>
    </row>
    <row r="1075" spans="1:23" x14ac:dyDescent="0.25">
      <c r="B1075" s="1">
        <v>45733</v>
      </c>
      <c r="C1075" s="9" t="s">
        <v>1187</v>
      </c>
      <c r="D1075" s="2" t="s">
        <v>29</v>
      </c>
      <c r="E1075" s="2" t="s">
        <v>16</v>
      </c>
      <c r="F1075" s="2"/>
      <c r="G1075" s="2"/>
      <c r="H1075" s="2" t="str">
        <f t="shared" si="50"/>
        <v>_</v>
      </c>
      <c r="I1075" s="2"/>
      <c r="J1075" s="2"/>
      <c r="K1075" s="2"/>
      <c r="L1075" s="19" t="str">
        <f t="shared" si="49"/>
        <v>_</v>
      </c>
      <c r="M1075" s="2"/>
      <c r="N1075" s="2">
        <f>IF(ISBLANK(Table2[[#This Row],[ActualResult]]), 0, 1)</f>
        <v>0</v>
      </c>
      <c r="O1075" s="2" t="str">
        <f>IF(ISBLANK(Table2[[#This Row],[ActualResult]]), "_", IF(Table2[[#This Row],[ActualWinner]]=Table2[[#This Row],[PredictedWinner]], "Y", "N"))</f>
        <v>_</v>
      </c>
      <c r="P1075" s="2" t="str">
        <f>IF(ISBLANK(Table2[[#This Row],[ActualResult]]), "_", IF(Table2[[#This Row],[ActualAwayScore]]=Table2[[#This Row],[PredictedAwayScore]], "Y", "N"))</f>
        <v>_</v>
      </c>
      <c r="Q1075" s="2" t="str">
        <f>IF(ISBLANK(Table2[[#This Row],[ActualResult]]), "_", IF(Table2[[#This Row],[ActualHomeScore]]=Table2[[#This Row],[PredictedHomeScore]], "Y", "N"))</f>
        <v>_</v>
      </c>
      <c r="R1075" s="2"/>
      <c r="S1075" s="2" t="str">
        <f t="shared" si="48"/>
        <v>_</v>
      </c>
      <c r="T1075" s="2">
        <f>IF(VLOOKUP(Table2[[#This Row],[AwayTeam]],Table3[[Teams]:[D]],2)=VLOOKUP(Table2[[#This Row],[HomeTeam]],Table3[[Teams]:[D]],2),1,0)</f>
        <v>1</v>
      </c>
      <c r="U1075" s="2">
        <f>IF(VLOOKUP(Table2[[#This Row],[AwayTeam]],Table3[[Teams]:[D]],3)=VLOOKUP(Table2[[#This Row],[HomeTeam]],Table3[[Teams]:[D]],3),1,0)</f>
        <v>1</v>
      </c>
      <c r="V1075" s="2">
        <f>IF(Table2[[#This Row],[InterConf]]=1,IF(Table2[[#This Row],[InterDiv]]=0, 1, 0), 0)</f>
        <v>0</v>
      </c>
      <c r="W1075" s="2">
        <f>IF(VLOOKUP(Table2[[#This Row],[AwayTeam]],Table3[[Teams]:[D]],2)&lt;&gt;VLOOKUP(Table2[[#This Row],[HomeTeam]],Table3[[Teams]:[D]],2),1,0)</f>
        <v>0</v>
      </c>
    </row>
    <row r="1076" spans="1:23" x14ac:dyDescent="0.25">
      <c r="B1076" s="1">
        <v>45733</v>
      </c>
      <c r="C1076" s="9" t="s">
        <v>1188</v>
      </c>
      <c r="D1076" s="2" t="s">
        <v>45</v>
      </c>
      <c r="E1076" s="2" t="s">
        <v>43</v>
      </c>
      <c r="F1076" s="2"/>
      <c r="G1076" s="2"/>
      <c r="H1076" s="2" t="str">
        <f t="shared" si="50"/>
        <v>_</v>
      </c>
      <c r="I1076" s="2"/>
      <c r="J1076" s="2"/>
      <c r="K1076" s="2"/>
      <c r="L1076" s="2" t="str">
        <f t="shared" si="49"/>
        <v>_</v>
      </c>
      <c r="M1076" s="2"/>
      <c r="N1076" s="2">
        <f>IF(ISBLANK(Table2[[#This Row],[ActualResult]]), 0, 1)</f>
        <v>0</v>
      </c>
      <c r="O1076" s="2" t="str">
        <f>IF(ISBLANK(Table2[[#This Row],[ActualResult]]), "_", IF(Table2[[#This Row],[ActualWinner]]=Table2[[#This Row],[PredictedWinner]], "Y", "N"))</f>
        <v>_</v>
      </c>
      <c r="P1076" s="2" t="str">
        <f>IF(ISBLANK(Table2[[#This Row],[ActualResult]]), "_", IF(Table2[[#This Row],[ActualAwayScore]]=Table2[[#This Row],[PredictedAwayScore]], "Y", "N"))</f>
        <v>_</v>
      </c>
      <c r="Q1076" s="2" t="str">
        <f>IF(ISBLANK(Table2[[#This Row],[ActualResult]]), "_", IF(Table2[[#This Row],[ActualHomeScore]]=Table2[[#This Row],[PredictedHomeScore]], "Y", "N"))</f>
        <v>_</v>
      </c>
      <c r="R1076" s="2"/>
      <c r="S1076" s="2" t="str">
        <f t="shared" si="48"/>
        <v>_</v>
      </c>
      <c r="T1076" s="2">
        <f>IF(VLOOKUP(Table2[[#This Row],[AwayTeam]],Table3[[Teams]:[D]],2)=VLOOKUP(Table2[[#This Row],[HomeTeam]],Table3[[Teams]:[D]],2),1,0)</f>
        <v>1</v>
      </c>
      <c r="U1076" s="2">
        <f>IF(VLOOKUP(Table2[[#This Row],[AwayTeam]],Table3[[Teams]:[D]],3)=VLOOKUP(Table2[[#This Row],[HomeTeam]],Table3[[Teams]:[D]],3),1,0)</f>
        <v>0</v>
      </c>
      <c r="V1076" s="2">
        <f>IF(Table2[[#This Row],[InterConf]]=1,IF(Table2[[#This Row],[InterDiv]]=0, 1, 0), 0)</f>
        <v>1</v>
      </c>
      <c r="W1076" s="2">
        <f>IF(VLOOKUP(Table2[[#This Row],[AwayTeam]],Table3[[Teams]:[D]],2)&lt;&gt;VLOOKUP(Table2[[#This Row],[HomeTeam]],Table3[[Teams]:[D]],2),1,0)</f>
        <v>0</v>
      </c>
    </row>
    <row r="1077" spans="1:23" x14ac:dyDescent="0.25">
      <c r="B1077" s="1">
        <v>45733</v>
      </c>
      <c r="C1077" s="9" t="s">
        <v>1189</v>
      </c>
      <c r="D1077" s="2" t="s">
        <v>32</v>
      </c>
      <c r="E1077" s="2" t="s">
        <v>36</v>
      </c>
      <c r="F1077" s="2"/>
      <c r="G1077" s="2"/>
      <c r="H1077" s="2" t="str">
        <f t="shared" si="50"/>
        <v>_</v>
      </c>
      <c r="I1077" s="2"/>
      <c r="J1077" s="2"/>
      <c r="K1077" s="2"/>
      <c r="L1077" s="2" t="str">
        <f t="shared" si="49"/>
        <v>_</v>
      </c>
      <c r="M1077" s="2"/>
      <c r="N1077" s="2">
        <f>IF(ISBLANK(Table2[[#This Row],[ActualResult]]), 0, 1)</f>
        <v>0</v>
      </c>
      <c r="O1077" s="2" t="str">
        <f>IF(ISBLANK(Table2[[#This Row],[ActualResult]]), "_", IF(Table2[[#This Row],[ActualWinner]]=Table2[[#This Row],[PredictedWinner]], "Y", "N"))</f>
        <v>_</v>
      </c>
      <c r="P1077" s="2" t="str">
        <f>IF(ISBLANK(Table2[[#This Row],[ActualResult]]), "_", IF(Table2[[#This Row],[ActualAwayScore]]=Table2[[#This Row],[PredictedAwayScore]], "Y", "N"))</f>
        <v>_</v>
      </c>
      <c r="Q1077" s="2" t="str">
        <f>IF(ISBLANK(Table2[[#This Row],[ActualResult]]), "_", IF(Table2[[#This Row],[ActualHomeScore]]=Table2[[#This Row],[PredictedHomeScore]], "Y", "N"))</f>
        <v>_</v>
      </c>
      <c r="R1077" s="2"/>
      <c r="S1077" s="2" t="str">
        <f t="shared" si="48"/>
        <v>_</v>
      </c>
      <c r="T1077" s="2">
        <f>IF(VLOOKUP(Table2[[#This Row],[AwayTeam]],Table3[[Teams]:[D]],2)=VLOOKUP(Table2[[#This Row],[HomeTeam]],Table3[[Teams]:[D]],2),1,0)</f>
        <v>1</v>
      </c>
      <c r="U1077" s="2">
        <f>IF(VLOOKUP(Table2[[#This Row],[AwayTeam]],Table3[[Teams]:[D]],3)=VLOOKUP(Table2[[#This Row],[HomeTeam]],Table3[[Teams]:[D]],3),1,0)</f>
        <v>1</v>
      </c>
      <c r="V1077" s="2">
        <f>IF(Table2[[#This Row],[InterConf]]=1,IF(Table2[[#This Row],[InterDiv]]=0, 1, 0), 0)</f>
        <v>0</v>
      </c>
      <c r="W1077" s="2">
        <f>IF(VLOOKUP(Table2[[#This Row],[AwayTeam]],Table3[[Teams]:[D]],2)&lt;&gt;VLOOKUP(Table2[[#This Row],[HomeTeam]],Table3[[Teams]:[D]],2),1,0)</f>
        <v>0</v>
      </c>
    </row>
    <row r="1078" spans="1:23" x14ac:dyDescent="0.25">
      <c r="B1078" s="1">
        <v>45733</v>
      </c>
      <c r="C1078" s="9" t="s">
        <v>1190</v>
      </c>
      <c r="D1078" s="2" t="s">
        <v>24</v>
      </c>
      <c r="E1078" s="2" t="s">
        <v>18</v>
      </c>
      <c r="F1078" s="2"/>
      <c r="G1078" s="2"/>
      <c r="H1078" s="2" t="str">
        <f t="shared" si="50"/>
        <v>_</v>
      </c>
      <c r="I1078" s="2"/>
      <c r="J1078" s="2"/>
      <c r="K1078" s="2"/>
      <c r="L1078" s="2" t="str">
        <f t="shared" si="49"/>
        <v>_</v>
      </c>
      <c r="M1078" s="2"/>
      <c r="N1078" s="2">
        <f>IF(ISBLANK(Table2[[#This Row],[ActualResult]]), 0, 1)</f>
        <v>0</v>
      </c>
      <c r="O1078" s="2" t="str">
        <f>IF(ISBLANK(Table2[[#This Row],[ActualResult]]), "_", IF(Table2[[#This Row],[ActualWinner]]=Table2[[#This Row],[PredictedWinner]], "Y", "N"))</f>
        <v>_</v>
      </c>
      <c r="P1078" s="2" t="str">
        <f>IF(ISBLANK(Table2[[#This Row],[ActualResult]]), "_", IF(Table2[[#This Row],[ActualAwayScore]]=Table2[[#This Row],[PredictedAwayScore]], "Y", "N"))</f>
        <v>_</v>
      </c>
      <c r="Q1078" s="2" t="str">
        <f>IF(ISBLANK(Table2[[#This Row],[ActualResult]]), "_", IF(Table2[[#This Row],[ActualHomeScore]]=Table2[[#This Row],[PredictedHomeScore]], "Y", "N"))</f>
        <v>_</v>
      </c>
      <c r="R1078" s="2"/>
      <c r="S1078" s="2" t="str">
        <f t="shared" si="48"/>
        <v>_</v>
      </c>
      <c r="T1078" s="2">
        <f>IF(VLOOKUP(Table2[[#This Row],[AwayTeam]],Table3[[Teams]:[D]],2)=VLOOKUP(Table2[[#This Row],[HomeTeam]],Table3[[Teams]:[D]],2),1,0)</f>
        <v>0</v>
      </c>
      <c r="U1078" s="2">
        <f>IF(VLOOKUP(Table2[[#This Row],[AwayTeam]],Table3[[Teams]:[D]],3)=VLOOKUP(Table2[[#This Row],[HomeTeam]],Table3[[Teams]:[D]],3),1,0)</f>
        <v>0</v>
      </c>
      <c r="V1078" s="2">
        <f>IF(Table2[[#This Row],[InterConf]]=1,IF(Table2[[#This Row],[InterDiv]]=0, 1, 0), 0)</f>
        <v>0</v>
      </c>
      <c r="W1078" s="2">
        <f>IF(VLOOKUP(Table2[[#This Row],[AwayTeam]],Table3[[Teams]:[D]],2)&lt;&gt;VLOOKUP(Table2[[#This Row],[HomeTeam]],Table3[[Teams]:[D]],2),1,0)</f>
        <v>1</v>
      </c>
    </row>
    <row r="1079" spans="1:23" x14ac:dyDescent="0.25">
      <c r="A1079" s="5"/>
      <c r="B1079" s="3">
        <v>45733</v>
      </c>
      <c r="C1079" s="10" t="s">
        <v>1191</v>
      </c>
      <c r="D1079" s="4" t="s">
        <v>28</v>
      </c>
      <c r="E1079" s="4" t="s">
        <v>37</v>
      </c>
      <c r="F1079" s="4"/>
      <c r="G1079" s="4"/>
      <c r="H1079" s="4" t="str">
        <f t="shared" si="50"/>
        <v>_</v>
      </c>
      <c r="I1079" s="4"/>
      <c r="J1079" s="4"/>
      <c r="K1079" s="4"/>
      <c r="L1079" s="4" t="str">
        <f t="shared" si="49"/>
        <v>_</v>
      </c>
      <c r="M1079" s="4"/>
      <c r="N1079" s="4">
        <f>IF(ISBLANK(Table2[[#This Row],[ActualResult]]), 0, 1)</f>
        <v>0</v>
      </c>
      <c r="O1079" s="4" t="str">
        <f>IF(ISBLANK(Table2[[#This Row],[ActualResult]]), "_", IF(Table2[[#This Row],[ActualWinner]]=Table2[[#This Row],[PredictedWinner]], "Y", "N"))</f>
        <v>_</v>
      </c>
      <c r="P1079" s="4" t="str">
        <f>IF(ISBLANK(Table2[[#This Row],[ActualResult]]), "_", IF(Table2[[#This Row],[ActualAwayScore]]=Table2[[#This Row],[PredictedAwayScore]], "Y", "N"))</f>
        <v>_</v>
      </c>
      <c r="Q1079" s="4" t="str">
        <f>IF(ISBLANK(Table2[[#This Row],[ActualResult]]), "_", IF(Table2[[#This Row],[ActualHomeScore]]=Table2[[#This Row],[PredictedHomeScore]], "Y", "N"))</f>
        <v>_</v>
      </c>
      <c r="R1079" s="2"/>
      <c r="S1079" s="2" t="str">
        <f t="shared" si="48"/>
        <v>_</v>
      </c>
      <c r="T1079" s="2">
        <f>IF(VLOOKUP(Table2[[#This Row],[AwayTeam]],Table3[[Teams]:[D]],2)=VLOOKUP(Table2[[#This Row],[HomeTeam]],Table3[[Teams]:[D]],2),1,0)</f>
        <v>1</v>
      </c>
      <c r="U1079" s="2">
        <f>IF(VLOOKUP(Table2[[#This Row],[AwayTeam]],Table3[[Teams]:[D]],3)=VLOOKUP(Table2[[#This Row],[HomeTeam]],Table3[[Teams]:[D]],3),1,0)</f>
        <v>0</v>
      </c>
      <c r="V1079" s="2">
        <f>IF(Table2[[#This Row],[InterConf]]=1,IF(Table2[[#This Row],[InterDiv]]=0, 1, 0), 0)</f>
        <v>1</v>
      </c>
      <c r="W1079" s="2">
        <f>IF(VLOOKUP(Table2[[#This Row],[AwayTeam]],Table3[[Teams]:[D]],2)&lt;&gt;VLOOKUP(Table2[[#This Row],[HomeTeam]],Table3[[Teams]:[D]],2),1,0)</f>
        <v>0</v>
      </c>
    </row>
    <row r="1080" spans="1:23" x14ac:dyDescent="0.25">
      <c r="B1080" s="1">
        <v>45734</v>
      </c>
      <c r="C1080" s="9" t="s">
        <v>1192</v>
      </c>
      <c r="D1080" s="2" t="s">
        <v>30</v>
      </c>
      <c r="E1080" s="2" t="s">
        <v>19</v>
      </c>
      <c r="F1080" s="2"/>
      <c r="G1080" s="2"/>
      <c r="H1080" s="2" t="str">
        <f t="shared" si="50"/>
        <v>_</v>
      </c>
      <c r="I1080" s="2"/>
      <c r="J1080" s="2"/>
      <c r="K1080" s="2"/>
      <c r="L1080" s="2" t="str">
        <f t="shared" si="49"/>
        <v>_</v>
      </c>
      <c r="M1080" s="2"/>
      <c r="N1080" s="2">
        <f>IF(ISBLANK(Table2[[#This Row],[ActualResult]]), 0, 1)</f>
        <v>0</v>
      </c>
      <c r="O1080" s="2" t="str">
        <f>IF(ISBLANK(Table2[[#This Row],[ActualResult]]), "_", IF(Table2[[#This Row],[ActualWinner]]=Table2[[#This Row],[PredictedWinner]], "Y", "N"))</f>
        <v>_</v>
      </c>
      <c r="P1080" s="2" t="str">
        <f>IF(ISBLANK(Table2[[#This Row],[ActualResult]]), "_", IF(Table2[[#This Row],[ActualAwayScore]]=Table2[[#This Row],[PredictedAwayScore]], "Y", "N"))</f>
        <v>_</v>
      </c>
      <c r="Q1080" s="2" t="str">
        <f>IF(ISBLANK(Table2[[#This Row],[ActualResult]]), "_", IF(Table2[[#This Row],[ActualHomeScore]]=Table2[[#This Row],[PredictedHomeScore]], "Y", "N"))</f>
        <v>_</v>
      </c>
      <c r="R1080" s="2"/>
      <c r="S1080" s="2" t="str">
        <f t="shared" si="48"/>
        <v>_</v>
      </c>
      <c r="T1080" s="2">
        <f>IF(VLOOKUP(Table2[[#This Row],[AwayTeam]],Table3[[Teams]:[D]],2)=VLOOKUP(Table2[[#This Row],[HomeTeam]],Table3[[Teams]:[D]],2),1,0)</f>
        <v>1</v>
      </c>
      <c r="U1080" s="2">
        <f>IF(VLOOKUP(Table2[[#This Row],[AwayTeam]],Table3[[Teams]:[D]],3)=VLOOKUP(Table2[[#This Row],[HomeTeam]],Table3[[Teams]:[D]],3),1,0)</f>
        <v>1</v>
      </c>
      <c r="V1080" s="2">
        <f>IF(Table2[[#This Row],[InterConf]]=1,IF(Table2[[#This Row],[InterDiv]]=0, 1, 0), 0)</f>
        <v>0</v>
      </c>
      <c r="W1080" s="2">
        <f>IF(VLOOKUP(Table2[[#This Row],[AwayTeam]],Table3[[Teams]:[D]],2)&lt;&gt;VLOOKUP(Table2[[#This Row],[HomeTeam]],Table3[[Teams]:[D]],2),1,0)</f>
        <v>0</v>
      </c>
    </row>
    <row r="1081" spans="1:23" x14ac:dyDescent="0.25">
      <c r="B1081" s="1">
        <v>45734</v>
      </c>
      <c r="C1081" s="9" t="s">
        <v>1193</v>
      </c>
      <c r="D1081" s="2" t="s">
        <v>24</v>
      </c>
      <c r="E1081" s="2" t="s">
        <v>20</v>
      </c>
      <c r="F1081" s="2"/>
      <c r="G1081" s="2"/>
      <c r="H1081" s="2" t="str">
        <f t="shared" si="50"/>
        <v>_</v>
      </c>
      <c r="I1081" s="2"/>
      <c r="J1081" s="2"/>
      <c r="K1081" s="2"/>
      <c r="L1081" s="2" t="str">
        <f t="shared" si="49"/>
        <v>_</v>
      </c>
      <c r="M1081" s="2"/>
      <c r="N1081" s="2">
        <f>IF(ISBLANK(Table2[[#This Row],[ActualResult]]), 0, 1)</f>
        <v>0</v>
      </c>
      <c r="O1081" s="2" t="str">
        <f>IF(ISBLANK(Table2[[#This Row],[ActualResult]]), "_", IF(Table2[[#This Row],[ActualWinner]]=Table2[[#This Row],[PredictedWinner]], "Y", "N"))</f>
        <v>_</v>
      </c>
      <c r="P1081" s="2" t="str">
        <f>IF(ISBLANK(Table2[[#This Row],[ActualResult]]), "_", IF(Table2[[#This Row],[ActualAwayScore]]=Table2[[#This Row],[PredictedAwayScore]], "Y", "N"))</f>
        <v>_</v>
      </c>
      <c r="Q1081" s="2" t="str">
        <f>IF(ISBLANK(Table2[[#This Row],[ActualResult]]), "_", IF(Table2[[#This Row],[ActualHomeScore]]=Table2[[#This Row],[PredictedHomeScore]], "Y", "N"))</f>
        <v>_</v>
      </c>
      <c r="R1081" s="2"/>
      <c r="S1081" s="2" t="str">
        <f t="shared" si="48"/>
        <v>_</v>
      </c>
      <c r="T1081" s="2">
        <f>IF(VLOOKUP(Table2[[#This Row],[AwayTeam]],Table3[[Teams]:[D]],2)=VLOOKUP(Table2[[#This Row],[HomeTeam]],Table3[[Teams]:[D]],2),1,0)</f>
        <v>0</v>
      </c>
      <c r="U1081" s="2">
        <f>IF(VLOOKUP(Table2[[#This Row],[AwayTeam]],Table3[[Teams]:[D]],3)=VLOOKUP(Table2[[#This Row],[HomeTeam]],Table3[[Teams]:[D]],3),1,0)</f>
        <v>0</v>
      </c>
      <c r="V1081" s="2">
        <f>IF(Table2[[#This Row],[InterConf]]=1,IF(Table2[[#This Row],[InterDiv]]=0, 1, 0), 0)</f>
        <v>0</v>
      </c>
      <c r="W1081" s="2">
        <f>IF(VLOOKUP(Table2[[#This Row],[AwayTeam]],Table3[[Teams]:[D]],2)&lt;&gt;VLOOKUP(Table2[[#This Row],[HomeTeam]],Table3[[Teams]:[D]],2),1,0)</f>
        <v>1</v>
      </c>
    </row>
    <row r="1082" spans="1:23" x14ac:dyDescent="0.25">
      <c r="B1082" s="1">
        <v>45734</v>
      </c>
      <c r="C1082" s="9" t="s">
        <v>1194</v>
      </c>
      <c r="D1082" s="2" t="s">
        <v>33</v>
      </c>
      <c r="E1082" s="2" t="s">
        <v>21</v>
      </c>
      <c r="F1082" s="2"/>
      <c r="G1082" s="2"/>
      <c r="H1082" s="2" t="str">
        <f t="shared" si="50"/>
        <v>_</v>
      </c>
      <c r="I1082" s="2"/>
      <c r="J1082" s="2"/>
      <c r="K1082" s="2"/>
      <c r="L1082" s="2" t="str">
        <f t="shared" si="49"/>
        <v>_</v>
      </c>
      <c r="M1082" s="2"/>
      <c r="N1082" s="2">
        <f>IF(ISBLANK(Table2[[#This Row],[ActualResult]]), 0, 1)</f>
        <v>0</v>
      </c>
      <c r="O1082" s="2" t="str">
        <f>IF(ISBLANK(Table2[[#This Row],[ActualResult]]), "_", IF(Table2[[#This Row],[ActualWinner]]=Table2[[#This Row],[PredictedWinner]], "Y", "N"))</f>
        <v>_</v>
      </c>
      <c r="P1082" s="2" t="str">
        <f>IF(ISBLANK(Table2[[#This Row],[ActualResult]]), "_", IF(Table2[[#This Row],[ActualAwayScore]]=Table2[[#This Row],[PredictedAwayScore]], "Y", "N"))</f>
        <v>_</v>
      </c>
      <c r="Q1082" s="2" t="str">
        <f>IF(ISBLANK(Table2[[#This Row],[ActualResult]]), "_", IF(Table2[[#This Row],[ActualHomeScore]]=Table2[[#This Row],[PredictedHomeScore]], "Y", "N"))</f>
        <v>_</v>
      </c>
      <c r="R1082" s="2"/>
      <c r="S1082" s="2" t="str">
        <f t="shared" si="48"/>
        <v>_</v>
      </c>
      <c r="T1082" s="2">
        <f>IF(VLOOKUP(Table2[[#This Row],[AwayTeam]],Table3[[Teams]:[D]],2)=VLOOKUP(Table2[[#This Row],[HomeTeam]],Table3[[Teams]:[D]],2),1,0)</f>
        <v>1</v>
      </c>
      <c r="U1082" s="2">
        <f>IF(VLOOKUP(Table2[[#This Row],[AwayTeam]],Table3[[Teams]:[D]],3)=VLOOKUP(Table2[[#This Row],[HomeTeam]],Table3[[Teams]:[D]],3),1,0)</f>
        <v>1</v>
      </c>
      <c r="V1082" s="2">
        <f>IF(Table2[[#This Row],[InterConf]]=1,IF(Table2[[#This Row],[InterDiv]]=0, 1, 0), 0)</f>
        <v>0</v>
      </c>
      <c r="W1082" s="2">
        <f>IF(VLOOKUP(Table2[[#This Row],[AwayTeam]],Table3[[Teams]:[D]],2)&lt;&gt;VLOOKUP(Table2[[#This Row],[HomeTeam]],Table3[[Teams]:[D]],2),1,0)</f>
        <v>0</v>
      </c>
    </row>
    <row r="1083" spans="1:23" x14ac:dyDescent="0.25">
      <c r="B1083" s="1">
        <v>45734</v>
      </c>
      <c r="C1083" s="9" t="s">
        <v>1195</v>
      </c>
      <c r="D1083" s="2" t="s">
        <v>31</v>
      </c>
      <c r="E1083" s="2" t="s">
        <v>46</v>
      </c>
      <c r="F1083" s="2"/>
      <c r="G1083" s="2"/>
      <c r="H1083" s="2" t="str">
        <f t="shared" si="50"/>
        <v>_</v>
      </c>
      <c r="I1083" s="2"/>
      <c r="J1083" s="2"/>
      <c r="K1083" s="2"/>
      <c r="L1083" s="2" t="str">
        <f t="shared" si="49"/>
        <v>_</v>
      </c>
      <c r="M1083" s="2"/>
      <c r="N1083" s="2">
        <f>IF(ISBLANK(Table2[[#This Row],[ActualResult]]), 0, 1)</f>
        <v>0</v>
      </c>
      <c r="O1083" s="2" t="str">
        <f>IF(ISBLANK(Table2[[#This Row],[ActualResult]]), "_", IF(Table2[[#This Row],[ActualWinner]]=Table2[[#This Row],[PredictedWinner]], "Y", "N"))</f>
        <v>_</v>
      </c>
      <c r="P1083" s="2" t="str">
        <f>IF(ISBLANK(Table2[[#This Row],[ActualResult]]), "_", IF(Table2[[#This Row],[ActualAwayScore]]=Table2[[#This Row],[PredictedAwayScore]], "Y", "N"))</f>
        <v>_</v>
      </c>
      <c r="Q1083" s="2" t="str">
        <f>IF(ISBLANK(Table2[[#This Row],[ActualResult]]), "_", IF(Table2[[#This Row],[ActualHomeScore]]=Table2[[#This Row],[PredictedHomeScore]], "Y", "N"))</f>
        <v>_</v>
      </c>
      <c r="R1083" s="2"/>
      <c r="S1083" s="2" t="str">
        <f t="shared" si="48"/>
        <v>_</v>
      </c>
      <c r="T1083" s="2">
        <f>IF(VLOOKUP(Table2[[#This Row],[AwayTeam]],Table3[[Teams]:[D]],2)=VLOOKUP(Table2[[#This Row],[HomeTeam]],Table3[[Teams]:[D]],2),1,0)</f>
        <v>1</v>
      </c>
      <c r="U1083" s="2">
        <f>IF(VLOOKUP(Table2[[#This Row],[AwayTeam]],Table3[[Teams]:[D]],3)=VLOOKUP(Table2[[#This Row],[HomeTeam]],Table3[[Teams]:[D]],3),1,0)</f>
        <v>0</v>
      </c>
      <c r="V1083" s="2">
        <f>IF(Table2[[#This Row],[InterConf]]=1,IF(Table2[[#This Row],[InterDiv]]=0, 1, 0), 0)</f>
        <v>1</v>
      </c>
      <c r="W1083" s="2">
        <f>IF(VLOOKUP(Table2[[#This Row],[AwayTeam]],Table3[[Teams]:[D]],2)&lt;&gt;VLOOKUP(Table2[[#This Row],[HomeTeam]],Table3[[Teams]:[D]],2),1,0)</f>
        <v>0</v>
      </c>
    </row>
    <row r="1084" spans="1:23" x14ac:dyDescent="0.25">
      <c r="B1084" s="1">
        <v>45734</v>
      </c>
      <c r="C1084" s="9" t="s">
        <v>1196</v>
      </c>
      <c r="D1084" s="2" t="s">
        <v>47</v>
      </c>
      <c r="E1084" s="2" t="s">
        <v>34</v>
      </c>
      <c r="F1084" s="2"/>
      <c r="G1084" s="2"/>
      <c r="H1084" s="2" t="str">
        <f t="shared" si="50"/>
        <v>_</v>
      </c>
      <c r="I1084" s="2"/>
      <c r="J1084" s="2"/>
      <c r="K1084" s="2"/>
      <c r="L1084" s="2" t="str">
        <f t="shared" si="49"/>
        <v>_</v>
      </c>
      <c r="M1084" s="2"/>
      <c r="N1084" s="2">
        <f>IF(ISBLANK(Table2[[#This Row],[ActualResult]]), 0, 1)</f>
        <v>0</v>
      </c>
      <c r="O1084" s="2" t="str">
        <f>IF(ISBLANK(Table2[[#This Row],[ActualResult]]), "_", IF(Table2[[#This Row],[ActualWinner]]=Table2[[#This Row],[PredictedWinner]], "Y", "N"))</f>
        <v>_</v>
      </c>
      <c r="P1084" s="2" t="str">
        <f>IF(ISBLANK(Table2[[#This Row],[ActualResult]]), "_", IF(Table2[[#This Row],[ActualAwayScore]]=Table2[[#This Row],[PredictedAwayScore]], "Y", "N"))</f>
        <v>_</v>
      </c>
      <c r="Q1084" s="2" t="str">
        <f>IF(ISBLANK(Table2[[#This Row],[ActualResult]]), "_", IF(Table2[[#This Row],[ActualHomeScore]]=Table2[[#This Row],[PredictedHomeScore]], "Y", "N"))</f>
        <v>_</v>
      </c>
      <c r="R1084" s="2"/>
      <c r="S1084" s="2" t="str">
        <f t="shared" si="48"/>
        <v>_</v>
      </c>
      <c r="T1084" s="2">
        <f>IF(VLOOKUP(Table2[[#This Row],[AwayTeam]],Table3[[Teams]:[D]],2)=VLOOKUP(Table2[[#This Row],[HomeTeam]],Table3[[Teams]:[D]],2),1,0)</f>
        <v>1</v>
      </c>
      <c r="U1084" s="2">
        <f>IF(VLOOKUP(Table2[[#This Row],[AwayTeam]],Table3[[Teams]:[D]],3)=VLOOKUP(Table2[[#This Row],[HomeTeam]],Table3[[Teams]:[D]],3),1,0)</f>
        <v>0</v>
      </c>
      <c r="V1084" s="2">
        <f>IF(Table2[[#This Row],[InterConf]]=1,IF(Table2[[#This Row],[InterDiv]]=0, 1, 0), 0)</f>
        <v>1</v>
      </c>
      <c r="W1084" s="2">
        <f>IF(VLOOKUP(Table2[[#This Row],[AwayTeam]],Table3[[Teams]:[D]],2)&lt;&gt;VLOOKUP(Table2[[#This Row],[HomeTeam]],Table3[[Teams]:[D]],2),1,0)</f>
        <v>0</v>
      </c>
    </row>
    <row r="1085" spans="1:23" x14ac:dyDescent="0.25">
      <c r="B1085" s="1">
        <v>45734</v>
      </c>
      <c r="C1085" s="9" t="s">
        <v>1197</v>
      </c>
      <c r="D1085" s="2" t="s">
        <v>12</v>
      </c>
      <c r="E1085" s="2" t="s">
        <v>17</v>
      </c>
      <c r="F1085" s="2"/>
      <c r="G1085" s="2"/>
      <c r="H1085" s="2" t="str">
        <f t="shared" si="50"/>
        <v>_</v>
      </c>
      <c r="I1085" s="2"/>
      <c r="J1085" s="2"/>
      <c r="K1085" s="2"/>
      <c r="L1085" s="2" t="str">
        <f t="shared" si="49"/>
        <v>_</v>
      </c>
      <c r="M1085" s="2"/>
      <c r="N1085" s="2">
        <f>IF(ISBLANK(Table2[[#This Row],[ActualResult]]), 0, 1)</f>
        <v>0</v>
      </c>
      <c r="O1085" s="2" t="str">
        <f>IF(ISBLANK(Table2[[#This Row],[ActualResult]]), "_", IF(Table2[[#This Row],[ActualWinner]]=Table2[[#This Row],[PredictedWinner]], "Y", "N"))</f>
        <v>_</v>
      </c>
      <c r="P1085" s="2" t="str">
        <f>IF(ISBLANK(Table2[[#This Row],[ActualResult]]), "_", IF(Table2[[#This Row],[ActualAwayScore]]=Table2[[#This Row],[PredictedAwayScore]], "Y", "N"))</f>
        <v>_</v>
      </c>
      <c r="Q1085" s="2" t="str">
        <f>IF(ISBLANK(Table2[[#This Row],[ActualResult]]), "_", IF(Table2[[#This Row],[ActualHomeScore]]=Table2[[#This Row],[PredictedHomeScore]], "Y", "N"))</f>
        <v>_</v>
      </c>
      <c r="R1085" s="2"/>
      <c r="S1085" s="2" t="str">
        <f t="shared" si="48"/>
        <v>_</v>
      </c>
      <c r="T1085" s="2">
        <f>IF(VLOOKUP(Table2[[#This Row],[AwayTeam]],Table3[[Teams]:[D]],2)=VLOOKUP(Table2[[#This Row],[HomeTeam]],Table3[[Teams]:[D]],2),1,0)</f>
        <v>1</v>
      </c>
      <c r="U1085" s="2">
        <f>IF(VLOOKUP(Table2[[#This Row],[AwayTeam]],Table3[[Teams]:[D]],3)=VLOOKUP(Table2[[#This Row],[HomeTeam]],Table3[[Teams]:[D]],3),1,0)</f>
        <v>0</v>
      </c>
      <c r="V1085" s="2">
        <f>IF(Table2[[#This Row],[InterConf]]=1,IF(Table2[[#This Row],[InterDiv]]=0, 1, 0), 0)</f>
        <v>1</v>
      </c>
      <c r="W1085" s="2">
        <f>IF(VLOOKUP(Table2[[#This Row],[AwayTeam]],Table3[[Teams]:[D]],2)&lt;&gt;VLOOKUP(Table2[[#This Row],[HomeTeam]],Table3[[Teams]:[D]],2),1,0)</f>
        <v>0</v>
      </c>
    </row>
    <row r="1086" spans="1:23" x14ac:dyDescent="0.25">
      <c r="B1086" s="1">
        <v>45734</v>
      </c>
      <c r="C1086" s="9" t="s">
        <v>1198</v>
      </c>
      <c r="D1086" s="2" t="s">
        <v>13</v>
      </c>
      <c r="E1086" s="2" t="s">
        <v>35</v>
      </c>
      <c r="F1086" s="2"/>
      <c r="G1086" s="2"/>
      <c r="H1086" s="2" t="str">
        <f t="shared" si="50"/>
        <v>_</v>
      </c>
      <c r="I1086" s="2"/>
      <c r="J1086" s="2"/>
      <c r="K1086" s="2"/>
      <c r="L1086" s="2" t="str">
        <f t="shared" si="49"/>
        <v>_</v>
      </c>
      <c r="M1086" s="2"/>
      <c r="N1086" s="2">
        <f>IF(ISBLANK(Table2[[#This Row],[ActualResult]]), 0, 1)</f>
        <v>0</v>
      </c>
      <c r="O1086" s="2" t="str">
        <f>IF(ISBLANK(Table2[[#This Row],[ActualResult]]), "_", IF(Table2[[#This Row],[ActualWinner]]=Table2[[#This Row],[PredictedWinner]], "Y", "N"))</f>
        <v>_</v>
      </c>
      <c r="P1086" s="2" t="str">
        <f>IF(ISBLANK(Table2[[#This Row],[ActualResult]]), "_", IF(Table2[[#This Row],[ActualAwayScore]]=Table2[[#This Row],[PredictedAwayScore]], "Y", "N"))</f>
        <v>_</v>
      </c>
      <c r="Q1086" s="2" t="str">
        <f>IF(ISBLANK(Table2[[#This Row],[ActualResult]]), "_", IF(Table2[[#This Row],[ActualHomeScore]]=Table2[[#This Row],[PredictedHomeScore]], "Y", "N"))</f>
        <v>_</v>
      </c>
      <c r="R1086" s="2"/>
      <c r="S1086" s="2" t="str">
        <f t="shared" si="48"/>
        <v>_</v>
      </c>
      <c r="T1086" s="2">
        <f>IF(VLOOKUP(Table2[[#This Row],[AwayTeam]],Table3[[Teams]:[D]],2)=VLOOKUP(Table2[[#This Row],[HomeTeam]],Table3[[Teams]:[D]],2),1,0)</f>
        <v>1</v>
      </c>
      <c r="U1086" s="2">
        <f>IF(VLOOKUP(Table2[[#This Row],[AwayTeam]],Table3[[Teams]:[D]],3)=VLOOKUP(Table2[[#This Row],[HomeTeam]],Table3[[Teams]:[D]],3),1,0)</f>
        <v>1</v>
      </c>
      <c r="V1086" s="2">
        <f>IF(Table2[[#This Row],[InterConf]]=1,IF(Table2[[#This Row],[InterDiv]]=0, 1, 0), 0)</f>
        <v>0</v>
      </c>
      <c r="W1086" s="2">
        <f>IF(VLOOKUP(Table2[[#This Row],[AwayTeam]],Table3[[Teams]:[D]],2)&lt;&gt;VLOOKUP(Table2[[#This Row],[HomeTeam]],Table3[[Teams]:[D]],2),1,0)</f>
        <v>0</v>
      </c>
    </row>
    <row r="1087" spans="1:23" x14ac:dyDescent="0.25">
      <c r="B1087" s="1">
        <v>45734</v>
      </c>
      <c r="C1087" s="9" t="s">
        <v>1199</v>
      </c>
      <c r="D1087" s="2" t="s">
        <v>15</v>
      </c>
      <c r="E1087" s="2" t="s">
        <v>23</v>
      </c>
      <c r="F1087" s="2"/>
      <c r="G1087" s="2"/>
      <c r="H1087" s="2" t="str">
        <f t="shared" si="50"/>
        <v>_</v>
      </c>
      <c r="I1087" s="2"/>
      <c r="J1087" s="2"/>
      <c r="K1087" s="2"/>
      <c r="L1087" s="2" t="str">
        <f t="shared" si="49"/>
        <v>_</v>
      </c>
      <c r="M1087" s="2"/>
      <c r="N1087" s="2">
        <f>IF(ISBLANK(Table2[[#This Row],[ActualResult]]), 0, 1)</f>
        <v>0</v>
      </c>
      <c r="O1087" s="2" t="str">
        <f>IF(ISBLANK(Table2[[#This Row],[ActualResult]]), "_", IF(Table2[[#This Row],[ActualWinner]]=Table2[[#This Row],[PredictedWinner]], "Y", "N"))</f>
        <v>_</v>
      </c>
      <c r="P1087" s="2" t="str">
        <f>IF(ISBLANK(Table2[[#This Row],[ActualResult]]), "_", IF(Table2[[#This Row],[ActualAwayScore]]=Table2[[#This Row],[PredictedAwayScore]], "Y", "N"))</f>
        <v>_</v>
      </c>
      <c r="Q1087" s="2" t="str">
        <f>IF(ISBLANK(Table2[[#This Row],[ActualResult]]), "_", IF(Table2[[#This Row],[ActualHomeScore]]=Table2[[#This Row],[PredictedHomeScore]], "Y", "N"))</f>
        <v>_</v>
      </c>
      <c r="R1087" s="2"/>
      <c r="S1087" s="2" t="str">
        <f t="shared" si="48"/>
        <v>_</v>
      </c>
      <c r="T1087" s="2">
        <f>IF(VLOOKUP(Table2[[#This Row],[AwayTeam]],Table3[[Teams]:[D]],2)=VLOOKUP(Table2[[#This Row],[HomeTeam]],Table3[[Teams]:[D]],2),1,0)</f>
        <v>1</v>
      </c>
      <c r="U1087" s="2">
        <f>IF(VLOOKUP(Table2[[#This Row],[AwayTeam]],Table3[[Teams]:[D]],3)=VLOOKUP(Table2[[#This Row],[HomeTeam]],Table3[[Teams]:[D]],3),1,0)</f>
        <v>0</v>
      </c>
      <c r="V1087" s="2">
        <f>IF(Table2[[#This Row],[InterConf]]=1,IF(Table2[[#This Row],[InterDiv]]=0, 1, 0), 0)</f>
        <v>1</v>
      </c>
      <c r="W1087" s="2">
        <f>IF(VLOOKUP(Table2[[#This Row],[AwayTeam]],Table3[[Teams]:[D]],2)&lt;&gt;VLOOKUP(Table2[[#This Row],[HomeTeam]],Table3[[Teams]:[D]],2),1,0)</f>
        <v>0</v>
      </c>
    </row>
    <row r="1088" spans="1:23" x14ac:dyDescent="0.25">
      <c r="A1088" s="5"/>
      <c r="B1088" s="3">
        <v>45734</v>
      </c>
      <c r="C1088" s="10" t="s">
        <v>1200</v>
      </c>
      <c r="D1088" s="4" t="s">
        <v>22</v>
      </c>
      <c r="E1088" s="4" t="s">
        <v>25</v>
      </c>
      <c r="F1088" s="4"/>
      <c r="G1088" s="4"/>
      <c r="H1088" s="4" t="str">
        <f t="shared" si="50"/>
        <v>_</v>
      </c>
      <c r="I1088" s="4"/>
      <c r="J1088" s="4"/>
      <c r="K1088" s="4"/>
      <c r="L1088" s="2" t="str">
        <f t="shared" si="49"/>
        <v>_</v>
      </c>
      <c r="M1088" s="4"/>
      <c r="N1088" s="4">
        <f>IF(ISBLANK(Table2[[#This Row],[ActualResult]]), 0, 1)</f>
        <v>0</v>
      </c>
      <c r="O1088" s="4" t="str">
        <f>IF(ISBLANK(Table2[[#This Row],[ActualResult]]), "_", IF(Table2[[#This Row],[ActualWinner]]=Table2[[#This Row],[PredictedWinner]], "Y", "N"))</f>
        <v>_</v>
      </c>
      <c r="P1088" s="4" t="str">
        <f>IF(ISBLANK(Table2[[#This Row],[ActualResult]]), "_", IF(Table2[[#This Row],[ActualAwayScore]]=Table2[[#This Row],[PredictedAwayScore]], "Y", "N"))</f>
        <v>_</v>
      </c>
      <c r="Q1088" s="4" t="str">
        <f>IF(ISBLANK(Table2[[#This Row],[ActualResult]]), "_", IF(Table2[[#This Row],[ActualHomeScore]]=Table2[[#This Row],[PredictedHomeScore]], "Y", "N"))</f>
        <v>_</v>
      </c>
      <c r="R1088" s="2"/>
      <c r="S1088" s="2" t="str">
        <f t="shared" si="48"/>
        <v>_</v>
      </c>
      <c r="T1088" s="2">
        <f>IF(VLOOKUP(Table2[[#This Row],[AwayTeam]],Table3[[Teams]:[D]],2)=VLOOKUP(Table2[[#This Row],[HomeTeam]],Table3[[Teams]:[D]],2),1,0)</f>
        <v>1</v>
      </c>
      <c r="U1088" s="2">
        <f>IF(VLOOKUP(Table2[[#This Row],[AwayTeam]],Table3[[Teams]:[D]],3)=VLOOKUP(Table2[[#This Row],[HomeTeam]],Table3[[Teams]:[D]],3),1,0)</f>
        <v>0</v>
      </c>
      <c r="V1088" s="2">
        <f>IF(Table2[[#This Row],[InterConf]]=1,IF(Table2[[#This Row],[InterDiv]]=0, 1, 0), 0)</f>
        <v>1</v>
      </c>
      <c r="W1088" s="2">
        <f>IF(VLOOKUP(Table2[[#This Row],[AwayTeam]],Table3[[Teams]:[D]],2)&lt;&gt;VLOOKUP(Table2[[#This Row],[HomeTeam]],Table3[[Teams]:[D]],2),1,0)</f>
        <v>0</v>
      </c>
    </row>
    <row r="1089" spans="1:23" x14ac:dyDescent="0.25">
      <c r="B1089" s="1">
        <v>45735</v>
      </c>
      <c r="C1089" s="9" t="s">
        <v>1201</v>
      </c>
      <c r="D1089" s="2" t="s">
        <v>26</v>
      </c>
      <c r="E1089" s="2" t="s">
        <v>18</v>
      </c>
      <c r="F1089" s="2"/>
      <c r="G1089" s="2"/>
      <c r="H1089" s="2" t="str">
        <f t="shared" si="50"/>
        <v>_</v>
      </c>
      <c r="I1089" s="2"/>
      <c r="J1089" s="2"/>
      <c r="K1089" s="2"/>
      <c r="L1089" s="19" t="str">
        <f t="shared" si="49"/>
        <v>_</v>
      </c>
      <c r="M1089" s="2"/>
      <c r="N1089" s="2">
        <f>IF(ISBLANK(Table2[[#This Row],[ActualResult]]), 0, 1)</f>
        <v>0</v>
      </c>
      <c r="O1089" s="2" t="str">
        <f>IF(ISBLANK(Table2[[#This Row],[ActualResult]]), "_", IF(Table2[[#This Row],[ActualWinner]]=Table2[[#This Row],[PredictedWinner]], "Y", "N"))</f>
        <v>_</v>
      </c>
      <c r="P1089" s="2" t="str">
        <f>IF(ISBLANK(Table2[[#This Row],[ActualResult]]), "_", IF(Table2[[#This Row],[ActualAwayScore]]=Table2[[#This Row],[PredictedAwayScore]], "Y", "N"))</f>
        <v>_</v>
      </c>
      <c r="Q1089" s="2" t="str">
        <f>IF(ISBLANK(Table2[[#This Row],[ActualResult]]), "_", IF(Table2[[#This Row],[ActualHomeScore]]=Table2[[#This Row],[PredictedHomeScore]], "Y", "N"))</f>
        <v>_</v>
      </c>
      <c r="R1089" s="2"/>
      <c r="S1089" s="2" t="str">
        <f t="shared" si="48"/>
        <v>_</v>
      </c>
      <c r="T1089" s="2">
        <f>IF(VLOOKUP(Table2[[#This Row],[AwayTeam]],Table3[[Teams]:[D]],2)=VLOOKUP(Table2[[#This Row],[HomeTeam]],Table3[[Teams]:[D]],2),1,0)</f>
        <v>0</v>
      </c>
      <c r="U1089" s="2">
        <f>IF(VLOOKUP(Table2[[#This Row],[AwayTeam]],Table3[[Teams]:[D]],3)=VLOOKUP(Table2[[#This Row],[HomeTeam]],Table3[[Teams]:[D]],3),1,0)</f>
        <v>0</v>
      </c>
      <c r="V1089" s="2">
        <f>IF(Table2[[#This Row],[InterConf]]=1,IF(Table2[[#This Row],[InterDiv]]=0, 1, 0), 0)</f>
        <v>0</v>
      </c>
      <c r="W1089" s="2">
        <f>IF(VLOOKUP(Table2[[#This Row],[AwayTeam]],Table3[[Teams]:[D]],2)&lt;&gt;VLOOKUP(Table2[[#This Row],[HomeTeam]],Table3[[Teams]:[D]],2),1,0)</f>
        <v>1</v>
      </c>
    </row>
    <row r="1090" spans="1:23" x14ac:dyDescent="0.25">
      <c r="A1090" s="5"/>
      <c r="B1090" s="3">
        <v>45735</v>
      </c>
      <c r="C1090" s="10" t="s">
        <v>1202</v>
      </c>
      <c r="D1090" s="4" t="s">
        <v>12</v>
      </c>
      <c r="E1090" s="4" t="s">
        <v>37</v>
      </c>
      <c r="F1090" s="4"/>
      <c r="G1090" s="4"/>
      <c r="H1090" s="4" t="str">
        <f t="shared" si="50"/>
        <v>_</v>
      </c>
      <c r="I1090" s="4"/>
      <c r="J1090" s="4"/>
      <c r="K1090" s="4"/>
      <c r="L1090" s="2" t="str">
        <f t="shared" si="49"/>
        <v>_</v>
      </c>
      <c r="M1090" s="4"/>
      <c r="N1090" s="4">
        <f>IF(ISBLANK(Table2[[#This Row],[ActualResult]]), 0, 1)</f>
        <v>0</v>
      </c>
      <c r="O1090" s="4" t="str">
        <f>IF(ISBLANK(Table2[[#This Row],[ActualResult]]), "_", IF(Table2[[#This Row],[ActualWinner]]=Table2[[#This Row],[PredictedWinner]], "Y", "N"))</f>
        <v>_</v>
      </c>
      <c r="P1090" s="4" t="str">
        <f>IF(ISBLANK(Table2[[#This Row],[ActualResult]]), "_", IF(Table2[[#This Row],[ActualAwayScore]]=Table2[[#This Row],[PredictedAwayScore]], "Y", "N"))</f>
        <v>_</v>
      </c>
      <c r="Q1090" s="4" t="str">
        <f>IF(ISBLANK(Table2[[#This Row],[ActualResult]]), "_", IF(Table2[[#This Row],[ActualHomeScore]]=Table2[[#This Row],[PredictedHomeScore]], "Y", "N"))</f>
        <v>_</v>
      </c>
      <c r="R1090" s="2"/>
      <c r="S1090" s="2" t="str">
        <f t="shared" si="48"/>
        <v>_</v>
      </c>
      <c r="T1090" s="2">
        <f>IF(VLOOKUP(Table2[[#This Row],[AwayTeam]],Table3[[Teams]:[D]],2)=VLOOKUP(Table2[[#This Row],[HomeTeam]],Table3[[Teams]:[D]],2),1,0)</f>
        <v>1</v>
      </c>
      <c r="U1090" s="2">
        <f>IF(VLOOKUP(Table2[[#This Row],[AwayTeam]],Table3[[Teams]:[D]],3)=VLOOKUP(Table2[[#This Row],[HomeTeam]],Table3[[Teams]:[D]],3),1,0)</f>
        <v>0</v>
      </c>
      <c r="V1090" s="2">
        <f>IF(Table2[[#This Row],[InterConf]]=1,IF(Table2[[#This Row],[InterDiv]]=0, 1, 0), 0)</f>
        <v>1</v>
      </c>
      <c r="W1090" s="2">
        <f>IF(VLOOKUP(Table2[[#This Row],[AwayTeam]],Table3[[Teams]:[D]],2)&lt;&gt;VLOOKUP(Table2[[#This Row],[HomeTeam]],Table3[[Teams]:[D]],2),1,0)</f>
        <v>0</v>
      </c>
    </row>
    <row r="1091" spans="1:23" x14ac:dyDescent="0.25">
      <c r="B1091" s="1">
        <v>45736</v>
      </c>
      <c r="C1091" s="9" t="s">
        <v>1203</v>
      </c>
      <c r="D1091" s="2" t="s">
        <v>26</v>
      </c>
      <c r="E1091" s="2" t="s">
        <v>30</v>
      </c>
      <c r="F1091" s="2"/>
      <c r="G1091" s="2"/>
      <c r="H1091" s="2" t="str">
        <f t="shared" si="50"/>
        <v>_</v>
      </c>
      <c r="I1091" s="2"/>
      <c r="J1091" s="2"/>
      <c r="K1091" s="2"/>
      <c r="L1091" s="19" t="str">
        <f t="shared" si="49"/>
        <v>_</v>
      </c>
      <c r="M1091" s="2"/>
      <c r="N1091" s="2">
        <f>IF(ISBLANK(Table2[[#This Row],[ActualResult]]), 0, 1)</f>
        <v>0</v>
      </c>
      <c r="O1091" s="2" t="str">
        <f>IF(ISBLANK(Table2[[#This Row],[ActualResult]]), "_", IF(Table2[[#This Row],[ActualWinner]]=Table2[[#This Row],[PredictedWinner]], "Y", "N"))</f>
        <v>_</v>
      </c>
      <c r="P1091" s="2" t="str">
        <f>IF(ISBLANK(Table2[[#This Row],[ActualResult]]), "_", IF(Table2[[#This Row],[ActualAwayScore]]=Table2[[#This Row],[PredictedAwayScore]], "Y", "N"))</f>
        <v>_</v>
      </c>
      <c r="Q1091" s="2" t="str">
        <f>IF(ISBLANK(Table2[[#This Row],[ActualResult]]), "_", IF(Table2[[#This Row],[ActualHomeScore]]=Table2[[#This Row],[PredictedHomeScore]], "Y", "N"))</f>
        <v>_</v>
      </c>
      <c r="R1091" s="2"/>
      <c r="S1091" s="2" t="str">
        <f t="shared" ref="S1091:S1154" si="51">IF($L1091="_", "_", IF($L1091=$D1091,$E1091,$D1091))</f>
        <v>_</v>
      </c>
      <c r="T1091" s="2">
        <f>IF(VLOOKUP(Table2[[#This Row],[AwayTeam]],Table3[[Teams]:[D]],2)=VLOOKUP(Table2[[#This Row],[HomeTeam]],Table3[[Teams]:[D]],2),1,0)</f>
        <v>0</v>
      </c>
      <c r="U1091" s="2">
        <f>IF(VLOOKUP(Table2[[#This Row],[AwayTeam]],Table3[[Teams]:[D]],3)=VLOOKUP(Table2[[#This Row],[HomeTeam]],Table3[[Teams]:[D]],3),1,0)</f>
        <v>0</v>
      </c>
      <c r="V1091" s="2">
        <f>IF(Table2[[#This Row],[InterConf]]=1,IF(Table2[[#This Row],[InterDiv]]=0, 1, 0), 0)</f>
        <v>0</v>
      </c>
      <c r="W1091" s="2">
        <f>IF(VLOOKUP(Table2[[#This Row],[AwayTeam]],Table3[[Teams]:[D]],2)&lt;&gt;VLOOKUP(Table2[[#This Row],[HomeTeam]],Table3[[Teams]:[D]],2),1,0)</f>
        <v>1</v>
      </c>
    </row>
    <row r="1092" spans="1:23" x14ac:dyDescent="0.25">
      <c r="B1092" s="1">
        <v>45736</v>
      </c>
      <c r="C1092" s="9" t="s">
        <v>1204</v>
      </c>
      <c r="D1092" s="2" t="s">
        <v>24</v>
      </c>
      <c r="E1092" s="2" t="s">
        <v>32</v>
      </c>
      <c r="F1092" s="2"/>
      <c r="G1092" s="2"/>
      <c r="H1092" s="2" t="str">
        <f t="shared" si="50"/>
        <v>_</v>
      </c>
      <c r="I1092" s="2"/>
      <c r="J1092" s="2"/>
      <c r="K1092" s="2"/>
      <c r="L1092" s="2" t="str">
        <f t="shared" ref="L1092:L1155" si="52">IF(OR($J1092=$K1092,AND(ISBLANK($J1092),ISBLANK($K1092))),"_",IF($J1092&gt;$K1092,$D1092,$E1092))</f>
        <v>_</v>
      </c>
      <c r="M1092" s="2"/>
      <c r="N1092" s="2">
        <f>IF(ISBLANK(Table2[[#This Row],[ActualResult]]), 0, 1)</f>
        <v>0</v>
      </c>
      <c r="O1092" s="2" t="str">
        <f>IF(ISBLANK(Table2[[#This Row],[ActualResult]]), "_", IF(Table2[[#This Row],[ActualWinner]]=Table2[[#This Row],[PredictedWinner]], "Y", "N"))</f>
        <v>_</v>
      </c>
      <c r="P1092" s="2" t="str">
        <f>IF(ISBLANK(Table2[[#This Row],[ActualResult]]), "_", IF(Table2[[#This Row],[ActualAwayScore]]=Table2[[#This Row],[PredictedAwayScore]], "Y", "N"))</f>
        <v>_</v>
      </c>
      <c r="Q1092" s="2" t="str">
        <f>IF(ISBLANK(Table2[[#This Row],[ActualResult]]), "_", IF(Table2[[#This Row],[ActualHomeScore]]=Table2[[#This Row],[PredictedHomeScore]], "Y", "N"))</f>
        <v>_</v>
      </c>
      <c r="R1092" s="2"/>
      <c r="S1092" s="2" t="str">
        <f t="shared" si="51"/>
        <v>_</v>
      </c>
      <c r="T1092" s="2">
        <f>IF(VLOOKUP(Table2[[#This Row],[AwayTeam]],Table3[[Teams]:[D]],2)=VLOOKUP(Table2[[#This Row],[HomeTeam]],Table3[[Teams]:[D]],2),1,0)</f>
        <v>0</v>
      </c>
      <c r="U1092" s="2">
        <f>IF(VLOOKUP(Table2[[#This Row],[AwayTeam]],Table3[[Teams]:[D]],3)=VLOOKUP(Table2[[#This Row],[HomeTeam]],Table3[[Teams]:[D]],3),1,0)</f>
        <v>0</v>
      </c>
      <c r="V1092" s="2">
        <f>IF(Table2[[#This Row],[InterConf]]=1,IF(Table2[[#This Row],[InterDiv]]=0, 1, 0), 0)</f>
        <v>0</v>
      </c>
      <c r="W1092" s="2">
        <f>IF(VLOOKUP(Table2[[#This Row],[AwayTeam]],Table3[[Teams]:[D]],2)&lt;&gt;VLOOKUP(Table2[[#This Row],[HomeTeam]],Table3[[Teams]:[D]],2),1,0)</f>
        <v>1</v>
      </c>
    </row>
    <row r="1093" spans="1:23" x14ac:dyDescent="0.25">
      <c r="B1093" s="1">
        <v>45736</v>
      </c>
      <c r="C1093" s="9" t="s">
        <v>1205</v>
      </c>
      <c r="D1093" s="2" t="s">
        <v>18</v>
      </c>
      <c r="E1093" s="2" t="s">
        <v>20</v>
      </c>
      <c r="F1093" s="2"/>
      <c r="G1093" s="2"/>
      <c r="H1093" s="2" t="str">
        <f t="shared" si="50"/>
        <v>_</v>
      </c>
      <c r="I1093" s="2"/>
      <c r="J1093" s="2"/>
      <c r="K1093" s="2"/>
      <c r="L1093" s="2" t="str">
        <f t="shared" si="52"/>
        <v>_</v>
      </c>
      <c r="M1093" s="2"/>
      <c r="N1093" s="2">
        <f>IF(ISBLANK(Table2[[#This Row],[ActualResult]]), 0, 1)</f>
        <v>0</v>
      </c>
      <c r="O1093" s="2" t="str">
        <f>IF(ISBLANK(Table2[[#This Row],[ActualResult]]), "_", IF(Table2[[#This Row],[ActualWinner]]=Table2[[#This Row],[PredictedWinner]], "Y", "N"))</f>
        <v>_</v>
      </c>
      <c r="P1093" s="2" t="str">
        <f>IF(ISBLANK(Table2[[#This Row],[ActualResult]]), "_", IF(Table2[[#This Row],[ActualAwayScore]]=Table2[[#This Row],[PredictedAwayScore]], "Y", "N"))</f>
        <v>_</v>
      </c>
      <c r="Q1093" s="2" t="str">
        <f>IF(ISBLANK(Table2[[#This Row],[ActualResult]]), "_", IF(Table2[[#This Row],[ActualHomeScore]]=Table2[[#This Row],[PredictedHomeScore]], "Y", "N"))</f>
        <v>_</v>
      </c>
      <c r="R1093" s="2"/>
      <c r="S1093" s="2" t="str">
        <f t="shared" si="51"/>
        <v>_</v>
      </c>
      <c r="T1093" s="2">
        <f>IF(VLOOKUP(Table2[[#This Row],[AwayTeam]],Table3[[Teams]:[D]],2)=VLOOKUP(Table2[[#This Row],[HomeTeam]],Table3[[Teams]:[D]],2),1,0)</f>
        <v>1</v>
      </c>
      <c r="U1093" s="2">
        <f>IF(VLOOKUP(Table2[[#This Row],[AwayTeam]],Table3[[Teams]:[D]],3)=VLOOKUP(Table2[[#This Row],[HomeTeam]],Table3[[Teams]:[D]],3),1,0)</f>
        <v>0</v>
      </c>
      <c r="V1093" s="2">
        <f>IF(Table2[[#This Row],[InterConf]]=1,IF(Table2[[#This Row],[InterDiv]]=0, 1, 0), 0)</f>
        <v>1</v>
      </c>
      <c r="W1093" s="2">
        <f>IF(VLOOKUP(Table2[[#This Row],[AwayTeam]],Table3[[Teams]:[D]],2)&lt;&gt;VLOOKUP(Table2[[#This Row],[HomeTeam]],Table3[[Teams]:[D]],2),1,0)</f>
        <v>0</v>
      </c>
    </row>
    <row r="1094" spans="1:23" x14ac:dyDescent="0.25">
      <c r="B1094" s="1">
        <v>45736</v>
      </c>
      <c r="C1094" s="9" t="s">
        <v>1206</v>
      </c>
      <c r="D1094" s="2" t="s">
        <v>45</v>
      </c>
      <c r="E1094" s="2" t="s">
        <v>46</v>
      </c>
      <c r="F1094" s="2"/>
      <c r="G1094" s="2"/>
      <c r="H1094" s="2" t="str">
        <f t="shared" ref="H1094:H1157" si="53">IF(AND(ISBLANK($F1094),ISBLANK($G1094)),"_",IF($F1094&gt;$G1094,$D1094,$E1094))</f>
        <v>_</v>
      </c>
      <c r="I1094" s="2"/>
      <c r="J1094" s="2"/>
      <c r="K1094" s="2"/>
      <c r="L1094" s="2" t="str">
        <f t="shared" si="52"/>
        <v>_</v>
      </c>
      <c r="M1094" s="2"/>
      <c r="N1094" s="2">
        <f>IF(ISBLANK(Table2[[#This Row],[ActualResult]]), 0, 1)</f>
        <v>0</v>
      </c>
      <c r="O1094" s="2" t="str">
        <f>IF(ISBLANK(Table2[[#This Row],[ActualResult]]), "_", IF(Table2[[#This Row],[ActualWinner]]=Table2[[#This Row],[PredictedWinner]], "Y", "N"))</f>
        <v>_</v>
      </c>
      <c r="P1094" s="2" t="str">
        <f>IF(ISBLANK(Table2[[#This Row],[ActualResult]]), "_", IF(Table2[[#This Row],[ActualAwayScore]]=Table2[[#This Row],[PredictedAwayScore]], "Y", "N"))</f>
        <v>_</v>
      </c>
      <c r="Q1094" s="2" t="str">
        <f>IF(ISBLANK(Table2[[#This Row],[ActualResult]]), "_", IF(Table2[[#This Row],[ActualHomeScore]]=Table2[[#This Row],[PredictedHomeScore]], "Y", "N"))</f>
        <v>_</v>
      </c>
      <c r="R1094" s="2"/>
      <c r="S1094" s="2" t="str">
        <f t="shared" si="51"/>
        <v>_</v>
      </c>
      <c r="T1094" s="2">
        <f>IF(VLOOKUP(Table2[[#This Row],[AwayTeam]],Table3[[Teams]:[D]],2)=VLOOKUP(Table2[[#This Row],[HomeTeam]],Table3[[Teams]:[D]],2),1,0)</f>
        <v>1</v>
      </c>
      <c r="U1094" s="2">
        <f>IF(VLOOKUP(Table2[[#This Row],[AwayTeam]],Table3[[Teams]:[D]],3)=VLOOKUP(Table2[[#This Row],[HomeTeam]],Table3[[Teams]:[D]],3),1,0)</f>
        <v>1</v>
      </c>
      <c r="V1094" s="2">
        <f>IF(Table2[[#This Row],[InterConf]]=1,IF(Table2[[#This Row],[InterDiv]]=0, 1, 0), 0)</f>
        <v>0</v>
      </c>
      <c r="W1094" s="2">
        <f>IF(VLOOKUP(Table2[[#This Row],[AwayTeam]],Table3[[Teams]:[D]],2)&lt;&gt;VLOOKUP(Table2[[#This Row],[HomeTeam]],Table3[[Teams]:[D]],2),1,0)</f>
        <v>0</v>
      </c>
    </row>
    <row r="1095" spans="1:23" x14ac:dyDescent="0.25">
      <c r="B1095" s="1">
        <v>45736</v>
      </c>
      <c r="C1095" s="9" t="s">
        <v>1207</v>
      </c>
      <c r="D1095" s="2" t="s">
        <v>14</v>
      </c>
      <c r="E1095" s="2" t="s">
        <v>36</v>
      </c>
      <c r="F1095" s="2"/>
      <c r="G1095" s="2"/>
      <c r="H1095" s="2" t="str">
        <f t="shared" si="53"/>
        <v>_</v>
      </c>
      <c r="I1095" s="2"/>
      <c r="J1095" s="2"/>
      <c r="K1095" s="2"/>
      <c r="L1095" s="2" t="str">
        <f t="shared" si="52"/>
        <v>_</v>
      </c>
      <c r="M1095" s="2"/>
      <c r="N1095" s="2">
        <f>IF(ISBLANK(Table2[[#This Row],[ActualResult]]), 0, 1)</f>
        <v>0</v>
      </c>
      <c r="O1095" s="2" t="str">
        <f>IF(ISBLANK(Table2[[#This Row],[ActualResult]]), "_", IF(Table2[[#This Row],[ActualWinner]]=Table2[[#This Row],[PredictedWinner]], "Y", "N"))</f>
        <v>_</v>
      </c>
      <c r="P1095" s="2" t="str">
        <f>IF(ISBLANK(Table2[[#This Row],[ActualResult]]), "_", IF(Table2[[#This Row],[ActualAwayScore]]=Table2[[#This Row],[PredictedAwayScore]], "Y", "N"))</f>
        <v>_</v>
      </c>
      <c r="Q1095" s="2" t="str">
        <f>IF(ISBLANK(Table2[[#This Row],[ActualResult]]), "_", IF(Table2[[#This Row],[ActualHomeScore]]=Table2[[#This Row],[PredictedHomeScore]], "Y", "N"))</f>
        <v>_</v>
      </c>
      <c r="R1095" s="2"/>
      <c r="S1095" s="2" t="str">
        <f t="shared" si="51"/>
        <v>_</v>
      </c>
      <c r="T1095" s="2">
        <f>IF(VLOOKUP(Table2[[#This Row],[AwayTeam]],Table3[[Teams]:[D]],2)=VLOOKUP(Table2[[#This Row],[HomeTeam]],Table3[[Teams]:[D]],2),1,0)</f>
        <v>1</v>
      </c>
      <c r="U1095" s="2">
        <f>IF(VLOOKUP(Table2[[#This Row],[AwayTeam]],Table3[[Teams]:[D]],3)=VLOOKUP(Table2[[#This Row],[HomeTeam]],Table3[[Teams]:[D]],3),1,0)</f>
        <v>0</v>
      </c>
      <c r="V1095" s="2">
        <f>IF(Table2[[#This Row],[InterConf]]=1,IF(Table2[[#This Row],[InterDiv]]=0, 1, 0), 0)</f>
        <v>1</v>
      </c>
      <c r="W1095" s="2">
        <f>IF(VLOOKUP(Table2[[#This Row],[AwayTeam]],Table3[[Teams]:[D]],2)&lt;&gt;VLOOKUP(Table2[[#This Row],[HomeTeam]],Table3[[Teams]:[D]],2),1,0)</f>
        <v>0</v>
      </c>
    </row>
    <row r="1096" spans="1:23" x14ac:dyDescent="0.25">
      <c r="B1096" s="1">
        <v>45736</v>
      </c>
      <c r="C1096" s="9" t="s">
        <v>1208</v>
      </c>
      <c r="D1096" s="2" t="s">
        <v>19</v>
      </c>
      <c r="E1096" s="2" t="s">
        <v>33</v>
      </c>
      <c r="F1096" s="2"/>
      <c r="G1096" s="2"/>
      <c r="H1096" s="2" t="str">
        <f t="shared" si="53"/>
        <v>_</v>
      </c>
      <c r="I1096" s="2"/>
      <c r="J1096" s="2"/>
      <c r="K1096" s="2"/>
      <c r="L1096" s="2" t="str">
        <f t="shared" si="52"/>
        <v>_</v>
      </c>
      <c r="M1096" s="2"/>
      <c r="N1096" s="2">
        <f>IF(ISBLANK(Table2[[#This Row],[ActualResult]]), 0, 1)</f>
        <v>0</v>
      </c>
      <c r="O1096" s="2" t="str">
        <f>IF(ISBLANK(Table2[[#This Row],[ActualResult]]), "_", IF(Table2[[#This Row],[ActualWinner]]=Table2[[#This Row],[PredictedWinner]], "Y", "N"))</f>
        <v>_</v>
      </c>
      <c r="P1096" s="2" t="str">
        <f>IF(ISBLANK(Table2[[#This Row],[ActualResult]]), "_", IF(Table2[[#This Row],[ActualAwayScore]]=Table2[[#This Row],[PredictedAwayScore]], "Y", "N"))</f>
        <v>_</v>
      </c>
      <c r="Q1096" s="2" t="str">
        <f>IF(ISBLANK(Table2[[#This Row],[ActualResult]]), "_", IF(Table2[[#This Row],[ActualHomeScore]]=Table2[[#This Row],[PredictedHomeScore]], "Y", "N"))</f>
        <v>_</v>
      </c>
      <c r="R1096" s="2"/>
      <c r="S1096" s="2" t="str">
        <f t="shared" si="51"/>
        <v>_</v>
      </c>
      <c r="T1096" s="2">
        <f>IF(VLOOKUP(Table2[[#This Row],[AwayTeam]],Table3[[Teams]:[D]],2)=VLOOKUP(Table2[[#This Row],[HomeTeam]],Table3[[Teams]:[D]],2),1,0)</f>
        <v>1</v>
      </c>
      <c r="U1096" s="2">
        <f>IF(VLOOKUP(Table2[[#This Row],[AwayTeam]],Table3[[Teams]:[D]],3)=VLOOKUP(Table2[[#This Row],[HomeTeam]],Table3[[Teams]:[D]],3),1,0)</f>
        <v>0</v>
      </c>
      <c r="V1096" s="2">
        <f>IF(Table2[[#This Row],[InterConf]]=1,IF(Table2[[#This Row],[InterDiv]]=0, 1, 0), 0)</f>
        <v>1</v>
      </c>
      <c r="W1096" s="2">
        <f>IF(VLOOKUP(Table2[[#This Row],[AwayTeam]],Table3[[Teams]:[D]],2)&lt;&gt;VLOOKUP(Table2[[#This Row],[HomeTeam]],Table3[[Teams]:[D]],2),1,0)</f>
        <v>0</v>
      </c>
    </row>
    <row r="1097" spans="1:23" x14ac:dyDescent="0.25">
      <c r="B1097" s="1">
        <v>45736</v>
      </c>
      <c r="C1097" s="9" t="s">
        <v>1209</v>
      </c>
      <c r="D1097" s="2" t="s">
        <v>25</v>
      </c>
      <c r="E1097" s="2" t="s">
        <v>13</v>
      </c>
      <c r="F1097" s="2"/>
      <c r="G1097" s="2"/>
      <c r="H1097" s="2" t="str">
        <f t="shared" si="53"/>
        <v>_</v>
      </c>
      <c r="I1097" s="2"/>
      <c r="J1097" s="2"/>
      <c r="K1097" s="2"/>
      <c r="L1097" s="2" t="str">
        <f t="shared" si="52"/>
        <v>_</v>
      </c>
      <c r="M1097" s="2"/>
      <c r="N1097" s="2">
        <f>IF(ISBLANK(Table2[[#This Row],[ActualResult]]), 0, 1)</f>
        <v>0</v>
      </c>
      <c r="O1097" s="2" t="str">
        <f>IF(ISBLANK(Table2[[#This Row],[ActualResult]]), "_", IF(Table2[[#This Row],[ActualWinner]]=Table2[[#This Row],[PredictedWinner]], "Y", "N"))</f>
        <v>_</v>
      </c>
      <c r="P1097" s="2" t="str">
        <f>IF(ISBLANK(Table2[[#This Row],[ActualResult]]), "_", IF(Table2[[#This Row],[ActualAwayScore]]=Table2[[#This Row],[PredictedAwayScore]], "Y", "N"))</f>
        <v>_</v>
      </c>
      <c r="Q1097" s="2" t="str">
        <f>IF(ISBLANK(Table2[[#This Row],[ActualResult]]), "_", IF(Table2[[#This Row],[ActualHomeScore]]=Table2[[#This Row],[PredictedHomeScore]], "Y", "N"))</f>
        <v>_</v>
      </c>
      <c r="R1097" s="2"/>
      <c r="S1097" s="2" t="str">
        <f t="shared" si="51"/>
        <v>_</v>
      </c>
      <c r="T1097" s="2">
        <f>IF(VLOOKUP(Table2[[#This Row],[AwayTeam]],Table3[[Teams]:[D]],2)=VLOOKUP(Table2[[#This Row],[HomeTeam]],Table3[[Teams]:[D]],2),1,0)</f>
        <v>1</v>
      </c>
      <c r="U1097" s="2">
        <f>IF(VLOOKUP(Table2[[#This Row],[AwayTeam]],Table3[[Teams]:[D]],3)=VLOOKUP(Table2[[#This Row],[HomeTeam]],Table3[[Teams]:[D]],3),1,0)</f>
        <v>0</v>
      </c>
      <c r="V1097" s="2">
        <f>IF(Table2[[#This Row],[InterConf]]=1,IF(Table2[[#This Row],[InterDiv]]=0, 1, 0), 0)</f>
        <v>1</v>
      </c>
      <c r="W1097" s="2">
        <f>IF(VLOOKUP(Table2[[#This Row],[AwayTeam]],Table3[[Teams]:[D]],2)&lt;&gt;VLOOKUP(Table2[[#This Row],[HomeTeam]],Table3[[Teams]:[D]],2),1,0)</f>
        <v>0</v>
      </c>
    </row>
    <row r="1098" spans="1:23" x14ac:dyDescent="0.25">
      <c r="B1098" s="1">
        <v>45736</v>
      </c>
      <c r="C1098" s="9" t="s">
        <v>1210</v>
      </c>
      <c r="D1098" s="2" t="s">
        <v>47</v>
      </c>
      <c r="E1098" s="2" t="s">
        <v>35</v>
      </c>
      <c r="F1098" s="2"/>
      <c r="G1098" s="2"/>
      <c r="H1098" s="2" t="str">
        <f t="shared" si="53"/>
        <v>_</v>
      </c>
      <c r="I1098" s="2"/>
      <c r="J1098" s="2"/>
      <c r="K1098" s="2"/>
      <c r="L1098" s="2" t="str">
        <f t="shared" si="52"/>
        <v>_</v>
      </c>
      <c r="M1098" s="2"/>
      <c r="N1098" s="2">
        <f>IF(ISBLANK(Table2[[#This Row],[ActualResult]]), 0, 1)</f>
        <v>0</v>
      </c>
      <c r="O1098" s="2" t="str">
        <f>IF(ISBLANK(Table2[[#This Row],[ActualResult]]), "_", IF(Table2[[#This Row],[ActualWinner]]=Table2[[#This Row],[PredictedWinner]], "Y", "N"))</f>
        <v>_</v>
      </c>
      <c r="P1098" s="2" t="str">
        <f>IF(ISBLANK(Table2[[#This Row],[ActualResult]]), "_", IF(Table2[[#This Row],[ActualAwayScore]]=Table2[[#This Row],[PredictedAwayScore]], "Y", "N"))</f>
        <v>_</v>
      </c>
      <c r="Q1098" s="2" t="str">
        <f>IF(ISBLANK(Table2[[#This Row],[ActualResult]]), "_", IF(Table2[[#This Row],[ActualHomeScore]]=Table2[[#This Row],[PredictedHomeScore]], "Y", "N"))</f>
        <v>_</v>
      </c>
      <c r="R1098" s="2"/>
      <c r="S1098" s="2" t="str">
        <f t="shared" si="51"/>
        <v>_</v>
      </c>
      <c r="T1098" s="2">
        <f>IF(VLOOKUP(Table2[[#This Row],[AwayTeam]],Table3[[Teams]:[D]],2)=VLOOKUP(Table2[[#This Row],[HomeTeam]],Table3[[Teams]:[D]],2),1,0)</f>
        <v>1</v>
      </c>
      <c r="U1098" s="2">
        <f>IF(VLOOKUP(Table2[[#This Row],[AwayTeam]],Table3[[Teams]:[D]],3)=VLOOKUP(Table2[[#This Row],[HomeTeam]],Table3[[Teams]:[D]],3),1,0)</f>
        <v>0</v>
      </c>
      <c r="V1098" s="2">
        <f>IF(Table2[[#This Row],[InterConf]]=1,IF(Table2[[#This Row],[InterDiv]]=0, 1, 0), 0)</f>
        <v>1</v>
      </c>
      <c r="W1098" s="2">
        <f>IF(VLOOKUP(Table2[[#This Row],[AwayTeam]],Table3[[Teams]:[D]],2)&lt;&gt;VLOOKUP(Table2[[#This Row],[HomeTeam]],Table3[[Teams]:[D]],2),1,0)</f>
        <v>0</v>
      </c>
    </row>
    <row r="1099" spans="1:23" x14ac:dyDescent="0.25">
      <c r="B1099" s="1">
        <v>45736</v>
      </c>
      <c r="C1099" s="9" t="s">
        <v>1211</v>
      </c>
      <c r="D1099" s="2" t="s">
        <v>43</v>
      </c>
      <c r="E1099" s="2" t="s">
        <v>34</v>
      </c>
      <c r="F1099" s="2"/>
      <c r="G1099" s="2"/>
      <c r="H1099" s="2" t="str">
        <f t="shared" si="53"/>
        <v>_</v>
      </c>
      <c r="I1099" s="2"/>
      <c r="J1099" s="2"/>
      <c r="K1099" s="2"/>
      <c r="L1099" s="2" t="str">
        <f t="shared" si="52"/>
        <v>_</v>
      </c>
      <c r="M1099" s="2"/>
      <c r="N1099" s="2">
        <f>IF(ISBLANK(Table2[[#This Row],[ActualResult]]), 0, 1)</f>
        <v>0</v>
      </c>
      <c r="O1099" s="2" t="str">
        <f>IF(ISBLANK(Table2[[#This Row],[ActualResult]]), "_", IF(Table2[[#This Row],[ActualWinner]]=Table2[[#This Row],[PredictedWinner]], "Y", "N"))</f>
        <v>_</v>
      </c>
      <c r="P1099" s="2" t="str">
        <f>IF(ISBLANK(Table2[[#This Row],[ActualResult]]), "_", IF(Table2[[#This Row],[ActualAwayScore]]=Table2[[#This Row],[PredictedAwayScore]], "Y", "N"))</f>
        <v>_</v>
      </c>
      <c r="Q1099" s="2" t="str">
        <f>IF(ISBLANK(Table2[[#This Row],[ActualResult]]), "_", IF(Table2[[#This Row],[ActualHomeScore]]=Table2[[#This Row],[PredictedHomeScore]], "Y", "N"))</f>
        <v>_</v>
      </c>
      <c r="R1099" s="2"/>
      <c r="S1099" s="2" t="str">
        <f t="shared" si="51"/>
        <v>_</v>
      </c>
      <c r="T1099" s="2">
        <f>IF(VLOOKUP(Table2[[#This Row],[AwayTeam]],Table3[[Teams]:[D]],2)=VLOOKUP(Table2[[#This Row],[HomeTeam]],Table3[[Teams]:[D]],2),1,0)</f>
        <v>0</v>
      </c>
      <c r="U1099" s="2">
        <f>IF(VLOOKUP(Table2[[#This Row],[AwayTeam]],Table3[[Teams]:[D]],3)=VLOOKUP(Table2[[#This Row],[HomeTeam]],Table3[[Teams]:[D]],3),1,0)</f>
        <v>0</v>
      </c>
      <c r="V1099" s="2">
        <f>IF(Table2[[#This Row],[InterConf]]=1,IF(Table2[[#This Row],[InterDiv]]=0, 1, 0), 0)</f>
        <v>0</v>
      </c>
      <c r="W1099" s="2">
        <f>IF(VLOOKUP(Table2[[#This Row],[AwayTeam]],Table3[[Teams]:[D]],2)&lt;&gt;VLOOKUP(Table2[[#This Row],[HomeTeam]],Table3[[Teams]:[D]],2),1,0)</f>
        <v>1</v>
      </c>
    </row>
    <row r="1100" spans="1:23" x14ac:dyDescent="0.25">
      <c r="B1100" s="1">
        <v>45736</v>
      </c>
      <c r="C1100" s="9" t="s">
        <v>1212</v>
      </c>
      <c r="D1100" s="2" t="s">
        <v>28</v>
      </c>
      <c r="E1100" s="2" t="s">
        <v>17</v>
      </c>
      <c r="F1100" s="2"/>
      <c r="G1100" s="2"/>
      <c r="H1100" s="2" t="str">
        <f t="shared" si="53"/>
        <v>_</v>
      </c>
      <c r="I1100" s="2"/>
      <c r="J1100" s="2"/>
      <c r="K1100" s="2"/>
      <c r="L1100" s="2" t="str">
        <f t="shared" si="52"/>
        <v>_</v>
      </c>
      <c r="M1100" s="2"/>
      <c r="N1100" s="2">
        <f>IF(ISBLANK(Table2[[#This Row],[ActualResult]]), 0, 1)</f>
        <v>0</v>
      </c>
      <c r="O1100" s="2" t="str">
        <f>IF(ISBLANK(Table2[[#This Row],[ActualResult]]), "_", IF(Table2[[#This Row],[ActualWinner]]=Table2[[#This Row],[PredictedWinner]], "Y", "N"))</f>
        <v>_</v>
      </c>
      <c r="P1100" s="2" t="str">
        <f>IF(ISBLANK(Table2[[#This Row],[ActualResult]]), "_", IF(Table2[[#This Row],[ActualAwayScore]]=Table2[[#This Row],[PredictedAwayScore]], "Y", "N"))</f>
        <v>_</v>
      </c>
      <c r="Q1100" s="2" t="str">
        <f>IF(ISBLANK(Table2[[#This Row],[ActualResult]]), "_", IF(Table2[[#This Row],[ActualHomeScore]]=Table2[[#This Row],[PredictedHomeScore]], "Y", "N"))</f>
        <v>_</v>
      </c>
      <c r="R1100" s="2"/>
      <c r="S1100" s="2" t="str">
        <f t="shared" si="51"/>
        <v>_</v>
      </c>
      <c r="T1100" s="2">
        <f>IF(VLOOKUP(Table2[[#This Row],[AwayTeam]],Table3[[Teams]:[D]],2)=VLOOKUP(Table2[[#This Row],[HomeTeam]],Table3[[Teams]:[D]],2),1,0)</f>
        <v>1</v>
      </c>
      <c r="U1100" s="2">
        <f>IF(VLOOKUP(Table2[[#This Row],[AwayTeam]],Table3[[Teams]:[D]],3)=VLOOKUP(Table2[[#This Row],[HomeTeam]],Table3[[Teams]:[D]],3),1,0)</f>
        <v>0</v>
      </c>
      <c r="V1100" s="2">
        <f>IF(Table2[[#This Row],[InterConf]]=1,IF(Table2[[#This Row],[InterDiv]]=0, 1, 0), 0)</f>
        <v>1</v>
      </c>
      <c r="W1100" s="2">
        <f>IF(VLOOKUP(Table2[[#This Row],[AwayTeam]],Table3[[Teams]:[D]],2)&lt;&gt;VLOOKUP(Table2[[#This Row],[HomeTeam]],Table3[[Teams]:[D]],2),1,0)</f>
        <v>0</v>
      </c>
    </row>
    <row r="1101" spans="1:23" x14ac:dyDescent="0.25">
      <c r="B1101" s="1">
        <v>45736</v>
      </c>
      <c r="C1101" s="9" t="s">
        <v>1213</v>
      </c>
      <c r="D1101" s="2" t="s">
        <v>22</v>
      </c>
      <c r="E1101" s="2" t="s">
        <v>23</v>
      </c>
      <c r="F1101" s="2"/>
      <c r="G1101" s="2"/>
      <c r="H1101" s="2" t="str">
        <f t="shared" si="53"/>
        <v>_</v>
      </c>
      <c r="I1101" s="2"/>
      <c r="J1101" s="2"/>
      <c r="K1101" s="2"/>
      <c r="L1101" s="2" t="str">
        <f t="shared" si="52"/>
        <v>_</v>
      </c>
      <c r="M1101" s="2"/>
      <c r="N1101" s="2">
        <f>IF(ISBLANK(Table2[[#This Row],[ActualResult]]), 0, 1)</f>
        <v>0</v>
      </c>
      <c r="O1101" s="2" t="str">
        <f>IF(ISBLANK(Table2[[#This Row],[ActualResult]]), "_", IF(Table2[[#This Row],[ActualWinner]]=Table2[[#This Row],[PredictedWinner]], "Y", "N"))</f>
        <v>_</v>
      </c>
      <c r="P1101" s="2" t="str">
        <f>IF(ISBLANK(Table2[[#This Row],[ActualResult]]), "_", IF(Table2[[#This Row],[ActualAwayScore]]=Table2[[#This Row],[PredictedAwayScore]], "Y", "N"))</f>
        <v>_</v>
      </c>
      <c r="Q1101" s="2" t="str">
        <f>IF(ISBLANK(Table2[[#This Row],[ActualResult]]), "_", IF(Table2[[#This Row],[ActualHomeScore]]=Table2[[#This Row],[PredictedHomeScore]], "Y", "N"))</f>
        <v>_</v>
      </c>
      <c r="R1101" s="2"/>
      <c r="S1101" s="2" t="str">
        <f t="shared" si="51"/>
        <v>_</v>
      </c>
      <c r="T1101" s="2">
        <f>IF(VLOOKUP(Table2[[#This Row],[AwayTeam]],Table3[[Teams]:[D]],2)=VLOOKUP(Table2[[#This Row],[HomeTeam]],Table3[[Teams]:[D]],2),1,0)</f>
        <v>1</v>
      </c>
      <c r="U1101" s="2">
        <f>IF(VLOOKUP(Table2[[#This Row],[AwayTeam]],Table3[[Teams]:[D]],3)=VLOOKUP(Table2[[#This Row],[HomeTeam]],Table3[[Teams]:[D]],3),1,0)</f>
        <v>0</v>
      </c>
      <c r="V1101" s="2">
        <f>IF(Table2[[#This Row],[InterConf]]=1,IF(Table2[[#This Row],[InterDiv]]=0, 1, 0), 0)</f>
        <v>1</v>
      </c>
      <c r="W1101" s="2">
        <f>IF(VLOOKUP(Table2[[#This Row],[AwayTeam]],Table3[[Teams]:[D]],2)&lt;&gt;VLOOKUP(Table2[[#This Row],[HomeTeam]],Table3[[Teams]:[D]],2),1,0)</f>
        <v>0</v>
      </c>
    </row>
    <row r="1102" spans="1:23" x14ac:dyDescent="0.25">
      <c r="B1102" s="1">
        <v>45736</v>
      </c>
      <c r="C1102" s="9" t="s">
        <v>1214</v>
      </c>
      <c r="D1102" s="2" t="s">
        <v>29</v>
      </c>
      <c r="E1102" s="2" t="s">
        <v>15</v>
      </c>
      <c r="F1102" s="2"/>
      <c r="G1102" s="2"/>
      <c r="H1102" s="2" t="str">
        <f t="shared" si="53"/>
        <v>_</v>
      </c>
      <c r="I1102" s="2"/>
      <c r="J1102" s="2"/>
      <c r="K1102" s="2"/>
      <c r="L1102" s="2" t="str">
        <f t="shared" si="52"/>
        <v>_</v>
      </c>
      <c r="M1102" s="2"/>
      <c r="N1102" s="2">
        <f>IF(ISBLANK(Table2[[#This Row],[ActualResult]]), 0, 1)</f>
        <v>0</v>
      </c>
      <c r="O1102" s="2" t="str">
        <f>IF(ISBLANK(Table2[[#This Row],[ActualResult]]), "_", IF(Table2[[#This Row],[ActualWinner]]=Table2[[#This Row],[PredictedWinner]], "Y", "N"))</f>
        <v>_</v>
      </c>
      <c r="P1102" s="2" t="str">
        <f>IF(ISBLANK(Table2[[#This Row],[ActualResult]]), "_", IF(Table2[[#This Row],[ActualAwayScore]]=Table2[[#This Row],[PredictedAwayScore]], "Y", "N"))</f>
        <v>_</v>
      </c>
      <c r="Q1102" s="2" t="str">
        <f>IF(ISBLANK(Table2[[#This Row],[ActualResult]]), "_", IF(Table2[[#This Row],[ActualHomeScore]]=Table2[[#This Row],[PredictedHomeScore]], "Y", "N"))</f>
        <v>_</v>
      </c>
      <c r="R1102" s="2"/>
      <c r="S1102" s="2" t="str">
        <f t="shared" si="51"/>
        <v>_</v>
      </c>
      <c r="T1102" s="2">
        <f>IF(VLOOKUP(Table2[[#This Row],[AwayTeam]],Table3[[Teams]:[D]],2)=VLOOKUP(Table2[[#This Row],[HomeTeam]],Table3[[Teams]:[D]],2),1,0)</f>
        <v>0</v>
      </c>
      <c r="U1102" s="2">
        <f>IF(VLOOKUP(Table2[[#This Row],[AwayTeam]],Table3[[Teams]:[D]],3)=VLOOKUP(Table2[[#This Row],[HomeTeam]],Table3[[Teams]:[D]],3),1,0)</f>
        <v>0</v>
      </c>
      <c r="V1102" s="2">
        <f>IF(Table2[[#This Row],[InterConf]]=1,IF(Table2[[#This Row],[InterDiv]]=0, 1, 0), 0)</f>
        <v>0</v>
      </c>
      <c r="W1102" s="2">
        <f>IF(VLOOKUP(Table2[[#This Row],[AwayTeam]],Table3[[Teams]:[D]],2)&lt;&gt;VLOOKUP(Table2[[#This Row],[HomeTeam]],Table3[[Teams]:[D]],2),1,0)</f>
        <v>1</v>
      </c>
    </row>
    <row r="1103" spans="1:23" x14ac:dyDescent="0.25">
      <c r="B1103" s="1">
        <v>45736</v>
      </c>
      <c r="C1103" s="9" t="s">
        <v>1215</v>
      </c>
      <c r="D1103" s="2" t="s">
        <v>16</v>
      </c>
      <c r="E1103" s="2" t="s">
        <v>27</v>
      </c>
      <c r="F1103" s="2"/>
      <c r="G1103" s="2"/>
      <c r="H1103" s="2" t="str">
        <f t="shared" si="53"/>
        <v>_</v>
      </c>
      <c r="I1103" s="2"/>
      <c r="J1103" s="2"/>
      <c r="K1103" s="2"/>
      <c r="L1103" s="2" t="str">
        <f t="shared" si="52"/>
        <v>_</v>
      </c>
      <c r="M1103" s="2"/>
      <c r="N1103" s="2">
        <f>IF(ISBLANK(Table2[[#This Row],[ActualResult]]), 0, 1)</f>
        <v>0</v>
      </c>
      <c r="O1103" s="2" t="str">
        <f>IF(ISBLANK(Table2[[#This Row],[ActualResult]]), "_", IF(Table2[[#This Row],[ActualWinner]]=Table2[[#This Row],[PredictedWinner]], "Y", "N"))</f>
        <v>_</v>
      </c>
      <c r="P1103" s="2" t="str">
        <f>IF(ISBLANK(Table2[[#This Row],[ActualResult]]), "_", IF(Table2[[#This Row],[ActualAwayScore]]=Table2[[#This Row],[PredictedAwayScore]], "Y", "N"))</f>
        <v>_</v>
      </c>
      <c r="Q1103" s="2" t="str">
        <f>IF(ISBLANK(Table2[[#This Row],[ActualResult]]), "_", IF(Table2[[#This Row],[ActualHomeScore]]=Table2[[#This Row],[PredictedHomeScore]], "Y", "N"))</f>
        <v>_</v>
      </c>
      <c r="R1103" s="2"/>
      <c r="S1103" s="2" t="str">
        <f t="shared" si="51"/>
        <v>_</v>
      </c>
      <c r="T1103" s="2">
        <f>IF(VLOOKUP(Table2[[#This Row],[AwayTeam]],Table3[[Teams]:[D]],2)=VLOOKUP(Table2[[#This Row],[HomeTeam]],Table3[[Teams]:[D]],2),1,0)</f>
        <v>0</v>
      </c>
      <c r="U1103" s="2">
        <f>IF(VLOOKUP(Table2[[#This Row],[AwayTeam]],Table3[[Teams]:[D]],3)=VLOOKUP(Table2[[#This Row],[HomeTeam]],Table3[[Teams]:[D]],3),1,0)</f>
        <v>0</v>
      </c>
      <c r="V1103" s="2">
        <f>IF(Table2[[#This Row],[InterConf]]=1,IF(Table2[[#This Row],[InterDiv]]=0, 1, 0), 0)</f>
        <v>0</v>
      </c>
      <c r="W1103" s="2">
        <f>IF(VLOOKUP(Table2[[#This Row],[AwayTeam]],Table3[[Teams]:[D]],2)&lt;&gt;VLOOKUP(Table2[[#This Row],[HomeTeam]],Table3[[Teams]:[D]],2),1,0)</f>
        <v>1</v>
      </c>
    </row>
    <row r="1104" spans="1:23" x14ac:dyDescent="0.25">
      <c r="A1104" s="5"/>
      <c r="B1104" s="3">
        <v>45736</v>
      </c>
      <c r="C1104" s="10" t="s">
        <v>1216</v>
      </c>
      <c r="D1104" s="4" t="s">
        <v>44</v>
      </c>
      <c r="E1104" s="4" t="s">
        <v>38</v>
      </c>
      <c r="F1104" s="4"/>
      <c r="G1104" s="4"/>
      <c r="H1104" s="4" t="str">
        <f t="shared" si="53"/>
        <v>_</v>
      </c>
      <c r="I1104" s="4"/>
      <c r="J1104" s="4"/>
      <c r="K1104" s="4"/>
      <c r="L1104" s="2" t="str">
        <f t="shared" si="52"/>
        <v>_</v>
      </c>
      <c r="M1104" s="4"/>
      <c r="N1104" s="4">
        <f>IF(ISBLANK(Table2[[#This Row],[ActualResult]]), 0, 1)</f>
        <v>0</v>
      </c>
      <c r="O1104" s="4" t="str">
        <f>IF(ISBLANK(Table2[[#This Row],[ActualResult]]), "_", IF(Table2[[#This Row],[ActualWinner]]=Table2[[#This Row],[PredictedWinner]], "Y", "N"))</f>
        <v>_</v>
      </c>
      <c r="P1104" s="4" t="str">
        <f>IF(ISBLANK(Table2[[#This Row],[ActualResult]]), "_", IF(Table2[[#This Row],[ActualAwayScore]]=Table2[[#This Row],[PredictedAwayScore]], "Y", "N"))</f>
        <v>_</v>
      </c>
      <c r="Q1104" s="4" t="str">
        <f>IF(ISBLANK(Table2[[#This Row],[ActualResult]]), "_", IF(Table2[[#This Row],[ActualHomeScore]]=Table2[[#This Row],[PredictedHomeScore]], "Y", "N"))</f>
        <v>_</v>
      </c>
      <c r="R1104" s="2"/>
      <c r="S1104" s="2" t="str">
        <f t="shared" si="51"/>
        <v>_</v>
      </c>
      <c r="T1104" s="2">
        <f>IF(VLOOKUP(Table2[[#This Row],[AwayTeam]],Table3[[Teams]:[D]],2)=VLOOKUP(Table2[[#This Row],[HomeTeam]],Table3[[Teams]:[D]],2),1,0)</f>
        <v>0</v>
      </c>
      <c r="U1104" s="2">
        <f>IF(VLOOKUP(Table2[[#This Row],[AwayTeam]],Table3[[Teams]:[D]],3)=VLOOKUP(Table2[[#This Row],[HomeTeam]],Table3[[Teams]:[D]],3),1,0)</f>
        <v>0</v>
      </c>
      <c r="V1104" s="2">
        <f>IF(Table2[[#This Row],[InterConf]]=1,IF(Table2[[#This Row],[InterDiv]]=0, 1, 0), 0)</f>
        <v>0</v>
      </c>
      <c r="W1104" s="2">
        <f>IF(VLOOKUP(Table2[[#This Row],[AwayTeam]],Table3[[Teams]:[D]],2)&lt;&gt;VLOOKUP(Table2[[#This Row],[HomeTeam]],Table3[[Teams]:[D]],2),1,0)</f>
        <v>1</v>
      </c>
    </row>
    <row r="1105" spans="1:23" x14ac:dyDescent="0.25">
      <c r="A1105" s="15"/>
      <c r="B1105" s="16">
        <v>45737</v>
      </c>
      <c r="C1105" s="17" t="s">
        <v>1217</v>
      </c>
      <c r="D1105" s="18" t="s">
        <v>36</v>
      </c>
      <c r="E1105" s="18" t="s">
        <v>21</v>
      </c>
      <c r="F1105" s="18"/>
      <c r="G1105" s="18"/>
      <c r="H1105" s="18" t="str">
        <f t="shared" si="53"/>
        <v>_</v>
      </c>
      <c r="I1105" s="18"/>
      <c r="J1105" s="18"/>
      <c r="K1105" s="18"/>
      <c r="L1105" s="18" t="str">
        <f t="shared" si="52"/>
        <v>_</v>
      </c>
      <c r="M1105" s="18"/>
      <c r="N1105" s="18">
        <f>IF(ISBLANK(Table2[[#This Row],[ActualResult]]), 0, 1)</f>
        <v>0</v>
      </c>
      <c r="O1105" s="18" t="str">
        <f>IF(ISBLANK(Table2[[#This Row],[ActualResult]]), "_", IF(Table2[[#This Row],[ActualWinner]]=Table2[[#This Row],[PredictedWinner]], "Y", "N"))</f>
        <v>_</v>
      </c>
      <c r="P1105" s="18" t="str">
        <f>IF(ISBLANK(Table2[[#This Row],[ActualResult]]), "_", IF(Table2[[#This Row],[ActualAwayScore]]=Table2[[#This Row],[PredictedAwayScore]], "Y", "N"))</f>
        <v>_</v>
      </c>
      <c r="Q1105" s="18" t="str">
        <f>IF(ISBLANK(Table2[[#This Row],[ActualResult]]), "_", IF(Table2[[#This Row],[ActualHomeScore]]=Table2[[#This Row],[PredictedHomeScore]], "Y", "N"))</f>
        <v>_</v>
      </c>
      <c r="R1105" s="2"/>
      <c r="S1105" s="2" t="str">
        <f t="shared" si="51"/>
        <v>_</v>
      </c>
      <c r="T1105" s="2">
        <f>IF(VLOOKUP(Table2[[#This Row],[AwayTeam]],Table3[[Teams]:[D]],2)=VLOOKUP(Table2[[#This Row],[HomeTeam]],Table3[[Teams]:[D]],2),1,0)</f>
        <v>1</v>
      </c>
      <c r="U1105" s="2">
        <f>IF(VLOOKUP(Table2[[#This Row],[AwayTeam]],Table3[[Teams]:[D]],3)=VLOOKUP(Table2[[#This Row],[HomeTeam]],Table3[[Teams]:[D]],3),1,0)</f>
        <v>1</v>
      </c>
      <c r="V1105" s="2">
        <f>IF(Table2[[#This Row],[InterConf]]=1,IF(Table2[[#This Row],[InterDiv]]=0, 1, 0), 0)</f>
        <v>0</v>
      </c>
      <c r="W1105" s="2">
        <f>IF(VLOOKUP(Table2[[#This Row],[AwayTeam]],Table3[[Teams]:[D]],2)&lt;&gt;VLOOKUP(Table2[[#This Row],[HomeTeam]],Table3[[Teams]:[D]],2),1,0)</f>
        <v>0</v>
      </c>
    </row>
    <row r="1106" spans="1:23" x14ac:dyDescent="0.25">
      <c r="B1106" s="1">
        <v>45738</v>
      </c>
      <c r="C1106" s="9" t="s">
        <v>1218</v>
      </c>
      <c r="D1106" s="2" t="s">
        <v>25</v>
      </c>
      <c r="E1106" s="2" t="s">
        <v>20</v>
      </c>
      <c r="F1106" s="2"/>
      <c r="G1106" s="2"/>
      <c r="H1106" s="2" t="str">
        <f t="shared" si="53"/>
        <v>_</v>
      </c>
      <c r="I1106" s="2"/>
      <c r="J1106" s="2"/>
      <c r="K1106" s="2"/>
      <c r="L1106" s="2" t="str">
        <f t="shared" si="52"/>
        <v>_</v>
      </c>
      <c r="M1106" s="2"/>
      <c r="N1106" s="2">
        <f>IF(ISBLANK(Table2[[#This Row],[ActualResult]]), 0, 1)</f>
        <v>0</v>
      </c>
      <c r="O1106" s="2" t="str">
        <f>IF(ISBLANK(Table2[[#This Row],[ActualResult]]), "_", IF(Table2[[#This Row],[ActualWinner]]=Table2[[#This Row],[PredictedWinner]], "Y", "N"))</f>
        <v>_</v>
      </c>
      <c r="P1106" s="2" t="str">
        <f>IF(ISBLANK(Table2[[#This Row],[ActualResult]]), "_", IF(Table2[[#This Row],[ActualAwayScore]]=Table2[[#This Row],[PredictedAwayScore]], "Y", "N"))</f>
        <v>_</v>
      </c>
      <c r="Q1106" s="2" t="str">
        <f>IF(ISBLANK(Table2[[#This Row],[ActualResult]]), "_", IF(Table2[[#This Row],[ActualHomeScore]]=Table2[[#This Row],[PredictedHomeScore]], "Y", "N"))</f>
        <v>_</v>
      </c>
      <c r="R1106" s="2"/>
      <c r="S1106" s="2" t="str">
        <f t="shared" si="51"/>
        <v>_</v>
      </c>
      <c r="T1106" s="2">
        <f>IF(VLOOKUP(Table2[[#This Row],[AwayTeam]],Table3[[Teams]:[D]],2)=VLOOKUP(Table2[[#This Row],[HomeTeam]],Table3[[Teams]:[D]],2),1,0)</f>
        <v>0</v>
      </c>
      <c r="U1106" s="2">
        <f>IF(VLOOKUP(Table2[[#This Row],[AwayTeam]],Table3[[Teams]:[D]],3)=VLOOKUP(Table2[[#This Row],[HomeTeam]],Table3[[Teams]:[D]],3),1,0)</f>
        <v>0</v>
      </c>
      <c r="V1106" s="2">
        <f>IF(Table2[[#This Row],[InterConf]]=1,IF(Table2[[#This Row],[InterDiv]]=0, 1, 0), 0)</f>
        <v>0</v>
      </c>
      <c r="W1106" s="2">
        <f>IF(VLOOKUP(Table2[[#This Row],[AwayTeam]],Table3[[Teams]:[D]],2)&lt;&gt;VLOOKUP(Table2[[#This Row],[HomeTeam]],Table3[[Teams]:[D]],2),1,0)</f>
        <v>1</v>
      </c>
    </row>
    <row r="1107" spans="1:23" x14ac:dyDescent="0.25">
      <c r="B1107" s="1">
        <v>45738</v>
      </c>
      <c r="C1107" s="9" t="s">
        <v>1219</v>
      </c>
      <c r="D1107" s="2" t="s">
        <v>45</v>
      </c>
      <c r="E1107" s="2" t="s">
        <v>34</v>
      </c>
      <c r="F1107" s="2"/>
      <c r="G1107" s="2"/>
      <c r="H1107" s="2" t="str">
        <f t="shared" si="53"/>
        <v>_</v>
      </c>
      <c r="I1107" s="2"/>
      <c r="J1107" s="2"/>
      <c r="K1107" s="2"/>
      <c r="L1107" s="2" t="str">
        <f t="shared" si="52"/>
        <v>_</v>
      </c>
      <c r="M1107" s="2"/>
      <c r="N1107" s="2">
        <f>IF(ISBLANK(Table2[[#This Row],[ActualResult]]), 0, 1)</f>
        <v>0</v>
      </c>
      <c r="O1107" s="2" t="str">
        <f>IF(ISBLANK(Table2[[#This Row],[ActualResult]]), "_", IF(Table2[[#This Row],[ActualWinner]]=Table2[[#This Row],[PredictedWinner]], "Y", "N"))</f>
        <v>_</v>
      </c>
      <c r="P1107" s="2" t="str">
        <f>IF(ISBLANK(Table2[[#This Row],[ActualResult]]), "_", IF(Table2[[#This Row],[ActualAwayScore]]=Table2[[#This Row],[PredictedAwayScore]], "Y", "N"))</f>
        <v>_</v>
      </c>
      <c r="Q1107" s="2" t="str">
        <f>IF(ISBLANK(Table2[[#This Row],[ActualResult]]), "_", IF(Table2[[#This Row],[ActualHomeScore]]=Table2[[#This Row],[PredictedHomeScore]], "Y", "N"))</f>
        <v>_</v>
      </c>
      <c r="R1107" s="2"/>
      <c r="S1107" s="2" t="str">
        <f t="shared" si="51"/>
        <v>_</v>
      </c>
      <c r="T1107" s="2">
        <f>IF(VLOOKUP(Table2[[#This Row],[AwayTeam]],Table3[[Teams]:[D]],2)=VLOOKUP(Table2[[#This Row],[HomeTeam]],Table3[[Teams]:[D]],2),1,0)</f>
        <v>0</v>
      </c>
      <c r="U1107" s="2">
        <f>IF(VLOOKUP(Table2[[#This Row],[AwayTeam]],Table3[[Teams]:[D]],3)=VLOOKUP(Table2[[#This Row],[HomeTeam]],Table3[[Teams]:[D]],3),1,0)</f>
        <v>0</v>
      </c>
      <c r="V1107" s="2">
        <f>IF(Table2[[#This Row],[InterConf]]=1,IF(Table2[[#This Row],[InterDiv]]=0, 1, 0), 0)</f>
        <v>0</v>
      </c>
      <c r="W1107" s="2">
        <f>IF(VLOOKUP(Table2[[#This Row],[AwayTeam]],Table3[[Teams]:[D]],2)&lt;&gt;VLOOKUP(Table2[[#This Row],[HomeTeam]],Table3[[Teams]:[D]],2),1,0)</f>
        <v>1</v>
      </c>
    </row>
    <row r="1108" spans="1:23" x14ac:dyDescent="0.25">
      <c r="B1108" s="1">
        <v>45738</v>
      </c>
      <c r="C1108" s="9" t="s">
        <v>1220</v>
      </c>
      <c r="D1108" s="2" t="s">
        <v>29</v>
      </c>
      <c r="E1108" s="2" t="s">
        <v>37</v>
      </c>
      <c r="F1108" s="2"/>
      <c r="G1108" s="2"/>
      <c r="H1108" s="2" t="str">
        <f t="shared" si="53"/>
        <v>_</v>
      </c>
      <c r="I1108" s="2"/>
      <c r="J1108" s="2"/>
      <c r="K1108" s="2"/>
      <c r="L1108" s="2" t="str">
        <f t="shared" si="52"/>
        <v>_</v>
      </c>
      <c r="M1108" s="2"/>
      <c r="N1108" s="2">
        <f>IF(ISBLANK(Table2[[#This Row],[ActualResult]]), 0, 1)</f>
        <v>0</v>
      </c>
      <c r="O1108" s="2" t="str">
        <f>IF(ISBLANK(Table2[[#This Row],[ActualResult]]), "_", IF(Table2[[#This Row],[ActualWinner]]=Table2[[#This Row],[PredictedWinner]], "Y", "N"))</f>
        <v>_</v>
      </c>
      <c r="P1108" s="2" t="str">
        <f>IF(ISBLANK(Table2[[#This Row],[ActualResult]]), "_", IF(Table2[[#This Row],[ActualAwayScore]]=Table2[[#This Row],[PredictedAwayScore]], "Y", "N"))</f>
        <v>_</v>
      </c>
      <c r="Q1108" s="2" t="str">
        <f>IF(ISBLANK(Table2[[#This Row],[ActualResult]]), "_", IF(Table2[[#This Row],[ActualHomeScore]]=Table2[[#This Row],[PredictedHomeScore]], "Y", "N"))</f>
        <v>_</v>
      </c>
      <c r="R1108" s="2"/>
      <c r="S1108" s="2" t="str">
        <f t="shared" si="51"/>
        <v>_</v>
      </c>
      <c r="T1108" s="2">
        <f>IF(VLOOKUP(Table2[[#This Row],[AwayTeam]],Table3[[Teams]:[D]],2)=VLOOKUP(Table2[[#This Row],[HomeTeam]],Table3[[Teams]:[D]],2),1,0)</f>
        <v>0</v>
      </c>
      <c r="U1108" s="2">
        <f>IF(VLOOKUP(Table2[[#This Row],[AwayTeam]],Table3[[Teams]:[D]],3)=VLOOKUP(Table2[[#This Row],[HomeTeam]],Table3[[Teams]:[D]],3),1,0)</f>
        <v>0</v>
      </c>
      <c r="V1108" s="2">
        <f>IF(Table2[[#This Row],[InterConf]]=1,IF(Table2[[#This Row],[InterDiv]]=0, 1, 0), 0)</f>
        <v>0</v>
      </c>
      <c r="W1108" s="2">
        <f>IF(VLOOKUP(Table2[[#This Row],[AwayTeam]],Table3[[Teams]:[D]],2)&lt;&gt;VLOOKUP(Table2[[#This Row],[HomeTeam]],Table3[[Teams]:[D]],2),1,0)</f>
        <v>1</v>
      </c>
    </row>
    <row r="1109" spans="1:23" x14ac:dyDescent="0.25">
      <c r="B1109" s="1">
        <v>45738</v>
      </c>
      <c r="C1109" s="9" t="s">
        <v>1221</v>
      </c>
      <c r="D1109" s="2" t="s">
        <v>17</v>
      </c>
      <c r="E1109" s="2" t="s">
        <v>13</v>
      </c>
      <c r="F1109" s="2"/>
      <c r="G1109" s="2"/>
      <c r="H1109" s="2" t="str">
        <f t="shared" si="53"/>
        <v>_</v>
      </c>
      <c r="I1109" s="2"/>
      <c r="J1109" s="2"/>
      <c r="K1109" s="2"/>
      <c r="L1109" s="2" t="str">
        <f t="shared" si="52"/>
        <v>_</v>
      </c>
      <c r="M1109" s="2"/>
      <c r="N1109" s="2">
        <f>IF(ISBLANK(Table2[[#This Row],[ActualResult]]), 0, 1)</f>
        <v>0</v>
      </c>
      <c r="O1109" s="2" t="str">
        <f>IF(ISBLANK(Table2[[#This Row],[ActualResult]]), "_", IF(Table2[[#This Row],[ActualWinner]]=Table2[[#This Row],[PredictedWinner]], "Y", "N"))</f>
        <v>_</v>
      </c>
      <c r="P1109" s="2" t="str">
        <f>IF(ISBLANK(Table2[[#This Row],[ActualResult]]), "_", IF(Table2[[#This Row],[ActualAwayScore]]=Table2[[#This Row],[PredictedAwayScore]], "Y", "N"))</f>
        <v>_</v>
      </c>
      <c r="Q1109" s="2" t="str">
        <f>IF(ISBLANK(Table2[[#This Row],[ActualResult]]), "_", IF(Table2[[#This Row],[ActualHomeScore]]=Table2[[#This Row],[PredictedHomeScore]], "Y", "N"))</f>
        <v>_</v>
      </c>
      <c r="R1109" s="2"/>
      <c r="S1109" s="2" t="str">
        <f t="shared" si="51"/>
        <v>_</v>
      </c>
      <c r="T1109" s="2">
        <f>IF(VLOOKUP(Table2[[#This Row],[AwayTeam]],Table3[[Teams]:[D]],2)=VLOOKUP(Table2[[#This Row],[HomeTeam]],Table3[[Teams]:[D]],2),1,0)</f>
        <v>1</v>
      </c>
      <c r="U1109" s="2">
        <f>IF(VLOOKUP(Table2[[#This Row],[AwayTeam]],Table3[[Teams]:[D]],3)=VLOOKUP(Table2[[#This Row],[HomeTeam]],Table3[[Teams]:[D]],3),1,0)</f>
        <v>1</v>
      </c>
      <c r="V1109" s="2">
        <f>IF(Table2[[#This Row],[InterConf]]=1,IF(Table2[[#This Row],[InterDiv]]=0, 1, 0), 0)</f>
        <v>0</v>
      </c>
      <c r="W1109" s="2">
        <f>IF(VLOOKUP(Table2[[#This Row],[AwayTeam]],Table3[[Teams]:[D]],2)&lt;&gt;VLOOKUP(Table2[[#This Row],[HomeTeam]],Table3[[Teams]:[D]],2),1,0)</f>
        <v>0</v>
      </c>
    </row>
    <row r="1110" spans="1:23" x14ac:dyDescent="0.25">
      <c r="B1110" s="1">
        <v>45738</v>
      </c>
      <c r="C1110" s="9" t="s">
        <v>1222</v>
      </c>
      <c r="D1110" s="2" t="s">
        <v>24</v>
      </c>
      <c r="E1110" s="2" t="s">
        <v>33</v>
      </c>
      <c r="F1110" s="2"/>
      <c r="G1110" s="2"/>
      <c r="H1110" s="2" t="str">
        <f t="shared" si="53"/>
        <v>_</v>
      </c>
      <c r="I1110" s="2"/>
      <c r="J1110" s="2"/>
      <c r="K1110" s="2"/>
      <c r="L1110" s="2" t="str">
        <f t="shared" si="52"/>
        <v>_</v>
      </c>
      <c r="M1110" s="2"/>
      <c r="N1110" s="2">
        <f>IF(ISBLANK(Table2[[#This Row],[ActualResult]]), 0, 1)</f>
        <v>0</v>
      </c>
      <c r="O1110" s="2" t="str">
        <f>IF(ISBLANK(Table2[[#This Row],[ActualResult]]), "_", IF(Table2[[#This Row],[ActualWinner]]=Table2[[#This Row],[PredictedWinner]], "Y", "N"))</f>
        <v>_</v>
      </c>
      <c r="P1110" s="2" t="str">
        <f>IF(ISBLANK(Table2[[#This Row],[ActualResult]]), "_", IF(Table2[[#This Row],[ActualAwayScore]]=Table2[[#This Row],[PredictedAwayScore]], "Y", "N"))</f>
        <v>_</v>
      </c>
      <c r="Q1110" s="2" t="str">
        <f>IF(ISBLANK(Table2[[#This Row],[ActualResult]]), "_", IF(Table2[[#This Row],[ActualHomeScore]]=Table2[[#This Row],[PredictedHomeScore]], "Y", "N"))</f>
        <v>_</v>
      </c>
      <c r="R1110" s="2"/>
      <c r="S1110" s="2" t="str">
        <f t="shared" si="51"/>
        <v>_</v>
      </c>
      <c r="T1110" s="2">
        <f>IF(VLOOKUP(Table2[[#This Row],[AwayTeam]],Table3[[Teams]:[D]],2)=VLOOKUP(Table2[[#This Row],[HomeTeam]],Table3[[Teams]:[D]],2),1,0)</f>
        <v>0</v>
      </c>
      <c r="U1110" s="2">
        <f>IF(VLOOKUP(Table2[[#This Row],[AwayTeam]],Table3[[Teams]:[D]],3)=VLOOKUP(Table2[[#This Row],[HomeTeam]],Table3[[Teams]:[D]],3),1,0)</f>
        <v>0</v>
      </c>
      <c r="V1110" s="2">
        <f>IF(Table2[[#This Row],[InterConf]]=1,IF(Table2[[#This Row],[InterDiv]]=0, 1, 0), 0)</f>
        <v>0</v>
      </c>
      <c r="W1110" s="2">
        <f>IF(VLOOKUP(Table2[[#This Row],[AwayTeam]],Table3[[Teams]:[D]],2)&lt;&gt;VLOOKUP(Table2[[#This Row],[HomeTeam]],Table3[[Teams]:[D]],2),1,0)</f>
        <v>1</v>
      </c>
    </row>
    <row r="1111" spans="1:23" x14ac:dyDescent="0.25">
      <c r="B1111" s="1">
        <v>45738</v>
      </c>
      <c r="C1111" s="9" t="s">
        <v>1223</v>
      </c>
      <c r="D1111" s="2" t="s">
        <v>44</v>
      </c>
      <c r="E1111" s="2" t="s">
        <v>28</v>
      </c>
      <c r="F1111" s="2"/>
      <c r="G1111" s="2"/>
      <c r="H1111" s="2" t="str">
        <f t="shared" si="53"/>
        <v>_</v>
      </c>
      <c r="I1111" s="2"/>
      <c r="J1111" s="2"/>
      <c r="K1111" s="2"/>
      <c r="L1111" s="2" t="str">
        <f t="shared" si="52"/>
        <v>_</v>
      </c>
      <c r="M1111" s="2"/>
      <c r="N1111" s="2">
        <f>IF(ISBLANK(Table2[[#This Row],[ActualResult]]), 0, 1)</f>
        <v>0</v>
      </c>
      <c r="O1111" s="2" t="str">
        <f>IF(ISBLANK(Table2[[#This Row],[ActualResult]]), "_", IF(Table2[[#This Row],[ActualWinner]]=Table2[[#This Row],[PredictedWinner]], "Y", "N"))</f>
        <v>_</v>
      </c>
      <c r="P1111" s="2" t="str">
        <f>IF(ISBLANK(Table2[[#This Row],[ActualResult]]), "_", IF(Table2[[#This Row],[ActualAwayScore]]=Table2[[#This Row],[PredictedAwayScore]], "Y", "N"))</f>
        <v>_</v>
      </c>
      <c r="Q1111" s="2" t="str">
        <f>IF(ISBLANK(Table2[[#This Row],[ActualResult]]), "_", IF(Table2[[#This Row],[ActualHomeScore]]=Table2[[#This Row],[PredictedHomeScore]], "Y", "N"))</f>
        <v>_</v>
      </c>
      <c r="R1111" s="2"/>
      <c r="S1111" s="2" t="str">
        <f t="shared" si="51"/>
        <v>_</v>
      </c>
      <c r="T1111" s="2">
        <f>IF(VLOOKUP(Table2[[#This Row],[AwayTeam]],Table3[[Teams]:[D]],2)=VLOOKUP(Table2[[#This Row],[HomeTeam]],Table3[[Teams]:[D]],2),1,0)</f>
        <v>0</v>
      </c>
      <c r="U1111" s="2">
        <f>IF(VLOOKUP(Table2[[#This Row],[AwayTeam]],Table3[[Teams]:[D]],3)=VLOOKUP(Table2[[#This Row],[HomeTeam]],Table3[[Teams]:[D]],3),1,0)</f>
        <v>0</v>
      </c>
      <c r="V1111" s="2">
        <f>IF(Table2[[#This Row],[InterConf]]=1,IF(Table2[[#This Row],[InterDiv]]=0, 1, 0), 0)</f>
        <v>0</v>
      </c>
      <c r="W1111" s="2">
        <f>IF(VLOOKUP(Table2[[#This Row],[AwayTeam]],Table3[[Teams]:[D]],2)&lt;&gt;VLOOKUP(Table2[[#This Row],[HomeTeam]],Table3[[Teams]:[D]],2),1,0)</f>
        <v>1</v>
      </c>
    </row>
    <row r="1112" spans="1:23" x14ac:dyDescent="0.25">
      <c r="B1112" s="1">
        <v>45738</v>
      </c>
      <c r="C1112" s="9" t="s">
        <v>1224</v>
      </c>
      <c r="D1112" s="2" t="s">
        <v>14</v>
      </c>
      <c r="E1112" s="2" t="s">
        <v>46</v>
      </c>
      <c r="F1112" s="2"/>
      <c r="G1112" s="2"/>
      <c r="H1112" s="2" t="str">
        <f t="shared" si="53"/>
        <v>_</v>
      </c>
      <c r="I1112" s="2"/>
      <c r="J1112" s="2"/>
      <c r="K1112" s="2"/>
      <c r="L1112" s="2" t="str">
        <f t="shared" si="52"/>
        <v>_</v>
      </c>
      <c r="M1112" s="2"/>
      <c r="N1112" s="2">
        <f>IF(ISBLANK(Table2[[#This Row],[ActualResult]]), 0, 1)</f>
        <v>0</v>
      </c>
      <c r="O1112" s="2" t="str">
        <f>IF(ISBLANK(Table2[[#This Row],[ActualResult]]), "_", IF(Table2[[#This Row],[ActualWinner]]=Table2[[#This Row],[PredictedWinner]], "Y", "N"))</f>
        <v>_</v>
      </c>
      <c r="P1112" s="2" t="str">
        <f>IF(ISBLANK(Table2[[#This Row],[ActualResult]]), "_", IF(Table2[[#This Row],[ActualAwayScore]]=Table2[[#This Row],[PredictedAwayScore]], "Y", "N"))</f>
        <v>_</v>
      </c>
      <c r="Q1112" s="2" t="str">
        <f>IF(ISBLANK(Table2[[#This Row],[ActualResult]]), "_", IF(Table2[[#This Row],[ActualHomeScore]]=Table2[[#This Row],[PredictedHomeScore]], "Y", "N"))</f>
        <v>_</v>
      </c>
      <c r="R1112" s="2"/>
      <c r="S1112" s="2" t="str">
        <f t="shared" si="51"/>
        <v>_</v>
      </c>
      <c r="T1112" s="2">
        <f>IF(VLOOKUP(Table2[[#This Row],[AwayTeam]],Table3[[Teams]:[D]],2)=VLOOKUP(Table2[[#This Row],[HomeTeam]],Table3[[Teams]:[D]],2),1,0)</f>
        <v>1</v>
      </c>
      <c r="U1112" s="2">
        <f>IF(VLOOKUP(Table2[[#This Row],[AwayTeam]],Table3[[Teams]:[D]],3)=VLOOKUP(Table2[[#This Row],[HomeTeam]],Table3[[Teams]:[D]],3),1,0)</f>
        <v>0</v>
      </c>
      <c r="V1112" s="2">
        <f>IF(Table2[[#This Row],[InterConf]]=1,IF(Table2[[#This Row],[InterDiv]]=0, 1, 0), 0)</f>
        <v>1</v>
      </c>
      <c r="W1112" s="2">
        <f>IF(VLOOKUP(Table2[[#This Row],[AwayTeam]],Table3[[Teams]:[D]],2)&lt;&gt;VLOOKUP(Table2[[#This Row],[HomeTeam]],Table3[[Teams]:[D]],2),1,0)</f>
        <v>0</v>
      </c>
    </row>
    <row r="1113" spans="1:23" x14ac:dyDescent="0.25">
      <c r="B1113" s="1">
        <v>45738</v>
      </c>
      <c r="C1113" s="9" t="s">
        <v>1225</v>
      </c>
      <c r="D1113" s="2" t="s">
        <v>43</v>
      </c>
      <c r="E1113" s="2" t="s">
        <v>15</v>
      </c>
      <c r="F1113" s="2"/>
      <c r="G1113" s="2"/>
      <c r="H1113" s="2" t="str">
        <f t="shared" si="53"/>
        <v>_</v>
      </c>
      <c r="I1113" s="2"/>
      <c r="J1113" s="2"/>
      <c r="K1113" s="2"/>
      <c r="L1113" s="2" t="str">
        <f t="shared" si="52"/>
        <v>_</v>
      </c>
      <c r="M1113" s="2"/>
      <c r="N1113" s="2">
        <f>IF(ISBLANK(Table2[[#This Row],[ActualResult]]), 0, 1)</f>
        <v>0</v>
      </c>
      <c r="O1113" s="2" t="str">
        <f>IF(ISBLANK(Table2[[#This Row],[ActualResult]]), "_", IF(Table2[[#This Row],[ActualWinner]]=Table2[[#This Row],[PredictedWinner]], "Y", "N"))</f>
        <v>_</v>
      </c>
      <c r="P1113" s="2" t="str">
        <f>IF(ISBLANK(Table2[[#This Row],[ActualResult]]), "_", IF(Table2[[#This Row],[ActualAwayScore]]=Table2[[#This Row],[PredictedAwayScore]], "Y", "N"))</f>
        <v>_</v>
      </c>
      <c r="Q1113" s="2" t="str">
        <f>IF(ISBLANK(Table2[[#This Row],[ActualResult]]), "_", IF(Table2[[#This Row],[ActualHomeScore]]=Table2[[#This Row],[PredictedHomeScore]], "Y", "N"))</f>
        <v>_</v>
      </c>
      <c r="R1113" s="2"/>
      <c r="S1113" s="2" t="str">
        <f t="shared" si="51"/>
        <v>_</v>
      </c>
      <c r="T1113" s="2">
        <f>IF(VLOOKUP(Table2[[#This Row],[AwayTeam]],Table3[[Teams]:[D]],2)=VLOOKUP(Table2[[#This Row],[HomeTeam]],Table3[[Teams]:[D]],2),1,0)</f>
        <v>0</v>
      </c>
      <c r="U1113" s="2">
        <f>IF(VLOOKUP(Table2[[#This Row],[AwayTeam]],Table3[[Teams]:[D]],3)=VLOOKUP(Table2[[#This Row],[HomeTeam]],Table3[[Teams]:[D]],3),1,0)</f>
        <v>0</v>
      </c>
      <c r="V1113" s="2">
        <f>IF(Table2[[#This Row],[InterConf]]=1,IF(Table2[[#This Row],[InterDiv]]=0, 1, 0), 0)</f>
        <v>0</v>
      </c>
      <c r="W1113" s="2">
        <f>IF(VLOOKUP(Table2[[#This Row],[AwayTeam]],Table3[[Teams]:[D]],2)&lt;&gt;VLOOKUP(Table2[[#This Row],[HomeTeam]],Table3[[Teams]:[D]],2),1,0)</f>
        <v>1</v>
      </c>
    </row>
    <row r="1114" spans="1:23" x14ac:dyDescent="0.25">
      <c r="B1114" s="1">
        <v>45738</v>
      </c>
      <c r="C1114" s="9" t="s">
        <v>1226</v>
      </c>
      <c r="D1114" s="2" t="s">
        <v>26</v>
      </c>
      <c r="E1114" s="2" t="s">
        <v>19</v>
      </c>
      <c r="F1114" s="2"/>
      <c r="G1114" s="2"/>
      <c r="H1114" s="2" t="str">
        <f t="shared" si="53"/>
        <v>_</v>
      </c>
      <c r="I1114" s="2"/>
      <c r="J1114" s="2"/>
      <c r="K1114" s="2"/>
      <c r="L1114" s="2" t="str">
        <f t="shared" si="52"/>
        <v>_</v>
      </c>
      <c r="M1114" s="2"/>
      <c r="N1114" s="2">
        <f>IF(ISBLANK(Table2[[#This Row],[ActualResult]]), 0, 1)</f>
        <v>0</v>
      </c>
      <c r="O1114" s="2" t="str">
        <f>IF(ISBLANK(Table2[[#This Row],[ActualResult]]), "_", IF(Table2[[#This Row],[ActualWinner]]=Table2[[#This Row],[PredictedWinner]], "Y", "N"))</f>
        <v>_</v>
      </c>
      <c r="P1114" s="2" t="str">
        <f>IF(ISBLANK(Table2[[#This Row],[ActualResult]]), "_", IF(Table2[[#This Row],[ActualAwayScore]]=Table2[[#This Row],[PredictedAwayScore]], "Y", "N"))</f>
        <v>_</v>
      </c>
      <c r="Q1114" s="2" t="str">
        <f>IF(ISBLANK(Table2[[#This Row],[ActualResult]]), "_", IF(Table2[[#This Row],[ActualHomeScore]]=Table2[[#This Row],[PredictedHomeScore]], "Y", "N"))</f>
        <v>_</v>
      </c>
      <c r="R1114" s="2"/>
      <c r="S1114" s="2" t="str">
        <f t="shared" si="51"/>
        <v>_</v>
      </c>
      <c r="T1114" s="2">
        <f>IF(VLOOKUP(Table2[[#This Row],[AwayTeam]],Table3[[Teams]:[D]],2)=VLOOKUP(Table2[[#This Row],[HomeTeam]],Table3[[Teams]:[D]],2),1,0)</f>
        <v>0</v>
      </c>
      <c r="U1114" s="2">
        <f>IF(VLOOKUP(Table2[[#This Row],[AwayTeam]],Table3[[Teams]:[D]],3)=VLOOKUP(Table2[[#This Row],[HomeTeam]],Table3[[Teams]:[D]],3),1,0)</f>
        <v>0</v>
      </c>
      <c r="V1114" s="2">
        <f>IF(Table2[[#This Row],[InterConf]]=1,IF(Table2[[#This Row],[InterDiv]]=0, 1, 0), 0)</f>
        <v>0</v>
      </c>
      <c r="W1114" s="2">
        <f>IF(VLOOKUP(Table2[[#This Row],[AwayTeam]],Table3[[Teams]:[D]],2)&lt;&gt;VLOOKUP(Table2[[#This Row],[HomeTeam]],Table3[[Teams]:[D]],2),1,0)</f>
        <v>1</v>
      </c>
    </row>
    <row r="1115" spans="1:23" x14ac:dyDescent="0.25">
      <c r="B1115" s="1">
        <v>45738</v>
      </c>
      <c r="C1115" s="9" t="s">
        <v>1227</v>
      </c>
      <c r="D1115" s="2" t="s">
        <v>30</v>
      </c>
      <c r="E1115" s="2" t="s">
        <v>32</v>
      </c>
      <c r="F1115" s="2"/>
      <c r="G1115" s="2"/>
      <c r="H1115" s="2" t="str">
        <f t="shared" si="53"/>
        <v>_</v>
      </c>
      <c r="I1115" s="2"/>
      <c r="J1115" s="2"/>
      <c r="K1115" s="2"/>
      <c r="L1115" s="2" t="str">
        <f t="shared" si="52"/>
        <v>_</v>
      </c>
      <c r="M1115" s="2"/>
      <c r="N1115" s="2">
        <f>IF(ISBLANK(Table2[[#This Row],[ActualResult]]), 0, 1)</f>
        <v>0</v>
      </c>
      <c r="O1115" s="2" t="str">
        <f>IF(ISBLANK(Table2[[#This Row],[ActualResult]]), "_", IF(Table2[[#This Row],[ActualWinner]]=Table2[[#This Row],[PredictedWinner]], "Y", "N"))</f>
        <v>_</v>
      </c>
      <c r="P1115" s="2" t="str">
        <f>IF(ISBLANK(Table2[[#This Row],[ActualResult]]), "_", IF(Table2[[#This Row],[ActualAwayScore]]=Table2[[#This Row],[PredictedAwayScore]], "Y", "N"))</f>
        <v>_</v>
      </c>
      <c r="Q1115" s="2" t="str">
        <f>IF(ISBLANK(Table2[[#This Row],[ActualResult]]), "_", IF(Table2[[#This Row],[ActualHomeScore]]=Table2[[#This Row],[PredictedHomeScore]], "Y", "N"))</f>
        <v>_</v>
      </c>
      <c r="R1115" s="2"/>
      <c r="S1115" s="2" t="str">
        <f t="shared" si="51"/>
        <v>_</v>
      </c>
      <c r="T1115" s="2">
        <f>IF(VLOOKUP(Table2[[#This Row],[AwayTeam]],Table3[[Teams]:[D]],2)=VLOOKUP(Table2[[#This Row],[HomeTeam]],Table3[[Teams]:[D]],2),1,0)</f>
        <v>1</v>
      </c>
      <c r="U1115" s="2">
        <f>IF(VLOOKUP(Table2[[#This Row],[AwayTeam]],Table3[[Teams]:[D]],3)=VLOOKUP(Table2[[#This Row],[HomeTeam]],Table3[[Teams]:[D]],3),1,0)</f>
        <v>0</v>
      </c>
      <c r="V1115" s="2">
        <f>IF(Table2[[#This Row],[InterConf]]=1,IF(Table2[[#This Row],[InterDiv]]=0, 1, 0), 0)</f>
        <v>1</v>
      </c>
      <c r="W1115" s="2">
        <f>IF(VLOOKUP(Table2[[#This Row],[AwayTeam]],Table3[[Teams]:[D]],2)&lt;&gt;VLOOKUP(Table2[[#This Row],[HomeTeam]],Table3[[Teams]:[D]],2),1,0)</f>
        <v>0</v>
      </c>
    </row>
    <row r="1116" spans="1:23" x14ac:dyDescent="0.25">
      <c r="B1116" s="1">
        <v>45738</v>
      </c>
      <c r="C1116" s="9" t="s">
        <v>1228</v>
      </c>
      <c r="D1116" s="2" t="s">
        <v>18</v>
      </c>
      <c r="E1116" s="2" t="s">
        <v>35</v>
      </c>
      <c r="F1116" s="2"/>
      <c r="G1116" s="2"/>
      <c r="H1116" s="2" t="str">
        <f t="shared" si="53"/>
        <v>_</v>
      </c>
      <c r="I1116" s="2"/>
      <c r="J1116" s="2"/>
      <c r="K1116" s="2"/>
      <c r="L1116" s="2" t="str">
        <f t="shared" si="52"/>
        <v>_</v>
      </c>
      <c r="M1116" s="2"/>
      <c r="N1116" s="2">
        <f>IF(ISBLANK(Table2[[#This Row],[ActualResult]]), 0, 1)</f>
        <v>0</v>
      </c>
      <c r="O1116" s="2" t="str">
        <f>IF(ISBLANK(Table2[[#This Row],[ActualResult]]), "_", IF(Table2[[#This Row],[ActualWinner]]=Table2[[#This Row],[PredictedWinner]], "Y", "N"))</f>
        <v>_</v>
      </c>
      <c r="P1116" s="2" t="str">
        <f>IF(ISBLANK(Table2[[#This Row],[ActualResult]]), "_", IF(Table2[[#This Row],[ActualAwayScore]]=Table2[[#This Row],[PredictedAwayScore]], "Y", "N"))</f>
        <v>_</v>
      </c>
      <c r="Q1116" s="2" t="str">
        <f>IF(ISBLANK(Table2[[#This Row],[ActualResult]]), "_", IF(Table2[[#This Row],[ActualHomeScore]]=Table2[[#This Row],[PredictedHomeScore]], "Y", "N"))</f>
        <v>_</v>
      </c>
      <c r="R1116" s="2"/>
      <c r="S1116" s="2" t="str">
        <f t="shared" si="51"/>
        <v>_</v>
      </c>
      <c r="T1116" s="2">
        <f>IF(VLOOKUP(Table2[[#This Row],[AwayTeam]],Table3[[Teams]:[D]],2)=VLOOKUP(Table2[[#This Row],[HomeTeam]],Table3[[Teams]:[D]],2),1,0)</f>
        <v>0</v>
      </c>
      <c r="U1116" s="2">
        <f>IF(VLOOKUP(Table2[[#This Row],[AwayTeam]],Table3[[Teams]:[D]],3)=VLOOKUP(Table2[[#This Row],[HomeTeam]],Table3[[Teams]:[D]],3),1,0)</f>
        <v>0</v>
      </c>
      <c r="V1116" s="2">
        <f>IF(Table2[[#This Row],[InterConf]]=1,IF(Table2[[#This Row],[InterDiv]]=0, 1, 0), 0)</f>
        <v>0</v>
      </c>
      <c r="W1116" s="2">
        <f>IF(VLOOKUP(Table2[[#This Row],[AwayTeam]],Table3[[Teams]:[D]],2)&lt;&gt;VLOOKUP(Table2[[#This Row],[HomeTeam]],Table3[[Teams]:[D]],2),1,0)</f>
        <v>1</v>
      </c>
    </row>
    <row r="1117" spans="1:23" x14ac:dyDescent="0.25">
      <c r="B1117" s="1">
        <v>45738</v>
      </c>
      <c r="C1117" s="9" t="s">
        <v>1229</v>
      </c>
      <c r="D1117" s="2" t="s">
        <v>31</v>
      </c>
      <c r="E1117" s="2" t="s">
        <v>27</v>
      </c>
      <c r="F1117" s="2"/>
      <c r="G1117" s="2"/>
      <c r="H1117" s="2" t="str">
        <f t="shared" si="53"/>
        <v>_</v>
      </c>
      <c r="I1117" s="2"/>
      <c r="J1117" s="2"/>
      <c r="K1117" s="2"/>
      <c r="L1117" s="2" t="str">
        <f t="shared" si="52"/>
        <v>_</v>
      </c>
      <c r="M1117" s="2"/>
      <c r="N1117" s="2">
        <f>IF(ISBLANK(Table2[[#This Row],[ActualResult]]), 0, 1)</f>
        <v>0</v>
      </c>
      <c r="O1117" s="2" t="str">
        <f>IF(ISBLANK(Table2[[#This Row],[ActualResult]]), "_", IF(Table2[[#This Row],[ActualWinner]]=Table2[[#This Row],[PredictedWinner]], "Y", "N"))</f>
        <v>_</v>
      </c>
      <c r="P1117" s="2" t="str">
        <f>IF(ISBLANK(Table2[[#This Row],[ActualResult]]), "_", IF(Table2[[#This Row],[ActualAwayScore]]=Table2[[#This Row],[PredictedAwayScore]], "Y", "N"))</f>
        <v>_</v>
      </c>
      <c r="Q1117" s="2" t="str">
        <f>IF(ISBLANK(Table2[[#This Row],[ActualResult]]), "_", IF(Table2[[#This Row],[ActualHomeScore]]=Table2[[#This Row],[PredictedHomeScore]], "Y", "N"))</f>
        <v>_</v>
      </c>
      <c r="R1117" s="2"/>
      <c r="S1117" s="2" t="str">
        <f t="shared" si="51"/>
        <v>_</v>
      </c>
      <c r="T1117" s="2">
        <f>IF(VLOOKUP(Table2[[#This Row],[AwayTeam]],Table3[[Teams]:[D]],2)=VLOOKUP(Table2[[#This Row],[HomeTeam]],Table3[[Teams]:[D]],2),1,0)</f>
        <v>0</v>
      </c>
      <c r="U1117" s="2">
        <f>IF(VLOOKUP(Table2[[#This Row],[AwayTeam]],Table3[[Teams]:[D]],3)=VLOOKUP(Table2[[#This Row],[HomeTeam]],Table3[[Teams]:[D]],3),1,0)</f>
        <v>0</v>
      </c>
      <c r="V1117" s="2">
        <f>IF(Table2[[#This Row],[InterConf]]=1,IF(Table2[[#This Row],[InterDiv]]=0, 1, 0), 0)</f>
        <v>0</v>
      </c>
      <c r="W1117" s="2">
        <f>IF(VLOOKUP(Table2[[#This Row],[AwayTeam]],Table3[[Teams]:[D]],2)&lt;&gt;VLOOKUP(Table2[[#This Row],[HomeTeam]],Table3[[Teams]:[D]],2),1,0)</f>
        <v>1</v>
      </c>
    </row>
    <row r="1118" spans="1:23" x14ac:dyDescent="0.25">
      <c r="B1118" s="1">
        <v>45738</v>
      </c>
      <c r="C1118" s="9" t="s">
        <v>1230</v>
      </c>
      <c r="D1118" s="2" t="s">
        <v>12</v>
      </c>
      <c r="E1118" s="2" t="s">
        <v>23</v>
      </c>
      <c r="F1118" s="2"/>
      <c r="G1118" s="2"/>
      <c r="H1118" s="2" t="str">
        <f t="shared" si="53"/>
        <v>_</v>
      </c>
      <c r="I1118" s="2"/>
      <c r="J1118" s="2"/>
      <c r="K1118" s="2"/>
      <c r="L1118" s="2" t="str">
        <f t="shared" si="52"/>
        <v>_</v>
      </c>
      <c r="M1118" s="2"/>
      <c r="N1118" s="2">
        <f>IF(ISBLANK(Table2[[#This Row],[ActualResult]]), 0, 1)</f>
        <v>0</v>
      </c>
      <c r="O1118" s="2" t="str">
        <f>IF(ISBLANK(Table2[[#This Row],[ActualResult]]), "_", IF(Table2[[#This Row],[ActualWinner]]=Table2[[#This Row],[PredictedWinner]], "Y", "N"))</f>
        <v>_</v>
      </c>
      <c r="P1118" s="2" t="str">
        <f>IF(ISBLANK(Table2[[#This Row],[ActualResult]]), "_", IF(Table2[[#This Row],[ActualAwayScore]]=Table2[[#This Row],[PredictedAwayScore]], "Y", "N"))</f>
        <v>_</v>
      </c>
      <c r="Q1118" s="2" t="str">
        <f>IF(ISBLANK(Table2[[#This Row],[ActualResult]]), "_", IF(Table2[[#This Row],[ActualHomeScore]]=Table2[[#This Row],[PredictedHomeScore]], "Y", "N"))</f>
        <v>_</v>
      </c>
      <c r="R1118" s="2"/>
      <c r="S1118" s="2" t="str">
        <f t="shared" si="51"/>
        <v>_</v>
      </c>
      <c r="T1118" s="2">
        <f>IF(VLOOKUP(Table2[[#This Row],[AwayTeam]],Table3[[Teams]:[D]],2)=VLOOKUP(Table2[[#This Row],[HomeTeam]],Table3[[Teams]:[D]],2),1,0)</f>
        <v>1</v>
      </c>
      <c r="U1118" s="2">
        <f>IF(VLOOKUP(Table2[[#This Row],[AwayTeam]],Table3[[Teams]:[D]],3)=VLOOKUP(Table2[[#This Row],[HomeTeam]],Table3[[Teams]:[D]],3),1,0)</f>
        <v>1</v>
      </c>
      <c r="V1118" s="2">
        <f>IF(Table2[[#This Row],[InterConf]]=1,IF(Table2[[#This Row],[InterDiv]]=0, 1, 0), 0)</f>
        <v>0</v>
      </c>
      <c r="W1118" s="2">
        <f>IF(VLOOKUP(Table2[[#This Row],[AwayTeam]],Table3[[Teams]:[D]],2)&lt;&gt;VLOOKUP(Table2[[#This Row],[HomeTeam]],Table3[[Teams]:[D]],2),1,0)</f>
        <v>0</v>
      </c>
    </row>
    <row r="1119" spans="1:23" x14ac:dyDescent="0.25">
      <c r="A1119" s="5"/>
      <c r="B1119" s="3">
        <v>45738</v>
      </c>
      <c r="C1119" s="10" t="s">
        <v>1231</v>
      </c>
      <c r="D1119" s="4" t="s">
        <v>16</v>
      </c>
      <c r="E1119" s="4" t="s">
        <v>38</v>
      </c>
      <c r="F1119" s="4"/>
      <c r="G1119" s="4"/>
      <c r="H1119" s="4" t="str">
        <f t="shared" si="53"/>
        <v>_</v>
      </c>
      <c r="I1119" s="4"/>
      <c r="J1119" s="4"/>
      <c r="K1119" s="4"/>
      <c r="L1119" s="2" t="str">
        <f t="shared" si="52"/>
        <v>_</v>
      </c>
      <c r="M1119" s="4"/>
      <c r="N1119" s="4">
        <f>IF(ISBLANK(Table2[[#This Row],[ActualResult]]), 0, 1)</f>
        <v>0</v>
      </c>
      <c r="O1119" s="4" t="str">
        <f>IF(ISBLANK(Table2[[#This Row],[ActualResult]]), "_", IF(Table2[[#This Row],[ActualWinner]]=Table2[[#This Row],[PredictedWinner]], "Y", "N"))</f>
        <v>_</v>
      </c>
      <c r="P1119" s="4" t="str">
        <f>IF(ISBLANK(Table2[[#This Row],[ActualResult]]), "_", IF(Table2[[#This Row],[ActualAwayScore]]=Table2[[#This Row],[PredictedAwayScore]], "Y", "N"))</f>
        <v>_</v>
      </c>
      <c r="Q1119" s="4" t="str">
        <f>IF(ISBLANK(Table2[[#This Row],[ActualResult]]), "_", IF(Table2[[#This Row],[ActualHomeScore]]=Table2[[#This Row],[PredictedHomeScore]], "Y", "N"))</f>
        <v>_</v>
      </c>
      <c r="R1119" s="2"/>
      <c r="S1119" s="2" t="str">
        <f t="shared" si="51"/>
        <v>_</v>
      </c>
      <c r="T1119" s="2">
        <f>IF(VLOOKUP(Table2[[#This Row],[AwayTeam]],Table3[[Teams]:[D]],2)=VLOOKUP(Table2[[#This Row],[HomeTeam]],Table3[[Teams]:[D]],2),1,0)</f>
        <v>0</v>
      </c>
      <c r="U1119" s="2">
        <f>IF(VLOOKUP(Table2[[#This Row],[AwayTeam]],Table3[[Teams]:[D]],3)=VLOOKUP(Table2[[#This Row],[HomeTeam]],Table3[[Teams]:[D]],3),1,0)</f>
        <v>0</v>
      </c>
      <c r="V1119" s="2">
        <f>IF(Table2[[#This Row],[InterConf]]=1,IF(Table2[[#This Row],[InterDiv]]=0, 1, 0), 0)</f>
        <v>0</v>
      </c>
      <c r="W1119" s="2">
        <f>IF(VLOOKUP(Table2[[#This Row],[AwayTeam]],Table3[[Teams]:[D]],2)&lt;&gt;VLOOKUP(Table2[[#This Row],[HomeTeam]],Table3[[Teams]:[D]],2),1,0)</f>
        <v>1</v>
      </c>
    </row>
    <row r="1120" spans="1:23" x14ac:dyDescent="0.25">
      <c r="B1120" s="1">
        <v>45739</v>
      </c>
      <c r="C1120" s="9" t="s">
        <v>1232</v>
      </c>
      <c r="D1120" s="2" t="s">
        <v>45</v>
      </c>
      <c r="E1120" s="2" t="s">
        <v>17</v>
      </c>
      <c r="F1120" s="2"/>
      <c r="G1120" s="2"/>
      <c r="H1120" s="2" t="str">
        <f t="shared" si="53"/>
        <v>_</v>
      </c>
      <c r="I1120" s="2"/>
      <c r="J1120" s="2"/>
      <c r="K1120" s="2"/>
      <c r="L1120" s="19" t="str">
        <f t="shared" si="52"/>
        <v>_</v>
      </c>
      <c r="M1120" s="2"/>
      <c r="N1120" s="2">
        <f>IF(ISBLANK(Table2[[#This Row],[ActualResult]]), 0, 1)</f>
        <v>0</v>
      </c>
      <c r="O1120" s="2" t="str">
        <f>IF(ISBLANK(Table2[[#This Row],[ActualResult]]), "_", IF(Table2[[#This Row],[ActualWinner]]=Table2[[#This Row],[PredictedWinner]], "Y", "N"))</f>
        <v>_</v>
      </c>
      <c r="P1120" s="2" t="str">
        <f>IF(ISBLANK(Table2[[#This Row],[ActualResult]]), "_", IF(Table2[[#This Row],[ActualAwayScore]]=Table2[[#This Row],[PredictedAwayScore]], "Y", "N"))</f>
        <v>_</v>
      </c>
      <c r="Q1120" s="2" t="str">
        <f>IF(ISBLANK(Table2[[#This Row],[ActualResult]]), "_", IF(Table2[[#This Row],[ActualHomeScore]]=Table2[[#This Row],[PredictedHomeScore]], "Y", "N"))</f>
        <v>_</v>
      </c>
      <c r="R1120" s="2"/>
      <c r="S1120" s="2" t="str">
        <f t="shared" si="51"/>
        <v>_</v>
      </c>
      <c r="T1120" s="2">
        <f>IF(VLOOKUP(Table2[[#This Row],[AwayTeam]],Table3[[Teams]:[D]],2)=VLOOKUP(Table2[[#This Row],[HomeTeam]],Table3[[Teams]:[D]],2),1,0)</f>
        <v>0</v>
      </c>
      <c r="U1120" s="2">
        <f>IF(VLOOKUP(Table2[[#This Row],[AwayTeam]],Table3[[Teams]:[D]],3)=VLOOKUP(Table2[[#This Row],[HomeTeam]],Table3[[Teams]:[D]],3),1,0)</f>
        <v>0</v>
      </c>
      <c r="V1120" s="2">
        <f>IF(Table2[[#This Row],[InterConf]]=1,IF(Table2[[#This Row],[InterDiv]]=0, 1, 0), 0)</f>
        <v>0</v>
      </c>
      <c r="W1120" s="2">
        <f>IF(VLOOKUP(Table2[[#This Row],[AwayTeam]],Table3[[Teams]:[D]],2)&lt;&gt;VLOOKUP(Table2[[#This Row],[HomeTeam]],Table3[[Teams]:[D]],2),1,0)</f>
        <v>1</v>
      </c>
    </row>
    <row r="1121" spans="1:23" x14ac:dyDescent="0.25">
      <c r="B1121" s="1">
        <v>45739</v>
      </c>
      <c r="C1121" s="9" t="s">
        <v>1233</v>
      </c>
      <c r="D1121" s="2" t="s">
        <v>29</v>
      </c>
      <c r="E1121" s="2" t="s">
        <v>22</v>
      </c>
      <c r="F1121" s="2"/>
      <c r="G1121" s="2"/>
      <c r="H1121" s="2" t="str">
        <f t="shared" si="53"/>
        <v>_</v>
      </c>
      <c r="I1121" s="2"/>
      <c r="J1121" s="2"/>
      <c r="K1121" s="2"/>
      <c r="L1121" s="2" t="str">
        <f t="shared" si="52"/>
        <v>_</v>
      </c>
      <c r="M1121" s="2"/>
      <c r="N1121" s="2">
        <f>IF(ISBLANK(Table2[[#This Row],[ActualResult]]), 0, 1)</f>
        <v>0</v>
      </c>
      <c r="O1121" s="2" t="str">
        <f>IF(ISBLANK(Table2[[#This Row],[ActualResult]]), "_", IF(Table2[[#This Row],[ActualWinner]]=Table2[[#This Row],[PredictedWinner]], "Y", "N"))</f>
        <v>_</v>
      </c>
      <c r="P1121" s="2" t="str">
        <f>IF(ISBLANK(Table2[[#This Row],[ActualResult]]), "_", IF(Table2[[#This Row],[ActualAwayScore]]=Table2[[#This Row],[PredictedAwayScore]], "Y", "N"))</f>
        <v>_</v>
      </c>
      <c r="Q1121" s="2" t="str">
        <f>IF(ISBLANK(Table2[[#This Row],[ActualResult]]), "_", IF(Table2[[#This Row],[ActualHomeScore]]=Table2[[#This Row],[PredictedHomeScore]], "Y", "N"))</f>
        <v>_</v>
      </c>
      <c r="R1121" s="2"/>
      <c r="S1121" s="2" t="str">
        <f t="shared" si="51"/>
        <v>_</v>
      </c>
      <c r="T1121" s="2">
        <f>IF(VLOOKUP(Table2[[#This Row],[AwayTeam]],Table3[[Teams]:[D]],2)=VLOOKUP(Table2[[#This Row],[HomeTeam]],Table3[[Teams]:[D]],2),1,0)</f>
        <v>0</v>
      </c>
      <c r="U1121" s="2">
        <f>IF(VLOOKUP(Table2[[#This Row],[AwayTeam]],Table3[[Teams]:[D]],3)=VLOOKUP(Table2[[#This Row],[HomeTeam]],Table3[[Teams]:[D]],3),1,0)</f>
        <v>0</v>
      </c>
      <c r="V1121" s="2">
        <f>IF(Table2[[#This Row],[InterConf]]=1,IF(Table2[[#This Row],[InterDiv]]=0, 1, 0), 0)</f>
        <v>0</v>
      </c>
      <c r="W1121" s="2">
        <f>IF(VLOOKUP(Table2[[#This Row],[AwayTeam]],Table3[[Teams]:[D]],2)&lt;&gt;VLOOKUP(Table2[[#This Row],[HomeTeam]],Table3[[Teams]:[D]],2),1,0)</f>
        <v>1</v>
      </c>
    </row>
    <row r="1122" spans="1:23" x14ac:dyDescent="0.25">
      <c r="B1122" s="1">
        <v>45739</v>
      </c>
      <c r="C1122" s="9" t="s">
        <v>1234</v>
      </c>
      <c r="D1122" s="2" t="s">
        <v>21</v>
      </c>
      <c r="E1122" s="2" t="s">
        <v>14</v>
      </c>
      <c r="F1122" s="2"/>
      <c r="G1122" s="2"/>
      <c r="H1122" s="2" t="str">
        <f t="shared" si="53"/>
        <v>_</v>
      </c>
      <c r="I1122" s="2"/>
      <c r="J1122" s="2"/>
      <c r="K1122" s="2"/>
      <c r="L1122" s="2" t="str">
        <f t="shared" si="52"/>
        <v>_</v>
      </c>
      <c r="M1122" s="2"/>
      <c r="N1122" s="2">
        <f>IF(ISBLANK(Table2[[#This Row],[ActualResult]]), 0, 1)</f>
        <v>0</v>
      </c>
      <c r="O1122" s="2" t="str">
        <f>IF(ISBLANK(Table2[[#This Row],[ActualResult]]), "_", IF(Table2[[#This Row],[ActualWinner]]=Table2[[#This Row],[PredictedWinner]], "Y", "N"))</f>
        <v>_</v>
      </c>
      <c r="P1122" s="2" t="str">
        <f>IF(ISBLANK(Table2[[#This Row],[ActualResult]]), "_", IF(Table2[[#This Row],[ActualAwayScore]]=Table2[[#This Row],[PredictedAwayScore]], "Y", "N"))</f>
        <v>_</v>
      </c>
      <c r="Q1122" s="2" t="str">
        <f>IF(ISBLANK(Table2[[#This Row],[ActualResult]]), "_", IF(Table2[[#This Row],[ActualHomeScore]]=Table2[[#This Row],[PredictedHomeScore]], "Y", "N"))</f>
        <v>_</v>
      </c>
      <c r="R1122" s="2"/>
      <c r="S1122" s="2" t="str">
        <f t="shared" si="51"/>
        <v>_</v>
      </c>
      <c r="T1122" s="2">
        <f>IF(VLOOKUP(Table2[[#This Row],[AwayTeam]],Table3[[Teams]:[D]],2)=VLOOKUP(Table2[[#This Row],[HomeTeam]],Table3[[Teams]:[D]],2),1,0)</f>
        <v>1</v>
      </c>
      <c r="U1122" s="2">
        <f>IF(VLOOKUP(Table2[[#This Row],[AwayTeam]],Table3[[Teams]:[D]],3)=VLOOKUP(Table2[[#This Row],[HomeTeam]],Table3[[Teams]:[D]],3),1,0)</f>
        <v>0</v>
      </c>
      <c r="V1122" s="2">
        <f>IF(Table2[[#This Row],[InterConf]]=1,IF(Table2[[#This Row],[InterDiv]]=0, 1, 0), 0)</f>
        <v>1</v>
      </c>
      <c r="W1122" s="2">
        <f>IF(VLOOKUP(Table2[[#This Row],[AwayTeam]],Table3[[Teams]:[D]],2)&lt;&gt;VLOOKUP(Table2[[#This Row],[HomeTeam]],Table3[[Teams]:[D]],2),1,0)</f>
        <v>0</v>
      </c>
    </row>
    <row r="1123" spans="1:23" x14ac:dyDescent="0.25">
      <c r="B1123" s="1">
        <v>45739</v>
      </c>
      <c r="C1123" s="9" t="s">
        <v>1235</v>
      </c>
      <c r="D1123" s="2" t="s">
        <v>35</v>
      </c>
      <c r="E1123" s="2" t="s">
        <v>13</v>
      </c>
      <c r="F1123" s="2"/>
      <c r="G1123" s="2"/>
      <c r="H1123" s="2" t="str">
        <f t="shared" si="53"/>
        <v>_</v>
      </c>
      <c r="I1123" s="2"/>
      <c r="J1123" s="2"/>
      <c r="K1123" s="2"/>
      <c r="L1123" s="2" t="str">
        <f t="shared" si="52"/>
        <v>_</v>
      </c>
      <c r="M1123" s="2"/>
      <c r="N1123" s="2">
        <f>IF(ISBLANK(Table2[[#This Row],[ActualResult]]), 0, 1)</f>
        <v>0</v>
      </c>
      <c r="O1123" s="2" t="str">
        <f>IF(ISBLANK(Table2[[#This Row],[ActualResult]]), "_", IF(Table2[[#This Row],[ActualWinner]]=Table2[[#This Row],[PredictedWinner]], "Y", "N"))</f>
        <v>_</v>
      </c>
      <c r="P1123" s="2" t="str">
        <f>IF(ISBLANK(Table2[[#This Row],[ActualResult]]), "_", IF(Table2[[#This Row],[ActualAwayScore]]=Table2[[#This Row],[PredictedAwayScore]], "Y", "N"))</f>
        <v>_</v>
      </c>
      <c r="Q1123" s="2" t="str">
        <f>IF(ISBLANK(Table2[[#This Row],[ActualResult]]), "_", IF(Table2[[#This Row],[ActualHomeScore]]=Table2[[#This Row],[PredictedHomeScore]], "Y", "N"))</f>
        <v>_</v>
      </c>
      <c r="R1123" s="2"/>
      <c r="S1123" s="2" t="str">
        <f t="shared" si="51"/>
        <v>_</v>
      </c>
      <c r="T1123" s="2">
        <f>IF(VLOOKUP(Table2[[#This Row],[AwayTeam]],Table3[[Teams]:[D]],2)=VLOOKUP(Table2[[#This Row],[HomeTeam]],Table3[[Teams]:[D]],2),1,0)</f>
        <v>1</v>
      </c>
      <c r="U1123" s="2">
        <f>IF(VLOOKUP(Table2[[#This Row],[AwayTeam]],Table3[[Teams]:[D]],3)=VLOOKUP(Table2[[#This Row],[HomeTeam]],Table3[[Teams]:[D]],3),1,0)</f>
        <v>1</v>
      </c>
      <c r="V1123" s="2">
        <f>IF(Table2[[#This Row],[InterConf]]=1,IF(Table2[[#This Row],[InterDiv]]=0, 1, 0), 0)</f>
        <v>0</v>
      </c>
      <c r="W1123" s="2">
        <f>IF(VLOOKUP(Table2[[#This Row],[AwayTeam]],Table3[[Teams]:[D]],2)&lt;&gt;VLOOKUP(Table2[[#This Row],[HomeTeam]],Table3[[Teams]:[D]],2),1,0)</f>
        <v>0</v>
      </c>
    </row>
    <row r="1124" spans="1:23" x14ac:dyDescent="0.25">
      <c r="B1124" s="1">
        <v>45739</v>
      </c>
      <c r="C1124" s="9" t="s">
        <v>1236</v>
      </c>
      <c r="D1124" s="2" t="s">
        <v>43</v>
      </c>
      <c r="E1124" s="2" t="s">
        <v>27</v>
      </c>
      <c r="F1124" s="2"/>
      <c r="G1124" s="2"/>
      <c r="H1124" s="2" t="str">
        <f t="shared" si="53"/>
        <v>_</v>
      </c>
      <c r="I1124" s="2"/>
      <c r="J1124" s="2"/>
      <c r="K1124" s="2"/>
      <c r="L1124" s="2" t="str">
        <f t="shared" si="52"/>
        <v>_</v>
      </c>
      <c r="M1124" s="2"/>
      <c r="N1124" s="2">
        <f>IF(ISBLANK(Table2[[#This Row],[ActualResult]]), 0, 1)</f>
        <v>0</v>
      </c>
      <c r="O1124" s="2" t="str">
        <f>IF(ISBLANK(Table2[[#This Row],[ActualResult]]), "_", IF(Table2[[#This Row],[ActualWinner]]=Table2[[#This Row],[PredictedWinner]], "Y", "N"))</f>
        <v>_</v>
      </c>
      <c r="P1124" s="2" t="str">
        <f>IF(ISBLANK(Table2[[#This Row],[ActualResult]]), "_", IF(Table2[[#This Row],[ActualAwayScore]]=Table2[[#This Row],[PredictedAwayScore]], "Y", "N"))</f>
        <v>_</v>
      </c>
      <c r="Q1124" s="2" t="str">
        <f>IF(ISBLANK(Table2[[#This Row],[ActualResult]]), "_", IF(Table2[[#This Row],[ActualHomeScore]]=Table2[[#This Row],[PredictedHomeScore]], "Y", "N"))</f>
        <v>_</v>
      </c>
      <c r="R1124" s="2"/>
      <c r="S1124" s="2" t="str">
        <f t="shared" si="51"/>
        <v>_</v>
      </c>
      <c r="T1124" s="2">
        <f>IF(VLOOKUP(Table2[[#This Row],[AwayTeam]],Table3[[Teams]:[D]],2)=VLOOKUP(Table2[[#This Row],[HomeTeam]],Table3[[Teams]:[D]],2),1,0)</f>
        <v>0</v>
      </c>
      <c r="U1124" s="2">
        <f>IF(VLOOKUP(Table2[[#This Row],[AwayTeam]],Table3[[Teams]:[D]],3)=VLOOKUP(Table2[[#This Row],[HomeTeam]],Table3[[Teams]:[D]],3),1,0)</f>
        <v>0</v>
      </c>
      <c r="V1124" s="2">
        <f>IF(Table2[[#This Row],[InterConf]]=1,IF(Table2[[#This Row],[InterDiv]]=0, 1, 0), 0)</f>
        <v>0</v>
      </c>
      <c r="W1124" s="2">
        <f>IF(VLOOKUP(Table2[[#This Row],[AwayTeam]],Table3[[Teams]:[D]],2)&lt;&gt;VLOOKUP(Table2[[#This Row],[HomeTeam]],Table3[[Teams]:[D]],2),1,0)</f>
        <v>1</v>
      </c>
    </row>
    <row r="1125" spans="1:23" x14ac:dyDescent="0.25">
      <c r="B1125" s="1">
        <v>45739</v>
      </c>
      <c r="C1125" s="9" t="s">
        <v>1237</v>
      </c>
      <c r="D1125" s="2" t="s">
        <v>44</v>
      </c>
      <c r="E1125" s="2" t="s">
        <v>47</v>
      </c>
      <c r="F1125" s="2"/>
      <c r="G1125" s="2"/>
      <c r="H1125" s="2" t="str">
        <f t="shared" si="53"/>
        <v>_</v>
      </c>
      <c r="I1125" s="2"/>
      <c r="J1125" s="2"/>
      <c r="K1125" s="2"/>
      <c r="L1125" s="2" t="str">
        <f t="shared" si="52"/>
        <v>_</v>
      </c>
      <c r="M1125" s="2"/>
      <c r="N1125" s="2">
        <f>IF(ISBLANK(Table2[[#This Row],[ActualResult]]), 0, 1)</f>
        <v>0</v>
      </c>
      <c r="O1125" s="2" t="str">
        <f>IF(ISBLANK(Table2[[#This Row],[ActualResult]]), "_", IF(Table2[[#This Row],[ActualWinner]]=Table2[[#This Row],[PredictedWinner]], "Y", "N"))</f>
        <v>_</v>
      </c>
      <c r="P1125" s="2" t="str">
        <f>IF(ISBLANK(Table2[[#This Row],[ActualResult]]), "_", IF(Table2[[#This Row],[ActualAwayScore]]=Table2[[#This Row],[PredictedAwayScore]], "Y", "N"))</f>
        <v>_</v>
      </c>
      <c r="Q1125" s="2" t="str">
        <f>IF(ISBLANK(Table2[[#This Row],[ActualResult]]), "_", IF(Table2[[#This Row],[ActualHomeScore]]=Table2[[#This Row],[PredictedHomeScore]], "Y", "N"))</f>
        <v>_</v>
      </c>
      <c r="R1125" s="2"/>
      <c r="S1125" s="2" t="str">
        <f t="shared" si="51"/>
        <v>_</v>
      </c>
      <c r="T1125" s="2">
        <f>IF(VLOOKUP(Table2[[#This Row],[AwayTeam]],Table3[[Teams]:[D]],2)=VLOOKUP(Table2[[#This Row],[HomeTeam]],Table3[[Teams]:[D]],2),1,0)</f>
        <v>0</v>
      </c>
      <c r="U1125" s="2">
        <f>IF(VLOOKUP(Table2[[#This Row],[AwayTeam]],Table3[[Teams]:[D]],3)=VLOOKUP(Table2[[#This Row],[HomeTeam]],Table3[[Teams]:[D]],3),1,0)</f>
        <v>0</v>
      </c>
      <c r="V1125" s="2">
        <f>IF(Table2[[#This Row],[InterConf]]=1,IF(Table2[[#This Row],[InterDiv]]=0, 1, 0), 0)</f>
        <v>0</v>
      </c>
      <c r="W1125" s="2">
        <f>IF(VLOOKUP(Table2[[#This Row],[AwayTeam]],Table3[[Teams]:[D]],2)&lt;&gt;VLOOKUP(Table2[[#This Row],[HomeTeam]],Table3[[Teams]:[D]],2),1,0)</f>
        <v>1</v>
      </c>
    </row>
    <row r="1126" spans="1:23" x14ac:dyDescent="0.25">
      <c r="A1126" s="5"/>
      <c r="B1126" s="3">
        <v>45739</v>
      </c>
      <c r="C1126" s="10" t="s">
        <v>1238</v>
      </c>
      <c r="D1126" s="4" t="s">
        <v>16</v>
      </c>
      <c r="E1126" s="4" t="s">
        <v>28</v>
      </c>
      <c r="F1126" s="4"/>
      <c r="G1126" s="4"/>
      <c r="H1126" s="4" t="str">
        <f t="shared" si="53"/>
        <v>_</v>
      </c>
      <c r="I1126" s="4"/>
      <c r="J1126" s="4"/>
      <c r="K1126" s="4"/>
      <c r="L1126" s="2" t="str">
        <f t="shared" si="52"/>
        <v>_</v>
      </c>
      <c r="M1126" s="4"/>
      <c r="N1126" s="4">
        <f>IF(ISBLANK(Table2[[#This Row],[ActualResult]]), 0, 1)</f>
        <v>0</v>
      </c>
      <c r="O1126" s="4" t="str">
        <f>IF(ISBLANK(Table2[[#This Row],[ActualResult]]), "_", IF(Table2[[#This Row],[ActualWinner]]=Table2[[#This Row],[PredictedWinner]], "Y", "N"))</f>
        <v>_</v>
      </c>
      <c r="P1126" s="4" t="str">
        <f>IF(ISBLANK(Table2[[#This Row],[ActualResult]]), "_", IF(Table2[[#This Row],[ActualAwayScore]]=Table2[[#This Row],[PredictedAwayScore]], "Y", "N"))</f>
        <v>_</v>
      </c>
      <c r="Q1126" s="4" t="str">
        <f>IF(ISBLANK(Table2[[#This Row],[ActualResult]]), "_", IF(Table2[[#This Row],[ActualHomeScore]]=Table2[[#This Row],[PredictedHomeScore]], "Y", "N"))</f>
        <v>_</v>
      </c>
      <c r="R1126" s="2"/>
      <c r="S1126" s="2" t="str">
        <f t="shared" si="51"/>
        <v>_</v>
      </c>
      <c r="T1126" s="2">
        <f>IF(VLOOKUP(Table2[[#This Row],[AwayTeam]],Table3[[Teams]:[D]],2)=VLOOKUP(Table2[[#This Row],[HomeTeam]],Table3[[Teams]:[D]],2),1,0)</f>
        <v>0</v>
      </c>
      <c r="U1126" s="2">
        <f>IF(VLOOKUP(Table2[[#This Row],[AwayTeam]],Table3[[Teams]:[D]],3)=VLOOKUP(Table2[[#This Row],[HomeTeam]],Table3[[Teams]:[D]],3),1,0)</f>
        <v>0</v>
      </c>
      <c r="V1126" s="2">
        <f>IF(Table2[[#This Row],[InterConf]]=1,IF(Table2[[#This Row],[InterDiv]]=0, 1, 0), 0)</f>
        <v>0</v>
      </c>
      <c r="W1126" s="2">
        <f>IF(VLOOKUP(Table2[[#This Row],[AwayTeam]],Table3[[Teams]:[D]],2)&lt;&gt;VLOOKUP(Table2[[#This Row],[HomeTeam]],Table3[[Teams]:[D]],2),1,0)</f>
        <v>1</v>
      </c>
    </row>
    <row r="1127" spans="1:23" x14ac:dyDescent="0.25">
      <c r="B1127" s="1">
        <v>45740</v>
      </c>
      <c r="C1127" s="9" t="s">
        <v>1239</v>
      </c>
      <c r="D1127" s="2" t="s">
        <v>25</v>
      </c>
      <c r="E1127" s="2" t="s">
        <v>32</v>
      </c>
      <c r="F1127" s="2"/>
      <c r="G1127" s="2"/>
      <c r="H1127" s="2" t="str">
        <f t="shared" si="53"/>
        <v>_</v>
      </c>
      <c r="I1127" s="2"/>
      <c r="J1127" s="2"/>
      <c r="K1127" s="2"/>
      <c r="L1127" s="19" t="str">
        <f t="shared" si="52"/>
        <v>_</v>
      </c>
      <c r="M1127" s="2"/>
      <c r="N1127" s="2">
        <f>IF(ISBLANK(Table2[[#This Row],[ActualResult]]), 0, 1)</f>
        <v>0</v>
      </c>
      <c r="O1127" s="2" t="str">
        <f>IF(ISBLANK(Table2[[#This Row],[ActualResult]]), "_", IF(Table2[[#This Row],[ActualWinner]]=Table2[[#This Row],[PredictedWinner]], "Y", "N"))</f>
        <v>_</v>
      </c>
      <c r="P1127" s="2" t="str">
        <f>IF(ISBLANK(Table2[[#This Row],[ActualResult]]), "_", IF(Table2[[#This Row],[ActualAwayScore]]=Table2[[#This Row],[PredictedAwayScore]], "Y", "N"))</f>
        <v>_</v>
      </c>
      <c r="Q1127" s="2" t="str">
        <f>IF(ISBLANK(Table2[[#This Row],[ActualResult]]), "_", IF(Table2[[#This Row],[ActualHomeScore]]=Table2[[#This Row],[PredictedHomeScore]], "Y", "N"))</f>
        <v>_</v>
      </c>
      <c r="R1127" s="2"/>
      <c r="S1127" s="2" t="str">
        <f t="shared" si="51"/>
        <v>_</v>
      </c>
      <c r="T1127" s="2">
        <f>IF(VLOOKUP(Table2[[#This Row],[AwayTeam]],Table3[[Teams]:[D]],2)=VLOOKUP(Table2[[#This Row],[HomeTeam]],Table3[[Teams]:[D]],2),1,0)</f>
        <v>0</v>
      </c>
      <c r="U1127" s="2">
        <f>IF(VLOOKUP(Table2[[#This Row],[AwayTeam]],Table3[[Teams]:[D]],3)=VLOOKUP(Table2[[#This Row],[HomeTeam]],Table3[[Teams]:[D]],3),1,0)</f>
        <v>0</v>
      </c>
      <c r="V1127" s="2">
        <f>IF(Table2[[#This Row],[InterConf]]=1,IF(Table2[[#This Row],[InterDiv]]=0, 1, 0), 0)</f>
        <v>0</v>
      </c>
      <c r="W1127" s="2">
        <f>IF(VLOOKUP(Table2[[#This Row],[AwayTeam]],Table3[[Teams]:[D]],2)&lt;&gt;VLOOKUP(Table2[[#This Row],[HomeTeam]],Table3[[Teams]:[D]],2),1,0)</f>
        <v>1</v>
      </c>
    </row>
    <row r="1128" spans="1:23" x14ac:dyDescent="0.25">
      <c r="B1128" s="1">
        <v>45740</v>
      </c>
      <c r="C1128" s="9" t="s">
        <v>1240</v>
      </c>
      <c r="D1128" s="2" t="s">
        <v>36</v>
      </c>
      <c r="E1128" s="2" t="s">
        <v>33</v>
      </c>
      <c r="F1128" s="2"/>
      <c r="G1128" s="2"/>
      <c r="H1128" s="2" t="str">
        <f t="shared" si="53"/>
        <v>_</v>
      </c>
      <c r="I1128" s="2"/>
      <c r="J1128" s="2"/>
      <c r="K1128" s="2"/>
      <c r="L1128" s="2" t="str">
        <f t="shared" si="52"/>
        <v>_</v>
      </c>
      <c r="M1128" s="2"/>
      <c r="N1128" s="2">
        <f>IF(ISBLANK(Table2[[#This Row],[ActualResult]]), 0, 1)</f>
        <v>0</v>
      </c>
      <c r="O1128" s="2" t="str">
        <f>IF(ISBLANK(Table2[[#This Row],[ActualResult]]), "_", IF(Table2[[#This Row],[ActualWinner]]=Table2[[#This Row],[PredictedWinner]], "Y", "N"))</f>
        <v>_</v>
      </c>
      <c r="P1128" s="2" t="str">
        <f>IF(ISBLANK(Table2[[#This Row],[ActualResult]]), "_", IF(Table2[[#This Row],[ActualAwayScore]]=Table2[[#This Row],[PredictedAwayScore]], "Y", "N"))</f>
        <v>_</v>
      </c>
      <c r="Q1128" s="2" t="str">
        <f>IF(ISBLANK(Table2[[#This Row],[ActualResult]]), "_", IF(Table2[[#This Row],[ActualHomeScore]]=Table2[[#This Row],[PredictedHomeScore]], "Y", "N"))</f>
        <v>_</v>
      </c>
      <c r="R1128" s="2"/>
      <c r="S1128" s="2" t="str">
        <f t="shared" si="51"/>
        <v>_</v>
      </c>
      <c r="T1128" s="2">
        <f>IF(VLOOKUP(Table2[[#This Row],[AwayTeam]],Table3[[Teams]:[D]],2)=VLOOKUP(Table2[[#This Row],[HomeTeam]],Table3[[Teams]:[D]],2),1,0)</f>
        <v>1</v>
      </c>
      <c r="U1128" s="2">
        <f>IF(VLOOKUP(Table2[[#This Row],[AwayTeam]],Table3[[Teams]:[D]],3)=VLOOKUP(Table2[[#This Row],[HomeTeam]],Table3[[Teams]:[D]],3),1,0)</f>
        <v>1</v>
      </c>
      <c r="V1128" s="2">
        <f>IF(Table2[[#This Row],[InterConf]]=1,IF(Table2[[#This Row],[InterDiv]]=0, 1, 0), 0)</f>
        <v>0</v>
      </c>
      <c r="W1128" s="2">
        <f>IF(VLOOKUP(Table2[[#This Row],[AwayTeam]],Table3[[Teams]:[D]],2)&lt;&gt;VLOOKUP(Table2[[#This Row],[HomeTeam]],Table3[[Teams]:[D]],2),1,0)</f>
        <v>0</v>
      </c>
    </row>
    <row r="1129" spans="1:23" x14ac:dyDescent="0.25">
      <c r="B1129" s="1">
        <v>45740</v>
      </c>
      <c r="C1129" s="9" t="s">
        <v>1241</v>
      </c>
      <c r="D1129" s="2" t="s">
        <v>37</v>
      </c>
      <c r="E1129" s="2" t="s">
        <v>34</v>
      </c>
      <c r="F1129" s="2"/>
      <c r="G1129" s="2"/>
      <c r="H1129" s="2" t="str">
        <f t="shared" si="53"/>
        <v>_</v>
      </c>
      <c r="I1129" s="2"/>
      <c r="J1129" s="2"/>
      <c r="K1129" s="2"/>
      <c r="L1129" s="2" t="str">
        <f t="shared" si="52"/>
        <v>_</v>
      </c>
      <c r="M1129" s="2"/>
      <c r="N1129" s="2">
        <f>IF(ISBLANK(Table2[[#This Row],[ActualResult]]), 0, 1)</f>
        <v>0</v>
      </c>
      <c r="O1129" s="2" t="str">
        <f>IF(ISBLANK(Table2[[#This Row],[ActualResult]]), "_", IF(Table2[[#This Row],[ActualWinner]]=Table2[[#This Row],[PredictedWinner]], "Y", "N"))</f>
        <v>_</v>
      </c>
      <c r="P1129" s="2" t="str">
        <f>IF(ISBLANK(Table2[[#This Row],[ActualResult]]), "_", IF(Table2[[#This Row],[ActualAwayScore]]=Table2[[#This Row],[PredictedAwayScore]], "Y", "N"))</f>
        <v>_</v>
      </c>
      <c r="Q1129" s="2" t="str">
        <f>IF(ISBLANK(Table2[[#This Row],[ActualResult]]), "_", IF(Table2[[#This Row],[ActualHomeScore]]=Table2[[#This Row],[PredictedHomeScore]], "Y", "N"))</f>
        <v>_</v>
      </c>
      <c r="R1129" s="2"/>
      <c r="S1129" s="2" t="str">
        <f t="shared" si="51"/>
        <v>_</v>
      </c>
      <c r="T1129" s="2">
        <f>IF(VLOOKUP(Table2[[#This Row],[AwayTeam]],Table3[[Teams]:[D]],2)=VLOOKUP(Table2[[#This Row],[HomeTeam]],Table3[[Teams]:[D]],2),1,0)</f>
        <v>1</v>
      </c>
      <c r="U1129" s="2">
        <f>IF(VLOOKUP(Table2[[#This Row],[AwayTeam]],Table3[[Teams]:[D]],3)=VLOOKUP(Table2[[#This Row],[HomeTeam]],Table3[[Teams]:[D]],3),1,0)</f>
        <v>1</v>
      </c>
      <c r="V1129" s="2">
        <f>IF(Table2[[#This Row],[InterConf]]=1,IF(Table2[[#This Row],[InterDiv]]=0, 1, 0), 0)</f>
        <v>0</v>
      </c>
      <c r="W1129" s="2">
        <f>IF(VLOOKUP(Table2[[#This Row],[AwayTeam]],Table3[[Teams]:[D]],2)&lt;&gt;VLOOKUP(Table2[[#This Row],[HomeTeam]],Table3[[Teams]:[D]],2),1,0)</f>
        <v>0</v>
      </c>
    </row>
    <row r="1130" spans="1:23" x14ac:dyDescent="0.25">
      <c r="A1130" s="5"/>
      <c r="B1130" s="3">
        <v>45740</v>
      </c>
      <c r="C1130" s="10" t="s">
        <v>1242</v>
      </c>
      <c r="D1130" s="4" t="s">
        <v>31</v>
      </c>
      <c r="E1130" s="4" t="s">
        <v>15</v>
      </c>
      <c r="F1130" s="4"/>
      <c r="G1130" s="4"/>
      <c r="H1130" s="4" t="str">
        <f t="shared" si="53"/>
        <v>_</v>
      </c>
      <c r="I1130" s="4"/>
      <c r="J1130" s="4"/>
      <c r="K1130" s="4"/>
      <c r="L1130" s="2" t="str">
        <f t="shared" si="52"/>
        <v>_</v>
      </c>
      <c r="M1130" s="4"/>
      <c r="N1130" s="4">
        <f>IF(ISBLANK(Table2[[#This Row],[ActualResult]]), 0, 1)</f>
        <v>0</v>
      </c>
      <c r="O1130" s="4" t="str">
        <f>IF(ISBLANK(Table2[[#This Row],[ActualResult]]), "_", IF(Table2[[#This Row],[ActualWinner]]=Table2[[#This Row],[PredictedWinner]], "Y", "N"))</f>
        <v>_</v>
      </c>
      <c r="P1130" s="4" t="str">
        <f>IF(ISBLANK(Table2[[#This Row],[ActualResult]]), "_", IF(Table2[[#This Row],[ActualAwayScore]]=Table2[[#This Row],[PredictedAwayScore]], "Y", "N"))</f>
        <v>_</v>
      </c>
      <c r="Q1130" s="4" t="str">
        <f>IF(ISBLANK(Table2[[#This Row],[ActualResult]]), "_", IF(Table2[[#This Row],[ActualHomeScore]]=Table2[[#This Row],[PredictedHomeScore]], "Y", "N"))</f>
        <v>_</v>
      </c>
      <c r="R1130" s="2"/>
      <c r="S1130" s="2" t="str">
        <f t="shared" si="51"/>
        <v>_</v>
      </c>
      <c r="T1130" s="2">
        <f>IF(VLOOKUP(Table2[[#This Row],[AwayTeam]],Table3[[Teams]:[D]],2)=VLOOKUP(Table2[[#This Row],[HomeTeam]],Table3[[Teams]:[D]],2),1,0)</f>
        <v>0</v>
      </c>
      <c r="U1130" s="2">
        <f>IF(VLOOKUP(Table2[[#This Row],[AwayTeam]],Table3[[Teams]:[D]],3)=VLOOKUP(Table2[[#This Row],[HomeTeam]],Table3[[Teams]:[D]],3),1,0)</f>
        <v>0</v>
      </c>
      <c r="V1130" s="2">
        <f>IF(Table2[[#This Row],[InterConf]]=1,IF(Table2[[#This Row],[InterDiv]]=0, 1, 0), 0)</f>
        <v>0</v>
      </c>
      <c r="W1130" s="2">
        <f>IF(VLOOKUP(Table2[[#This Row],[AwayTeam]],Table3[[Teams]:[D]],2)&lt;&gt;VLOOKUP(Table2[[#This Row],[HomeTeam]],Table3[[Teams]:[D]],2),1,0)</f>
        <v>1</v>
      </c>
    </row>
    <row r="1131" spans="1:23" x14ac:dyDescent="0.25">
      <c r="B1131" s="1">
        <v>45741</v>
      </c>
      <c r="C1131" s="9" t="s">
        <v>1243</v>
      </c>
      <c r="D1131" s="2" t="s">
        <v>30</v>
      </c>
      <c r="E1131" s="2" t="s">
        <v>29</v>
      </c>
      <c r="F1131" s="2"/>
      <c r="G1131" s="2"/>
      <c r="H1131" s="2" t="str">
        <f t="shared" si="53"/>
        <v>_</v>
      </c>
      <c r="I1131" s="2"/>
      <c r="J1131" s="2"/>
      <c r="K1131" s="2"/>
      <c r="L1131" s="19" t="str">
        <f t="shared" si="52"/>
        <v>_</v>
      </c>
      <c r="M1131" s="2"/>
      <c r="N1131" s="2">
        <f>IF(ISBLANK(Table2[[#This Row],[ActualResult]]), 0, 1)</f>
        <v>0</v>
      </c>
      <c r="O1131" s="2" t="str">
        <f>IF(ISBLANK(Table2[[#This Row],[ActualResult]]), "_", IF(Table2[[#This Row],[ActualWinner]]=Table2[[#This Row],[PredictedWinner]], "Y", "N"))</f>
        <v>_</v>
      </c>
      <c r="P1131" s="2" t="str">
        <f>IF(ISBLANK(Table2[[#This Row],[ActualResult]]), "_", IF(Table2[[#This Row],[ActualAwayScore]]=Table2[[#This Row],[PredictedAwayScore]], "Y", "N"))</f>
        <v>_</v>
      </c>
      <c r="Q1131" s="2" t="str">
        <f>IF(ISBLANK(Table2[[#This Row],[ActualResult]]), "_", IF(Table2[[#This Row],[ActualHomeScore]]=Table2[[#This Row],[PredictedHomeScore]], "Y", "N"))</f>
        <v>_</v>
      </c>
      <c r="R1131" s="2"/>
      <c r="S1131" s="2" t="str">
        <f t="shared" si="51"/>
        <v>_</v>
      </c>
      <c r="T1131" s="2">
        <f>IF(VLOOKUP(Table2[[#This Row],[AwayTeam]],Table3[[Teams]:[D]],2)=VLOOKUP(Table2[[#This Row],[HomeTeam]],Table3[[Teams]:[D]],2),1,0)</f>
        <v>1</v>
      </c>
      <c r="U1131" s="2">
        <f>IF(VLOOKUP(Table2[[#This Row],[AwayTeam]],Table3[[Teams]:[D]],3)=VLOOKUP(Table2[[#This Row],[HomeTeam]],Table3[[Teams]:[D]],3),1,0)</f>
        <v>1</v>
      </c>
      <c r="V1131" s="2">
        <f>IF(Table2[[#This Row],[InterConf]]=1,IF(Table2[[#This Row],[InterDiv]]=0, 1, 0), 0)</f>
        <v>0</v>
      </c>
      <c r="W1131" s="2">
        <f>IF(VLOOKUP(Table2[[#This Row],[AwayTeam]],Table3[[Teams]:[D]],2)&lt;&gt;VLOOKUP(Table2[[#This Row],[HomeTeam]],Table3[[Teams]:[D]],2),1,0)</f>
        <v>0</v>
      </c>
    </row>
    <row r="1132" spans="1:23" x14ac:dyDescent="0.25">
      <c r="B1132" s="1">
        <v>45741</v>
      </c>
      <c r="C1132" s="9" t="s">
        <v>1244</v>
      </c>
      <c r="D1132" s="2" t="s">
        <v>45</v>
      </c>
      <c r="E1132" s="2" t="s">
        <v>18</v>
      </c>
      <c r="F1132" s="2"/>
      <c r="G1132" s="2"/>
      <c r="H1132" s="2" t="str">
        <f t="shared" si="53"/>
        <v>_</v>
      </c>
      <c r="I1132" s="2"/>
      <c r="J1132" s="2"/>
      <c r="K1132" s="2"/>
      <c r="L1132" s="2" t="str">
        <f t="shared" si="52"/>
        <v>_</v>
      </c>
      <c r="M1132" s="2"/>
      <c r="N1132" s="2">
        <f>IF(ISBLANK(Table2[[#This Row],[ActualResult]]), 0, 1)</f>
        <v>0</v>
      </c>
      <c r="O1132" s="2" t="str">
        <f>IF(ISBLANK(Table2[[#This Row],[ActualResult]]), "_", IF(Table2[[#This Row],[ActualWinner]]=Table2[[#This Row],[PredictedWinner]], "Y", "N"))</f>
        <v>_</v>
      </c>
      <c r="P1132" s="2" t="str">
        <f>IF(ISBLANK(Table2[[#This Row],[ActualResult]]), "_", IF(Table2[[#This Row],[ActualAwayScore]]=Table2[[#This Row],[PredictedAwayScore]], "Y", "N"))</f>
        <v>_</v>
      </c>
      <c r="Q1132" s="2" t="str">
        <f>IF(ISBLANK(Table2[[#This Row],[ActualResult]]), "_", IF(Table2[[#This Row],[ActualHomeScore]]=Table2[[#This Row],[PredictedHomeScore]], "Y", "N"))</f>
        <v>_</v>
      </c>
      <c r="R1132" s="2"/>
      <c r="S1132" s="2" t="str">
        <f t="shared" si="51"/>
        <v>_</v>
      </c>
      <c r="T1132" s="2">
        <f>IF(VLOOKUP(Table2[[#This Row],[AwayTeam]],Table3[[Teams]:[D]],2)=VLOOKUP(Table2[[#This Row],[HomeTeam]],Table3[[Teams]:[D]],2),1,0)</f>
        <v>1</v>
      </c>
      <c r="U1132" s="2">
        <f>IF(VLOOKUP(Table2[[#This Row],[AwayTeam]],Table3[[Teams]:[D]],3)=VLOOKUP(Table2[[#This Row],[HomeTeam]],Table3[[Teams]:[D]],3),1,0)</f>
        <v>0</v>
      </c>
      <c r="V1132" s="2">
        <f>IF(Table2[[#This Row],[InterConf]]=1,IF(Table2[[#This Row],[InterDiv]]=0, 1, 0), 0)</f>
        <v>1</v>
      </c>
      <c r="W1132" s="2">
        <f>IF(VLOOKUP(Table2[[#This Row],[AwayTeam]],Table3[[Teams]:[D]],2)&lt;&gt;VLOOKUP(Table2[[#This Row],[HomeTeam]],Table3[[Teams]:[D]],2),1,0)</f>
        <v>0</v>
      </c>
    </row>
    <row r="1133" spans="1:23" x14ac:dyDescent="0.25">
      <c r="B1133" s="1">
        <v>45741</v>
      </c>
      <c r="C1133" s="9" t="s">
        <v>1245</v>
      </c>
      <c r="D1133" s="2" t="s">
        <v>21</v>
      </c>
      <c r="E1133" s="2" t="s">
        <v>43</v>
      </c>
      <c r="F1133" s="2"/>
      <c r="G1133" s="2"/>
      <c r="H1133" s="2" t="str">
        <f t="shared" si="53"/>
        <v>_</v>
      </c>
      <c r="I1133" s="2"/>
      <c r="J1133" s="2"/>
      <c r="K1133" s="2"/>
      <c r="L1133" s="2" t="str">
        <f t="shared" si="52"/>
        <v>_</v>
      </c>
      <c r="M1133" s="2"/>
      <c r="N1133" s="2">
        <f>IF(ISBLANK(Table2[[#This Row],[ActualResult]]), 0, 1)</f>
        <v>0</v>
      </c>
      <c r="O1133" s="2" t="str">
        <f>IF(ISBLANK(Table2[[#This Row],[ActualResult]]), "_", IF(Table2[[#This Row],[ActualWinner]]=Table2[[#This Row],[PredictedWinner]], "Y", "N"))</f>
        <v>_</v>
      </c>
      <c r="P1133" s="2" t="str">
        <f>IF(ISBLANK(Table2[[#This Row],[ActualResult]]), "_", IF(Table2[[#This Row],[ActualAwayScore]]=Table2[[#This Row],[PredictedAwayScore]], "Y", "N"))</f>
        <v>_</v>
      </c>
      <c r="Q1133" s="2" t="str">
        <f>IF(ISBLANK(Table2[[#This Row],[ActualResult]]), "_", IF(Table2[[#This Row],[ActualHomeScore]]=Table2[[#This Row],[PredictedHomeScore]], "Y", "N"))</f>
        <v>_</v>
      </c>
      <c r="R1133" s="2"/>
      <c r="S1133" s="2" t="str">
        <f t="shared" si="51"/>
        <v>_</v>
      </c>
      <c r="T1133" s="2">
        <f>IF(VLOOKUP(Table2[[#This Row],[AwayTeam]],Table3[[Teams]:[D]],2)=VLOOKUP(Table2[[#This Row],[HomeTeam]],Table3[[Teams]:[D]],2),1,0)</f>
        <v>1</v>
      </c>
      <c r="U1133" s="2">
        <f>IF(VLOOKUP(Table2[[#This Row],[AwayTeam]],Table3[[Teams]:[D]],3)=VLOOKUP(Table2[[#This Row],[HomeTeam]],Table3[[Teams]:[D]],3),1,0)</f>
        <v>0</v>
      </c>
      <c r="V1133" s="2">
        <f>IF(Table2[[#This Row],[InterConf]]=1,IF(Table2[[#This Row],[InterDiv]]=0, 1, 0), 0)</f>
        <v>1</v>
      </c>
      <c r="W1133" s="2">
        <f>IF(VLOOKUP(Table2[[#This Row],[AwayTeam]],Table3[[Teams]:[D]],2)&lt;&gt;VLOOKUP(Table2[[#This Row],[HomeTeam]],Table3[[Teams]:[D]],2),1,0)</f>
        <v>0</v>
      </c>
    </row>
    <row r="1134" spans="1:23" x14ac:dyDescent="0.25">
      <c r="B1134" s="1">
        <v>45741</v>
      </c>
      <c r="C1134" s="9" t="s">
        <v>1246</v>
      </c>
      <c r="D1134" s="2" t="s">
        <v>35</v>
      </c>
      <c r="E1134" s="2" t="s">
        <v>44</v>
      </c>
      <c r="F1134" s="2"/>
      <c r="G1134" s="2"/>
      <c r="H1134" s="2" t="str">
        <f t="shared" si="53"/>
        <v>_</v>
      </c>
      <c r="I1134" s="2"/>
      <c r="J1134" s="2"/>
      <c r="K1134" s="2"/>
      <c r="L1134" s="2" t="str">
        <f t="shared" si="52"/>
        <v>_</v>
      </c>
      <c r="M1134" s="2"/>
      <c r="N1134" s="2">
        <f>IF(ISBLANK(Table2[[#This Row],[ActualResult]]), 0, 1)</f>
        <v>0</v>
      </c>
      <c r="O1134" s="2" t="str">
        <f>IF(ISBLANK(Table2[[#This Row],[ActualResult]]), "_", IF(Table2[[#This Row],[ActualWinner]]=Table2[[#This Row],[PredictedWinner]], "Y", "N"))</f>
        <v>_</v>
      </c>
      <c r="P1134" s="2" t="str">
        <f>IF(ISBLANK(Table2[[#This Row],[ActualResult]]), "_", IF(Table2[[#This Row],[ActualAwayScore]]=Table2[[#This Row],[PredictedAwayScore]], "Y", "N"))</f>
        <v>_</v>
      </c>
      <c r="Q1134" s="2" t="str">
        <f>IF(ISBLANK(Table2[[#This Row],[ActualResult]]), "_", IF(Table2[[#This Row],[ActualHomeScore]]=Table2[[#This Row],[PredictedHomeScore]], "Y", "N"))</f>
        <v>_</v>
      </c>
      <c r="R1134" s="2"/>
      <c r="S1134" s="2" t="str">
        <f t="shared" si="51"/>
        <v>_</v>
      </c>
      <c r="T1134" s="2">
        <f>IF(VLOOKUP(Table2[[#This Row],[AwayTeam]],Table3[[Teams]:[D]],2)=VLOOKUP(Table2[[#This Row],[HomeTeam]],Table3[[Teams]:[D]],2),1,0)</f>
        <v>0</v>
      </c>
      <c r="U1134" s="2">
        <f>IF(VLOOKUP(Table2[[#This Row],[AwayTeam]],Table3[[Teams]:[D]],3)=VLOOKUP(Table2[[#This Row],[HomeTeam]],Table3[[Teams]:[D]],3),1,0)</f>
        <v>0</v>
      </c>
      <c r="V1134" s="2">
        <f>IF(Table2[[#This Row],[InterConf]]=1,IF(Table2[[#This Row],[InterDiv]]=0, 1, 0), 0)</f>
        <v>0</v>
      </c>
      <c r="W1134" s="2">
        <f>IF(VLOOKUP(Table2[[#This Row],[AwayTeam]],Table3[[Teams]:[D]],2)&lt;&gt;VLOOKUP(Table2[[#This Row],[HomeTeam]],Table3[[Teams]:[D]],2),1,0)</f>
        <v>1</v>
      </c>
    </row>
    <row r="1135" spans="1:23" x14ac:dyDescent="0.25">
      <c r="B1135" s="1">
        <v>45741</v>
      </c>
      <c r="C1135" s="9" t="s">
        <v>1247</v>
      </c>
      <c r="D1135" s="2" t="s">
        <v>19</v>
      </c>
      <c r="E1135" s="2" t="s">
        <v>13</v>
      </c>
      <c r="F1135" s="2"/>
      <c r="G1135" s="2"/>
      <c r="H1135" s="2" t="str">
        <f t="shared" si="53"/>
        <v>_</v>
      </c>
      <c r="I1135" s="2"/>
      <c r="J1135" s="2"/>
      <c r="K1135" s="2"/>
      <c r="L1135" s="2" t="str">
        <f t="shared" si="52"/>
        <v>_</v>
      </c>
      <c r="M1135" s="2"/>
      <c r="N1135" s="2">
        <f>IF(ISBLANK(Table2[[#This Row],[ActualResult]]), 0, 1)</f>
        <v>0</v>
      </c>
      <c r="O1135" s="2" t="str">
        <f>IF(ISBLANK(Table2[[#This Row],[ActualResult]]), "_", IF(Table2[[#This Row],[ActualWinner]]=Table2[[#This Row],[PredictedWinner]], "Y", "N"))</f>
        <v>_</v>
      </c>
      <c r="P1135" s="2" t="str">
        <f>IF(ISBLANK(Table2[[#This Row],[ActualResult]]), "_", IF(Table2[[#This Row],[ActualAwayScore]]=Table2[[#This Row],[PredictedAwayScore]], "Y", "N"))</f>
        <v>_</v>
      </c>
      <c r="Q1135" s="2" t="str">
        <f>IF(ISBLANK(Table2[[#This Row],[ActualResult]]), "_", IF(Table2[[#This Row],[ActualHomeScore]]=Table2[[#This Row],[PredictedHomeScore]], "Y", "N"))</f>
        <v>_</v>
      </c>
      <c r="R1135" s="2"/>
      <c r="S1135" s="2" t="str">
        <f t="shared" si="51"/>
        <v>_</v>
      </c>
      <c r="T1135" s="2">
        <f>IF(VLOOKUP(Table2[[#This Row],[AwayTeam]],Table3[[Teams]:[D]],2)=VLOOKUP(Table2[[#This Row],[HomeTeam]],Table3[[Teams]:[D]],2),1,0)</f>
        <v>0</v>
      </c>
      <c r="U1135" s="2">
        <f>IF(VLOOKUP(Table2[[#This Row],[AwayTeam]],Table3[[Teams]:[D]],3)=VLOOKUP(Table2[[#This Row],[HomeTeam]],Table3[[Teams]:[D]],3),1,0)</f>
        <v>0</v>
      </c>
      <c r="V1135" s="2">
        <f>IF(Table2[[#This Row],[InterConf]]=1,IF(Table2[[#This Row],[InterDiv]]=0, 1, 0), 0)</f>
        <v>0</v>
      </c>
      <c r="W1135" s="2">
        <f>IF(VLOOKUP(Table2[[#This Row],[AwayTeam]],Table3[[Teams]:[D]],2)&lt;&gt;VLOOKUP(Table2[[#This Row],[HomeTeam]],Table3[[Teams]:[D]],2),1,0)</f>
        <v>1</v>
      </c>
    </row>
    <row r="1136" spans="1:23" x14ac:dyDescent="0.25">
      <c r="B1136" s="1">
        <v>45741</v>
      </c>
      <c r="C1136" s="9" t="s">
        <v>1248</v>
      </c>
      <c r="D1136" s="2" t="s">
        <v>27</v>
      </c>
      <c r="E1136" s="2" t="s">
        <v>37</v>
      </c>
      <c r="F1136" s="2"/>
      <c r="G1136" s="2"/>
      <c r="H1136" s="2" t="str">
        <f t="shared" si="53"/>
        <v>_</v>
      </c>
      <c r="I1136" s="2"/>
      <c r="J1136" s="2"/>
      <c r="K1136" s="2"/>
      <c r="L1136" s="2" t="str">
        <f t="shared" si="52"/>
        <v>_</v>
      </c>
      <c r="M1136" s="2"/>
      <c r="N1136" s="2">
        <f>IF(ISBLANK(Table2[[#This Row],[ActualResult]]), 0, 1)</f>
        <v>0</v>
      </c>
      <c r="O1136" s="2" t="str">
        <f>IF(ISBLANK(Table2[[#This Row],[ActualResult]]), "_", IF(Table2[[#This Row],[ActualWinner]]=Table2[[#This Row],[PredictedWinner]], "Y", "N"))</f>
        <v>_</v>
      </c>
      <c r="P1136" s="2" t="str">
        <f>IF(ISBLANK(Table2[[#This Row],[ActualResult]]), "_", IF(Table2[[#This Row],[ActualAwayScore]]=Table2[[#This Row],[PredictedAwayScore]], "Y", "N"))</f>
        <v>_</v>
      </c>
      <c r="Q1136" s="2" t="str">
        <f>IF(ISBLANK(Table2[[#This Row],[ActualResult]]), "_", IF(Table2[[#This Row],[ActualHomeScore]]=Table2[[#This Row],[PredictedHomeScore]], "Y", "N"))</f>
        <v>_</v>
      </c>
      <c r="R1136" s="2"/>
      <c r="S1136" s="2" t="str">
        <f t="shared" si="51"/>
        <v>_</v>
      </c>
      <c r="T1136" s="2">
        <f>IF(VLOOKUP(Table2[[#This Row],[AwayTeam]],Table3[[Teams]:[D]],2)=VLOOKUP(Table2[[#This Row],[HomeTeam]],Table3[[Teams]:[D]],2),1,0)</f>
        <v>1</v>
      </c>
      <c r="U1136" s="2">
        <f>IF(VLOOKUP(Table2[[#This Row],[AwayTeam]],Table3[[Teams]:[D]],3)=VLOOKUP(Table2[[#This Row],[HomeTeam]],Table3[[Teams]:[D]],3),1,0)</f>
        <v>0</v>
      </c>
      <c r="V1136" s="2">
        <f>IF(Table2[[#This Row],[InterConf]]=1,IF(Table2[[#This Row],[InterDiv]]=0, 1, 0), 0)</f>
        <v>1</v>
      </c>
      <c r="W1136" s="2">
        <f>IF(VLOOKUP(Table2[[#This Row],[AwayTeam]],Table3[[Teams]:[D]],2)&lt;&gt;VLOOKUP(Table2[[#This Row],[HomeTeam]],Table3[[Teams]:[D]],2),1,0)</f>
        <v>0</v>
      </c>
    </row>
    <row r="1137" spans="1:23" x14ac:dyDescent="0.25">
      <c r="B1137" s="1">
        <v>45741</v>
      </c>
      <c r="C1137" s="9" t="s">
        <v>1249</v>
      </c>
      <c r="D1137" s="2" t="s">
        <v>46</v>
      </c>
      <c r="E1137" s="2" t="s">
        <v>22</v>
      </c>
      <c r="F1137" s="2"/>
      <c r="G1137" s="2"/>
      <c r="H1137" s="2" t="str">
        <f t="shared" si="53"/>
        <v>_</v>
      </c>
      <c r="I1137" s="2"/>
      <c r="J1137" s="2"/>
      <c r="K1137" s="2"/>
      <c r="L1137" s="2" t="str">
        <f t="shared" si="52"/>
        <v>_</v>
      </c>
      <c r="M1137" s="2"/>
      <c r="N1137" s="2">
        <f>IF(ISBLANK(Table2[[#This Row],[ActualResult]]), 0, 1)</f>
        <v>0</v>
      </c>
      <c r="O1137" s="2" t="str">
        <f>IF(ISBLANK(Table2[[#This Row],[ActualResult]]), "_", IF(Table2[[#This Row],[ActualWinner]]=Table2[[#This Row],[PredictedWinner]], "Y", "N"))</f>
        <v>_</v>
      </c>
      <c r="P1137" s="2" t="str">
        <f>IF(ISBLANK(Table2[[#This Row],[ActualResult]]), "_", IF(Table2[[#This Row],[ActualAwayScore]]=Table2[[#This Row],[PredictedAwayScore]], "Y", "N"))</f>
        <v>_</v>
      </c>
      <c r="Q1137" s="2" t="str">
        <f>IF(ISBLANK(Table2[[#This Row],[ActualResult]]), "_", IF(Table2[[#This Row],[ActualHomeScore]]=Table2[[#This Row],[PredictedHomeScore]], "Y", "N"))</f>
        <v>_</v>
      </c>
      <c r="R1137" s="2"/>
      <c r="S1137" s="2" t="str">
        <f t="shared" si="51"/>
        <v>_</v>
      </c>
      <c r="T1137" s="2">
        <f>IF(VLOOKUP(Table2[[#This Row],[AwayTeam]],Table3[[Teams]:[D]],2)=VLOOKUP(Table2[[#This Row],[HomeTeam]],Table3[[Teams]:[D]],2),1,0)</f>
        <v>0</v>
      </c>
      <c r="U1137" s="2">
        <f>IF(VLOOKUP(Table2[[#This Row],[AwayTeam]],Table3[[Teams]:[D]],3)=VLOOKUP(Table2[[#This Row],[HomeTeam]],Table3[[Teams]:[D]],3),1,0)</f>
        <v>0</v>
      </c>
      <c r="V1137" s="2">
        <f>IF(Table2[[#This Row],[InterConf]]=1,IF(Table2[[#This Row],[InterDiv]]=0, 1, 0), 0)</f>
        <v>0</v>
      </c>
      <c r="W1137" s="2">
        <f>IF(VLOOKUP(Table2[[#This Row],[AwayTeam]],Table3[[Teams]:[D]],2)&lt;&gt;VLOOKUP(Table2[[#This Row],[HomeTeam]],Table3[[Teams]:[D]],2),1,0)</f>
        <v>1</v>
      </c>
    </row>
    <row r="1138" spans="1:23" x14ac:dyDescent="0.25">
      <c r="B1138" s="1">
        <v>45741</v>
      </c>
      <c r="C1138" s="9" t="s">
        <v>1250</v>
      </c>
      <c r="D1138" s="2" t="s">
        <v>31</v>
      </c>
      <c r="E1138" s="2" t="s">
        <v>26</v>
      </c>
      <c r="F1138" s="2"/>
      <c r="G1138" s="2"/>
      <c r="H1138" s="2" t="str">
        <f t="shared" si="53"/>
        <v>_</v>
      </c>
      <c r="I1138" s="2"/>
      <c r="J1138" s="2"/>
      <c r="K1138" s="2"/>
      <c r="L1138" s="2" t="str">
        <f t="shared" si="52"/>
        <v>_</v>
      </c>
      <c r="M1138" s="2"/>
      <c r="N1138" s="2">
        <f>IF(ISBLANK(Table2[[#This Row],[ActualResult]]), 0, 1)</f>
        <v>0</v>
      </c>
      <c r="O1138" s="2" t="str">
        <f>IF(ISBLANK(Table2[[#This Row],[ActualResult]]), "_", IF(Table2[[#This Row],[ActualWinner]]=Table2[[#This Row],[PredictedWinner]], "Y", "N"))</f>
        <v>_</v>
      </c>
      <c r="P1138" s="2" t="str">
        <f>IF(ISBLANK(Table2[[#This Row],[ActualResult]]), "_", IF(Table2[[#This Row],[ActualAwayScore]]=Table2[[#This Row],[PredictedAwayScore]], "Y", "N"))</f>
        <v>_</v>
      </c>
      <c r="Q1138" s="2" t="str">
        <f>IF(ISBLANK(Table2[[#This Row],[ActualResult]]), "_", IF(Table2[[#This Row],[ActualHomeScore]]=Table2[[#This Row],[PredictedHomeScore]], "Y", "N"))</f>
        <v>_</v>
      </c>
      <c r="R1138" s="2"/>
      <c r="S1138" s="2" t="str">
        <f t="shared" si="51"/>
        <v>_</v>
      </c>
      <c r="T1138" s="2">
        <f>IF(VLOOKUP(Table2[[#This Row],[AwayTeam]],Table3[[Teams]:[D]],2)=VLOOKUP(Table2[[#This Row],[HomeTeam]],Table3[[Teams]:[D]],2),1,0)</f>
        <v>0</v>
      </c>
      <c r="U1138" s="2">
        <f>IF(VLOOKUP(Table2[[#This Row],[AwayTeam]],Table3[[Teams]:[D]],3)=VLOOKUP(Table2[[#This Row],[HomeTeam]],Table3[[Teams]:[D]],3),1,0)</f>
        <v>0</v>
      </c>
      <c r="V1138" s="2">
        <f>IF(Table2[[#This Row],[InterConf]]=1,IF(Table2[[#This Row],[InterDiv]]=0, 1, 0), 0)</f>
        <v>0</v>
      </c>
      <c r="W1138" s="2">
        <f>IF(VLOOKUP(Table2[[#This Row],[AwayTeam]],Table3[[Teams]:[D]],2)&lt;&gt;VLOOKUP(Table2[[#This Row],[HomeTeam]],Table3[[Teams]:[D]],2),1,0)</f>
        <v>1</v>
      </c>
    </row>
    <row r="1139" spans="1:23" x14ac:dyDescent="0.25">
      <c r="B1139" s="1">
        <v>45741</v>
      </c>
      <c r="C1139" s="9" t="s">
        <v>1251</v>
      </c>
      <c r="D1139" s="2" t="s">
        <v>12</v>
      </c>
      <c r="E1139" s="2" t="s">
        <v>24</v>
      </c>
      <c r="F1139" s="2"/>
      <c r="G1139" s="2"/>
      <c r="H1139" s="2" t="str">
        <f t="shared" si="53"/>
        <v>_</v>
      </c>
      <c r="I1139" s="2"/>
      <c r="J1139" s="2"/>
      <c r="K1139" s="2"/>
      <c r="L1139" s="2" t="str">
        <f t="shared" si="52"/>
        <v>_</v>
      </c>
      <c r="M1139" s="2"/>
      <c r="N1139" s="2">
        <f>IF(ISBLANK(Table2[[#This Row],[ActualResult]]), 0, 1)</f>
        <v>0</v>
      </c>
      <c r="O1139" s="2" t="str">
        <f>IF(ISBLANK(Table2[[#This Row],[ActualResult]]), "_", IF(Table2[[#This Row],[ActualWinner]]=Table2[[#This Row],[PredictedWinner]], "Y", "N"))</f>
        <v>_</v>
      </c>
      <c r="P1139" s="2" t="str">
        <f>IF(ISBLANK(Table2[[#This Row],[ActualResult]]), "_", IF(Table2[[#This Row],[ActualAwayScore]]=Table2[[#This Row],[PredictedAwayScore]], "Y", "N"))</f>
        <v>_</v>
      </c>
      <c r="Q1139" s="2" t="str">
        <f>IF(ISBLANK(Table2[[#This Row],[ActualResult]]), "_", IF(Table2[[#This Row],[ActualHomeScore]]=Table2[[#This Row],[PredictedHomeScore]], "Y", "N"))</f>
        <v>_</v>
      </c>
      <c r="R1139" s="2"/>
      <c r="S1139" s="2" t="str">
        <f t="shared" si="51"/>
        <v>_</v>
      </c>
      <c r="T1139" s="2">
        <f>IF(VLOOKUP(Table2[[#This Row],[AwayTeam]],Table3[[Teams]:[D]],2)=VLOOKUP(Table2[[#This Row],[HomeTeam]],Table3[[Teams]:[D]],2),1,0)</f>
        <v>1</v>
      </c>
      <c r="U1139" s="2">
        <f>IF(VLOOKUP(Table2[[#This Row],[AwayTeam]],Table3[[Teams]:[D]],3)=VLOOKUP(Table2[[#This Row],[HomeTeam]],Table3[[Teams]:[D]],3),1,0)</f>
        <v>1</v>
      </c>
      <c r="V1139" s="2">
        <f>IF(Table2[[#This Row],[InterConf]]=1,IF(Table2[[#This Row],[InterDiv]]=0, 1, 0), 0)</f>
        <v>0</v>
      </c>
      <c r="W1139" s="2">
        <f>IF(VLOOKUP(Table2[[#This Row],[AwayTeam]],Table3[[Teams]:[D]],2)&lt;&gt;VLOOKUP(Table2[[#This Row],[HomeTeam]],Table3[[Teams]:[D]],2),1,0)</f>
        <v>0</v>
      </c>
    </row>
    <row r="1140" spans="1:23" x14ac:dyDescent="0.25">
      <c r="A1140" s="5"/>
      <c r="B1140" s="3">
        <v>45741</v>
      </c>
      <c r="C1140" s="10" t="s">
        <v>1252</v>
      </c>
      <c r="D1140" s="4" t="s">
        <v>20</v>
      </c>
      <c r="E1140" s="4" t="s">
        <v>28</v>
      </c>
      <c r="F1140" s="4"/>
      <c r="G1140" s="4"/>
      <c r="H1140" s="4" t="str">
        <f t="shared" si="53"/>
        <v>_</v>
      </c>
      <c r="I1140" s="4"/>
      <c r="J1140" s="4"/>
      <c r="K1140" s="4"/>
      <c r="L1140" s="2" t="str">
        <f t="shared" si="52"/>
        <v>_</v>
      </c>
      <c r="M1140" s="4"/>
      <c r="N1140" s="4">
        <f>IF(ISBLANK(Table2[[#This Row],[ActualResult]]), 0, 1)</f>
        <v>0</v>
      </c>
      <c r="O1140" s="4" t="str">
        <f>IF(ISBLANK(Table2[[#This Row],[ActualResult]]), "_", IF(Table2[[#This Row],[ActualWinner]]=Table2[[#This Row],[PredictedWinner]], "Y", "N"))</f>
        <v>_</v>
      </c>
      <c r="P1140" s="4" t="str">
        <f>IF(ISBLANK(Table2[[#This Row],[ActualResult]]), "_", IF(Table2[[#This Row],[ActualAwayScore]]=Table2[[#This Row],[PredictedAwayScore]], "Y", "N"))</f>
        <v>_</v>
      </c>
      <c r="Q1140" s="4" t="str">
        <f>IF(ISBLANK(Table2[[#This Row],[ActualResult]]), "_", IF(Table2[[#This Row],[ActualHomeScore]]=Table2[[#This Row],[PredictedHomeScore]], "Y", "N"))</f>
        <v>_</v>
      </c>
      <c r="R1140" s="2"/>
      <c r="S1140" s="2" t="str">
        <f t="shared" si="51"/>
        <v>_</v>
      </c>
      <c r="T1140" s="2">
        <f>IF(VLOOKUP(Table2[[#This Row],[AwayTeam]],Table3[[Teams]:[D]],2)=VLOOKUP(Table2[[#This Row],[HomeTeam]],Table3[[Teams]:[D]],2),1,0)</f>
        <v>0</v>
      </c>
      <c r="U1140" s="2">
        <f>IF(VLOOKUP(Table2[[#This Row],[AwayTeam]],Table3[[Teams]:[D]],3)=VLOOKUP(Table2[[#This Row],[HomeTeam]],Table3[[Teams]:[D]],3),1,0)</f>
        <v>0</v>
      </c>
      <c r="V1140" s="2">
        <f>IF(Table2[[#This Row],[InterConf]]=1,IF(Table2[[#This Row],[InterDiv]]=0, 1, 0), 0)</f>
        <v>0</v>
      </c>
      <c r="W1140" s="2">
        <f>IF(VLOOKUP(Table2[[#This Row],[AwayTeam]],Table3[[Teams]:[D]],2)&lt;&gt;VLOOKUP(Table2[[#This Row],[HomeTeam]],Table3[[Teams]:[D]],2),1,0)</f>
        <v>1</v>
      </c>
    </row>
    <row r="1141" spans="1:23" x14ac:dyDescent="0.25">
      <c r="B1141" s="1">
        <v>45742</v>
      </c>
      <c r="C1141" s="9" t="s">
        <v>1253</v>
      </c>
      <c r="D1141" s="2" t="s">
        <v>25</v>
      </c>
      <c r="E1141" s="2" t="s">
        <v>33</v>
      </c>
      <c r="F1141" s="2"/>
      <c r="G1141" s="2"/>
      <c r="H1141" s="2" t="str">
        <f t="shared" si="53"/>
        <v>_</v>
      </c>
      <c r="I1141" s="2"/>
      <c r="J1141" s="2"/>
      <c r="K1141" s="2"/>
      <c r="L1141" s="19" t="str">
        <f t="shared" si="52"/>
        <v>_</v>
      </c>
      <c r="M1141" s="2"/>
      <c r="N1141" s="2">
        <f>IF(ISBLANK(Table2[[#This Row],[ActualResult]]), 0, 1)</f>
        <v>0</v>
      </c>
      <c r="O1141" s="2" t="str">
        <f>IF(ISBLANK(Table2[[#This Row],[ActualResult]]), "_", IF(Table2[[#This Row],[ActualWinner]]=Table2[[#This Row],[PredictedWinner]], "Y", "N"))</f>
        <v>_</v>
      </c>
      <c r="P1141" s="2" t="str">
        <f>IF(ISBLANK(Table2[[#This Row],[ActualResult]]), "_", IF(Table2[[#This Row],[ActualAwayScore]]=Table2[[#This Row],[PredictedAwayScore]], "Y", "N"))</f>
        <v>_</v>
      </c>
      <c r="Q1141" s="2" t="str">
        <f>IF(ISBLANK(Table2[[#This Row],[ActualResult]]), "_", IF(Table2[[#This Row],[ActualHomeScore]]=Table2[[#This Row],[PredictedHomeScore]], "Y", "N"))</f>
        <v>_</v>
      </c>
      <c r="R1141" s="2"/>
      <c r="S1141" s="2" t="str">
        <f t="shared" si="51"/>
        <v>_</v>
      </c>
      <c r="T1141" s="2">
        <f>IF(VLOOKUP(Table2[[#This Row],[AwayTeam]],Table3[[Teams]:[D]],2)=VLOOKUP(Table2[[#This Row],[HomeTeam]],Table3[[Teams]:[D]],2),1,0)</f>
        <v>0</v>
      </c>
      <c r="U1141" s="2">
        <f>IF(VLOOKUP(Table2[[#This Row],[AwayTeam]],Table3[[Teams]:[D]],3)=VLOOKUP(Table2[[#This Row],[HomeTeam]],Table3[[Teams]:[D]],3),1,0)</f>
        <v>0</v>
      </c>
      <c r="V1141" s="2">
        <f>IF(Table2[[#This Row],[InterConf]]=1,IF(Table2[[#This Row],[InterDiv]]=0, 1, 0), 0)</f>
        <v>0</v>
      </c>
      <c r="W1141" s="2">
        <f>IF(VLOOKUP(Table2[[#This Row],[AwayTeam]],Table3[[Teams]:[D]],2)&lt;&gt;VLOOKUP(Table2[[#This Row],[HomeTeam]],Table3[[Teams]:[D]],2),1,0)</f>
        <v>1</v>
      </c>
    </row>
    <row r="1142" spans="1:23" x14ac:dyDescent="0.25">
      <c r="B1142" s="1">
        <v>45742</v>
      </c>
      <c r="C1142" s="9" t="s">
        <v>1254</v>
      </c>
      <c r="D1142" s="2" t="s">
        <v>32</v>
      </c>
      <c r="E1142" s="2" t="s">
        <v>17</v>
      </c>
      <c r="F1142" s="2"/>
      <c r="G1142" s="2"/>
      <c r="H1142" s="2" t="str">
        <f t="shared" si="53"/>
        <v>_</v>
      </c>
      <c r="I1142" s="2"/>
      <c r="J1142" s="2"/>
      <c r="K1142" s="2"/>
      <c r="L1142" s="2" t="str">
        <f t="shared" si="52"/>
        <v>_</v>
      </c>
      <c r="M1142" s="2"/>
      <c r="N1142" s="2">
        <f>IF(ISBLANK(Table2[[#This Row],[ActualResult]]), 0, 1)</f>
        <v>0</v>
      </c>
      <c r="O1142" s="2" t="str">
        <f>IF(ISBLANK(Table2[[#This Row],[ActualResult]]), "_", IF(Table2[[#This Row],[ActualWinner]]=Table2[[#This Row],[PredictedWinner]], "Y", "N"))</f>
        <v>_</v>
      </c>
      <c r="P1142" s="2" t="str">
        <f>IF(ISBLANK(Table2[[#This Row],[ActualResult]]), "_", IF(Table2[[#This Row],[ActualAwayScore]]=Table2[[#This Row],[PredictedAwayScore]], "Y", "N"))</f>
        <v>_</v>
      </c>
      <c r="Q1142" s="2" t="str">
        <f>IF(ISBLANK(Table2[[#This Row],[ActualResult]]), "_", IF(Table2[[#This Row],[ActualHomeScore]]=Table2[[#This Row],[PredictedHomeScore]], "Y", "N"))</f>
        <v>_</v>
      </c>
      <c r="R1142" s="2"/>
      <c r="S1142" s="2" t="str">
        <f t="shared" si="51"/>
        <v>_</v>
      </c>
      <c r="T1142" s="2">
        <f>IF(VLOOKUP(Table2[[#This Row],[AwayTeam]],Table3[[Teams]:[D]],2)=VLOOKUP(Table2[[#This Row],[HomeTeam]],Table3[[Teams]:[D]],2),1,0)</f>
        <v>0</v>
      </c>
      <c r="U1142" s="2">
        <f>IF(VLOOKUP(Table2[[#This Row],[AwayTeam]],Table3[[Teams]:[D]],3)=VLOOKUP(Table2[[#This Row],[HomeTeam]],Table3[[Teams]:[D]],3),1,0)</f>
        <v>0</v>
      </c>
      <c r="V1142" s="2">
        <f>IF(Table2[[#This Row],[InterConf]]=1,IF(Table2[[#This Row],[InterDiv]]=0, 1, 0), 0)</f>
        <v>0</v>
      </c>
      <c r="W1142" s="2">
        <f>IF(VLOOKUP(Table2[[#This Row],[AwayTeam]],Table3[[Teams]:[D]],2)&lt;&gt;VLOOKUP(Table2[[#This Row],[HomeTeam]],Table3[[Teams]:[D]],2),1,0)</f>
        <v>1</v>
      </c>
    </row>
    <row r="1143" spans="1:23" x14ac:dyDescent="0.25">
      <c r="B1143" s="1">
        <v>45742</v>
      </c>
      <c r="C1143" s="9" t="s">
        <v>1255</v>
      </c>
      <c r="D1143" s="2" t="s">
        <v>34</v>
      </c>
      <c r="E1143" s="2" t="s">
        <v>23</v>
      </c>
      <c r="F1143" s="2"/>
      <c r="G1143" s="2"/>
      <c r="H1143" s="2" t="str">
        <f t="shared" si="53"/>
        <v>_</v>
      </c>
      <c r="I1143" s="2"/>
      <c r="J1143" s="2"/>
      <c r="K1143" s="2"/>
      <c r="L1143" s="2" t="str">
        <f t="shared" si="52"/>
        <v>_</v>
      </c>
      <c r="M1143" s="2"/>
      <c r="N1143" s="2">
        <f>IF(ISBLANK(Table2[[#This Row],[ActualResult]]), 0, 1)</f>
        <v>0</v>
      </c>
      <c r="O1143" s="2" t="str">
        <f>IF(ISBLANK(Table2[[#This Row],[ActualResult]]), "_", IF(Table2[[#This Row],[ActualWinner]]=Table2[[#This Row],[PredictedWinner]], "Y", "N"))</f>
        <v>_</v>
      </c>
      <c r="P1143" s="2" t="str">
        <f>IF(ISBLANK(Table2[[#This Row],[ActualResult]]), "_", IF(Table2[[#This Row],[ActualAwayScore]]=Table2[[#This Row],[PredictedAwayScore]], "Y", "N"))</f>
        <v>_</v>
      </c>
      <c r="Q1143" s="2" t="str">
        <f>IF(ISBLANK(Table2[[#This Row],[ActualResult]]), "_", IF(Table2[[#This Row],[ActualHomeScore]]=Table2[[#This Row],[PredictedHomeScore]], "Y", "N"))</f>
        <v>_</v>
      </c>
      <c r="R1143" s="2"/>
      <c r="S1143" s="2" t="str">
        <f t="shared" si="51"/>
        <v>_</v>
      </c>
      <c r="T1143" s="2">
        <f>IF(VLOOKUP(Table2[[#This Row],[AwayTeam]],Table3[[Teams]:[D]],2)=VLOOKUP(Table2[[#This Row],[HomeTeam]],Table3[[Teams]:[D]],2),1,0)</f>
        <v>1</v>
      </c>
      <c r="U1143" s="2">
        <f>IF(VLOOKUP(Table2[[#This Row],[AwayTeam]],Table3[[Teams]:[D]],3)=VLOOKUP(Table2[[#This Row],[HomeTeam]],Table3[[Teams]:[D]],3),1,0)</f>
        <v>0</v>
      </c>
      <c r="V1143" s="2">
        <f>IF(Table2[[#This Row],[InterConf]]=1,IF(Table2[[#This Row],[InterDiv]]=0, 1, 0), 0)</f>
        <v>1</v>
      </c>
      <c r="W1143" s="2">
        <f>IF(VLOOKUP(Table2[[#This Row],[AwayTeam]],Table3[[Teams]:[D]],2)&lt;&gt;VLOOKUP(Table2[[#This Row],[HomeTeam]],Table3[[Teams]:[D]],2),1,0)</f>
        <v>0</v>
      </c>
    </row>
    <row r="1144" spans="1:23" x14ac:dyDescent="0.25">
      <c r="A1144" s="5"/>
      <c r="B1144" s="3">
        <v>45742</v>
      </c>
      <c r="C1144" s="10" t="s">
        <v>1256</v>
      </c>
      <c r="D1144" s="4" t="s">
        <v>16</v>
      </c>
      <c r="E1144" s="4" t="s">
        <v>47</v>
      </c>
      <c r="F1144" s="4"/>
      <c r="G1144" s="4"/>
      <c r="H1144" s="4" t="str">
        <f t="shared" si="53"/>
        <v>_</v>
      </c>
      <c r="I1144" s="4"/>
      <c r="J1144" s="4"/>
      <c r="K1144" s="4"/>
      <c r="L1144" s="4" t="str">
        <f t="shared" si="52"/>
        <v>_</v>
      </c>
      <c r="M1144" s="4"/>
      <c r="N1144" s="4">
        <f>IF(ISBLANK(Table2[[#This Row],[ActualResult]]), 0, 1)</f>
        <v>0</v>
      </c>
      <c r="O1144" s="4" t="str">
        <f>IF(ISBLANK(Table2[[#This Row],[ActualResult]]), "_", IF(Table2[[#This Row],[ActualWinner]]=Table2[[#This Row],[PredictedWinner]], "Y", "N"))</f>
        <v>_</v>
      </c>
      <c r="P1144" s="4" t="str">
        <f>IF(ISBLANK(Table2[[#This Row],[ActualResult]]), "_", IF(Table2[[#This Row],[ActualAwayScore]]=Table2[[#This Row],[PredictedAwayScore]], "Y", "N"))</f>
        <v>_</v>
      </c>
      <c r="Q1144" s="4" t="str">
        <f>IF(ISBLANK(Table2[[#This Row],[ActualResult]]), "_", IF(Table2[[#This Row],[ActualHomeScore]]=Table2[[#This Row],[PredictedHomeScore]], "Y", "N"))</f>
        <v>_</v>
      </c>
      <c r="R1144" s="2"/>
      <c r="S1144" s="2" t="str">
        <f t="shared" si="51"/>
        <v>_</v>
      </c>
      <c r="T1144" s="2">
        <f>IF(VLOOKUP(Table2[[#This Row],[AwayTeam]],Table3[[Teams]:[D]],2)=VLOOKUP(Table2[[#This Row],[HomeTeam]],Table3[[Teams]:[D]],2),1,0)</f>
        <v>0</v>
      </c>
      <c r="U1144" s="2">
        <f>IF(VLOOKUP(Table2[[#This Row],[AwayTeam]],Table3[[Teams]:[D]],3)=VLOOKUP(Table2[[#This Row],[HomeTeam]],Table3[[Teams]:[D]],3),1,0)</f>
        <v>0</v>
      </c>
      <c r="V1144" s="2">
        <f>IF(Table2[[#This Row],[InterConf]]=1,IF(Table2[[#This Row],[InterDiv]]=0, 1, 0), 0)</f>
        <v>0</v>
      </c>
      <c r="W1144" s="2">
        <f>IF(VLOOKUP(Table2[[#This Row],[AwayTeam]],Table3[[Teams]:[D]],2)&lt;&gt;VLOOKUP(Table2[[#This Row],[HomeTeam]],Table3[[Teams]:[D]],2),1,0)</f>
        <v>1</v>
      </c>
    </row>
    <row r="1145" spans="1:23" x14ac:dyDescent="0.25">
      <c r="B1145" s="1">
        <v>45743</v>
      </c>
      <c r="C1145" s="9" t="s">
        <v>1257</v>
      </c>
      <c r="D1145" s="2" t="s">
        <v>21</v>
      </c>
      <c r="E1145" s="2" t="s">
        <v>29</v>
      </c>
      <c r="F1145" s="2"/>
      <c r="G1145" s="2"/>
      <c r="H1145" s="2" t="str">
        <f t="shared" si="53"/>
        <v>_</v>
      </c>
      <c r="I1145" s="2"/>
      <c r="J1145" s="2"/>
      <c r="K1145" s="2"/>
      <c r="L1145" s="2" t="str">
        <f t="shared" si="52"/>
        <v>_</v>
      </c>
      <c r="M1145" s="2"/>
      <c r="N1145" s="2">
        <f>IF(ISBLANK(Table2[[#This Row],[ActualResult]]), 0, 1)</f>
        <v>0</v>
      </c>
      <c r="O1145" s="2" t="str">
        <f>IF(ISBLANK(Table2[[#This Row],[ActualResult]]), "_", IF(Table2[[#This Row],[ActualWinner]]=Table2[[#This Row],[PredictedWinner]], "Y", "N"))</f>
        <v>_</v>
      </c>
      <c r="P1145" s="2" t="str">
        <f>IF(ISBLANK(Table2[[#This Row],[ActualResult]]), "_", IF(Table2[[#This Row],[ActualAwayScore]]=Table2[[#This Row],[PredictedAwayScore]], "Y", "N"))</f>
        <v>_</v>
      </c>
      <c r="Q1145" s="2" t="str">
        <f>IF(ISBLANK(Table2[[#This Row],[ActualResult]]), "_", IF(Table2[[#This Row],[ActualHomeScore]]=Table2[[#This Row],[PredictedHomeScore]], "Y", "N"))</f>
        <v>_</v>
      </c>
      <c r="R1145" s="2"/>
      <c r="S1145" s="2" t="str">
        <f t="shared" si="51"/>
        <v>_</v>
      </c>
      <c r="T1145" s="2">
        <f>IF(VLOOKUP(Table2[[#This Row],[AwayTeam]],Table3[[Teams]:[D]],2)=VLOOKUP(Table2[[#This Row],[HomeTeam]],Table3[[Teams]:[D]],2),1,0)</f>
        <v>1</v>
      </c>
      <c r="U1145" s="2">
        <f>IF(VLOOKUP(Table2[[#This Row],[AwayTeam]],Table3[[Teams]:[D]],3)=VLOOKUP(Table2[[#This Row],[HomeTeam]],Table3[[Teams]:[D]],3),1,0)</f>
        <v>0</v>
      </c>
      <c r="V1145" s="2">
        <f>IF(Table2[[#This Row],[InterConf]]=1,IF(Table2[[#This Row],[InterDiv]]=0, 1, 0), 0)</f>
        <v>1</v>
      </c>
      <c r="W1145" s="2">
        <f>IF(VLOOKUP(Table2[[#This Row],[AwayTeam]],Table3[[Teams]:[D]],2)&lt;&gt;VLOOKUP(Table2[[#This Row],[HomeTeam]],Table3[[Teams]:[D]],2),1,0)</f>
        <v>0</v>
      </c>
    </row>
    <row r="1146" spans="1:23" x14ac:dyDescent="0.25">
      <c r="B1146" s="1">
        <v>45743</v>
      </c>
      <c r="C1146" s="9" t="s">
        <v>1258</v>
      </c>
      <c r="D1146" s="2" t="s">
        <v>30</v>
      </c>
      <c r="E1146" s="2" t="s">
        <v>31</v>
      </c>
      <c r="F1146" s="2"/>
      <c r="G1146" s="2"/>
      <c r="H1146" s="2" t="str">
        <f t="shared" si="53"/>
        <v>_</v>
      </c>
      <c r="I1146" s="2"/>
      <c r="J1146" s="2"/>
      <c r="K1146" s="2"/>
      <c r="L1146" s="2" t="str">
        <f t="shared" si="52"/>
        <v>_</v>
      </c>
      <c r="M1146" s="2"/>
      <c r="N1146" s="2">
        <f>IF(ISBLANK(Table2[[#This Row],[ActualResult]]), 0, 1)</f>
        <v>0</v>
      </c>
      <c r="O1146" s="2" t="str">
        <f>IF(ISBLANK(Table2[[#This Row],[ActualResult]]), "_", IF(Table2[[#This Row],[ActualWinner]]=Table2[[#This Row],[PredictedWinner]], "Y", "N"))</f>
        <v>_</v>
      </c>
      <c r="P1146" s="2" t="str">
        <f>IF(ISBLANK(Table2[[#This Row],[ActualResult]]), "_", IF(Table2[[#This Row],[ActualAwayScore]]=Table2[[#This Row],[PredictedAwayScore]], "Y", "N"))</f>
        <v>_</v>
      </c>
      <c r="Q1146" s="2" t="str">
        <f>IF(ISBLANK(Table2[[#This Row],[ActualResult]]), "_", IF(Table2[[#This Row],[ActualHomeScore]]=Table2[[#This Row],[PredictedHomeScore]], "Y", "N"))</f>
        <v>_</v>
      </c>
      <c r="R1146" s="2"/>
      <c r="S1146" s="2" t="str">
        <f t="shared" si="51"/>
        <v>_</v>
      </c>
      <c r="T1146" s="2">
        <f>IF(VLOOKUP(Table2[[#This Row],[AwayTeam]],Table3[[Teams]:[D]],2)=VLOOKUP(Table2[[#This Row],[HomeTeam]],Table3[[Teams]:[D]],2),1,0)</f>
        <v>1</v>
      </c>
      <c r="U1146" s="2">
        <f>IF(VLOOKUP(Table2[[#This Row],[AwayTeam]],Table3[[Teams]:[D]],3)=VLOOKUP(Table2[[#This Row],[HomeTeam]],Table3[[Teams]:[D]],3),1,0)</f>
        <v>1</v>
      </c>
      <c r="V1146" s="2">
        <f>IF(Table2[[#This Row],[InterConf]]=1,IF(Table2[[#This Row],[InterDiv]]=0, 1, 0), 0)</f>
        <v>0</v>
      </c>
      <c r="W1146" s="2">
        <f>IF(VLOOKUP(Table2[[#This Row],[AwayTeam]],Table3[[Teams]:[D]],2)&lt;&gt;VLOOKUP(Table2[[#This Row],[HomeTeam]],Table3[[Teams]:[D]],2),1,0)</f>
        <v>0</v>
      </c>
    </row>
    <row r="1147" spans="1:23" x14ac:dyDescent="0.25">
      <c r="B1147" s="1">
        <v>45743</v>
      </c>
      <c r="C1147" s="9" t="s">
        <v>1259</v>
      </c>
      <c r="D1147" s="2" t="s">
        <v>15</v>
      </c>
      <c r="E1147" s="2" t="s">
        <v>43</v>
      </c>
      <c r="F1147" s="2"/>
      <c r="G1147" s="2"/>
      <c r="H1147" s="2" t="str">
        <f t="shared" si="53"/>
        <v>_</v>
      </c>
      <c r="I1147" s="2"/>
      <c r="J1147" s="2"/>
      <c r="K1147" s="2"/>
      <c r="L1147" s="2" t="str">
        <f t="shared" si="52"/>
        <v>_</v>
      </c>
      <c r="M1147" s="2"/>
      <c r="N1147" s="2">
        <f>IF(ISBLANK(Table2[[#This Row],[ActualResult]]), 0, 1)</f>
        <v>0</v>
      </c>
      <c r="O1147" s="2" t="str">
        <f>IF(ISBLANK(Table2[[#This Row],[ActualResult]]), "_", IF(Table2[[#This Row],[ActualWinner]]=Table2[[#This Row],[PredictedWinner]], "Y", "N"))</f>
        <v>_</v>
      </c>
      <c r="P1147" s="2" t="str">
        <f>IF(ISBLANK(Table2[[#This Row],[ActualResult]]), "_", IF(Table2[[#This Row],[ActualAwayScore]]=Table2[[#This Row],[PredictedAwayScore]], "Y", "N"))</f>
        <v>_</v>
      </c>
      <c r="Q1147" s="2" t="str">
        <f>IF(ISBLANK(Table2[[#This Row],[ActualResult]]), "_", IF(Table2[[#This Row],[ActualHomeScore]]=Table2[[#This Row],[PredictedHomeScore]], "Y", "N"))</f>
        <v>_</v>
      </c>
      <c r="R1147" s="2"/>
      <c r="S1147" s="2" t="str">
        <f t="shared" si="51"/>
        <v>_</v>
      </c>
      <c r="T1147" s="2">
        <f>IF(VLOOKUP(Table2[[#This Row],[AwayTeam]],Table3[[Teams]:[D]],2)=VLOOKUP(Table2[[#This Row],[HomeTeam]],Table3[[Teams]:[D]],2),1,0)</f>
        <v>0</v>
      </c>
      <c r="U1147" s="2">
        <f>IF(VLOOKUP(Table2[[#This Row],[AwayTeam]],Table3[[Teams]:[D]],3)=VLOOKUP(Table2[[#This Row],[HomeTeam]],Table3[[Teams]:[D]],3),1,0)</f>
        <v>0</v>
      </c>
      <c r="V1147" s="2">
        <f>IF(Table2[[#This Row],[InterConf]]=1,IF(Table2[[#This Row],[InterDiv]]=0, 1, 0), 0)</f>
        <v>0</v>
      </c>
      <c r="W1147" s="2">
        <f>IF(VLOOKUP(Table2[[#This Row],[AwayTeam]],Table3[[Teams]:[D]],2)&lt;&gt;VLOOKUP(Table2[[#This Row],[HomeTeam]],Table3[[Teams]:[D]],2),1,0)</f>
        <v>1</v>
      </c>
    </row>
    <row r="1148" spans="1:23" x14ac:dyDescent="0.25">
      <c r="B1148" s="1">
        <v>45743</v>
      </c>
      <c r="C1148" s="9" t="s">
        <v>1260</v>
      </c>
      <c r="D1148" s="2" t="s">
        <v>19</v>
      </c>
      <c r="E1148" s="2" t="s">
        <v>45</v>
      </c>
      <c r="F1148" s="2"/>
      <c r="G1148" s="2"/>
      <c r="H1148" s="2" t="str">
        <f t="shared" si="53"/>
        <v>_</v>
      </c>
      <c r="I1148" s="2"/>
      <c r="J1148" s="2"/>
      <c r="K1148" s="2"/>
      <c r="L1148" s="2" t="str">
        <f t="shared" si="52"/>
        <v>_</v>
      </c>
      <c r="M1148" s="2"/>
      <c r="N1148" s="2">
        <f>IF(ISBLANK(Table2[[#This Row],[ActualResult]]), 0, 1)</f>
        <v>0</v>
      </c>
      <c r="O1148" s="2" t="str">
        <f>IF(ISBLANK(Table2[[#This Row],[ActualResult]]), "_", IF(Table2[[#This Row],[ActualWinner]]=Table2[[#This Row],[PredictedWinner]], "Y", "N"))</f>
        <v>_</v>
      </c>
      <c r="P1148" s="2" t="str">
        <f>IF(ISBLANK(Table2[[#This Row],[ActualResult]]), "_", IF(Table2[[#This Row],[ActualAwayScore]]=Table2[[#This Row],[PredictedAwayScore]], "Y", "N"))</f>
        <v>_</v>
      </c>
      <c r="Q1148" s="2" t="str">
        <f>IF(ISBLANK(Table2[[#This Row],[ActualResult]]), "_", IF(Table2[[#This Row],[ActualHomeScore]]=Table2[[#This Row],[PredictedHomeScore]], "Y", "N"))</f>
        <v>_</v>
      </c>
      <c r="R1148" s="2"/>
      <c r="S1148" s="2" t="str">
        <f t="shared" si="51"/>
        <v>_</v>
      </c>
      <c r="T1148" s="2">
        <f>IF(VLOOKUP(Table2[[#This Row],[AwayTeam]],Table3[[Teams]:[D]],2)=VLOOKUP(Table2[[#This Row],[HomeTeam]],Table3[[Teams]:[D]],2),1,0)</f>
        <v>1</v>
      </c>
      <c r="U1148" s="2">
        <f>IF(VLOOKUP(Table2[[#This Row],[AwayTeam]],Table3[[Teams]:[D]],3)=VLOOKUP(Table2[[#This Row],[HomeTeam]],Table3[[Teams]:[D]],3),1,0)</f>
        <v>0</v>
      </c>
      <c r="V1148" s="2">
        <f>IF(Table2[[#This Row],[InterConf]]=1,IF(Table2[[#This Row],[InterDiv]]=0, 1, 0), 0)</f>
        <v>1</v>
      </c>
      <c r="W1148" s="2">
        <f>IF(VLOOKUP(Table2[[#This Row],[AwayTeam]],Table3[[Teams]:[D]],2)&lt;&gt;VLOOKUP(Table2[[#This Row],[HomeTeam]],Table3[[Teams]:[D]],2),1,0)</f>
        <v>0</v>
      </c>
    </row>
    <row r="1149" spans="1:23" x14ac:dyDescent="0.25">
      <c r="B1149" s="1">
        <v>45743</v>
      </c>
      <c r="C1149" s="9" t="s">
        <v>1261</v>
      </c>
      <c r="D1149" s="2" t="s">
        <v>13</v>
      </c>
      <c r="E1149" s="2" t="s">
        <v>35</v>
      </c>
      <c r="F1149" s="2"/>
      <c r="G1149" s="2"/>
      <c r="H1149" s="2" t="str">
        <f t="shared" si="53"/>
        <v>_</v>
      </c>
      <c r="I1149" s="2"/>
      <c r="J1149" s="2"/>
      <c r="K1149" s="2"/>
      <c r="L1149" s="2" t="str">
        <f t="shared" si="52"/>
        <v>_</v>
      </c>
      <c r="M1149" s="2"/>
      <c r="N1149" s="2">
        <f>IF(ISBLANK(Table2[[#This Row],[ActualResult]]), 0, 1)</f>
        <v>0</v>
      </c>
      <c r="O1149" s="2" t="str">
        <f>IF(ISBLANK(Table2[[#This Row],[ActualResult]]), "_", IF(Table2[[#This Row],[ActualWinner]]=Table2[[#This Row],[PredictedWinner]], "Y", "N"))</f>
        <v>_</v>
      </c>
      <c r="P1149" s="2" t="str">
        <f>IF(ISBLANK(Table2[[#This Row],[ActualResult]]), "_", IF(Table2[[#This Row],[ActualAwayScore]]=Table2[[#This Row],[PredictedAwayScore]], "Y", "N"))</f>
        <v>_</v>
      </c>
      <c r="Q1149" s="2" t="str">
        <f>IF(ISBLANK(Table2[[#This Row],[ActualResult]]), "_", IF(Table2[[#This Row],[ActualHomeScore]]=Table2[[#This Row],[PredictedHomeScore]], "Y", "N"))</f>
        <v>_</v>
      </c>
      <c r="R1149" s="2"/>
      <c r="S1149" s="2" t="str">
        <f t="shared" si="51"/>
        <v>_</v>
      </c>
      <c r="T1149" s="2">
        <f>IF(VLOOKUP(Table2[[#This Row],[AwayTeam]],Table3[[Teams]:[D]],2)=VLOOKUP(Table2[[#This Row],[HomeTeam]],Table3[[Teams]:[D]],2),1,0)</f>
        <v>1</v>
      </c>
      <c r="U1149" s="2">
        <f>IF(VLOOKUP(Table2[[#This Row],[AwayTeam]],Table3[[Teams]:[D]],3)=VLOOKUP(Table2[[#This Row],[HomeTeam]],Table3[[Teams]:[D]],3),1,0)</f>
        <v>1</v>
      </c>
      <c r="V1149" s="2">
        <f>IF(Table2[[#This Row],[InterConf]]=1,IF(Table2[[#This Row],[InterDiv]]=0, 1, 0), 0)</f>
        <v>0</v>
      </c>
      <c r="W1149" s="2">
        <f>IF(VLOOKUP(Table2[[#This Row],[AwayTeam]],Table3[[Teams]:[D]],2)&lt;&gt;VLOOKUP(Table2[[#This Row],[HomeTeam]],Table3[[Teams]:[D]],2),1,0)</f>
        <v>0</v>
      </c>
    </row>
    <row r="1150" spans="1:23" x14ac:dyDescent="0.25">
      <c r="B1150" s="1">
        <v>45743</v>
      </c>
      <c r="C1150" s="9" t="s">
        <v>1262</v>
      </c>
      <c r="D1150" s="2" t="s">
        <v>46</v>
      </c>
      <c r="E1150" s="2" t="s">
        <v>37</v>
      </c>
      <c r="F1150" s="2"/>
      <c r="G1150" s="2"/>
      <c r="H1150" s="2" t="str">
        <f t="shared" si="53"/>
        <v>_</v>
      </c>
      <c r="I1150" s="2"/>
      <c r="J1150" s="2"/>
      <c r="K1150" s="2"/>
      <c r="L1150" s="2" t="str">
        <f t="shared" si="52"/>
        <v>_</v>
      </c>
      <c r="M1150" s="2"/>
      <c r="N1150" s="2">
        <f>IF(ISBLANK(Table2[[#This Row],[ActualResult]]), 0, 1)</f>
        <v>0</v>
      </c>
      <c r="O1150" s="2" t="str">
        <f>IF(ISBLANK(Table2[[#This Row],[ActualResult]]), "_", IF(Table2[[#This Row],[ActualWinner]]=Table2[[#This Row],[PredictedWinner]], "Y", "N"))</f>
        <v>_</v>
      </c>
      <c r="P1150" s="2" t="str">
        <f>IF(ISBLANK(Table2[[#This Row],[ActualResult]]), "_", IF(Table2[[#This Row],[ActualAwayScore]]=Table2[[#This Row],[PredictedAwayScore]], "Y", "N"))</f>
        <v>_</v>
      </c>
      <c r="Q1150" s="2" t="str">
        <f>IF(ISBLANK(Table2[[#This Row],[ActualResult]]), "_", IF(Table2[[#This Row],[ActualHomeScore]]=Table2[[#This Row],[PredictedHomeScore]], "Y", "N"))</f>
        <v>_</v>
      </c>
      <c r="R1150" s="2"/>
      <c r="S1150" s="2" t="str">
        <f t="shared" si="51"/>
        <v>_</v>
      </c>
      <c r="T1150" s="2">
        <f>IF(VLOOKUP(Table2[[#This Row],[AwayTeam]],Table3[[Teams]:[D]],2)=VLOOKUP(Table2[[#This Row],[HomeTeam]],Table3[[Teams]:[D]],2),1,0)</f>
        <v>0</v>
      </c>
      <c r="U1150" s="2">
        <f>IF(VLOOKUP(Table2[[#This Row],[AwayTeam]],Table3[[Teams]:[D]],3)=VLOOKUP(Table2[[#This Row],[HomeTeam]],Table3[[Teams]:[D]],3),1,0)</f>
        <v>0</v>
      </c>
      <c r="V1150" s="2">
        <f>IF(Table2[[#This Row],[InterConf]]=1,IF(Table2[[#This Row],[InterDiv]]=0, 1, 0), 0)</f>
        <v>0</v>
      </c>
      <c r="W1150" s="2">
        <f>IF(VLOOKUP(Table2[[#This Row],[AwayTeam]],Table3[[Teams]:[D]],2)&lt;&gt;VLOOKUP(Table2[[#This Row],[HomeTeam]],Table3[[Teams]:[D]],2),1,0)</f>
        <v>1</v>
      </c>
    </row>
    <row r="1151" spans="1:23" x14ac:dyDescent="0.25">
      <c r="B1151" s="1">
        <v>45743</v>
      </c>
      <c r="C1151" s="9" t="s">
        <v>1263</v>
      </c>
      <c r="D1151" s="2" t="s">
        <v>34</v>
      </c>
      <c r="E1151" s="2" t="s">
        <v>24</v>
      </c>
      <c r="F1151" s="2"/>
      <c r="G1151" s="2"/>
      <c r="H1151" s="2" t="str">
        <f t="shared" si="53"/>
        <v>_</v>
      </c>
      <c r="I1151" s="2"/>
      <c r="J1151" s="2"/>
      <c r="K1151" s="2"/>
      <c r="L1151" s="2" t="str">
        <f t="shared" si="52"/>
        <v>_</v>
      </c>
      <c r="M1151" s="2"/>
      <c r="N1151" s="2">
        <f>IF(ISBLANK(Table2[[#This Row],[ActualResult]]), 0, 1)</f>
        <v>0</v>
      </c>
      <c r="O1151" s="2" t="str">
        <f>IF(ISBLANK(Table2[[#This Row],[ActualResult]]), "_", IF(Table2[[#This Row],[ActualWinner]]=Table2[[#This Row],[PredictedWinner]], "Y", "N"))</f>
        <v>_</v>
      </c>
      <c r="P1151" s="2" t="str">
        <f>IF(ISBLANK(Table2[[#This Row],[ActualResult]]), "_", IF(Table2[[#This Row],[ActualAwayScore]]=Table2[[#This Row],[PredictedAwayScore]], "Y", "N"))</f>
        <v>_</v>
      </c>
      <c r="Q1151" s="2" t="str">
        <f>IF(ISBLANK(Table2[[#This Row],[ActualResult]]), "_", IF(Table2[[#This Row],[ActualHomeScore]]=Table2[[#This Row],[PredictedHomeScore]], "Y", "N"))</f>
        <v>_</v>
      </c>
      <c r="R1151" s="2"/>
      <c r="S1151" s="2" t="str">
        <f t="shared" si="51"/>
        <v>_</v>
      </c>
      <c r="T1151" s="2">
        <f>IF(VLOOKUP(Table2[[#This Row],[AwayTeam]],Table3[[Teams]:[D]],2)=VLOOKUP(Table2[[#This Row],[HomeTeam]],Table3[[Teams]:[D]],2),1,0)</f>
        <v>1</v>
      </c>
      <c r="U1151" s="2">
        <f>IF(VLOOKUP(Table2[[#This Row],[AwayTeam]],Table3[[Teams]:[D]],3)=VLOOKUP(Table2[[#This Row],[HomeTeam]],Table3[[Teams]:[D]],3),1,0)</f>
        <v>0</v>
      </c>
      <c r="V1151" s="2">
        <f>IF(Table2[[#This Row],[InterConf]]=1,IF(Table2[[#This Row],[InterDiv]]=0, 1, 0), 0)</f>
        <v>1</v>
      </c>
      <c r="W1151" s="2">
        <f>IF(VLOOKUP(Table2[[#This Row],[AwayTeam]],Table3[[Teams]:[D]],2)&lt;&gt;VLOOKUP(Table2[[#This Row],[HomeTeam]],Table3[[Teams]:[D]],2),1,0)</f>
        <v>0</v>
      </c>
    </row>
    <row r="1152" spans="1:23" x14ac:dyDescent="0.25">
      <c r="B1152" s="1">
        <v>45743</v>
      </c>
      <c r="C1152" s="9" t="s">
        <v>1264</v>
      </c>
      <c r="D1152" s="2" t="s">
        <v>28</v>
      </c>
      <c r="E1152" s="2" t="s">
        <v>26</v>
      </c>
      <c r="F1152" s="2"/>
      <c r="G1152" s="2"/>
      <c r="H1152" s="2" t="str">
        <f t="shared" si="53"/>
        <v>_</v>
      </c>
      <c r="I1152" s="2"/>
      <c r="J1152" s="2"/>
      <c r="K1152" s="2"/>
      <c r="L1152" s="2" t="str">
        <f t="shared" si="52"/>
        <v>_</v>
      </c>
      <c r="M1152" s="2"/>
      <c r="N1152" s="2">
        <f>IF(ISBLANK(Table2[[#This Row],[ActualResult]]), 0, 1)</f>
        <v>0</v>
      </c>
      <c r="O1152" s="2" t="str">
        <f>IF(ISBLANK(Table2[[#This Row],[ActualResult]]), "_", IF(Table2[[#This Row],[ActualWinner]]=Table2[[#This Row],[PredictedWinner]], "Y", "N"))</f>
        <v>_</v>
      </c>
      <c r="P1152" s="2" t="str">
        <f>IF(ISBLANK(Table2[[#This Row],[ActualResult]]), "_", IF(Table2[[#This Row],[ActualAwayScore]]=Table2[[#This Row],[PredictedAwayScore]], "Y", "N"))</f>
        <v>_</v>
      </c>
      <c r="Q1152" s="2" t="str">
        <f>IF(ISBLANK(Table2[[#This Row],[ActualResult]]), "_", IF(Table2[[#This Row],[ActualHomeScore]]=Table2[[#This Row],[PredictedHomeScore]], "Y", "N"))</f>
        <v>_</v>
      </c>
      <c r="R1152" s="2"/>
      <c r="S1152" s="2" t="str">
        <f t="shared" si="51"/>
        <v>_</v>
      </c>
      <c r="T1152" s="2">
        <f>IF(VLOOKUP(Table2[[#This Row],[AwayTeam]],Table3[[Teams]:[D]],2)=VLOOKUP(Table2[[#This Row],[HomeTeam]],Table3[[Teams]:[D]],2),1,0)</f>
        <v>1</v>
      </c>
      <c r="U1152" s="2">
        <f>IF(VLOOKUP(Table2[[#This Row],[AwayTeam]],Table3[[Teams]:[D]],3)=VLOOKUP(Table2[[#This Row],[HomeTeam]],Table3[[Teams]:[D]],3),1,0)</f>
        <v>0</v>
      </c>
      <c r="V1152" s="2">
        <f>IF(Table2[[#This Row],[InterConf]]=1,IF(Table2[[#This Row],[InterDiv]]=0, 1, 0), 0)</f>
        <v>1</v>
      </c>
      <c r="W1152" s="2">
        <f>IF(VLOOKUP(Table2[[#This Row],[AwayTeam]],Table3[[Teams]:[D]],2)&lt;&gt;VLOOKUP(Table2[[#This Row],[HomeTeam]],Table3[[Teams]:[D]],2),1,0)</f>
        <v>0</v>
      </c>
    </row>
    <row r="1153" spans="1:23" x14ac:dyDescent="0.25">
      <c r="B1153" s="1">
        <v>45743</v>
      </c>
      <c r="C1153" s="9" t="s">
        <v>1265</v>
      </c>
      <c r="D1153" s="2" t="s">
        <v>23</v>
      </c>
      <c r="E1153" s="2" t="s">
        <v>12</v>
      </c>
      <c r="F1153" s="2"/>
      <c r="G1153" s="2"/>
      <c r="H1153" s="2" t="str">
        <f t="shared" si="53"/>
        <v>_</v>
      </c>
      <c r="I1153" s="2"/>
      <c r="J1153" s="2"/>
      <c r="K1153" s="2"/>
      <c r="L1153" s="2" t="str">
        <f t="shared" si="52"/>
        <v>_</v>
      </c>
      <c r="M1153" s="2"/>
      <c r="N1153" s="2">
        <f>IF(ISBLANK(Table2[[#This Row],[ActualResult]]), 0, 1)</f>
        <v>0</v>
      </c>
      <c r="O1153" s="2" t="str">
        <f>IF(ISBLANK(Table2[[#This Row],[ActualResult]]), "_", IF(Table2[[#This Row],[ActualWinner]]=Table2[[#This Row],[PredictedWinner]], "Y", "N"))</f>
        <v>_</v>
      </c>
      <c r="P1153" s="2" t="str">
        <f>IF(ISBLANK(Table2[[#This Row],[ActualResult]]), "_", IF(Table2[[#This Row],[ActualAwayScore]]=Table2[[#This Row],[PredictedAwayScore]], "Y", "N"))</f>
        <v>_</v>
      </c>
      <c r="Q1153" s="2" t="str">
        <f>IF(ISBLANK(Table2[[#This Row],[ActualResult]]), "_", IF(Table2[[#This Row],[ActualHomeScore]]=Table2[[#This Row],[PredictedHomeScore]], "Y", "N"))</f>
        <v>_</v>
      </c>
      <c r="R1153" s="2"/>
      <c r="S1153" s="2" t="str">
        <f t="shared" si="51"/>
        <v>_</v>
      </c>
      <c r="T1153" s="2">
        <f>IF(VLOOKUP(Table2[[#This Row],[AwayTeam]],Table3[[Teams]:[D]],2)=VLOOKUP(Table2[[#This Row],[HomeTeam]],Table3[[Teams]:[D]],2),1,0)</f>
        <v>1</v>
      </c>
      <c r="U1153" s="2">
        <f>IF(VLOOKUP(Table2[[#This Row],[AwayTeam]],Table3[[Teams]:[D]],3)=VLOOKUP(Table2[[#This Row],[HomeTeam]],Table3[[Teams]:[D]],3),1,0)</f>
        <v>1</v>
      </c>
      <c r="V1153" s="2">
        <f>IF(Table2[[#This Row],[InterConf]]=1,IF(Table2[[#This Row],[InterDiv]]=0, 1, 0), 0)</f>
        <v>0</v>
      </c>
      <c r="W1153" s="2">
        <f>IF(VLOOKUP(Table2[[#This Row],[AwayTeam]],Table3[[Teams]:[D]],2)&lt;&gt;VLOOKUP(Table2[[#This Row],[HomeTeam]],Table3[[Teams]:[D]],2),1,0)</f>
        <v>0</v>
      </c>
    </row>
    <row r="1154" spans="1:23" x14ac:dyDescent="0.25">
      <c r="A1154" s="5"/>
      <c r="B1154" s="3">
        <v>45743</v>
      </c>
      <c r="C1154" s="10" t="s">
        <v>1266</v>
      </c>
      <c r="D1154" s="4" t="s">
        <v>18</v>
      </c>
      <c r="E1154" s="4" t="s">
        <v>38</v>
      </c>
      <c r="F1154" s="4"/>
      <c r="G1154" s="4"/>
      <c r="H1154" s="4" t="str">
        <f t="shared" si="53"/>
        <v>_</v>
      </c>
      <c r="I1154" s="4"/>
      <c r="J1154" s="4"/>
      <c r="K1154" s="4"/>
      <c r="L1154" s="4" t="str">
        <f t="shared" si="52"/>
        <v>_</v>
      </c>
      <c r="M1154" s="4"/>
      <c r="N1154" s="4">
        <f>IF(ISBLANK(Table2[[#This Row],[ActualResult]]), 0, 1)</f>
        <v>0</v>
      </c>
      <c r="O1154" s="4" t="str">
        <f>IF(ISBLANK(Table2[[#This Row],[ActualResult]]), "_", IF(Table2[[#This Row],[ActualWinner]]=Table2[[#This Row],[PredictedWinner]], "Y", "N"))</f>
        <v>_</v>
      </c>
      <c r="P1154" s="4" t="str">
        <f>IF(ISBLANK(Table2[[#This Row],[ActualResult]]), "_", IF(Table2[[#This Row],[ActualAwayScore]]=Table2[[#This Row],[PredictedAwayScore]], "Y", "N"))</f>
        <v>_</v>
      </c>
      <c r="Q1154" s="4" t="str">
        <f>IF(ISBLANK(Table2[[#This Row],[ActualResult]]), "_", IF(Table2[[#This Row],[ActualHomeScore]]=Table2[[#This Row],[PredictedHomeScore]], "Y", "N"))</f>
        <v>_</v>
      </c>
      <c r="R1154" s="2"/>
      <c r="S1154" s="2" t="str">
        <f t="shared" si="51"/>
        <v>_</v>
      </c>
      <c r="T1154" s="2">
        <f>IF(VLOOKUP(Table2[[#This Row],[AwayTeam]],Table3[[Teams]:[D]],2)=VLOOKUP(Table2[[#This Row],[HomeTeam]],Table3[[Teams]:[D]],2),1,0)</f>
        <v>0</v>
      </c>
      <c r="U1154" s="2">
        <f>IF(VLOOKUP(Table2[[#This Row],[AwayTeam]],Table3[[Teams]:[D]],3)=VLOOKUP(Table2[[#This Row],[HomeTeam]],Table3[[Teams]:[D]],3),1,0)</f>
        <v>0</v>
      </c>
      <c r="V1154" s="2">
        <f>IF(Table2[[#This Row],[InterConf]]=1,IF(Table2[[#This Row],[InterDiv]]=0, 1, 0), 0)</f>
        <v>0</v>
      </c>
      <c r="W1154" s="2">
        <f>IF(VLOOKUP(Table2[[#This Row],[AwayTeam]],Table3[[Teams]:[D]],2)&lt;&gt;VLOOKUP(Table2[[#This Row],[HomeTeam]],Table3[[Teams]:[D]],2),1,0)</f>
        <v>1</v>
      </c>
    </row>
    <row r="1155" spans="1:23" x14ac:dyDescent="0.25">
      <c r="B1155" s="1">
        <v>45744</v>
      </c>
      <c r="C1155" s="9" t="s">
        <v>1267</v>
      </c>
      <c r="D1155" s="2" t="s">
        <v>15</v>
      </c>
      <c r="E1155" s="2" t="s">
        <v>14</v>
      </c>
      <c r="F1155" s="2"/>
      <c r="G1155" s="2"/>
      <c r="H1155" s="2" t="str">
        <f t="shared" si="53"/>
        <v>_</v>
      </c>
      <c r="I1155" s="2"/>
      <c r="J1155" s="2"/>
      <c r="K1155" s="2"/>
      <c r="L1155" s="2" t="str">
        <f t="shared" si="52"/>
        <v>_</v>
      </c>
      <c r="M1155" s="2"/>
      <c r="N1155" s="2">
        <f>IF(ISBLANK(Table2[[#This Row],[ActualResult]]), 0, 1)</f>
        <v>0</v>
      </c>
      <c r="O1155" s="2" t="str">
        <f>IF(ISBLANK(Table2[[#This Row],[ActualResult]]), "_", IF(Table2[[#This Row],[ActualWinner]]=Table2[[#This Row],[PredictedWinner]], "Y", "N"))</f>
        <v>_</v>
      </c>
      <c r="P1155" s="2" t="str">
        <f>IF(ISBLANK(Table2[[#This Row],[ActualResult]]), "_", IF(Table2[[#This Row],[ActualAwayScore]]=Table2[[#This Row],[PredictedAwayScore]], "Y", "N"))</f>
        <v>_</v>
      </c>
      <c r="Q1155" s="2" t="str">
        <f>IF(ISBLANK(Table2[[#This Row],[ActualResult]]), "_", IF(Table2[[#This Row],[ActualHomeScore]]=Table2[[#This Row],[PredictedHomeScore]], "Y", "N"))</f>
        <v>_</v>
      </c>
      <c r="R1155" s="2"/>
      <c r="S1155" s="2" t="str">
        <f t="shared" ref="S1155:S1218" si="54">IF($L1155="_", "_", IF($L1155=$D1155,$E1155,$D1155))</f>
        <v>_</v>
      </c>
      <c r="T1155" s="2">
        <f>IF(VLOOKUP(Table2[[#This Row],[AwayTeam]],Table3[[Teams]:[D]],2)=VLOOKUP(Table2[[#This Row],[HomeTeam]],Table3[[Teams]:[D]],2),1,0)</f>
        <v>0</v>
      </c>
      <c r="U1155" s="2">
        <f>IF(VLOOKUP(Table2[[#This Row],[AwayTeam]],Table3[[Teams]:[D]],3)=VLOOKUP(Table2[[#This Row],[HomeTeam]],Table3[[Teams]:[D]],3),1,0)</f>
        <v>0</v>
      </c>
      <c r="V1155" s="2">
        <f>IF(Table2[[#This Row],[InterConf]]=1,IF(Table2[[#This Row],[InterDiv]]=0, 1, 0), 0)</f>
        <v>0</v>
      </c>
      <c r="W1155" s="2">
        <f>IF(VLOOKUP(Table2[[#This Row],[AwayTeam]],Table3[[Teams]:[D]],2)&lt;&gt;VLOOKUP(Table2[[#This Row],[HomeTeam]],Table3[[Teams]:[D]],2),1,0)</f>
        <v>1</v>
      </c>
    </row>
    <row r="1156" spans="1:23" x14ac:dyDescent="0.25">
      <c r="B1156" s="1">
        <v>45744</v>
      </c>
      <c r="C1156" s="9" t="s">
        <v>1268</v>
      </c>
      <c r="D1156" s="2" t="s">
        <v>19</v>
      </c>
      <c r="E1156" s="2" t="s">
        <v>44</v>
      </c>
      <c r="F1156" s="2"/>
      <c r="G1156" s="2"/>
      <c r="H1156" s="2" t="str">
        <f t="shared" si="53"/>
        <v>_</v>
      </c>
      <c r="I1156" s="2"/>
      <c r="J1156" s="2"/>
      <c r="K1156" s="2"/>
      <c r="L1156" s="2" t="str">
        <f t="shared" ref="L1156:L1219" si="55">IF(OR($J1156=$K1156,AND(ISBLANK($J1156),ISBLANK($K1156))),"_",IF($J1156&gt;$K1156,$D1156,$E1156))</f>
        <v>_</v>
      </c>
      <c r="M1156" s="2"/>
      <c r="N1156" s="2">
        <f>IF(ISBLANK(Table2[[#This Row],[ActualResult]]), 0, 1)</f>
        <v>0</v>
      </c>
      <c r="O1156" s="2" t="str">
        <f>IF(ISBLANK(Table2[[#This Row],[ActualResult]]), "_", IF(Table2[[#This Row],[ActualWinner]]=Table2[[#This Row],[PredictedWinner]], "Y", "N"))</f>
        <v>_</v>
      </c>
      <c r="P1156" s="2" t="str">
        <f>IF(ISBLANK(Table2[[#This Row],[ActualResult]]), "_", IF(Table2[[#This Row],[ActualAwayScore]]=Table2[[#This Row],[PredictedAwayScore]], "Y", "N"))</f>
        <v>_</v>
      </c>
      <c r="Q1156" s="2" t="str">
        <f>IF(ISBLANK(Table2[[#This Row],[ActualResult]]), "_", IF(Table2[[#This Row],[ActualHomeScore]]=Table2[[#This Row],[PredictedHomeScore]], "Y", "N"))</f>
        <v>_</v>
      </c>
      <c r="R1156" s="2"/>
      <c r="S1156" s="2" t="str">
        <f t="shared" si="54"/>
        <v>_</v>
      </c>
      <c r="T1156" s="2">
        <f>IF(VLOOKUP(Table2[[#This Row],[AwayTeam]],Table3[[Teams]:[D]],2)=VLOOKUP(Table2[[#This Row],[HomeTeam]],Table3[[Teams]:[D]],2),1,0)</f>
        <v>1</v>
      </c>
      <c r="U1156" s="2">
        <f>IF(VLOOKUP(Table2[[#This Row],[AwayTeam]],Table3[[Teams]:[D]],3)=VLOOKUP(Table2[[#This Row],[HomeTeam]],Table3[[Teams]:[D]],3),1,0)</f>
        <v>0</v>
      </c>
      <c r="V1156" s="2">
        <f>IF(Table2[[#This Row],[InterConf]]=1,IF(Table2[[#This Row],[InterDiv]]=0, 1, 0), 0)</f>
        <v>1</v>
      </c>
      <c r="W1156" s="2">
        <f>IF(VLOOKUP(Table2[[#This Row],[AwayTeam]],Table3[[Teams]:[D]],2)&lt;&gt;VLOOKUP(Table2[[#This Row],[HomeTeam]],Table3[[Teams]:[D]],2),1,0)</f>
        <v>0</v>
      </c>
    </row>
    <row r="1157" spans="1:23" x14ac:dyDescent="0.25">
      <c r="B1157" s="1">
        <v>45744</v>
      </c>
      <c r="C1157" s="9" t="s">
        <v>1269</v>
      </c>
      <c r="D1157" s="2" t="s">
        <v>25</v>
      </c>
      <c r="E1157" s="2" t="s">
        <v>36</v>
      </c>
      <c r="F1157" s="2"/>
      <c r="G1157" s="2"/>
      <c r="H1157" s="2" t="str">
        <f t="shared" si="53"/>
        <v>_</v>
      </c>
      <c r="I1157" s="2"/>
      <c r="J1157" s="2"/>
      <c r="K1157" s="2"/>
      <c r="L1157" s="2" t="str">
        <f t="shared" si="55"/>
        <v>_</v>
      </c>
      <c r="M1157" s="2"/>
      <c r="N1157" s="2">
        <f>IF(ISBLANK(Table2[[#This Row],[ActualResult]]), 0, 1)</f>
        <v>0</v>
      </c>
      <c r="O1157" s="2" t="str">
        <f>IF(ISBLANK(Table2[[#This Row],[ActualResult]]), "_", IF(Table2[[#This Row],[ActualWinner]]=Table2[[#This Row],[PredictedWinner]], "Y", "N"))</f>
        <v>_</v>
      </c>
      <c r="P1157" s="2" t="str">
        <f>IF(ISBLANK(Table2[[#This Row],[ActualResult]]), "_", IF(Table2[[#This Row],[ActualAwayScore]]=Table2[[#This Row],[PredictedAwayScore]], "Y", "N"))</f>
        <v>_</v>
      </c>
      <c r="Q1157" s="2" t="str">
        <f>IF(ISBLANK(Table2[[#This Row],[ActualResult]]), "_", IF(Table2[[#This Row],[ActualHomeScore]]=Table2[[#This Row],[PredictedHomeScore]], "Y", "N"))</f>
        <v>_</v>
      </c>
      <c r="R1157" s="2"/>
      <c r="S1157" s="2" t="str">
        <f t="shared" si="54"/>
        <v>_</v>
      </c>
      <c r="T1157" s="2">
        <f>IF(VLOOKUP(Table2[[#This Row],[AwayTeam]],Table3[[Teams]:[D]],2)=VLOOKUP(Table2[[#This Row],[HomeTeam]],Table3[[Teams]:[D]],2),1,0)</f>
        <v>0</v>
      </c>
      <c r="U1157" s="2">
        <f>IF(VLOOKUP(Table2[[#This Row],[AwayTeam]],Table3[[Teams]:[D]],3)=VLOOKUP(Table2[[#This Row],[HomeTeam]],Table3[[Teams]:[D]],3),1,0)</f>
        <v>0</v>
      </c>
      <c r="V1157" s="2">
        <f>IF(Table2[[#This Row],[InterConf]]=1,IF(Table2[[#This Row],[InterDiv]]=0, 1, 0), 0)</f>
        <v>0</v>
      </c>
      <c r="W1157" s="2">
        <f>IF(VLOOKUP(Table2[[#This Row],[AwayTeam]],Table3[[Teams]:[D]],2)&lt;&gt;VLOOKUP(Table2[[#This Row],[HomeTeam]],Table3[[Teams]:[D]],2),1,0)</f>
        <v>1</v>
      </c>
    </row>
    <row r="1158" spans="1:23" x14ac:dyDescent="0.25">
      <c r="B1158" s="1">
        <v>45744</v>
      </c>
      <c r="C1158" s="9" t="s">
        <v>1270</v>
      </c>
      <c r="D1158" s="2" t="s">
        <v>32</v>
      </c>
      <c r="E1158" s="2" t="s">
        <v>22</v>
      </c>
      <c r="F1158" s="2"/>
      <c r="G1158" s="2"/>
      <c r="H1158" s="2" t="str">
        <f t="shared" ref="H1158:H1221" si="56">IF(AND(ISBLANK($F1158),ISBLANK($G1158)),"_",IF($F1158&gt;$G1158,$D1158,$E1158))</f>
        <v>_</v>
      </c>
      <c r="I1158" s="2"/>
      <c r="J1158" s="2"/>
      <c r="K1158" s="2"/>
      <c r="L1158" s="2" t="str">
        <f t="shared" si="55"/>
        <v>_</v>
      </c>
      <c r="M1158" s="2"/>
      <c r="N1158" s="2">
        <f>IF(ISBLANK(Table2[[#This Row],[ActualResult]]), 0, 1)</f>
        <v>0</v>
      </c>
      <c r="O1158" s="2" t="str">
        <f>IF(ISBLANK(Table2[[#This Row],[ActualResult]]), "_", IF(Table2[[#This Row],[ActualWinner]]=Table2[[#This Row],[PredictedWinner]], "Y", "N"))</f>
        <v>_</v>
      </c>
      <c r="P1158" s="2" t="str">
        <f>IF(ISBLANK(Table2[[#This Row],[ActualResult]]), "_", IF(Table2[[#This Row],[ActualAwayScore]]=Table2[[#This Row],[PredictedAwayScore]], "Y", "N"))</f>
        <v>_</v>
      </c>
      <c r="Q1158" s="2" t="str">
        <f>IF(ISBLANK(Table2[[#This Row],[ActualResult]]), "_", IF(Table2[[#This Row],[ActualHomeScore]]=Table2[[#This Row],[PredictedHomeScore]], "Y", "N"))</f>
        <v>_</v>
      </c>
      <c r="R1158" s="2"/>
      <c r="S1158" s="2" t="str">
        <f t="shared" si="54"/>
        <v>_</v>
      </c>
      <c r="T1158" s="2">
        <f>IF(VLOOKUP(Table2[[#This Row],[AwayTeam]],Table3[[Teams]:[D]],2)=VLOOKUP(Table2[[#This Row],[HomeTeam]],Table3[[Teams]:[D]],2),1,0)</f>
        <v>0</v>
      </c>
      <c r="U1158" s="2">
        <f>IF(VLOOKUP(Table2[[#This Row],[AwayTeam]],Table3[[Teams]:[D]],3)=VLOOKUP(Table2[[#This Row],[HomeTeam]],Table3[[Teams]:[D]],3),1,0)</f>
        <v>0</v>
      </c>
      <c r="V1158" s="2">
        <f>IF(Table2[[#This Row],[InterConf]]=1,IF(Table2[[#This Row],[InterDiv]]=0, 1, 0), 0)</f>
        <v>0</v>
      </c>
      <c r="W1158" s="2">
        <f>IF(VLOOKUP(Table2[[#This Row],[AwayTeam]],Table3[[Teams]:[D]],2)&lt;&gt;VLOOKUP(Table2[[#This Row],[HomeTeam]],Table3[[Teams]:[D]],2),1,0)</f>
        <v>1</v>
      </c>
    </row>
    <row r="1159" spans="1:23" x14ac:dyDescent="0.25">
      <c r="B1159" s="1">
        <v>45744</v>
      </c>
      <c r="C1159" s="9" t="s">
        <v>1271</v>
      </c>
      <c r="D1159" s="2" t="s">
        <v>27</v>
      </c>
      <c r="E1159" s="2" t="s">
        <v>17</v>
      </c>
      <c r="F1159" s="2"/>
      <c r="G1159" s="2"/>
      <c r="H1159" s="2" t="str">
        <f t="shared" si="56"/>
        <v>_</v>
      </c>
      <c r="I1159" s="2"/>
      <c r="J1159" s="2"/>
      <c r="K1159" s="2"/>
      <c r="L1159" s="2" t="str">
        <f t="shared" si="55"/>
        <v>_</v>
      </c>
      <c r="M1159" s="2"/>
      <c r="N1159" s="2">
        <f>IF(ISBLANK(Table2[[#This Row],[ActualResult]]), 0, 1)</f>
        <v>0</v>
      </c>
      <c r="O1159" s="2" t="str">
        <f>IF(ISBLANK(Table2[[#This Row],[ActualResult]]), "_", IF(Table2[[#This Row],[ActualWinner]]=Table2[[#This Row],[PredictedWinner]], "Y", "N"))</f>
        <v>_</v>
      </c>
      <c r="P1159" s="2" t="str">
        <f>IF(ISBLANK(Table2[[#This Row],[ActualResult]]), "_", IF(Table2[[#This Row],[ActualAwayScore]]=Table2[[#This Row],[PredictedAwayScore]], "Y", "N"))</f>
        <v>_</v>
      </c>
      <c r="Q1159" s="2" t="str">
        <f>IF(ISBLANK(Table2[[#This Row],[ActualResult]]), "_", IF(Table2[[#This Row],[ActualHomeScore]]=Table2[[#This Row],[PredictedHomeScore]], "Y", "N"))</f>
        <v>_</v>
      </c>
      <c r="R1159" s="2"/>
      <c r="S1159" s="2" t="str">
        <f t="shared" si="54"/>
        <v>_</v>
      </c>
      <c r="T1159" s="2">
        <f>IF(VLOOKUP(Table2[[#This Row],[AwayTeam]],Table3[[Teams]:[D]],2)=VLOOKUP(Table2[[#This Row],[HomeTeam]],Table3[[Teams]:[D]],2),1,0)</f>
        <v>1</v>
      </c>
      <c r="U1159" s="2">
        <f>IF(VLOOKUP(Table2[[#This Row],[AwayTeam]],Table3[[Teams]:[D]],3)=VLOOKUP(Table2[[#This Row],[HomeTeam]],Table3[[Teams]:[D]],3),1,0)</f>
        <v>0</v>
      </c>
      <c r="V1159" s="2">
        <f>IF(Table2[[#This Row],[InterConf]]=1,IF(Table2[[#This Row],[InterDiv]]=0, 1, 0), 0)</f>
        <v>1</v>
      </c>
      <c r="W1159" s="2">
        <f>IF(VLOOKUP(Table2[[#This Row],[AwayTeam]],Table3[[Teams]:[D]],2)&lt;&gt;VLOOKUP(Table2[[#This Row],[HomeTeam]],Table3[[Teams]:[D]],2),1,0)</f>
        <v>0</v>
      </c>
    </row>
    <row r="1160" spans="1:23" x14ac:dyDescent="0.25">
      <c r="A1160" s="5"/>
      <c r="B1160" s="3">
        <v>45744</v>
      </c>
      <c r="C1160" s="10" t="s">
        <v>1272</v>
      </c>
      <c r="D1160" s="4" t="s">
        <v>20</v>
      </c>
      <c r="E1160" s="4" t="s">
        <v>47</v>
      </c>
      <c r="F1160" s="4"/>
      <c r="G1160" s="4"/>
      <c r="H1160" s="4" t="str">
        <f t="shared" si="56"/>
        <v>_</v>
      </c>
      <c r="I1160" s="4"/>
      <c r="J1160" s="4"/>
      <c r="K1160" s="4"/>
      <c r="L1160" s="2" t="str">
        <f t="shared" si="55"/>
        <v>_</v>
      </c>
      <c r="M1160" s="4"/>
      <c r="N1160" s="4">
        <f>IF(ISBLANK(Table2[[#This Row],[ActualResult]]), 0, 1)</f>
        <v>0</v>
      </c>
      <c r="O1160" s="4" t="str">
        <f>IF(ISBLANK(Table2[[#This Row],[ActualResult]]), "_", IF(Table2[[#This Row],[ActualWinner]]=Table2[[#This Row],[PredictedWinner]], "Y", "N"))</f>
        <v>_</v>
      </c>
      <c r="P1160" s="4" t="str">
        <f>IF(ISBLANK(Table2[[#This Row],[ActualResult]]), "_", IF(Table2[[#This Row],[ActualAwayScore]]=Table2[[#This Row],[PredictedAwayScore]], "Y", "N"))</f>
        <v>_</v>
      </c>
      <c r="Q1160" s="4" t="str">
        <f>IF(ISBLANK(Table2[[#This Row],[ActualResult]]), "_", IF(Table2[[#This Row],[ActualHomeScore]]=Table2[[#This Row],[PredictedHomeScore]], "Y", "N"))</f>
        <v>_</v>
      </c>
      <c r="R1160" s="2"/>
      <c r="S1160" s="2" t="str">
        <f t="shared" si="54"/>
        <v>_</v>
      </c>
      <c r="T1160" s="2">
        <f>IF(VLOOKUP(Table2[[#This Row],[AwayTeam]],Table3[[Teams]:[D]],2)=VLOOKUP(Table2[[#This Row],[HomeTeam]],Table3[[Teams]:[D]],2),1,0)</f>
        <v>0</v>
      </c>
      <c r="U1160" s="2">
        <f>IF(VLOOKUP(Table2[[#This Row],[AwayTeam]],Table3[[Teams]:[D]],3)=VLOOKUP(Table2[[#This Row],[HomeTeam]],Table3[[Teams]:[D]],3),1,0)</f>
        <v>0</v>
      </c>
      <c r="V1160" s="2">
        <f>IF(Table2[[#This Row],[InterConf]]=1,IF(Table2[[#This Row],[InterDiv]]=0, 1, 0), 0)</f>
        <v>0</v>
      </c>
      <c r="W1160" s="2">
        <f>IF(VLOOKUP(Table2[[#This Row],[AwayTeam]],Table3[[Teams]:[D]],2)&lt;&gt;VLOOKUP(Table2[[#This Row],[HomeTeam]],Table3[[Teams]:[D]],2),1,0)</f>
        <v>1</v>
      </c>
    </row>
    <row r="1161" spans="1:23" x14ac:dyDescent="0.25">
      <c r="B1161" s="1">
        <v>45745</v>
      </c>
      <c r="C1161" s="9" t="s">
        <v>1273</v>
      </c>
      <c r="D1161" s="2" t="s">
        <v>29</v>
      </c>
      <c r="E1161" s="2" t="s">
        <v>45</v>
      </c>
      <c r="F1161" s="2"/>
      <c r="G1161" s="2"/>
      <c r="H1161" s="2" t="str">
        <f t="shared" si="56"/>
        <v>_</v>
      </c>
      <c r="I1161" s="2"/>
      <c r="J1161" s="2"/>
      <c r="K1161" s="2"/>
      <c r="L1161" s="19" t="str">
        <f t="shared" si="55"/>
        <v>_</v>
      </c>
      <c r="M1161" s="2"/>
      <c r="N1161" s="2">
        <f>IF(ISBLANK(Table2[[#This Row],[ActualResult]]), 0, 1)</f>
        <v>0</v>
      </c>
      <c r="O1161" s="2" t="str">
        <f>IF(ISBLANK(Table2[[#This Row],[ActualResult]]), "_", IF(Table2[[#This Row],[ActualWinner]]=Table2[[#This Row],[PredictedWinner]], "Y", "N"))</f>
        <v>_</v>
      </c>
      <c r="P1161" s="2" t="str">
        <f>IF(ISBLANK(Table2[[#This Row],[ActualResult]]), "_", IF(Table2[[#This Row],[ActualAwayScore]]=Table2[[#This Row],[PredictedAwayScore]], "Y", "N"))</f>
        <v>_</v>
      </c>
      <c r="Q1161" s="2" t="str">
        <f>IF(ISBLANK(Table2[[#This Row],[ActualResult]]), "_", IF(Table2[[#This Row],[ActualHomeScore]]=Table2[[#This Row],[PredictedHomeScore]], "Y", "N"))</f>
        <v>_</v>
      </c>
      <c r="R1161" s="2"/>
      <c r="S1161" s="2" t="str">
        <f t="shared" si="54"/>
        <v>_</v>
      </c>
      <c r="T1161" s="2">
        <f>IF(VLOOKUP(Table2[[#This Row],[AwayTeam]],Table3[[Teams]:[D]],2)=VLOOKUP(Table2[[#This Row],[HomeTeam]],Table3[[Teams]:[D]],2),1,0)</f>
        <v>1</v>
      </c>
      <c r="U1161" s="2">
        <f>IF(VLOOKUP(Table2[[#This Row],[AwayTeam]],Table3[[Teams]:[D]],3)=VLOOKUP(Table2[[#This Row],[HomeTeam]],Table3[[Teams]:[D]],3),1,0)</f>
        <v>0</v>
      </c>
      <c r="V1161" s="2">
        <f>IF(Table2[[#This Row],[InterConf]]=1,IF(Table2[[#This Row],[InterDiv]]=0, 1, 0), 0)</f>
        <v>1</v>
      </c>
      <c r="W1161" s="2">
        <f>IF(VLOOKUP(Table2[[#This Row],[AwayTeam]],Table3[[Teams]:[D]],2)&lt;&gt;VLOOKUP(Table2[[#This Row],[HomeTeam]],Table3[[Teams]:[D]],2),1,0)</f>
        <v>0</v>
      </c>
    </row>
    <row r="1162" spans="1:23" x14ac:dyDescent="0.25">
      <c r="B1162" s="1">
        <v>45745</v>
      </c>
      <c r="C1162" s="9" t="s">
        <v>1274</v>
      </c>
      <c r="D1162" s="2" t="s">
        <v>33</v>
      </c>
      <c r="E1162" s="2" t="s">
        <v>43</v>
      </c>
      <c r="F1162" s="2"/>
      <c r="G1162" s="2"/>
      <c r="H1162" s="2" t="str">
        <f t="shared" si="56"/>
        <v>_</v>
      </c>
      <c r="I1162" s="2"/>
      <c r="J1162" s="2"/>
      <c r="K1162" s="2"/>
      <c r="L1162" s="2" t="str">
        <f t="shared" si="55"/>
        <v>_</v>
      </c>
      <c r="M1162" s="2"/>
      <c r="N1162" s="2">
        <f>IF(ISBLANK(Table2[[#This Row],[ActualResult]]), 0, 1)</f>
        <v>0</v>
      </c>
      <c r="O1162" s="2" t="str">
        <f>IF(ISBLANK(Table2[[#This Row],[ActualResult]]), "_", IF(Table2[[#This Row],[ActualWinner]]=Table2[[#This Row],[PredictedWinner]], "Y", "N"))</f>
        <v>_</v>
      </c>
      <c r="P1162" s="2" t="str">
        <f>IF(ISBLANK(Table2[[#This Row],[ActualResult]]), "_", IF(Table2[[#This Row],[ActualAwayScore]]=Table2[[#This Row],[PredictedAwayScore]], "Y", "N"))</f>
        <v>_</v>
      </c>
      <c r="Q1162" s="2" t="str">
        <f>IF(ISBLANK(Table2[[#This Row],[ActualResult]]), "_", IF(Table2[[#This Row],[ActualHomeScore]]=Table2[[#This Row],[PredictedHomeScore]], "Y", "N"))</f>
        <v>_</v>
      </c>
      <c r="R1162" s="2"/>
      <c r="S1162" s="2" t="str">
        <f t="shared" si="54"/>
        <v>_</v>
      </c>
      <c r="T1162" s="2">
        <f>IF(VLOOKUP(Table2[[#This Row],[AwayTeam]],Table3[[Teams]:[D]],2)=VLOOKUP(Table2[[#This Row],[HomeTeam]],Table3[[Teams]:[D]],2),1,0)</f>
        <v>1</v>
      </c>
      <c r="U1162" s="2">
        <f>IF(VLOOKUP(Table2[[#This Row],[AwayTeam]],Table3[[Teams]:[D]],3)=VLOOKUP(Table2[[#This Row],[HomeTeam]],Table3[[Teams]:[D]],3),1,0)</f>
        <v>0</v>
      </c>
      <c r="V1162" s="2">
        <f>IF(Table2[[#This Row],[InterConf]]=1,IF(Table2[[#This Row],[InterDiv]]=0, 1, 0), 0)</f>
        <v>1</v>
      </c>
      <c r="W1162" s="2">
        <f>IF(VLOOKUP(Table2[[#This Row],[AwayTeam]],Table3[[Teams]:[D]],2)&lt;&gt;VLOOKUP(Table2[[#This Row],[HomeTeam]],Table3[[Teams]:[D]],2),1,0)</f>
        <v>0</v>
      </c>
    </row>
    <row r="1163" spans="1:23" x14ac:dyDescent="0.25">
      <c r="B1163" s="1">
        <v>45745</v>
      </c>
      <c r="C1163" s="9" t="s">
        <v>1275</v>
      </c>
      <c r="D1163" s="2" t="s">
        <v>13</v>
      </c>
      <c r="E1163" s="2" t="s">
        <v>26</v>
      </c>
      <c r="F1163" s="2"/>
      <c r="G1163" s="2"/>
      <c r="H1163" s="2" t="str">
        <f t="shared" si="56"/>
        <v>_</v>
      </c>
      <c r="I1163" s="2"/>
      <c r="J1163" s="2"/>
      <c r="K1163" s="2"/>
      <c r="L1163" s="2" t="str">
        <f t="shared" si="55"/>
        <v>_</v>
      </c>
      <c r="M1163" s="2"/>
      <c r="N1163" s="2">
        <f>IF(ISBLANK(Table2[[#This Row],[ActualResult]]), 0, 1)</f>
        <v>0</v>
      </c>
      <c r="O1163" s="2" t="str">
        <f>IF(ISBLANK(Table2[[#This Row],[ActualResult]]), "_", IF(Table2[[#This Row],[ActualWinner]]=Table2[[#This Row],[PredictedWinner]], "Y", "N"))</f>
        <v>_</v>
      </c>
      <c r="P1163" s="2" t="str">
        <f>IF(ISBLANK(Table2[[#This Row],[ActualResult]]), "_", IF(Table2[[#This Row],[ActualAwayScore]]=Table2[[#This Row],[PredictedAwayScore]], "Y", "N"))</f>
        <v>_</v>
      </c>
      <c r="Q1163" s="2" t="str">
        <f>IF(ISBLANK(Table2[[#This Row],[ActualResult]]), "_", IF(Table2[[#This Row],[ActualHomeScore]]=Table2[[#This Row],[PredictedHomeScore]], "Y", "N"))</f>
        <v>_</v>
      </c>
      <c r="R1163" s="2"/>
      <c r="S1163" s="2" t="str">
        <f t="shared" si="54"/>
        <v>_</v>
      </c>
      <c r="T1163" s="2">
        <f>IF(VLOOKUP(Table2[[#This Row],[AwayTeam]],Table3[[Teams]:[D]],2)=VLOOKUP(Table2[[#This Row],[HomeTeam]],Table3[[Teams]:[D]],2),1,0)</f>
        <v>1</v>
      </c>
      <c r="U1163" s="2">
        <f>IF(VLOOKUP(Table2[[#This Row],[AwayTeam]],Table3[[Teams]:[D]],3)=VLOOKUP(Table2[[#This Row],[HomeTeam]],Table3[[Teams]:[D]],3),1,0)</f>
        <v>1</v>
      </c>
      <c r="V1163" s="2">
        <f>IF(Table2[[#This Row],[InterConf]]=1,IF(Table2[[#This Row],[InterDiv]]=0, 1, 0), 0)</f>
        <v>0</v>
      </c>
      <c r="W1163" s="2">
        <f>IF(VLOOKUP(Table2[[#This Row],[AwayTeam]],Table3[[Teams]:[D]],2)&lt;&gt;VLOOKUP(Table2[[#This Row],[HomeTeam]],Table3[[Teams]:[D]],2),1,0)</f>
        <v>0</v>
      </c>
    </row>
    <row r="1164" spans="1:23" x14ac:dyDescent="0.25">
      <c r="B1164" s="1">
        <v>45745</v>
      </c>
      <c r="C1164" s="9" t="s">
        <v>1276</v>
      </c>
      <c r="D1164" s="2" t="s">
        <v>32</v>
      </c>
      <c r="E1164" s="2" t="s">
        <v>37</v>
      </c>
      <c r="F1164" s="2"/>
      <c r="G1164" s="2"/>
      <c r="H1164" s="2" t="str">
        <f t="shared" si="56"/>
        <v>_</v>
      </c>
      <c r="I1164" s="2"/>
      <c r="J1164" s="2"/>
      <c r="K1164" s="2"/>
      <c r="L1164" s="2" t="str">
        <f t="shared" si="55"/>
        <v>_</v>
      </c>
      <c r="M1164" s="2"/>
      <c r="N1164" s="2">
        <f>IF(ISBLANK(Table2[[#This Row],[ActualResult]]), 0, 1)</f>
        <v>0</v>
      </c>
      <c r="O1164" s="2" t="str">
        <f>IF(ISBLANK(Table2[[#This Row],[ActualResult]]), "_", IF(Table2[[#This Row],[ActualWinner]]=Table2[[#This Row],[PredictedWinner]], "Y", "N"))</f>
        <v>_</v>
      </c>
      <c r="P1164" s="2" t="str">
        <f>IF(ISBLANK(Table2[[#This Row],[ActualResult]]), "_", IF(Table2[[#This Row],[ActualAwayScore]]=Table2[[#This Row],[PredictedAwayScore]], "Y", "N"))</f>
        <v>_</v>
      </c>
      <c r="Q1164" s="2" t="str">
        <f>IF(ISBLANK(Table2[[#This Row],[ActualResult]]), "_", IF(Table2[[#This Row],[ActualHomeScore]]=Table2[[#This Row],[PredictedHomeScore]], "Y", "N"))</f>
        <v>_</v>
      </c>
      <c r="R1164" s="2"/>
      <c r="S1164" s="2" t="str">
        <f t="shared" si="54"/>
        <v>_</v>
      </c>
      <c r="T1164" s="2">
        <f>IF(VLOOKUP(Table2[[#This Row],[AwayTeam]],Table3[[Teams]:[D]],2)=VLOOKUP(Table2[[#This Row],[HomeTeam]],Table3[[Teams]:[D]],2),1,0)</f>
        <v>0</v>
      </c>
      <c r="U1164" s="2">
        <f>IF(VLOOKUP(Table2[[#This Row],[AwayTeam]],Table3[[Teams]:[D]],3)=VLOOKUP(Table2[[#This Row],[HomeTeam]],Table3[[Teams]:[D]],3),1,0)</f>
        <v>0</v>
      </c>
      <c r="V1164" s="2">
        <f>IF(Table2[[#This Row],[InterConf]]=1,IF(Table2[[#This Row],[InterDiv]]=0, 1, 0), 0)</f>
        <v>0</v>
      </c>
      <c r="W1164" s="2">
        <f>IF(VLOOKUP(Table2[[#This Row],[AwayTeam]],Table3[[Teams]:[D]],2)&lt;&gt;VLOOKUP(Table2[[#This Row],[HomeTeam]],Table3[[Teams]:[D]],2),1,0)</f>
        <v>1</v>
      </c>
    </row>
    <row r="1165" spans="1:23" x14ac:dyDescent="0.25">
      <c r="B1165" s="1">
        <v>45745</v>
      </c>
      <c r="C1165" s="9" t="s">
        <v>1277</v>
      </c>
      <c r="D1165" s="2" t="s">
        <v>27</v>
      </c>
      <c r="E1165" s="2" t="s">
        <v>35</v>
      </c>
      <c r="F1165" s="2"/>
      <c r="G1165" s="2"/>
      <c r="H1165" s="2" t="str">
        <f t="shared" si="56"/>
        <v>_</v>
      </c>
      <c r="I1165" s="2"/>
      <c r="J1165" s="2"/>
      <c r="K1165" s="2"/>
      <c r="L1165" s="2" t="str">
        <f t="shared" si="55"/>
        <v>_</v>
      </c>
      <c r="M1165" s="2"/>
      <c r="N1165" s="2">
        <f>IF(ISBLANK(Table2[[#This Row],[ActualResult]]), 0, 1)</f>
        <v>0</v>
      </c>
      <c r="O1165" s="2" t="str">
        <f>IF(ISBLANK(Table2[[#This Row],[ActualResult]]), "_", IF(Table2[[#This Row],[ActualWinner]]=Table2[[#This Row],[PredictedWinner]], "Y", "N"))</f>
        <v>_</v>
      </c>
      <c r="P1165" s="2" t="str">
        <f>IF(ISBLANK(Table2[[#This Row],[ActualResult]]), "_", IF(Table2[[#This Row],[ActualAwayScore]]=Table2[[#This Row],[PredictedAwayScore]], "Y", "N"))</f>
        <v>_</v>
      </c>
      <c r="Q1165" s="2" t="str">
        <f>IF(ISBLANK(Table2[[#This Row],[ActualResult]]), "_", IF(Table2[[#This Row],[ActualHomeScore]]=Table2[[#This Row],[PredictedHomeScore]], "Y", "N"))</f>
        <v>_</v>
      </c>
      <c r="R1165" s="2"/>
      <c r="S1165" s="2" t="str">
        <f t="shared" si="54"/>
        <v>_</v>
      </c>
      <c r="T1165" s="2">
        <f>IF(VLOOKUP(Table2[[#This Row],[AwayTeam]],Table3[[Teams]:[D]],2)=VLOOKUP(Table2[[#This Row],[HomeTeam]],Table3[[Teams]:[D]],2),1,0)</f>
        <v>1</v>
      </c>
      <c r="U1165" s="2">
        <f>IF(VLOOKUP(Table2[[#This Row],[AwayTeam]],Table3[[Teams]:[D]],3)=VLOOKUP(Table2[[#This Row],[HomeTeam]],Table3[[Teams]:[D]],3),1,0)</f>
        <v>0</v>
      </c>
      <c r="V1165" s="2">
        <f>IF(Table2[[#This Row],[InterConf]]=1,IF(Table2[[#This Row],[InterDiv]]=0, 1, 0), 0)</f>
        <v>1</v>
      </c>
      <c r="W1165" s="2">
        <f>IF(VLOOKUP(Table2[[#This Row],[AwayTeam]],Table3[[Teams]:[D]],2)&lt;&gt;VLOOKUP(Table2[[#This Row],[HomeTeam]],Table3[[Teams]:[D]],2),1,0)</f>
        <v>0</v>
      </c>
    </row>
    <row r="1166" spans="1:23" x14ac:dyDescent="0.25">
      <c r="B1166" s="1">
        <v>45745</v>
      </c>
      <c r="C1166" s="9" t="s">
        <v>1278</v>
      </c>
      <c r="D1166" s="2" t="s">
        <v>36</v>
      </c>
      <c r="E1166" s="2" t="s">
        <v>30</v>
      </c>
      <c r="F1166" s="2"/>
      <c r="G1166" s="2"/>
      <c r="H1166" s="2" t="str">
        <f t="shared" si="56"/>
        <v>_</v>
      </c>
      <c r="I1166" s="2"/>
      <c r="J1166" s="2"/>
      <c r="K1166" s="2"/>
      <c r="L1166" s="2" t="str">
        <f t="shared" si="55"/>
        <v>_</v>
      </c>
      <c r="M1166" s="2"/>
      <c r="N1166" s="2">
        <f>IF(ISBLANK(Table2[[#This Row],[ActualResult]]), 0, 1)</f>
        <v>0</v>
      </c>
      <c r="O1166" s="2" t="str">
        <f>IF(ISBLANK(Table2[[#This Row],[ActualResult]]), "_", IF(Table2[[#This Row],[ActualWinner]]=Table2[[#This Row],[PredictedWinner]], "Y", "N"))</f>
        <v>_</v>
      </c>
      <c r="P1166" s="2" t="str">
        <f>IF(ISBLANK(Table2[[#This Row],[ActualResult]]), "_", IF(Table2[[#This Row],[ActualAwayScore]]=Table2[[#This Row],[PredictedAwayScore]], "Y", "N"))</f>
        <v>_</v>
      </c>
      <c r="Q1166" s="2" t="str">
        <f>IF(ISBLANK(Table2[[#This Row],[ActualResult]]), "_", IF(Table2[[#This Row],[ActualHomeScore]]=Table2[[#This Row],[PredictedHomeScore]], "Y", "N"))</f>
        <v>_</v>
      </c>
      <c r="R1166" s="2"/>
      <c r="S1166" s="2" t="str">
        <f t="shared" si="54"/>
        <v>_</v>
      </c>
      <c r="T1166" s="2">
        <f>IF(VLOOKUP(Table2[[#This Row],[AwayTeam]],Table3[[Teams]:[D]],2)=VLOOKUP(Table2[[#This Row],[HomeTeam]],Table3[[Teams]:[D]],2),1,0)</f>
        <v>1</v>
      </c>
      <c r="U1166" s="2">
        <f>IF(VLOOKUP(Table2[[#This Row],[AwayTeam]],Table3[[Teams]:[D]],3)=VLOOKUP(Table2[[#This Row],[HomeTeam]],Table3[[Teams]:[D]],3),1,0)</f>
        <v>0</v>
      </c>
      <c r="V1166" s="2">
        <f>IF(Table2[[#This Row],[InterConf]]=1,IF(Table2[[#This Row],[InterDiv]]=0, 1, 0), 0)</f>
        <v>1</v>
      </c>
      <c r="W1166" s="2">
        <f>IF(VLOOKUP(Table2[[#This Row],[AwayTeam]],Table3[[Teams]:[D]],2)&lt;&gt;VLOOKUP(Table2[[#This Row],[HomeTeam]],Table3[[Teams]:[D]],2),1,0)</f>
        <v>0</v>
      </c>
    </row>
    <row r="1167" spans="1:23" x14ac:dyDescent="0.25">
      <c r="B1167" s="1">
        <v>45745</v>
      </c>
      <c r="C1167" s="9" t="s">
        <v>1279</v>
      </c>
      <c r="D1167" s="2" t="s">
        <v>18</v>
      </c>
      <c r="E1167" s="2" t="s">
        <v>28</v>
      </c>
      <c r="F1167" s="2"/>
      <c r="G1167" s="2"/>
      <c r="H1167" s="2" t="str">
        <f t="shared" si="56"/>
        <v>_</v>
      </c>
      <c r="I1167" s="2"/>
      <c r="J1167" s="2"/>
      <c r="K1167" s="2"/>
      <c r="L1167" s="2" t="str">
        <f t="shared" si="55"/>
        <v>_</v>
      </c>
      <c r="M1167" s="2"/>
      <c r="N1167" s="2">
        <f>IF(ISBLANK(Table2[[#This Row],[ActualResult]]), 0, 1)</f>
        <v>0</v>
      </c>
      <c r="O1167" s="2" t="str">
        <f>IF(ISBLANK(Table2[[#This Row],[ActualResult]]), "_", IF(Table2[[#This Row],[ActualWinner]]=Table2[[#This Row],[PredictedWinner]], "Y", "N"))</f>
        <v>_</v>
      </c>
      <c r="P1167" s="2" t="str">
        <f>IF(ISBLANK(Table2[[#This Row],[ActualResult]]), "_", IF(Table2[[#This Row],[ActualAwayScore]]=Table2[[#This Row],[PredictedAwayScore]], "Y", "N"))</f>
        <v>_</v>
      </c>
      <c r="Q1167" s="2" t="str">
        <f>IF(ISBLANK(Table2[[#This Row],[ActualResult]]), "_", IF(Table2[[#This Row],[ActualHomeScore]]=Table2[[#This Row],[PredictedHomeScore]], "Y", "N"))</f>
        <v>_</v>
      </c>
      <c r="R1167" s="2"/>
      <c r="S1167" s="2" t="str">
        <f t="shared" si="54"/>
        <v>_</v>
      </c>
      <c r="T1167" s="2">
        <f>IF(VLOOKUP(Table2[[#This Row],[AwayTeam]],Table3[[Teams]:[D]],2)=VLOOKUP(Table2[[#This Row],[HomeTeam]],Table3[[Teams]:[D]],2),1,0)</f>
        <v>0</v>
      </c>
      <c r="U1167" s="2">
        <f>IF(VLOOKUP(Table2[[#This Row],[AwayTeam]],Table3[[Teams]:[D]],3)=VLOOKUP(Table2[[#This Row],[HomeTeam]],Table3[[Teams]:[D]],3),1,0)</f>
        <v>0</v>
      </c>
      <c r="V1167" s="2">
        <f>IF(Table2[[#This Row],[InterConf]]=1,IF(Table2[[#This Row],[InterDiv]]=0, 1, 0), 0)</f>
        <v>0</v>
      </c>
      <c r="W1167" s="2">
        <f>IF(VLOOKUP(Table2[[#This Row],[AwayTeam]],Table3[[Teams]:[D]],2)&lt;&gt;VLOOKUP(Table2[[#This Row],[HomeTeam]],Table3[[Teams]:[D]],2),1,0)</f>
        <v>1</v>
      </c>
    </row>
    <row r="1168" spans="1:23" x14ac:dyDescent="0.25">
      <c r="B1168" s="1">
        <v>45745</v>
      </c>
      <c r="C1168" s="9" t="s">
        <v>1280</v>
      </c>
      <c r="D1168" s="2" t="s">
        <v>16</v>
      </c>
      <c r="E1168" s="2" t="s">
        <v>31</v>
      </c>
      <c r="F1168" s="2"/>
      <c r="G1168" s="2"/>
      <c r="H1168" s="2" t="str">
        <f t="shared" si="56"/>
        <v>_</v>
      </c>
      <c r="I1168" s="2"/>
      <c r="J1168" s="2"/>
      <c r="K1168" s="2"/>
      <c r="L1168" s="2" t="str">
        <f t="shared" si="55"/>
        <v>_</v>
      </c>
      <c r="M1168" s="2"/>
      <c r="N1168" s="2">
        <f>IF(ISBLANK(Table2[[#This Row],[ActualResult]]), 0, 1)</f>
        <v>0</v>
      </c>
      <c r="O1168" s="2" t="str">
        <f>IF(ISBLANK(Table2[[#This Row],[ActualResult]]), "_", IF(Table2[[#This Row],[ActualWinner]]=Table2[[#This Row],[PredictedWinner]], "Y", "N"))</f>
        <v>_</v>
      </c>
      <c r="P1168" s="2" t="str">
        <f>IF(ISBLANK(Table2[[#This Row],[ActualResult]]), "_", IF(Table2[[#This Row],[ActualAwayScore]]=Table2[[#This Row],[PredictedAwayScore]], "Y", "N"))</f>
        <v>_</v>
      </c>
      <c r="Q1168" s="2" t="str">
        <f>IF(ISBLANK(Table2[[#This Row],[ActualResult]]), "_", IF(Table2[[#This Row],[ActualHomeScore]]=Table2[[#This Row],[PredictedHomeScore]], "Y", "N"))</f>
        <v>_</v>
      </c>
      <c r="R1168" s="2"/>
      <c r="S1168" s="2" t="str">
        <f t="shared" si="54"/>
        <v>_</v>
      </c>
      <c r="T1168" s="2">
        <f>IF(VLOOKUP(Table2[[#This Row],[AwayTeam]],Table3[[Teams]:[D]],2)=VLOOKUP(Table2[[#This Row],[HomeTeam]],Table3[[Teams]:[D]],2),1,0)</f>
        <v>1</v>
      </c>
      <c r="U1168" s="2">
        <f>IF(VLOOKUP(Table2[[#This Row],[AwayTeam]],Table3[[Teams]:[D]],3)=VLOOKUP(Table2[[#This Row],[HomeTeam]],Table3[[Teams]:[D]],3),1,0)</f>
        <v>1</v>
      </c>
      <c r="V1168" s="2">
        <f>IF(Table2[[#This Row],[InterConf]]=1,IF(Table2[[#This Row],[InterDiv]]=0, 1, 0), 0)</f>
        <v>0</v>
      </c>
      <c r="W1168" s="2">
        <f>IF(VLOOKUP(Table2[[#This Row],[AwayTeam]],Table3[[Teams]:[D]],2)&lt;&gt;VLOOKUP(Table2[[#This Row],[HomeTeam]],Table3[[Teams]:[D]],2),1,0)</f>
        <v>0</v>
      </c>
    </row>
    <row r="1169" spans="1:23" x14ac:dyDescent="0.25">
      <c r="B1169" s="1">
        <v>45745</v>
      </c>
      <c r="C1169" s="9" t="s">
        <v>1281</v>
      </c>
      <c r="D1169" s="2" t="s">
        <v>24</v>
      </c>
      <c r="E1169" s="2" t="s">
        <v>23</v>
      </c>
      <c r="F1169" s="2"/>
      <c r="G1169" s="2"/>
      <c r="H1169" s="2" t="str">
        <f t="shared" si="56"/>
        <v>_</v>
      </c>
      <c r="I1169" s="2"/>
      <c r="J1169" s="2"/>
      <c r="K1169" s="2"/>
      <c r="L1169" s="2" t="str">
        <f t="shared" si="55"/>
        <v>_</v>
      </c>
      <c r="M1169" s="2"/>
      <c r="N1169" s="2">
        <f>IF(ISBLANK(Table2[[#This Row],[ActualResult]]), 0, 1)</f>
        <v>0</v>
      </c>
      <c r="O1169" s="2" t="str">
        <f>IF(ISBLANK(Table2[[#This Row],[ActualResult]]), "_", IF(Table2[[#This Row],[ActualWinner]]=Table2[[#This Row],[PredictedWinner]], "Y", "N"))</f>
        <v>_</v>
      </c>
      <c r="P1169" s="2" t="str">
        <f>IF(ISBLANK(Table2[[#This Row],[ActualResult]]), "_", IF(Table2[[#This Row],[ActualAwayScore]]=Table2[[#This Row],[PredictedAwayScore]], "Y", "N"))</f>
        <v>_</v>
      </c>
      <c r="Q1169" s="2" t="str">
        <f>IF(ISBLANK(Table2[[#This Row],[ActualResult]]), "_", IF(Table2[[#This Row],[ActualHomeScore]]=Table2[[#This Row],[PredictedHomeScore]], "Y", "N"))</f>
        <v>_</v>
      </c>
      <c r="R1169" s="2"/>
      <c r="S1169" s="2" t="str">
        <f t="shared" si="54"/>
        <v>_</v>
      </c>
      <c r="T1169" s="2">
        <f>IF(VLOOKUP(Table2[[#This Row],[AwayTeam]],Table3[[Teams]:[D]],2)=VLOOKUP(Table2[[#This Row],[HomeTeam]],Table3[[Teams]:[D]],2),1,0)</f>
        <v>1</v>
      </c>
      <c r="U1169" s="2">
        <f>IF(VLOOKUP(Table2[[#This Row],[AwayTeam]],Table3[[Teams]:[D]],3)=VLOOKUP(Table2[[#This Row],[HomeTeam]],Table3[[Teams]:[D]],3),1,0)</f>
        <v>1</v>
      </c>
      <c r="V1169" s="2">
        <f>IF(Table2[[#This Row],[InterConf]]=1,IF(Table2[[#This Row],[InterDiv]]=0, 1, 0), 0)</f>
        <v>0</v>
      </c>
      <c r="W1169" s="2">
        <f>IF(VLOOKUP(Table2[[#This Row],[AwayTeam]],Table3[[Teams]:[D]],2)&lt;&gt;VLOOKUP(Table2[[#This Row],[HomeTeam]],Table3[[Teams]:[D]],2),1,0)</f>
        <v>0</v>
      </c>
    </row>
    <row r="1170" spans="1:23" x14ac:dyDescent="0.25">
      <c r="B1170" s="1">
        <v>45745</v>
      </c>
      <c r="C1170" s="9" t="s">
        <v>1282</v>
      </c>
      <c r="D1170" s="2" t="s">
        <v>20</v>
      </c>
      <c r="E1170" s="2" t="s">
        <v>38</v>
      </c>
      <c r="F1170" s="2"/>
      <c r="G1170" s="2"/>
      <c r="H1170" s="2" t="str">
        <f t="shared" si="56"/>
        <v>_</v>
      </c>
      <c r="I1170" s="2"/>
      <c r="J1170" s="2"/>
      <c r="K1170" s="2"/>
      <c r="L1170" s="2" t="str">
        <f t="shared" si="55"/>
        <v>_</v>
      </c>
      <c r="M1170" s="2"/>
      <c r="N1170" s="2">
        <f>IF(ISBLANK(Table2[[#This Row],[ActualResult]]), 0, 1)</f>
        <v>0</v>
      </c>
      <c r="O1170" s="2" t="str">
        <f>IF(ISBLANK(Table2[[#This Row],[ActualResult]]), "_", IF(Table2[[#This Row],[ActualWinner]]=Table2[[#This Row],[PredictedWinner]], "Y", "N"))</f>
        <v>_</v>
      </c>
      <c r="P1170" s="2" t="str">
        <f>IF(ISBLANK(Table2[[#This Row],[ActualResult]]), "_", IF(Table2[[#This Row],[ActualAwayScore]]=Table2[[#This Row],[PredictedAwayScore]], "Y", "N"))</f>
        <v>_</v>
      </c>
      <c r="Q1170" s="2" t="str">
        <f>IF(ISBLANK(Table2[[#This Row],[ActualResult]]), "_", IF(Table2[[#This Row],[ActualHomeScore]]=Table2[[#This Row],[PredictedHomeScore]], "Y", "N"))</f>
        <v>_</v>
      </c>
      <c r="R1170" s="2"/>
      <c r="S1170" s="2" t="str">
        <f t="shared" si="54"/>
        <v>_</v>
      </c>
      <c r="T1170" s="2">
        <f>IF(VLOOKUP(Table2[[#This Row],[AwayTeam]],Table3[[Teams]:[D]],2)=VLOOKUP(Table2[[#This Row],[HomeTeam]],Table3[[Teams]:[D]],2),1,0)</f>
        <v>0</v>
      </c>
      <c r="U1170" s="2">
        <f>IF(VLOOKUP(Table2[[#This Row],[AwayTeam]],Table3[[Teams]:[D]],3)=VLOOKUP(Table2[[#This Row],[HomeTeam]],Table3[[Teams]:[D]],3),1,0)</f>
        <v>0</v>
      </c>
      <c r="V1170" s="2">
        <f>IF(Table2[[#This Row],[InterConf]]=1,IF(Table2[[#This Row],[InterDiv]]=0, 1, 0), 0)</f>
        <v>0</v>
      </c>
      <c r="W1170" s="2">
        <f>IF(VLOOKUP(Table2[[#This Row],[AwayTeam]],Table3[[Teams]:[D]],2)&lt;&gt;VLOOKUP(Table2[[#This Row],[HomeTeam]],Table3[[Teams]:[D]],2),1,0)</f>
        <v>1</v>
      </c>
    </row>
    <row r="1171" spans="1:23" x14ac:dyDescent="0.25">
      <c r="A1171" s="5"/>
      <c r="B1171" s="3">
        <v>45745</v>
      </c>
      <c r="C1171" s="10" t="s">
        <v>1283</v>
      </c>
      <c r="D1171" s="4" t="s">
        <v>34</v>
      </c>
      <c r="E1171" s="4" t="s">
        <v>12</v>
      </c>
      <c r="F1171" s="4"/>
      <c r="G1171" s="4"/>
      <c r="H1171" s="4" t="str">
        <f t="shared" si="56"/>
        <v>_</v>
      </c>
      <c r="I1171" s="4"/>
      <c r="J1171" s="4"/>
      <c r="K1171" s="4"/>
      <c r="L1171" s="2" t="str">
        <f t="shared" si="55"/>
        <v>_</v>
      </c>
      <c r="M1171" s="4"/>
      <c r="N1171" s="4">
        <f>IF(ISBLANK(Table2[[#This Row],[ActualResult]]), 0, 1)</f>
        <v>0</v>
      </c>
      <c r="O1171" s="4" t="str">
        <f>IF(ISBLANK(Table2[[#This Row],[ActualResult]]), "_", IF(Table2[[#This Row],[ActualWinner]]=Table2[[#This Row],[PredictedWinner]], "Y", "N"))</f>
        <v>_</v>
      </c>
      <c r="P1171" s="4" t="str">
        <f>IF(ISBLANK(Table2[[#This Row],[ActualResult]]), "_", IF(Table2[[#This Row],[ActualAwayScore]]=Table2[[#This Row],[PredictedAwayScore]], "Y", "N"))</f>
        <v>_</v>
      </c>
      <c r="Q1171" s="4" t="str">
        <f>IF(ISBLANK(Table2[[#This Row],[ActualResult]]), "_", IF(Table2[[#This Row],[ActualHomeScore]]=Table2[[#This Row],[PredictedHomeScore]], "Y", "N"))</f>
        <v>_</v>
      </c>
      <c r="R1171" s="2"/>
      <c r="S1171" s="2" t="str">
        <f t="shared" si="54"/>
        <v>_</v>
      </c>
      <c r="T1171" s="2">
        <f>IF(VLOOKUP(Table2[[#This Row],[AwayTeam]],Table3[[Teams]:[D]],2)=VLOOKUP(Table2[[#This Row],[HomeTeam]],Table3[[Teams]:[D]],2),1,0)</f>
        <v>1</v>
      </c>
      <c r="U1171" s="2">
        <f>IF(VLOOKUP(Table2[[#This Row],[AwayTeam]],Table3[[Teams]:[D]],3)=VLOOKUP(Table2[[#This Row],[HomeTeam]],Table3[[Teams]:[D]],3),1,0)</f>
        <v>0</v>
      </c>
      <c r="V1171" s="2">
        <f>IF(Table2[[#This Row],[InterConf]]=1,IF(Table2[[#This Row],[InterDiv]]=0, 1, 0), 0)</f>
        <v>1</v>
      </c>
      <c r="W1171" s="2">
        <f>IF(VLOOKUP(Table2[[#This Row],[AwayTeam]],Table3[[Teams]:[D]],2)&lt;&gt;VLOOKUP(Table2[[#This Row],[HomeTeam]],Table3[[Teams]:[D]],2),1,0)</f>
        <v>0</v>
      </c>
    </row>
    <row r="1172" spans="1:23" x14ac:dyDescent="0.25">
      <c r="B1172" s="1">
        <v>45746</v>
      </c>
      <c r="C1172" s="9" t="s">
        <v>1284</v>
      </c>
      <c r="D1172" s="2" t="s">
        <v>19</v>
      </c>
      <c r="E1172" s="2" t="s">
        <v>14</v>
      </c>
      <c r="F1172" s="2"/>
      <c r="G1172" s="2"/>
      <c r="H1172" s="2" t="str">
        <f t="shared" si="56"/>
        <v>_</v>
      </c>
      <c r="I1172" s="2"/>
      <c r="J1172" s="2"/>
      <c r="K1172" s="2"/>
      <c r="L1172" s="19" t="str">
        <f t="shared" si="55"/>
        <v>_</v>
      </c>
      <c r="M1172" s="2"/>
      <c r="N1172" s="2">
        <f>IF(ISBLANK(Table2[[#This Row],[ActualResult]]), 0, 1)</f>
        <v>0</v>
      </c>
      <c r="O1172" s="2" t="str">
        <f>IF(ISBLANK(Table2[[#This Row],[ActualResult]]), "_", IF(Table2[[#This Row],[ActualWinner]]=Table2[[#This Row],[PredictedWinner]], "Y", "N"))</f>
        <v>_</v>
      </c>
      <c r="P1172" s="2" t="str">
        <f>IF(ISBLANK(Table2[[#This Row],[ActualResult]]), "_", IF(Table2[[#This Row],[ActualAwayScore]]=Table2[[#This Row],[PredictedAwayScore]], "Y", "N"))</f>
        <v>_</v>
      </c>
      <c r="Q1172" s="2" t="str">
        <f>IF(ISBLANK(Table2[[#This Row],[ActualResult]]), "_", IF(Table2[[#This Row],[ActualHomeScore]]=Table2[[#This Row],[PredictedHomeScore]], "Y", "N"))</f>
        <v>_</v>
      </c>
      <c r="R1172" s="2"/>
      <c r="S1172" s="2" t="str">
        <f t="shared" si="54"/>
        <v>_</v>
      </c>
      <c r="T1172" s="2">
        <f>IF(VLOOKUP(Table2[[#This Row],[AwayTeam]],Table3[[Teams]:[D]],2)=VLOOKUP(Table2[[#This Row],[HomeTeam]],Table3[[Teams]:[D]],2),1,0)</f>
        <v>1</v>
      </c>
      <c r="U1172" s="2">
        <f>IF(VLOOKUP(Table2[[#This Row],[AwayTeam]],Table3[[Teams]:[D]],3)=VLOOKUP(Table2[[#This Row],[HomeTeam]],Table3[[Teams]:[D]],3),1,0)</f>
        <v>1</v>
      </c>
      <c r="V1172" s="2">
        <f>IF(Table2[[#This Row],[InterConf]]=1,IF(Table2[[#This Row],[InterDiv]]=0, 1, 0), 0)</f>
        <v>0</v>
      </c>
      <c r="W1172" s="2">
        <f>IF(VLOOKUP(Table2[[#This Row],[AwayTeam]],Table3[[Teams]:[D]],2)&lt;&gt;VLOOKUP(Table2[[#This Row],[HomeTeam]],Table3[[Teams]:[D]],2),1,0)</f>
        <v>0</v>
      </c>
    </row>
    <row r="1173" spans="1:23" x14ac:dyDescent="0.25">
      <c r="B1173" s="1">
        <v>45746</v>
      </c>
      <c r="C1173" s="9" t="s">
        <v>1285</v>
      </c>
      <c r="D1173" s="2" t="s">
        <v>29</v>
      </c>
      <c r="E1173" s="2" t="s">
        <v>46</v>
      </c>
      <c r="F1173" s="2"/>
      <c r="G1173" s="2"/>
      <c r="H1173" s="2" t="str">
        <f t="shared" si="56"/>
        <v>_</v>
      </c>
      <c r="I1173" s="2"/>
      <c r="J1173" s="2"/>
      <c r="K1173" s="2"/>
      <c r="L1173" s="2" t="str">
        <f t="shared" si="55"/>
        <v>_</v>
      </c>
      <c r="M1173" s="2"/>
      <c r="N1173" s="2">
        <f>IF(ISBLANK(Table2[[#This Row],[ActualResult]]), 0, 1)</f>
        <v>0</v>
      </c>
      <c r="O1173" s="2" t="str">
        <f>IF(ISBLANK(Table2[[#This Row],[ActualResult]]), "_", IF(Table2[[#This Row],[ActualWinner]]=Table2[[#This Row],[PredictedWinner]], "Y", "N"))</f>
        <v>_</v>
      </c>
      <c r="P1173" s="2" t="str">
        <f>IF(ISBLANK(Table2[[#This Row],[ActualResult]]), "_", IF(Table2[[#This Row],[ActualAwayScore]]=Table2[[#This Row],[PredictedAwayScore]], "Y", "N"))</f>
        <v>_</v>
      </c>
      <c r="Q1173" s="2" t="str">
        <f>IF(ISBLANK(Table2[[#This Row],[ActualResult]]), "_", IF(Table2[[#This Row],[ActualHomeScore]]=Table2[[#This Row],[PredictedHomeScore]], "Y", "N"))</f>
        <v>_</v>
      </c>
      <c r="R1173" s="2"/>
      <c r="S1173" s="2" t="str">
        <f t="shared" si="54"/>
        <v>_</v>
      </c>
      <c r="T1173" s="2">
        <f>IF(VLOOKUP(Table2[[#This Row],[AwayTeam]],Table3[[Teams]:[D]],2)=VLOOKUP(Table2[[#This Row],[HomeTeam]],Table3[[Teams]:[D]],2),1,0)</f>
        <v>1</v>
      </c>
      <c r="U1173" s="2">
        <f>IF(VLOOKUP(Table2[[#This Row],[AwayTeam]],Table3[[Teams]:[D]],3)=VLOOKUP(Table2[[#This Row],[HomeTeam]],Table3[[Teams]:[D]],3),1,0)</f>
        <v>0</v>
      </c>
      <c r="V1173" s="2">
        <f>IF(Table2[[#This Row],[InterConf]]=1,IF(Table2[[#This Row],[InterDiv]]=0, 1, 0), 0)</f>
        <v>1</v>
      </c>
      <c r="W1173" s="2">
        <f>IF(VLOOKUP(Table2[[#This Row],[AwayTeam]],Table3[[Teams]:[D]],2)&lt;&gt;VLOOKUP(Table2[[#This Row],[HomeTeam]],Table3[[Teams]:[D]],2),1,0)</f>
        <v>0</v>
      </c>
    </row>
    <row r="1174" spans="1:23" x14ac:dyDescent="0.25">
      <c r="B1174" s="1">
        <v>45746</v>
      </c>
      <c r="C1174" s="9" t="s">
        <v>1286</v>
      </c>
      <c r="D1174" s="2" t="s">
        <v>25</v>
      </c>
      <c r="E1174" s="2" t="s">
        <v>22</v>
      </c>
      <c r="F1174" s="2"/>
      <c r="G1174" s="2"/>
      <c r="H1174" s="2" t="str">
        <f t="shared" si="56"/>
        <v>_</v>
      </c>
      <c r="I1174" s="2"/>
      <c r="J1174" s="2"/>
      <c r="K1174" s="2"/>
      <c r="L1174" s="2" t="str">
        <f t="shared" si="55"/>
        <v>_</v>
      </c>
      <c r="M1174" s="2"/>
      <c r="N1174" s="2">
        <f>IF(ISBLANK(Table2[[#This Row],[ActualResult]]), 0, 1)</f>
        <v>0</v>
      </c>
      <c r="O1174" s="2" t="str">
        <f>IF(ISBLANK(Table2[[#This Row],[ActualResult]]), "_", IF(Table2[[#This Row],[ActualWinner]]=Table2[[#This Row],[PredictedWinner]], "Y", "N"))</f>
        <v>_</v>
      </c>
      <c r="P1174" s="2" t="str">
        <f>IF(ISBLANK(Table2[[#This Row],[ActualResult]]), "_", IF(Table2[[#This Row],[ActualAwayScore]]=Table2[[#This Row],[PredictedAwayScore]], "Y", "N"))</f>
        <v>_</v>
      </c>
      <c r="Q1174" s="2" t="str">
        <f>IF(ISBLANK(Table2[[#This Row],[ActualResult]]), "_", IF(Table2[[#This Row],[ActualHomeScore]]=Table2[[#This Row],[PredictedHomeScore]], "Y", "N"))</f>
        <v>_</v>
      </c>
      <c r="R1174" s="2"/>
      <c r="S1174" s="2" t="str">
        <f t="shared" si="54"/>
        <v>_</v>
      </c>
      <c r="T1174" s="2">
        <f>IF(VLOOKUP(Table2[[#This Row],[AwayTeam]],Table3[[Teams]:[D]],2)=VLOOKUP(Table2[[#This Row],[HomeTeam]],Table3[[Teams]:[D]],2),1,0)</f>
        <v>1</v>
      </c>
      <c r="U1174" s="2">
        <f>IF(VLOOKUP(Table2[[#This Row],[AwayTeam]],Table3[[Teams]:[D]],3)=VLOOKUP(Table2[[#This Row],[HomeTeam]],Table3[[Teams]:[D]],3),1,0)</f>
        <v>0</v>
      </c>
      <c r="V1174" s="2">
        <f>IF(Table2[[#This Row],[InterConf]]=1,IF(Table2[[#This Row],[InterDiv]]=0, 1, 0), 0)</f>
        <v>1</v>
      </c>
      <c r="W1174" s="2">
        <f>IF(VLOOKUP(Table2[[#This Row],[AwayTeam]],Table3[[Teams]:[D]],2)&lt;&gt;VLOOKUP(Table2[[#This Row],[HomeTeam]],Table3[[Teams]:[D]],2),1,0)</f>
        <v>0</v>
      </c>
    </row>
    <row r="1175" spans="1:23" x14ac:dyDescent="0.25">
      <c r="B1175" s="1">
        <v>45746</v>
      </c>
      <c r="C1175" s="9" t="s">
        <v>1287</v>
      </c>
      <c r="D1175" s="2" t="s">
        <v>15</v>
      </c>
      <c r="E1175" s="2" t="s">
        <v>17</v>
      </c>
      <c r="F1175" s="2"/>
      <c r="G1175" s="2"/>
      <c r="H1175" s="2" t="str">
        <f t="shared" si="56"/>
        <v>_</v>
      </c>
      <c r="I1175" s="2"/>
      <c r="J1175" s="2"/>
      <c r="K1175" s="2"/>
      <c r="L1175" s="2" t="str">
        <f t="shared" si="55"/>
        <v>_</v>
      </c>
      <c r="M1175" s="2"/>
      <c r="N1175" s="2">
        <f>IF(ISBLANK(Table2[[#This Row],[ActualResult]]), 0, 1)</f>
        <v>0</v>
      </c>
      <c r="O1175" s="2" t="str">
        <f>IF(ISBLANK(Table2[[#This Row],[ActualResult]]), "_", IF(Table2[[#This Row],[ActualWinner]]=Table2[[#This Row],[PredictedWinner]], "Y", "N"))</f>
        <v>_</v>
      </c>
      <c r="P1175" s="2" t="str">
        <f>IF(ISBLANK(Table2[[#This Row],[ActualResult]]), "_", IF(Table2[[#This Row],[ActualAwayScore]]=Table2[[#This Row],[PredictedAwayScore]], "Y", "N"))</f>
        <v>_</v>
      </c>
      <c r="Q1175" s="2" t="str">
        <f>IF(ISBLANK(Table2[[#This Row],[ActualResult]]), "_", IF(Table2[[#This Row],[ActualHomeScore]]=Table2[[#This Row],[PredictedHomeScore]], "Y", "N"))</f>
        <v>_</v>
      </c>
      <c r="R1175" s="2"/>
      <c r="S1175" s="2" t="str">
        <f t="shared" si="54"/>
        <v>_</v>
      </c>
      <c r="T1175" s="2">
        <f>IF(VLOOKUP(Table2[[#This Row],[AwayTeam]],Table3[[Teams]:[D]],2)=VLOOKUP(Table2[[#This Row],[HomeTeam]],Table3[[Teams]:[D]],2),1,0)</f>
        <v>1</v>
      </c>
      <c r="U1175" s="2">
        <f>IF(VLOOKUP(Table2[[#This Row],[AwayTeam]],Table3[[Teams]:[D]],3)=VLOOKUP(Table2[[#This Row],[HomeTeam]],Table3[[Teams]:[D]],3),1,0)</f>
        <v>1</v>
      </c>
      <c r="V1175" s="2">
        <f>IF(Table2[[#This Row],[InterConf]]=1,IF(Table2[[#This Row],[InterDiv]]=0, 1, 0), 0)</f>
        <v>0</v>
      </c>
      <c r="W1175" s="2">
        <f>IF(VLOOKUP(Table2[[#This Row],[AwayTeam]],Table3[[Teams]:[D]],2)&lt;&gt;VLOOKUP(Table2[[#This Row],[HomeTeam]],Table3[[Teams]:[D]],2),1,0)</f>
        <v>0</v>
      </c>
    </row>
    <row r="1176" spans="1:23" x14ac:dyDescent="0.25">
      <c r="B1176" s="1">
        <v>45746</v>
      </c>
      <c r="C1176" s="9" t="s">
        <v>1288</v>
      </c>
      <c r="D1176" s="2" t="s">
        <v>30</v>
      </c>
      <c r="E1176" s="2" t="s">
        <v>21</v>
      </c>
      <c r="F1176" s="2"/>
      <c r="G1176" s="2"/>
      <c r="H1176" s="2" t="str">
        <f t="shared" si="56"/>
        <v>_</v>
      </c>
      <c r="I1176" s="2"/>
      <c r="J1176" s="2"/>
      <c r="K1176" s="2"/>
      <c r="L1176" s="2" t="str">
        <f t="shared" si="55"/>
        <v>_</v>
      </c>
      <c r="M1176" s="2"/>
      <c r="N1176" s="2">
        <f>IF(ISBLANK(Table2[[#This Row],[ActualResult]]), 0, 1)</f>
        <v>0</v>
      </c>
      <c r="O1176" s="2" t="str">
        <f>IF(ISBLANK(Table2[[#This Row],[ActualResult]]), "_", IF(Table2[[#This Row],[ActualWinner]]=Table2[[#This Row],[PredictedWinner]], "Y", "N"))</f>
        <v>_</v>
      </c>
      <c r="P1176" s="2" t="str">
        <f>IF(ISBLANK(Table2[[#This Row],[ActualResult]]), "_", IF(Table2[[#This Row],[ActualAwayScore]]=Table2[[#This Row],[PredictedAwayScore]], "Y", "N"))</f>
        <v>_</v>
      </c>
      <c r="Q1176" s="2" t="str">
        <f>IF(ISBLANK(Table2[[#This Row],[ActualResult]]), "_", IF(Table2[[#This Row],[ActualHomeScore]]=Table2[[#This Row],[PredictedHomeScore]], "Y", "N"))</f>
        <v>_</v>
      </c>
      <c r="R1176" s="2"/>
      <c r="S1176" s="2" t="str">
        <f t="shared" si="54"/>
        <v>_</v>
      </c>
      <c r="T1176" s="2">
        <f>IF(VLOOKUP(Table2[[#This Row],[AwayTeam]],Table3[[Teams]:[D]],2)=VLOOKUP(Table2[[#This Row],[HomeTeam]],Table3[[Teams]:[D]],2),1,0)</f>
        <v>1</v>
      </c>
      <c r="U1176" s="2">
        <f>IF(VLOOKUP(Table2[[#This Row],[AwayTeam]],Table3[[Teams]:[D]],3)=VLOOKUP(Table2[[#This Row],[HomeTeam]],Table3[[Teams]:[D]],3),1,0)</f>
        <v>0</v>
      </c>
      <c r="V1176" s="2">
        <f>IF(Table2[[#This Row],[InterConf]]=1,IF(Table2[[#This Row],[InterDiv]]=0, 1, 0), 0)</f>
        <v>1</v>
      </c>
      <c r="W1176" s="2">
        <f>IF(VLOOKUP(Table2[[#This Row],[AwayTeam]],Table3[[Teams]:[D]],2)&lt;&gt;VLOOKUP(Table2[[#This Row],[HomeTeam]],Table3[[Teams]:[D]],2),1,0)</f>
        <v>0</v>
      </c>
    </row>
    <row r="1177" spans="1:23" x14ac:dyDescent="0.25">
      <c r="B1177" s="1">
        <v>45746</v>
      </c>
      <c r="C1177" s="9" t="s">
        <v>1289</v>
      </c>
      <c r="D1177" s="2" t="s">
        <v>33</v>
      </c>
      <c r="E1177" s="2" t="s">
        <v>44</v>
      </c>
      <c r="F1177" s="2"/>
      <c r="G1177" s="2"/>
      <c r="H1177" s="2" t="str">
        <f t="shared" si="56"/>
        <v>_</v>
      </c>
      <c r="I1177" s="2"/>
      <c r="J1177" s="2"/>
      <c r="K1177" s="2"/>
      <c r="L1177" s="2" t="str">
        <f t="shared" si="55"/>
        <v>_</v>
      </c>
      <c r="M1177" s="2"/>
      <c r="N1177" s="2">
        <f>IF(ISBLANK(Table2[[#This Row],[ActualResult]]), 0, 1)</f>
        <v>0</v>
      </c>
      <c r="O1177" s="2" t="str">
        <f>IF(ISBLANK(Table2[[#This Row],[ActualResult]]), "_", IF(Table2[[#This Row],[ActualWinner]]=Table2[[#This Row],[PredictedWinner]], "Y", "N"))</f>
        <v>_</v>
      </c>
      <c r="P1177" s="2" t="str">
        <f>IF(ISBLANK(Table2[[#This Row],[ActualResult]]), "_", IF(Table2[[#This Row],[ActualAwayScore]]=Table2[[#This Row],[PredictedAwayScore]], "Y", "N"))</f>
        <v>_</v>
      </c>
      <c r="Q1177" s="2" t="str">
        <f>IF(ISBLANK(Table2[[#This Row],[ActualResult]]), "_", IF(Table2[[#This Row],[ActualHomeScore]]=Table2[[#This Row],[PredictedHomeScore]], "Y", "N"))</f>
        <v>_</v>
      </c>
      <c r="R1177" s="2"/>
      <c r="S1177" s="2" t="str">
        <f t="shared" si="54"/>
        <v>_</v>
      </c>
      <c r="T1177" s="2">
        <f>IF(VLOOKUP(Table2[[#This Row],[AwayTeam]],Table3[[Teams]:[D]],2)=VLOOKUP(Table2[[#This Row],[HomeTeam]],Table3[[Teams]:[D]],2),1,0)</f>
        <v>1</v>
      </c>
      <c r="U1177" s="2">
        <f>IF(VLOOKUP(Table2[[#This Row],[AwayTeam]],Table3[[Teams]:[D]],3)=VLOOKUP(Table2[[#This Row],[HomeTeam]],Table3[[Teams]:[D]],3),1,0)</f>
        <v>1</v>
      </c>
      <c r="V1177" s="2">
        <f>IF(Table2[[#This Row],[InterConf]]=1,IF(Table2[[#This Row],[InterDiv]]=0, 1, 0), 0)</f>
        <v>0</v>
      </c>
      <c r="W1177" s="2">
        <f>IF(VLOOKUP(Table2[[#This Row],[AwayTeam]],Table3[[Teams]:[D]],2)&lt;&gt;VLOOKUP(Table2[[#This Row],[HomeTeam]],Table3[[Teams]:[D]],2),1,0)</f>
        <v>0</v>
      </c>
    </row>
    <row r="1178" spans="1:23" x14ac:dyDescent="0.25">
      <c r="B1178" s="1">
        <v>45746</v>
      </c>
      <c r="C1178" s="9" t="s">
        <v>1290</v>
      </c>
      <c r="D1178" s="2" t="s">
        <v>18</v>
      </c>
      <c r="E1178" s="2" t="s">
        <v>47</v>
      </c>
      <c r="F1178" s="2"/>
      <c r="G1178" s="2"/>
      <c r="H1178" s="2" t="str">
        <f t="shared" si="56"/>
        <v>_</v>
      </c>
      <c r="I1178" s="2"/>
      <c r="J1178" s="2"/>
      <c r="K1178" s="2"/>
      <c r="L1178" s="2" t="str">
        <f t="shared" si="55"/>
        <v>_</v>
      </c>
      <c r="M1178" s="2"/>
      <c r="N1178" s="2">
        <f>IF(ISBLANK(Table2[[#This Row],[ActualResult]]), 0, 1)</f>
        <v>0</v>
      </c>
      <c r="O1178" s="2" t="str">
        <f>IF(ISBLANK(Table2[[#This Row],[ActualResult]]), "_", IF(Table2[[#This Row],[ActualWinner]]=Table2[[#This Row],[PredictedWinner]], "Y", "N"))</f>
        <v>_</v>
      </c>
      <c r="P1178" s="2" t="str">
        <f>IF(ISBLANK(Table2[[#This Row],[ActualResult]]), "_", IF(Table2[[#This Row],[ActualAwayScore]]=Table2[[#This Row],[PredictedAwayScore]], "Y", "N"))</f>
        <v>_</v>
      </c>
      <c r="Q1178" s="2" t="str">
        <f>IF(ISBLANK(Table2[[#This Row],[ActualResult]]), "_", IF(Table2[[#This Row],[ActualHomeScore]]=Table2[[#This Row],[PredictedHomeScore]], "Y", "N"))</f>
        <v>_</v>
      </c>
      <c r="R1178" s="2"/>
      <c r="S1178" s="2" t="str">
        <f t="shared" si="54"/>
        <v>_</v>
      </c>
      <c r="T1178" s="2">
        <f>IF(VLOOKUP(Table2[[#This Row],[AwayTeam]],Table3[[Teams]:[D]],2)=VLOOKUP(Table2[[#This Row],[HomeTeam]],Table3[[Teams]:[D]],2),1,0)</f>
        <v>0</v>
      </c>
      <c r="U1178" s="2">
        <f>IF(VLOOKUP(Table2[[#This Row],[AwayTeam]],Table3[[Teams]:[D]],3)=VLOOKUP(Table2[[#This Row],[HomeTeam]],Table3[[Teams]:[D]],3),1,0)</f>
        <v>0</v>
      </c>
      <c r="V1178" s="2">
        <f>IF(Table2[[#This Row],[InterConf]]=1,IF(Table2[[#This Row],[InterDiv]]=0, 1, 0), 0)</f>
        <v>0</v>
      </c>
      <c r="W1178" s="2">
        <f>IF(VLOOKUP(Table2[[#This Row],[AwayTeam]],Table3[[Teams]:[D]],2)&lt;&gt;VLOOKUP(Table2[[#This Row],[HomeTeam]],Table3[[Teams]:[D]],2),1,0)</f>
        <v>1</v>
      </c>
    </row>
    <row r="1179" spans="1:23" x14ac:dyDescent="0.25">
      <c r="A1179" s="5"/>
      <c r="B1179" s="3">
        <v>45746</v>
      </c>
      <c r="C1179" s="10" t="s">
        <v>1291</v>
      </c>
      <c r="D1179" s="4" t="s">
        <v>38</v>
      </c>
      <c r="E1179" s="4" t="s">
        <v>28</v>
      </c>
      <c r="F1179" s="4"/>
      <c r="G1179" s="4"/>
      <c r="H1179" s="4" t="str">
        <f t="shared" si="56"/>
        <v>_</v>
      </c>
      <c r="I1179" s="4"/>
      <c r="J1179" s="4"/>
      <c r="K1179" s="4"/>
      <c r="L1179" s="4" t="str">
        <f t="shared" si="55"/>
        <v>_</v>
      </c>
      <c r="M1179" s="4"/>
      <c r="N1179" s="4">
        <f>IF(ISBLANK(Table2[[#This Row],[ActualResult]]), 0, 1)</f>
        <v>0</v>
      </c>
      <c r="O1179" s="4" t="str">
        <f>IF(ISBLANK(Table2[[#This Row],[ActualResult]]), "_", IF(Table2[[#This Row],[ActualWinner]]=Table2[[#This Row],[PredictedWinner]], "Y", "N"))</f>
        <v>_</v>
      </c>
      <c r="P1179" s="4" t="str">
        <f>IF(ISBLANK(Table2[[#This Row],[ActualResult]]), "_", IF(Table2[[#This Row],[ActualAwayScore]]=Table2[[#This Row],[PredictedAwayScore]], "Y", "N"))</f>
        <v>_</v>
      </c>
      <c r="Q1179" s="4" t="str">
        <f>IF(ISBLANK(Table2[[#This Row],[ActualResult]]), "_", IF(Table2[[#This Row],[ActualHomeScore]]=Table2[[#This Row],[PredictedHomeScore]], "Y", "N"))</f>
        <v>_</v>
      </c>
      <c r="R1179" s="2"/>
      <c r="S1179" s="2" t="str">
        <f t="shared" si="54"/>
        <v>_</v>
      </c>
      <c r="T1179" s="2">
        <f>IF(VLOOKUP(Table2[[#This Row],[AwayTeam]],Table3[[Teams]:[D]],2)=VLOOKUP(Table2[[#This Row],[HomeTeam]],Table3[[Teams]:[D]],2),1,0)</f>
        <v>1</v>
      </c>
      <c r="U1179" s="2">
        <f>IF(VLOOKUP(Table2[[#This Row],[AwayTeam]],Table3[[Teams]:[D]],3)=VLOOKUP(Table2[[#This Row],[HomeTeam]],Table3[[Teams]:[D]],3),1,0)</f>
        <v>1</v>
      </c>
      <c r="V1179" s="2">
        <f>IF(Table2[[#This Row],[InterConf]]=1,IF(Table2[[#This Row],[InterDiv]]=0, 1, 0), 0)</f>
        <v>0</v>
      </c>
      <c r="W1179" s="2">
        <f>IF(VLOOKUP(Table2[[#This Row],[AwayTeam]],Table3[[Teams]:[D]],2)&lt;&gt;VLOOKUP(Table2[[#This Row],[HomeTeam]],Table3[[Teams]:[D]],2),1,0)</f>
        <v>0</v>
      </c>
    </row>
    <row r="1180" spans="1:23" x14ac:dyDescent="0.25">
      <c r="B1180" s="1">
        <v>45747</v>
      </c>
      <c r="C1180" s="9" t="s">
        <v>1292</v>
      </c>
      <c r="D1180" s="2" t="s">
        <v>37</v>
      </c>
      <c r="E1180" s="2" t="s">
        <v>32</v>
      </c>
      <c r="F1180" s="2"/>
      <c r="G1180" s="2"/>
      <c r="H1180" s="2" t="str">
        <f t="shared" si="56"/>
        <v>_</v>
      </c>
      <c r="I1180" s="2"/>
      <c r="J1180" s="2"/>
      <c r="K1180" s="2"/>
      <c r="L1180" s="2" t="str">
        <f t="shared" si="55"/>
        <v>_</v>
      </c>
      <c r="M1180" s="2"/>
      <c r="N1180" s="2">
        <f>IF(ISBLANK(Table2[[#This Row],[ActualResult]]), 0, 1)</f>
        <v>0</v>
      </c>
      <c r="O1180" s="2" t="str">
        <f>IF(ISBLANK(Table2[[#This Row],[ActualResult]]), "_", IF(Table2[[#This Row],[ActualWinner]]=Table2[[#This Row],[PredictedWinner]], "Y", "N"))</f>
        <v>_</v>
      </c>
      <c r="P1180" s="2" t="str">
        <f>IF(ISBLANK(Table2[[#This Row],[ActualResult]]), "_", IF(Table2[[#This Row],[ActualAwayScore]]=Table2[[#This Row],[PredictedAwayScore]], "Y", "N"))</f>
        <v>_</v>
      </c>
      <c r="Q1180" s="2" t="str">
        <f>IF(ISBLANK(Table2[[#This Row],[ActualResult]]), "_", IF(Table2[[#This Row],[ActualHomeScore]]=Table2[[#This Row],[PredictedHomeScore]], "Y", "N"))</f>
        <v>_</v>
      </c>
      <c r="R1180" s="2"/>
      <c r="S1180" s="2" t="str">
        <f t="shared" si="54"/>
        <v>_</v>
      </c>
      <c r="T1180" s="2">
        <f>IF(VLOOKUP(Table2[[#This Row],[AwayTeam]],Table3[[Teams]:[D]],2)=VLOOKUP(Table2[[#This Row],[HomeTeam]],Table3[[Teams]:[D]],2),1,0)</f>
        <v>0</v>
      </c>
      <c r="U1180" s="2">
        <f>IF(VLOOKUP(Table2[[#This Row],[AwayTeam]],Table3[[Teams]:[D]],3)=VLOOKUP(Table2[[#This Row],[HomeTeam]],Table3[[Teams]:[D]],3),1,0)</f>
        <v>0</v>
      </c>
      <c r="V1180" s="2">
        <f>IF(Table2[[#This Row],[InterConf]]=1,IF(Table2[[#This Row],[InterDiv]]=0, 1, 0), 0)</f>
        <v>0</v>
      </c>
      <c r="W1180" s="2">
        <f>IF(VLOOKUP(Table2[[#This Row],[AwayTeam]],Table3[[Teams]:[D]],2)&lt;&gt;VLOOKUP(Table2[[#This Row],[HomeTeam]],Table3[[Teams]:[D]],2),1,0)</f>
        <v>1</v>
      </c>
    </row>
    <row r="1181" spans="1:23" x14ac:dyDescent="0.25">
      <c r="B1181" s="1">
        <v>45747</v>
      </c>
      <c r="C1181" s="9" t="s">
        <v>1293</v>
      </c>
      <c r="D1181" s="2" t="s">
        <v>35</v>
      </c>
      <c r="E1181" s="2" t="s">
        <v>45</v>
      </c>
      <c r="F1181" s="2"/>
      <c r="G1181" s="2"/>
      <c r="H1181" s="2" t="str">
        <f t="shared" si="56"/>
        <v>_</v>
      </c>
      <c r="I1181" s="2"/>
      <c r="J1181" s="2"/>
      <c r="K1181" s="2"/>
      <c r="L1181" s="2" t="str">
        <f t="shared" si="55"/>
        <v>_</v>
      </c>
      <c r="M1181" s="2"/>
      <c r="N1181" s="2">
        <f>IF(ISBLANK(Table2[[#This Row],[ActualResult]]), 0, 1)</f>
        <v>0</v>
      </c>
      <c r="O1181" s="2" t="str">
        <f>IF(ISBLANK(Table2[[#This Row],[ActualResult]]), "_", IF(Table2[[#This Row],[ActualWinner]]=Table2[[#This Row],[PredictedWinner]], "Y", "N"))</f>
        <v>_</v>
      </c>
      <c r="P1181" s="2" t="str">
        <f>IF(ISBLANK(Table2[[#This Row],[ActualResult]]), "_", IF(Table2[[#This Row],[ActualAwayScore]]=Table2[[#This Row],[PredictedAwayScore]], "Y", "N"))</f>
        <v>_</v>
      </c>
      <c r="Q1181" s="2" t="str">
        <f>IF(ISBLANK(Table2[[#This Row],[ActualResult]]), "_", IF(Table2[[#This Row],[ActualHomeScore]]=Table2[[#This Row],[PredictedHomeScore]], "Y", "N"))</f>
        <v>_</v>
      </c>
      <c r="R1181" s="2"/>
      <c r="S1181" s="2" t="str">
        <f t="shared" si="54"/>
        <v>_</v>
      </c>
      <c r="T1181" s="2">
        <f>IF(VLOOKUP(Table2[[#This Row],[AwayTeam]],Table3[[Teams]:[D]],2)=VLOOKUP(Table2[[#This Row],[HomeTeam]],Table3[[Teams]:[D]],2),1,0)</f>
        <v>0</v>
      </c>
      <c r="U1181" s="2">
        <f>IF(VLOOKUP(Table2[[#This Row],[AwayTeam]],Table3[[Teams]:[D]],3)=VLOOKUP(Table2[[#This Row],[HomeTeam]],Table3[[Teams]:[D]],3),1,0)</f>
        <v>0</v>
      </c>
      <c r="V1181" s="2">
        <f>IF(Table2[[#This Row],[InterConf]]=1,IF(Table2[[#This Row],[InterDiv]]=0, 1, 0), 0)</f>
        <v>0</v>
      </c>
      <c r="W1181" s="2">
        <f>IF(VLOOKUP(Table2[[#This Row],[AwayTeam]],Table3[[Teams]:[D]],2)&lt;&gt;VLOOKUP(Table2[[#This Row],[HomeTeam]],Table3[[Teams]:[D]],2),1,0)</f>
        <v>1</v>
      </c>
    </row>
    <row r="1182" spans="1:23" x14ac:dyDescent="0.25">
      <c r="B1182" s="1">
        <v>45747</v>
      </c>
      <c r="C1182" s="9" t="s">
        <v>1294</v>
      </c>
      <c r="D1182" s="2" t="s">
        <v>24</v>
      </c>
      <c r="E1182" s="2" t="s">
        <v>26</v>
      </c>
      <c r="F1182" s="2"/>
      <c r="G1182" s="2"/>
      <c r="H1182" s="2" t="str">
        <f t="shared" si="56"/>
        <v>_</v>
      </c>
      <c r="I1182" s="2"/>
      <c r="J1182" s="2"/>
      <c r="K1182" s="2"/>
      <c r="L1182" s="2" t="str">
        <f t="shared" si="55"/>
        <v>_</v>
      </c>
      <c r="M1182" s="2"/>
      <c r="N1182" s="2">
        <f>IF(ISBLANK(Table2[[#This Row],[ActualResult]]), 0, 1)</f>
        <v>0</v>
      </c>
      <c r="O1182" s="2" t="str">
        <f>IF(ISBLANK(Table2[[#This Row],[ActualResult]]), "_", IF(Table2[[#This Row],[ActualWinner]]=Table2[[#This Row],[PredictedWinner]], "Y", "N"))</f>
        <v>_</v>
      </c>
      <c r="P1182" s="2" t="str">
        <f>IF(ISBLANK(Table2[[#This Row],[ActualResult]]), "_", IF(Table2[[#This Row],[ActualAwayScore]]=Table2[[#This Row],[PredictedAwayScore]], "Y", "N"))</f>
        <v>_</v>
      </c>
      <c r="Q1182" s="2" t="str">
        <f>IF(ISBLANK(Table2[[#This Row],[ActualResult]]), "_", IF(Table2[[#This Row],[ActualHomeScore]]=Table2[[#This Row],[PredictedHomeScore]], "Y", "N"))</f>
        <v>_</v>
      </c>
      <c r="R1182" s="2"/>
      <c r="S1182" s="2" t="str">
        <f t="shared" si="54"/>
        <v>_</v>
      </c>
      <c r="T1182" s="2">
        <f>IF(VLOOKUP(Table2[[#This Row],[AwayTeam]],Table3[[Teams]:[D]],2)=VLOOKUP(Table2[[#This Row],[HomeTeam]],Table3[[Teams]:[D]],2),1,0)</f>
        <v>1</v>
      </c>
      <c r="U1182" s="2">
        <f>IF(VLOOKUP(Table2[[#This Row],[AwayTeam]],Table3[[Teams]:[D]],3)=VLOOKUP(Table2[[#This Row],[HomeTeam]],Table3[[Teams]:[D]],3),1,0)</f>
        <v>0</v>
      </c>
      <c r="V1182" s="2">
        <f>IF(Table2[[#This Row],[InterConf]]=1,IF(Table2[[#This Row],[InterDiv]]=0, 1, 0), 0)</f>
        <v>1</v>
      </c>
      <c r="W1182" s="2">
        <f>IF(VLOOKUP(Table2[[#This Row],[AwayTeam]],Table3[[Teams]:[D]],2)&lt;&gt;VLOOKUP(Table2[[#This Row],[HomeTeam]],Table3[[Teams]:[D]],2),1,0)</f>
        <v>0</v>
      </c>
    </row>
    <row r="1183" spans="1:23" x14ac:dyDescent="0.25">
      <c r="A1183" s="5"/>
      <c r="B1183" s="3">
        <v>45747</v>
      </c>
      <c r="C1183" s="10" t="s">
        <v>1295</v>
      </c>
      <c r="D1183" s="4" t="s">
        <v>34</v>
      </c>
      <c r="E1183" s="4" t="s">
        <v>12</v>
      </c>
      <c r="F1183" s="4"/>
      <c r="G1183" s="4"/>
      <c r="H1183" s="4" t="str">
        <f t="shared" si="56"/>
        <v>_</v>
      </c>
      <c r="I1183" s="4"/>
      <c r="J1183" s="4"/>
      <c r="K1183" s="4"/>
      <c r="L1183" s="2" t="str">
        <f t="shared" si="55"/>
        <v>_</v>
      </c>
      <c r="M1183" s="4"/>
      <c r="N1183" s="4">
        <f>IF(ISBLANK(Table2[[#This Row],[ActualResult]]), 0, 1)</f>
        <v>0</v>
      </c>
      <c r="O1183" s="4" t="str">
        <f>IF(ISBLANK(Table2[[#This Row],[ActualResult]]), "_", IF(Table2[[#This Row],[ActualWinner]]=Table2[[#This Row],[PredictedWinner]], "Y", "N"))</f>
        <v>_</v>
      </c>
      <c r="P1183" s="4" t="str">
        <f>IF(ISBLANK(Table2[[#This Row],[ActualResult]]), "_", IF(Table2[[#This Row],[ActualAwayScore]]=Table2[[#This Row],[PredictedAwayScore]], "Y", "N"))</f>
        <v>_</v>
      </c>
      <c r="Q1183" s="4" t="str">
        <f>IF(ISBLANK(Table2[[#This Row],[ActualResult]]), "_", IF(Table2[[#This Row],[ActualHomeScore]]=Table2[[#This Row],[PredictedHomeScore]], "Y", "N"))</f>
        <v>_</v>
      </c>
      <c r="R1183" s="2"/>
      <c r="S1183" s="2" t="str">
        <f t="shared" si="54"/>
        <v>_</v>
      </c>
      <c r="T1183" s="2">
        <f>IF(VLOOKUP(Table2[[#This Row],[AwayTeam]],Table3[[Teams]:[D]],2)=VLOOKUP(Table2[[#This Row],[HomeTeam]],Table3[[Teams]:[D]],2),1,0)</f>
        <v>1</v>
      </c>
      <c r="U1183" s="2">
        <f>IF(VLOOKUP(Table2[[#This Row],[AwayTeam]],Table3[[Teams]:[D]],3)=VLOOKUP(Table2[[#This Row],[HomeTeam]],Table3[[Teams]:[D]],3),1,0)</f>
        <v>0</v>
      </c>
      <c r="V1183" s="2">
        <f>IF(Table2[[#This Row],[InterConf]]=1,IF(Table2[[#This Row],[InterDiv]]=0, 1, 0), 0)</f>
        <v>1</v>
      </c>
      <c r="W1183" s="2">
        <f>IF(VLOOKUP(Table2[[#This Row],[AwayTeam]],Table3[[Teams]:[D]],2)&lt;&gt;VLOOKUP(Table2[[#This Row],[HomeTeam]],Table3[[Teams]:[D]],2),1,0)</f>
        <v>0</v>
      </c>
    </row>
    <row r="1184" spans="1:23" x14ac:dyDescent="0.25">
      <c r="B1184" s="1">
        <v>45748</v>
      </c>
      <c r="C1184" s="9" t="s">
        <v>1296</v>
      </c>
      <c r="D1184" s="2" t="s">
        <v>46</v>
      </c>
      <c r="E1184" s="2" t="s">
        <v>16</v>
      </c>
      <c r="F1184" s="2"/>
      <c r="G1184" s="2"/>
      <c r="H1184" s="2" t="str">
        <f t="shared" si="56"/>
        <v>_</v>
      </c>
      <c r="I1184" s="2"/>
      <c r="J1184" s="2"/>
      <c r="K1184" s="2"/>
      <c r="L1184" s="19" t="str">
        <f t="shared" si="55"/>
        <v>_</v>
      </c>
      <c r="M1184" s="2"/>
      <c r="N1184" s="2">
        <f>IF(ISBLANK(Table2[[#This Row],[ActualResult]]), 0, 1)</f>
        <v>0</v>
      </c>
      <c r="O1184" s="2" t="str">
        <f>IF(ISBLANK(Table2[[#This Row],[ActualResult]]), "_", IF(Table2[[#This Row],[ActualWinner]]=Table2[[#This Row],[PredictedWinner]], "Y", "N"))</f>
        <v>_</v>
      </c>
      <c r="P1184" s="2" t="str">
        <f>IF(ISBLANK(Table2[[#This Row],[ActualResult]]), "_", IF(Table2[[#This Row],[ActualAwayScore]]=Table2[[#This Row],[PredictedAwayScore]], "Y", "N"))</f>
        <v>_</v>
      </c>
      <c r="Q1184" s="2" t="str">
        <f>IF(ISBLANK(Table2[[#This Row],[ActualResult]]), "_", IF(Table2[[#This Row],[ActualHomeScore]]=Table2[[#This Row],[PredictedHomeScore]], "Y", "N"))</f>
        <v>_</v>
      </c>
      <c r="R1184" s="2"/>
      <c r="S1184" s="2" t="str">
        <f t="shared" si="54"/>
        <v>_</v>
      </c>
      <c r="T1184" s="2">
        <f>IF(VLOOKUP(Table2[[#This Row],[AwayTeam]],Table3[[Teams]:[D]],2)=VLOOKUP(Table2[[#This Row],[HomeTeam]],Table3[[Teams]:[D]],2),1,0)</f>
        <v>1</v>
      </c>
      <c r="U1184" s="2">
        <f>IF(VLOOKUP(Table2[[#This Row],[AwayTeam]],Table3[[Teams]:[D]],3)=VLOOKUP(Table2[[#This Row],[HomeTeam]],Table3[[Teams]:[D]],3),1,0)</f>
        <v>0</v>
      </c>
      <c r="V1184" s="2">
        <f>IF(Table2[[#This Row],[InterConf]]=1,IF(Table2[[#This Row],[InterDiv]]=0, 1, 0), 0)</f>
        <v>1</v>
      </c>
      <c r="W1184" s="2">
        <f>IF(VLOOKUP(Table2[[#This Row],[AwayTeam]],Table3[[Teams]:[D]],2)&lt;&gt;VLOOKUP(Table2[[#This Row],[HomeTeam]],Table3[[Teams]:[D]],2),1,0)</f>
        <v>0</v>
      </c>
    </row>
    <row r="1185" spans="1:23" x14ac:dyDescent="0.25">
      <c r="B1185" s="1">
        <v>45748</v>
      </c>
      <c r="C1185" s="9" t="s">
        <v>1297</v>
      </c>
      <c r="D1185" s="2" t="s">
        <v>14</v>
      </c>
      <c r="E1185" s="2" t="s">
        <v>19</v>
      </c>
      <c r="F1185" s="2"/>
      <c r="G1185" s="2"/>
      <c r="H1185" s="2" t="str">
        <f t="shared" si="56"/>
        <v>_</v>
      </c>
      <c r="I1185" s="2"/>
      <c r="J1185" s="2"/>
      <c r="K1185" s="2"/>
      <c r="L1185" s="2" t="str">
        <f t="shared" si="55"/>
        <v>_</v>
      </c>
      <c r="M1185" s="2"/>
      <c r="N1185" s="2">
        <f>IF(ISBLANK(Table2[[#This Row],[ActualResult]]), 0, 1)</f>
        <v>0</v>
      </c>
      <c r="O1185" s="2" t="str">
        <f>IF(ISBLANK(Table2[[#This Row],[ActualResult]]), "_", IF(Table2[[#This Row],[ActualWinner]]=Table2[[#This Row],[PredictedWinner]], "Y", "N"))</f>
        <v>_</v>
      </c>
      <c r="P1185" s="2" t="str">
        <f>IF(ISBLANK(Table2[[#This Row],[ActualResult]]), "_", IF(Table2[[#This Row],[ActualAwayScore]]=Table2[[#This Row],[PredictedAwayScore]], "Y", "N"))</f>
        <v>_</v>
      </c>
      <c r="Q1185" s="2" t="str">
        <f>IF(ISBLANK(Table2[[#This Row],[ActualResult]]), "_", IF(Table2[[#This Row],[ActualHomeScore]]=Table2[[#This Row],[PredictedHomeScore]], "Y", "N"))</f>
        <v>_</v>
      </c>
      <c r="R1185" s="2"/>
      <c r="S1185" s="2" t="str">
        <f t="shared" si="54"/>
        <v>_</v>
      </c>
      <c r="T1185" s="2">
        <f>IF(VLOOKUP(Table2[[#This Row],[AwayTeam]],Table3[[Teams]:[D]],2)=VLOOKUP(Table2[[#This Row],[HomeTeam]],Table3[[Teams]:[D]],2),1,0)</f>
        <v>1</v>
      </c>
      <c r="U1185" s="2">
        <f>IF(VLOOKUP(Table2[[#This Row],[AwayTeam]],Table3[[Teams]:[D]],3)=VLOOKUP(Table2[[#This Row],[HomeTeam]],Table3[[Teams]:[D]],3),1,0)</f>
        <v>1</v>
      </c>
      <c r="V1185" s="2">
        <f>IF(Table2[[#This Row],[InterConf]]=1,IF(Table2[[#This Row],[InterDiv]]=0, 1, 0), 0)</f>
        <v>0</v>
      </c>
      <c r="W1185" s="2">
        <f>IF(VLOOKUP(Table2[[#This Row],[AwayTeam]],Table3[[Teams]:[D]],2)&lt;&gt;VLOOKUP(Table2[[#This Row],[HomeTeam]],Table3[[Teams]:[D]],2),1,0)</f>
        <v>0</v>
      </c>
    </row>
    <row r="1186" spans="1:23" x14ac:dyDescent="0.25">
      <c r="B1186" s="1">
        <v>45748</v>
      </c>
      <c r="C1186" s="9" t="s">
        <v>1298</v>
      </c>
      <c r="D1186" s="2" t="s">
        <v>29</v>
      </c>
      <c r="E1186" s="2" t="s">
        <v>30</v>
      </c>
      <c r="F1186" s="2"/>
      <c r="G1186" s="2"/>
      <c r="H1186" s="2" t="str">
        <f t="shared" si="56"/>
        <v>_</v>
      </c>
      <c r="I1186" s="2"/>
      <c r="J1186" s="2"/>
      <c r="K1186" s="2"/>
      <c r="L1186" s="2" t="str">
        <f t="shared" si="55"/>
        <v>_</v>
      </c>
      <c r="M1186" s="2"/>
      <c r="N1186" s="2">
        <f>IF(ISBLANK(Table2[[#This Row],[ActualResult]]), 0, 1)</f>
        <v>0</v>
      </c>
      <c r="O1186" s="2" t="str">
        <f>IF(ISBLANK(Table2[[#This Row],[ActualResult]]), "_", IF(Table2[[#This Row],[ActualWinner]]=Table2[[#This Row],[PredictedWinner]], "Y", "N"))</f>
        <v>_</v>
      </c>
      <c r="P1186" s="2" t="str">
        <f>IF(ISBLANK(Table2[[#This Row],[ActualResult]]), "_", IF(Table2[[#This Row],[ActualAwayScore]]=Table2[[#This Row],[PredictedAwayScore]], "Y", "N"))</f>
        <v>_</v>
      </c>
      <c r="Q1186" s="2" t="str">
        <f>IF(ISBLANK(Table2[[#This Row],[ActualResult]]), "_", IF(Table2[[#This Row],[ActualHomeScore]]=Table2[[#This Row],[PredictedHomeScore]], "Y", "N"))</f>
        <v>_</v>
      </c>
      <c r="R1186" s="2"/>
      <c r="S1186" s="2" t="str">
        <f t="shared" si="54"/>
        <v>_</v>
      </c>
      <c r="T1186" s="2">
        <f>IF(VLOOKUP(Table2[[#This Row],[AwayTeam]],Table3[[Teams]:[D]],2)=VLOOKUP(Table2[[#This Row],[HomeTeam]],Table3[[Teams]:[D]],2),1,0)</f>
        <v>1</v>
      </c>
      <c r="U1186" s="2">
        <f>IF(VLOOKUP(Table2[[#This Row],[AwayTeam]],Table3[[Teams]:[D]],3)=VLOOKUP(Table2[[#This Row],[HomeTeam]],Table3[[Teams]:[D]],3),1,0)</f>
        <v>1</v>
      </c>
      <c r="V1186" s="2">
        <f>IF(Table2[[#This Row],[InterConf]]=1,IF(Table2[[#This Row],[InterDiv]]=0, 1, 0), 0)</f>
        <v>0</v>
      </c>
      <c r="W1186" s="2">
        <f>IF(VLOOKUP(Table2[[#This Row],[AwayTeam]],Table3[[Teams]:[D]],2)&lt;&gt;VLOOKUP(Table2[[#This Row],[HomeTeam]],Table3[[Teams]:[D]],2),1,0)</f>
        <v>0</v>
      </c>
    </row>
    <row r="1187" spans="1:23" x14ac:dyDescent="0.25">
      <c r="B1187" s="1">
        <v>45748</v>
      </c>
      <c r="C1187" s="9" t="s">
        <v>1299</v>
      </c>
      <c r="D1187" s="2" t="s">
        <v>35</v>
      </c>
      <c r="E1187" s="2" t="s">
        <v>36</v>
      </c>
      <c r="F1187" s="2"/>
      <c r="G1187" s="2"/>
      <c r="H1187" s="2" t="str">
        <f t="shared" si="56"/>
        <v>_</v>
      </c>
      <c r="I1187" s="2"/>
      <c r="J1187" s="2"/>
      <c r="K1187" s="2"/>
      <c r="L1187" s="2" t="str">
        <f t="shared" si="55"/>
        <v>_</v>
      </c>
      <c r="M1187" s="2"/>
      <c r="N1187" s="2">
        <f>IF(ISBLANK(Table2[[#This Row],[ActualResult]]), 0, 1)</f>
        <v>0</v>
      </c>
      <c r="O1187" s="2" t="str">
        <f>IF(ISBLANK(Table2[[#This Row],[ActualResult]]), "_", IF(Table2[[#This Row],[ActualWinner]]=Table2[[#This Row],[PredictedWinner]], "Y", "N"))</f>
        <v>_</v>
      </c>
      <c r="P1187" s="2" t="str">
        <f>IF(ISBLANK(Table2[[#This Row],[ActualResult]]), "_", IF(Table2[[#This Row],[ActualAwayScore]]=Table2[[#This Row],[PredictedAwayScore]], "Y", "N"))</f>
        <v>_</v>
      </c>
      <c r="Q1187" s="2" t="str">
        <f>IF(ISBLANK(Table2[[#This Row],[ActualResult]]), "_", IF(Table2[[#This Row],[ActualHomeScore]]=Table2[[#This Row],[PredictedHomeScore]], "Y", "N"))</f>
        <v>_</v>
      </c>
      <c r="R1187" s="2"/>
      <c r="S1187" s="2" t="str">
        <f t="shared" si="54"/>
        <v>_</v>
      </c>
      <c r="T1187" s="2">
        <f>IF(VLOOKUP(Table2[[#This Row],[AwayTeam]],Table3[[Teams]:[D]],2)=VLOOKUP(Table2[[#This Row],[HomeTeam]],Table3[[Teams]:[D]],2),1,0)</f>
        <v>0</v>
      </c>
      <c r="U1187" s="2">
        <f>IF(VLOOKUP(Table2[[#This Row],[AwayTeam]],Table3[[Teams]:[D]],3)=VLOOKUP(Table2[[#This Row],[HomeTeam]],Table3[[Teams]:[D]],3),1,0)</f>
        <v>0</v>
      </c>
      <c r="V1187" s="2">
        <f>IF(Table2[[#This Row],[InterConf]]=1,IF(Table2[[#This Row],[InterDiv]]=0, 1, 0), 0)</f>
        <v>0</v>
      </c>
      <c r="W1187" s="2">
        <f>IF(VLOOKUP(Table2[[#This Row],[AwayTeam]],Table3[[Teams]:[D]],2)&lt;&gt;VLOOKUP(Table2[[#This Row],[HomeTeam]],Table3[[Teams]:[D]],2),1,0)</f>
        <v>1</v>
      </c>
    </row>
    <row r="1188" spans="1:23" x14ac:dyDescent="0.25">
      <c r="B1188" s="1">
        <v>45748</v>
      </c>
      <c r="C1188" s="9" t="s">
        <v>1300</v>
      </c>
      <c r="D1188" s="2" t="s">
        <v>43</v>
      </c>
      <c r="E1188" s="2" t="s">
        <v>33</v>
      </c>
      <c r="F1188" s="2"/>
      <c r="G1188" s="2"/>
      <c r="H1188" s="2" t="str">
        <f t="shared" si="56"/>
        <v>_</v>
      </c>
      <c r="I1188" s="2"/>
      <c r="J1188" s="2"/>
      <c r="K1188" s="2"/>
      <c r="L1188" s="2" t="str">
        <f t="shared" si="55"/>
        <v>_</v>
      </c>
      <c r="M1188" s="2"/>
      <c r="N1188" s="2">
        <f>IF(ISBLANK(Table2[[#This Row],[ActualResult]]), 0, 1)</f>
        <v>0</v>
      </c>
      <c r="O1188" s="2" t="str">
        <f>IF(ISBLANK(Table2[[#This Row],[ActualResult]]), "_", IF(Table2[[#This Row],[ActualWinner]]=Table2[[#This Row],[PredictedWinner]], "Y", "N"))</f>
        <v>_</v>
      </c>
      <c r="P1188" s="2" t="str">
        <f>IF(ISBLANK(Table2[[#This Row],[ActualResult]]), "_", IF(Table2[[#This Row],[ActualAwayScore]]=Table2[[#This Row],[PredictedAwayScore]], "Y", "N"))</f>
        <v>_</v>
      </c>
      <c r="Q1188" s="2" t="str">
        <f>IF(ISBLANK(Table2[[#This Row],[ActualResult]]), "_", IF(Table2[[#This Row],[ActualHomeScore]]=Table2[[#This Row],[PredictedHomeScore]], "Y", "N"))</f>
        <v>_</v>
      </c>
      <c r="R1188" s="2"/>
      <c r="S1188" s="2" t="str">
        <f t="shared" si="54"/>
        <v>_</v>
      </c>
      <c r="T1188" s="2">
        <f>IF(VLOOKUP(Table2[[#This Row],[AwayTeam]],Table3[[Teams]:[D]],2)=VLOOKUP(Table2[[#This Row],[HomeTeam]],Table3[[Teams]:[D]],2),1,0)</f>
        <v>1</v>
      </c>
      <c r="U1188" s="2">
        <f>IF(VLOOKUP(Table2[[#This Row],[AwayTeam]],Table3[[Teams]:[D]],3)=VLOOKUP(Table2[[#This Row],[HomeTeam]],Table3[[Teams]:[D]],3),1,0)</f>
        <v>0</v>
      </c>
      <c r="V1188" s="2">
        <f>IF(Table2[[#This Row],[InterConf]]=1,IF(Table2[[#This Row],[InterDiv]]=0, 1, 0), 0)</f>
        <v>1</v>
      </c>
      <c r="W1188" s="2">
        <f>IF(VLOOKUP(Table2[[#This Row],[AwayTeam]],Table3[[Teams]:[D]],2)&lt;&gt;VLOOKUP(Table2[[#This Row],[HomeTeam]],Table3[[Teams]:[D]],2),1,0)</f>
        <v>0</v>
      </c>
    </row>
    <row r="1189" spans="1:23" x14ac:dyDescent="0.25">
      <c r="B1189" s="1">
        <v>45748</v>
      </c>
      <c r="C1189" s="9" t="s">
        <v>1301</v>
      </c>
      <c r="D1189" s="2" t="s">
        <v>31</v>
      </c>
      <c r="E1189" s="2" t="s">
        <v>13</v>
      </c>
      <c r="F1189" s="2"/>
      <c r="G1189" s="2"/>
      <c r="H1189" s="2" t="str">
        <f t="shared" si="56"/>
        <v>_</v>
      </c>
      <c r="I1189" s="2"/>
      <c r="J1189" s="2"/>
      <c r="K1189" s="2"/>
      <c r="L1189" s="2" t="str">
        <f t="shared" si="55"/>
        <v>_</v>
      </c>
      <c r="M1189" s="2"/>
      <c r="N1189" s="2">
        <f>IF(ISBLANK(Table2[[#This Row],[ActualResult]]), 0, 1)</f>
        <v>0</v>
      </c>
      <c r="O1189" s="2" t="str">
        <f>IF(ISBLANK(Table2[[#This Row],[ActualResult]]), "_", IF(Table2[[#This Row],[ActualWinner]]=Table2[[#This Row],[PredictedWinner]], "Y", "N"))</f>
        <v>_</v>
      </c>
      <c r="P1189" s="2" t="str">
        <f>IF(ISBLANK(Table2[[#This Row],[ActualResult]]), "_", IF(Table2[[#This Row],[ActualAwayScore]]=Table2[[#This Row],[PredictedAwayScore]], "Y", "N"))</f>
        <v>_</v>
      </c>
      <c r="Q1189" s="2" t="str">
        <f>IF(ISBLANK(Table2[[#This Row],[ActualResult]]), "_", IF(Table2[[#This Row],[ActualHomeScore]]=Table2[[#This Row],[PredictedHomeScore]], "Y", "N"))</f>
        <v>_</v>
      </c>
      <c r="R1189" s="2"/>
      <c r="S1189" s="2" t="str">
        <f t="shared" si="54"/>
        <v>_</v>
      </c>
      <c r="T1189" s="2">
        <f>IF(VLOOKUP(Table2[[#This Row],[AwayTeam]],Table3[[Teams]:[D]],2)=VLOOKUP(Table2[[#This Row],[HomeTeam]],Table3[[Teams]:[D]],2),1,0)</f>
        <v>0</v>
      </c>
      <c r="U1189" s="2">
        <f>IF(VLOOKUP(Table2[[#This Row],[AwayTeam]],Table3[[Teams]:[D]],3)=VLOOKUP(Table2[[#This Row],[HomeTeam]],Table3[[Teams]:[D]],3),1,0)</f>
        <v>0</v>
      </c>
      <c r="V1189" s="2">
        <f>IF(Table2[[#This Row],[InterConf]]=1,IF(Table2[[#This Row],[InterDiv]]=0, 1, 0), 0)</f>
        <v>0</v>
      </c>
      <c r="W1189" s="2">
        <f>IF(VLOOKUP(Table2[[#This Row],[AwayTeam]],Table3[[Teams]:[D]],2)&lt;&gt;VLOOKUP(Table2[[#This Row],[HomeTeam]],Table3[[Teams]:[D]],2),1,0)</f>
        <v>1</v>
      </c>
    </row>
    <row r="1190" spans="1:23" x14ac:dyDescent="0.25">
      <c r="B1190" s="1">
        <v>45748</v>
      </c>
      <c r="C1190" s="9" t="s">
        <v>1302</v>
      </c>
      <c r="D1190" s="2" t="s">
        <v>24</v>
      </c>
      <c r="E1190" s="2" t="s">
        <v>15</v>
      </c>
      <c r="F1190" s="2"/>
      <c r="G1190" s="2"/>
      <c r="H1190" s="2" t="str">
        <f t="shared" si="56"/>
        <v>_</v>
      </c>
      <c r="I1190" s="2"/>
      <c r="J1190" s="2"/>
      <c r="K1190" s="2"/>
      <c r="L1190" s="2" t="str">
        <f t="shared" si="55"/>
        <v>_</v>
      </c>
      <c r="M1190" s="2"/>
      <c r="N1190" s="2">
        <f>IF(ISBLANK(Table2[[#This Row],[ActualResult]]), 0, 1)</f>
        <v>0</v>
      </c>
      <c r="O1190" s="2" t="str">
        <f>IF(ISBLANK(Table2[[#This Row],[ActualResult]]), "_", IF(Table2[[#This Row],[ActualWinner]]=Table2[[#This Row],[PredictedWinner]], "Y", "N"))</f>
        <v>_</v>
      </c>
      <c r="P1190" s="2" t="str">
        <f>IF(ISBLANK(Table2[[#This Row],[ActualResult]]), "_", IF(Table2[[#This Row],[ActualAwayScore]]=Table2[[#This Row],[PredictedAwayScore]], "Y", "N"))</f>
        <v>_</v>
      </c>
      <c r="Q1190" s="2" t="str">
        <f>IF(ISBLANK(Table2[[#This Row],[ActualResult]]), "_", IF(Table2[[#This Row],[ActualHomeScore]]=Table2[[#This Row],[PredictedHomeScore]], "Y", "N"))</f>
        <v>_</v>
      </c>
      <c r="R1190" s="2"/>
      <c r="S1190" s="2" t="str">
        <f t="shared" si="54"/>
        <v>_</v>
      </c>
      <c r="T1190" s="2">
        <f>IF(VLOOKUP(Table2[[#This Row],[AwayTeam]],Table3[[Teams]:[D]],2)=VLOOKUP(Table2[[#This Row],[HomeTeam]],Table3[[Teams]:[D]],2),1,0)</f>
        <v>1</v>
      </c>
      <c r="U1190" s="2">
        <f>IF(VLOOKUP(Table2[[#This Row],[AwayTeam]],Table3[[Teams]:[D]],3)=VLOOKUP(Table2[[#This Row],[HomeTeam]],Table3[[Teams]:[D]],3),1,0)</f>
        <v>0</v>
      </c>
      <c r="V1190" s="2">
        <f>IF(Table2[[#This Row],[InterConf]]=1,IF(Table2[[#This Row],[InterDiv]]=0, 1, 0), 0)</f>
        <v>1</v>
      </c>
      <c r="W1190" s="2">
        <f>IF(VLOOKUP(Table2[[#This Row],[AwayTeam]],Table3[[Teams]:[D]],2)&lt;&gt;VLOOKUP(Table2[[#This Row],[HomeTeam]],Table3[[Teams]:[D]],2),1,0)</f>
        <v>0</v>
      </c>
    </row>
    <row r="1191" spans="1:23" x14ac:dyDescent="0.25">
      <c r="B1191" s="1">
        <v>45748</v>
      </c>
      <c r="C1191" s="9" t="s">
        <v>1303</v>
      </c>
      <c r="D1191" s="2" t="s">
        <v>23</v>
      </c>
      <c r="E1191" s="2" t="s">
        <v>27</v>
      </c>
      <c r="F1191" s="2"/>
      <c r="G1191" s="2"/>
      <c r="H1191" s="2" t="str">
        <f t="shared" si="56"/>
        <v>_</v>
      </c>
      <c r="I1191" s="2"/>
      <c r="J1191" s="2"/>
      <c r="K1191" s="2"/>
      <c r="L1191" s="2" t="str">
        <f t="shared" si="55"/>
        <v>_</v>
      </c>
      <c r="M1191" s="2"/>
      <c r="N1191" s="2">
        <f>IF(ISBLANK(Table2[[#This Row],[ActualResult]]), 0, 1)</f>
        <v>0</v>
      </c>
      <c r="O1191" s="2" t="str">
        <f>IF(ISBLANK(Table2[[#This Row],[ActualResult]]), "_", IF(Table2[[#This Row],[ActualWinner]]=Table2[[#This Row],[PredictedWinner]], "Y", "N"))</f>
        <v>_</v>
      </c>
      <c r="P1191" s="2" t="str">
        <f>IF(ISBLANK(Table2[[#This Row],[ActualResult]]), "_", IF(Table2[[#This Row],[ActualAwayScore]]=Table2[[#This Row],[PredictedAwayScore]], "Y", "N"))</f>
        <v>_</v>
      </c>
      <c r="Q1191" s="2" t="str">
        <f>IF(ISBLANK(Table2[[#This Row],[ActualResult]]), "_", IF(Table2[[#This Row],[ActualHomeScore]]=Table2[[#This Row],[PredictedHomeScore]], "Y", "N"))</f>
        <v>_</v>
      </c>
      <c r="R1191" s="2"/>
      <c r="S1191" s="2" t="str">
        <f t="shared" si="54"/>
        <v>_</v>
      </c>
      <c r="T1191" s="2">
        <f>IF(VLOOKUP(Table2[[#This Row],[AwayTeam]],Table3[[Teams]:[D]],2)=VLOOKUP(Table2[[#This Row],[HomeTeam]],Table3[[Teams]:[D]],2),1,0)</f>
        <v>1</v>
      </c>
      <c r="U1191" s="2">
        <f>IF(VLOOKUP(Table2[[#This Row],[AwayTeam]],Table3[[Teams]:[D]],3)=VLOOKUP(Table2[[#This Row],[HomeTeam]],Table3[[Teams]:[D]],3),1,0)</f>
        <v>1</v>
      </c>
      <c r="V1191" s="2">
        <f>IF(Table2[[#This Row],[InterConf]]=1,IF(Table2[[#This Row],[InterDiv]]=0, 1, 0), 0)</f>
        <v>0</v>
      </c>
      <c r="W1191" s="2">
        <f>IF(VLOOKUP(Table2[[#This Row],[AwayTeam]],Table3[[Teams]:[D]],2)&lt;&gt;VLOOKUP(Table2[[#This Row],[HomeTeam]],Table3[[Teams]:[D]],2),1,0)</f>
        <v>0</v>
      </c>
    </row>
    <row r="1192" spans="1:23" x14ac:dyDescent="0.25">
      <c r="B1192" s="1">
        <v>45748</v>
      </c>
      <c r="C1192" s="9" t="s">
        <v>1304</v>
      </c>
      <c r="D1192" s="2" t="s">
        <v>38</v>
      </c>
      <c r="E1192" s="2" t="s">
        <v>47</v>
      </c>
      <c r="F1192" s="2"/>
      <c r="G1192" s="2"/>
      <c r="H1192" s="2" t="str">
        <f t="shared" si="56"/>
        <v>_</v>
      </c>
      <c r="I1192" s="2"/>
      <c r="J1192" s="2"/>
      <c r="K1192" s="2"/>
      <c r="L1192" s="2" t="str">
        <f t="shared" si="55"/>
        <v>_</v>
      </c>
      <c r="M1192" s="2"/>
      <c r="N1192" s="2">
        <f>IF(ISBLANK(Table2[[#This Row],[ActualResult]]), 0, 1)</f>
        <v>0</v>
      </c>
      <c r="O1192" s="2" t="str">
        <f>IF(ISBLANK(Table2[[#This Row],[ActualResult]]), "_", IF(Table2[[#This Row],[ActualWinner]]=Table2[[#This Row],[PredictedWinner]], "Y", "N"))</f>
        <v>_</v>
      </c>
      <c r="P1192" s="2" t="str">
        <f>IF(ISBLANK(Table2[[#This Row],[ActualResult]]), "_", IF(Table2[[#This Row],[ActualAwayScore]]=Table2[[#This Row],[PredictedAwayScore]], "Y", "N"))</f>
        <v>_</v>
      </c>
      <c r="Q1192" s="2" t="str">
        <f>IF(ISBLANK(Table2[[#This Row],[ActualResult]]), "_", IF(Table2[[#This Row],[ActualHomeScore]]=Table2[[#This Row],[PredictedHomeScore]], "Y", "N"))</f>
        <v>_</v>
      </c>
      <c r="R1192" s="2"/>
      <c r="S1192" s="2" t="str">
        <f t="shared" si="54"/>
        <v>_</v>
      </c>
      <c r="T1192" s="2">
        <f>IF(VLOOKUP(Table2[[#This Row],[AwayTeam]],Table3[[Teams]:[D]],2)=VLOOKUP(Table2[[#This Row],[HomeTeam]],Table3[[Teams]:[D]],2),1,0)</f>
        <v>1</v>
      </c>
      <c r="U1192" s="2">
        <f>IF(VLOOKUP(Table2[[#This Row],[AwayTeam]],Table3[[Teams]:[D]],3)=VLOOKUP(Table2[[#This Row],[HomeTeam]],Table3[[Teams]:[D]],3),1,0)</f>
        <v>1</v>
      </c>
      <c r="V1192" s="2">
        <f>IF(Table2[[#This Row],[InterConf]]=1,IF(Table2[[#This Row],[InterDiv]]=0, 1, 0), 0)</f>
        <v>0</v>
      </c>
      <c r="W1192" s="2">
        <f>IF(VLOOKUP(Table2[[#This Row],[AwayTeam]],Table3[[Teams]:[D]],2)&lt;&gt;VLOOKUP(Table2[[#This Row],[HomeTeam]],Table3[[Teams]:[D]],2),1,0)</f>
        <v>0</v>
      </c>
    </row>
    <row r="1193" spans="1:23" x14ac:dyDescent="0.25">
      <c r="A1193" s="5"/>
      <c r="B1193" s="3">
        <v>45748</v>
      </c>
      <c r="C1193" s="10" t="s">
        <v>1305</v>
      </c>
      <c r="D1193" s="4" t="s">
        <v>22</v>
      </c>
      <c r="E1193" s="4" t="s">
        <v>28</v>
      </c>
      <c r="F1193" s="4"/>
      <c r="G1193" s="4"/>
      <c r="H1193" s="4" t="str">
        <f t="shared" si="56"/>
        <v>_</v>
      </c>
      <c r="I1193" s="4"/>
      <c r="J1193" s="4"/>
      <c r="K1193" s="4"/>
      <c r="L1193" s="2" t="str">
        <f t="shared" si="55"/>
        <v>_</v>
      </c>
      <c r="M1193" s="4"/>
      <c r="N1193" s="4">
        <f>IF(ISBLANK(Table2[[#This Row],[ActualResult]]), 0, 1)</f>
        <v>0</v>
      </c>
      <c r="O1193" s="4" t="str">
        <f>IF(ISBLANK(Table2[[#This Row],[ActualResult]]), "_", IF(Table2[[#This Row],[ActualWinner]]=Table2[[#This Row],[PredictedWinner]], "Y", "N"))</f>
        <v>_</v>
      </c>
      <c r="P1193" s="4" t="str">
        <f>IF(ISBLANK(Table2[[#This Row],[ActualResult]]), "_", IF(Table2[[#This Row],[ActualAwayScore]]=Table2[[#This Row],[PredictedAwayScore]], "Y", "N"))</f>
        <v>_</v>
      </c>
      <c r="Q1193" s="4" t="str">
        <f>IF(ISBLANK(Table2[[#This Row],[ActualResult]]), "_", IF(Table2[[#This Row],[ActualHomeScore]]=Table2[[#This Row],[PredictedHomeScore]], "Y", "N"))</f>
        <v>_</v>
      </c>
      <c r="R1193" s="2"/>
      <c r="S1193" s="2" t="str">
        <f t="shared" si="54"/>
        <v>_</v>
      </c>
      <c r="T1193" s="2">
        <f>IF(VLOOKUP(Table2[[#This Row],[AwayTeam]],Table3[[Teams]:[D]],2)=VLOOKUP(Table2[[#This Row],[HomeTeam]],Table3[[Teams]:[D]],2),1,0)</f>
        <v>1</v>
      </c>
      <c r="U1193" s="2">
        <f>IF(VLOOKUP(Table2[[#This Row],[AwayTeam]],Table3[[Teams]:[D]],3)=VLOOKUP(Table2[[#This Row],[HomeTeam]],Table3[[Teams]:[D]],3),1,0)</f>
        <v>0</v>
      </c>
      <c r="V1193" s="2">
        <f>IF(Table2[[#This Row],[InterConf]]=1,IF(Table2[[#This Row],[InterDiv]]=0, 1, 0), 0)</f>
        <v>1</v>
      </c>
      <c r="W1193" s="2">
        <f>IF(VLOOKUP(Table2[[#This Row],[AwayTeam]],Table3[[Teams]:[D]],2)&lt;&gt;VLOOKUP(Table2[[#This Row],[HomeTeam]],Table3[[Teams]:[D]],2),1,0)</f>
        <v>0</v>
      </c>
    </row>
    <row r="1194" spans="1:23" x14ac:dyDescent="0.25">
      <c r="B1194" s="1">
        <v>45749</v>
      </c>
      <c r="C1194" s="9" t="s">
        <v>1306</v>
      </c>
      <c r="D1194" s="2" t="s">
        <v>37</v>
      </c>
      <c r="E1194" s="2" t="s">
        <v>20</v>
      </c>
      <c r="F1194" s="2"/>
      <c r="G1194" s="2"/>
      <c r="H1194" s="2" t="str">
        <f t="shared" si="56"/>
        <v>_</v>
      </c>
      <c r="I1194" s="2"/>
      <c r="J1194" s="2"/>
      <c r="K1194" s="2"/>
      <c r="L1194" s="19" t="str">
        <f t="shared" si="55"/>
        <v>_</v>
      </c>
      <c r="M1194" s="2"/>
      <c r="N1194" s="2">
        <f>IF(ISBLANK(Table2[[#This Row],[ActualResult]]), 0, 1)</f>
        <v>0</v>
      </c>
      <c r="O1194" s="2" t="str">
        <f>IF(ISBLANK(Table2[[#This Row],[ActualResult]]), "_", IF(Table2[[#This Row],[ActualWinner]]=Table2[[#This Row],[PredictedWinner]], "Y", "N"))</f>
        <v>_</v>
      </c>
      <c r="P1194" s="2" t="str">
        <f>IF(ISBLANK(Table2[[#This Row],[ActualResult]]), "_", IF(Table2[[#This Row],[ActualAwayScore]]=Table2[[#This Row],[PredictedAwayScore]], "Y", "N"))</f>
        <v>_</v>
      </c>
      <c r="Q1194" s="2" t="str">
        <f>IF(ISBLANK(Table2[[#This Row],[ActualResult]]), "_", IF(Table2[[#This Row],[ActualHomeScore]]=Table2[[#This Row],[PredictedHomeScore]], "Y", "N"))</f>
        <v>_</v>
      </c>
      <c r="R1194" s="2"/>
      <c r="S1194" s="2" t="str">
        <f t="shared" si="54"/>
        <v>_</v>
      </c>
      <c r="T1194" s="2">
        <f>IF(VLOOKUP(Table2[[#This Row],[AwayTeam]],Table3[[Teams]:[D]],2)=VLOOKUP(Table2[[#This Row],[HomeTeam]],Table3[[Teams]:[D]],2),1,0)</f>
        <v>0</v>
      </c>
      <c r="U1194" s="2">
        <f>IF(VLOOKUP(Table2[[#This Row],[AwayTeam]],Table3[[Teams]:[D]],3)=VLOOKUP(Table2[[#This Row],[HomeTeam]],Table3[[Teams]:[D]],3),1,0)</f>
        <v>0</v>
      </c>
      <c r="V1194" s="2">
        <f>IF(Table2[[#This Row],[InterConf]]=1,IF(Table2[[#This Row],[InterDiv]]=0, 1, 0), 0)</f>
        <v>0</v>
      </c>
      <c r="W1194" s="2">
        <f>IF(VLOOKUP(Table2[[#This Row],[AwayTeam]],Table3[[Teams]:[D]],2)&lt;&gt;VLOOKUP(Table2[[#This Row],[HomeTeam]],Table3[[Teams]:[D]],2),1,0)</f>
        <v>1</v>
      </c>
    </row>
    <row r="1195" spans="1:23" x14ac:dyDescent="0.25">
      <c r="B1195" s="1">
        <v>45749</v>
      </c>
      <c r="C1195" s="9" t="s">
        <v>1307</v>
      </c>
      <c r="D1195" s="2" t="s">
        <v>46</v>
      </c>
      <c r="E1195" s="2" t="s">
        <v>44</v>
      </c>
      <c r="F1195" s="2"/>
      <c r="G1195" s="2"/>
      <c r="H1195" s="2" t="str">
        <f t="shared" si="56"/>
        <v>_</v>
      </c>
      <c r="I1195" s="2"/>
      <c r="J1195" s="2"/>
      <c r="K1195" s="2"/>
      <c r="L1195" s="2" t="str">
        <f t="shared" si="55"/>
        <v>_</v>
      </c>
      <c r="M1195" s="2"/>
      <c r="N1195" s="2">
        <f>IF(ISBLANK(Table2[[#This Row],[ActualResult]]), 0, 1)</f>
        <v>0</v>
      </c>
      <c r="O1195" s="2" t="str">
        <f>IF(ISBLANK(Table2[[#This Row],[ActualResult]]), "_", IF(Table2[[#This Row],[ActualWinner]]=Table2[[#This Row],[PredictedWinner]], "Y", "N"))</f>
        <v>_</v>
      </c>
      <c r="P1195" s="2" t="str">
        <f>IF(ISBLANK(Table2[[#This Row],[ActualResult]]), "_", IF(Table2[[#This Row],[ActualAwayScore]]=Table2[[#This Row],[PredictedAwayScore]], "Y", "N"))</f>
        <v>_</v>
      </c>
      <c r="Q1195" s="2" t="str">
        <f>IF(ISBLANK(Table2[[#This Row],[ActualResult]]), "_", IF(Table2[[#This Row],[ActualHomeScore]]=Table2[[#This Row],[PredictedHomeScore]], "Y", "N"))</f>
        <v>_</v>
      </c>
      <c r="R1195" s="2"/>
      <c r="S1195" s="2" t="str">
        <f t="shared" si="54"/>
        <v>_</v>
      </c>
      <c r="T1195" s="2">
        <f>IF(VLOOKUP(Table2[[#This Row],[AwayTeam]],Table3[[Teams]:[D]],2)=VLOOKUP(Table2[[#This Row],[HomeTeam]],Table3[[Teams]:[D]],2),1,0)</f>
        <v>1</v>
      </c>
      <c r="U1195" s="2">
        <f>IF(VLOOKUP(Table2[[#This Row],[AwayTeam]],Table3[[Teams]:[D]],3)=VLOOKUP(Table2[[#This Row],[HomeTeam]],Table3[[Teams]:[D]],3),1,0)</f>
        <v>1</v>
      </c>
      <c r="V1195" s="2">
        <f>IF(Table2[[#This Row],[InterConf]]=1,IF(Table2[[#This Row],[InterDiv]]=0, 1, 0), 0)</f>
        <v>0</v>
      </c>
      <c r="W1195" s="2">
        <f>IF(VLOOKUP(Table2[[#This Row],[AwayTeam]],Table3[[Teams]:[D]],2)&lt;&gt;VLOOKUP(Table2[[#This Row],[HomeTeam]],Table3[[Teams]:[D]],2),1,0)</f>
        <v>0</v>
      </c>
    </row>
    <row r="1196" spans="1:23" x14ac:dyDescent="0.25">
      <c r="B1196" s="1">
        <v>45749</v>
      </c>
      <c r="C1196" s="9" t="s">
        <v>1308</v>
      </c>
      <c r="D1196" s="2" t="s">
        <v>14</v>
      </c>
      <c r="E1196" s="2" t="s">
        <v>18</v>
      </c>
      <c r="F1196" s="2"/>
      <c r="G1196" s="2"/>
      <c r="H1196" s="2" t="str">
        <f t="shared" si="56"/>
        <v>_</v>
      </c>
      <c r="I1196" s="2"/>
      <c r="J1196" s="2"/>
      <c r="K1196" s="2"/>
      <c r="L1196" s="2" t="str">
        <f t="shared" si="55"/>
        <v>_</v>
      </c>
      <c r="M1196" s="2"/>
      <c r="N1196" s="2">
        <f>IF(ISBLANK(Table2[[#This Row],[ActualResult]]), 0, 1)</f>
        <v>0</v>
      </c>
      <c r="O1196" s="2" t="str">
        <f>IF(ISBLANK(Table2[[#This Row],[ActualResult]]), "_", IF(Table2[[#This Row],[ActualWinner]]=Table2[[#This Row],[PredictedWinner]], "Y", "N"))</f>
        <v>_</v>
      </c>
      <c r="P1196" s="2" t="str">
        <f>IF(ISBLANK(Table2[[#This Row],[ActualResult]]), "_", IF(Table2[[#This Row],[ActualAwayScore]]=Table2[[#This Row],[PredictedAwayScore]], "Y", "N"))</f>
        <v>_</v>
      </c>
      <c r="Q1196" s="2" t="str">
        <f>IF(ISBLANK(Table2[[#This Row],[ActualResult]]), "_", IF(Table2[[#This Row],[ActualHomeScore]]=Table2[[#This Row],[PredictedHomeScore]], "Y", "N"))</f>
        <v>_</v>
      </c>
      <c r="R1196" s="2"/>
      <c r="S1196" s="2" t="str">
        <f t="shared" si="54"/>
        <v>_</v>
      </c>
      <c r="T1196" s="2">
        <f>IF(VLOOKUP(Table2[[#This Row],[AwayTeam]],Table3[[Teams]:[D]],2)=VLOOKUP(Table2[[#This Row],[HomeTeam]],Table3[[Teams]:[D]],2),1,0)</f>
        <v>1</v>
      </c>
      <c r="U1196" s="2">
        <f>IF(VLOOKUP(Table2[[#This Row],[AwayTeam]],Table3[[Teams]:[D]],3)=VLOOKUP(Table2[[#This Row],[HomeTeam]],Table3[[Teams]:[D]],3),1,0)</f>
        <v>1</v>
      </c>
      <c r="V1196" s="2">
        <f>IF(Table2[[#This Row],[InterConf]]=1,IF(Table2[[#This Row],[InterDiv]]=0, 1, 0), 0)</f>
        <v>0</v>
      </c>
      <c r="W1196" s="2">
        <f>IF(VLOOKUP(Table2[[#This Row],[AwayTeam]],Table3[[Teams]:[D]],2)&lt;&gt;VLOOKUP(Table2[[#This Row],[HomeTeam]],Table3[[Teams]:[D]],2),1,0)</f>
        <v>0</v>
      </c>
    </row>
    <row r="1197" spans="1:23" x14ac:dyDescent="0.25">
      <c r="B1197" s="1">
        <v>45749</v>
      </c>
      <c r="C1197" s="9" t="s">
        <v>1309</v>
      </c>
      <c r="D1197" s="2" t="s">
        <v>26</v>
      </c>
      <c r="E1197" s="2" t="s">
        <v>17</v>
      </c>
      <c r="F1197" s="2"/>
      <c r="G1197" s="2"/>
      <c r="H1197" s="2" t="str">
        <f t="shared" si="56"/>
        <v>_</v>
      </c>
      <c r="I1197" s="2"/>
      <c r="J1197" s="2"/>
      <c r="K1197" s="2"/>
      <c r="L1197" s="2" t="str">
        <f t="shared" si="55"/>
        <v>_</v>
      </c>
      <c r="M1197" s="2"/>
      <c r="N1197" s="2">
        <f>IF(ISBLANK(Table2[[#This Row],[ActualResult]]), 0, 1)</f>
        <v>0</v>
      </c>
      <c r="O1197" s="2" t="str">
        <f>IF(ISBLANK(Table2[[#This Row],[ActualResult]]), "_", IF(Table2[[#This Row],[ActualWinner]]=Table2[[#This Row],[PredictedWinner]], "Y", "N"))</f>
        <v>_</v>
      </c>
      <c r="P1197" s="2" t="str">
        <f>IF(ISBLANK(Table2[[#This Row],[ActualResult]]), "_", IF(Table2[[#This Row],[ActualAwayScore]]=Table2[[#This Row],[PredictedAwayScore]], "Y", "N"))</f>
        <v>_</v>
      </c>
      <c r="Q1197" s="2" t="str">
        <f>IF(ISBLANK(Table2[[#This Row],[ActualResult]]), "_", IF(Table2[[#This Row],[ActualHomeScore]]=Table2[[#This Row],[PredictedHomeScore]], "Y", "N"))</f>
        <v>_</v>
      </c>
      <c r="R1197" s="2"/>
      <c r="S1197" s="2" t="str">
        <f t="shared" si="54"/>
        <v>_</v>
      </c>
      <c r="T1197" s="2">
        <f>IF(VLOOKUP(Table2[[#This Row],[AwayTeam]],Table3[[Teams]:[D]],2)=VLOOKUP(Table2[[#This Row],[HomeTeam]],Table3[[Teams]:[D]],2),1,0)</f>
        <v>1</v>
      </c>
      <c r="U1197" s="2">
        <f>IF(VLOOKUP(Table2[[#This Row],[AwayTeam]],Table3[[Teams]:[D]],3)=VLOOKUP(Table2[[#This Row],[HomeTeam]],Table3[[Teams]:[D]],3),1,0)</f>
        <v>1</v>
      </c>
      <c r="V1197" s="2">
        <f>IF(Table2[[#This Row],[InterConf]]=1,IF(Table2[[#This Row],[InterDiv]]=0, 1, 0), 0)</f>
        <v>0</v>
      </c>
      <c r="W1197" s="2">
        <f>IF(VLOOKUP(Table2[[#This Row],[AwayTeam]],Table3[[Teams]:[D]],2)&lt;&gt;VLOOKUP(Table2[[#This Row],[HomeTeam]],Table3[[Teams]:[D]],2),1,0)</f>
        <v>0</v>
      </c>
    </row>
    <row r="1198" spans="1:23" x14ac:dyDescent="0.25">
      <c r="A1198" s="5"/>
      <c r="B1198" s="3">
        <v>45749</v>
      </c>
      <c r="C1198" s="10" t="s">
        <v>1310</v>
      </c>
      <c r="D1198" s="4" t="s">
        <v>12</v>
      </c>
      <c r="E1198" s="4" t="s">
        <v>25</v>
      </c>
      <c r="F1198" s="4"/>
      <c r="G1198" s="4"/>
      <c r="H1198" s="4" t="str">
        <f t="shared" si="56"/>
        <v>_</v>
      </c>
      <c r="I1198" s="4"/>
      <c r="J1198" s="4"/>
      <c r="K1198" s="4"/>
      <c r="L1198" s="4" t="str">
        <f t="shared" si="55"/>
        <v>_</v>
      </c>
      <c r="M1198" s="4"/>
      <c r="N1198" s="4">
        <f>IF(ISBLANK(Table2[[#This Row],[ActualResult]]), 0, 1)</f>
        <v>0</v>
      </c>
      <c r="O1198" s="4" t="str">
        <f>IF(ISBLANK(Table2[[#This Row],[ActualResult]]), "_", IF(Table2[[#This Row],[ActualWinner]]=Table2[[#This Row],[PredictedWinner]], "Y", "N"))</f>
        <v>_</v>
      </c>
      <c r="P1198" s="4" t="str">
        <f>IF(ISBLANK(Table2[[#This Row],[ActualResult]]), "_", IF(Table2[[#This Row],[ActualAwayScore]]=Table2[[#This Row],[PredictedAwayScore]], "Y", "N"))</f>
        <v>_</v>
      </c>
      <c r="Q1198" s="4" t="str">
        <f>IF(ISBLANK(Table2[[#This Row],[ActualResult]]), "_", IF(Table2[[#This Row],[ActualHomeScore]]=Table2[[#This Row],[PredictedHomeScore]], "Y", "N"))</f>
        <v>_</v>
      </c>
      <c r="R1198" s="2"/>
      <c r="S1198" s="2" t="str">
        <f t="shared" si="54"/>
        <v>_</v>
      </c>
      <c r="T1198" s="2">
        <f>IF(VLOOKUP(Table2[[#This Row],[AwayTeam]],Table3[[Teams]:[D]],2)=VLOOKUP(Table2[[#This Row],[HomeTeam]],Table3[[Teams]:[D]],2),1,0)</f>
        <v>1</v>
      </c>
      <c r="U1198" s="2">
        <f>IF(VLOOKUP(Table2[[#This Row],[AwayTeam]],Table3[[Teams]:[D]],3)=VLOOKUP(Table2[[#This Row],[HomeTeam]],Table3[[Teams]:[D]],3),1,0)</f>
        <v>1</v>
      </c>
      <c r="V1198" s="2">
        <f>IF(Table2[[#This Row],[InterConf]]=1,IF(Table2[[#This Row],[InterDiv]]=0, 1, 0), 0)</f>
        <v>0</v>
      </c>
      <c r="W1198" s="2">
        <f>IF(VLOOKUP(Table2[[#This Row],[AwayTeam]],Table3[[Teams]:[D]],2)&lt;&gt;VLOOKUP(Table2[[#This Row],[HomeTeam]],Table3[[Teams]:[D]],2),1,0)</f>
        <v>0</v>
      </c>
    </row>
    <row r="1199" spans="1:23" x14ac:dyDescent="0.25">
      <c r="B1199" s="1">
        <v>45750</v>
      </c>
      <c r="C1199" s="9" t="s">
        <v>1311</v>
      </c>
      <c r="D1199" s="2" t="s">
        <v>16</v>
      </c>
      <c r="E1199" s="2" t="s">
        <v>19</v>
      </c>
      <c r="F1199" s="2"/>
      <c r="G1199" s="2"/>
      <c r="H1199" s="2" t="str">
        <f t="shared" si="56"/>
        <v>_</v>
      </c>
      <c r="I1199" s="2"/>
      <c r="J1199" s="2"/>
      <c r="K1199" s="2"/>
      <c r="L1199" s="2" t="str">
        <f t="shared" si="55"/>
        <v>_</v>
      </c>
      <c r="M1199" s="2"/>
      <c r="N1199" s="2">
        <f>IF(ISBLANK(Table2[[#This Row],[ActualResult]]), 0, 1)</f>
        <v>0</v>
      </c>
      <c r="O1199" s="2" t="str">
        <f>IF(ISBLANK(Table2[[#This Row],[ActualResult]]), "_", IF(Table2[[#This Row],[ActualWinner]]=Table2[[#This Row],[PredictedWinner]], "Y", "N"))</f>
        <v>_</v>
      </c>
      <c r="P1199" s="2" t="str">
        <f>IF(ISBLANK(Table2[[#This Row],[ActualResult]]), "_", IF(Table2[[#This Row],[ActualAwayScore]]=Table2[[#This Row],[PredictedAwayScore]], "Y", "N"))</f>
        <v>_</v>
      </c>
      <c r="Q1199" s="2" t="str">
        <f>IF(ISBLANK(Table2[[#This Row],[ActualResult]]), "_", IF(Table2[[#This Row],[ActualHomeScore]]=Table2[[#This Row],[PredictedHomeScore]], "Y", "N"))</f>
        <v>_</v>
      </c>
      <c r="R1199" s="2"/>
      <c r="S1199" s="2" t="str">
        <f t="shared" si="54"/>
        <v>_</v>
      </c>
      <c r="T1199" s="2">
        <f>IF(VLOOKUP(Table2[[#This Row],[AwayTeam]],Table3[[Teams]:[D]],2)=VLOOKUP(Table2[[#This Row],[HomeTeam]],Table3[[Teams]:[D]],2),1,0)</f>
        <v>1</v>
      </c>
      <c r="U1199" s="2">
        <f>IF(VLOOKUP(Table2[[#This Row],[AwayTeam]],Table3[[Teams]:[D]],3)=VLOOKUP(Table2[[#This Row],[HomeTeam]],Table3[[Teams]:[D]],3),1,0)</f>
        <v>1</v>
      </c>
      <c r="V1199" s="2">
        <f>IF(Table2[[#This Row],[InterConf]]=1,IF(Table2[[#This Row],[InterDiv]]=0, 1, 0), 0)</f>
        <v>0</v>
      </c>
      <c r="W1199" s="2">
        <f>IF(VLOOKUP(Table2[[#This Row],[AwayTeam]],Table3[[Teams]:[D]],2)&lt;&gt;VLOOKUP(Table2[[#This Row],[HomeTeam]],Table3[[Teams]:[D]],2),1,0)</f>
        <v>0</v>
      </c>
    </row>
    <row r="1200" spans="1:23" x14ac:dyDescent="0.25">
      <c r="B1200" s="1">
        <v>45750</v>
      </c>
      <c r="C1200" s="9" t="s">
        <v>1312</v>
      </c>
      <c r="D1200" s="2" t="s">
        <v>43</v>
      </c>
      <c r="E1200" s="2" t="s">
        <v>30</v>
      </c>
      <c r="F1200" s="2"/>
      <c r="G1200" s="2"/>
      <c r="H1200" s="2" t="str">
        <f t="shared" si="56"/>
        <v>_</v>
      </c>
      <c r="I1200" s="2"/>
      <c r="J1200" s="2"/>
      <c r="K1200" s="2"/>
      <c r="L1200" s="2" t="str">
        <f t="shared" si="55"/>
        <v>_</v>
      </c>
      <c r="M1200" s="2"/>
      <c r="N1200" s="2">
        <f>IF(ISBLANK(Table2[[#This Row],[ActualResult]]), 0, 1)</f>
        <v>0</v>
      </c>
      <c r="O1200" s="2" t="str">
        <f>IF(ISBLANK(Table2[[#This Row],[ActualResult]]), "_", IF(Table2[[#This Row],[ActualWinner]]=Table2[[#This Row],[PredictedWinner]], "Y", "N"))</f>
        <v>_</v>
      </c>
      <c r="P1200" s="2" t="str">
        <f>IF(ISBLANK(Table2[[#This Row],[ActualResult]]), "_", IF(Table2[[#This Row],[ActualAwayScore]]=Table2[[#This Row],[PredictedAwayScore]], "Y", "N"))</f>
        <v>_</v>
      </c>
      <c r="Q1200" s="2" t="str">
        <f>IF(ISBLANK(Table2[[#This Row],[ActualResult]]), "_", IF(Table2[[#This Row],[ActualHomeScore]]=Table2[[#This Row],[PredictedHomeScore]], "Y", "N"))</f>
        <v>_</v>
      </c>
      <c r="R1200" s="2"/>
      <c r="S1200" s="2" t="str">
        <f t="shared" si="54"/>
        <v>_</v>
      </c>
      <c r="T1200" s="2">
        <f>IF(VLOOKUP(Table2[[#This Row],[AwayTeam]],Table3[[Teams]:[D]],2)=VLOOKUP(Table2[[#This Row],[HomeTeam]],Table3[[Teams]:[D]],2),1,0)</f>
        <v>1</v>
      </c>
      <c r="U1200" s="2">
        <f>IF(VLOOKUP(Table2[[#This Row],[AwayTeam]],Table3[[Teams]:[D]],3)=VLOOKUP(Table2[[#This Row],[HomeTeam]],Table3[[Teams]:[D]],3),1,0)</f>
        <v>1</v>
      </c>
      <c r="V1200" s="2">
        <f>IF(Table2[[#This Row],[InterConf]]=1,IF(Table2[[#This Row],[InterDiv]]=0, 1, 0), 0)</f>
        <v>0</v>
      </c>
      <c r="W1200" s="2">
        <f>IF(VLOOKUP(Table2[[#This Row],[AwayTeam]],Table3[[Teams]:[D]],2)&lt;&gt;VLOOKUP(Table2[[#This Row],[HomeTeam]],Table3[[Teams]:[D]],2),1,0)</f>
        <v>0</v>
      </c>
    </row>
    <row r="1201" spans="1:23" x14ac:dyDescent="0.25">
      <c r="B1201" s="1">
        <v>45750</v>
      </c>
      <c r="C1201" s="9" t="s">
        <v>1313</v>
      </c>
      <c r="D1201" s="2" t="s">
        <v>26</v>
      </c>
      <c r="E1201" s="2" t="s">
        <v>36</v>
      </c>
      <c r="F1201" s="2"/>
      <c r="G1201" s="2"/>
      <c r="H1201" s="2" t="str">
        <f t="shared" si="56"/>
        <v>_</v>
      </c>
      <c r="I1201" s="2"/>
      <c r="J1201" s="2"/>
      <c r="K1201" s="2"/>
      <c r="L1201" s="2" t="str">
        <f t="shared" si="55"/>
        <v>_</v>
      </c>
      <c r="M1201" s="2"/>
      <c r="N1201" s="2">
        <f>IF(ISBLANK(Table2[[#This Row],[ActualResult]]), 0, 1)</f>
        <v>0</v>
      </c>
      <c r="O1201" s="2" t="str">
        <f>IF(ISBLANK(Table2[[#This Row],[ActualResult]]), "_", IF(Table2[[#This Row],[ActualWinner]]=Table2[[#This Row],[PredictedWinner]], "Y", "N"))</f>
        <v>_</v>
      </c>
      <c r="P1201" s="2" t="str">
        <f>IF(ISBLANK(Table2[[#This Row],[ActualResult]]), "_", IF(Table2[[#This Row],[ActualAwayScore]]=Table2[[#This Row],[PredictedAwayScore]], "Y", "N"))</f>
        <v>_</v>
      </c>
      <c r="Q1201" s="2" t="str">
        <f>IF(ISBLANK(Table2[[#This Row],[ActualResult]]), "_", IF(Table2[[#This Row],[ActualHomeScore]]=Table2[[#This Row],[PredictedHomeScore]], "Y", "N"))</f>
        <v>_</v>
      </c>
      <c r="R1201" s="2"/>
      <c r="S1201" s="2" t="str">
        <f t="shared" si="54"/>
        <v>_</v>
      </c>
      <c r="T1201" s="2">
        <f>IF(VLOOKUP(Table2[[#This Row],[AwayTeam]],Table3[[Teams]:[D]],2)=VLOOKUP(Table2[[#This Row],[HomeTeam]],Table3[[Teams]:[D]],2),1,0)</f>
        <v>0</v>
      </c>
      <c r="U1201" s="2">
        <f>IF(VLOOKUP(Table2[[#This Row],[AwayTeam]],Table3[[Teams]:[D]],3)=VLOOKUP(Table2[[#This Row],[HomeTeam]],Table3[[Teams]:[D]],3),1,0)</f>
        <v>0</v>
      </c>
      <c r="V1201" s="2">
        <f>IF(Table2[[#This Row],[InterConf]]=1,IF(Table2[[#This Row],[InterDiv]]=0, 1, 0), 0)</f>
        <v>0</v>
      </c>
      <c r="W1201" s="2">
        <f>IF(VLOOKUP(Table2[[#This Row],[AwayTeam]],Table3[[Teams]:[D]],2)&lt;&gt;VLOOKUP(Table2[[#This Row],[HomeTeam]],Table3[[Teams]:[D]],2),1,0)</f>
        <v>1</v>
      </c>
    </row>
    <row r="1202" spans="1:23" x14ac:dyDescent="0.25">
      <c r="B1202" s="1">
        <v>45750</v>
      </c>
      <c r="C1202" s="9" t="s">
        <v>1314</v>
      </c>
      <c r="D1202" s="2" t="s">
        <v>21</v>
      </c>
      <c r="E1202" s="2" t="s">
        <v>13</v>
      </c>
      <c r="F1202" s="2"/>
      <c r="G1202" s="2"/>
      <c r="H1202" s="2" t="str">
        <f t="shared" si="56"/>
        <v>_</v>
      </c>
      <c r="I1202" s="2"/>
      <c r="J1202" s="2"/>
      <c r="K1202" s="2"/>
      <c r="L1202" s="2" t="str">
        <f t="shared" si="55"/>
        <v>_</v>
      </c>
      <c r="M1202" s="2"/>
      <c r="N1202" s="2">
        <f>IF(ISBLANK(Table2[[#This Row],[ActualResult]]), 0, 1)</f>
        <v>0</v>
      </c>
      <c r="O1202" s="2" t="str">
        <f>IF(ISBLANK(Table2[[#This Row],[ActualResult]]), "_", IF(Table2[[#This Row],[ActualWinner]]=Table2[[#This Row],[PredictedWinner]], "Y", "N"))</f>
        <v>_</v>
      </c>
      <c r="P1202" s="2" t="str">
        <f>IF(ISBLANK(Table2[[#This Row],[ActualResult]]), "_", IF(Table2[[#This Row],[ActualAwayScore]]=Table2[[#This Row],[PredictedAwayScore]], "Y", "N"))</f>
        <v>_</v>
      </c>
      <c r="Q1202" s="2" t="str">
        <f>IF(ISBLANK(Table2[[#This Row],[ActualResult]]), "_", IF(Table2[[#This Row],[ActualHomeScore]]=Table2[[#This Row],[PredictedHomeScore]], "Y", "N"))</f>
        <v>_</v>
      </c>
      <c r="R1202" s="2"/>
      <c r="S1202" s="2" t="str">
        <f t="shared" si="54"/>
        <v>_</v>
      </c>
      <c r="T1202" s="2">
        <f>IF(VLOOKUP(Table2[[#This Row],[AwayTeam]],Table3[[Teams]:[D]],2)=VLOOKUP(Table2[[#This Row],[HomeTeam]],Table3[[Teams]:[D]],2),1,0)</f>
        <v>0</v>
      </c>
      <c r="U1202" s="2">
        <f>IF(VLOOKUP(Table2[[#This Row],[AwayTeam]],Table3[[Teams]:[D]],3)=VLOOKUP(Table2[[#This Row],[HomeTeam]],Table3[[Teams]:[D]],3),1,0)</f>
        <v>0</v>
      </c>
      <c r="V1202" s="2">
        <f>IF(Table2[[#This Row],[InterConf]]=1,IF(Table2[[#This Row],[InterDiv]]=0, 1, 0), 0)</f>
        <v>0</v>
      </c>
      <c r="W1202" s="2">
        <f>IF(VLOOKUP(Table2[[#This Row],[AwayTeam]],Table3[[Teams]:[D]],2)&lt;&gt;VLOOKUP(Table2[[#This Row],[HomeTeam]],Table3[[Teams]:[D]],2),1,0)</f>
        <v>1</v>
      </c>
    </row>
    <row r="1203" spans="1:23" x14ac:dyDescent="0.25">
      <c r="B1203" s="1">
        <v>45750</v>
      </c>
      <c r="C1203" s="9" t="s">
        <v>1315</v>
      </c>
      <c r="D1203" s="2" t="s">
        <v>35</v>
      </c>
      <c r="E1203" s="2" t="s">
        <v>34</v>
      </c>
      <c r="F1203" s="2"/>
      <c r="G1203" s="2"/>
      <c r="H1203" s="2" t="str">
        <f t="shared" si="56"/>
        <v>_</v>
      </c>
      <c r="I1203" s="2"/>
      <c r="J1203" s="2"/>
      <c r="K1203" s="2"/>
      <c r="L1203" s="2" t="str">
        <f t="shared" si="55"/>
        <v>_</v>
      </c>
      <c r="M1203" s="2"/>
      <c r="N1203" s="2">
        <f>IF(ISBLANK(Table2[[#This Row],[ActualResult]]), 0, 1)</f>
        <v>0</v>
      </c>
      <c r="O1203" s="2" t="str">
        <f>IF(ISBLANK(Table2[[#This Row],[ActualResult]]), "_", IF(Table2[[#This Row],[ActualWinner]]=Table2[[#This Row],[PredictedWinner]], "Y", "N"))</f>
        <v>_</v>
      </c>
      <c r="P1203" s="2" t="str">
        <f>IF(ISBLANK(Table2[[#This Row],[ActualResult]]), "_", IF(Table2[[#This Row],[ActualAwayScore]]=Table2[[#This Row],[PredictedAwayScore]], "Y", "N"))</f>
        <v>_</v>
      </c>
      <c r="Q1203" s="2" t="str">
        <f>IF(ISBLANK(Table2[[#This Row],[ActualResult]]), "_", IF(Table2[[#This Row],[ActualHomeScore]]=Table2[[#This Row],[PredictedHomeScore]], "Y", "N"))</f>
        <v>_</v>
      </c>
      <c r="R1203" s="2"/>
      <c r="S1203" s="2" t="str">
        <f t="shared" si="54"/>
        <v>_</v>
      </c>
      <c r="T1203" s="2">
        <f>IF(VLOOKUP(Table2[[#This Row],[AwayTeam]],Table3[[Teams]:[D]],2)=VLOOKUP(Table2[[#This Row],[HomeTeam]],Table3[[Teams]:[D]],2),1,0)</f>
        <v>1</v>
      </c>
      <c r="U1203" s="2">
        <f>IF(VLOOKUP(Table2[[#This Row],[AwayTeam]],Table3[[Teams]:[D]],3)=VLOOKUP(Table2[[#This Row],[HomeTeam]],Table3[[Teams]:[D]],3),1,0)</f>
        <v>1</v>
      </c>
      <c r="V1203" s="2">
        <f>IF(Table2[[#This Row],[InterConf]]=1,IF(Table2[[#This Row],[InterDiv]]=0, 1, 0), 0)</f>
        <v>0</v>
      </c>
      <c r="W1203" s="2">
        <f>IF(VLOOKUP(Table2[[#This Row],[AwayTeam]],Table3[[Teams]:[D]],2)&lt;&gt;VLOOKUP(Table2[[#This Row],[HomeTeam]],Table3[[Teams]:[D]],2),1,0)</f>
        <v>0</v>
      </c>
    </row>
    <row r="1204" spans="1:23" x14ac:dyDescent="0.25">
      <c r="B1204" s="1">
        <v>45750</v>
      </c>
      <c r="C1204" s="9" t="s">
        <v>1316</v>
      </c>
      <c r="D1204" s="2" t="s">
        <v>28</v>
      </c>
      <c r="E1204" s="2" t="s">
        <v>15</v>
      </c>
      <c r="F1204" s="2"/>
      <c r="G1204" s="2"/>
      <c r="H1204" s="2" t="str">
        <f t="shared" si="56"/>
        <v>_</v>
      </c>
      <c r="I1204" s="2"/>
      <c r="J1204" s="2"/>
      <c r="K1204" s="2"/>
      <c r="L1204" s="2" t="str">
        <f t="shared" si="55"/>
        <v>_</v>
      </c>
      <c r="M1204" s="2"/>
      <c r="N1204" s="2">
        <f>IF(ISBLANK(Table2[[#This Row],[ActualResult]]), 0, 1)</f>
        <v>0</v>
      </c>
      <c r="O1204" s="2" t="str">
        <f>IF(ISBLANK(Table2[[#This Row],[ActualResult]]), "_", IF(Table2[[#This Row],[ActualWinner]]=Table2[[#This Row],[PredictedWinner]], "Y", "N"))</f>
        <v>_</v>
      </c>
      <c r="P1204" s="2" t="str">
        <f>IF(ISBLANK(Table2[[#This Row],[ActualResult]]), "_", IF(Table2[[#This Row],[ActualAwayScore]]=Table2[[#This Row],[PredictedAwayScore]], "Y", "N"))</f>
        <v>_</v>
      </c>
      <c r="Q1204" s="2" t="str">
        <f>IF(ISBLANK(Table2[[#This Row],[ActualResult]]), "_", IF(Table2[[#This Row],[ActualHomeScore]]=Table2[[#This Row],[PredictedHomeScore]], "Y", "N"))</f>
        <v>_</v>
      </c>
      <c r="R1204" s="2"/>
      <c r="S1204" s="2" t="str">
        <f t="shared" si="54"/>
        <v>_</v>
      </c>
      <c r="T1204" s="2">
        <f>IF(VLOOKUP(Table2[[#This Row],[AwayTeam]],Table3[[Teams]:[D]],2)=VLOOKUP(Table2[[#This Row],[HomeTeam]],Table3[[Teams]:[D]],2),1,0)</f>
        <v>1</v>
      </c>
      <c r="U1204" s="2">
        <f>IF(VLOOKUP(Table2[[#This Row],[AwayTeam]],Table3[[Teams]:[D]],3)=VLOOKUP(Table2[[#This Row],[HomeTeam]],Table3[[Teams]:[D]],3),1,0)</f>
        <v>0</v>
      </c>
      <c r="V1204" s="2">
        <f>IF(Table2[[#This Row],[InterConf]]=1,IF(Table2[[#This Row],[InterDiv]]=0, 1, 0), 0)</f>
        <v>1</v>
      </c>
      <c r="W1204" s="2">
        <f>IF(VLOOKUP(Table2[[#This Row],[AwayTeam]],Table3[[Teams]:[D]],2)&lt;&gt;VLOOKUP(Table2[[#This Row],[HomeTeam]],Table3[[Teams]:[D]],2),1,0)</f>
        <v>0</v>
      </c>
    </row>
    <row r="1205" spans="1:23" x14ac:dyDescent="0.25">
      <c r="B1205" s="1">
        <v>45750</v>
      </c>
      <c r="C1205" s="9" t="s">
        <v>1317</v>
      </c>
      <c r="D1205" s="2" t="s">
        <v>47</v>
      </c>
      <c r="E1205" s="2" t="s">
        <v>24</v>
      </c>
      <c r="F1205" s="2"/>
      <c r="G1205" s="2"/>
      <c r="H1205" s="2" t="str">
        <f t="shared" si="56"/>
        <v>_</v>
      </c>
      <c r="I1205" s="2"/>
      <c r="J1205" s="2"/>
      <c r="K1205" s="2"/>
      <c r="L1205" s="2" t="str">
        <f t="shared" si="55"/>
        <v>_</v>
      </c>
      <c r="M1205" s="2"/>
      <c r="N1205" s="2">
        <f>IF(ISBLANK(Table2[[#This Row],[ActualResult]]), 0, 1)</f>
        <v>0</v>
      </c>
      <c r="O1205" s="2" t="str">
        <f>IF(ISBLANK(Table2[[#This Row],[ActualResult]]), "_", IF(Table2[[#This Row],[ActualWinner]]=Table2[[#This Row],[PredictedWinner]], "Y", "N"))</f>
        <v>_</v>
      </c>
      <c r="P1205" s="2" t="str">
        <f>IF(ISBLANK(Table2[[#This Row],[ActualResult]]), "_", IF(Table2[[#This Row],[ActualAwayScore]]=Table2[[#This Row],[PredictedAwayScore]], "Y", "N"))</f>
        <v>_</v>
      </c>
      <c r="Q1205" s="2" t="str">
        <f>IF(ISBLANK(Table2[[#This Row],[ActualResult]]), "_", IF(Table2[[#This Row],[ActualHomeScore]]=Table2[[#This Row],[PredictedHomeScore]], "Y", "N"))</f>
        <v>_</v>
      </c>
      <c r="R1205" s="2"/>
      <c r="S1205" s="2" t="str">
        <f t="shared" si="54"/>
        <v>_</v>
      </c>
      <c r="T1205" s="2">
        <f>IF(VLOOKUP(Table2[[#This Row],[AwayTeam]],Table3[[Teams]:[D]],2)=VLOOKUP(Table2[[#This Row],[HomeTeam]],Table3[[Teams]:[D]],2),1,0)</f>
        <v>1</v>
      </c>
      <c r="U1205" s="2">
        <f>IF(VLOOKUP(Table2[[#This Row],[AwayTeam]],Table3[[Teams]:[D]],3)=VLOOKUP(Table2[[#This Row],[HomeTeam]],Table3[[Teams]:[D]],3),1,0)</f>
        <v>1</v>
      </c>
      <c r="V1205" s="2">
        <f>IF(Table2[[#This Row],[InterConf]]=1,IF(Table2[[#This Row],[InterDiv]]=0, 1, 0), 0)</f>
        <v>0</v>
      </c>
      <c r="W1205" s="2">
        <f>IF(VLOOKUP(Table2[[#This Row],[AwayTeam]],Table3[[Teams]:[D]],2)&lt;&gt;VLOOKUP(Table2[[#This Row],[HomeTeam]],Table3[[Teams]:[D]],2),1,0)</f>
        <v>0</v>
      </c>
    </row>
    <row r="1206" spans="1:23" x14ac:dyDescent="0.25">
      <c r="B1206" s="1">
        <v>45750</v>
      </c>
      <c r="C1206" s="9" t="s">
        <v>1318</v>
      </c>
      <c r="D1206" s="2" t="s">
        <v>22</v>
      </c>
      <c r="E1206" s="2" t="s">
        <v>27</v>
      </c>
      <c r="F1206" s="2"/>
      <c r="G1206" s="2"/>
      <c r="H1206" s="2" t="str">
        <f t="shared" si="56"/>
        <v>_</v>
      </c>
      <c r="I1206" s="2"/>
      <c r="J1206" s="2"/>
      <c r="K1206" s="2"/>
      <c r="L1206" s="2" t="str">
        <f t="shared" si="55"/>
        <v>_</v>
      </c>
      <c r="M1206" s="2"/>
      <c r="N1206" s="2">
        <f>IF(ISBLANK(Table2[[#This Row],[ActualResult]]), 0, 1)</f>
        <v>0</v>
      </c>
      <c r="O1206" s="2" t="str">
        <f>IF(ISBLANK(Table2[[#This Row],[ActualResult]]), "_", IF(Table2[[#This Row],[ActualWinner]]=Table2[[#This Row],[PredictedWinner]], "Y", "N"))</f>
        <v>_</v>
      </c>
      <c r="P1206" s="2" t="str">
        <f>IF(ISBLANK(Table2[[#This Row],[ActualResult]]), "_", IF(Table2[[#This Row],[ActualAwayScore]]=Table2[[#This Row],[PredictedAwayScore]], "Y", "N"))</f>
        <v>_</v>
      </c>
      <c r="Q1206" s="2" t="str">
        <f>IF(ISBLANK(Table2[[#This Row],[ActualResult]]), "_", IF(Table2[[#This Row],[ActualHomeScore]]=Table2[[#This Row],[PredictedHomeScore]], "Y", "N"))</f>
        <v>_</v>
      </c>
      <c r="R1206" s="2"/>
      <c r="S1206" s="2" t="str">
        <f t="shared" si="54"/>
        <v>_</v>
      </c>
      <c r="T1206" s="2">
        <f>IF(VLOOKUP(Table2[[#This Row],[AwayTeam]],Table3[[Teams]:[D]],2)=VLOOKUP(Table2[[#This Row],[HomeTeam]],Table3[[Teams]:[D]],2),1,0)</f>
        <v>1</v>
      </c>
      <c r="U1206" s="2">
        <f>IF(VLOOKUP(Table2[[#This Row],[AwayTeam]],Table3[[Teams]:[D]],3)=VLOOKUP(Table2[[#This Row],[HomeTeam]],Table3[[Teams]:[D]],3),1,0)</f>
        <v>0</v>
      </c>
      <c r="V1206" s="2">
        <f>IF(Table2[[#This Row],[InterConf]]=1,IF(Table2[[#This Row],[InterDiv]]=0, 1, 0), 0)</f>
        <v>1</v>
      </c>
      <c r="W1206" s="2">
        <f>IF(VLOOKUP(Table2[[#This Row],[AwayTeam]],Table3[[Teams]:[D]],2)&lt;&gt;VLOOKUP(Table2[[#This Row],[HomeTeam]],Table3[[Teams]:[D]],2),1,0)</f>
        <v>0</v>
      </c>
    </row>
    <row r="1207" spans="1:23" x14ac:dyDescent="0.25">
      <c r="A1207" s="5"/>
      <c r="B1207" s="1">
        <v>45750</v>
      </c>
      <c r="C1207" s="10" t="s">
        <v>1319</v>
      </c>
      <c r="D1207" s="4" t="s">
        <v>23</v>
      </c>
      <c r="E1207" s="4" t="s">
        <v>38</v>
      </c>
      <c r="F1207" s="4"/>
      <c r="G1207" s="4"/>
      <c r="H1207" s="4" t="str">
        <f t="shared" si="56"/>
        <v>_</v>
      </c>
      <c r="I1207" s="4"/>
      <c r="J1207" s="4"/>
      <c r="K1207" s="4"/>
      <c r="L1207" s="2" t="str">
        <f t="shared" si="55"/>
        <v>_</v>
      </c>
      <c r="M1207" s="4"/>
      <c r="N1207" s="4">
        <f>IF(ISBLANK(Table2[[#This Row],[ActualResult]]), 0, 1)</f>
        <v>0</v>
      </c>
      <c r="O1207" s="4" t="str">
        <f>IF(ISBLANK(Table2[[#This Row],[ActualResult]]), "_", IF(Table2[[#This Row],[ActualWinner]]=Table2[[#This Row],[PredictedWinner]], "Y", "N"))</f>
        <v>_</v>
      </c>
      <c r="P1207" s="4" t="str">
        <f>IF(ISBLANK(Table2[[#This Row],[ActualResult]]), "_", IF(Table2[[#This Row],[ActualAwayScore]]=Table2[[#This Row],[PredictedAwayScore]], "Y", "N"))</f>
        <v>_</v>
      </c>
      <c r="Q1207" s="4" t="str">
        <f>IF(ISBLANK(Table2[[#This Row],[ActualResult]]), "_", IF(Table2[[#This Row],[ActualHomeScore]]=Table2[[#This Row],[PredictedHomeScore]], "Y", "N"))</f>
        <v>_</v>
      </c>
      <c r="R1207" s="2"/>
      <c r="S1207" s="2" t="str">
        <f t="shared" si="54"/>
        <v>_</v>
      </c>
      <c r="T1207" s="2">
        <f>IF(VLOOKUP(Table2[[#This Row],[AwayTeam]],Table3[[Teams]:[D]],2)=VLOOKUP(Table2[[#This Row],[HomeTeam]],Table3[[Teams]:[D]],2),1,0)</f>
        <v>1</v>
      </c>
      <c r="U1207" s="2">
        <f>IF(VLOOKUP(Table2[[#This Row],[AwayTeam]],Table3[[Teams]:[D]],3)=VLOOKUP(Table2[[#This Row],[HomeTeam]],Table3[[Teams]:[D]],3),1,0)</f>
        <v>1</v>
      </c>
      <c r="V1207" s="2">
        <f>IF(Table2[[#This Row],[InterConf]]=1,IF(Table2[[#This Row],[InterDiv]]=0, 1, 0), 0)</f>
        <v>0</v>
      </c>
      <c r="W1207" s="2">
        <f>IF(VLOOKUP(Table2[[#This Row],[AwayTeam]],Table3[[Teams]:[D]],2)&lt;&gt;VLOOKUP(Table2[[#This Row],[HomeTeam]],Table3[[Teams]:[D]],2),1,0)</f>
        <v>0</v>
      </c>
    </row>
    <row r="1208" spans="1:23" x14ac:dyDescent="0.25">
      <c r="B1208" s="32">
        <v>45751</v>
      </c>
      <c r="C1208" s="9" t="s">
        <v>1320</v>
      </c>
      <c r="D1208" s="2" t="s">
        <v>44</v>
      </c>
      <c r="E1208" s="2" t="s">
        <v>31</v>
      </c>
      <c r="F1208" s="2"/>
      <c r="G1208" s="2"/>
      <c r="H1208" s="2" t="str">
        <f t="shared" si="56"/>
        <v>_</v>
      </c>
      <c r="I1208" s="2"/>
      <c r="J1208" s="2"/>
      <c r="K1208" s="2"/>
      <c r="L1208" s="19" t="str">
        <f t="shared" si="55"/>
        <v>_</v>
      </c>
      <c r="M1208" s="2"/>
      <c r="N1208" s="2">
        <f>IF(ISBLANK(Table2[[#This Row],[ActualResult]]), 0, 1)</f>
        <v>0</v>
      </c>
      <c r="O1208" s="2" t="str">
        <f>IF(ISBLANK(Table2[[#This Row],[ActualResult]]), "_", IF(Table2[[#This Row],[ActualWinner]]=Table2[[#This Row],[PredictedWinner]], "Y", "N"))</f>
        <v>_</v>
      </c>
      <c r="P1208" s="2" t="str">
        <f>IF(ISBLANK(Table2[[#This Row],[ActualResult]]), "_", IF(Table2[[#This Row],[ActualAwayScore]]=Table2[[#This Row],[PredictedAwayScore]], "Y", "N"))</f>
        <v>_</v>
      </c>
      <c r="Q1208" s="2" t="str">
        <f>IF(ISBLANK(Table2[[#This Row],[ActualResult]]), "_", IF(Table2[[#This Row],[ActualHomeScore]]=Table2[[#This Row],[PredictedHomeScore]], "Y", "N"))</f>
        <v>_</v>
      </c>
      <c r="R1208" s="2"/>
      <c r="S1208" s="2" t="str">
        <f t="shared" si="54"/>
        <v>_</v>
      </c>
      <c r="T1208" s="2">
        <f>IF(VLOOKUP(Table2[[#This Row],[AwayTeam]],Table3[[Teams]:[D]],2)=VLOOKUP(Table2[[#This Row],[HomeTeam]],Table3[[Teams]:[D]],2),1,0)</f>
        <v>1</v>
      </c>
      <c r="U1208" s="2">
        <f>IF(VLOOKUP(Table2[[#This Row],[AwayTeam]],Table3[[Teams]:[D]],3)=VLOOKUP(Table2[[#This Row],[HomeTeam]],Table3[[Teams]:[D]],3),1,0)</f>
        <v>0</v>
      </c>
      <c r="V1208" s="2">
        <f>IF(Table2[[#This Row],[InterConf]]=1,IF(Table2[[#This Row],[InterDiv]]=0, 1, 0), 0)</f>
        <v>1</v>
      </c>
      <c r="W1208" s="2">
        <f>IF(VLOOKUP(Table2[[#This Row],[AwayTeam]],Table3[[Teams]:[D]],2)&lt;&gt;VLOOKUP(Table2[[#This Row],[HomeTeam]],Table3[[Teams]:[D]],2),1,0)</f>
        <v>0</v>
      </c>
    </row>
    <row r="1209" spans="1:23" x14ac:dyDescent="0.25">
      <c r="B1209" s="1">
        <v>45751</v>
      </c>
      <c r="C1209" s="9" t="s">
        <v>1321</v>
      </c>
      <c r="D1209" s="2" t="s">
        <v>17</v>
      </c>
      <c r="E1209" s="2" t="s">
        <v>46</v>
      </c>
      <c r="F1209" s="2"/>
      <c r="G1209" s="2"/>
      <c r="H1209" s="2" t="str">
        <f t="shared" si="56"/>
        <v>_</v>
      </c>
      <c r="I1209" s="2"/>
      <c r="J1209" s="2"/>
      <c r="K1209" s="2"/>
      <c r="L1209" s="2" t="str">
        <f t="shared" si="55"/>
        <v>_</v>
      </c>
      <c r="M1209" s="2"/>
      <c r="N1209" s="2">
        <f>IF(ISBLANK(Table2[[#This Row],[ActualResult]]), 0, 1)</f>
        <v>0</v>
      </c>
      <c r="O1209" s="2" t="str">
        <f>IF(ISBLANK(Table2[[#This Row],[ActualResult]]), "_", IF(Table2[[#This Row],[ActualWinner]]=Table2[[#This Row],[PredictedWinner]], "Y", "N"))</f>
        <v>_</v>
      </c>
      <c r="P1209" s="2" t="str">
        <f>IF(ISBLANK(Table2[[#This Row],[ActualResult]]), "_", IF(Table2[[#This Row],[ActualAwayScore]]=Table2[[#This Row],[PredictedAwayScore]], "Y", "N"))</f>
        <v>_</v>
      </c>
      <c r="Q1209" s="2" t="str">
        <f>IF(ISBLANK(Table2[[#This Row],[ActualResult]]), "_", IF(Table2[[#This Row],[ActualHomeScore]]=Table2[[#This Row],[PredictedHomeScore]], "Y", "N"))</f>
        <v>_</v>
      </c>
      <c r="R1209" s="2"/>
      <c r="S1209" s="2" t="str">
        <f t="shared" si="54"/>
        <v>_</v>
      </c>
      <c r="T1209" s="2">
        <f>IF(VLOOKUP(Table2[[#This Row],[AwayTeam]],Table3[[Teams]:[D]],2)=VLOOKUP(Table2[[#This Row],[HomeTeam]],Table3[[Teams]:[D]],2),1,0)</f>
        <v>0</v>
      </c>
      <c r="U1209" s="2">
        <f>IF(VLOOKUP(Table2[[#This Row],[AwayTeam]],Table3[[Teams]:[D]],3)=VLOOKUP(Table2[[#This Row],[HomeTeam]],Table3[[Teams]:[D]],3),1,0)</f>
        <v>0</v>
      </c>
      <c r="V1209" s="2">
        <f>IF(Table2[[#This Row],[InterConf]]=1,IF(Table2[[#This Row],[InterDiv]]=0, 1, 0), 0)</f>
        <v>0</v>
      </c>
      <c r="W1209" s="2">
        <f>IF(VLOOKUP(Table2[[#This Row],[AwayTeam]],Table3[[Teams]:[D]],2)&lt;&gt;VLOOKUP(Table2[[#This Row],[HomeTeam]],Table3[[Teams]:[D]],2),1,0)</f>
        <v>1</v>
      </c>
    </row>
    <row r="1210" spans="1:23" x14ac:dyDescent="0.25">
      <c r="A1210" s="5"/>
      <c r="B1210" s="3">
        <v>45751</v>
      </c>
      <c r="C1210" s="10" t="s">
        <v>1322</v>
      </c>
      <c r="D1210" s="4" t="s">
        <v>37</v>
      </c>
      <c r="E1210" s="4" t="s">
        <v>33</v>
      </c>
      <c r="F1210" s="4"/>
      <c r="G1210" s="4"/>
      <c r="H1210" s="4" t="str">
        <f t="shared" si="56"/>
        <v>_</v>
      </c>
      <c r="I1210" s="4"/>
      <c r="J1210" s="4"/>
      <c r="K1210" s="4"/>
      <c r="L1210" s="4" t="str">
        <f t="shared" si="55"/>
        <v>_</v>
      </c>
      <c r="M1210" s="4"/>
      <c r="N1210" s="4">
        <f>IF(ISBLANK(Table2[[#This Row],[ActualResult]]), 0, 1)</f>
        <v>0</v>
      </c>
      <c r="O1210" s="4" t="str">
        <f>IF(ISBLANK(Table2[[#This Row],[ActualResult]]), "_", IF(Table2[[#This Row],[ActualWinner]]=Table2[[#This Row],[PredictedWinner]], "Y", "N"))</f>
        <v>_</v>
      </c>
      <c r="P1210" s="4" t="str">
        <f>IF(ISBLANK(Table2[[#This Row],[ActualResult]]), "_", IF(Table2[[#This Row],[ActualAwayScore]]=Table2[[#This Row],[PredictedAwayScore]], "Y", "N"))</f>
        <v>_</v>
      </c>
      <c r="Q1210" s="4" t="str">
        <f>IF(ISBLANK(Table2[[#This Row],[ActualResult]]), "_", IF(Table2[[#This Row],[ActualHomeScore]]=Table2[[#This Row],[PredictedHomeScore]], "Y", "N"))</f>
        <v>_</v>
      </c>
      <c r="R1210" s="2"/>
      <c r="S1210" s="2" t="str">
        <f t="shared" si="54"/>
        <v>_</v>
      </c>
      <c r="T1210" s="2">
        <f>IF(VLOOKUP(Table2[[#This Row],[AwayTeam]],Table3[[Teams]:[D]],2)=VLOOKUP(Table2[[#This Row],[HomeTeam]],Table3[[Teams]:[D]],2),1,0)</f>
        <v>0</v>
      </c>
      <c r="U1210" s="2">
        <f>IF(VLOOKUP(Table2[[#This Row],[AwayTeam]],Table3[[Teams]:[D]],3)=VLOOKUP(Table2[[#This Row],[HomeTeam]],Table3[[Teams]:[D]],3),1,0)</f>
        <v>0</v>
      </c>
      <c r="V1210" s="2">
        <f>IF(Table2[[#This Row],[InterConf]]=1,IF(Table2[[#This Row],[InterDiv]]=0, 1, 0), 0)</f>
        <v>0</v>
      </c>
      <c r="W1210" s="2">
        <f>IF(VLOOKUP(Table2[[#This Row],[AwayTeam]],Table3[[Teams]:[D]],2)&lt;&gt;VLOOKUP(Table2[[#This Row],[HomeTeam]],Table3[[Teams]:[D]],2),1,0)</f>
        <v>1</v>
      </c>
    </row>
    <row r="1211" spans="1:23" x14ac:dyDescent="0.25">
      <c r="B1211" s="1">
        <v>45752</v>
      </c>
      <c r="C1211" s="9" t="s">
        <v>1323</v>
      </c>
      <c r="D1211" s="2" t="s">
        <v>20</v>
      </c>
      <c r="E1211" s="2" t="s">
        <v>32</v>
      </c>
      <c r="F1211" s="2"/>
      <c r="G1211" s="2"/>
      <c r="H1211" s="2" t="str">
        <f t="shared" si="56"/>
        <v>_</v>
      </c>
      <c r="I1211" s="2"/>
      <c r="J1211" s="2"/>
      <c r="K1211" s="2"/>
      <c r="L1211" s="2" t="str">
        <f t="shared" si="55"/>
        <v>_</v>
      </c>
      <c r="M1211" s="2"/>
      <c r="N1211" s="2">
        <f>IF(ISBLANK(Table2[[#This Row],[ActualResult]]), 0, 1)</f>
        <v>0</v>
      </c>
      <c r="O1211" s="2" t="str">
        <f>IF(ISBLANK(Table2[[#This Row],[ActualResult]]), "_", IF(Table2[[#This Row],[ActualWinner]]=Table2[[#This Row],[PredictedWinner]], "Y", "N"))</f>
        <v>_</v>
      </c>
      <c r="P1211" s="2" t="str">
        <f>IF(ISBLANK(Table2[[#This Row],[ActualResult]]), "_", IF(Table2[[#This Row],[ActualAwayScore]]=Table2[[#This Row],[PredictedAwayScore]], "Y", "N"))</f>
        <v>_</v>
      </c>
      <c r="Q1211" s="2" t="str">
        <f>IF(ISBLANK(Table2[[#This Row],[ActualResult]]), "_", IF(Table2[[#This Row],[ActualHomeScore]]=Table2[[#This Row],[PredictedHomeScore]], "Y", "N"))</f>
        <v>_</v>
      </c>
      <c r="R1211" s="2"/>
      <c r="S1211" s="2" t="str">
        <f t="shared" si="54"/>
        <v>_</v>
      </c>
      <c r="T1211" s="2">
        <f>IF(VLOOKUP(Table2[[#This Row],[AwayTeam]],Table3[[Teams]:[D]],2)=VLOOKUP(Table2[[#This Row],[HomeTeam]],Table3[[Teams]:[D]],2),1,0)</f>
        <v>1</v>
      </c>
      <c r="U1211" s="2">
        <f>IF(VLOOKUP(Table2[[#This Row],[AwayTeam]],Table3[[Teams]:[D]],3)=VLOOKUP(Table2[[#This Row],[HomeTeam]],Table3[[Teams]:[D]],3),1,0)</f>
        <v>1</v>
      </c>
      <c r="V1211" s="2">
        <f>IF(Table2[[#This Row],[InterConf]]=1,IF(Table2[[#This Row],[InterDiv]]=0, 1, 0), 0)</f>
        <v>0</v>
      </c>
      <c r="W1211" s="2">
        <f>IF(VLOOKUP(Table2[[#This Row],[AwayTeam]],Table3[[Teams]:[D]],2)&lt;&gt;VLOOKUP(Table2[[#This Row],[HomeTeam]],Table3[[Teams]:[D]],2),1,0)</f>
        <v>0</v>
      </c>
    </row>
    <row r="1212" spans="1:23" x14ac:dyDescent="0.25">
      <c r="B1212" s="1">
        <v>45752</v>
      </c>
      <c r="C1212" s="9" t="s">
        <v>1324</v>
      </c>
      <c r="D1212" s="2" t="s">
        <v>14</v>
      </c>
      <c r="E1212" s="2" t="s">
        <v>30</v>
      </c>
      <c r="F1212" s="2"/>
      <c r="G1212" s="2"/>
      <c r="H1212" s="2" t="str">
        <f t="shared" si="56"/>
        <v>_</v>
      </c>
      <c r="I1212" s="2"/>
      <c r="J1212" s="2"/>
      <c r="K1212" s="2"/>
      <c r="L1212" s="2" t="str">
        <f t="shared" si="55"/>
        <v>_</v>
      </c>
      <c r="M1212" s="2"/>
      <c r="N1212" s="2">
        <f>IF(ISBLANK(Table2[[#This Row],[ActualResult]]), 0, 1)</f>
        <v>0</v>
      </c>
      <c r="O1212" s="2" t="str">
        <f>IF(ISBLANK(Table2[[#This Row],[ActualResult]]), "_", IF(Table2[[#This Row],[ActualWinner]]=Table2[[#This Row],[PredictedWinner]], "Y", "N"))</f>
        <v>_</v>
      </c>
      <c r="P1212" s="2" t="str">
        <f>IF(ISBLANK(Table2[[#This Row],[ActualResult]]), "_", IF(Table2[[#This Row],[ActualAwayScore]]=Table2[[#This Row],[PredictedAwayScore]], "Y", "N"))</f>
        <v>_</v>
      </c>
      <c r="Q1212" s="2" t="str">
        <f>IF(ISBLANK(Table2[[#This Row],[ActualResult]]), "_", IF(Table2[[#This Row],[ActualHomeScore]]=Table2[[#This Row],[PredictedHomeScore]], "Y", "N"))</f>
        <v>_</v>
      </c>
      <c r="R1212" s="2"/>
      <c r="S1212" s="2" t="str">
        <f t="shared" si="54"/>
        <v>_</v>
      </c>
      <c r="T1212" s="2">
        <f>IF(VLOOKUP(Table2[[#This Row],[AwayTeam]],Table3[[Teams]:[D]],2)=VLOOKUP(Table2[[#This Row],[HomeTeam]],Table3[[Teams]:[D]],2),1,0)</f>
        <v>1</v>
      </c>
      <c r="U1212" s="2">
        <f>IF(VLOOKUP(Table2[[#This Row],[AwayTeam]],Table3[[Teams]:[D]],3)=VLOOKUP(Table2[[#This Row],[HomeTeam]],Table3[[Teams]:[D]],3),1,0)</f>
        <v>1</v>
      </c>
      <c r="V1212" s="2">
        <f>IF(Table2[[#This Row],[InterConf]]=1,IF(Table2[[#This Row],[InterDiv]]=0, 1, 0), 0)</f>
        <v>0</v>
      </c>
      <c r="W1212" s="2">
        <f>IF(VLOOKUP(Table2[[#This Row],[AwayTeam]],Table3[[Teams]:[D]],2)&lt;&gt;VLOOKUP(Table2[[#This Row],[HomeTeam]],Table3[[Teams]:[D]],2),1,0)</f>
        <v>0</v>
      </c>
    </row>
    <row r="1213" spans="1:23" x14ac:dyDescent="0.25">
      <c r="B1213" s="1">
        <v>45752</v>
      </c>
      <c r="C1213" s="9" t="s">
        <v>1325</v>
      </c>
      <c r="D1213" s="2" t="s">
        <v>21</v>
      </c>
      <c r="E1213" s="2" t="s">
        <v>34</v>
      </c>
      <c r="F1213" s="2"/>
      <c r="G1213" s="2"/>
      <c r="H1213" s="2" t="str">
        <f t="shared" si="56"/>
        <v>_</v>
      </c>
      <c r="I1213" s="2"/>
      <c r="J1213" s="2"/>
      <c r="K1213" s="2"/>
      <c r="L1213" s="2" t="str">
        <f t="shared" si="55"/>
        <v>_</v>
      </c>
      <c r="M1213" s="2"/>
      <c r="N1213" s="2">
        <f>IF(ISBLANK(Table2[[#This Row],[ActualResult]]), 0, 1)</f>
        <v>0</v>
      </c>
      <c r="O1213" s="2" t="str">
        <f>IF(ISBLANK(Table2[[#This Row],[ActualResult]]), "_", IF(Table2[[#This Row],[ActualWinner]]=Table2[[#This Row],[PredictedWinner]], "Y", "N"))</f>
        <v>_</v>
      </c>
      <c r="P1213" s="2" t="str">
        <f>IF(ISBLANK(Table2[[#This Row],[ActualResult]]), "_", IF(Table2[[#This Row],[ActualAwayScore]]=Table2[[#This Row],[PredictedAwayScore]], "Y", "N"))</f>
        <v>_</v>
      </c>
      <c r="Q1213" s="2" t="str">
        <f>IF(ISBLANK(Table2[[#This Row],[ActualResult]]), "_", IF(Table2[[#This Row],[ActualHomeScore]]=Table2[[#This Row],[PredictedHomeScore]], "Y", "N"))</f>
        <v>_</v>
      </c>
      <c r="R1213" s="2"/>
      <c r="S1213" s="2" t="str">
        <f t="shared" si="54"/>
        <v>_</v>
      </c>
      <c r="T1213" s="2">
        <f>IF(VLOOKUP(Table2[[#This Row],[AwayTeam]],Table3[[Teams]:[D]],2)=VLOOKUP(Table2[[#This Row],[HomeTeam]],Table3[[Teams]:[D]],2),1,0)</f>
        <v>0</v>
      </c>
      <c r="U1213" s="2">
        <f>IF(VLOOKUP(Table2[[#This Row],[AwayTeam]],Table3[[Teams]:[D]],3)=VLOOKUP(Table2[[#This Row],[HomeTeam]],Table3[[Teams]:[D]],3),1,0)</f>
        <v>0</v>
      </c>
      <c r="V1213" s="2">
        <f>IF(Table2[[#This Row],[InterConf]]=1,IF(Table2[[#This Row],[InterDiv]]=0, 1, 0), 0)</f>
        <v>0</v>
      </c>
      <c r="W1213" s="2">
        <f>IF(VLOOKUP(Table2[[#This Row],[AwayTeam]],Table3[[Teams]:[D]],2)&lt;&gt;VLOOKUP(Table2[[#This Row],[HomeTeam]],Table3[[Teams]:[D]],2),1,0)</f>
        <v>1</v>
      </c>
    </row>
    <row r="1214" spans="1:23" x14ac:dyDescent="0.25">
      <c r="B1214" s="1">
        <v>45752</v>
      </c>
      <c r="C1214" s="9" t="s">
        <v>1326</v>
      </c>
      <c r="D1214" s="2" t="s">
        <v>47</v>
      </c>
      <c r="E1214" s="2" t="s">
        <v>25</v>
      </c>
      <c r="F1214" s="2"/>
      <c r="G1214" s="2"/>
      <c r="H1214" s="2" t="str">
        <f t="shared" si="56"/>
        <v>_</v>
      </c>
      <c r="I1214" s="2"/>
      <c r="J1214" s="2"/>
      <c r="K1214" s="2"/>
      <c r="L1214" s="2" t="str">
        <f t="shared" si="55"/>
        <v>_</v>
      </c>
      <c r="M1214" s="2"/>
      <c r="N1214" s="2">
        <f>IF(ISBLANK(Table2[[#This Row],[ActualResult]]), 0, 1)</f>
        <v>0</v>
      </c>
      <c r="O1214" s="2" t="str">
        <f>IF(ISBLANK(Table2[[#This Row],[ActualResult]]), "_", IF(Table2[[#This Row],[ActualWinner]]=Table2[[#This Row],[PredictedWinner]], "Y", "N"))</f>
        <v>_</v>
      </c>
      <c r="P1214" s="2" t="str">
        <f>IF(ISBLANK(Table2[[#This Row],[ActualResult]]), "_", IF(Table2[[#This Row],[ActualAwayScore]]=Table2[[#This Row],[PredictedAwayScore]], "Y", "N"))</f>
        <v>_</v>
      </c>
      <c r="Q1214" s="2" t="str">
        <f>IF(ISBLANK(Table2[[#This Row],[ActualResult]]), "_", IF(Table2[[#This Row],[ActualHomeScore]]=Table2[[#This Row],[PredictedHomeScore]], "Y", "N"))</f>
        <v>_</v>
      </c>
      <c r="R1214" s="2"/>
      <c r="S1214" s="2" t="str">
        <f t="shared" si="54"/>
        <v>_</v>
      </c>
      <c r="T1214" s="2">
        <f>IF(VLOOKUP(Table2[[#This Row],[AwayTeam]],Table3[[Teams]:[D]],2)=VLOOKUP(Table2[[#This Row],[HomeTeam]],Table3[[Teams]:[D]],2),1,0)</f>
        <v>1</v>
      </c>
      <c r="U1214" s="2">
        <f>IF(VLOOKUP(Table2[[#This Row],[AwayTeam]],Table3[[Teams]:[D]],3)=VLOOKUP(Table2[[#This Row],[HomeTeam]],Table3[[Teams]:[D]],3),1,0)</f>
        <v>1</v>
      </c>
      <c r="V1214" s="2">
        <f>IF(Table2[[#This Row],[InterConf]]=1,IF(Table2[[#This Row],[InterDiv]]=0, 1, 0), 0)</f>
        <v>0</v>
      </c>
      <c r="W1214" s="2">
        <f>IF(VLOOKUP(Table2[[#This Row],[AwayTeam]],Table3[[Teams]:[D]],2)&lt;&gt;VLOOKUP(Table2[[#This Row],[HomeTeam]],Table3[[Teams]:[D]],2),1,0)</f>
        <v>0</v>
      </c>
    </row>
    <row r="1215" spans="1:23" x14ac:dyDescent="0.25">
      <c r="B1215" s="1">
        <v>45752</v>
      </c>
      <c r="C1215" s="9" t="s">
        <v>1327</v>
      </c>
      <c r="D1215" s="2" t="s">
        <v>23</v>
      </c>
      <c r="E1215" s="2" t="s">
        <v>28</v>
      </c>
      <c r="F1215" s="2"/>
      <c r="G1215" s="2"/>
      <c r="H1215" s="2" t="str">
        <f t="shared" si="56"/>
        <v>_</v>
      </c>
      <c r="I1215" s="2"/>
      <c r="J1215" s="2"/>
      <c r="K1215" s="2"/>
      <c r="L1215" s="2" t="str">
        <f t="shared" si="55"/>
        <v>_</v>
      </c>
      <c r="M1215" s="2"/>
      <c r="N1215" s="2">
        <f>IF(ISBLANK(Table2[[#This Row],[ActualResult]]), 0, 1)</f>
        <v>0</v>
      </c>
      <c r="O1215" s="2" t="str">
        <f>IF(ISBLANK(Table2[[#This Row],[ActualResult]]), "_", IF(Table2[[#This Row],[ActualWinner]]=Table2[[#This Row],[PredictedWinner]], "Y", "N"))</f>
        <v>_</v>
      </c>
      <c r="P1215" s="2" t="str">
        <f>IF(ISBLANK(Table2[[#This Row],[ActualResult]]), "_", IF(Table2[[#This Row],[ActualAwayScore]]=Table2[[#This Row],[PredictedAwayScore]], "Y", "N"))</f>
        <v>_</v>
      </c>
      <c r="Q1215" s="2" t="str">
        <f>IF(ISBLANK(Table2[[#This Row],[ActualResult]]), "_", IF(Table2[[#This Row],[ActualHomeScore]]=Table2[[#This Row],[PredictedHomeScore]], "Y", "N"))</f>
        <v>_</v>
      </c>
      <c r="R1215" s="2"/>
      <c r="S1215" s="2" t="str">
        <f t="shared" si="54"/>
        <v>_</v>
      </c>
      <c r="T1215" s="2">
        <f>IF(VLOOKUP(Table2[[#This Row],[AwayTeam]],Table3[[Teams]:[D]],2)=VLOOKUP(Table2[[#This Row],[HomeTeam]],Table3[[Teams]:[D]],2),1,0)</f>
        <v>1</v>
      </c>
      <c r="U1215" s="2">
        <f>IF(VLOOKUP(Table2[[#This Row],[AwayTeam]],Table3[[Teams]:[D]],3)=VLOOKUP(Table2[[#This Row],[HomeTeam]],Table3[[Teams]:[D]],3),1,0)</f>
        <v>1</v>
      </c>
      <c r="V1215" s="2">
        <f>IF(Table2[[#This Row],[InterConf]]=1,IF(Table2[[#This Row],[InterDiv]]=0, 1, 0), 0)</f>
        <v>0</v>
      </c>
      <c r="W1215" s="2">
        <f>IF(VLOOKUP(Table2[[#This Row],[AwayTeam]],Table3[[Teams]:[D]],2)&lt;&gt;VLOOKUP(Table2[[#This Row],[HomeTeam]],Table3[[Teams]:[D]],2),1,0)</f>
        <v>0</v>
      </c>
    </row>
    <row r="1216" spans="1:23" x14ac:dyDescent="0.25">
      <c r="B1216" s="1">
        <v>45752</v>
      </c>
      <c r="C1216" s="9" t="s">
        <v>1328</v>
      </c>
      <c r="D1216" s="2" t="s">
        <v>44</v>
      </c>
      <c r="E1216" s="2" t="s">
        <v>16</v>
      </c>
      <c r="F1216" s="2"/>
      <c r="G1216" s="2"/>
      <c r="H1216" s="2" t="str">
        <f t="shared" si="56"/>
        <v>_</v>
      </c>
      <c r="I1216" s="2"/>
      <c r="J1216" s="2"/>
      <c r="K1216" s="2"/>
      <c r="L1216" s="2" t="str">
        <f t="shared" si="55"/>
        <v>_</v>
      </c>
      <c r="M1216" s="2"/>
      <c r="N1216" s="2">
        <f>IF(ISBLANK(Table2[[#This Row],[ActualResult]]), 0, 1)</f>
        <v>0</v>
      </c>
      <c r="O1216" s="2" t="str">
        <f>IF(ISBLANK(Table2[[#This Row],[ActualResult]]), "_", IF(Table2[[#This Row],[ActualWinner]]=Table2[[#This Row],[PredictedWinner]], "Y", "N"))</f>
        <v>_</v>
      </c>
      <c r="P1216" s="2" t="str">
        <f>IF(ISBLANK(Table2[[#This Row],[ActualResult]]), "_", IF(Table2[[#This Row],[ActualAwayScore]]=Table2[[#This Row],[PredictedAwayScore]], "Y", "N"))</f>
        <v>_</v>
      </c>
      <c r="Q1216" s="2" t="str">
        <f>IF(ISBLANK(Table2[[#This Row],[ActualResult]]), "_", IF(Table2[[#This Row],[ActualHomeScore]]=Table2[[#This Row],[PredictedHomeScore]], "Y", "N"))</f>
        <v>_</v>
      </c>
      <c r="R1216" s="2"/>
      <c r="S1216" s="2" t="str">
        <f t="shared" si="54"/>
        <v>_</v>
      </c>
      <c r="T1216" s="2">
        <f>IF(VLOOKUP(Table2[[#This Row],[AwayTeam]],Table3[[Teams]:[D]],2)=VLOOKUP(Table2[[#This Row],[HomeTeam]],Table3[[Teams]:[D]],2),1,0)</f>
        <v>1</v>
      </c>
      <c r="U1216" s="2">
        <f>IF(VLOOKUP(Table2[[#This Row],[AwayTeam]],Table3[[Teams]:[D]],3)=VLOOKUP(Table2[[#This Row],[HomeTeam]],Table3[[Teams]:[D]],3),1,0)</f>
        <v>0</v>
      </c>
      <c r="V1216" s="2">
        <f>IF(Table2[[#This Row],[InterConf]]=1,IF(Table2[[#This Row],[InterDiv]]=0, 1, 0), 0)</f>
        <v>1</v>
      </c>
      <c r="W1216" s="2">
        <f>IF(VLOOKUP(Table2[[#This Row],[AwayTeam]],Table3[[Teams]:[D]],2)&lt;&gt;VLOOKUP(Table2[[#This Row],[HomeTeam]],Table3[[Teams]:[D]],2),1,0)</f>
        <v>0</v>
      </c>
    </row>
    <row r="1217" spans="1:23" x14ac:dyDescent="0.25">
      <c r="B1217" s="1">
        <v>45752</v>
      </c>
      <c r="C1217" s="9" t="s">
        <v>1329</v>
      </c>
      <c r="D1217" s="2" t="s">
        <v>43</v>
      </c>
      <c r="E1217" s="2" t="s">
        <v>29</v>
      </c>
      <c r="F1217" s="2"/>
      <c r="G1217" s="2"/>
      <c r="H1217" s="2" t="str">
        <f t="shared" si="56"/>
        <v>_</v>
      </c>
      <c r="I1217" s="2"/>
      <c r="J1217" s="2"/>
      <c r="K1217" s="2"/>
      <c r="L1217" s="2" t="str">
        <f t="shared" si="55"/>
        <v>_</v>
      </c>
      <c r="M1217" s="2"/>
      <c r="N1217" s="2">
        <f>IF(ISBLANK(Table2[[#This Row],[ActualResult]]), 0, 1)</f>
        <v>0</v>
      </c>
      <c r="O1217" s="2" t="str">
        <f>IF(ISBLANK(Table2[[#This Row],[ActualResult]]), "_", IF(Table2[[#This Row],[ActualWinner]]=Table2[[#This Row],[PredictedWinner]], "Y", "N"))</f>
        <v>_</v>
      </c>
      <c r="P1217" s="2" t="str">
        <f>IF(ISBLANK(Table2[[#This Row],[ActualResult]]), "_", IF(Table2[[#This Row],[ActualAwayScore]]=Table2[[#This Row],[PredictedAwayScore]], "Y", "N"))</f>
        <v>_</v>
      </c>
      <c r="Q1217" s="2" t="str">
        <f>IF(ISBLANK(Table2[[#This Row],[ActualResult]]), "_", IF(Table2[[#This Row],[ActualHomeScore]]=Table2[[#This Row],[PredictedHomeScore]], "Y", "N"))</f>
        <v>_</v>
      </c>
      <c r="R1217" s="2"/>
      <c r="S1217" s="2" t="str">
        <f t="shared" si="54"/>
        <v>_</v>
      </c>
      <c r="T1217" s="2">
        <f>IF(VLOOKUP(Table2[[#This Row],[AwayTeam]],Table3[[Teams]:[D]],2)=VLOOKUP(Table2[[#This Row],[HomeTeam]],Table3[[Teams]:[D]],2),1,0)</f>
        <v>1</v>
      </c>
      <c r="U1217" s="2">
        <f>IF(VLOOKUP(Table2[[#This Row],[AwayTeam]],Table3[[Teams]:[D]],3)=VLOOKUP(Table2[[#This Row],[HomeTeam]],Table3[[Teams]:[D]],3),1,0)</f>
        <v>1</v>
      </c>
      <c r="V1217" s="2">
        <f>IF(Table2[[#This Row],[InterConf]]=1,IF(Table2[[#This Row],[InterDiv]]=0, 1, 0), 0)</f>
        <v>0</v>
      </c>
      <c r="W1217" s="2">
        <f>IF(VLOOKUP(Table2[[#This Row],[AwayTeam]],Table3[[Teams]:[D]],2)&lt;&gt;VLOOKUP(Table2[[#This Row],[HomeTeam]],Table3[[Teams]:[D]],2),1,0)</f>
        <v>0</v>
      </c>
    </row>
    <row r="1218" spans="1:23" x14ac:dyDescent="0.25">
      <c r="B1218" s="1">
        <v>45752</v>
      </c>
      <c r="C1218" s="9" t="s">
        <v>1330</v>
      </c>
      <c r="D1218" s="2" t="s">
        <v>36</v>
      </c>
      <c r="E1218" s="2" t="s">
        <v>18</v>
      </c>
      <c r="F1218" s="2"/>
      <c r="G1218" s="2"/>
      <c r="H1218" s="2" t="str">
        <f t="shared" si="56"/>
        <v>_</v>
      </c>
      <c r="I1218" s="2"/>
      <c r="J1218" s="2"/>
      <c r="K1218" s="2"/>
      <c r="L1218" s="2" t="str">
        <f t="shared" si="55"/>
        <v>_</v>
      </c>
      <c r="M1218" s="2"/>
      <c r="N1218" s="2">
        <f>IF(ISBLANK(Table2[[#This Row],[ActualResult]]), 0, 1)</f>
        <v>0</v>
      </c>
      <c r="O1218" s="2" t="str">
        <f>IF(ISBLANK(Table2[[#This Row],[ActualResult]]), "_", IF(Table2[[#This Row],[ActualWinner]]=Table2[[#This Row],[PredictedWinner]], "Y", "N"))</f>
        <v>_</v>
      </c>
      <c r="P1218" s="2" t="str">
        <f>IF(ISBLANK(Table2[[#This Row],[ActualResult]]), "_", IF(Table2[[#This Row],[ActualAwayScore]]=Table2[[#This Row],[PredictedAwayScore]], "Y", "N"))</f>
        <v>_</v>
      </c>
      <c r="Q1218" s="2" t="str">
        <f>IF(ISBLANK(Table2[[#This Row],[ActualResult]]), "_", IF(Table2[[#This Row],[ActualHomeScore]]=Table2[[#This Row],[PredictedHomeScore]], "Y", "N"))</f>
        <v>_</v>
      </c>
      <c r="R1218" s="2"/>
      <c r="S1218" s="2" t="str">
        <f t="shared" si="54"/>
        <v>_</v>
      </c>
      <c r="T1218" s="2">
        <f>IF(VLOOKUP(Table2[[#This Row],[AwayTeam]],Table3[[Teams]:[D]],2)=VLOOKUP(Table2[[#This Row],[HomeTeam]],Table3[[Teams]:[D]],2),1,0)</f>
        <v>1</v>
      </c>
      <c r="U1218" s="2">
        <f>IF(VLOOKUP(Table2[[#This Row],[AwayTeam]],Table3[[Teams]:[D]],3)=VLOOKUP(Table2[[#This Row],[HomeTeam]],Table3[[Teams]:[D]],3),1,0)</f>
        <v>0</v>
      </c>
      <c r="V1218" s="2">
        <f>IF(Table2[[#This Row],[InterConf]]=1,IF(Table2[[#This Row],[InterDiv]]=0, 1, 0), 0)</f>
        <v>1</v>
      </c>
      <c r="W1218" s="2">
        <f>IF(VLOOKUP(Table2[[#This Row],[AwayTeam]],Table3[[Teams]:[D]],2)&lt;&gt;VLOOKUP(Table2[[#This Row],[HomeTeam]],Table3[[Teams]:[D]],2),1,0)</f>
        <v>0</v>
      </c>
    </row>
    <row r="1219" spans="1:23" x14ac:dyDescent="0.25">
      <c r="B1219" s="1">
        <v>45752</v>
      </c>
      <c r="C1219" s="9" t="s">
        <v>1331</v>
      </c>
      <c r="D1219" s="2" t="s">
        <v>45</v>
      </c>
      <c r="E1219" s="2" t="s">
        <v>19</v>
      </c>
      <c r="F1219" s="2"/>
      <c r="G1219" s="2"/>
      <c r="H1219" s="2" t="str">
        <f t="shared" si="56"/>
        <v>_</v>
      </c>
      <c r="I1219" s="2"/>
      <c r="J1219" s="2"/>
      <c r="K1219" s="2"/>
      <c r="L1219" s="2" t="str">
        <f t="shared" si="55"/>
        <v>_</v>
      </c>
      <c r="M1219" s="2"/>
      <c r="N1219" s="2">
        <f>IF(ISBLANK(Table2[[#This Row],[ActualResult]]), 0, 1)</f>
        <v>0</v>
      </c>
      <c r="O1219" s="2" t="str">
        <f>IF(ISBLANK(Table2[[#This Row],[ActualResult]]), "_", IF(Table2[[#This Row],[ActualWinner]]=Table2[[#This Row],[PredictedWinner]], "Y", "N"))</f>
        <v>_</v>
      </c>
      <c r="P1219" s="2" t="str">
        <f>IF(ISBLANK(Table2[[#This Row],[ActualResult]]), "_", IF(Table2[[#This Row],[ActualAwayScore]]=Table2[[#This Row],[PredictedAwayScore]], "Y", "N"))</f>
        <v>_</v>
      </c>
      <c r="Q1219" s="2" t="str">
        <f>IF(ISBLANK(Table2[[#This Row],[ActualResult]]), "_", IF(Table2[[#This Row],[ActualHomeScore]]=Table2[[#This Row],[PredictedHomeScore]], "Y", "N"))</f>
        <v>_</v>
      </c>
      <c r="R1219" s="2"/>
      <c r="S1219" s="2" t="str">
        <f t="shared" ref="S1219:S1282" si="57">IF($L1219="_", "_", IF($L1219=$D1219,$E1219,$D1219))</f>
        <v>_</v>
      </c>
      <c r="T1219" s="2">
        <f>IF(VLOOKUP(Table2[[#This Row],[AwayTeam]],Table3[[Teams]:[D]],2)=VLOOKUP(Table2[[#This Row],[HomeTeam]],Table3[[Teams]:[D]],2),1,0)</f>
        <v>1</v>
      </c>
      <c r="U1219" s="2">
        <f>IF(VLOOKUP(Table2[[#This Row],[AwayTeam]],Table3[[Teams]:[D]],3)=VLOOKUP(Table2[[#This Row],[HomeTeam]],Table3[[Teams]:[D]],3),1,0)</f>
        <v>0</v>
      </c>
      <c r="V1219" s="2">
        <f>IF(Table2[[#This Row],[InterConf]]=1,IF(Table2[[#This Row],[InterDiv]]=0, 1, 0), 0)</f>
        <v>1</v>
      </c>
      <c r="W1219" s="2">
        <f>IF(VLOOKUP(Table2[[#This Row],[AwayTeam]],Table3[[Teams]:[D]],2)&lt;&gt;VLOOKUP(Table2[[#This Row],[HomeTeam]],Table3[[Teams]:[D]],2),1,0)</f>
        <v>0</v>
      </c>
    </row>
    <row r="1220" spans="1:23" x14ac:dyDescent="0.25">
      <c r="B1220" s="1">
        <v>45752</v>
      </c>
      <c r="C1220" s="9" t="s">
        <v>1332</v>
      </c>
      <c r="D1220" s="2" t="s">
        <v>26</v>
      </c>
      <c r="E1220" s="2" t="s">
        <v>13</v>
      </c>
      <c r="F1220" s="2"/>
      <c r="G1220" s="2"/>
      <c r="H1220" s="2" t="str">
        <f t="shared" si="56"/>
        <v>_</v>
      </c>
      <c r="I1220" s="2"/>
      <c r="J1220" s="2"/>
      <c r="K1220" s="2"/>
      <c r="L1220" s="2" t="str">
        <f t="shared" ref="L1220:L1283" si="58">IF(OR($J1220=$K1220,AND(ISBLANK($J1220),ISBLANK($K1220))),"_",IF($J1220&gt;$K1220,$D1220,$E1220))</f>
        <v>_</v>
      </c>
      <c r="M1220" s="2"/>
      <c r="N1220" s="2">
        <f>IF(ISBLANK(Table2[[#This Row],[ActualResult]]), 0, 1)</f>
        <v>0</v>
      </c>
      <c r="O1220" s="2" t="str">
        <f>IF(ISBLANK(Table2[[#This Row],[ActualResult]]), "_", IF(Table2[[#This Row],[ActualWinner]]=Table2[[#This Row],[PredictedWinner]], "Y", "N"))</f>
        <v>_</v>
      </c>
      <c r="P1220" s="2" t="str">
        <f>IF(ISBLANK(Table2[[#This Row],[ActualResult]]), "_", IF(Table2[[#This Row],[ActualAwayScore]]=Table2[[#This Row],[PredictedAwayScore]], "Y", "N"))</f>
        <v>_</v>
      </c>
      <c r="Q1220" s="2" t="str">
        <f>IF(ISBLANK(Table2[[#This Row],[ActualResult]]), "_", IF(Table2[[#This Row],[ActualHomeScore]]=Table2[[#This Row],[PredictedHomeScore]], "Y", "N"))</f>
        <v>_</v>
      </c>
      <c r="R1220" s="2"/>
      <c r="S1220" s="2" t="str">
        <f t="shared" si="57"/>
        <v>_</v>
      </c>
      <c r="T1220" s="2">
        <f>IF(VLOOKUP(Table2[[#This Row],[AwayTeam]],Table3[[Teams]:[D]],2)=VLOOKUP(Table2[[#This Row],[HomeTeam]],Table3[[Teams]:[D]],2),1,0)</f>
        <v>1</v>
      </c>
      <c r="U1220" s="2">
        <f>IF(VLOOKUP(Table2[[#This Row],[AwayTeam]],Table3[[Teams]:[D]],3)=VLOOKUP(Table2[[#This Row],[HomeTeam]],Table3[[Teams]:[D]],3),1,0)</f>
        <v>1</v>
      </c>
      <c r="V1220" s="2">
        <f>IF(Table2[[#This Row],[InterConf]]=1,IF(Table2[[#This Row],[InterDiv]]=0, 1, 0), 0)</f>
        <v>0</v>
      </c>
      <c r="W1220" s="2">
        <f>IF(VLOOKUP(Table2[[#This Row],[AwayTeam]],Table3[[Teams]:[D]],2)&lt;&gt;VLOOKUP(Table2[[#This Row],[HomeTeam]],Table3[[Teams]:[D]],2),1,0)</f>
        <v>0</v>
      </c>
    </row>
    <row r="1221" spans="1:23" x14ac:dyDescent="0.25">
      <c r="B1221" s="1">
        <v>45752</v>
      </c>
      <c r="C1221" s="9" t="s">
        <v>1333</v>
      </c>
      <c r="D1221" s="2" t="s">
        <v>22</v>
      </c>
      <c r="E1221" s="2" t="s">
        <v>15</v>
      </c>
      <c r="F1221" s="2"/>
      <c r="G1221" s="2"/>
      <c r="H1221" s="2" t="str">
        <f t="shared" si="56"/>
        <v>_</v>
      </c>
      <c r="I1221" s="2"/>
      <c r="J1221" s="2"/>
      <c r="K1221" s="2"/>
      <c r="L1221" s="2" t="str">
        <f t="shared" si="58"/>
        <v>_</v>
      </c>
      <c r="M1221" s="2"/>
      <c r="N1221" s="2">
        <f>IF(ISBLANK(Table2[[#This Row],[ActualResult]]), 0, 1)</f>
        <v>0</v>
      </c>
      <c r="O1221" s="2" t="str">
        <f>IF(ISBLANK(Table2[[#This Row],[ActualResult]]), "_", IF(Table2[[#This Row],[ActualWinner]]=Table2[[#This Row],[PredictedWinner]], "Y", "N"))</f>
        <v>_</v>
      </c>
      <c r="P1221" s="2" t="str">
        <f>IF(ISBLANK(Table2[[#This Row],[ActualResult]]), "_", IF(Table2[[#This Row],[ActualAwayScore]]=Table2[[#This Row],[PredictedAwayScore]], "Y", "N"))</f>
        <v>_</v>
      </c>
      <c r="Q1221" s="2" t="str">
        <f>IF(ISBLANK(Table2[[#This Row],[ActualResult]]), "_", IF(Table2[[#This Row],[ActualHomeScore]]=Table2[[#This Row],[PredictedHomeScore]], "Y", "N"))</f>
        <v>_</v>
      </c>
      <c r="R1221" s="2"/>
      <c r="S1221" s="2" t="str">
        <f t="shared" si="57"/>
        <v>_</v>
      </c>
      <c r="T1221" s="2">
        <f>IF(VLOOKUP(Table2[[#This Row],[AwayTeam]],Table3[[Teams]:[D]],2)=VLOOKUP(Table2[[#This Row],[HomeTeam]],Table3[[Teams]:[D]],2),1,0)</f>
        <v>1</v>
      </c>
      <c r="U1221" s="2">
        <f>IF(VLOOKUP(Table2[[#This Row],[AwayTeam]],Table3[[Teams]:[D]],3)=VLOOKUP(Table2[[#This Row],[HomeTeam]],Table3[[Teams]:[D]],3),1,0)</f>
        <v>1</v>
      </c>
      <c r="V1221" s="2">
        <f>IF(Table2[[#This Row],[InterConf]]=1,IF(Table2[[#This Row],[InterDiv]]=0, 1, 0), 0)</f>
        <v>0</v>
      </c>
      <c r="W1221" s="2">
        <f>IF(VLOOKUP(Table2[[#This Row],[AwayTeam]],Table3[[Teams]:[D]],2)&lt;&gt;VLOOKUP(Table2[[#This Row],[HomeTeam]],Table3[[Teams]:[D]],2),1,0)</f>
        <v>0</v>
      </c>
    </row>
    <row r="1222" spans="1:23" x14ac:dyDescent="0.25">
      <c r="B1222" s="1">
        <v>45752</v>
      </c>
      <c r="C1222" s="9" t="s">
        <v>1334</v>
      </c>
      <c r="D1222" s="2" t="s">
        <v>27</v>
      </c>
      <c r="E1222" s="2" t="s">
        <v>24</v>
      </c>
      <c r="F1222" s="2"/>
      <c r="G1222" s="2"/>
      <c r="H1222" s="2" t="str">
        <f t="shared" ref="H1222:H1285" si="59">IF(AND(ISBLANK($F1222),ISBLANK($G1222)),"_",IF($F1222&gt;$G1222,$D1222,$E1222))</f>
        <v>_</v>
      </c>
      <c r="I1222" s="2"/>
      <c r="J1222" s="2"/>
      <c r="K1222" s="2"/>
      <c r="L1222" s="2" t="str">
        <f t="shared" si="58"/>
        <v>_</v>
      </c>
      <c r="M1222" s="2"/>
      <c r="N1222" s="2">
        <f>IF(ISBLANK(Table2[[#This Row],[ActualResult]]), 0, 1)</f>
        <v>0</v>
      </c>
      <c r="O1222" s="2" t="str">
        <f>IF(ISBLANK(Table2[[#This Row],[ActualResult]]), "_", IF(Table2[[#This Row],[ActualWinner]]=Table2[[#This Row],[PredictedWinner]], "Y", "N"))</f>
        <v>_</v>
      </c>
      <c r="P1222" s="2" t="str">
        <f>IF(ISBLANK(Table2[[#This Row],[ActualResult]]), "_", IF(Table2[[#This Row],[ActualAwayScore]]=Table2[[#This Row],[PredictedAwayScore]], "Y", "N"))</f>
        <v>_</v>
      </c>
      <c r="Q1222" s="2" t="str">
        <f>IF(ISBLANK(Table2[[#This Row],[ActualResult]]), "_", IF(Table2[[#This Row],[ActualHomeScore]]=Table2[[#This Row],[PredictedHomeScore]], "Y", "N"))</f>
        <v>_</v>
      </c>
      <c r="R1222" s="2"/>
      <c r="S1222" s="2" t="str">
        <f t="shared" si="57"/>
        <v>_</v>
      </c>
      <c r="T1222" s="2">
        <f>IF(VLOOKUP(Table2[[#This Row],[AwayTeam]],Table3[[Teams]:[D]],2)=VLOOKUP(Table2[[#This Row],[HomeTeam]],Table3[[Teams]:[D]],2),1,0)</f>
        <v>1</v>
      </c>
      <c r="U1222" s="2">
        <f>IF(VLOOKUP(Table2[[#This Row],[AwayTeam]],Table3[[Teams]:[D]],3)=VLOOKUP(Table2[[#This Row],[HomeTeam]],Table3[[Teams]:[D]],3),1,0)</f>
        <v>1</v>
      </c>
      <c r="V1222" s="2">
        <f>IF(Table2[[#This Row],[InterConf]]=1,IF(Table2[[#This Row],[InterDiv]]=0, 1, 0), 0)</f>
        <v>0</v>
      </c>
      <c r="W1222" s="2">
        <f>IF(VLOOKUP(Table2[[#This Row],[AwayTeam]],Table3[[Teams]:[D]],2)&lt;&gt;VLOOKUP(Table2[[#This Row],[HomeTeam]],Table3[[Teams]:[D]],2),1,0)</f>
        <v>0</v>
      </c>
    </row>
    <row r="1223" spans="1:23" x14ac:dyDescent="0.25">
      <c r="A1223" s="5"/>
      <c r="B1223" s="3">
        <v>45752</v>
      </c>
      <c r="C1223" s="10" t="s">
        <v>1335</v>
      </c>
      <c r="D1223" s="4" t="s">
        <v>12</v>
      </c>
      <c r="E1223" s="4" t="s">
        <v>38</v>
      </c>
      <c r="F1223" s="4"/>
      <c r="G1223" s="4"/>
      <c r="H1223" s="4" t="str">
        <f t="shared" si="59"/>
        <v>_</v>
      </c>
      <c r="I1223" s="4"/>
      <c r="J1223" s="4"/>
      <c r="K1223" s="4"/>
      <c r="L1223" s="4" t="str">
        <f t="shared" si="58"/>
        <v>_</v>
      </c>
      <c r="M1223" s="4"/>
      <c r="N1223" s="4">
        <f>IF(ISBLANK(Table2[[#This Row],[ActualResult]]), 0, 1)</f>
        <v>0</v>
      </c>
      <c r="O1223" s="4" t="str">
        <f>IF(ISBLANK(Table2[[#This Row],[ActualResult]]), "_", IF(Table2[[#This Row],[ActualWinner]]=Table2[[#This Row],[PredictedWinner]], "Y", "N"))</f>
        <v>_</v>
      </c>
      <c r="P1223" s="4" t="str">
        <f>IF(ISBLANK(Table2[[#This Row],[ActualResult]]), "_", IF(Table2[[#This Row],[ActualAwayScore]]=Table2[[#This Row],[PredictedAwayScore]], "Y", "N"))</f>
        <v>_</v>
      </c>
      <c r="Q1223" s="4" t="str">
        <f>IF(ISBLANK(Table2[[#This Row],[ActualResult]]), "_", IF(Table2[[#This Row],[ActualHomeScore]]=Table2[[#This Row],[PredictedHomeScore]], "Y", "N"))</f>
        <v>_</v>
      </c>
      <c r="R1223" s="2"/>
      <c r="S1223" s="2" t="str">
        <f t="shared" si="57"/>
        <v>_</v>
      </c>
      <c r="T1223" s="2">
        <f>IF(VLOOKUP(Table2[[#This Row],[AwayTeam]],Table3[[Teams]:[D]],2)=VLOOKUP(Table2[[#This Row],[HomeTeam]],Table3[[Teams]:[D]],2),1,0)</f>
        <v>1</v>
      </c>
      <c r="U1223" s="2">
        <f>IF(VLOOKUP(Table2[[#This Row],[AwayTeam]],Table3[[Teams]:[D]],3)=VLOOKUP(Table2[[#This Row],[HomeTeam]],Table3[[Teams]:[D]],3),1,0)</f>
        <v>1</v>
      </c>
      <c r="V1223" s="2">
        <f>IF(Table2[[#This Row],[InterConf]]=1,IF(Table2[[#This Row],[InterDiv]]=0, 1, 0), 0)</f>
        <v>0</v>
      </c>
      <c r="W1223" s="2">
        <f>IF(VLOOKUP(Table2[[#This Row],[AwayTeam]],Table3[[Teams]:[D]],2)&lt;&gt;VLOOKUP(Table2[[#This Row],[HomeTeam]],Table3[[Teams]:[D]],2),1,0)</f>
        <v>0</v>
      </c>
    </row>
    <row r="1224" spans="1:23" x14ac:dyDescent="0.25">
      <c r="B1224" s="1">
        <v>45753</v>
      </c>
      <c r="C1224" s="9" t="s">
        <v>1336</v>
      </c>
      <c r="D1224" s="2" t="s">
        <v>46</v>
      </c>
      <c r="E1224" s="2" t="s">
        <v>33</v>
      </c>
      <c r="F1224" s="2"/>
      <c r="G1224" s="2"/>
      <c r="H1224" s="2" t="str">
        <f t="shared" si="59"/>
        <v>_</v>
      </c>
      <c r="I1224" s="2"/>
      <c r="J1224" s="2"/>
      <c r="K1224" s="2"/>
      <c r="L1224" s="2" t="str">
        <f t="shared" si="58"/>
        <v>_</v>
      </c>
      <c r="M1224" s="2"/>
      <c r="N1224" s="2">
        <f>IF(ISBLANK(Table2[[#This Row],[ActualResult]]), 0, 1)</f>
        <v>0</v>
      </c>
      <c r="O1224" s="2" t="str">
        <f>IF(ISBLANK(Table2[[#This Row],[ActualResult]]), "_", IF(Table2[[#This Row],[ActualWinner]]=Table2[[#This Row],[PredictedWinner]], "Y", "N"))</f>
        <v>_</v>
      </c>
      <c r="P1224" s="2" t="str">
        <f>IF(ISBLANK(Table2[[#This Row],[ActualResult]]), "_", IF(Table2[[#This Row],[ActualAwayScore]]=Table2[[#This Row],[PredictedAwayScore]], "Y", "N"))</f>
        <v>_</v>
      </c>
      <c r="Q1224" s="2" t="str">
        <f>IF(ISBLANK(Table2[[#This Row],[ActualResult]]), "_", IF(Table2[[#This Row],[ActualHomeScore]]=Table2[[#This Row],[PredictedHomeScore]], "Y", "N"))</f>
        <v>_</v>
      </c>
      <c r="R1224" s="2"/>
      <c r="S1224" s="2" t="str">
        <f t="shared" si="57"/>
        <v>_</v>
      </c>
      <c r="T1224" s="2">
        <f>IF(VLOOKUP(Table2[[#This Row],[AwayTeam]],Table3[[Teams]:[D]],2)=VLOOKUP(Table2[[#This Row],[HomeTeam]],Table3[[Teams]:[D]],2),1,0)</f>
        <v>1</v>
      </c>
      <c r="U1224" s="2">
        <f>IF(VLOOKUP(Table2[[#This Row],[AwayTeam]],Table3[[Teams]:[D]],3)=VLOOKUP(Table2[[#This Row],[HomeTeam]],Table3[[Teams]:[D]],3),1,0)</f>
        <v>1</v>
      </c>
      <c r="V1224" s="2">
        <f>IF(Table2[[#This Row],[InterConf]]=1,IF(Table2[[#This Row],[InterDiv]]=0, 1, 0), 0)</f>
        <v>0</v>
      </c>
      <c r="W1224" s="2">
        <f>IF(VLOOKUP(Table2[[#This Row],[AwayTeam]],Table3[[Teams]:[D]],2)&lt;&gt;VLOOKUP(Table2[[#This Row],[HomeTeam]],Table3[[Teams]:[D]],2),1,0)</f>
        <v>0</v>
      </c>
    </row>
    <row r="1225" spans="1:23" x14ac:dyDescent="0.25">
      <c r="B1225" s="1">
        <v>45753</v>
      </c>
      <c r="C1225" s="9" t="s">
        <v>1337</v>
      </c>
      <c r="D1225" s="2" t="s">
        <v>34</v>
      </c>
      <c r="E1225" s="2" t="s">
        <v>37</v>
      </c>
      <c r="F1225" s="2"/>
      <c r="G1225" s="2"/>
      <c r="H1225" s="2" t="str">
        <f t="shared" si="59"/>
        <v>_</v>
      </c>
      <c r="I1225" s="2"/>
      <c r="J1225" s="2"/>
      <c r="K1225" s="2"/>
      <c r="L1225" s="2" t="str">
        <f t="shared" si="58"/>
        <v>_</v>
      </c>
      <c r="M1225" s="2"/>
      <c r="N1225" s="2">
        <f>IF(ISBLANK(Table2[[#This Row],[ActualResult]]), 0, 1)</f>
        <v>0</v>
      </c>
      <c r="O1225" s="2" t="str">
        <f>IF(ISBLANK(Table2[[#This Row],[ActualResult]]), "_", IF(Table2[[#This Row],[ActualWinner]]=Table2[[#This Row],[PredictedWinner]], "Y", "N"))</f>
        <v>_</v>
      </c>
      <c r="P1225" s="2" t="str">
        <f>IF(ISBLANK(Table2[[#This Row],[ActualResult]]), "_", IF(Table2[[#This Row],[ActualAwayScore]]=Table2[[#This Row],[PredictedAwayScore]], "Y", "N"))</f>
        <v>_</v>
      </c>
      <c r="Q1225" s="2" t="str">
        <f>IF(ISBLANK(Table2[[#This Row],[ActualResult]]), "_", IF(Table2[[#This Row],[ActualHomeScore]]=Table2[[#This Row],[PredictedHomeScore]], "Y", "N"))</f>
        <v>_</v>
      </c>
      <c r="R1225" s="2"/>
      <c r="S1225" s="2" t="str">
        <f t="shared" si="57"/>
        <v>_</v>
      </c>
      <c r="T1225" s="2">
        <f>IF(VLOOKUP(Table2[[#This Row],[AwayTeam]],Table3[[Teams]:[D]],2)=VLOOKUP(Table2[[#This Row],[HomeTeam]],Table3[[Teams]:[D]],2),1,0)</f>
        <v>1</v>
      </c>
      <c r="U1225" s="2">
        <f>IF(VLOOKUP(Table2[[#This Row],[AwayTeam]],Table3[[Teams]:[D]],3)=VLOOKUP(Table2[[#This Row],[HomeTeam]],Table3[[Teams]:[D]],3),1,0)</f>
        <v>1</v>
      </c>
      <c r="V1225" s="2">
        <f>IF(Table2[[#This Row],[InterConf]]=1,IF(Table2[[#This Row],[InterDiv]]=0, 1, 0), 0)</f>
        <v>0</v>
      </c>
      <c r="W1225" s="2">
        <f>IF(VLOOKUP(Table2[[#This Row],[AwayTeam]],Table3[[Teams]:[D]],2)&lt;&gt;VLOOKUP(Table2[[#This Row],[HomeTeam]],Table3[[Teams]:[D]],2),1,0)</f>
        <v>0</v>
      </c>
    </row>
    <row r="1226" spans="1:23" x14ac:dyDescent="0.25">
      <c r="B1226" s="1">
        <v>45753</v>
      </c>
      <c r="C1226" s="9" t="s">
        <v>1338</v>
      </c>
      <c r="D1226" s="2" t="s">
        <v>36</v>
      </c>
      <c r="E1226" s="2" t="s">
        <v>30</v>
      </c>
      <c r="F1226" s="2"/>
      <c r="G1226" s="2"/>
      <c r="H1226" s="2" t="str">
        <f t="shared" si="59"/>
        <v>_</v>
      </c>
      <c r="I1226" s="2"/>
      <c r="J1226" s="2"/>
      <c r="K1226" s="2"/>
      <c r="L1226" s="2" t="str">
        <f t="shared" si="58"/>
        <v>_</v>
      </c>
      <c r="M1226" s="2"/>
      <c r="N1226" s="2">
        <f>IF(ISBLANK(Table2[[#This Row],[ActualResult]]), 0, 1)</f>
        <v>0</v>
      </c>
      <c r="O1226" s="2" t="str">
        <f>IF(ISBLANK(Table2[[#This Row],[ActualResult]]), "_", IF(Table2[[#This Row],[ActualWinner]]=Table2[[#This Row],[PredictedWinner]], "Y", "N"))</f>
        <v>_</v>
      </c>
      <c r="P1226" s="2" t="str">
        <f>IF(ISBLANK(Table2[[#This Row],[ActualResult]]), "_", IF(Table2[[#This Row],[ActualAwayScore]]=Table2[[#This Row],[PredictedAwayScore]], "Y", "N"))</f>
        <v>_</v>
      </c>
      <c r="Q1226" s="2" t="str">
        <f>IF(ISBLANK(Table2[[#This Row],[ActualResult]]), "_", IF(Table2[[#This Row],[ActualHomeScore]]=Table2[[#This Row],[PredictedHomeScore]], "Y", "N"))</f>
        <v>_</v>
      </c>
      <c r="R1226" s="2"/>
      <c r="S1226" s="2" t="str">
        <f t="shared" si="57"/>
        <v>_</v>
      </c>
      <c r="T1226" s="2">
        <f>IF(VLOOKUP(Table2[[#This Row],[AwayTeam]],Table3[[Teams]:[D]],2)=VLOOKUP(Table2[[#This Row],[HomeTeam]],Table3[[Teams]:[D]],2),1,0)</f>
        <v>1</v>
      </c>
      <c r="U1226" s="2">
        <f>IF(VLOOKUP(Table2[[#This Row],[AwayTeam]],Table3[[Teams]:[D]],3)=VLOOKUP(Table2[[#This Row],[HomeTeam]],Table3[[Teams]:[D]],3),1,0)</f>
        <v>0</v>
      </c>
      <c r="V1226" s="2">
        <f>IF(Table2[[#This Row],[InterConf]]=1,IF(Table2[[#This Row],[InterDiv]]=0, 1, 0), 0)</f>
        <v>1</v>
      </c>
      <c r="W1226" s="2">
        <f>IF(VLOOKUP(Table2[[#This Row],[AwayTeam]],Table3[[Teams]:[D]],2)&lt;&gt;VLOOKUP(Table2[[#This Row],[HomeTeam]],Table3[[Teams]:[D]],2),1,0)</f>
        <v>0</v>
      </c>
    </row>
    <row r="1227" spans="1:23" x14ac:dyDescent="0.25">
      <c r="B1227" s="1">
        <v>45753</v>
      </c>
      <c r="C1227" s="9" t="s">
        <v>1339</v>
      </c>
      <c r="D1227" s="2" t="s">
        <v>14</v>
      </c>
      <c r="E1227" s="2" t="s">
        <v>31</v>
      </c>
      <c r="F1227" s="2"/>
      <c r="G1227" s="2"/>
      <c r="H1227" s="2" t="str">
        <f t="shared" si="59"/>
        <v>_</v>
      </c>
      <c r="I1227" s="2"/>
      <c r="J1227" s="2"/>
      <c r="K1227" s="2"/>
      <c r="L1227" s="2" t="str">
        <f t="shared" si="58"/>
        <v>_</v>
      </c>
      <c r="M1227" s="2"/>
      <c r="N1227" s="2">
        <f>IF(ISBLANK(Table2[[#This Row],[ActualResult]]), 0, 1)</f>
        <v>0</v>
      </c>
      <c r="O1227" s="2" t="str">
        <f>IF(ISBLANK(Table2[[#This Row],[ActualResult]]), "_", IF(Table2[[#This Row],[ActualWinner]]=Table2[[#This Row],[PredictedWinner]], "Y", "N"))</f>
        <v>_</v>
      </c>
      <c r="P1227" s="2" t="str">
        <f>IF(ISBLANK(Table2[[#This Row],[ActualResult]]), "_", IF(Table2[[#This Row],[ActualAwayScore]]=Table2[[#This Row],[PredictedAwayScore]], "Y", "N"))</f>
        <v>_</v>
      </c>
      <c r="Q1227" s="2" t="str">
        <f>IF(ISBLANK(Table2[[#This Row],[ActualResult]]), "_", IF(Table2[[#This Row],[ActualHomeScore]]=Table2[[#This Row],[PredictedHomeScore]], "Y", "N"))</f>
        <v>_</v>
      </c>
      <c r="R1227" s="2"/>
      <c r="S1227" s="2" t="str">
        <f t="shared" si="57"/>
        <v>_</v>
      </c>
      <c r="T1227" s="2">
        <f>IF(VLOOKUP(Table2[[#This Row],[AwayTeam]],Table3[[Teams]:[D]],2)=VLOOKUP(Table2[[#This Row],[HomeTeam]],Table3[[Teams]:[D]],2),1,0)</f>
        <v>1</v>
      </c>
      <c r="U1227" s="2">
        <f>IF(VLOOKUP(Table2[[#This Row],[AwayTeam]],Table3[[Teams]:[D]],3)=VLOOKUP(Table2[[#This Row],[HomeTeam]],Table3[[Teams]:[D]],3),1,0)</f>
        <v>1</v>
      </c>
      <c r="V1227" s="2">
        <f>IF(Table2[[#This Row],[InterConf]]=1,IF(Table2[[#This Row],[InterDiv]]=0, 1, 0), 0)</f>
        <v>0</v>
      </c>
      <c r="W1227" s="2">
        <f>IF(VLOOKUP(Table2[[#This Row],[AwayTeam]],Table3[[Teams]:[D]],2)&lt;&gt;VLOOKUP(Table2[[#This Row],[HomeTeam]],Table3[[Teams]:[D]],2),1,0)</f>
        <v>0</v>
      </c>
    </row>
    <row r="1228" spans="1:23" x14ac:dyDescent="0.25">
      <c r="B1228" s="1">
        <v>45753</v>
      </c>
      <c r="C1228" s="9" t="s">
        <v>1340</v>
      </c>
      <c r="D1228" s="2" t="s">
        <v>16</v>
      </c>
      <c r="E1228" s="2" t="s">
        <v>29</v>
      </c>
      <c r="F1228" s="2"/>
      <c r="G1228" s="2"/>
      <c r="H1228" s="2" t="str">
        <f t="shared" si="59"/>
        <v>_</v>
      </c>
      <c r="I1228" s="2"/>
      <c r="J1228" s="2"/>
      <c r="K1228" s="2"/>
      <c r="L1228" s="2" t="str">
        <f t="shared" si="58"/>
        <v>_</v>
      </c>
      <c r="M1228" s="2"/>
      <c r="N1228" s="2">
        <f>IF(ISBLANK(Table2[[#This Row],[ActualResult]]), 0, 1)</f>
        <v>0</v>
      </c>
      <c r="O1228" s="2" t="str">
        <f>IF(ISBLANK(Table2[[#This Row],[ActualResult]]), "_", IF(Table2[[#This Row],[ActualWinner]]=Table2[[#This Row],[PredictedWinner]], "Y", "N"))</f>
        <v>_</v>
      </c>
      <c r="P1228" s="2" t="str">
        <f>IF(ISBLANK(Table2[[#This Row],[ActualResult]]), "_", IF(Table2[[#This Row],[ActualAwayScore]]=Table2[[#This Row],[PredictedAwayScore]], "Y", "N"))</f>
        <v>_</v>
      </c>
      <c r="Q1228" s="2" t="str">
        <f>IF(ISBLANK(Table2[[#This Row],[ActualResult]]), "_", IF(Table2[[#This Row],[ActualHomeScore]]=Table2[[#This Row],[PredictedHomeScore]], "Y", "N"))</f>
        <v>_</v>
      </c>
      <c r="R1228" s="2"/>
      <c r="S1228" s="2" t="str">
        <f t="shared" si="57"/>
        <v>_</v>
      </c>
      <c r="T1228" s="2">
        <f>IF(VLOOKUP(Table2[[#This Row],[AwayTeam]],Table3[[Teams]:[D]],2)=VLOOKUP(Table2[[#This Row],[HomeTeam]],Table3[[Teams]:[D]],2),1,0)</f>
        <v>1</v>
      </c>
      <c r="U1228" s="2">
        <f>IF(VLOOKUP(Table2[[#This Row],[AwayTeam]],Table3[[Teams]:[D]],3)=VLOOKUP(Table2[[#This Row],[HomeTeam]],Table3[[Teams]:[D]],3),1,0)</f>
        <v>1</v>
      </c>
      <c r="V1228" s="2">
        <f>IF(Table2[[#This Row],[InterConf]]=1,IF(Table2[[#This Row],[InterDiv]]=0, 1, 0), 0)</f>
        <v>0</v>
      </c>
      <c r="W1228" s="2">
        <f>IF(VLOOKUP(Table2[[#This Row],[AwayTeam]],Table3[[Teams]:[D]],2)&lt;&gt;VLOOKUP(Table2[[#This Row],[HomeTeam]],Table3[[Teams]:[D]],2),1,0)</f>
        <v>0</v>
      </c>
    </row>
    <row r="1229" spans="1:23" x14ac:dyDescent="0.25">
      <c r="B1229" s="1">
        <v>45753</v>
      </c>
      <c r="C1229" s="9" t="s">
        <v>1341</v>
      </c>
      <c r="D1229" s="2" t="s">
        <v>21</v>
      </c>
      <c r="E1229" s="2" t="s">
        <v>17</v>
      </c>
      <c r="F1229" s="2"/>
      <c r="G1229" s="2"/>
      <c r="H1229" s="2" t="str">
        <f t="shared" si="59"/>
        <v>_</v>
      </c>
      <c r="I1229" s="2"/>
      <c r="J1229" s="2"/>
      <c r="K1229" s="2"/>
      <c r="L1229" s="2" t="str">
        <f t="shared" si="58"/>
        <v>_</v>
      </c>
      <c r="M1229" s="2"/>
      <c r="N1229" s="2">
        <f>IF(ISBLANK(Table2[[#This Row],[ActualResult]]), 0, 1)</f>
        <v>0</v>
      </c>
      <c r="O1229" s="2" t="str">
        <f>IF(ISBLANK(Table2[[#This Row],[ActualResult]]), "_", IF(Table2[[#This Row],[ActualWinner]]=Table2[[#This Row],[PredictedWinner]], "Y", "N"))</f>
        <v>_</v>
      </c>
      <c r="P1229" s="2" t="str">
        <f>IF(ISBLANK(Table2[[#This Row],[ActualResult]]), "_", IF(Table2[[#This Row],[ActualAwayScore]]=Table2[[#This Row],[PredictedAwayScore]], "Y", "N"))</f>
        <v>_</v>
      </c>
      <c r="Q1229" s="2" t="str">
        <f>IF(ISBLANK(Table2[[#This Row],[ActualResult]]), "_", IF(Table2[[#This Row],[ActualHomeScore]]=Table2[[#This Row],[PredictedHomeScore]], "Y", "N"))</f>
        <v>_</v>
      </c>
      <c r="R1229" s="2"/>
      <c r="S1229" s="2" t="str">
        <f t="shared" si="57"/>
        <v>_</v>
      </c>
      <c r="T1229" s="2">
        <f>IF(VLOOKUP(Table2[[#This Row],[AwayTeam]],Table3[[Teams]:[D]],2)=VLOOKUP(Table2[[#This Row],[HomeTeam]],Table3[[Teams]:[D]],2),1,0)</f>
        <v>0</v>
      </c>
      <c r="U1229" s="2">
        <f>IF(VLOOKUP(Table2[[#This Row],[AwayTeam]],Table3[[Teams]:[D]],3)=VLOOKUP(Table2[[#This Row],[HomeTeam]],Table3[[Teams]:[D]],3),1,0)</f>
        <v>0</v>
      </c>
      <c r="V1229" s="2">
        <f>IF(Table2[[#This Row],[InterConf]]=1,IF(Table2[[#This Row],[InterDiv]]=0, 1, 0), 0)</f>
        <v>0</v>
      </c>
      <c r="W1229" s="2">
        <f>IF(VLOOKUP(Table2[[#This Row],[AwayTeam]],Table3[[Teams]:[D]],2)&lt;&gt;VLOOKUP(Table2[[#This Row],[HomeTeam]],Table3[[Teams]:[D]],2),1,0)</f>
        <v>1</v>
      </c>
    </row>
    <row r="1230" spans="1:23" x14ac:dyDescent="0.25">
      <c r="B1230" s="1">
        <v>45753</v>
      </c>
      <c r="C1230" s="9" t="s">
        <v>1342</v>
      </c>
      <c r="D1230" s="2" t="s">
        <v>19</v>
      </c>
      <c r="E1230" s="2" t="s">
        <v>35</v>
      </c>
      <c r="F1230" s="2"/>
      <c r="G1230" s="2"/>
      <c r="H1230" s="2" t="str">
        <f t="shared" si="59"/>
        <v>_</v>
      </c>
      <c r="I1230" s="2"/>
      <c r="J1230" s="2"/>
      <c r="K1230" s="2"/>
      <c r="L1230" s="2" t="str">
        <f t="shared" si="58"/>
        <v>_</v>
      </c>
      <c r="M1230" s="2"/>
      <c r="N1230" s="2">
        <f>IF(ISBLANK(Table2[[#This Row],[ActualResult]]), 0, 1)</f>
        <v>0</v>
      </c>
      <c r="O1230" s="2" t="str">
        <f>IF(ISBLANK(Table2[[#This Row],[ActualResult]]), "_", IF(Table2[[#This Row],[ActualWinner]]=Table2[[#This Row],[PredictedWinner]], "Y", "N"))</f>
        <v>_</v>
      </c>
      <c r="P1230" s="2" t="str">
        <f>IF(ISBLANK(Table2[[#This Row],[ActualResult]]), "_", IF(Table2[[#This Row],[ActualAwayScore]]=Table2[[#This Row],[PredictedAwayScore]], "Y", "N"))</f>
        <v>_</v>
      </c>
      <c r="Q1230" s="2" t="str">
        <f>IF(ISBLANK(Table2[[#This Row],[ActualResult]]), "_", IF(Table2[[#This Row],[ActualHomeScore]]=Table2[[#This Row],[PredictedHomeScore]], "Y", "N"))</f>
        <v>_</v>
      </c>
      <c r="R1230" s="2"/>
      <c r="S1230" s="2" t="str">
        <f t="shared" si="57"/>
        <v>_</v>
      </c>
      <c r="T1230" s="2">
        <f>IF(VLOOKUP(Table2[[#This Row],[AwayTeam]],Table3[[Teams]:[D]],2)=VLOOKUP(Table2[[#This Row],[HomeTeam]],Table3[[Teams]:[D]],2),1,0)</f>
        <v>0</v>
      </c>
      <c r="U1230" s="2">
        <f>IF(VLOOKUP(Table2[[#This Row],[AwayTeam]],Table3[[Teams]:[D]],3)=VLOOKUP(Table2[[#This Row],[HomeTeam]],Table3[[Teams]:[D]],3),1,0)</f>
        <v>0</v>
      </c>
      <c r="V1230" s="2">
        <f>IF(Table2[[#This Row],[InterConf]]=1,IF(Table2[[#This Row],[InterDiv]]=0, 1, 0), 0)</f>
        <v>0</v>
      </c>
      <c r="W1230" s="2">
        <f>IF(VLOOKUP(Table2[[#This Row],[AwayTeam]],Table3[[Teams]:[D]],2)&lt;&gt;VLOOKUP(Table2[[#This Row],[HomeTeam]],Table3[[Teams]:[D]],2),1,0)</f>
        <v>1</v>
      </c>
    </row>
    <row r="1231" spans="1:23" x14ac:dyDescent="0.25">
      <c r="A1231" s="5"/>
      <c r="B1231" s="3">
        <v>45753</v>
      </c>
      <c r="C1231" s="10" t="s">
        <v>1343</v>
      </c>
      <c r="D1231" s="4" t="s">
        <v>27</v>
      </c>
      <c r="E1231" s="4" t="s">
        <v>25</v>
      </c>
      <c r="F1231" s="4"/>
      <c r="G1231" s="4"/>
      <c r="H1231" s="4" t="str">
        <f t="shared" si="59"/>
        <v>_</v>
      </c>
      <c r="I1231" s="4"/>
      <c r="J1231" s="4"/>
      <c r="K1231" s="4"/>
      <c r="L1231" s="4" t="str">
        <f t="shared" si="58"/>
        <v>_</v>
      </c>
      <c r="M1231" s="4"/>
      <c r="N1231" s="4">
        <f>IF(ISBLANK(Table2[[#This Row],[ActualResult]]), 0, 1)</f>
        <v>0</v>
      </c>
      <c r="O1231" s="4" t="str">
        <f>IF(ISBLANK(Table2[[#This Row],[ActualResult]]), "_", IF(Table2[[#This Row],[ActualWinner]]=Table2[[#This Row],[PredictedWinner]], "Y", "N"))</f>
        <v>_</v>
      </c>
      <c r="P1231" s="4" t="str">
        <f>IF(ISBLANK(Table2[[#This Row],[ActualResult]]), "_", IF(Table2[[#This Row],[ActualAwayScore]]=Table2[[#This Row],[PredictedAwayScore]], "Y", "N"))</f>
        <v>_</v>
      </c>
      <c r="Q1231" s="4" t="str">
        <f>IF(ISBLANK(Table2[[#This Row],[ActualResult]]), "_", IF(Table2[[#This Row],[ActualHomeScore]]=Table2[[#This Row],[PredictedHomeScore]], "Y", "N"))</f>
        <v>_</v>
      </c>
      <c r="R1231" s="2"/>
      <c r="S1231" s="2" t="str">
        <f t="shared" si="57"/>
        <v>_</v>
      </c>
      <c r="T1231" s="2">
        <f>IF(VLOOKUP(Table2[[#This Row],[AwayTeam]],Table3[[Teams]:[D]],2)=VLOOKUP(Table2[[#This Row],[HomeTeam]],Table3[[Teams]:[D]],2),1,0)</f>
        <v>1</v>
      </c>
      <c r="U1231" s="2">
        <f>IF(VLOOKUP(Table2[[#This Row],[AwayTeam]],Table3[[Teams]:[D]],3)=VLOOKUP(Table2[[#This Row],[HomeTeam]],Table3[[Teams]:[D]],3),1,0)</f>
        <v>1</v>
      </c>
      <c r="V1231" s="2">
        <f>IF(Table2[[#This Row],[InterConf]]=1,IF(Table2[[#This Row],[InterDiv]]=0, 1, 0), 0)</f>
        <v>0</v>
      </c>
      <c r="W1231" s="2">
        <f>IF(VLOOKUP(Table2[[#This Row],[AwayTeam]],Table3[[Teams]:[D]],2)&lt;&gt;VLOOKUP(Table2[[#This Row],[HomeTeam]],Table3[[Teams]:[D]],2),1,0)</f>
        <v>0</v>
      </c>
    </row>
    <row r="1232" spans="1:23" x14ac:dyDescent="0.25">
      <c r="B1232" s="1">
        <v>45754</v>
      </c>
      <c r="C1232" s="9" t="s">
        <v>1344</v>
      </c>
      <c r="D1232" s="2" t="s">
        <v>43</v>
      </c>
      <c r="E1232" s="2" t="s">
        <v>20</v>
      </c>
      <c r="F1232" s="2"/>
      <c r="G1232" s="2"/>
      <c r="H1232" s="2" t="str">
        <f t="shared" si="59"/>
        <v>_</v>
      </c>
      <c r="I1232" s="2"/>
      <c r="J1232" s="2"/>
      <c r="K1232" s="2"/>
      <c r="L1232" s="2" t="str">
        <f t="shared" si="58"/>
        <v>_</v>
      </c>
      <c r="M1232" s="2"/>
      <c r="N1232" s="2">
        <f>IF(ISBLANK(Table2[[#This Row],[ActualResult]]), 0, 1)</f>
        <v>0</v>
      </c>
      <c r="O1232" s="2" t="str">
        <f>IF(ISBLANK(Table2[[#This Row],[ActualResult]]), "_", IF(Table2[[#This Row],[ActualWinner]]=Table2[[#This Row],[PredictedWinner]], "Y", "N"))</f>
        <v>_</v>
      </c>
      <c r="P1232" s="2" t="str">
        <f>IF(ISBLANK(Table2[[#This Row],[ActualResult]]), "_", IF(Table2[[#This Row],[ActualAwayScore]]=Table2[[#This Row],[PredictedAwayScore]], "Y", "N"))</f>
        <v>_</v>
      </c>
      <c r="Q1232" s="2" t="str">
        <f>IF(ISBLANK(Table2[[#This Row],[ActualResult]]), "_", IF(Table2[[#This Row],[ActualHomeScore]]=Table2[[#This Row],[PredictedHomeScore]], "Y", "N"))</f>
        <v>_</v>
      </c>
      <c r="R1232" s="2"/>
      <c r="S1232" s="2" t="str">
        <f t="shared" si="57"/>
        <v>_</v>
      </c>
      <c r="T1232" s="2">
        <f>IF(VLOOKUP(Table2[[#This Row],[AwayTeam]],Table3[[Teams]:[D]],2)=VLOOKUP(Table2[[#This Row],[HomeTeam]],Table3[[Teams]:[D]],2),1,0)</f>
        <v>1</v>
      </c>
      <c r="U1232" s="2">
        <f>IF(VLOOKUP(Table2[[#This Row],[AwayTeam]],Table3[[Teams]:[D]],3)=VLOOKUP(Table2[[#This Row],[HomeTeam]],Table3[[Teams]:[D]],3),1,0)</f>
        <v>0</v>
      </c>
      <c r="V1232" s="2">
        <f>IF(Table2[[#This Row],[InterConf]]=1,IF(Table2[[#This Row],[InterDiv]]=0, 1, 0), 0)</f>
        <v>1</v>
      </c>
      <c r="W1232" s="2">
        <f>IF(VLOOKUP(Table2[[#This Row],[AwayTeam]],Table3[[Teams]:[D]],2)&lt;&gt;VLOOKUP(Table2[[#This Row],[HomeTeam]],Table3[[Teams]:[D]],2),1,0)</f>
        <v>0</v>
      </c>
    </row>
    <row r="1233" spans="1:23" x14ac:dyDescent="0.25">
      <c r="B1233" s="1">
        <v>45754</v>
      </c>
      <c r="C1233" s="9" t="s">
        <v>1345</v>
      </c>
      <c r="D1233" s="2" t="s">
        <v>13</v>
      </c>
      <c r="E1233" s="2" t="s">
        <v>22</v>
      </c>
      <c r="F1233" s="2"/>
      <c r="G1233" s="2"/>
      <c r="H1233" s="2" t="str">
        <f t="shared" si="59"/>
        <v>_</v>
      </c>
      <c r="I1233" s="2"/>
      <c r="J1233" s="2"/>
      <c r="K1233" s="2"/>
      <c r="L1233" s="2" t="str">
        <f t="shared" si="58"/>
        <v>_</v>
      </c>
      <c r="M1233" s="2"/>
      <c r="N1233" s="2">
        <f>IF(ISBLANK(Table2[[#This Row],[ActualResult]]), 0, 1)</f>
        <v>0</v>
      </c>
      <c r="O1233" s="2" t="str">
        <f>IF(ISBLANK(Table2[[#This Row],[ActualResult]]), "_", IF(Table2[[#This Row],[ActualWinner]]=Table2[[#This Row],[PredictedWinner]], "Y", "N"))</f>
        <v>_</v>
      </c>
      <c r="P1233" s="2" t="str">
        <f>IF(ISBLANK(Table2[[#This Row],[ActualResult]]), "_", IF(Table2[[#This Row],[ActualAwayScore]]=Table2[[#This Row],[PredictedAwayScore]], "Y", "N"))</f>
        <v>_</v>
      </c>
      <c r="Q1233" s="2" t="str">
        <f>IF(ISBLANK(Table2[[#This Row],[ActualResult]]), "_", IF(Table2[[#This Row],[ActualHomeScore]]=Table2[[#This Row],[PredictedHomeScore]], "Y", "N"))</f>
        <v>_</v>
      </c>
      <c r="R1233" s="2"/>
      <c r="S1233" s="2" t="str">
        <f t="shared" si="57"/>
        <v>_</v>
      </c>
      <c r="T1233" s="2">
        <f>IF(VLOOKUP(Table2[[#This Row],[AwayTeam]],Table3[[Teams]:[D]],2)=VLOOKUP(Table2[[#This Row],[HomeTeam]],Table3[[Teams]:[D]],2),1,0)</f>
        <v>1</v>
      </c>
      <c r="U1233" s="2">
        <f>IF(VLOOKUP(Table2[[#This Row],[AwayTeam]],Table3[[Teams]:[D]],3)=VLOOKUP(Table2[[#This Row],[HomeTeam]],Table3[[Teams]:[D]],3),1,0)</f>
        <v>1</v>
      </c>
      <c r="V1233" s="2">
        <f>IF(Table2[[#This Row],[InterConf]]=1,IF(Table2[[#This Row],[InterDiv]]=0, 1, 0), 0)</f>
        <v>0</v>
      </c>
      <c r="W1233" s="2">
        <f>IF(VLOOKUP(Table2[[#This Row],[AwayTeam]],Table3[[Teams]:[D]],2)&lt;&gt;VLOOKUP(Table2[[#This Row],[HomeTeam]],Table3[[Teams]:[D]],2),1,0)</f>
        <v>0</v>
      </c>
    </row>
    <row r="1234" spans="1:23" x14ac:dyDescent="0.25">
      <c r="B1234" s="1">
        <v>45754</v>
      </c>
      <c r="C1234" s="9" t="s">
        <v>1346</v>
      </c>
      <c r="D1234" s="2" t="s">
        <v>23</v>
      </c>
      <c r="E1234" s="2" t="s">
        <v>47</v>
      </c>
      <c r="F1234" s="2"/>
      <c r="G1234" s="2"/>
      <c r="H1234" s="2" t="str">
        <f t="shared" si="59"/>
        <v>_</v>
      </c>
      <c r="I1234" s="2"/>
      <c r="J1234" s="2"/>
      <c r="K1234" s="2"/>
      <c r="L1234" s="2" t="str">
        <f t="shared" si="58"/>
        <v>_</v>
      </c>
      <c r="M1234" s="2"/>
      <c r="N1234" s="2">
        <f>IF(ISBLANK(Table2[[#This Row],[ActualResult]]), 0, 1)</f>
        <v>0</v>
      </c>
      <c r="O1234" s="2" t="str">
        <f>IF(ISBLANK(Table2[[#This Row],[ActualResult]]), "_", IF(Table2[[#This Row],[ActualWinner]]=Table2[[#This Row],[PredictedWinner]], "Y", "N"))</f>
        <v>_</v>
      </c>
      <c r="P1234" s="2" t="str">
        <f>IF(ISBLANK(Table2[[#This Row],[ActualResult]]), "_", IF(Table2[[#This Row],[ActualAwayScore]]=Table2[[#This Row],[PredictedAwayScore]], "Y", "N"))</f>
        <v>_</v>
      </c>
      <c r="Q1234" s="2" t="str">
        <f>IF(ISBLANK(Table2[[#This Row],[ActualResult]]), "_", IF(Table2[[#This Row],[ActualHomeScore]]=Table2[[#This Row],[PredictedHomeScore]], "Y", "N"))</f>
        <v>_</v>
      </c>
      <c r="R1234" s="2"/>
      <c r="S1234" s="2" t="str">
        <f t="shared" si="57"/>
        <v>_</v>
      </c>
      <c r="T1234" s="2">
        <f>IF(VLOOKUP(Table2[[#This Row],[AwayTeam]],Table3[[Teams]:[D]],2)=VLOOKUP(Table2[[#This Row],[HomeTeam]],Table3[[Teams]:[D]],2),1,0)</f>
        <v>1</v>
      </c>
      <c r="U1234" s="2">
        <f>IF(VLOOKUP(Table2[[#This Row],[AwayTeam]],Table3[[Teams]:[D]],3)=VLOOKUP(Table2[[#This Row],[HomeTeam]],Table3[[Teams]:[D]],3),1,0)</f>
        <v>1</v>
      </c>
      <c r="V1234" s="2">
        <f>IF(Table2[[#This Row],[InterConf]]=1,IF(Table2[[#This Row],[InterDiv]]=0, 1, 0), 0)</f>
        <v>0</v>
      </c>
      <c r="W1234" s="2">
        <f>IF(VLOOKUP(Table2[[#This Row],[AwayTeam]],Table3[[Teams]:[D]],2)&lt;&gt;VLOOKUP(Table2[[#This Row],[HomeTeam]],Table3[[Teams]:[D]],2),1,0)</f>
        <v>0</v>
      </c>
    </row>
    <row r="1235" spans="1:23" x14ac:dyDescent="0.25">
      <c r="B1235" s="1">
        <v>45754</v>
      </c>
      <c r="C1235" s="9" t="s">
        <v>1347</v>
      </c>
      <c r="D1235" s="2" t="s">
        <v>12</v>
      </c>
      <c r="E1235" s="2" t="s">
        <v>28</v>
      </c>
      <c r="F1235" s="2"/>
      <c r="G1235" s="2"/>
      <c r="H1235" s="2" t="str">
        <f t="shared" si="59"/>
        <v>_</v>
      </c>
      <c r="I1235" s="2"/>
      <c r="J1235" s="2"/>
      <c r="K1235" s="2"/>
      <c r="L1235" s="2" t="str">
        <f t="shared" si="58"/>
        <v>_</v>
      </c>
      <c r="M1235" s="2"/>
      <c r="N1235" s="2">
        <f>IF(ISBLANK(Table2[[#This Row],[ActualResult]]), 0, 1)</f>
        <v>0</v>
      </c>
      <c r="O1235" s="2" t="str">
        <f>IF(ISBLANK(Table2[[#This Row],[ActualResult]]), "_", IF(Table2[[#This Row],[ActualWinner]]=Table2[[#This Row],[PredictedWinner]], "Y", "N"))</f>
        <v>_</v>
      </c>
      <c r="P1235" s="2" t="str">
        <f>IF(ISBLANK(Table2[[#This Row],[ActualResult]]), "_", IF(Table2[[#This Row],[ActualAwayScore]]=Table2[[#This Row],[PredictedAwayScore]], "Y", "N"))</f>
        <v>_</v>
      </c>
      <c r="Q1235" s="2" t="str">
        <f>IF(ISBLANK(Table2[[#This Row],[ActualResult]]), "_", IF(Table2[[#This Row],[ActualHomeScore]]=Table2[[#This Row],[PredictedHomeScore]], "Y", "N"))</f>
        <v>_</v>
      </c>
      <c r="R1235" s="2"/>
      <c r="S1235" s="2" t="str">
        <f t="shared" si="57"/>
        <v>_</v>
      </c>
      <c r="T1235" s="2">
        <f>IF(VLOOKUP(Table2[[#This Row],[AwayTeam]],Table3[[Teams]:[D]],2)=VLOOKUP(Table2[[#This Row],[HomeTeam]],Table3[[Teams]:[D]],2),1,0)</f>
        <v>1</v>
      </c>
      <c r="U1235" s="2">
        <f>IF(VLOOKUP(Table2[[#This Row],[AwayTeam]],Table3[[Teams]:[D]],3)=VLOOKUP(Table2[[#This Row],[HomeTeam]],Table3[[Teams]:[D]],3),1,0)</f>
        <v>1</v>
      </c>
      <c r="V1235" s="2">
        <f>IF(Table2[[#This Row],[InterConf]]=1,IF(Table2[[#This Row],[InterDiv]]=0, 1, 0), 0)</f>
        <v>0</v>
      </c>
      <c r="W1235" s="2">
        <f>IF(VLOOKUP(Table2[[#This Row],[AwayTeam]],Table3[[Teams]:[D]],2)&lt;&gt;VLOOKUP(Table2[[#This Row],[HomeTeam]],Table3[[Teams]:[D]],2),1,0)</f>
        <v>0</v>
      </c>
    </row>
    <row r="1236" spans="1:23" x14ac:dyDescent="0.25">
      <c r="A1236" s="5"/>
      <c r="B1236" s="3">
        <v>45754</v>
      </c>
      <c r="C1236" s="10" t="s">
        <v>1348</v>
      </c>
      <c r="D1236" s="4" t="s">
        <v>24</v>
      </c>
      <c r="E1236" s="4" t="s">
        <v>38</v>
      </c>
      <c r="F1236" s="4"/>
      <c r="G1236" s="4"/>
      <c r="H1236" s="4" t="str">
        <f t="shared" si="59"/>
        <v>_</v>
      </c>
      <c r="I1236" s="4"/>
      <c r="J1236" s="4"/>
      <c r="K1236" s="4"/>
      <c r="L1236" s="2" t="str">
        <f t="shared" si="58"/>
        <v>_</v>
      </c>
      <c r="M1236" s="4"/>
      <c r="N1236" s="4">
        <f>IF(ISBLANK(Table2[[#This Row],[ActualResult]]), 0, 1)</f>
        <v>0</v>
      </c>
      <c r="O1236" s="4" t="str">
        <f>IF(ISBLANK(Table2[[#This Row],[ActualResult]]), "_", IF(Table2[[#This Row],[ActualWinner]]=Table2[[#This Row],[PredictedWinner]], "Y", "N"))</f>
        <v>_</v>
      </c>
      <c r="P1236" s="4" t="str">
        <f>IF(ISBLANK(Table2[[#This Row],[ActualResult]]), "_", IF(Table2[[#This Row],[ActualAwayScore]]=Table2[[#This Row],[PredictedAwayScore]], "Y", "N"))</f>
        <v>_</v>
      </c>
      <c r="Q1236" s="4" t="str">
        <f>IF(ISBLANK(Table2[[#This Row],[ActualResult]]), "_", IF(Table2[[#This Row],[ActualHomeScore]]=Table2[[#This Row],[PredictedHomeScore]], "Y", "N"))</f>
        <v>_</v>
      </c>
      <c r="R1236" s="2"/>
      <c r="S1236" s="2" t="str">
        <f t="shared" si="57"/>
        <v>_</v>
      </c>
      <c r="T1236" s="2">
        <f>IF(VLOOKUP(Table2[[#This Row],[AwayTeam]],Table3[[Teams]:[D]],2)=VLOOKUP(Table2[[#This Row],[HomeTeam]],Table3[[Teams]:[D]],2),1,0)</f>
        <v>1</v>
      </c>
      <c r="U1236" s="2">
        <f>IF(VLOOKUP(Table2[[#This Row],[AwayTeam]],Table3[[Teams]:[D]],3)=VLOOKUP(Table2[[#This Row],[HomeTeam]],Table3[[Teams]:[D]],3),1,0)</f>
        <v>1</v>
      </c>
      <c r="V1236" s="2">
        <f>IF(Table2[[#This Row],[InterConf]]=1,IF(Table2[[#This Row],[InterDiv]]=0, 1, 0), 0)</f>
        <v>0</v>
      </c>
      <c r="W1236" s="2">
        <f>IF(VLOOKUP(Table2[[#This Row],[AwayTeam]],Table3[[Teams]:[D]],2)&lt;&gt;VLOOKUP(Table2[[#This Row],[HomeTeam]],Table3[[Teams]:[D]],2),1,0)</f>
        <v>0</v>
      </c>
    </row>
    <row r="1237" spans="1:23" x14ac:dyDescent="0.25">
      <c r="B1237" s="1">
        <v>45755</v>
      </c>
      <c r="C1237" s="9" t="s">
        <v>1349</v>
      </c>
      <c r="D1237" s="2" t="s">
        <v>44</v>
      </c>
      <c r="E1237" s="2" t="s">
        <v>29</v>
      </c>
      <c r="F1237" s="2"/>
      <c r="G1237" s="2"/>
      <c r="H1237" s="2" t="str">
        <f t="shared" si="59"/>
        <v>_</v>
      </c>
      <c r="I1237" s="2"/>
      <c r="J1237" s="2"/>
      <c r="K1237" s="2"/>
      <c r="L1237" s="19" t="str">
        <f t="shared" si="58"/>
        <v>_</v>
      </c>
      <c r="M1237" s="2"/>
      <c r="N1237" s="2">
        <f>IF(ISBLANK(Table2[[#This Row],[ActualResult]]), 0, 1)</f>
        <v>0</v>
      </c>
      <c r="O1237" s="2" t="str">
        <f>IF(ISBLANK(Table2[[#This Row],[ActualResult]]), "_", IF(Table2[[#This Row],[ActualWinner]]=Table2[[#This Row],[PredictedWinner]], "Y", "N"))</f>
        <v>_</v>
      </c>
      <c r="P1237" s="2" t="str">
        <f>IF(ISBLANK(Table2[[#This Row],[ActualResult]]), "_", IF(Table2[[#This Row],[ActualAwayScore]]=Table2[[#This Row],[PredictedAwayScore]], "Y", "N"))</f>
        <v>_</v>
      </c>
      <c r="Q1237" s="2" t="str">
        <f>IF(ISBLANK(Table2[[#This Row],[ActualResult]]), "_", IF(Table2[[#This Row],[ActualHomeScore]]=Table2[[#This Row],[PredictedHomeScore]], "Y", "N"))</f>
        <v>_</v>
      </c>
      <c r="R1237" s="2"/>
      <c r="S1237" s="2" t="str">
        <f t="shared" si="57"/>
        <v>_</v>
      </c>
      <c r="T1237" s="2">
        <f>IF(VLOOKUP(Table2[[#This Row],[AwayTeam]],Table3[[Teams]:[D]],2)=VLOOKUP(Table2[[#This Row],[HomeTeam]],Table3[[Teams]:[D]],2),1,0)</f>
        <v>1</v>
      </c>
      <c r="U1237" s="2">
        <f>IF(VLOOKUP(Table2[[#This Row],[AwayTeam]],Table3[[Teams]:[D]],3)=VLOOKUP(Table2[[#This Row],[HomeTeam]],Table3[[Teams]:[D]],3),1,0)</f>
        <v>0</v>
      </c>
      <c r="V1237" s="2">
        <f>IF(Table2[[#This Row],[InterConf]]=1,IF(Table2[[#This Row],[InterDiv]]=0, 1, 0), 0)</f>
        <v>1</v>
      </c>
      <c r="W1237" s="2">
        <f>IF(VLOOKUP(Table2[[#This Row],[AwayTeam]],Table3[[Teams]:[D]],2)&lt;&gt;VLOOKUP(Table2[[#This Row],[HomeTeam]],Table3[[Teams]:[D]],2),1,0)</f>
        <v>0</v>
      </c>
    </row>
    <row r="1238" spans="1:23" x14ac:dyDescent="0.25">
      <c r="B1238" s="1">
        <v>45755</v>
      </c>
      <c r="C1238" s="9" t="s">
        <v>1350</v>
      </c>
      <c r="D1238" s="2" t="s">
        <v>31</v>
      </c>
      <c r="E1238" s="2" t="s">
        <v>19</v>
      </c>
      <c r="F1238" s="2"/>
      <c r="G1238" s="2"/>
      <c r="H1238" s="2" t="str">
        <f t="shared" si="59"/>
        <v>_</v>
      </c>
      <c r="I1238" s="2"/>
      <c r="J1238" s="2"/>
      <c r="K1238" s="2"/>
      <c r="L1238" s="2" t="str">
        <f t="shared" si="58"/>
        <v>_</v>
      </c>
      <c r="M1238" s="2"/>
      <c r="N1238" s="2">
        <f>IF(ISBLANK(Table2[[#This Row],[ActualResult]]), 0, 1)</f>
        <v>0</v>
      </c>
      <c r="O1238" s="2" t="str">
        <f>IF(ISBLANK(Table2[[#This Row],[ActualResult]]), "_", IF(Table2[[#This Row],[ActualWinner]]=Table2[[#This Row],[PredictedWinner]], "Y", "N"))</f>
        <v>_</v>
      </c>
      <c r="P1238" s="2" t="str">
        <f>IF(ISBLANK(Table2[[#This Row],[ActualResult]]), "_", IF(Table2[[#This Row],[ActualAwayScore]]=Table2[[#This Row],[PredictedAwayScore]], "Y", "N"))</f>
        <v>_</v>
      </c>
      <c r="Q1238" s="2" t="str">
        <f>IF(ISBLANK(Table2[[#This Row],[ActualResult]]), "_", IF(Table2[[#This Row],[ActualHomeScore]]=Table2[[#This Row],[PredictedHomeScore]], "Y", "N"))</f>
        <v>_</v>
      </c>
      <c r="R1238" s="2"/>
      <c r="S1238" s="2" t="str">
        <f t="shared" si="57"/>
        <v>_</v>
      </c>
      <c r="T1238" s="2">
        <f>IF(VLOOKUP(Table2[[#This Row],[AwayTeam]],Table3[[Teams]:[D]],2)=VLOOKUP(Table2[[#This Row],[HomeTeam]],Table3[[Teams]:[D]],2),1,0)</f>
        <v>1</v>
      </c>
      <c r="U1238" s="2">
        <f>IF(VLOOKUP(Table2[[#This Row],[AwayTeam]],Table3[[Teams]:[D]],3)=VLOOKUP(Table2[[#This Row],[HomeTeam]],Table3[[Teams]:[D]],3),1,0)</f>
        <v>1</v>
      </c>
      <c r="V1238" s="2">
        <f>IF(Table2[[#This Row],[InterConf]]=1,IF(Table2[[#This Row],[InterDiv]]=0, 1, 0), 0)</f>
        <v>0</v>
      </c>
      <c r="W1238" s="2">
        <f>IF(VLOOKUP(Table2[[#This Row],[AwayTeam]],Table3[[Teams]:[D]],2)&lt;&gt;VLOOKUP(Table2[[#This Row],[HomeTeam]],Table3[[Teams]:[D]],2),1,0)</f>
        <v>0</v>
      </c>
    </row>
    <row r="1239" spans="1:23" x14ac:dyDescent="0.25">
      <c r="B1239" s="1">
        <v>45755</v>
      </c>
      <c r="C1239" s="9" t="s">
        <v>1351</v>
      </c>
      <c r="D1239" s="2" t="s">
        <v>18</v>
      </c>
      <c r="E1239" s="2" t="s">
        <v>14</v>
      </c>
      <c r="F1239" s="2"/>
      <c r="G1239" s="2"/>
      <c r="H1239" s="2" t="str">
        <f t="shared" si="59"/>
        <v>_</v>
      </c>
      <c r="I1239" s="2"/>
      <c r="J1239" s="2"/>
      <c r="K1239" s="2"/>
      <c r="L1239" s="2" t="str">
        <f t="shared" si="58"/>
        <v>_</v>
      </c>
      <c r="M1239" s="2"/>
      <c r="N1239" s="2">
        <f>IF(ISBLANK(Table2[[#This Row],[ActualResult]]), 0, 1)</f>
        <v>0</v>
      </c>
      <c r="O1239" s="2" t="str">
        <f>IF(ISBLANK(Table2[[#This Row],[ActualResult]]), "_", IF(Table2[[#This Row],[ActualWinner]]=Table2[[#This Row],[PredictedWinner]], "Y", "N"))</f>
        <v>_</v>
      </c>
      <c r="P1239" s="2" t="str">
        <f>IF(ISBLANK(Table2[[#This Row],[ActualResult]]), "_", IF(Table2[[#This Row],[ActualAwayScore]]=Table2[[#This Row],[PredictedAwayScore]], "Y", "N"))</f>
        <v>_</v>
      </c>
      <c r="Q1239" s="2" t="str">
        <f>IF(ISBLANK(Table2[[#This Row],[ActualResult]]), "_", IF(Table2[[#This Row],[ActualHomeScore]]=Table2[[#This Row],[PredictedHomeScore]], "Y", "N"))</f>
        <v>_</v>
      </c>
      <c r="R1239" s="2"/>
      <c r="S1239" s="2" t="str">
        <f t="shared" si="57"/>
        <v>_</v>
      </c>
      <c r="T1239" s="2">
        <f>IF(VLOOKUP(Table2[[#This Row],[AwayTeam]],Table3[[Teams]:[D]],2)=VLOOKUP(Table2[[#This Row],[HomeTeam]],Table3[[Teams]:[D]],2),1,0)</f>
        <v>1</v>
      </c>
      <c r="U1239" s="2">
        <f>IF(VLOOKUP(Table2[[#This Row],[AwayTeam]],Table3[[Teams]:[D]],3)=VLOOKUP(Table2[[#This Row],[HomeTeam]],Table3[[Teams]:[D]],3),1,0)</f>
        <v>1</v>
      </c>
      <c r="V1239" s="2">
        <f>IF(Table2[[#This Row],[InterConf]]=1,IF(Table2[[#This Row],[InterDiv]]=0, 1, 0), 0)</f>
        <v>0</v>
      </c>
      <c r="W1239" s="2">
        <f>IF(VLOOKUP(Table2[[#This Row],[AwayTeam]],Table3[[Teams]:[D]],2)&lt;&gt;VLOOKUP(Table2[[#This Row],[HomeTeam]],Table3[[Teams]:[D]],2),1,0)</f>
        <v>0</v>
      </c>
    </row>
    <row r="1240" spans="1:23" x14ac:dyDescent="0.25">
      <c r="B1240" s="1">
        <v>45755</v>
      </c>
      <c r="C1240" s="9" t="s">
        <v>1352</v>
      </c>
      <c r="D1240" s="2" t="s">
        <v>16</v>
      </c>
      <c r="E1240" s="2" t="s">
        <v>32</v>
      </c>
      <c r="F1240" s="2"/>
      <c r="G1240" s="2"/>
      <c r="H1240" s="2" t="str">
        <f t="shared" si="59"/>
        <v>_</v>
      </c>
      <c r="I1240" s="2"/>
      <c r="J1240" s="2"/>
      <c r="K1240" s="2"/>
      <c r="L1240" s="2" t="str">
        <f t="shared" si="58"/>
        <v>_</v>
      </c>
      <c r="M1240" s="2"/>
      <c r="N1240" s="2">
        <f>IF(ISBLANK(Table2[[#This Row],[ActualResult]]), 0, 1)</f>
        <v>0</v>
      </c>
      <c r="O1240" s="2" t="str">
        <f>IF(ISBLANK(Table2[[#This Row],[ActualResult]]), "_", IF(Table2[[#This Row],[ActualWinner]]=Table2[[#This Row],[PredictedWinner]], "Y", "N"))</f>
        <v>_</v>
      </c>
      <c r="P1240" s="2" t="str">
        <f>IF(ISBLANK(Table2[[#This Row],[ActualResult]]), "_", IF(Table2[[#This Row],[ActualAwayScore]]=Table2[[#This Row],[PredictedAwayScore]], "Y", "N"))</f>
        <v>_</v>
      </c>
      <c r="Q1240" s="2" t="str">
        <f>IF(ISBLANK(Table2[[#This Row],[ActualResult]]), "_", IF(Table2[[#This Row],[ActualHomeScore]]=Table2[[#This Row],[PredictedHomeScore]], "Y", "N"))</f>
        <v>_</v>
      </c>
      <c r="R1240" s="2"/>
      <c r="S1240" s="2" t="str">
        <f t="shared" si="57"/>
        <v>_</v>
      </c>
      <c r="T1240" s="2">
        <f>IF(VLOOKUP(Table2[[#This Row],[AwayTeam]],Table3[[Teams]:[D]],2)=VLOOKUP(Table2[[#This Row],[HomeTeam]],Table3[[Teams]:[D]],2),1,0)</f>
        <v>1</v>
      </c>
      <c r="U1240" s="2">
        <f>IF(VLOOKUP(Table2[[#This Row],[AwayTeam]],Table3[[Teams]:[D]],3)=VLOOKUP(Table2[[#This Row],[HomeTeam]],Table3[[Teams]:[D]],3),1,0)</f>
        <v>0</v>
      </c>
      <c r="V1240" s="2">
        <f>IF(Table2[[#This Row],[InterConf]]=1,IF(Table2[[#This Row],[InterDiv]]=0, 1, 0), 0)</f>
        <v>1</v>
      </c>
      <c r="W1240" s="2">
        <f>IF(VLOOKUP(Table2[[#This Row],[AwayTeam]],Table3[[Teams]:[D]],2)&lt;&gt;VLOOKUP(Table2[[#This Row],[HomeTeam]],Table3[[Teams]:[D]],2),1,0)</f>
        <v>0</v>
      </c>
    </row>
    <row r="1241" spans="1:23" x14ac:dyDescent="0.25">
      <c r="B1241" s="1">
        <v>45755</v>
      </c>
      <c r="C1241" s="9" t="s">
        <v>1353</v>
      </c>
      <c r="D1241" s="2" t="s">
        <v>30</v>
      </c>
      <c r="E1241" s="2" t="s">
        <v>36</v>
      </c>
      <c r="F1241" s="2"/>
      <c r="G1241" s="2"/>
      <c r="H1241" s="2" t="str">
        <f t="shared" si="59"/>
        <v>_</v>
      </c>
      <c r="I1241" s="2"/>
      <c r="J1241" s="2"/>
      <c r="K1241" s="2"/>
      <c r="L1241" s="2" t="str">
        <f t="shared" si="58"/>
        <v>_</v>
      </c>
      <c r="M1241" s="2"/>
      <c r="N1241" s="2">
        <f>IF(ISBLANK(Table2[[#This Row],[ActualResult]]), 0, 1)</f>
        <v>0</v>
      </c>
      <c r="O1241" s="2" t="str">
        <f>IF(ISBLANK(Table2[[#This Row],[ActualResult]]), "_", IF(Table2[[#This Row],[ActualWinner]]=Table2[[#This Row],[PredictedWinner]], "Y", "N"))</f>
        <v>_</v>
      </c>
      <c r="P1241" s="2" t="str">
        <f>IF(ISBLANK(Table2[[#This Row],[ActualResult]]), "_", IF(Table2[[#This Row],[ActualAwayScore]]=Table2[[#This Row],[PredictedAwayScore]], "Y", "N"))</f>
        <v>_</v>
      </c>
      <c r="Q1241" s="2" t="str">
        <f>IF(ISBLANK(Table2[[#This Row],[ActualResult]]), "_", IF(Table2[[#This Row],[ActualHomeScore]]=Table2[[#This Row],[PredictedHomeScore]], "Y", "N"))</f>
        <v>_</v>
      </c>
      <c r="R1241" s="2"/>
      <c r="S1241" s="2" t="str">
        <f t="shared" si="57"/>
        <v>_</v>
      </c>
      <c r="T1241" s="2">
        <f>IF(VLOOKUP(Table2[[#This Row],[AwayTeam]],Table3[[Teams]:[D]],2)=VLOOKUP(Table2[[#This Row],[HomeTeam]],Table3[[Teams]:[D]],2),1,0)</f>
        <v>1</v>
      </c>
      <c r="U1241" s="2">
        <f>IF(VLOOKUP(Table2[[#This Row],[AwayTeam]],Table3[[Teams]:[D]],3)=VLOOKUP(Table2[[#This Row],[HomeTeam]],Table3[[Teams]:[D]],3),1,0)</f>
        <v>0</v>
      </c>
      <c r="V1241" s="2">
        <f>IF(Table2[[#This Row],[InterConf]]=1,IF(Table2[[#This Row],[InterDiv]]=0, 1, 0), 0)</f>
        <v>1</v>
      </c>
      <c r="W1241" s="2">
        <f>IF(VLOOKUP(Table2[[#This Row],[AwayTeam]],Table3[[Teams]:[D]],2)&lt;&gt;VLOOKUP(Table2[[#This Row],[HomeTeam]],Table3[[Teams]:[D]],2),1,0)</f>
        <v>0</v>
      </c>
    </row>
    <row r="1242" spans="1:23" x14ac:dyDescent="0.25">
      <c r="B1242" s="1">
        <v>45755</v>
      </c>
      <c r="C1242" s="9" t="s">
        <v>1354</v>
      </c>
      <c r="D1242" s="2" t="s">
        <v>17</v>
      </c>
      <c r="E1242" s="2" t="s">
        <v>21</v>
      </c>
      <c r="F1242" s="2"/>
      <c r="G1242" s="2"/>
      <c r="H1242" s="2" t="str">
        <f t="shared" si="59"/>
        <v>_</v>
      </c>
      <c r="I1242" s="2"/>
      <c r="J1242" s="2"/>
      <c r="K1242" s="2"/>
      <c r="L1242" s="2" t="str">
        <f t="shared" si="58"/>
        <v>_</v>
      </c>
      <c r="M1242" s="2"/>
      <c r="N1242" s="2">
        <f>IF(ISBLANK(Table2[[#This Row],[ActualResult]]), 0, 1)</f>
        <v>0</v>
      </c>
      <c r="O1242" s="2" t="str">
        <f>IF(ISBLANK(Table2[[#This Row],[ActualResult]]), "_", IF(Table2[[#This Row],[ActualWinner]]=Table2[[#This Row],[PredictedWinner]], "Y", "N"))</f>
        <v>_</v>
      </c>
      <c r="P1242" s="2" t="str">
        <f>IF(ISBLANK(Table2[[#This Row],[ActualResult]]), "_", IF(Table2[[#This Row],[ActualAwayScore]]=Table2[[#This Row],[PredictedAwayScore]], "Y", "N"))</f>
        <v>_</v>
      </c>
      <c r="Q1242" s="2" t="str">
        <f>IF(ISBLANK(Table2[[#This Row],[ActualResult]]), "_", IF(Table2[[#This Row],[ActualHomeScore]]=Table2[[#This Row],[PredictedHomeScore]], "Y", "N"))</f>
        <v>_</v>
      </c>
      <c r="R1242" s="2"/>
      <c r="S1242" s="2" t="str">
        <f t="shared" si="57"/>
        <v>_</v>
      </c>
      <c r="T1242" s="2">
        <f>IF(VLOOKUP(Table2[[#This Row],[AwayTeam]],Table3[[Teams]:[D]],2)=VLOOKUP(Table2[[#This Row],[HomeTeam]],Table3[[Teams]:[D]],2),1,0)</f>
        <v>0</v>
      </c>
      <c r="U1242" s="2">
        <f>IF(VLOOKUP(Table2[[#This Row],[AwayTeam]],Table3[[Teams]:[D]],3)=VLOOKUP(Table2[[#This Row],[HomeTeam]],Table3[[Teams]:[D]],3),1,0)</f>
        <v>0</v>
      </c>
      <c r="V1242" s="2">
        <f>IF(Table2[[#This Row],[InterConf]]=1,IF(Table2[[#This Row],[InterDiv]]=0, 1, 0), 0)</f>
        <v>0</v>
      </c>
      <c r="W1242" s="2">
        <f>IF(VLOOKUP(Table2[[#This Row],[AwayTeam]],Table3[[Teams]:[D]],2)&lt;&gt;VLOOKUP(Table2[[#This Row],[HomeTeam]],Table3[[Teams]:[D]],2),1,0)</f>
        <v>1</v>
      </c>
    </row>
    <row r="1243" spans="1:23" x14ac:dyDescent="0.25">
      <c r="B1243" s="1">
        <v>45755</v>
      </c>
      <c r="C1243" s="9" t="s">
        <v>1355</v>
      </c>
      <c r="D1243" s="2" t="s">
        <v>33</v>
      </c>
      <c r="E1243" s="2" t="s">
        <v>35</v>
      </c>
      <c r="F1243" s="2"/>
      <c r="G1243" s="2"/>
      <c r="H1243" s="2" t="str">
        <f t="shared" si="59"/>
        <v>_</v>
      </c>
      <c r="I1243" s="2"/>
      <c r="J1243" s="2"/>
      <c r="K1243" s="2"/>
      <c r="L1243" s="2" t="str">
        <f t="shared" si="58"/>
        <v>_</v>
      </c>
      <c r="M1243" s="2"/>
      <c r="N1243" s="2">
        <f>IF(ISBLANK(Table2[[#This Row],[ActualResult]]), 0, 1)</f>
        <v>0</v>
      </c>
      <c r="O1243" s="2" t="str">
        <f>IF(ISBLANK(Table2[[#This Row],[ActualResult]]), "_", IF(Table2[[#This Row],[ActualWinner]]=Table2[[#This Row],[PredictedWinner]], "Y", "N"))</f>
        <v>_</v>
      </c>
      <c r="P1243" s="2" t="str">
        <f>IF(ISBLANK(Table2[[#This Row],[ActualResult]]), "_", IF(Table2[[#This Row],[ActualAwayScore]]=Table2[[#This Row],[PredictedAwayScore]], "Y", "N"))</f>
        <v>_</v>
      </c>
      <c r="Q1243" s="2" t="str">
        <f>IF(ISBLANK(Table2[[#This Row],[ActualResult]]), "_", IF(Table2[[#This Row],[ActualHomeScore]]=Table2[[#This Row],[PredictedHomeScore]], "Y", "N"))</f>
        <v>_</v>
      </c>
      <c r="R1243" s="2"/>
      <c r="S1243" s="2" t="str">
        <f t="shared" si="57"/>
        <v>_</v>
      </c>
      <c r="T1243" s="2">
        <f>IF(VLOOKUP(Table2[[#This Row],[AwayTeam]],Table3[[Teams]:[D]],2)=VLOOKUP(Table2[[#This Row],[HomeTeam]],Table3[[Teams]:[D]],2),1,0)</f>
        <v>0</v>
      </c>
      <c r="U1243" s="2">
        <f>IF(VLOOKUP(Table2[[#This Row],[AwayTeam]],Table3[[Teams]:[D]],3)=VLOOKUP(Table2[[#This Row],[HomeTeam]],Table3[[Teams]:[D]],3),1,0)</f>
        <v>0</v>
      </c>
      <c r="V1243" s="2">
        <f>IF(Table2[[#This Row],[InterConf]]=1,IF(Table2[[#This Row],[InterDiv]]=0, 1, 0), 0)</f>
        <v>0</v>
      </c>
      <c r="W1243" s="2">
        <f>IF(VLOOKUP(Table2[[#This Row],[AwayTeam]],Table3[[Teams]:[D]],2)&lt;&gt;VLOOKUP(Table2[[#This Row],[HomeTeam]],Table3[[Teams]:[D]],2),1,0)</f>
        <v>1</v>
      </c>
    </row>
    <row r="1244" spans="1:23" x14ac:dyDescent="0.25">
      <c r="B1244" s="1">
        <v>45755</v>
      </c>
      <c r="C1244" s="9" t="s">
        <v>1356</v>
      </c>
      <c r="D1244" s="2" t="s">
        <v>25</v>
      </c>
      <c r="E1244" s="2" t="s">
        <v>34</v>
      </c>
      <c r="F1244" s="2"/>
      <c r="G1244" s="2"/>
      <c r="H1244" s="2" t="str">
        <f t="shared" si="59"/>
        <v>_</v>
      </c>
      <c r="I1244" s="2"/>
      <c r="J1244" s="2"/>
      <c r="K1244" s="2"/>
      <c r="L1244" s="2" t="str">
        <f t="shared" si="58"/>
        <v>_</v>
      </c>
      <c r="M1244" s="2"/>
      <c r="N1244" s="2">
        <f>IF(ISBLANK(Table2[[#This Row],[ActualResult]]), 0, 1)</f>
        <v>0</v>
      </c>
      <c r="O1244" s="2" t="str">
        <f>IF(ISBLANK(Table2[[#This Row],[ActualResult]]), "_", IF(Table2[[#This Row],[ActualWinner]]=Table2[[#This Row],[PredictedWinner]], "Y", "N"))</f>
        <v>_</v>
      </c>
      <c r="P1244" s="2" t="str">
        <f>IF(ISBLANK(Table2[[#This Row],[ActualResult]]), "_", IF(Table2[[#This Row],[ActualAwayScore]]=Table2[[#This Row],[PredictedAwayScore]], "Y", "N"))</f>
        <v>_</v>
      </c>
      <c r="Q1244" s="2" t="str">
        <f>IF(ISBLANK(Table2[[#This Row],[ActualResult]]), "_", IF(Table2[[#This Row],[ActualHomeScore]]=Table2[[#This Row],[PredictedHomeScore]], "Y", "N"))</f>
        <v>_</v>
      </c>
      <c r="R1244" s="2"/>
      <c r="S1244" s="2" t="str">
        <f t="shared" si="57"/>
        <v>_</v>
      </c>
      <c r="T1244" s="2">
        <f>IF(VLOOKUP(Table2[[#This Row],[AwayTeam]],Table3[[Teams]:[D]],2)=VLOOKUP(Table2[[#This Row],[HomeTeam]],Table3[[Teams]:[D]],2),1,0)</f>
        <v>1</v>
      </c>
      <c r="U1244" s="2">
        <f>IF(VLOOKUP(Table2[[#This Row],[AwayTeam]],Table3[[Teams]:[D]],3)=VLOOKUP(Table2[[#This Row],[HomeTeam]],Table3[[Teams]:[D]],3),1,0)</f>
        <v>0</v>
      </c>
      <c r="V1244" s="2">
        <f>IF(Table2[[#This Row],[InterConf]]=1,IF(Table2[[#This Row],[InterDiv]]=0, 1, 0), 0)</f>
        <v>1</v>
      </c>
      <c r="W1244" s="2">
        <f>IF(VLOOKUP(Table2[[#This Row],[AwayTeam]],Table3[[Teams]:[D]],2)&lt;&gt;VLOOKUP(Table2[[#This Row],[HomeTeam]],Table3[[Teams]:[D]],2),1,0)</f>
        <v>0</v>
      </c>
    </row>
    <row r="1245" spans="1:23" x14ac:dyDescent="0.25">
      <c r="B1245" s="1">
        <v>45755</v>
      </c>
      <c r="C1245" s="9" t="s">
        <v>1357</v>
      </c>
      <c r="D1245" s="2" t="s">
        <v>12</v>
      </c>
      <c r="E1245" s="2" t="s">
        <v>15</v>
      </c>
      <c r="F1245" s="2"/>
      <c r="G1245" s="2"/>
      <c r="H1245" s="2" t="str">
        <f t="shared" si="59"/>
        <v>_</v>
      </c>
      <c r="I1245" s="2"/>
      <c r="J1245" s="2"/>
      <c r="K1245" s="2"/>
      <c r="L1245" s="2" t="str">
        <f t="shared" si="58"/>
        <v>_</v>
      </c>
      <c r="M1245" s="2"/>
      <c r="N1245" s="2">
        <f>IF(ISBLANK(Table2[[#This Row],[ActualResult]]), 0, 1)</f>
        <v>0</v>
      </c>
      <c r="O1245" s="2" t="str">
        <f>IF(ISBLANK(Table2[[#This Row],[ActualResult]]), "_", IF(Table2[[#This Row],[ActualWinner]]=Table2[[#This Row],[PredictedWinner]], "Y", "N"))</f>
        <v>_</v>
      </c>
      <c r="P1245" s="2" t="str">
        <f>IF(ISBLANK(Table2[[#This Row],[ActualResult]]), "_", IF(Table2[[#This Row],[ActualAwayScore]]=Table2[[#This Row],[PredictedAwayScore]], "Y", "N"))</f>
        <v>_</v>
      </c>
      <c r="Q1245" s="2" t="str">
        <f>IF(ISBLANK(Table2[[#This Row],[ActualResult]]), "_", IF(Table2[[#This Row],[ActualHomeScore]]=Table2[[#This Row],[PredictedHomeScore]], "Y", "N"))</f>
        <v>_</v>
      </c>
      <c r="R1245" s="2"/>
      <c r="S1245" s="2" t="str">
        <f t="shared" si="57"/>
        <v>_</v>
      </c>
      <c r="T1245" s="2">
        <f>IF(VLOOKUP(Table2[[#This Row],[AwayTeam]],Table3[[Teams]:[D]],2)=VLOOKUP(Table2[[#This Row],[HomeTeam]],Table3[[Teams]:[D]],2),1,0)</f>
        <v>1</v>
      </c>
      <c r="U1245" s="2">
        <f>IF(VLOOKUP(Table2[[#This Row],[AwayTeam]],Table3[[Teams]:[D]],3)=VLOOKUP(Table2[[#This Row],[HomeTeam]],Table3[[Teams]:[D]],3),1,0)</f>
        <v>0</v>
      </c>
      <c r="V1245" s="2">
        <f>IF(Table2[[#This Row],[InterConf]]=1,IF(Table2[[#This Row],[InterDiv]]=0, 1, 0), 0)</f>
        <v>1</v>
      </c>
      <c r="W1245" s="2">
        <f>IF(VLOOKUP(Table2[[#This Row],[AwayTeam]],Table3[[Teams]:[D]],2)&lt;&gt;VLOOKUP(Table2[[#This Row],[HomeTeam]],Table3[[Teams]:[D]],2),1,0)</f>
        <v>0</v>
      </c>
    </row>
    <row r="1246" spans="1:23" x14ac:dyDescent="0.25">
      <c r="A1246" s="5"/>
      <c r="B1246" s="3">
        <v>45755</v>
      </c>
      <c r="C1246" s="10" t="s">
        <v>1358</v>
      </c>
      <c r="D1246" s="4" t="s">
        <v>27</v>
      </c>
      <c r="E1246" s="4" t="s">
        <v>26</v>
      </c>
      <c r="F1246" s="4"/>
      <c r="G1246" s="4"/>
      <c r="H1246" s="4" t="str">
        <f t="shared" si="59"/>
        <v>_</v>
      </c>
      <c r="I1246" s="4"/>
      <c r="J1246" s="4"/>
      <c r="K1246" s="4"/>
      <c r="L1246" s="2" t="str">
        <f t="shared" si="58"/>
        <v>_</v>
      </c>
      <c r="M1246" s="4"/>
      <c r="N1246" s="4">
        <f>IF(ISBLANK(Table2[[#This Row],[ActualResult]]), 0, 1)</f>
        <v>0</v>
      </c>
      <c r="O1246" s="4" t="str">
        <f>IF(ISBLANK(Table2[[#This Row],[ActualResult]]), "_", IF(Table2[[#This Row],[ActualWinner]]=Table2[[#This Row],[PredictedWinner]], "Y", "N"))</f>
        <v>_</v>
      </c>
      <c r="P1246" s="4" t="str">
        <f>IF(ISBLANK(Table2[[#This Row],[ActualResult]]), "_", IF(Table2[[#This Row],[ActualAwayScore]]=Table2[[#This Row],[PredictedAwayScore]], "Y", "N"))</f>
        <v>_</v>
      </c>
      <c r="Q1246" s="4" t="str">
        <f>IF(ISBLANK(Table2[[#This Row],[ActualResult]]), "_", IF(Table2[[#This Row],[ActualHomeScore]]=Table2[[#This Row],[PredictedHomeScore]], "Y", "N"))</f>
        <v>_</v>
      </c>
      <c r="R1246" s="2"/>
      <c r="S1246" s="2" t="str">
        <f t="shared" si="57"/>
        <v>_</v>
      </c>
      <c r="T1246" s="2">
        <f>IF(VLOOKUP(Table2[[#This Row],[AwayTeam]],Table3[[Teams]:[D]],2)=VLOOKUP(Table2[[#This Row],[HomeTeam]],Table3[[Teams]:[D]],2),1,0)</f>
        <v>1</v>
      </c>
      <c r="U1246" s="2">
        <f>IF(VLOOKUP(Table2[[#This Row],[AwayTeam]],Table3[[Teams]:[D]],3)=VLOOKUP(Table2[[#This Row],[HomeTeam]],Table3[[Teams]:[D]],3),1,0)</f>
        <v>0</v>
      </c>
      <c r="V1246" s="2">
        <f>IF(Table2[[#This Row],[InterConf]]=1,IF(Table2[[#This Row],[InterDiv]]=0, 1, 0), 0)</f>
        <v>1</v>
      </c>
      <c r="W1246" s="2">
        <f>IF(VLOOKUP(Table2[[#This Row],[AwayTeam]],Table3[[Teams]:[D]],2)&lt;&gt;VLOOKUP(Table2[[#This Row],[HomeTeam]],Table3[[Teams]:[D]],2),1,0)</f>
        <v>0</v>
      </c>
    </row>
    <row r="1247" spans="1:23" x14ac:dyDescent="0.25">
      <c r="B1247" s="1">
        <v>45756</v>
      </c>
      <c r="C1247" s="9" t="s">
        <v>1359</v>
      </c>
      <c r="D1247" s="2" t="s">
        <v>18</v>
      </c>
      <c r="E1247" s="2" t="s">
        <v>43</v>
      </c>
      <c r="F1247" s="2"/>
      <c r="G1247" s="2"/>
      <c r="H1247" s="2" t="str">
        <f t="shared" si="59"/>
        <v>_</v>
      </c>
      <c r="I1247" s="2"/>
      <c r="J1247" s="2"/>
      <c r="K1247" s="2"/>
      <c r="L1247" s="19" t="str">
        <f t="shared" si="58"/>
        <v>_</v>
      </c>
      <c r="M1247" s="2"/>
      <c r="N1247" s="2">
        <f>IF(ISBLANK(Table2[[#This Row],[ActualResult]]), 0, 1)</f>
        <v>0</v>
      </c>
      <c r="O1247" s="2" t="str">
        <f>IF(ISBLANK(Table2[[#This Row],[ActualResult]]), "_", IF(Table2[[#This Row],[ActualWinner]]=Table2[[#This Row],[PredictedWinner]], "Y", "N"))</f>
        <v>_</v>
      </c>
      <c r="P1247" s="2" t="str">
        <f>IF(ISBLANK(Table2[[#This Row],[ActualResult]]), "_", IF(Table2[[#This Row],[ActualAwayScore]]=Table2[[#This Row],[PredictedAwayScore]], "Y", "N"))</f>
        <v>_</v>
      </c>
      <c r="Q1247" s="2" t="str">
        <f>IF(ISBLANK(Table2[[#This Row],[ActualResult]]), "_", IF(Table2[[#This Row],[ActualHomeScore]]=Table2[[#This Row],[PredictedHomeScore]], "Y", "N"))</f>
        <v>_</v>
      </c>
      <c r="R1247" s="2"/>
      <c r="S1247" s="2" t="str">
        <f t="shared" si="57"/>
        <v>_</v>
      </c>
      <c r="T1247" s="2">
        <f>IF(VLOOKUP(Table2[[#This Row],[AwayTeam]],Table3[[Teams]:[D]],2)=VLOOKUP(Table2[[#This Row],[HomeTeam]],Table3[[Teams]:[D]],2),1,0)</f>
        <v>1</v>
      </c>
      <c r="U1247" s="2">
        <f>IF(VLOOKUP(Table2[[#This Row],[AwayTeam]],Table3[[Teams]:[D]],3)=VLOOKUP(Table2[[#This Row],[HomeTeam]],Table3[[Teams]:[D]],3),1,0)</f>
        <v>1</v>
      </c>
      <c r="V1247" s="2">
        <f>IF(Table2[[#This Row],[InterConf]]=1,IF(Table2[[#This Row],[InterDiv]]=0, 1, 0), 0)</f>
        <v>0</v>
      </c>
      <c r="W1247" s="2">
        <f>IF(VLOOKUP(Table2[[#This Row],[AwayTeam]],Table3[[Teams]:[D]],2)&lt;&gt;VLOOKUP(Table2[[#This Row],[HomeTeam]],Table3[[Teams]:[D]],2),1,0)</f>
        <v>0</v>
      </c>
    </row>
    <row r="1248" spans="1:23" x14ac:dyDescent="0.25">
      <c r="B1248" s="1">
        <v>45756</v>
      </c>
      <c r="C1248" s="9" t="s">
        <v>1360</v>
      </c>
      <c r="D1248" s="2" t="s">
        <v>45</v>
      </c>
      <c r="E1248" s="2" t="s">
        <v>20</v>
      </c>
      <c r="F1248" s="2"/>
      <c r="G1248" s="2"/>
      <c r="H1248" s="2" t="str">
        <f t="shared" si="59"/>
        <v>_</v>
      </c>
      <c r="I1248" s="2"/>
      <c r="J1248" s="2"/>
      <c r="K1248" s="2"/>
      <c r="L1248" s="2" t="str">
        <f t="shared" si="58"/>
        <v>_</v>
      </c>
      <c r="M1248" s="2"/>
      <c r="N1248" s="2">
        <f>IF(ISBLANK(Table2[[#This Row],[ActualResult]]), 0, 1)</f>
        <v>0</v>
      </c>
      <c r="O1248" s="2" t="str">
        <f>IF(ISBLANK(Table2[[#This Row],[ActualResult]]), "_", IF(Table2[[#This Row],[ActualWinner]]=Table2[[#This Row],[PredictedWinner]], "Y", "N"))</f>
        <v>_</v>
      </c>
      <c r="P1248" s="2" t="str">
        <f>IF(ISBLANK(Table2[[#This Row],[ActualResult]]), "_", IF(Table2[[#This Row],[ActualAwayScore]]=Table2[[#This Row],[PredictedAwayScore]], "Y", "N"))</f>
        <v>_</v>
      </c>
      <c r="Q1248" s="2" t="str">
        <f>IF(ISBLANK(Table2[[#This Row],[ActualResult]]), "_", IF(Table2[[#This Row],[ActualHomeScore]]=Table2[[#This Row],[PredictedHomeScore]], "Y", "N"))</f>
        <v>_</v>
      </c>
      <c r="R1248" s="2"/>
      <c r="S1248" s="2" t="str">
        <f t="shared" si="57"/>
        <v>_</v>
      </c>
      <c r="T1248" s="2">
        <f>IF(VLOOKUP(Table2[[#This Row],[AwayTeam]],Table3[[Teams]:[D]],2)=VLOOKUP(Table2[[#This Row],[HomeTeam]],Table3[[Teams]:[D]],2),1,0)</f>
        <v>1</v>
      </c>
      <c r="U1248" s="2">
        <f>IF(VLOOKUP(Table2[[#This Row],[AwayTeam]],Table3[[Teams]:[D]],3)=VLOOKUP(Table2[[#This Row],[HomeTeam]],Table3[[Teams]:[D]],3),1,0)</f>
        <v>1</v>
      </c>
      <c r="V1248" s="2">
        <f>IF(Table2[[#This Row],[InterConf]]=1,IF(Table2[[#This Row],[InterDiv]]=0, 1, 0), 0)</f>
        <v>0</v>
      </c>
      <c r="W1248" s="2">
        <f>IF(VLOOKUP(Table2[[#This Row],[AwayTeam]],Table3[[Teams]:[D]],2)&lt;&gt;VLOOKUP(Table2[[#This Row],[HomeTeam]],Table3[[Teams]:[D]],2),1,0)</f>
        <v>0</v>
      </c>
    </row>
    <row r="1249" spans="1:23" x14ac:dyDescent="0.25">
      <c r="B1249" s="1">
        <v>45756</v>
      </c>
      <c r="C1249" s="9" t="s">
        <v>1361</v>
      </c>
      <c r="D1249" s="2" t="s">
        <v>38</v>
      </c>
      <c r="E1249" s="2" t="s">
        <v>37</v>
      </c>
      <c r="F1249" s="2"/>
      <c r="G1249" s="2"/>
      <c r="H1249" s="2" t="str">
        <f t="shared" si="59"/>
        <v>_</v>
      </c>
      <c r="I1249" s="2"/>
      <c r="J1249" s="2"/>
      <c r="K1249" s="2"/>
      <c r="L1249" s="2" t="str">
        <f t="shared" si="58"/>
        <v>_</v>
      </c>
      <c r="M1249" s="2"/>
      <c r="N1249" s="2">
        <f>IF(ISBLANK(Table2[[#This Row],[ActualResult]]), 0, 1)</f>
        <v>0</v>
      </c>
      <c r="O1249" s="2" t="str">
        <f>IF(ISBLANK(Table2[[#This Row],[ActualResult]]), "_", IF(Table2[[#This Row],[ActualWinner]]=Table2[[#This Row],[PredictedWinner]], "Y", "N"))</f>
        <v>_</v>
      </c>
      <c r="P1249" s="2" t="str">
        <f>IF(ISBLANK(Table2[[#This Row],[ActualResult]]), "_", IF(Table2[[#This Row],[ActualAwayScore]]=Table2[[#This Row],[PredictedAwayScore]], "Y", "N"))</f>
        <v>_</v>
      </c>
      <c r="Q1249" s="2" t="str">
        <f>IF(ISBLANK(Table2[[#This Row],[ActualResult]]), "_", IF(Table2[[#This Row],[ActualHomeScore]]=Table2[[#This Row],[PredictedHomeScore]], "Y", "N"))</f>
        <v>_</v>
      </c>
      <c r="R1249" s="2"/>
      <c r="S1249" s="2" t="str">
        <f t="shared" si="57"/>
        <v>_</v>
      </c>
      <c r="T1249" s="2">
        <f>IF(VLOOKUP(Table2[[#This Row],[AwayTeam]],Table3[[Teams]:[D]],2)=VLOOKUP(Table2[[#This Row],[HomeTeam]],Table3[[Teams]:[D]],2),1,0)</f>
        <v>1</v>
      </c>
      <c r="U1249" s="2">
        <f>IF(VLOOKUP(Table2[[#This Row],[AwayTeam]],Table3[[Teams]:[D]],3)=VLOOKUP(Table2[[#This Row],[HomeTeam]],Table3[[Teams]:[D]],3),1,0)</f>
        <v>0</v>
      </c>
      <c r="V1249" s="2">
        <f>IF(Table2[[#This Row],[InterConf]]=1,IF(Table2[[#This Row],[InterDiv]]=0, 1, 0), 0)</f>
        <v>1</v>
      </c>
      <c r="W1249" s="2">
        <f>IF(VLOOKUP(Table2[[#This Row],[AwayTeam]],Table3[[Teams]:[D]],2)&lt;&gt;VLOOKUP(Table2[[#This Row],[HomeTeam]],Table3[[Teams]:[D]],2),1,0)</f>
        <v>0</v>
      </c>
    </row>
    <row r="1250" spans="1:23" x14ac:dyDescent="0.25">
      <c r="B1250" s="1">
        <v>45756</v>
      </c>
      <c r="C1250" s="9" t="s">
        <v>1362</v>
      </c>
      <c r="D1250" s="2" t="s">
        <v>13</v>
      </c>
      <c r="E1250" s="2" t="s">
        <v>23</v>
      </c>
      <c r="F1250" s="2"/>
      <c r="G1250" s="2"/>
      <c r="H1250" s="2" t="str">
        <f t="shared" si="59"/>
        <v>_</v>
      </c>
      <c r="I1250" s="2"/>
      <c r="J1250" s="2"/>
      <c r="K1250" s="2"/>
      <c r="L1250" s="2" t="str">
        <f t="shared" si="58"/>
        <v>_</v>
      </c>
      <c r="M1250" s="2"/>
      <c r="N1250" s="2">
        <f>IF(ISBLANK(Table2[[#This Row],[ActualResult]]), 0, 1)</f>
        <v>0</v>
      </c>
      <c r="O1250" s="2" t="str">
        <f>IF(ISBLANK(Table2[[#This Row],[ActualResult]]), "_", IF(Table2[[#This Row],[ActualWinner]]=Table2[[#This Row],[PredictedWinner]], "Y", "N"))</f>
        <v>_</v>
      </c>
      <c r="P1250" s="2" t="str">
        <f>IF(ISBLANK(Table2[[#This Row],[ActualResult]]), "_", IF(Table2[[#This Row],[ActualAwayScore]]=Table2[[#This Row],[PredictedAwayScore]], "Y", "N"))</f>
        <v>_</v>
      </c>
      <c r="Q1250" s="2" t="str">
        <f>IF(ISBLANK(Table2[[#This Row],[ActualResult]]), "_", IF(Table2[[#This Row],[ActualHomeScore]]=Table2[[#This Row],[PredictedHomeScore]], "Y", "N"))</f>
        <v>_</v>
      </c>
      <c r="R1250" s="2"/>
      <c r="S1250" s="2" t="str">
        <f t="shared" si="57"/>
        <v>_</v>
      </c>
      <c r="T1250" s="2">
        <f>IF(VLOOKUP(Table2[[#This Row],[AwayTeam]],Table3[[Teams]:[D]],2)=VLOOKUP(Table2[[#This Row],[HomeTeam]],Table3[[Teams]:[D]],2),1,0)</f>
        <v>1</v>
      </c>
      <c r="U1250" s="2">
        <f>IF(VLOOKUP(Table2[[#This Row],[AwayTeam]],Table3[[Teams]:[D]],3)=VLOOKUP(Table2[[#This Row],[HomeTeam]],Table3[[Teams]:[D]],3),1,0)</f>
        <v>0</v>
      </c>
      <c r="V1250" s="2">
        <f>IF(Table2[[#This Row],[InterConf]]=1,IF(Table2[[#This Row],[InterDiv]]=0, 1, 0), 0)</f>
        <v>1</v>
      </c>
      <c r="W1250" s="2">
        <f>IF(VLOOKUP(Table2[[#This Row],[AwayTeam]],Table3[[Teams]:[D]],2)&lt;&gt;VLOOKUP(Table2[[#This Row],[HomeTeam]],Table3[[Teams]:[D]],2),1,0)</f>
        <v>0</v>
      </c>
    </row>
    <row r="1251" spans="1:23" x14ac:dyDescent="0.25">
      <c r="A1251" s="5"/>
      <c r="B1251" s="3">
        <v>45756</v>
      </c>
      <c r="C1251" s="10" t="s">
        <v>1363</v>
      </c>
      <c r="D1251" s="4" t="s">
        <v>24</v>
      </c>
      <c r="E1251" s="4" t="s">
        <v>47</v>
      </c>
      <c r="F1251" s="4"/>
      <c r="G1251" s="4"/>
      <c r="H1251" s="4" t="str">
        <f t="shared" si="59"/>
        <v>_</v>
      </c>
      <c r="I1251" s="4"/>
      <c r="J1251" s="4"/>
      <c r="K1251" s="4"/>
      <c r="L1251" s="2" t="str">
        <f t="shared" si="58"/>
        <v>_</v>
      </c>
      <c r="M1251" s="4"/>
      <c r="N1251" s="4">
        <f>IF(ISBLANK(Table2[[#This Row],[ActualResult]]), 0, 1)</f>
        <v>0</v>
      </c>
      <c r="O1251" s="4" t="str">
        <f>IF(ISBLANK(Table2[[#This Row],[ActualResult]]), "_", IF(Table2[[#This Row],[ActualWinner]]=Table2[[#This Row],[PredictedWinner]], "Y", "N"))</f>
        <v>_</v>
      </c>
      <c r="P1251" s="4" t="str">
        <f>IF(ISBLANK(Table2[[#This Row],[ActualResult]]), "_", IF(Table2[[#This Row],[ActualAwayScore]]=Table2[[#This Row],[PredictedAwayScore]], "Y", "N"))</f>
        <v>_</v>
      </c>
      <c r="Q1251" s="4" t="str">
        <f>IF(ISBLANK(Table2[[#This Row],[ActualResult]]), "_", IF(Table2[[#This Row],[ActualHomeScore]]=Table2[[#This Row],[PredictedHomeScore]], "Y", "N"))</f>
        <v>_</v>
      </c>
      <c r="R1251" s="2"/>
      <c r="S1251" s="2" t="str">
        <f t="shared" si="57"/>
        <v>_</v>
      </c>
      <c r="T1251" s="2">
        <f>IF(VLOOKUP(Table2[[#This Row],[AwayTeam]],Table3[[Teams]:[D]],2)=VLOOKUP(Table2[[#This Row],[HomeTeam]],Table3[[Teams]:[D]],2),1,0)</f>
        <v>1</v>
      </c>
      <c r="U1251" s="2">
        <f>IF(VLOOKUP(Table2[[#This Row],[AwayTeam]],Table3[[Teams]:[D]],3)=VLOOKUP(Table2[[#This Row],[HomeTeam]],Table3[[Teams]:[D]],3),1,0)</f>
        <v>1</v>
      </c>
      <c r="V1251" s="2">
        <f>IF(Table2[[#This Row],[InterConf]]=1,IF(Table2[[#This Row],[InterDiv]]=0, 1, 0), 0)</f>
        <v>0</v>
      </c>
      <c r="W1251" s="2">
        <f>IF(VLOOKUP(Table2[[#This Row],[AwayTeam]],Table3[[Teams]:[D]],2)&lt;&gt;VLOOKUP(Table2[[#This Row],[HomeTeam]],Table3[[Teams]:[D]],2),1,0)</f>
        <v>0</v>
      </c>
    </row>
    <row r="1252" spans="1:23" x14ac:dyDescent="0.25">
      <c r="B1252" s="1">
        <v>45757</v>
      </c>
      <c r="C1252" s="9" t="s">
        <v>1364</v>
      </c>
      <c r="D1252" s="2" t="s">
        <v>17</v>
      </c>
      <c r="E1252" s="2" t="s">
        <v>16</v>
      </c>
      <c r="F1252" s="2"/>
      <c r="G1252" s="2"/>
      <c r="H1252" s="2" t="str">
        <f t="shared" si="59"/>
        <v>_</v>
      </c>
      <c r="I1252" s="2"/>
      <c r="J1252" s="2"/>
      <c r="K1252" s="2"/>
      <c r="L1252" s="19" t="str">
        <f t="shared" si="58"/>
        <v>_</v>
      </c>
      <c r="M1252" s="2"/>
      <c r="N1252" s="2">
        <f>IF(ISBLANK(Table2[[#This Row],[ActualResult]]), 0, 1)</f>
        <v>0</v>
      </c>
      <c r="O1252" s="2" t="str">
        <f>IF(ISBLANK(Table2[[#This Row],[ActualResult]]), "_", IF(Table2[[#This Row],[ActualWinner]]=Table2[[#This Row],[PredictedWinner]], "Y", "N"))</f>
        <v>_</v>
      </c>
      <c r="P1252" s="2" t="str">
        <f>IF(ISBLANK(Table2[[#This Row],[ActualResult]]), "_", IF(Table2[[#This Row],[ActualAwayScore]]=Table2[[#This Row],[PredictedAwayScore]], "Y", "N"))</f>
        <v>_</v>
      </c>
      <c r="Q1252" s="2" t="str">
        <f>IF(ISBLANK(Table2[[#This Row],[ActualResult]]), "_", IF(Table2[[#This Row],[ActualHomeScore]]=Table2[[#This Row],[PredictedHomeScore]], "Y", "N"))</f>
        <v>_</v>
      </c>
      <c r="R1252" s="2"/>
      <c r="S1252" s="2" t="str">
        <f t="shared" si="57"/>
        <v>_</v>
      </c>
      <c r="T1252" s="2">
        <f>IF(VLOOKUP(Table2[[#This Row],[AwayTeam]],Table3[[Teams]:[D]],2)=VLOOKUP(Table2[[#This Row],[HomeTeam]],Table3[[Teams]:[D]],2),1,0)</f>
        <v>0</v>
      </c>
      <c r="U1252" s="2">
        <f>IF(VLOOKUP(Table2[[#This Row],[AwayTeam]],Table3[[Teams]:[D]],3)=VLOOKUP(Table2[[#This Row],[HomeTeam]],Table3[[Teams]:[D]],3),1,0)</f>
        <v>0</v>
      </c>
      <c r="V1252" s="2">
        <f>IF(Table2[[#This Row],[InterConf]]=1,IF(Table2[[#This Row],[InterDiv]]=0, 1, 0), 0)</f>
        <v>0</v>
      </c>
      <c r="W1252" s="2">
        <f>IF(VLOOKUP(Table2[[#This Row],[AwayTeam]],Table3[[Teams]:[D]],2)&lt;&gt;VLOOKUP(Table2[[#This Row],[HomeTeam]],Table3[[Teams]:[D]],2),1,0)</f>
        <v>1</v>
      </c>
    </row>
    <row r="1253" spans="1:23" x14ac:dyDescent="0.25">
      <c r="B1253" s="1">
        <v>45757</v>
      </c>
      <c r="C1253" s="9" t="s">
        <v>1365</v>
      </c>
      <c r="D1253" s="2" t="s">
        <v>31</v>
      </c>
      <c r="E1253" s="2" t="s">
        <v>14</v>
      </c>
      <c r="F1253" s="2"/>
      <c r="G1253" s="2"/>
      <c r="H1253" s="2" t="str">
        <f t="shared" si="59"/>
        <v>_</v>
      </c>
      <c r="I1253" s="2"/>
      <c r="J1253" s="2"/>
      <c r="K1253" s="2"/>
      <c r="L1253" s="2" t="str">
        <f t="shared" si="58"/>
        <v>_</v>
      </c>
      <c r="M1253" s="2"/>
      <c r="N1253" s="2">
        <f>IF(ISBLANK(Table2[[#This Row],[ActualResult]]), 0, 1)</f>
        <v>0</v>
      </c>
      <c r="O1253" s="2" t="str">
        <f>IF(ISBLANK(Table2[[#This Row],[ActualResult]]), "_", IF(Table2[[#This Row],[ActualWinner]]=Table2[[#This Row],[PredictedWinner]], "Y", "N"))</f>
        <v>_</v>
      </c>
      <c r="P1253" s="2" t="str">
        <f>IF(ISBLANK(Table2[[#This Row],[ActualResult]]), "_", IF(Table2[[#This Row],[ActualAwayScore]]=Table2[[#This Row],[PredictedAwayScore]], "Y", "N"))</f>
        <v>_</v>
      </c>
      <c r="Q1253" s="2" t="str">
        <f>IF(ISBLANK(Table2[[#This Row],[ActualResult]]), "_", IF(Table2[[#This Row],[ActualHomeScore]]=Table2[[#This Row],[PredictedHomeScore]], "Y", "N"))</f>
        <v>_</v>
      </c>
      <c r="R1253" s="2"/>
      <c r="S1253" s="2" t="str">
        <f t="shared" si="57"/>
        <v>_</v>
      </c>
      <c r="T1253" s="2">
        <f>IF(VLOOKUP(Table2[[#This Row],[AwayTeam]],Table3[[Teams]:[D]],2)=VLOOKUP(Table2[[#This Row],[HomeTeam]],Table3[[Teams]:[D]],2),1,0)</f>
        <v>1</v>
      </c>
      <c r="U1253" s="2">
        <f>IF(VLOOKUP(Table2[[#This Row],[AwayTeam]],Table3[[Teams]:[D]],3)=VLOOKUP(Table2[[#This Row],[HomeTeam]],Table3[[Teams]:[D]],3),1,0)</f>
        <v>1</v>
      </c>
      <c r="V1253" s="2">
        <f>IF(Table2[[#This Row],[InterConf]]=1,IF(Table2[[#This Row],[InterDiv]]=0, 1, 0), 0)</f>
        <v>0</v>
      </c>
      <c r="W1253" s="2">
        <f>IF(VLOOKUP(Table2[[#This Row],[AwayTeam]],Table3[[Teams]:[D]],2)&lt;&gt;VLOOKUP(Table2[[#This Row],[HomeTeam]],Table3[[Teams]:[D]],2),1,0)</f>
        <v>0</v>
      </c>
    </row>
    <row r="1254" spans="1:23" x14ac:dyDescent="0.25">
      <c r="B1254" s="1">
        <v>45757</v>
      </c>
      <c r="C1254" s="9" t="s">
        <v>1366</v>
      </c>
      <c r="D1254" s="2" t="s">
        <v>29</v>
      </c>
      <c r="E1254" s="2" t="s">
        <v>36</v>
      </c>
      <c r="F1254" s="2"/>
      <c r="G1254" s="2"/>
      <c r="H1254" s="2" t="str">
        <f t="shared" si="59"/>
        <v>_</v>
      </c>
      <c r="I1254" s="2"/>
      <c r="J1254" s="2"/>
      <c r="K1254" s="2"/>
      <c r="L1254" s="2" t="str">
        <f t="shared" si="58"/>
        <v>_</v>
      </c>
      <c r="M1254" s="2"/>
      <c r="N1254" s="2">
        <f>IF(ISBLANK(Table2[[#This Row],[ActualResult]]), 0, 1)</f>
        <v>0</v>
      </c>
      <c r="O1254" s="2" t="str">
        <f>IF(ISBLANK(Table2[[#This Row],[ActualResult]]), "_", IF(Table2[[#This Row],[ActualWinner]]=Table2[[#This Row],[PredictedWinner]], "Y", "N"))</f>
        <v>_</v>
      </c>
      <c r="P1254" s="2" t="str">
        <f>IF(ISBLANK(Table2[[#This Row],[ActualResult]]), "_", IF(Table2[[#This Row],[ActualAwayScore]]=Table2[[#This Row],[PredictedAwayScore]], "Y", "N"))</f>
        <v>_</v>
      </c>
      <c r="Q1254" s="2" t="str">
        <f>IF(ISBLANK(Table2[[#This Row],[ActualResult]]), "_", IF(Table2[[#This Row],[ActualHomeScore]]=Table2[[#This Row],[PredictedHomeScore]], "Y", "N"))</f>
        <v>_</v>
      </c>
      <c r="R1254" s="2"/>
      <c r="S1254" s="2" t="str">
        <f t="shared" si="57"/>
        <v>_</v>
      </c>
      <c r="T1254" s="2">
        <f>IF(VLOOKUP(Table2[[#This Row],[AwayTeam]],Table3[[Teams]:[D]],2)=VLOOKUP(Table2[[#This Row],[HomeTeam]],Table3[[Teams]:[D]],2),1,0)</f>
        <v>1</v>
      </c>
      <c r="U1254" s="2">
        <f>IF(VLOOKUP(Table2[[#This Row],[AwayTeam]],Table3[[Teams]:[D]],3)=VLOOKUP(Table2[[#This Row],[HomeTeam]],Table3[[Teams]:[D]],3),1,0)</f>
        <v>0</v>
      </c>
      <c r="V1254" s="2">
        <f>IF(Table2[[#This Row],[InterConf]]=1,IF(Table2[[#This Row],[InterDiv]]=0, 1, 0), 0)</f>
        <v>1</v>
      </c>
      <c r="W1254" s="2">
        <f>IF(VLOOKUP(Table2[[#This Row],[AwayTeam]],Table3[[Teams]:[D]],2)&lt;&gt;VLOOKUP(Table2[[#This Row],[HomeTeam]],Table3[[Teams]:[D]],2),1,0)</f>
        <v>0</v>
      </c>
    </row>
    <row r="1255" spans="1:23" x14ac:dyDescent="0.25">
      <c r="B1255" s="1">
        <v>45757</v>
      </c>
      <c r="C1255" s="9" t="s">
        <v>1367</v>
      </c>
      <c r="D1255" s="2" t="s">
        <v>44</v>
      </c>
      <c r="E1255" s="2" t="s">
        <v>46</v>
      </c>
      <c r="F1255" s="2"/>
      <c r="G1255" s="2"/>
      <c r="H1255" s="2" t="str">
        <f t="shared" si="59"/>
        <v>_</v>
      </c>
      <c r="I1255" s="2"/>
      <c r="J1255" s="2"/>
      <c r="K1255" s="2"/>
      <c r="L1255" s="2" t="str">
        <f t="shared" si="58"/>
        <v>_</v>
      </c>
      <c r="M1255" s="2"/>
      <c r="N1255" s="2">
        <f>IF(ISBLANK(Table2[[#This Row],[ActualResult]]), 0, 1)</f>
        <v>0</v>
      </c>
      <c r="O1255" s="2" t="str">
        <f>IF(ISBLANK(Table2[[#This Row],[ActualResult]]), "_", IF(Table2[[#This Row],[ActualWinner]]=Table2[[#This Row],[PredictedWinner]], "Y", "N"))</f>
        <v>_</v>
      </c>
      <c r="P1255" s="2" t="str">
        <f>IF(ISBLANK(Table2[[#This Row],[ActualResult]]), "_", IF(Table2[[#This Row],[ActualAwayScore]]=Table2[[#This Row],[PredictedAwayScore]], "Y", "N"))</f>
        <v>_</v>
      </c>
      <c r="Q1255" s="2" t="str">
        <f>IF(ISBLANK(Table2[[#This Row],[ActualResult]]), "_", IF(Table2[[#This Row],[ActualHomeScore]]=Table2[[#This Row],[PredictedHomeScore]], "Y", "N"))</f>
        <v>_</v>
      </c>
      <c r="R1255" s="2"/>
      <c r="S1255" s="2" t="str">
        <f t="shared" si="57"/>
        <v>_</v>
      </c>
      <c r="T1255" s="2">
        <f>IF(VLOOKUP(Table2[[#This Row],[AwayTeam]],Table3[[Teams]:[D]],2)=VLOOKUP(Table2[[#This Row],[HomeTeam]],Table3[[Teams]:[D]],2),1,0)</f>
        <v>1</v>
      </c>
      <c r="U1255" s="2">
        <f>IF(VLOOKUP(Table2[[#This Row],[AwayTeam]],Table3[[Teams]:[D]],3)=VLOOKUP(Table2[[#This Row],[HomeTeam]],Table3[[Teams]:[D]],3),1,0)</f>
        <v>1</v>
      </c>
      <c r="V1255" s="2">
        <f>IF(Table2[[#This Row],[InterConf]]=1,IF(Table2[[#This Row],[InterDiv]]=0, 1, 0), 0)</f>
        <v>0</v>
      </c>
      <c r="W1255" s="2">
        <f>IF(VLOOKUP(Table2[[#This Row],[AwayTeam]],Table3[[Teams]:[D]],2)&lt;&gt;VLOOKUP(Table2[[#This Row],[HomeTeam]],Table3[[Teams]:[D]],2),1,0)</f>
        <v>0</v>
      </c>
    </row>
    <row r="1256" spans="1:23" x14ac:dyDescent="0.25">
      <c r="B1256" s="1">
        <v>45757</v>
      </c>
      <c r="C1256" s="9" t="s">
        <v>1368</v>
      </c>
      <c r="D1256" s="2" t="s">
        <v>20</v>
      </c>
      <c r="E1256" s="2" t="s">
        <v>33</v>
      </c>
      <c r="F1256" s="2"/>
      <c r="G1256" s="2"/>
      <c r="H1256" s="2" t="str">
        <f t="shared" si="59"/>
        <v>_</v>
      </c>
      <c r="I1256" s="2"/>
      <c r="J1256" s="2"/>
      <c r="K1256" s="2"/>
      <c r="L1256" s="2" t="str">
        <f t="shared" si="58"/>
        <v>_</v>
      </c>
      <c r="M1256" s="2"/>
      <c r="N1256" s="2">
        <f>IF(ISBLANK(Table2[[#This Row],[ActualResult]]), 0, 1)</f>
        <v>0</v>
      </c>
      <c r="O1256" s="2" t="str">
        <f>IF(ISBLANK(Table2[[#This Row],[ActualResult]]), "_", IF(Table2[[#This Row],[ActualWinner]]=Table2[[#This Row],[PredictedWinner]], "Y", "N"))</f>
        <v>_</v>
      </c>
      <c r="P1256" s="2" t="str">
        <f>IF(ISBLANK(Table2[[#This Row],[ActualResult]]), "_", IF(Table2[[#This Row],[ActualAwayScore]]=Table2[[#This Row],[PredictedAwayScore]], "Y", "N"))</f>
        <v>_</v>
      </c>
      <c r="Q1256" s="2" t="str">
        <f>IF(ISBLANK(Table2[[#This Row],[ActualResult]]), "_", IF(Table2[[#This Row],[ActualHomeScore]]=Table2[[#This Row],[PredictedHomeScore]], "Y", "N"))</f>
        <v>_</v>
      </c>
      <c r="R1256" s="2"/>
      <c r="S1256" s="2" t="str">
        <f t="shared" si="57"/>
        <v>_</v>
      </c>
      <c r="T1256" s="2">
        <f>IF(VLOOKUP(Table2[[#This Row],[AwayTeam]],Table3[[Teams]:[D]],2)=VLOOKUP(Table2[[#This Row],[HomeTeam]],Table3[[Teams]:[D]],2),1,0)</f>
        <v>1</v>
      </c>
      <c r="U1256" s="2">
        <f>IF(VLOOKUP(Table2[[#This Row],[AwayTeam]],Table3[[Teams]:[D]],3)=VLOOKUP(Table2[[#This Row],[HomeTeam]],Table3[[Teams]:[D]],3),1,0)</f>
        <v>1</v>
      </c>
      <c r="V1256" s="2">
        <f>IF(Table2[[#This Row],[InterConf]]=1,IF(Table2[[#This Row],[InterDiv]]=0, 1, 0), 0)</f>
        <v>0</v>
      </c>
      <c r="W1256" s="2">
        <f>IF(VLOOKUP(Table2[[#This Row],[AwayTeam]],Table3[[Teams]:[D]],2)&lt;&gt;VLOOKUP(Table2[[#This Row],[HomeTeam]],Table3[[Teams]:[D]],2),1,0)</f>
        <v>0</v>
      </c>
    </row>
    <row r="1257" spans="1:23" x14ac:dyDescent="0.25">
      <c r="B1257" s="1">
        <v>45757</v>
      </c>
      <c r="C1257" s="9" t="s">
        <v>1369</v>
      </c>
      <c r="D1257" s="2" t="s">
        <v>22</v>
      </c>
      <c r="E1257" s="2" t="s">
        <v>34</v>
      </c>
      <c r="F1257" s="2"/>
      <c r="G1257" s="2"/>
      <c r="H1257" s="2" t="str">
        <f t="shared" si="59"/>
        <v>_</v>
      </c>
      <c r="I1257" s="2"/>
      <c r="J1257" s="2"/>
      <c r="K1257" s="2"/>
      <c r="L1257" s="2" t="str">
        <f t="shared" si="58"/>
        <v>_</v>
      </c>
      <c r="M1257" s="2"/>
      <c r="N1257" s="2">
        <f>IF(ISBLANK(Table2[[#This Row],[ActualResult]]), 0, 1)</f>
        <v>0</v>
      </c>
      <c r="O1257" s="2" t="str">
        <f>IF(ISBLANK(Table2[[#This Row],[ActualResult]]), "_", IF(Table2[[#This Row],[ActualWinner]]=Table2[[#This Row],[PredictedWinner]], "Y", "N"))</f>
        <v>_</v>
      </c>
      <c r="P1257" s="2" t="str">
        <f>IF(ISBLANK(Table2[[#This Row],[ActualResult]]), "_", IF(Table2[[#This Row],[ActualAwayScore]]=Table2[[#This Row],[PredictedAwayScore]], "Y", "N"))</f>
        <v>_</v>
      </c>
      <c r="Q1257" s="2" t="str">
        <f>IF(ISBLANK(Table2[[#This Row],[ActualResult]]), "_", IF(Table2[[#This Row],[ActualHomeScore]]=Table2[[#This Row],[PredictedHomeScore]], "Y", "N"))</f>
        <v>_</v>
      </c>
      <c r="R1257" s="2"/>
      <c r="S1257" s="2" t="str">
        <f t="shared" si="57"/>
        <v>_</v>
      </c>
      <c r="T1257" s="2">
        <f>IF(VLOOKUP(Table2[[#This Row],[AwayTeam]],Table3[[Teams]:[D]],2)=VLOOKUP(Table2[[#This Row],[HomeTeam]],Table3[[Teams]:[D]],2),1,0)</f>
        <v>1</v>
      </c>
      <c r="U1257" s="2">
        <f>IF(VLOOKUP(Table2[[#This Row],[AwayTeam]],Table3[[Teams]:[D]],3)=VLOOKUP(Table2[[#This Row],[HomeTeam]],Table3[[Teams]:[D]],3),1,0)</f>
        <v>1</v>
      </c>
      <c r="V1257" s="2">
        <f>IF(Table2[[#This Row],[InterConf]]=1,IF(Table2[[#This Row],[InterDiv]]=0, 1, 0), 0)</f>
        <v>0</v>
      </c>
      <c r="W1257" s="2">
        <f>IF(VLOOKUP(Table2[[#This Row],[AwayTeam]],Table3[[Teams]:[D]],2)&lt;&gt;VLOOKUP(Table2[[#This Row],[HomeTeam]],Table3[[Teams]:[D]],2),1,0)</f>
        <v>0</v>
      </c>
    </row>
    <row r="1258" spans="1:23" x14ac:dyDescent="0.25">
      <c r="B1258" s="1">
        <v>45757</v>
      </c>
      <c r="C1258" s="9" t="s">
        <v>1370</v>
      </c>
      <c r="D1258" s="2" t="s">
        <v>25</v>
      </c>
      <c r="E1258" s="2" t="s">
        <v>26</v>
      </c>
      <c r="F1258" s="2"/>
      <c r="G1258" s="2"/>
      <c r="H1258" s="2" t="str">
        <f t="shared" si="59"/>
        <v>_</v>
      </c>
      <c r="I1258" s="2"/>
      <c r="J1258" s="2"/>
      <c r="K1258" s="2"/>
      <c r="L1258" s="2" t="str">
        <f t="shared" si="58"/>
        <v>_</v>
      </c>
      <c r="M1258" s="2"/>
      <c r="N1258" s="2">
        <f>IF(ISBLANK(Table2[[#This Row],[ActualResult]]), 0, 1)</f>
        <v>0</v>
      </c>
      <c r="O1258" s="2" t="str">
        <f>IF(ISBLANK(Table2[[#This Row],[ActualResult]]), "_", IF(Table2[[#This Row],[ActualWinner]]=Table2[[#This Row],[PredictedWinner]], "Y", "N"))</f>
        <v>_</v>
      </c>
      <c r="P1258" s="2" t="str">
        <f>IF(ISBLANK(Table2[[#This Row],[ActualResult]]), "_", IF(Table2[[#This Row],[ActualAwayScore]]=Table2[[#This Row],[PredictedAwayScore]], "Y", "N"))</f>
        <v>_</v>
      </c>
      <c r="Q1258" s="2" t="str">
        <f>IF(ISBLANK(Table2[[#This Row],[ActualResult]]), "_", IF(Table2[[#This Row],[ActualHomeScore]]=Table2[[#This Row],[PredictedHomeScore]], "Y", "N"))</f>
        <v>_</v>
      </c>
      <c r="R1258" s="2"/>
      <c r="S1258" s="2" t="str">
        <f t="shared" si="57"/>
        <v>_</v>
      </c>
      <c r="T1258" s="2">
        <f>IF(VLOOKUP(Table2[[#This Row],[AwayTeam]],Table3[[Teams]:[D]],2)=VLOOKUP(Table2[[#This Row],[HomeTeam]],Table3[[Teams]:[D]],2),1,0)</f>
        <v>1</v>
      </c>
      <c r="U1258" s="2">
        <f>IF(VLOOKUP(Table2[[#This Row],[AwayTeam]],Table3[[Teams]:[D]],3)=VLOOKUP(Table2[[#This Row],[HomeTeam]],Table3[[Teams]:[D]],3),1,0)</f>
        <v>0</v>
      </c>
      <c r="V1258" s="2">
        <f>IF(Table2[[#This Row],[InterConf]]=1,IF(Table2[[#This Row],[InterDiv]]=0, 1, 0), 0)</f>
        <v>1</v>
      </c>
      <c r="W1258" s="2">
        <f>IF(VLOOKUP(Table2[[#This Row],[AwayTeam]],Table3[[Teams]:[D]],2)&lt;&gt;VLOOKUP(Table2[[#This Row],[HomeTeam]],Table3[[Teams]:[D]],2),1,0)</f>
        <v>0</v>
      </c>
    </row>
    <row r="1259" spans="1:23" x14ac:dyDescent="0.25">
      <c r="B1259" s="1">
        <v>45757</v>
      </c>
      <c r="C1259" s="9" t="s">
        <v>1371</v>
      </c>
      <c r="D1259" s="2" t="s">
        <v>35</v>
      </c>
      <c r="E1259" s="2" t="s">
        <v>15</v>
      </c>
      <c r="F1259" s="2"/>
      <c r="G1259" s="2"/>
      <c r="H1259" s="2" t="str">
        <f t="shared" si="59"/>
        <v>_</v>
      </c>
      <c r="I1259" s="2"/>
      <c r="J1259" s="2"/>
      <c r="K1259" s="2"/>
      <c r="L1259" s="2" t="str">
        <f t="shared" si="58"/>
        <v>_</v>
      </c>
      <c r="M1259" s="2"/>
      <c r="N1259" s="2">
        <f>IF(ISBLANK(Table2[[#This Row],[ActualResult]]), 0, 1)</f>
        <v>0</v>
      </c>
      <c r="O1259" s="2" t="str">
        <f>IF(ISBLANK(Table2[[#This Row],[ActualResult]]), "_", IF(Table2[[#This Row],[ActualWinner]]=Table2[[#This Row],[PredictedWinner]], "Y", "N"))</f>
        <v>_</v>
      </c>
      <c r="P1259" s="2" t="str">
        <f>IF(ISBLANK(Table2[[#This Row],[ActualResult]]), "_", IF(Table2[[#This Row],[ActualAwayScore]]=Table2[[#This Row],[PredictedAwayScore]], "Y", "N"))</f>
        <v>_</v>
      </c>
      <c r="Q1259" s="2" t="str">
        <f>IF(ISBLANK(Table2[[#This Row],[ActualResult]]), "_", IF(Table2[[#This Row],[ActualHomeScore]]=Table2[[#This Row],[PredictedHomeScore]], "Y", "N"))</f>
        <v>_</v>
      </c>
      <c r="R1259" s="2"/>
      <c r="S1259" s="2" t="str">
        <f t="shared" si="57"/>
        <v>_</v>
      </c>
      <c r="T1259" s="2">
        <f>IF(VLOOKUP(Table2[[#This Row],[AwayTeam]],Table3[[Teams]:[D]],2)=VLOOKUP(Table2[[#This Row],[HomeTeam]],Table3[[Teams]:[D]],2),1,0)</f>
        <v>1</v>
      </c>
      <c r="U1259" s="2">
        <f>IF(VLOOKUP(Table2[[#This Row],[AwayTeam]],Table3[[Teams]:[D]],3)=VLOOKUP(Table2[[#This Row],[HomeTeam]],Table3[[Teams]:[D]],3),1,0)</f>
        <v>1</v>
      </c>
      <c r="V1259" s="2">
        <f>IF(Table2[[#This Row],[InterConf]]=1,IF(Table2[[#This Row],[InterDiv]]=0, 1, 0), 0)</f>
        <v>0</v>
      </c>
      <c r="W1259" s="2">
        <f>IF(VLOOKUP(Table2[[#This Row],[AwayTeam]],Table3[[Teams]:[D]],2)&lt;&gt;VLOOKUP(Table2[[#This Row],[HomeTeam]],Table3[[Teams]:[D]],2),1,0)</f>
        <v>0</v>
      </c>
    </row>
    <row r="1260" spans="1:23" x14ac:dyDescent="0.25">
      <c r="B1260" s="1">
        <v>45757</v>
      </c>
      <c r="C1260" s="9" t="s">
        <v>1372</v>
      </c>
      <c r="D1260" s="2" t="s">
        <v>12</v>
      </c>
      <c r="E1260" s="2" t="s">
        <v>27</v>
      </c>
      <c r="F1260" s="2"/>
      <c r="G1260" s="2"/>
      <c r="H1260" s="2" t="str">
        <f t="shared" si="59"/>
        <v>_</v>
      </c>
      <c r="I1260" s="2"/>
      <c r="J1260" s="2"/>
      <c r="K1260" s="2"/>
      <c r="L1260" s="2" t="str">
        <f t="shared" si="58"/>
        <v>_</v>
      </c>
      <c r="M1260" s="2"/>
      <c r="N1260" s="2">
        <f>IF(ISBLANK(Table2[[#This Row],[ActualResult]]), 0, 1)</f>
        <v>0</v>
      </c>
      <c r="O1260" s="2" t="str">
        <f>IF(ISBLANK(Table2[[#This Row],[ActualResult]]), "_", IF(Table2[[#This Row],[ActualWinner]]=Table2[[#This Row],[PredictedWinner]], "Y", "N"))</f>
        <v>_</v>
      </c>
      <c r="P1260" s="2" t="str">
        <f>IF(ISBLANK(Table2[[#This Row],[ActualResult]]), "_", IF(Table2[[#This Row],[ActualAwayScore]]=Table2[[#This Row],[PredictedAwayScore]], "Y", "N"))</f>
        <v>_</v>
      </c>
      <c r="Q1260" s="2" t="str">
        <f>IF(ISBLANK(Table2[[#This Row],[ActualResult]]), "_", IF(Table2[[#This Row],[ActualHomeScore]]=Table2[[#This Row],[PredictedHomeScore]], "Y", "N"))</f>
        <v>_</v>
      </c>
      <c r="R1260" s="2"/>
      <c r="S1260" s="2" t="str">
        <f t="shared" si="57"/>
        <v>_</v>
      </c>
      <c r="T1260" s="2">
        <f>IF(VLOOKUP(Table2[[#This Row],[AwayTeam]],Table3[[Teams]:[D]],2)=VLOOKUP(Table2[[#This Row],[HomeTeam]],Table3[[Teams]:[D]],2),1,0)</f>
        <v>1</v>
      </c>
      <c r="U1260" s="2">
        <f>IF(VLOOKUP(Table2[[#This Row],[AwayTeam]],Table3[[Teams]:[D]],3)=VLOOKUP(Table2[[#This Row],[HomeTeam]],Table3[[Teams]:[D]],3),1,0)</f>
        <v>1</v>
      </c>
      <c r="V1260" s="2">
        <f>IF(Table2[[#This Row],[InterConf]]=1,IF(Table2[[#This Row],[InterDiv]]=0, 1, 0), 0)</f>
        <v>0</v>
      </c>
      <c r="W1260" s="2">
        <f>IF(VLOOKUP(Table2[[#This Row],[AwayTeam]],Table3[[Teams]:[D]],2)&lt;&gt;VLOOKUP(Table2[[#This Row],[HomeTeam]],Table3[[Teams]:[D]],2),1,0)</f>
        <v>0</v>
      </c>
    </row>
    <row r="1261" spans="1:23" x14ac:dyDescent="0.25">
      <c r="A1261" s="5"/>
      <c r="B1261" s="3">
        <v>45757</v>
      </c>
      <c r="C1261" s="10" t="s">
        <v>1373</v>
      </c>
      <c r="D1261" s="4" t="s">
        <v>47</v>
      </c>
      <c r="E1261" s="4" t="s">
        <v>28</v>
      </c>
      <c r="F1261" s="4"/>
      <c r="G1261" s="4"/>
      <c r="H1261" s="4" t="str">
        <f t="shared" si="59"/>
        <v>_</v>
      </c>
      <c r="I1261" s="4"/>
      <c r="J1261" s="4"/>
      <c r="K1261" s="4"/>
      <c r="L1261" s="4" t="str">
        <f t="shared" si="58"/>
        <v>_</v>
      </c>
      <c r="M1261" s="4"/>
      <c r="N1261" s="4">
        <f>IF(ISBLANK(Table2[[#This Row],[ActualResult]]), 0, 1)</f>
        <v>0</v>
      </c>
      <c r="O1261" s="4" t="str">
        <f>IF(ISBLANK(Table2[[#This Row],[ActualResult]]), "_", IF(Table2[[#This Row],[ActualWinner]]=Table2[[#This Row],[PredictedWinner]], "Y", "N"))</f>
        <v>_</v>
      </c>
      <c r="P1261" s="4" t="str">
        <f>IF(ISBLANK(Table2[[#This Row],[ActualResult]]), "_", IF(Table2[[#This Row],[ActualAwayScore]]=Table2[[#This Row],[PredictedAwayScore]], "Y", "N"))</f>
        <v>_</v>
      </c>
      <c r="Q1261" s="4" t="str">
        <f>IF(ISBLANK(Table2[[#This Row],[ActualResult]]), "_", IF(Table2[[#This Row],[ActualHomeScore]]=Table2[[#This Row],[PredictedHomeScore]], "Y", "N"))</f>
        <v>_</v>
      </c>
      <c r="R1261" s="2"/>
      <c r="S1261" s="2" t="str">
        <f t="shared" si="57"/>
        <v>_</v>
      </c>
      <c r="T1261" s="2">
        <f>IF(VLOOKUP(Table2[[#This Row],[AwayTeam]],Table3[[Teams]:[D]],2)=VLOOKUP(Table2[[#This Row],[HomeTeam]],Table3[[Teams]:[D]],2),1,0)</f>
        <v>1</v>
      </c>
      <c r="U1261" s="2">
        <f>IF(VLOOKUP(Table2[[#This Row],[AwayTeam]],Table3[[Teams]:[D]],3)=VLOOKUP(Table2[[#This Row],[HomeTeam]],Table3[[Teams]:[D]],3),1,0)</f>
        <v>1</v>
      </c>
      <c r="V1261" s="2">
        <f>IF(Table2[[#This Row],[InterConf]]=1,IF(Table2[[#This Row],[InterDiv]]=0, 1, 0), 0)</f>
        <v>0</v>
      </c>
      <c r="W1261" s="2">
        <f>IF(VLOOKUP(Table2[[#This Row],[AwayTeam]],Table3[[Teams]:[D]],2)&lt;&gt;VLOOKUP(Table2[[#This Row],[HomeTeam]],Table3[[Teams]:[D]],2),1,0)</f>
        <v>0</v>
      </c>
    </row>
    <row r="1262" spans="1:23" x14ac:dyDescent="0.25">
      <c r="B1262" s="1">
        <v>45758</v>
      </c>
      <c r="C1262" s="9" t="s">
        <v>1374</v>
      </c>
      <c r="D1262" s="2" t="s">
        <v>19</v>
      </c>
      <c r="E1262" s="2" t="s">
        <v>30</v>
      </c>
      <c r="F1262" s="2"/>
      <c r="G1262" s="2"/>
      <c r="H1262" s="2" t="str">
        <f t="shared" si="59"/>
        <v>_</v>
      </c>
      <c r="I1262" s="2"/>
      <c r="J1262" s="2"/>
      <c r="K1262" s="2"/>
      <c r="L1262" s="2" t="str">
        <f t="shared" si="58"/>
        <v>_</v>
      </c>
      <c r="M1262" s="2"/>
      <c r="N1262" s="2">
        <f>IF(ISBLANK(Table2[[#This Row],[ActualResult]]), 0, 1)</f>
        <v>0</v>
      </c>
      <c r="O1262" s="2" t="str">
        <f>IF(ISBLANK(Table2[[#This Row],[ActualResult]]), "_", IF(Table2[[#This Row],[ActualWinner]]=Table2[[#This Row],[PredictedWinner]], "Y", "N"))</f>
        <v>_</v>
      </c>
      <c r="P1262" s="2" t="str">
        <f>IF(ISBLANK(Table2[[#This Row],[ActualResult]]), "_", IF(Table2[[#This Row],[ActualAwayScore]]=Table2[[#This Row],[PredictedAwayScore]], "Y", "N"))</f>
        <v>_</v>
      </c>
      <c r="Q1262" s="2" t="str">
        <f>IF(ISBLANK(Table2[[#This Row],[ActualResult]]), "_", IF(Table2[[#This Row],[ActualHomeScore]]=Table2[[#This Row],[PredictedHomeScore]], "Y", "N"))</f>
        <v>_</v>
      </c>
      <c r="R1262" s="2"/>
      <c r="S1262" s="2" t="str">
        <f t="shared" si="57"/>
        <v>_</v>
      </c>
      <c r="T1262" s="2">
        <f>IF(VLOOKUP(Table2[[#This Row],[AwayTeam]],Table3[[Teams]:[D]],2)=VLOOKUP(Table2[[#This Row],[HomeTeam]],Table3[[Teams]:[D]],2),1,0)</f>
        <v>1</v>
      </c>
      <c r="U1262" s="2">
        <f>IF(VLOOKUP(Table2[[#This Row],[AwayTeam]],Table3[[Teams]:[D]],3)=VLOOKUP(Table2[[#This Row],[HomeTeam]],Table3[[Teams]:[D]],3),1,0)</f>
        <v>1</v>
      </c>
      <c r="V1262" s="2">
        <f>IF(Table2[[#This Row],[InterConf]]=1,IF(Table2[[#This Row],[InterDiv]]=0, 1, 0), 0)</f>
        <v>0</v>
      </c>
      <c r="W1262" s="2">
        <f>IF(VLOOKUP(Table2[[#This Row],[AwayTeam]],Table3[[Teams]:[D]],2)&lt;&gt;VLOOKUP(Table2[[#This Row],[HomeTeam]],Table3[[Teams]:[D]],2),1,0)</f>
        <v>0</v>
      </c>
    </row>
    <row r="1263" spans="1:23" x14ac:dyDescent="0.25">
      <c r="B1263" s="1">
        <v>45758</v>
      </c>
      <c r="C1263" s="9" t="s">
        <v>1375</v>
      </c>
      <c r="D1263" s="2" t="s">
        <v>31</v>
      </c>
      <c r="E1263" s="2" t="s">
        <v>43</v>
      </c>
      <c r="F1263" s="2"/>
      <c r="G1263" s="2"/>
      <c r="H1263" s="2" t="str">
        <f t="shared" si="59"/>
        <v>_</v>
      </c>
      <c r="I1263" s="2"/>
      <c r="J1263" s="2"/>
      <c r="K1263" s="2"/>
      <c r="L1263" s="2" t="str">
        <f t="shared" si="58"/>
        <v>_</v>
      </c>
      <c r="M1263" s="2"/>
      <c r="N1263" s="2">
        <f>IF(ISBLANK(Table2[[#This Row],[ActualResult]]), 0, 1)</f>
        <v>0</v>
      </c>
      <c r="O1263" s="2" t="str">
        <f>IF(ISBLANK(Table2[[#This Row],[ActualResult]]), "_", IF(Table2[[#This Row],[ActualWinner]]=Table2[[#This Row],[PredictedWinner]], "Y", "N"))</f>
        <v>_</v>
      </c>
      <c r="P1263" s="2" t="str">
        <f>IF(ISBLANK(Table2[[#This Row],[ActualResult]]), "_", IF(Table2[[#This Row],[ActualAwayScore]]=Table2[[#This Row],[PredictedAwayScore]], "Y", "N"))</f>
        <v>_</v>
      </c>
      <c r="Q1263" s="2" t="str">
        <f>IF(ISBLANK(Table2[[#This Row],[ActualResult]]), "_", IF(Table2[[#This Row],[ActualHomeScore]]=Table2[[#This Row],[PredictedHomeScore]], "Y", "N"))</f>
        <v>_</v>
      </c>
      <c r="R1263" s="2"/>
      <c r="S1263" s="2" t="str">
        <f t="shared" si="57"/>
        <v>_</v>
      </c>
      <c r="T1263" s="2">
        <f>IF(VLOOKUP(Table2[[#This Row],[AwayTeam]],Table3[[Teams]:[D]],2)=VLOOKUP(Table2[[#This Row],[HomeTeam]],Table3[[Teams]:[D]],2),1,0)</f>
        <v>1</v>
      </c>
      <c r="U1263" s="2">
        <f>IF(VLOOKUP(Table2[[#This Row],[AwayTeam]],Table3[[Teams]:[D]],3)=VLOOKUP(Table2[[#This Row],[HomeTeam]],Table3[[Teams]:[D]],3),1,0)</f>
        <v>1</v>
      </c>
      <c r="V1263" s="2">
        <f>IF(Table2[[#This Row],[InterConf]]=1,IF(Table2[[#This Row],[InterDiv]]=0, 1, 0), 0)</f>
        <v>0</v>
      </c>
      <c r="W1263" s="2">
        <f>IF(VLOOKUP(Table2[[#This Row],[AwayTeam]],Table3[[Teams]:[D]],2)&lt;&gt;VLOOKUP(Table2[[#This Row],[HomeTeam]],Table3[[Teams]:[D]],2),1,0)</f>
        <v>0</v>
      </c>
    </row>
    <row r="1264" spans="1:23" x14ac:dyDescent="0.25">
      <c r="B1264" s="1">
        <v>45758</v>
      </c>
      <c r="C1264" s="9" t="s">
        <v>1376</v>
      </c>
      <c r="D1264" s="2" t="s">
        <v>21</v>
      </c>
      <c r="E1264" s="2" t="s">
        <v>32</v>
      </c>
      <c r="F1264" s="2"/>
      <c r="G1264" s="2"/>
      <c r="H1264" s="2" t="str">
        <f t="shared" si="59"/>
        <v>_</v>
      </c>
      <c r="I1264" s="2"/>
      <c r="J1264" s="2"/>
      <c r="K1264" s="2"/>
      <c r="L1264" s="2" t="str">
        <f t="shared" si="58"/>
        <v>_</v>
      </c>
      <c r="M1264" s="2"/>
      <c r="N1264" s="2">
        <f>IF(ISBLANK(Table2[[#This Row],[ActualResult]]), 0, 1)</f>
        <v>0</v>
      </c>
      <c r="O1264" s="2" t="str">
        <f>IF(ISBLANK(Table2[[#This Row],[ActualResult]]), "_", IF(Table2[[#This Row],[ActualWinner]]=Table2[[#This Row],[PredictedWinner]], "Y", "N"))</f>
        <v>_</v>
      </c>
      <c r="P1264" s="2" t="str">
        <f>IF(ISBLANK(Table2[[#This Row],[ActualResult]]), "_", IF(Table2[[#This Row],[ActualAwayScore]]=Table2[[#This Row],[PredictedAwayScore]], "Y", "N"))</f>
        <v>_</v>
      </c>
      <c r="Q1264" s="2" t="str">
        <f>IF(ISBLANK(Table2[[#This Row],[ActualResult]]), "_", IF(Table2[[#This Row],[ActualHomeScore]]=Table2[[#This Row],[PredictedHomeScore]], "Y", "N"))</f>
        <v>_</v>
      </c>
      <c r="R1264" s="2"/>
      <c r="S1264" s="2" t="str">
        <f t="shared" si="57"/>
        <v>_</v>
      </c>
      <c r="T1264" s="2">
        <f>IF(VLOOKUP(Table2[[#This Row],[AwayTeam]],Table3[[Teams]:[D]],2)=VLOOKUP(Table2[[#This Row],[HomeTeam]],Table3[[Teams]:[D]],2),1,0)</f>
        <v>1</v>
      </c>
      <c r="U1264" s="2">
        <f>IF(VLOOKUP(Table2[[#This Row],[AwayTeam]],Table3[[Teams]:[D]],3)=VLOOKUP(Table2[[#This Row],[HomeTeam]],Table3[[Teams]:[D]],3),1,0)</f>
        <v>1</v>
      </c>
      <c r="V1264" s="2">
        <f>IF(Table2[[#This Row],[InterConf]]=1,IF(Table2[[#This Row],[InterDiv]]=0, 1, 0), 0)</f>
        <v>0</v>
      </c>
      <c r="W1264" s="2">
        <f>IF(VLOOKUP(Table2[[#This Row],[AwayTeam]],Table3[[Teams]:[D]],2)&lt;&gt;VLOOKUP(Table2[[#This Row],[HomeTeam]],Table3[[Teams]:[D]],2),1,0)</f>
        <v>0</v>
      </c>
    </row>
    <row r="1265" spans="1:23" x14ac:dyDescent="0.25">
      <c r="B1265" s="1">
        <v>45758</v>
      </c>
      <c r="C1265" s="9" t="s">
        <v>1377</v>
      </c>
      <c r="D1265" s="2" t="s">
        <v>38</v>
      </c>
      <c r="E1265" s="2" t="s">
        <v>23</v>
      </c>
      <c r="F1265" s="2"/>
      <c r="G1265" s="2"/>
      <c r="H1265" s="2" t="str">
        <f t="shared" si="59"/>
        <v>_</v>
      </c>
      <c r="I1265" s="2"/>
      <c r="J1265" s="2"/>
      <c r="K1265" s="2"/>
      <c r="L1265" s="2" t="str">
        <f t="shared" si="58"/>
        <v>_</v>
      </c>
      <c r="M1265" s="2"/>
      <c r="N1265" s="2">
        <f>IF(ISBLANK(Table2[[#This Row],[ActualResult]]), 0, 1)</f>
        <v>0</v>
      </c>
      <c r="O1265" s="2" t="str">
        <f>IF(ISBLANK(Table2[[#This Row],[ActualResult]]), "_", IF(Table2[[#This Row],[ActualWinner]]=Table2[[#This Row],[PredictedWinner]], "Y", "N"))</f>
        <v>_</v>
      </c>
      <c r="P1265" s="2" t="str">
        <f>IF(ISBLANK(Table2[[#This Row],[ActualResult]]), "_", IF(Table2[[#This Row],[ActualAwayScore]]=Table2[[#This Row],[PredictedAwayScore]], "Y", "N"))</f>
        <v>_</v>
      </c>
      <c r="Q1265" s="2" t="str">
        <f>IF(ISBLANK(Table2[[#This Row],[ActualResult]]), "_", IF(Table2[[#This Row],[ActualHomeScore]]=Table2[[#This Row],[PredictedHomeScore]], "Y", "N"))</f>
        <v>_</v>
      </c>
      <c r="R1265" s="2"/>
      <c r="S1265" s="2" t="str">
        <f t="shared" si="57"/>
        <v>_</v>
      </c>
      <c r="T1265" s="2">
        <f>IF(VLOOKUP(Table2[[#This Row],[AwayTeam]],Table3[[Teams]:[D]],2)=VLOOKUP(Table2[[#This Row],[HomeTeam]],Table3[[Teams]:[D]],2),1,0)</f>
        <v>1</v>
      </c>
      <c r="U1265" s="2">
        <f>IF(VLOOKUP(Table2[[#This Row],[AwayTeam]],Table3[[Teams]:[D]],3)=VLOOKUP(Table2[[#This Row],[HomeTeam]],Table3[[Teams]:[D]],3),1,0)</f>
        <v>1</v>
      </c>
      <c r="V1265" s="2">
        <f>IF(Table2[[#This Row],[InterConf]]=1,IF(Table2[[#This Row],[InterDiv]]=0, 1, 0), 0)</f>
        <v>0</v>
      </c>
      <c r="W1265" s="2">
        <f>IF(VLOOKUP(Table2[[#This Row],[AwayTeam]],Table3[[Teams]:[D]],2)&lt;&gt;VLOOKUP(Table2[[#This Row],[HomeTeam]],Table3[[Teams]:[D]],2),1,0)</f>
        <v>0</v>
      </c>
    </row>
    <row r="1266" spans="1:23" x14ac:dyDescent="0.25">
      <c r="A1266" s="5"/>
      <c r="B1266" s="3">
        <v>45758</v>
      </c>
      <c r="C1266" s="10" t="s">
        <v>1378</v>
      </c>
      <c r="D1266" s="4" t="s">
        <v>37</v>
      </c>
      <c r="E1266" s="4" t="s">
        <v>24</v>
      </c>
      <c r="F1266" s="4"/>
      <c r="G1266" s="4"/>
      <c r="H1266" s="4" t="str">
        <f t="shared" si="59"/>
        <v>_</v>
      </c>
      <c r="I1266" s="4"/>
      <c r="J1266" s="4"/>
      <c r="K1266" s="4"/>
      <c r="L1266" s="2" t="str">
        <f t="shared" si="58"/>
        <v>_</v>
      </c>
      <c r="M1266" s="4"/>
      <c r="N1266" s="4">
        <f>IF(ISBLANK(Table2[[#This Row],[ActualResult]]), 0, 1)</f>
        <v>0</v>
      </c>
      <c r="O1266" s="4" t="str">
        <f>IF(ISBLANK(Table2[[#This Row],[ActualResult]]), "_", IF(Table2[[#This Row],[ActualWinner]]=Table2[[#This Row],[PredictedWinner]], "Y", "N"))</f>
        <v>_</v>
      </c>
      <c r="P1266" s="4" t="str">
        <f>IF(ISBLANK(Table2[[#This Row],[ActualResult]]), "_", IF(Table2[[#This Row],[ActualAwayScore]]=Table2[[#This Row],[PredictedAwayScore]], "Y", "N"))</f>
        <v>_</v>
      </c>
      <c r="Q1266" s="4" t="str">
        <f>IF(ISBLANK(Table2[[#This Row],[ActualResult]]), "_", IF(Table2[[#This Row],[ActualHomeScore]]=Table2[[#This Row],[PredictedHomeScore]], "Y", "N"))</f>
        <v>_</v>
      </c>
      <c r="R1266" s="2"/>
      <c r="S1266" s="2" t="str">
        <f t="shared" si="57"/>
        <v>_</v>
      </c>
      <c r="T1266" s="2">
        <f>IF(VLOOKUP(Table2[[#This Row],[AwayTeam]],Table3[[Teams]:[D]],2)=VLOOKUP(Table2[[#This Row],[HomeTeam]],Table3[[Teams]:[D]],2),1,0)</f>
        <v>1</v>
      </c>
      <c r="U1266" s="2">
        <f>IF(VLOOKUP(Table2[[#This Row],[AwayTeam]],Table3[[Teams]:[D]],3)=VLOOKUP(Table2[[#This Row],[HomeTeam]],Table3[[Teams]:[D]],3),1,0)</f>
        <v>0</v>
      </c>
      <c r="V1266" s="2">
        <f>IF(Table2[[#This Row],[InterConf]]=1,IF(Table2[[#This Row],[InterDiv]]=0, 1, 0), 0)</f>
        <v>1</v>
      </c>
      <c r="W1266" s="2">
        <f>IF(VLOOKUP(Table2[[#This Row],[AwayTeam]],Table3[[Teams]:[D]],2)&lt;&gt;VLOOKUP(Table2[[#This Row],[HomeTeam]],Table3[[Teams]:[D]],2),1,0)</f>
        <v>0</v>
      </c>
    </row>
    <row r="1267" spans="1:23" x14ac:dyDescent="0.25">
      <c r="B1267" s="1">
        <v>45759</v>
      </c>
      <c r="C1267" s="9" t="s">
        <v>1379</v>
      </c>
      <c r="D1267" s="2" t="s">
        <v>33</v>
      </c>
      <c r="E1267" s="2" t="s">
        <v>45</v>
      </c>
      <c r="F1267" s="2"/>
      <c r="G1267" s="2"/>
      <c r="H1267" s="2" t="str">
        <f t="shared" si="59"/>
        <v>_</v>
      </c>
      <c r="I1267" s="2"/>
      <c r="J1267" s="2"/>
      <c r="K1267" s="2"/>
      <c r="L1267" s="19" t="str">
        <f t="shared" si="58"/>
        <v>_</v>
      </c>
      <c r="M1267" s="2"/>
      <c r="N1267" s="2">
        <f>IF(ISBLANK(Table2[[#This Row],[ActualResult]]), 0, 1)</f>
        <v>0</v>
      </c>
      <c r="O1267" s="2" t="str">
        <f>IF(ISBLANK(Table2[[#This Row],[ActualResult]]), "_", IF(Table2[[#This Row],[ActualWinner]]=Table2[[#This Row],[PredictedWinner]], "Y", "N"))</f>
        <v>_</v>
      </c>
      <c r="P1267" s="2" t="str">
        <f>IF(ISBLANK(Table2[[#This Row],[ActualResult]]), "_", IF(Table2[[#This Row],[ActualAwayScore]]=Table2[[#This Row],[PredictedAwayScore]], "Y", "N"))</f>
        <v>_</v>
      </c>
      <c r="Q1267" s="2" t="str">
        <f>IF(ISBLANK(Table2[[#This Row],[ActualResult]]), "_", IF(Table2[[#This Row],[ActualHomeScore]]=Table2[[#This Row],[PredictedHomeScore]], "Y", "N"))</f>
        <v>_</v>
      </c>
      <c r="R1267" s="2"/>
      <c r="S1267" s="2" t="str">
        <f t="shared" si="57"/>
        <v>_</v>
      </c>
      <c r="T1267" s="2">
        <f>IF(VLOOKUP(Table2[[#This Row],[AwayTeam]],Table3[[Teams]:[D]],2)=VLOOKUP(Table2[[#This Row],[HomeTeam]],Table3[[Teams]:[D]],2),1,0)</f>
        <v>1</v>
      </c>
      <c r="U1267" s="2">
        <f>IF(VLOOKUP(Table2[[#This Row],[AwayTeam]],Table3[[Teams]:[D]],3)=VLOOKUP(Table2[[#This Row],[HomeTeam]],Table3[[Teams]:[D]],3),1,0)</f>
        <v>1</v>
      </c>
      <c r="V1267" s="2">
        <f>IF(Table2[[#This Row],[InterConf]]=1,IF(Table2[[#This Row],[InterDiv]]=0, 1, 0), 0)</f>
        <v>0</v>
      </c>
      <c r="W1267" s="2">
        <f>IF(VLOOKUP(Table2[[#This Row],[AwayTeam]],Table3[[Teams]:[D]],2)&lt;&gt;VLOOKUP(Table2[[#This Row],[HomeTeam]],Table3[[Teams]:[D]],2),1,0)</f>
        <v>0</v>
      </c>
    </row>
    <row r="1268" spans="1:23" x14ac:dyDescent="0.25">
      <c r="B1268" s="1">
        <v>45759</v>
      </c>
      <c r="C1268" s="9" t="s">
        <v>1380</v>
      </c>
      <c r="D1268" s="2" t="s">
        <v>20</v>
      </c>
      <c r="E1268" s="2" t="s">
        <v>44</v>
      </c>
      <c r="F1268" s="2"/>
      <c r="G1268" s="2"/>
      <c r="H1268" s="2" t="str">
        <f t="shared" si="59"/>
        <v>_</v>
      </c>
      <c r="I1268" s="2"/>
      <c r="J1268" s="2"/>
      <c r="K1268" s="2"/>
      <c r="L1268" s="2" t="str">
        <f t="shared" si="58"/>
        <v>_</v>
      </c>
      <c r="M1268" s="2"/>
      <c r="N1268" s="2">
        <f>IF(ISBLANK(Table2[[#This Row],[ActualResult]]), 0, 1)</f>
        <v>0</v>
      </c>
      <c r="O1268" s="2" t="str">
        <f>IF(ISBLANK(Table2[[#This Row],[ActualResult]]), "_", IF(Table2[[#This Row],[ActualWinner]]=Table2[[#This Row],[PredictedWinner]], "Y", "N"))</f>
        <v>_</v>
      </c>
      <c r="P1268" s="2" t="str">
        <f>IF(ISBLANK(Table2[[#This Row],[ActualResult]]), "_", IF(Table2[[#This Row],[ActualAwayScore]]=Table2[[#This Row],[PredictedAwayScore]], "Y", "N"))</f>
        <v>_</v>
      </c>
      <c r="Q1268" s="2" t="str">
        <f>IF(ISBLANK(Table2[[#This Row],[ActualResult]]), "_", IF(Table2[[#This Row],[ActualHomeScore]]=Table2[[#This Row],[PredictedHomeScore]], "Y", "N"))</f>
        <v>_</v>
      </c>
      <c r="R1268" s="2"/>
      <c r="S1268" s="2" t="str">
        <f t="shared" si="57"/>
        <v>_</v>
      </c>
      <c r="T1268" s="2">
        <f>IF(VLOOKUP(Table2[[#This Row],[AwayTeam]],Table3[[Teams]:[D]],2)=VLOOKUP(Table2[[#This Row],[HomeTeam]],Table3[[Teams]:[D]],2),1,0)</f>
        <v>1</v>
      </c>
      <c r="U1268" s="2">
        <f>IF(VLOOKUP(Table2[[#This Row],[AwayTeam]],Table3[[Teams]:[D]],3)=VLOOKUP(Table2[[#This Row],[HomeTeam]],Table3[[Teams]:[D]],3),1,0)</f>
        <v>1</v>
      </c>
      <c r="V1268" s="2">
        <f>IF(Table2[[#This Row],[InterConf]]=1,IF(Table2[[#This Row],[InterDiv]]=0, 1, 0), 0)</f>
        <v>0</v>
      </c>
      <c r="W1268" s="2">
        <f>IF(VLOOKUP(Table2[[#This Row],[AwayTeam]],Table3[[Teams]:[D]],2)&lt;&gt;VLOOKUP(Table2[[#This Row],[HomeTeam]],Table3[[Teams]:[D]],2),1,0)</f>
        <v>0</v>
      </c>
    </row>
    <row r="1269" spans="1:23" x14ac:dyDescent="0.25">
      <c r="B1269" s="1">
        <v>45759</v>
      </c>
      <c r="C1269" s="9" t="s">
        <v>1381</v>
      </c>
      <c r="D1269" s="2" t="s">
        <v>26</v>
      </c>
      <c r="E1269" s="2" t="s">
        <v>28</v>
      </c>
      <c r="F1269" s="2"/>
      <c r="G1269" s="2"/>
      <c r="H1269" s="2" t="str">
        <f t="shared" si="59"/>
        <v>_</v>
      </c>
      <c r="I1269" s="2"/>
      <c r="J1269" s="2"/>
      <c r="K1269" s="2"/>
      <c r="L1269" s="2" t="str">
        <f t="shared" si="58"/>
        <v>_</v>
      </c>
      <c r="M1269" s="2"/>
      <c r="N1269" s="2">
        <f>IF(ISBLANK(Table2[[#This Row],[ActualResult]]), 0, 1)</f>
        <v>0</v>
      </c>
      <c r="O1269" s="2" t="str">
        <f>IF(ISBLANK(Table2[[#This Row],[ActualResult]]), "_", IF(Table2[[#This Row],[ActualWinner]]=Table2[[#This Row],[PredictedWinner]], "Y", "N"))</f>
        <v>_</v>
      </c>
      <c r="P1269" s="2" t="str">
        <f>IF(ISBLANK(Table2[[#This Row],[ActualResult]]), "_", IF(Table2[[#This Row],[ActualAwayScore]]=Table2[[#This Row],[PredictedAwayScore]], "Y", "N"))</f>
        <v>_</v>
      </c>
      <c r="Q1269" s="2" t="str">
        <f>IF(ISBLANK(Table2[[#This Row],[ActualResult]]), "_", IF(Table2[[#This Row],[ActualHomeScore]]=Table2[[#This Row],[PredictedHomeScore]], "Y", "N"))</f>
        <v>_</v>
      </c>
      <c r="R1269" s="2"/>
      <c r="S1269" s="2" t="str">
        <f t="shared" si="57"/>
        <v>_</v>
      </c>
      <c r="T1269" s="2">
        <f>IF(VLOOKUP(Table2[[#This Row],[AwayTeam]],Table3[[Teams]:[D]],2)=VLOOKUP(Table2[[#This Row],[HomeTeam]],Table3[[Teams]:[D]],2),1,0)</f>
        <v>1</v>
      </c>
      <c r="U1269" s="2">
        <f>IF(VLOOKUP(Table2[[#This Row],[AwayTeam]],Table3[[Teams]:[D]],3)=VLOOKUP(Table2[[#This Row],[HomeTeam]],Table3[[Teams]:[D]],3),1,0)</f>
        <v>0</v>
      </c>
      <c r="V1269" s="2">
        <f>IF(Table2[[#This Row],[InterConf]]=1,IF(Table2[[#This Row],[InterDiv]]=0, 1, 0), 0)</f>
        <v>1</v>
      </c>
      <c r="W1269" s="2">
        <f>IF(VLOOKUP(Table2[[#This Row],[AwayTeam]],Table3[[Teams]:[D]],2)&lt;&gt;VLOOKUP(Table2[[#This Row],[HomeTeam]],Table3[[Teams]:[D]],2),1,0)</f>
        <v>0</v>
      </c>
    </row>
    <row r="1270" spans="1:23" x14ac:dyDescent="0.25">
      <c r="B1270" s="1">
        <v>45759</v>
      </c>
      <c r="C1270" s="9" t="s">
        <v>1382</v>
      </c>
      <c r="D1270" s="2" t="s">
        <v>29</v>
      </c>
      <c r="E1270" s="2" t="s">
        <v>14</v>
      </c>
      <c r="F1270" s="2"/>
      <c r="G1270" s="2"/>
      <c r="H1270" s="2" t="str">
        <f t="shared" si="59"/>
        <v>_</v>
      </c>
      <c r="I1270" s="2"/>
      <c r="J1270" s="2"/>
      <c r="K1270" s="2"/>
      <c r="L1270" s="2" t="str">
        <f t="shared" si="58"/>
        <v>_</v>
      </c>
      <c r="M1270" s="2"/>
      <c r="N1270" s="2">
        <f>IF(ISBLANK(Table2[[#This Row],[ActualResult]]), 0, 1)</f>
        <v>0</v>
      </c>
      <c r="O1270" s="2" t="str">
        <f>IF(ISBLANK(Table2[[#This Row],[ActualResult]]), "_", IF(Table2[[#This Row],[ActualWinner]]=Table2[[#This Row],[PredictedWinner]], "Y", "N"))</f>
        <v>_</v>
      </c>
      <c r="P1270" s="2" t="str">
        <f>IF(ISBLANK(Table2[[#This Row],[ActualResult]]), "_", IF(Table2[[#This Row],[ActualAwayScore]]=Table2[[#This Row],[PredictedAwayScore]], "Y", "N"))</f>
        <v>_</v>
      </c>
      <c r="Q1270" s="2" t="str">
        <f>IF(ISBLANK(Table2[[#This Row],[ActualResult]]), "_", IF(Table2[[#This Row],[ActualHomeScore]]=Table2[[#This Row],[PredictedHomeScore]], "Y", "N"))</f>
        <v>_</v>
      </c>
      <c r="R1270" s="2"/>
      <c r="S1270" s="2" t="str">
        <f t="shared" si="57"/>
        <v>_</v>
      </c>
      <c r="T1270" s="2">
        <f>IF(VLOOKUP(Table2[[#This Row],[AwayTeam]],Table3[[Teams]:[D]],2)=VLOOKUP(Table2[[#This Row],[HomeTeam]],Table3[[Teams]:[D]],2),1,0)</f>
        <v>1</v>
      </c>
      <c r="U1270" s="2">
        <f>IF(VLOOKUP(Table2[[#This Row],[AwayTeam]],Table3[[Teams]:[D]],3)=VLOOKUP(Table2[[#This Row],[HomeTeam]],Table3[[Teams]:[D]],3),1,0)</f>
        <v>1</v>
      </c>
      <c r="V1270" s="2">
        <f>IF(Table2[[#This Row],[InterConf]]=1,IF(Table2[[#This Row],[InterDiv]]=0, 1, 0), 0)</f>
        <v>0</v>
      </c>
      <c r="W1270" s="2">
        <f>IF(VLOOKUP(Table2[[#This Row],[AwayTeam]],Table3[[Teams]:[D]],2)&lt;&gt;VLOOKUP(Table2[[#This Row],[HomeTeam]],Table3[[Teams]:[D]],2),1,0)</f>
        <v>0</v>
      </c>
    </row>
    <row r="1271" spans="1:23" x14ac:dyDescent="0.25">
      <c r="B1271" s="1">
        <v>45759</v>
      </c>
      <c r="C1271" s="9" t="s">
        <v>1383</v>
      </c>
      <c r="D1271" s="2" t="s">
        <v>19</v>
      </c>
      <c r="E1271" s="2" t="s">
        <v>18</v>
      </c>
      <c r="F1271" s="2"/>
      <c r="G1271" s="2"/>
      <c r="H1271" s="2" t="str">
        <f t="shared" si="59"/>
        <v>_</v>
      </c>
      <c r="I1271" s="2"/>
      <c r="J1271" s="2"/>
      <c r="K1271" s="2"/>
      <c r="L1271" s="2" t="str">
        <f t="shared" si="58"/>
        <v>_</v>
      </c>
      <c r="M1271" s="2"/>
      <c r="N1271" s="2">
        <f>IF(ISBLANK(Table2[[#This Row],[ActualResult]]), 0, 1)</f>
        <v>0</v>
      </c>
      <c r="O1271" s="2" t="str">
        <f>IF(ISBLANK(Table2[[#This Row],[ActualResult]]), "_", IF(Table2[[#This Row],[ActualWinner]]=Table2[[#This Row],[PredictedWinner]], "Y", "N"))</f>
        <v>_</v>
      </c>
      <c r="P1271" s="2" t="str">
        <f>IF(ISBLANK(Table2[[#This Row],[ActualResult]]), "_", IF(Table2[[#This Row],[ActualAwayScore]]=Table2[[#This Row],[PredictedAwayScore]], "Y", "N"))</f>
        <v>_</v>
      </c>
      <c r="Q1271" s="2" t="str">
        <f>IF(ISBLANK(Table2[[#This Row],[ActualResult]]), "_", IF(Table2[[#This Row],[ActualHomeScore]]=Table2[[#This Row],[PredictedHomeScore]], "Y", "N"))</f>
        <v>_</v>
      </c>
      <c r="R1271" s="2"/>
      <c r="S1271" s="2" t="str">
        <f t="shared" si="57"/>
        <v>_</v>
      </c>
      <c r="T1271" s="2">
        <f>IF(VLOOKUP(Table2[[#This Row],[AwayTeam]],Table3[[Teams]:[D]],2)=VLOOKUP(Table2[[#This Row],[HomeTeam]],Table3[[Teams]:[D]],2),1,0)</f>
        <v>1</v>
      </c>
      <c r="U1271" s="2">
        <f>IF(VLOOKUP(Table2[[#This Row],[AwayTeam]],Table3[[Teams]:[D]],3)=VLOOKUP(Table2[[#This Row],[HomeTeam]],Table3[[Teams]:[D]],3),1,0)</f>
        <v>1</v>
      </c>
      <c r="V1271" s="2">
        <f>IF(Table2[[#This Row],[InterConf]]=1,IF(Table2[[#This Row],[InterDiv]]=0, 1, 0), 0)</f>
        <v>0</v>
      </c>
      <c r="W1271" s="2">
        <f>IF(VLOOKUP(Table2[[#This Row],[AwayTeam]],Table3[[Teams]:[D]],2)&lt;&gt;VLOOKUP(Table2[[#This Row],[HomeTeam]],Table3[[Teams]:[D]],2),1,0)</f>
        <v>0</v>
      </c>
    </row>
    <row r="1272" spans="1:23" x14ac:dyDescent="0.25">
      <c r="B1272" s="1">
        <v>45759</v>
      </c>
      <c r="C1272" s="9" t="s">
        <v>1384</v>
      </c>
      <c r="D1272" s="2" t="s">
        <v>46</v>
      </c>
      <c r="E1272" s="2" t="s">
        <v>36</v>
      </c>
      <c r="F1272" s="2"/>
      <c r="G1272" s="2"/>
      <c r="H1272" s="2" t="str">
        <f t="shared" si="59"/>
        <v>_</v>
      </c>
      <c r="I1272" s="2"/>
      <c r="J1272" s="2"/>
      <c r="K1272" s="2"/>
      <c r="L1272" s="2" t="str">
        <f t="shared" si="58"/>
        <v>_</v>
      </c>
      <c r="M1272" s="2"/>
      <c r="N1272" s="2">
        <f>IF(ISBLANK(Table2[[#This Row],[ActualResult]]), 0, 1)</f>
        <v>0</v>
      </c>
      <c r="O1272" s="2" t="str">
        <f>IF(ISBLANK(Table2[[#This Row],[ActualResult]]), "_", IF(Table2[[#This Row],[ActualWinner]]=Table2[[#This Row],[PredictedWinner]], "Y", "N"))</f>
        <v>_</v>
      </c>
      <c r="P1272" s="2" t="str">
        <f>IF(ISBLANK(Table2[[#This Row],[ActualResult]]), "_", IF(Table2[[#This Row],[ActualAwayScore]]=Table2[[#This Row],[PredictedAwayScore]], "Y", "N"))</f>
        <v>_</v>
      </c>
      <c r="Q1272" s="2" t="str">
        <f>IF(ISBLANK(Table2[[#This Row],[ActualResult]]), "_", IF(Table2[[#This Row],[ActualHomeScore]]=Table2[[#This Row],[PredictedHomeScore]], "Y", "N"))</f>
        <v>_</v>
      </c>
      <c r="R1272" s="2"/>
      <c r="S1272" s="2" t="str">
        <f t="shared" si="57"/>
        <v>_</v>
      </c>
      <c r="T1272" s="2">
        <f>IF(VLOOKUP(Table2[[#This Row],[AwayTeam]],Table3[[Teams]:[D]],2)=VLOOKUP(Table2[[#This Row],[HomeTeam]],Table3[[Teams]:[D]],2),1,0)</f>
        <v>1</v>
      </c>
      <c r="U1272" s="2">
        <f>IF(VLOOKUP(Table2[[#This Row],[AwayTeam]],Table3[[Teams]:[D]],3)=VLOOKUP(Table2[[#This Row],[HomeTeam]],Table3[[Teams]:[D]],3),1,0)</f>
        <v>1</v>
      </c>
      <c r="V1272" s="2">
        <f>IF(Table2[[#This Row],[InterConf]]=1,IF(Table2[[#This Row],[InterDiv]]=0, 1, 0), 0)</f>
        <v>0</v>
      </c>
      <c r="W1272" s="2">
        <f>IF(VLOOKUP(Table2[[#This Row],[AwayTeam]],Table3[[Teams]:[D]],2)&lt;&gt;VLOOKUP(Table2[[#This Row],[HomeTeam]],Table3[[Teams]:[D]],2),1,0)</f>
        <v>0</v>
      </c>
    </row>
    <row r="1273" spans="1:23" x14ac:dyDescent="0.25">
      <c r="B1273" s="1">
        <v>45759</v>
      </c>
      <c r="C1273" s="9" t="s">
        <v>1385</v>
      </c>
      <c r="D1273" s="2" t="s">
        <v>22</v>
      </c>
      <c r="E1273" s="2" t="s">
        <v>17</v>
      </c>
      <c r="F1273" s="2"/>
      <c r="G1273" s="2"/>
      <c r="H1273" s="2" t="str">
        <f t="shared" si="59"/>
        <v>_</v>
      </c>
      <c r="I1273" s="2"/>
      <c r="J1273" s="2"/>
      <c r="K1273" s="2"/>
      <c r="L1273" s="2" t="str">
        <f t="shared" si="58"/>
        <v>_</v>
      </c>
      <c r="M1273" s="2"/>
      <c r="N1273" s="2">
        <f>IF(ISBLANK(Table2[[#This Row],[ActualResult]]), 0, 1)</f>
        <v>0</v>
      </c>
      <c r="O1273" s="2" t="str">
        <f>IF(ISBLANK(Table2[[#This Row],[ActualResult]]), "_", IF(Table2[[#This Row],[ActualWinner]]=Table2[[#This Row],[PredictedWinner]], "Y", "N"))</f>
        <v>_</v>
      </c>
      <c r="P1273" s="2" t="str">
        <f>IF(ISBLANK(Table2[[#This Row],[ActualResult]]), "_", IF(Table2[[#This Row],[ActualAwayScore]]=Table2[[#This Row],[PredictedAwayScore]], "Y", "N"))</f>
        <v>_</v>
      </c>
      <c r="Q1273" s="2" t="str">
        <f>IF(ISBLANK(Table2[[#This Row],[ActualResult]]), "_", IF(Table2[[#This Row],[ActualHomeScore]]=Table2[[#This Row],[PredictedHomeScore]], "Y", "N"))</f>
        <v>_</v>
      </c>
      <c r="R1273" s="2"/>
      <c r="S1273" s="2" t="str">
        <f t="shared" si="57"/>
        <v>_</v>
      </c>
      <c r="T1273" s="2">
        <f>IF(VLOOKUP(Table2[[#This Row],[AwayTeam]],Table3[[Teams]:[D]],2)=VLOOKUP(Table2[[#This Row],[HomeTeam]],Table3[[Teams]:[D]],2),1,0)</f>
        <v>1</v>
      </c>
      <c r="U1273" s="2">
        <f>IF(VLOOKUP(Table2[[#This Row],[AwayTeam]],Table3[[Teams]:[D]],3)=VLOOKUP(Table2[[#This Row],[HomeTeam]],Table3[[Teams]:[D]],3),1,0)</f>
        <v>1</v>
      </c>
      <c r="V1273" s="2">
        <f>IF(Table2[[#This Row],[InterConf]]=1,IF(Table2[[#This Row],[InterDiv]]=0, 1, 0), 0)</f>
        <v>0</v>
      </c>
      <c r="W1273" s="2">
        <f>IF(VLOOKUP(Table2[[#This Row],[AwayTeam]],Table3[[Teams]:[D]],2)&lt;&gt;VLOOKUP(Table2[[#This Row],[HomeTeam]],Table3[[Teams]:[D]],2),1,0)</f>
        <v>0</v>
      </c>
    </row>
    <row r="1274" spans="1:23" x14ac:dyDescent="0.25">
      <c r="B1274" s="1">
        <v>45759</v>
      </c>
      <c r="C1274" s="9" t="s">
        <v>1386</v>
      </c>
      <c r="D1274" s="2" t="s">
        <v>15</v>
      </c>
      <c r="E1274" s="2" t="s">
        <v>34</v>
      </c>
      <c r="F1274" s="2"/>
      <c r="G1274" s="2"/>
      <c r="H1274" s="2" t="str">
        <f t="shared" si="59"/>
        <v>_</v>
      </c>
      <c r="I1274" s="2"/>
      <c r="J1274" s="2"/>
      <c r="K1274" s="2"/>
      <c r="L1274" s="2" t="str">
        <f t="shared" si="58"/>
        <v>_</v>
      </c>
      <c r="M1274" s="2"/>
      <c r="N1274" s="2">
        <f>IF(ISBLANK(Table2[[#This Row],[ActualResult]]), 0, 1)</f>
        <v>0</v>
      </c>
      <c r="O1274" s="2" t="str">
        <f>IF(ISBLANK(Table2[[#This Row],[ActualResult]]), "_", IF(Table2[[#This Row],[ActualWinner]]=Table2[[#This Row],[PredictedWinner]], "Y", "N"))</f>
        <v>_</v>
      </c>
      <c r="P1274" s="2" t="str">
        <f>IF(ISBLANK(Table2[[#This Row],[ActualResult]]), "_", IF(Table2[[#This Row],[ActualAwayScore]]=Table2[[#This Row],[PredictedAwayScore]], "Y", "N"))</f>
        <v>_</v>
      </c>
      <c r="Q1274" s="2" t="str">
        <f>IF(ISBLANK(Table2[[#This Row],[ActualResult]]), "_", IF(Table2[[#This Row],[ActualHomeScore]]=Table2[[#This Row],[PredictedHomeScore]], "Y", "N"))</f>
        <v>_</v>
      </c>
      <c r="R1274" s="2"/>
      <c r="S1274" s="2" t="str">
        <f t="shared" si="57"/>
        <v>_</v>
      </c>
      <c r="T1274" s="2">
        <f>IF(VLOOKUP(Table2[[#This Row],[AwayTeam]],Table3[[Teams]:[D]],2)=VLOOKUP(Table2[[#This Row],[HomeTeam]],Table3[[Teams]:[D]],2),1,0)</f>
        <v>1</v>
      </c>
      <c r="U1274" s="2">
        <f>IF(VLOOKUP(Table2[[#This Row],[AwayTeam]],Table3[[Teams]:[D]],3)=VLOOKUP(Table2[[#This Row],[HomeTeam]],Table3[[Teams]:[D]],3),1,0)</f>
        <v>1</v>
      </c>
      <c r="V1274" s="2">
        <f>IF(Table2[[#This Row],[InterConf]]=1,IF(Table2[[#This Row],[InterDiv]]=0, 1, 0), 0)</f>
        <v>0</v>
      </c>
      <c r="W1274" s="2">
        <f>IF(VLOOKUP(Table2[[#This Row],[AwayTeam]],Table3[[Teams]:[D]],2)&lt;&gt;VLOOKUP(Table2[[#This Row],[HomeTeam]],Table3[[Teams]:[D]],2),1,0)</f>
        <v>0</v>
      </c>
    </row>
    <row r="1275" spans="1:23" x14ac:dyDescent="0.25">
      <c r="B1275" s="1">
        <v>45759</v>
      </c>
      <c r="C1275" s="9" t="s">
        <v>1387</v>
      </c>
      <c r="D1275" s="2" t="s">
        <v>37</v>
      </c>
      <c r="E1275" s="2" t="s">
        <v>25</v>
      </c>
      <c r="F1275" s="2"/>
      <c r="G1275" s="2"/>
      <c r="H1275" s="2" t="str">
        <f t="shared" si="59"/>
        <v>_</v>
      </c>
      <c r="I1275" s="2"/>
      <c r="J1275" s="2"/>
      <c r="K1275" s="2"/>
      <c r="L1275" s="2" t="str">
        <f t="shared" si="58"/>
        <v>_</v>
      </c>
      <c r="M1275" s="2"/>
      <c r="N1275" s="2">
        <f>IF(ISBLANK(Table2[[#This Row],[ActualResult]]), 0, 1)</f>
        <v>0</v>
      </c>
      <c r="O1275" s="2" t="str">
        <f>IF(ISBLANK(Table2[[#This Row],[ActualResult]]), "_", IF(Table2[[#This Row],[ActualWinner]]=Table2[[#This Row],[PredictedWinner]], "Y", "N"))</f>
        <v>_</v>
      </c>
      <c r="P1275" s="2" t="str">
        <f>IF(ISBLANK(Table2[[#This Row],[ActualResult]]), "_", IF(Table2[[#This Row],[ActualAwayScore]]=Table2[[#This Row],[PredictedAwayScore]], "Y", "N"))</f>
        <v>_</v>
      </c>
      <c r="Q1275" s="2" t="str">
        <f>IF(ISBLANK(Table2[[#This Row],[ActualResult]]), "_", IF(Table2[[#This Row],[ActualHomeScore]]=Table2[[#This Row],[PredictedHomeScore]], "Y", "N"))</f>
        <v>_</v>
      </c>
      <c r="R1275" s="2"/>
      <c r="S1275" s="2" t="str">
        <f t="shared" si="57"/>
        <v>_</v>
      </c>
      <c r="T1275" s="2">
        <f>IF(VLOOKUP(Table2[[#This Row],[AwayTeam]],Table3[[Teams]:[D]],2)=VLOOKUP(Table2[[#This Row],[HomeTeam]],Table3[[Teams]:[D]],2),1,0)</f>
        <v>1</v>
      </c>
      <c r="U1275" s="2">
        <f>IF(VLOOKUP(Table2[[#This Row],[AwayTeam]],Table3[[Teams]:[D]],3)=VLOOKUP(Table2[[#This Row],[HomeTeam]],Table3[[Teams]:[D]],3),1,0)</f>
        <v>0</v>
      </c>
      <c r="V1275" s="2">
        <f>IF(Table2[[#This Row],[InterConf]]=1,IF(Table2[[#This Row],[InterDiv]]=0, 1, 0), 0)</f>
        <v>1</v>
      </c>
      <c r="W1275" s="2">
        <f>IF(VLOOKUP(Table2[[#This Row],[AwayTeam]],Table3[[Teams]:[D]],2)&lt;&gt;VLOOKUP(Table2[[#This Row],[HomeTeam]],Table3[[Teams]:[D]],2),1,0)</f>
        <v>0</v>
      </c>
    </row>
    <row r="1276" spans="1:23" x14ac:dyDescent="0.25">
      <c r="B1276" s="1">
        <v>45759</v>
      </c>
      <c r="C1276" s="9" t="s">
        <v>1388</v>
      </c>
      <c r="D1276" s="2" t="s">
        <v>35</v>
      </c>
      <c r="E1276" s="2" t="s">
        <v>27</v>
      </c>
      <c r="F1276" s="2"/>
      <c r="G1276" s="2"/>
      <c r="H1276" s="2" t="str">
        <f t="shared" si="59"/>
        <v>_</v>
      </c>
      <c r="I1276" s="2"/>
      <c r="J1276" s="2"/>
      <c r="K1276" s="2"/>
      <c r="L1276" s="2" t="str">
        <f t="shared" si="58"/>
        <v>_</v>
      </c>
      <c r="M1276" s="2"/>
      <c r="N1276" s="2">
        <f>IF(ISBLANK(Table2[[#This Row],[ActualResult]]), 0, 1)</f>
        <v>0</v>
      </c>
      <c r="O1276" s="2" t="str">
        <f>IF(ISBLANK(Table2[[#This Row],[ActualResult]]), "_", IF(Table2[[#This Row],[ActualWinner]]=Table2[[#This Row],[PredictedWinner]], "Y", "N"))</f>
        <v>_</v>
      </c>
      <c r="P1276" s="2" t="str">
        <f>IF(ISBLANK(Table2[[#This Row],[ActualResult]]), "_", IF(Table2[[#This Row],[ActualAwayScore]]=Table2[[#This Row],[PredictedAwayScore]], "Y", "N"))</f>
        <v>_</v>
      </c>
      <c r="Q1276" s="2" t="str">
        <f>IF(ISBLANK(Table2[[#This Row],[ActualResult]]), "_", IF(Table2[[#This Row],[ActualHomeScore]]=Table2[[#This Row],[PredictedHomeScore]], "Y", "N"))</f>
        <v>_</v>
      </c>
      <c r="R1276" s="2"/>
      <c r="S1276" s="2" t="str">
        <f t="shared" si="57"/>
        <v>_</v>
      </c>
      <c r="T1276" s="2">
        <f>IF(VLOOKUP(Table2[[#This Row],[AwayTeam]],Table3[[Teams]:[D]],2)=VLOOKUP(Table2[[#This Row],[HomeTeam]],Table3[[Teams]:[D]],2),1,0)</f>
        <v>1</v>
      </c>
      <c r="U1276" s="2">
        <f>IF(VLOOKUP(Table2[[#This Row],[AwayTeam]],Table3[[Teams]:[D]],3)=VLOOKUP(Table2[[#This Row],[HomeTeam]],Table3[[Teams]:[D]],3),1,0)</f>
        <v>0</v>
      </c>
      <c r="V1276" s="2">
        <f>IF(Table2[[#This Row],[InterConf]]=1,IF(Table2[[#This Row],[InterDiv]]=0, 1, 0), 0)</f>
        <v>1</v>
      </c>
      <c r="W1276" s="2">
        <f>IF(VLOOKUP(Table2[[#This Row],[AwayTeam]],Table3[[Teams]:[D]],2)&lt;&gt;VLOOKUP(Table2[[#This Row],[HomeTeam]],Table3[[Teams]:[D]],2),1,0)</f>
        <v>0</v>
      </c>
    </row>
    <row r="1277" spans="1:23" x14ac:dyDescent="0.25">
      <c r="A1277" s="5"/>
      <c r="B1277" s="3">
        <v>45759</v>
      </c>
      <c r="C1277" s="10" t="s">
        <v>1389</v>
      </c>
      <c r="D1277" s="4" t="s">
        <v>13</v>
      </c>
      <c r="E1277" s="4" t="s">
        <v>12</v>
      </c>
      <c r="F1277" s="4"/>
      <c r="G1277" s="4"/>
      <c r="H1277" s="4" t="str">
        <f t="shared" si="59"/>
        <v>_</v>
      </c>
      <c r="I1277" s="4"/>
      <c r="J1277" s="4"/>
      <c r="K1277" s="4"/>
      <c r="L1277" s="4" t="str">
        <f t="shared" si="58"/>
        <v>_</v>
      </c>
      <c r="M1277" s="4"/>
      <c r="N1277" s="4">
        <f>IF(ISBLANK(Table2[[#This Row],[ActualResult]]), 0, 1)</f>
        <v>0</v>
      </c>
      <c r="O1277" s="4" t="str">
        <f>IF(ISBLANK(Table2[[#This Row],[ActualResult]]), "_", IF(Table2[[#This Row],[ActualWinner]]=Table2[[#This Row],[PredictedWinner]], "Y", "N"))</f>
        <v>_</v>
      </c>
      <c r="P1277" s="4" t="str">
        <f>IF(ISBLANK(Table2[[#This Row],[ActualResult]]), "_", IF(Table2[[#This Row],[ActualAwayScore]]=Table2[[#This Row],[PredictedAwayScore]], "Y", "N"))</f>
        <v>_</v>
      </c>
      <c r="Q1277" s="4" t="str">
        <f>IF(ISBLANK(Table2[[#This Row],[ActualResult]]), "_", IF(Table2[[#This Row],[ActualHomeScore]]=Table2[[#This Row],[PredictedHomeScore]], "Y", "N"))</f>
        <v>_</v>
      </c>
      <c r="R1277" s="2"/>
      <c r="S1277" s="2" t="str">
        <f t="shared" si="57"/>
        <v>_</v>
      </c>
      <c r="T1277" s="2">
        <f>IF(VLOOKUP(Table2[[#This Row],[AwayTeam]],Table3[[Teams]:[D]],2)=VLOOKUP(Table2[[#This Row],[HomeTeam]],Table3[[Teams]:[D]],2),1,0)</f>
        <v>1</v>
      </c>
      <c r="U1277" s="2">
        <f>IF(VLOOKUP(Table2[[#This Row],[AwayTeam]],Table3[[Teams]:[D]],3)=VLOOKUP(Table2[[#This Row],[HomeTeam]],Table3[[Teams]:[D]],3),1,0)</f>
        <v>0</v>
      </c>
      <c r="V1277" s="2">
        <f>IF(Table2[[#This Row],[InterConf]]=1,IF(Table2[[#This Row],[InterDiv]]=0, 1, 0), 0)</f>
        <v>1</v>
      </c>
      <c r="W1277" s="2">
        <f>IF(VLOOKUP(Table2[[#This Row],[AwayTeam]],Table3[[Teams]:[D]],2)&lt;&gt;VLOOKUP(Table2[[#This Row],[HomeTeam]],Table3[[Teams]:[D]],2),1,0)</f>
        <v>0</v>
      </c>
    </row>
    <row r="1278" spans="1:23" x14ac:dyDescent="0.25">
      <c r="B1278" s="1">
        <v>45760</v>
      </c>
      <c r="C1278" s="9" t="s">
        <v>1390</v>
      </c>
      <c r="D1278" s="2" t="s">
        <v>45</v>
      </c>
      <c r="E1278" s="2" t="s">
        <v>30</v>
      </c>
      <c r="F1278" s="2"/>
      <c r="G1278" s="2"/>
      <c r="H1278" s="2" t="str">
        <f t="shared" si="59"/>
        <v>_</v>
      </c>
      <c r="I1278" s="2"/>
      <c r="J1278" s="2"/>
      <c r="K1278" s="2"/>
      <c r="L1278" s="2" t="str">
        <f t="shared" si="58"/>
        <v>_</v>
      </c>
      <c r="M1278" s="2"/>
      <c r="N1278" s="2">
        <f>IF(ISBLANK(Table2[[#This Row],[ActualResult]]), 0, 1)</f>
        <v>0</v>
      </c>
      <c r="O1278" s="2" t="str">
        <f>IF(ISBLANK(Table2[[#This Row],[ActualResult]]), "_", IF(Table2[[#This Row],[ActualWinner]]=Table2[[#This Row],[PredictedWinner]], "Y", "N"))</f>
        <v>_</v>
      </c>
      <c r="P1278" s="2" t="str">
        <f>IF(ISBLANK(Table2[[#This Row],[ActualResult]]), "_", IF(Table2[[#This Row],[ActualAwayScore]]=Table2[[#This Row],[PredictedAwayScore]], "Y", "N"))</f>
        <v>_</v>
      </c>
      <c r="Q1278" s="2" t="str">
        <f>IF(ISBLANK(Table2[[#This Row],[ActualResult]]), "_", IF(Table2[[#This Row],[ActualHomeScore]]=Table2[[#This Row],[PredictedHomeScore]], "Y", "N"))</f>
        <v>_</v>
      </c>
      <c r="R1278" s="2"/>
      <c r="S1278" s="2" t="str">
        <f t="shared" si="57"/>
        <v>_</v>
      </c>
      <c r="T1278" s="2">
        <f>IF(VLOOKUP(Table2[[#This Row],[AwayTeam]],Table3[[Teams]:[D]],2)=VLOOKUP(Table2[[#This Row],[HomeTeam]],Table3[[Teams]:[D]],2),1,0)</f>
        <v>1</v>
      </c>
      <c r="U1278" s="2">
        <f>IF(VLOOKUP(Table2[[#This Row],[AwayTeam]],Table3[[Teams]:[D]],3)=VLOOKUP(Table2[[#This Row],[HomeTeam]],Table3[[Teams]:[D]],3),1,0)</f>
        <v>0</v>
      </c>
      <c r="V1278" s="2">
        <f>IF(Table2[[#This Row],[InterConf]]=1,IF(Table2[[#This Row],[InterDiv]]=0, 1, 0), 0)</f>
        <v>1</v>
      </c>
      <c r="W1278" s="2">
        <f>IF(VLOOKUP(Table2[[#This Row],[AwayTeam]],Table3[[Teams]:[D]],2)&lt;&gt;VLOOKUP(Table2[[#This Row],[HomeTeam]],Table3[[Teams]:[D]],2),1,0)</f>
        <v>0</v>
      </c>
    </row>
    <row r="1279" spans="1:23" x14ac:dyDescent="0.25">
      <c r="B1279" s="1">
        <v>45760</v>
      </c>
      <c r="C1279" s="9" t="s">
        <v>1391</v>
      </c>
      <c r="D1279" s="2" t="s">
        <v>33</v>
      </c>
      <c r="E1279" s="2" t="s">
        <v>32</v>
      </c>
      <c r="F1279" s="2"/>
      <c r="G1279" s="2"/>
      <c r="H1279" s="2" t="str">
        <f t="shared" si="59"/>
        <v>_</v>
      </c>
      <c r="I1279" s="2"/>
      <c r="J1279" s="2"/>
      <c r="K1279" s="2"/>
      <c r="L1279" s="2" t="str">
        <f t="shared" si="58"/>
        <v>_</v>
      </c>
      <c r="M1279" s="2"/>
      <c r="N1279" s="2">
        <f>IF(ISBLANK(Table2[[#This Row],[ActualResult]]), 0, 1)</f>
        <v>0</v>
      </c>
      <c r="O1279" s="2" t="str">
        <f>IF(ISBLANK(Table2[[#This Row],[ActualResult]]), "_", IF(Table2[[#This Row],[ActualWinner]]=Table2[[#This Row],[PredictedWinner]], "Y", "N"))</f>
        <v>_</v>
      </c>
      <c r="P1279" s="2" t="str">
        <f>IF(ISBLANK(Table2[[#This Row],[ActualResult]]), "_", IF(Table2[[#This Row],[ActualAwayScore]]=Table2[[#This Row],[PredictedAwayScore]], "Y", "N"))</f>
        <v>_</v>
      </c>
      <c r="Q1279" s="2" t="str">
        <f>IF(ISBLANK(Table2[[#This Row],[ActualResult]]), "_", IF(Table2[[#This Row],[ActualHomeScore]]=Table2[[#This Row],[PredictedHomeScore]], "Y", "N"))</f>
        <v>_</v>
      </c>
      <c r="R1279" s="2"/>
      <c r="S1279" s="2" t="str">
        <f t="shared" si="57"/>
        <v>_</v>
      </c>
      <c r="T1279" s="2">
        <f>IF(VLOOKUP(Table2[[#This Row],[AwayTeam]],Table3[[Teams]:[D]],2)=VLOOKUP(Table2[[#This Row],[HomeTeam]],Table3[[Teams]:[D]],2),1,0)</f>
        <v>1</v>
      </c>
      <c r="U1279" s="2">
        <f>IF(VLOOKUP(Table2[[#This Row],[AwayTeam]],Table3[[Teams]:[D]],3)=VLOOKUP(Table2[[#This Row],[HomeTeam]],Table3[[Teams]:[D]],3),1,0)</f>
        <v>1</v>
      </c>
      <c r="V1279" s="2">
        <f>IF(Table2[[#This Row],[InterConf]]=1,IF(Table2[[#This Row],[InterDiv]]=0, 1, 0), 0)</f>
        <v>0</v>
      </c>
      <c r="W1279" s="2">
        <f>IF(VLOOKUP(Table2[[#This Row],[AwayTeam]],Table3[[Teams]:[D]],2)&lt;&gt;VLOOKUP(Table2[[#This Row],[HomeTeam]],Table3[[Teams]:[D]],2),1,0)</f>
        <v>0</v>
      </c>
    </row>
    <row r="1280" spans="1:23" x14ac:dyDescent="0.25">
      <c r="B1280" s="1">
        <v>45760</v>
      </c>
      <c r="C1280" s="9" t="s">
        <v>1392</v>
      </c>
      <c r="D1280" s="2" t="s">
        <v>16</v>
      </c>
      <c r="E1280" s="2" t="s">
        <v>21</v>
      </c>
      <c r="F1280" s="2"/>
      <c r="G1280" s="2"/>
      <c r="H1280" s="2" t="str">
        <f t="shared" si="59"/>
        <v>_</v>
      </c>
      <c r="I1280" s="2"/>
      <c r="J1280" s="2"/>
      <c r="K1280" s="2"/>
      <c r="L1280" s="2" t="str">
        <f t="shared" si="58"/>
        <v>_</v>
      </c>
      <c r="M1280" s="2"/>
      <c r="N1280" s="2">
        <f>IF(ISBLANK(Table2[[#This Row],[ActualResult]]), 0, 1)</f>
        <v>0</v>
      </c>
      <c r="O1280" s="2" t="str">
        <f>IF(ISBLANK(Table2[[#This Row],[ActualResult]]), "_", IF(Table2[[#This Row],[ActualWinner]]=Table2[[#This Row],[PredictedWinner]], "Y", "N"))</f>
        <v>_</v>
      </c>
      <c r="P1280" s="2" t="str">
        <f>IF(ISBLANK(Table2[[#This Row],[ActualResult]]), "_", IF(Table2[[#This Row],[ActualAwayScore]]=Table2[[#This Row],[PredictedAwayScore]], "Y", "N"))</f>
        <v>_</v>
      </c>
      <c r="Q1280" s="2" t="str">
        <f>IF(ISBLANK(Table2[[#This Row],[ActualResult]]), "_", IF(Table2[[#This Row],[ActualHomeScore]]=Table2[[#This Row],[PredictedHomeScore]], "Y", "N"))</f>
        <v>_</v>
      </c>
      <c r="R1280" s="2"/>
      <c r="S1280" s="2" t="str">
        <f t="shared" si="57"/>
        <v>_</v>
      </c>
      <c r="T1280" s="2">
        <f>IF(VLOOKUP(Table2[[#This Row],[AwayTeam]],Table3[[Teams]:[D]],2)=VLOOKUP(Table2[[#This Row],[HomeTeam]],Table3[[Teams]:[D]],2),1,0)</f>
        <v>1</v>
      </c>
      <c r="U1280" s="2">
        <f>IF(VLOOKUP(Table2[[#This Row],[AwayTeam]],Table3[[Teams]:[D]],3)=VLOOKUP(Table2[[#This Row],[HomeTeam]],Table3[[Teams]:[D]],3),1,0)</f>
        <v>0</v>
      </c>
      <c r="V1280" s="2">
        <f>IF(Table2[[#This Row],[InterConf]]=1,IF(Table2[[#This Row],[InterDiv]]=0, 1, 0), 0)</f>
        <v>1</v>
      </c>
      <c r="W1280" s="2">
        <f>IF(VLOOKUP(Table2[[#This Row],[AwayTeam]],Table3[[Teams]:[D]],2)&lt;&gt;VLOOKUP(Table2[[#This Row],[HomeTeam]],Table3[[Teams]:[D]],2),1,0)</f>
        <v>0</v>
      </c>
    </row>
    <row r="1281" spans="1:23" x14ac:dyDescent="0.25">
      <c r="B1281" s="1">
        <v>45760</v>
      </c>
      <c r="C1281" s="9" t="s">
        <v>1393</v>
      </c>
      <c r="D1281" s="2" t="s">
        <v>18</v>
      </c>
      <c r="E1281" s="2" t="s">
        <v>44</v>
      </c>
      <c r="F1281" s="2"/>
      <c r="G1281" s="2"/>
      <c r="H1281" s="2" t="str">
        <f t="shared" si="59"/>
        <v>_</v>
      </c>
      <c r="I1281" s="2"/>
      <c r="J1281" s="2"/>
      <c r="K1281" s="2"/>
      <c r="L1281" s="2" t="str">
        <f t="shared" si="58"/>
        <v>_</v>
      </c>
      <c r="M1281" s="2"/>
      <c r="N1281" s="2">
        <f>IF(ISBLANK(Table2[[#This Row],[ActualResult]]), 0, 1)</f>
        <v>0</v>
      </c>
      <c r="O1281" s="2" t="str">
        <f>IF(ISBLANK(Table2[[#This Row],[ActualResult]]), "_", IF(Table2[[#This Row],[ActualWinner]]=Table2[[#This Row],[PredictedWinner]], "Y", "N"))</f>
        <v>_</v>
      </c>
      <c r="P1281" s="2" t="str">
        <f>IF(ISBLANK(Table2[[#This Row],[ActualResult]]), "_", IF(Table2[[#This Row],[ActualAwayScore]]=Table2[[#This Row],[PredictedAwayScore]], "Y", "N"))</f>
        <v>_</v>
      </c>
      <c r="Q1281" s="2" t="str">
        <f>IF(ISBLANK(Table2[[#This Row],[ActualResult]]), "_", IF(Table2[[#This Row],[ActualHomeScore]]=Table2[[#This Row],[PredictedHomeScore]], "Y", "N"))</f>
        <v>_</v>
      </c>
      <c r="R1281" s="2"/>
      <c r="S1281" s="2" t="str">
        <f t="shared" si="57"/>
        <v>_</v>
      </c>
      <c r="T1281" s="2">
        <f>IF(VLOOKUP(Table2[[#This Row],[AwayTeam]],Table3[[Teams]:[D]],2)=VLOOKUP(Table2[[#This Row],[HomeTeam]],Table3[[Teams]:[D]],2),1,0)</f>
        <v>1</v>
      </c>
      <c r="U1281" s="2">
        <f>IF(VLOOKUP(Table2[[#This Row],[AwayTeam]],Table3[[Teams]:[D]],3)=VLOOKUP(Table2[[#This Row],[HomeTeam]],Table3[[Teams]:[D]],3),1,0)</f>
        <v>0</v>
      </c>
      <c r="V1281" s="2">
        <f>IF(Table2[[#This Row],[InterConf]]=1,IF(Table2[[#This Row],[InterDiv]]=0, 1, 0), 0)</f>
        <v>1</v>
      </c>
      <c r="W1281" s="2">
        <f>IF(VLOOKUP(Table2[[#This Row],[AwayTeam]],Table3[[Teams]:[D]],2)&lt;&gt;VLOOKUP(Table2[[#This Row],[HomeTeam]],Table3[[Teams]:[D]],2),1,0)</f>
        <v>0</v>
      </c>
    </row>
    <row r="1282" spans="1:23" x14ac:dyDescent="0.25">
      <c r="B1282" s="1">
        <v>45760</v>
      </c>
      <c r="C1282" s="9" t="s">
        <v>1394</v>
      </c>
      <c r="D1282" s="2" t="s">
        <v>29</v>
      </c>
      <c r="E1282" s="2" t="s">
        <v>43</v>
      </c>
      <c r="F1282" s="2"/>
      <c r="G1282" s="2"/>
      <c r="H1282" s="2" t="str">
        <f t="shared" si="59"/>
        <v>_</v>
      </c>
      <c r="I1282" s="2"/>
      <c r="J1282" s="2"/>
      <c r="K1282" s="2"/>
      <c r="L1282" s="2" t="str">
        <f t="shared" si="58"/>
        <v>_</v>
      </c>
      <c r="M1282" s="2"/>
      <c r="N1282" s="2">
        <f>IF(ISBLANK(Table2[[#This Row],[ActualResult]]), 0, 1)</f>
        <v>0</v>
      </c>
      <c r="O1282" s="2" t="str">
        <f>IF(ISBLANK(Table2[[#This Row],[ActualResult]]), "_", IF(Table2[[#This Row],[ActualWinner]]=Table2[[#This Row],[PredictedWinner]], "Y", "N"))</f>
        <v>_</v>
      </c>
      <c r="P1282" s="2" t="str">
        <f>IF(ISBLANK(Table2[[#This Row],[ActualResult]]), "_", IF(Table2[[#This Row],[ActualAwayScore]]=Table2[[#This Row],[PredictedAwayScore]], "Y", "N"))</f>
        <v>_</v>
      </c>
      <c r="Q1282" s="2" t="str">
        <f>IF(ISBLANK(Table2[[#This Row],[ActualResult]]), "_", IF(Table2[[#This Row],[ActualHomeScore]]=Table2[[#This Row],[PredictedHomeScore]], "Y", "N"))</f>
        <v>_</v>
      </c>
      <c r="R1282" s="2"/>
      <c r="S1282" s="2" t="str">
        <f t="shared" si="57"/>
        <v>_</v>
      </c>
      <c r="T1282" s="2">
        <f>IF(VLOOKUP(Table2[[#This Row],[AwayTeam]],Table3[[Teams]:[D]],2)=VLOOKUP(Table2[[#This Row],[HomeTeam]],Table3[[Teams]:[D]],2),1,0)</f>
        <v>1</v>
      </c>
      <c r="U1282" s="2">
        <f>IF(VLOOKUP(Table2[[#This Row],[AwayTeam]],Table3[[Teams]:[D]],3)=VLOOKUP(Table2[[#This Row],[HomeTeam]],Table3[[Teams]:[D]],3),1,0)</f>
        <v>1</v>
      </c>
      <c r="V1282" s="2">
        <f>IF(Table2[[#This Row],[InterConf]]=1,IF(Table2[[#This Row],[InterDiv]]=0, 1, 0), 0)</f>
        <v>0</v>
      </c>
      <c r="W1282" s="2">
        <f>IF(VLOOKUP(Table2[[#This Row],[AwayTeam]],Table3[[Teams]:[D]],2)&lt;&gt;VLOOKUP(Table2[[#This Row],[HomeTeam]],Table3[[Teams]:[D]],2),1,0)</f>
        <v>0</v>
      </c>
    </row>
    <row r="1283" spans="1:23" x14ac:dyDescent="0.25">
      <c r="B1283" s="1">
        <v>45760</v>
      </c>
      <c r="C1283" s="9" t="s">
        <v>1395</v>
      </c>
      <c r="D1283" s="2" t="s">
        <v>36</v>
      </c>
      <c r="E1283" s="2" t="s">
        <v>46</v>
      </c>
      <c r="F1283" s="2"/>
      <c r="G1283" s="2"/>
      <c r="H1283" s="2" t="str">
        <f t="shared" si="59"/>
        <v>_</v>
      </c>
      <c r="I1283" s="2"/>
      <c r="J1283" s="2"/>
      <c r="K1283" s="2"/>
      <c r="L1283" s="2" t="str">
        <f t="shared" si="58"/>
        <v>_</v>
      </c>
      <c r="M1283" s="2"/>
      <c r="N1283" s="2">
        <f>IF(ISBLANK(Table2[[#This Row],[ActualResult]]), 0, 1)</f>
        <v>0</v>
      </c>
      <c r="O1283" s="2" t="str">
        <f>IF(ISBLANK(Table2[[#This Row],[ActualResult]]), "_", IF(Table2[[#This Row],[ActualWinner]]=Table2[[#This Row],[PredictedWinner]], "Y", "N"))</f>
        <v>_</v>
      </c>
      <c r="P1283" s="2" t="str">
        <f>IF(ISBLANK(Table2[[#This Row],[ActualResult]]), "_", IF(Table2[[#This Row],[ActualAwayScore]]=Table2[[#This Row],[PredictedAwayScore]], "Y", "N"))</f>
        <v>_</v>
      </c>
      <c r="Q1283" s="2" t="str">
        <f>IF(ISBLANK(Table2[[#This Row],[ActualResult]]), "_", IF(Table2[[#This Row],[ActualHomeScore]]=Table2[[#This Row],[PredictedHomeScore]], "Y", "N"))</f>
        <v>_</v>
      </c>
      <c r="R1283" s="2"/>
      <c r="S1283" s="2" t="str">
        <f t="shared" ref="S1283:S1314" si="60">IF($L1283="_", "_", IF($L1283=$D1283,$E1283,$D1283))</f>
        <v>_</v>
      </c>
      <c r="T1283" s="2">
        <f>IF(VLOOKUP(Table2[[#This Row],[AwayTeam]],Table3[[Teams]:[D]],2)=VLOOKUP(Table2[[#This Row],[HomeTeam]],Table3[[Teams]:[D]],2),1,0)</f>
        <v>1</v>
      </c>
      <c r="U1283" s="2">
        <f>IF(VLOOKUP(Table2[[#This Row],[AwayTeam]],Table3[[Teams]:[D]],3)=VLOOKUP(Table2[[#This Row],[HomeTeam]],Table3[[Teams]:[D]],3),1,0)</f>
        <v>1</v>
      </c>
      <c r="V1283" s="2">
        <f>IF(Table2[[#This Row],[InterConf]]=1,IF(Table2[[#This Row],[InterDiv]]=0, 1, 0), 0)</f>
        <v>0</v>
      </c>
      <c r="W1283" s="2">
        <f>IF(VLOOKUP(Table2[[#This Row],[AwayTeam]],Table3[[Teams]:[D]],2)&lt;&gt;VLOOKUP(Table2[[#This Row],[HomeTeam]],Table3[[Teams]:[D]],2),1,0)</f>
        <v>0</v>
      </c>
    </row>
    <row r="1284" spans="1:23" x14ac:dyDescent="0.25">
      <c r="B1284" s="1">
        <v>45760</v>
      </c>
      <c r="C1284" s="9" t="s">
        <v>1396</v>
      </c>
      <c r="D1284" s="2" t="s">
        <v>23</v>
      </c>
      <c r="E1284" s="2" t="s">
        <v>22</v>
      </c>
      <c r="F1284" s="2"/>
      <c r="G1284" s="2"/>
      <c r="H1284" s="2" t="str">
        <f t="shared" si="59"/>
        <v>_</v>
      </c>
      <c r="I1284" s="2"/>
      <c r="J1284" s="2"/>
      <c r="K1284" s="2"/>
      <c r="L1284" s="2" t="str">
        <f t="shared" ref="L1284:L1314" si="61">IF(OR($J1284=$K1284,AND(ISBLANK($J1284),ISBLANK($K1284))),"_",IF($J1284&gt;$K1284,$D1284,$E1284))</f>
        <v>_</v>
      </c>
      <c r="M1284" s="2"/>
      <c r="N1284" s="2">
        <f>IF(ISBLANK(Table2[[#This Row],[ActualResult]]), 0, 1)</f>
        <v>0</v>
      </c>
      <c r="O1284" s="2" t="str">
        <f>IF(ISBLANK(Table2[[#This Row],[ActualResult]]), "_", IF(Table2[[#This Row],[ActualWinner]]=Table2[[#This Row],[PredictedWinner]], "Y", "N"))</f>
        <v>_</v>
      </c>
      <c r="P1284" s="2" t="str">
        <f>IF(ISBLANK(Table2[[#This Row],[ActualResult]]), "_", IF(Table2[[#This Row],[ActualAwayScore]]=Table2[[#This Row],[PredictedAwayScore]], "Y", "N"))</f>
        <v>_</v>
      </c>
      <c r="Q1284" s="2" t="str">
        <f>IF(ISBLANK(Table2[[#This Row],[ActualResult]]), "_", IF(Table2[[#This Row],[ActualHomeScore]]=Table2[[#This Row],[PredictedHomeScore]], "Y", "N"))</f>
        <v>_</v>
      </c>
      <c r="R1284" s="2"/>
      <c r="S1284" s="2" t="str">
        <f t="shared" si="60"/>
        <v>_</v>
      </c>
      <c r="T1284" s="2">
        <f>IF(VLOOKUP(Table2[[#This Row],[AwayTeam]],Table3[[Teams]:[D]],2)=VLOOKUP(Table2[[#This Row],[HomeTeam]],Table3[[Teams]:[D]],2),1,0)</f>
        <v>1</v>
      </c>
      <c r="U1284" s="2">
        <f>IF(VLOOKUP(Table2[[#This Row],[AwayTeam]],Table3[[Teams]:[D]],3)=VLOOKUP(Table2[[#This Row],[HomeTeam]],Table3[[Teams]:[D]],3),1,0)</f>
        <v>0</v>
      </c>
      <c r="V1284" s="2">
        <f>IF(Table2[[#This Row],[InterConf]]=1,IF(Table2[[#This Row],[InterDiv]]=0, 1, 0), 0)</f>
        <v>1</v>
      </c>
      <c r="W1284" s="2">
        <f>IF(VLOOKUP(Table2[[#This Row],[AwayTeam]],Table3[[Teams]:[D]],2)&lt;&gt;VLOOKUP(Table2[[#This Row],[HomeTeam]],Table3[[Teams]:[D]],2),1,0)</f>
        <v>0</v>
      </c>
    </row>
    <row r="1285" spans="1:23" x14ac:dyDescent="0.25">
      <c r="B1285" s="1">
        <v>45760</v>
      </c>
      <c r="C1285" s="9" t="s">
        <v>1397</v>
      </c>
      <c r="D1285" s="2" t="s">
        <v>38</v>
      </c>
      <c r="E1285" s="2" t="s">
        <v>24</v>
      </c>
      <c r="F1285" s="2"/>
      <c r="G1285" s="2"/>
      <c r="H1285" s="2" t="str">
        <f t="shared" si="59"/>
        <v>_</v>
      </c>
      <c r="I1285" s="2"/>
      <c r="J1285" s="2"/>
      <c r="K1285" s="2"/>
      <c r="L1285" s="2" t="str">
        <f t="shared" si="61"/>
        <v>_</v>
      </c>
      <c r="M1285" s="2"/>
      <c r="N1285" s="2">
        <f>IF(ISBLANK(Table2[[#This Row],[ActualResult]]), 0, 1)</f>
        <v>0</v>
      </c>
      <c r="O1285" s="2" t="str">
        <f>IF(ISBLANK(Table2[[#This Row],[ActualResult]]), "_", IF(Table2[[#This Row],[ActualWinner]]=Table2[[#This Row],[PredictedWinner]], "Y", "N"))</f>
        <v>_</v>
      </c>
      <c r="P1285" s="2" t="str">
        <f>IF(ISBLANK(Table2[[#This Row],[ActualResult]]), "_", IF(Table2[[#This Row],[ActualAwayScore]]=Table2[[#This Row],[PredictedAwayScore]], "Y", "N"))</f>
        <v>_</v>
      </c>
      <c r="Q1285" s="2" t="str">
        <f>IF(ISBLANK(Table2[[#This Row],[ActualResult]]), "_", IF(Table2[[#This Row],[ActualHomeScore]]=Table2[[#This Row],[PredictedHomeScore]], "Y", "N"))</f>
        <v>_</v>
      </c>
      <c r="R1285" s="2"/>
      <c r="S1285" s="2" t="str">
        <f t="shared" si="60"/>
        <v>_</v>
      </c>
      <c r="T1285" s="2">
        <f>IF(VLOOKUP(Table2[[#This Row],[AwayTeam]],Table3[[Teams]:[D]],2)=VLOOKUP(Table2[[#This Row],[HomeTeam]],Table3[[Teams]:[D]],2),1,0)</f>
        <v>1</v>
      </c>
      <c r="U1285" s="2">
        <f>IF(VLOOKUP(Table2[[#This Row],[AwayTeam]],Table3[[Teams]:[D]],3)=VLOOKUP(Table2[[#This Row],[HomeTeam]],Table3[[Teams]:[D]],3),1,0)</f>
        <v>1</v>
      </c>
      <c r="V1285" s="2">
        <f>IF(Table2[[#This Row],[InterConf]]=1,IF(Table2[[#This Row],[InterDiv]]=0, 1, 0), 0)</f>
        <v>0</v>
      </c>
      <c r="W1285" s="2">
        <f>IF(VLOOKUP(Table2[[#This Row],[AwayTeam]],Table3[[Teams]:[D]],2)&lt;&gt;VLOOKUP(Table2[[#This Row],[HomeTeam]],Table3[[Teams]:[D]],2),1,0)</f>
        <v>0</v>
      </c>
    </row>
    <row r="1286" spans="1:23" x14ac:dyDescent="0.25">
      <c r="A1286" s="5"/>
      <c r="B1286" s="3">
        <v>45760</v>
      </c>
      <c r="C1286" s="10" t="s">
        <v>1398</v>
      </c>
      <c r="D1286" s="4" t="s">
        <v>26</v>
      </c>
      <c r="E1286" s="4" t="s">
        <v>47</v>
      </c>
      <c r="F1286" s="4"/>
      <c r="G1286" s="4"/>
      <c r="H1286" s="4" t="str">
        <f t="shared" ref="H1286:H1314" si="62">IF(AND(ISBLANK($F1286),ISBLANK($G1286)),"_",IF($F1286&gt;$G1286,$D1286,$E1286))</f>
        <v>_</v>
      </c>
      <c r="I1286" s="4"/>
      <c r="J1286" s="4"/>
      <c r="K1286" s="4"/>
      <c r="L1286" s="2" t="str">
        <f t="shared" si="61"/>
        <v>_</v>
      </c>
      <c r="M1286" s="4"/>
      <c r="N1286" s="4">
        <f>IF(ISBLANK(Table2[[#This Row],[ActualResult]]), 0, 1)</f>
        <v>0</v>
      </c>
      <c r="O1286" s="4" t="str">
        <f>IF(ISBLANK(Table2[[#This Row],[ActualResult]]), "_", IF(Table2[[#This Row],[ActualWinner]]=Table2[[#This Row],[PredictedWinner]], "Y", "N"))</f>
        <v>_</v>
      </c>
      <c r="P1286" s="4" t="str">
        <f>IF(ISBLANK(Table2[[#This Row],[ActualResult]]), "_", IF(Table2[[#This Row],[ActualAwayScore]]=Table2[[#This Row],[PredictedAwayScore]], "Y", "N"))</f>
        <v>_</v>
      </c>
      <c r="Q1286" s="4" t="str">
        <f>IF(ISBLANK(Table2[[#This Row],[ActualResult]]), "_", IF(Table2[[#This Row],[ActualHomeScore]]=Table2[[#This Row],[PredictedHomeScore]], "Y", "N"))</f>
        <v>_</v>
      </c>
      <c r="R1286" s="2"/>
      <c r="S1286" s="2" t="str">
        <f t="shared" si="60"/>
        <v>_</v>
      </c>
      <c r="T1286" s="2">
        <f>IF(VLOOKUP(Table2[[#This Row],[AwayTeam]],Table3[[Teams]:[D]],2)=VLOOKUP(Table2[[#This Row],[HomeTeam]],Table3[[Teams]:[D]],2),1,0)</f>
        <v>1</v>
      </c>
      <c r="U1286" s="2">
        <f>IF(VLOOKUP(Table2[[#This Row],[AwayTeam]],Table3[[Teams]:[D]],3)=VLOOKUP(Table2[[#This Row],[HomeTeam]],Table3[[Teams]:[D]],3),1,0)</f>
        <v>0</v>
      </c>
      <c r="V1286" s="2">
        <f>IF(Table2[[#This Row],[InterConf]]=1,IF(Table2[[#This Row],[InterDiv]]=0, 1, 0), 0)</f>
        <v>1</v>
      </c>
      <c r="W1286" s="2">
        <f>IF(VLOOKUP(Table2[[#This Row],[AwayTeam]],Table3[[Teams]:[D]],2)&lt;&gt;VLOOKUP(Table2[[#This Row],[HomeTeam]],Table3[[Teams]:[D]],2),1,0)</f>
        <v>0</v>
      </c>
    </row>
    <row r="1287" spans="1:23" x14ac:dyDescent="0.25">
      <c r="B1287" s="1">
        <v>45761</v>
      </c>
      <c r="C1287" s="9" t="s">
        <v>1399</v>
      </c>
      <c r="D1287" s="2" t="s">
        <v>17</v>
      </c>
      <c r="E1287" s="2" t="s">
        <v>19</v>
      </c>
      <c r="F1287" s="2"/>
      <c r="G1287" s="2"/>
      <c r="H1287" s="2" t="str">
        <f t="shared" si="62"/>
        <v>_</v>
      </c>
      <c r="I1287" s="2"/>
      <c r="J1287" s="2"/>
      <c r="K1287" s="2"/>
      <c r="L1287" s="19" t="str">
        <f t="shared" si="61"/>
        <v>_</v>
      </c>
      <c r="M1287" s="2"/>
      <c r="N1287" s="2">
        <f>IF(ISBLANK(Table2[[#This Row],[ActualResult]]), 0, 1)</f>
        <v>0</v>
      </c>
      <c r="O1287" s="2" t="str">
        <f>IF(ISBLANK(Table2[[#This Row],[ActualResult]]), "_", IF(Table2[[#This Row],[ActualWinner]]=Table2[[#This Row],[PredictedWinner]], "Y", "N"))</f>
        <v>_</v>
      </c>
      <c r="P1287" s="2" t="str">
        <f>IF(ISBLANK(Table2[[#This Row],[ActualResult]]), "_", IF(Table2[[#This Row],[ActualAwayScore]]=Table2[[#This Row],[PredictedAwayScore]], "Y", "N"))</f>
        <v>_</v>
      </c>
      <c r="Q1287" s="2" t="str">
        <f>IF(ISBLANK(Table2[[#This Row],[ActualResult]]), "_", IF(Table2[[#This Row],[ActualHomeScore]]=Table2[[#This Row],[PredictedHomeScore]], "Y", "N"))</f>
        <v>_</v>
      </c>
      <c r="R1287" s="2"/>
      <c r="S1287" s="2" t="str">
        <f t="shared" si="60"/>
        <v>_</v>
      </c>
      <c r="T1287" s="2">
        <f>IF(VLOOKUP(Table2[[#This Row],[AwayTeam]],Table3[[Teams]:[D]],2)=VLOOKUP(Table2[[#This Row],[HomeTeam]],Table3[[Teams]:[D]],2),1,0)</f>
        <v>0</v>
      </c>
      <c r="U1287" s="2">
        <f>IF(VLOOKUP(Table2[[#This Row],[AwayTeam]],Table3[[Teams]:[D]],3)=VLOOKUP(Table2[[#This Row],[HomeTeam]],Table3[[Teams]:[D]],3),1,0)</f>
        <v>0</v>
      </c>
      <c r="V1287" s="2">
        <f>IF(Table2[[#This Row],[InterConf]]=1,IF(Table2[[#This Row],[InterDiv]]=0, 1, 0), 0)</f>
        <v>0</v>
      </c>
      <c r="W1287" s="2">
        <f>IF(VLOOKUP(Table2[[#This Row],[AwayTeam]],Table3[[Teams]:[D]],2)&lt;&gt;VLOOKUP(Table2[[#This Row],[HomeTeam]],Table3[[Teams]:[D]],2),1,0)</f>
        <v>1</v>
      </c>
    </row>
    <row r="1288" spans="1:23" x14ac:dyDescent="0.25">
      <c r="B1288" s="1">
        <v>45761</v>
      </c>
      <c r="C1288" s="9" t="s">
        <v>1400</v>
      </c>
      <c r="D1288" s="2" t="s">
        <v>34</v>
      </c>
      <c r="E1288" s="2" t="s">
        <v>31</v>
      </c>
      <c r="F1288" s="2"/>
      <c r="G1288" s="2"/>
      <c r="H1288" s="2" t="str">
        <f t="shared" si="62"/>
        <v>_</v>
      </c>
      <c r="I1288" s="2"/>
      <c r="J1288" s="2"/>
      <c r="K1288" s="2"/>
      <c r="L1288" s="2" t="str">
        <f t="shared" si="61"/>
        <v>_</v>
      </c>
      <c r="M1288" s="2"/>
      <c r="N1288" s="2">
        <f>IF(ISBLANK(Table2[[#This Row],[ActualResult]]), 0, 1)</f>
        <v>0</v>
      </c>
      <c r="O1288" s="2" t="str">
        <f>IF(ISBLANK(Table2[[#This Row],[ActualResult]]), "_", IF(Table2[[#This Row],[ActualWinner]]=Table2[[#This Row],[PredictedWinner]], "Y", "N"))</f>
        <v>_</v>
      </c>
      <c r="P1288" s="2" t="str">
        <f>IF(ISBLANK(Table2[[#This Row],[ActualResult]]), "_", IF(Table2[[#This Row],[ActualAwayScore]]=Table2[[#This Row],[PredictedAwayScore]], "Y", "N"))</f>
        <v>_</v>
      </c>
      <c r="Q1288" s="2" t="str">
        <f>IF(ISBLANK(Table2[[#This Row],[ActualResult]]), "_", IF(Table2[[#This Row],[ActualHomeScore]]=Table2[[#This Row],[PredictedHomeScore]], "Y", "N"))</f>
        <v>_</v>
      </c>
      <c r="R1288" s="2"/>
      <c r="S1288" s="2" t="str">
        <f t="shared" si="60"/>
        <v>_</v>
      </c>
      <c r="T1288" s="2">
        <f>IF(VLOOKUP(Table2[[#This Row],[AwayTeam]],Table3[[Teams]:[D]],2)=VLOOKUP(Table2[[#This Row],[HomeTeam]],Table3[[Teams]:[D]],2),1,0)</f>
        <v>0</v>
      </c>
      <c r="U1288" s="2">
        <f>IF(VLOOKUP(Table2[[#This Row],[AwayTeam]],Table3[[Teams]:[D]],3)=VLOOKUP(Table2[[#This Row],[HomeTeam]],Table3[[Teams]:[D]],3),1,0)</f>
        <v>0</v>
      </c>
      <c r="V1288" s="2">
        <f>IF(Table2[[#This Row],[InterConf]]=1,IF(Table2[[#This Row],[InterDiv]]=0, 1, 0), 0)</f>
        <v>0</v>
      </c>
      <c r="W1288" s="2">
        <f>IF(VLOOKUP(Table2[[#This Row],[AwayTeam]],Table3[[Teams]:[D]],2)&lt;&gt;VLOOKUP(Table2[[#This Row],[HomeTeam]],Table3[[Teams]:[D]],2),1,0)</f>
        <v>1</v>
      </c>
    </row>
    <row r="1289" spans="1:23" x14ac:dyDescent="0.25">
      <c r="B1289" s="1">
        <v>45761</v>
      </c>
      <c r="C1289" s="9" t="s">
        <v>1401</v>
      </c>
      <c r="D1289" s="2" t="s">
        <v>20</v>
      </c>
      <c r="E1289" s="2" t="s">
        <v>14</v>
      </c>
      <c r="F1289" s="2"/>
      <c r="G1289" s="2"/>
      <c r="H1289" s="2" t="str">
        <f t="shared" si="62"/>
        <v>_</v>
      </c>
      <c r="I1289" s="2"/>
      <c r="J1289" s="2"/>
      <c r="K1289" s="2"/>
      <c r="L1289" s="2" t="str">
        <f t="shared" si="61"/>
        <v>_</v>
      </c>
      <c r="M1289" s="2"/>
      <c r="N1289" s="2">
        <f>IF(ISBLANK(Table2[[#This Row],[ActualResult]]), 0, 1)</f>
        <v>0</v>
      </c>
      <c r="O1289" s="2" t="str">
        <f>IF(ISBLANK(Table2[[#This Row],[ActualResult]]), "_", IF(Table2[[#This Row],[ActualWinner]]=Table2[[#This Row],[PredictedWinner]], "Y", "N"))</f>
        <v>_</v>
      </c>
      <c r="P1289" s="2" t="str">
        <f>IF(ISBLANK(Table2[[#This Row],[ActualResult]]), "_", IF(Table2[[#This Row],[ActualAwayScore]]=Table2[[#This Row],[PredictedAwayScore]], "Y", "N"))</f>
        <v>_</v>
      </c>
      <c r="Q1289" s="2" t="str">
        <f>IF(ISBLANK(Table2[[#This Row],[ActualResult]]), "_", IF(Table2[[#This Row],[ActualHomeScore]]=Table2[[#This Row],[PredictedHomeScore]], "Y", "N"))</f>
        <v>_</v>
      </c>
      <c r="R1289" s="2"/>
      <c r="S1289" s="2" t="str">
        <f t="shared" si="60"/>
        <v>_</v>
      </c>
      <c r="T1289" s="2">
        <f>IF(VLOOKUP(Table2[[#This Row],[AwayTeam]],Table3[[Teams]:[D]],2)=VLOOKUP(Table2[[#This Row],[HomeTeam]],Table3[[Teams]:[D]],2),1,0)</f>
        <v>1</v>
      </c>
      <c r="U1289" s="2">
        <f>IF(VLOOKUP(Table2[[#This Row],[AwayTeam]],Table3[[Teams]:[D]],3)=VLOOKUP(Table2[[#This Row],[HomeTeam]],Table3[[Teams]:[D]],3),1,0)</f>
        <v>0</v>
      </c>
      <c r="V1289" s="2">
        <f>IF(Table2[[#This Row],[InterConf]]=1,IF(Table2[[#This Row],[InterDiv]]=0, 1, 0), 0)</f>
        <v>1</v>
      </c>
      <c r="W1289" s="2">
        <f>IF(VLOOKUP(Table2[[#This Row],[AwayTeam]],Table3[[Teams]:[D]],2)&lt;&gt;VLOOKUP(Table2[[#This Row],[HomeTeam]],Table3[[Teams]:[D]],2),1,0)</f>
        <v>0</v>
      </c>
    </row>
    <row r="1290" spans="1:23" x14ac:dyDescent="0.25">
      <c r="B1290" s="1">
        <v>45761</v>
      </c>
      <c r="C1290" s="9" t="s">
        <v>1402</v>
      </c>
      <c r="D1290" s="2" t="s">
        <v>15</v>
      </c>
      <c r="E1290" s="2" t="s">
        <v>35</v>
      </c>
      <c r="F1290" s="2"/>
      <c r="G1290" s="2"/>
      <c r="H1290" s="2" t="str">
        <f t="shared" si="62"/>
        <v>_</v>
      </c>
      <c r="I1290" s="2"/>
      <c r="J1290" s="2"/>
      <c r="K1290" s="2"/>
      <c r="L1290" s="2" t="str">
        <f t="shared" si="61"/>
        <v>_</v>
      </c>
      <c r="M1290" s="2"/>
      <c r="N1290" s="2">
        <f>IF(ISBLANK(Table2[[#This Row],[ActualResult]]), 0, 1)</f>
        <v>0</v>
      </c>
      <c r="O1290" s="2" t="str">
        <f>IF(ISBLANK(Table2[[#This Row],[ActualResult]]), "_", IF(Table2[[#This Row],[ActualWinner]]=Table2[[#This Row],[PredictedWinner]], "Y", "N"))</f>
        <v>_</v>
      </c>
      <c r="P1290" s="2" t="str">
        <f>IF(ISBLANK(Table2[[#This Row],[ActualResult]]), "_", IF(Table2[[#This Row],[ActualAwayScore]]=Table2[[#This Row],[PredictedAwayScore]], "Y", "N"))</f>
        <v>_</v>
      </c>
      <c r="Q1290" s="2" t="str">
        <f>IF(ISBLANK(Table2[[#This Row],[ActualResult]]), "_", IF(Table2[[#This Row],[ActualHomeScore]]=Table2[[#This Row],[PredictedHomeScore]], "Y", "N"))</f>
        <v>_</v>
      </c>
      <c r="R1290" s="2"/>
      <c r="S1290" s="2" t="str">
        <f t="shared" si="60"/>
        <v>_</v>
      </c>
      <c r="T1290" s="2">
        <f>IF(VLOOKUP(Table2[[#This Row],[AwayTeam]],Table3[[Teams]:[D]],2)=VLOOKUP(Table2[[#This Row],[HomeTeam]],Table3[[Teams]:[D]],2),1,0)</f>
        <v>1</v>
      </c>
      <c r="U1290" s="2">
        <f>IF(VLOOKUP(Table2[[#This Row],[AwayTeam]],Table3[[Teams]:[D]],3)=VLOOKUP(Table2[[#This Row],[HomeTeam]],Table3[[Teams]:[D]],3),1,0)</f>
        <v>1</v>
      </c>
      <c r="V1290" s="2">
        <f>IF(Table2[[#This Row],[InterConf]]=1,IF(Table2[[#This Row],[InterDiv]]=0, 1, 0), 0)</f>
        <v>0</v>
      </c>
      <c r="W1290" s="2">
        <f>IF(VLOOKUP(Table2[[#This Row],[AwayTeam]],Table3[[Teams]:[D]],2)&lt;&gt;VLOOKUP(Table2[[#This Row],[HomeTeam]],Table3[[Teams]:[D]],2),1,0)</f>
        <v>0</v>
      </c>
    </row>
    <row r="1291" spans="1:23" x14ac:dyDescent="0.25">
      <c r="B1291" s="1">
        <v>45761</v>
      </c>
      <c r="C1291" s="9" t="s">
        <v>1403</v>
      </c>
      <c r="D1291" s="2" t="s">
        <v>28</v>
      </c>
      <c r="E1291" s="2" t="s">
        <v>23</v>
      </c>
      <c r="F1291" s="2"/>
      <c r="G1291" s="2"/>
      <c r="H1291" s="2" t="str">
        <f t="shared" si="62"/>
        <v>_</v>
      </c>
      <c r="I1291" s="2"/>
      <c r="J1291" s="2"/>
      <c r="K1291" s="2"/>
      <c r="L1291" s="2" t="str">
        <f t="shared" si="61"/>
        <v>_</v>
      </c>
      <c r="M1291" s="2"/>
      <c r="N1291" s="2">
        <f>IF(ISBLANK(Table2[[#This Row],[ActualResult]]), 0, 1)</f>
        <v>0</v>
      </c>
      <c r="O1291" s="2" t="str">
        <f>IF(ISBLANK(Table2[[#This Row],[ActualResult]]), "_", IF(Table2[[#This Row],[ActualWinner]]=Table2[[#This Row],[PredictedWinner]], "Y", "N"))</f>
        <v>_</v>
      </c>
      <c r="P1291" s="2" t="str">
        <f>IF(ISBLANK(Table2[[#This Row],[ActualResult]]), "_", IF(Table2[[#This Row],[ActualAwayScore]]=Table2[[#This Row],[PredictedAwayScore]], "Y", "N"))</f>
        <v>_</v>
      </c>
      <c r="Q1291" s="2" t="str">
        <f>IF(ISBLANK(Table2[[#This Row],[ActualResult]]), "_", IF(Table2[[#This Row],[ActualHomeScore]]=Table2[[#This Row],[PredictedHomeScore]], "Y", "N"))</f>
        <v>_</v>
      </c>
      <c r="R1291" s="2"/>
      <c r="S1291" s="2" t="str">
        <f t="shared" si="60"/>
        <v>_</v>
      </c>
      <c r="T1291" s="2">
        <f>IF(VLOOKUP(Table2[[#This Row],[AwayTeam]],Table3[[Teams]:[D]],2)=VLOOKUP(Table2[[#This Row],[HomeTeam]],Table3[[Teams]:[D]],2),1,0)</f>
        <v>1</v>
      </c>
      <c r="U1291" s="2">
        <f>IF(VLOOKUP(Table2[[#This Row],[AwayTeam]],Table3[[Teams]:[D]],3)=VLOOKUP(Table2[[#This Row],[HomeTeam]],Table3[[Teams]:[D]],3),1,0)</f>
        <v>1</v>
      </c>
      <c r="V1291" s="2">
        <f>IF(Table2[[#This Row],[InterConf]]=1,IF(Table2[[#This Row],[InterDiv]]=0, 1, 0), 0)</f>
        <v>0</v>
      </c>
      <c r="W1291" s="2">
        <f>IF(VLOOKUP(Table2[[#This Row],[AwayTeam]],Table3[[Teams]:[D]],2)&lt;&gt;VLOOKUP(Table2[[#This Row],[HomeTeam]],Table3[[Teams]:[D]],2),1,0)</f>
        <v>0</v>
      </c>
    </row>
    <row r="1292" spans="1:23" x14ac:dyDescent="0.25">
      <c r="A1292" s="5"/>
      <c r="B1292" s="3">
        <v>45761</v>
      </c>
      <c r="C1292" s="10" t="s">
        <v>1404</v>
      </c>
      <c r="D1292" s="4" t="s">
        <v>38</v>
      </c>
      <c r="E1292" s="4" t="s">
        <v>25</v>
      </c>
      <c r="F1292" s="4"/>
      <c r="G1292" s="4"/>
      <c r="H1292" s="4" t="str">
        <f t="shared" si="62"/>
        <v>_</v>
      </c>
      <c r="I1292" s="4"/>
      <c r="J1292" s="4"/>
      <c r="K1292" s="4"/>
      <c r="L1292" s="4" t="str">
        <f t="shared" si="61"/>
        <v>_</v>
      </c>
      <c r="M1292" s="4"/>
      <c r="N1292" s="4">
        <f>IF(ISBLANK(Table2[[#This Row],[ActualResult]]), 0, 1)</f>
        <v>0</v>
      </c>
      <c r="O1292" s="4" t="str">
        <f>IF(ISBLANK(Table2[[#This Row],[ActualResult]]), "_", IF(Table2[[#This Row],[ActualWinner]]=Table2[[#This Row],[PredictedWinner]], "Y", "N"))</f>
        <v>_</v>
      </c>
      <c r="P1292" s="4" t="str">
        <f>IF(ISBLANK(Table2[[#This Row],[ActualResult]]), "_", IF(Table2[[#This Row],[ActualAwayScore]]=Table2[[#This Row],[PredictedAwayScore]], "Y", "N"))</f>
        <v>_</v>
      </c>
      <c r="Q1292" s="4" t="str">
        <f>IF(ISBLANK(Table2[[#This Row],[ActualResult]]), "_", IF(Table2[[#This Row],[ActualHomeScore]]=Table2[[#This Row],[PredictedHomeScore]], "Y", "N"))</f>
        <v>_</v>
      </c>
      <c r="R1292" s="2"/>
      <c r="S1292" s="2" t="str">
        <f t="shared" si="60"/>
        <v>_</v>
      </c>
      <c r="T1292" s="2">
        <f>IF(VLOOKUP(Table2[[#This Row],[AwayTeam]],Table3[[Teams]:[D]],2)=VLOOKUP(Table2[[#This Row],[HomeTeam]],Table3[[Teams]:[D]],2),1,0)</f>
        <v>1</v>
      </c>
      <c r="U1292" s="2">
        <f>IF(VLOOKUP(Table2[[#This Row],[AwayTeam]],Table3[[Teams]:[D]],3)=VLOOKUP(Table2[[#This Row],[HomeTeam]],Table3[[Teams]:[D]],3),1,0)</f>
        <v>1</v>
      </c>
      <c r="V1292" s="2">
        <f>IF(Table2[[#This Row],[InterConf]]=1,IF(Table2[[#This Row],[InterDiv]]=0, 1, 0), 0)</f>
        <v>0</v>
      </c>
      <c r="W1292" s="2">
        <f>IF(VLOOKUP(Table2[[#This Row],[AwayTeam]],Table3[[Teams]:[D]],2)&lt;&gt;VLOOKUP(Table2[[#This Row],[HomeTeam]],Table3[[Teams]:[D]],2),1,0)</f>
        <v>0</v>
      </c>
    </row>
    <row r="1293" spans="1:23" x14ac:dyDescent="0.25">
      <c r="B1293" s="1">
        <v>45762</v>
      </c>
      <c r="C1293" s="9" t="s">
        <v>1405</v>
      </c>
      <c r="D1293" s="2" t="s">
        <v>32</v>
      </c>
      <c r="E1293" s="2" t="s">
        <v>16</v>
      </c>
      <c r="F1293" s="2"/>
      <c r="G1293" s="2"/>
      <c r="H1293" s="2" t="str">
        <f t="shared" si="62"/>
        <v>_</v>
      </c>
      <c r="I1293" s="2"/>
      <c r="J1293" s="2"/>
      <c r="K1293" s="2"/>
      <c r="L1293" s="2" t="str">
        <f t="shared" si="61"/>
        <v>_</v>
      </c>
      <c r="M1293" s="2"/>
      <c r="N1293" s="2">
        <f>IF(ISBLANK(Table2[[#This Row],[ActualResult]]), 0, 1)</f>
        <v>0</v>
      </c>
      <c r="O1293" s="2" t="str">
        <f>IF(ISBLANK(Table2[[#This Row],[ActualResult]]), "_", IF(Table2[[#This Row],[ActualWinner]]=Table2[[#This Row],[PredictedWinner]], "Y", "N"))</f>
        <v>_</v>
      </c>
      <c r="P1293" s="2" t="str">
        <f>IF(ISBLANK(Table2[[#This Row],[ActualResult]]), "_", IF(Table2[[#This Row],[ActualAwayScore]]=Table2[[#This Row],[PredictedAwayScore]], "Y", "N"))</f>
        <v>_</v>
      </c>
      <c r="Q1293" s="2" t="str">
        <f>IF(ISBLANK(Table2[[#This Row],[ActualResult]]), "_", IF(Table2[[#This Row],[ActualHomeScore]]=Table2[[#This Row],[PredictedHomeScore]], "Y", "N"))</f>
        <v>_</v>
      </c>
      <c r="R1293" s="2"/>
      <c r="S1293" s="2" t="str">
        <f t="shared" si="60"/>
        <v>_</v>
      </c>
      <c r="T1293" s="2">
        <f>IF(VLOOKUP(Table2[[#This Row],[AwayTeam]],Table3[[Teams]:[D]],2)=VLOOKUP(Table2[[#This Row],[HomeTeam]],Table3[[Teams]:[D]],2),1,0)</f>
        <v>1</v>
      </c>
      <c r="U1293" s="2">
        <f>IF(VLOOKUP(Table2[[#This Row],[AwayTeam]],Table3[[Teams]:[D]],3)=VLOOKUP(Table2[[#This Row],[HomeTeam]],Table3[[Teams]:[D]],3),1,0)</f>
        <v>0</v>
      </c>
      <c r="V1293" s="2">
        <f>IF(Table2[[#This Row],[InterConf]]=1,IF(Table2[[#This Row],[InterDiv]]=0, 1, 0), 0)</f>
        <v>1</v>
      </c>
      <c r="W1293" s="2">
        <f>IF(VLOOKUP(Table2[[#This Row],[AwayTeam]],Table3[[Teams]:[D]],2)&lt;&gt;VLOOKUP(Table2[[#This Row],[HomeTeam]],Table3[[Teams]:[D]],2),1,0)</f>
        <v>0</v>
      </c>
    </row>
    <row r="1294" spans="1:23" x14ac:dyDescent="0.25">
      <c r="B1294" s="1">
        <v>45762</v>
      </c>
      <c r="C1294" s="9" t="s">
        <v>1406</v>
      </c>
      <c r="D1294" s="2" t="s">
        <v>18</v>
      </c>
      <c r="E1294" s="2" t="s">
        <v>29</v>
      </c>
      <c r="F1294" s="2"/>
      <c r="G1294" s="2"/>
      <c r="H1294" s="2" t="str">
        <f t="shared" si="62"/>
        <v>_</v>
      </c>
      <c r="I1294" s="2"/>
      <c r="J1294" s="2"/>
      <c r="K1294" s="2"/>
      <c r="L1294" s="2" t="str">
        <f t="shared" si="61"/>
        <v>_</v>
      </c>
      <c r="M1294" s="2"/>
      <c r="N1294" s="2">
        <f>IF(ISBLANK(Table2[[#This Row],[ActualResult]]), 0, 1)</f>
        <v>0</v>
      </c>
      <c r="O1294" s="2" t="str">
        <f>IF(ISBLANK(Table2[[#This Row],[ActualResult]]), "_", IF(Table2[[#This Row],[ActualWinner]]=Table2[[#This Row],[PredictedWinner]], "Y", "N"))</f>
        <v>_</v>
      </c>
      <c r="P1294" s="2" t="str">
        <f>IF(ISBLANK(Table2[[#This Row],[ActualResult]]), "_", IF(Table2[[#This Row],[ActualAwayScore]]=Table2[[#This Row],[PredictedAwayScore]], "Y", "N"))</f>
        <v>_</v>
      </c>
      <c r="Q1294" s="2" t="str">
        <f>IF(ISBLANK(Table2[[#This Row],[ActualResult]]), "_", IF(Table2[[#This Row],[ActualHomeScore]]=Table2[[#This Row],[PredictedHomeScore]], "Y", "N"))</f>
        <v>_</v>
      </c>
      <c r="R1294" s="2"/>
      <c r="S1294" s="2" t="str">
        <f t="shared" si="60"/>
        <v>_</v>
      </c>
      <c r="T1294" s="2">
        <f>IF(VLOOKUP(Table2[[#This Row],[AwayTeam]],Table3[[Teams]:[D]],2)=VLOOKUP(Table2[[#This Row],[HomeTeam]],Table3[[Teams]:[D]],2),1,0)</f>
        <v>1</v>
      </c>
      <c r="U1294" s="2">
        <f>IF(VLOOKUP(Table2[[#This Row],[AwayTeam]],Table3[[Teams]:[D]],3)=VLOOKUP(Table2[[#This Row],[HomeTeam]],Table3[[Teams]:[D]],3),1,0)</f>
        <v>1</v>
      </c>
      <c r="V1294" s="2">
        <f>IF(Table2[[#This Row],[InterConf]]=1,IF(Table2[[#This Row],[InterDiv]]=0, 1, 0), 0)</f>
        <v>0</v>
      </c>
      <c r="W1294" s="2">
        <f>IF(VLOOKUP(Table2[[#This Row],[AwayTeam]],Table3[[Teams]:[D]],2)&lt;&gt;VLOOKUP(Table2[[#This Row],[HomeTeam]],Table3[[Teams]:[D]],2),1,0)</f>
        <v>0</v>
      </c>
    </row>
    <row r="1295" spans="1:23" x14ac:dyDescent="0.25">
      <c r="B1295" s="1">
        <v>45762</v>
      </c>
      <c r="C1295" s="9" t="s">
        <v>1407</v>
      </c>
      <c r="D1295" s="2" t="s">
        <v>17</v>
      </c>
      <c r="E1295" s="2" t="s">
        <v>30</v>
      </c>
      <c r="F1295" s="2"/>
      <c r="G1295" s="2"/>
      <c r="H1295" s="2" t="str">
        <f t="shared" si="62"/>
        <v>_</v>
      </c>
      <c r="I1295" s="2"/>
      <c r="J1295" s="2"/>
      <c r="K1295" s="2"/>
      <c r="L1295" s="2" t="str">
        <f t="shared" si="61"/>
        <v>_</v>
      </c>
      <c r="M1295" s="2"/>
      <c r="N1295" s="2">
        <f>IF(ISBLANK(Table2[[#This Row],[ActualResult]]), 0, 1)</f>
        <v>0</v>
      </c>
      <c r="O1295" s="2" t="str">
        <f>IF(ISBLANK(Table2[[#This Row],[ActualResult]]), "_", IF(Table2[[#This Row],[ActualWinner]]=Table2[[#This Row],[PredictedWinner]], "Y", "N"))</f>
        <v>_</v>
      </c>
      <c r="P1295" s="2" t="str">
        <f>IF(ISBLANK(Table2[[#This Row],[ActualResult]]), "_", IF(Table2[[#This Row],[ActualAwayScore]]=Table2[[#This Row],[PredictedAwayScore]], "Y", "N"))</f>
        <v>_</v>
      </c>
      <c r="Q1295" s="2" t="str">
        <f>IF(ISBLANK(Table2[[#This Row],[ActualResult]]), "_", IF(Table2[[#This Row],[ActualHomeScore]]=Table2[[#This Row],[PredictedHomeScore]], "Y", "N"))</f>
        <v>_</v>
      </c>
      <c r="R1295" s="2"/>
      <c r="S1295" s="2" t="str">
        <f t="shared" si="60"/>
        <v>_</v>
      </c>
      <c r="T1295" s="2">
        <f>IF(VLOOKUP(Table2[[#This Row],[AwayTeam]],Table3[[Teams]:[D]],2)=VLOOKUP(Table2[[#This Row],[HomeTeam]],Table3[[Teams]:[D]],2),1,0)</f>
        <v>0</v>
      </c>
      <c r="U1295" s="2">
        <f>IF(VLOOKUP(Table2[[#This Row],[AwayTeam]],Table3[[Teams]:[D]],3)=VLOOKUP(Table2[[#This Row],[HomeTeam]],Table3[[Teams]:[D]],3),1,0)</f>
        <v>0</v>
      </c>
      <c r="V1295" s="2">
        <f>IF(Table2[[#This Row],[InterConf]]=1,IF(Table2[[#This Row],[InterDiv]]=0, 1, 0), 0)</f>
        <v>0</v>
      </c>
      <c r="W1295" s="2">
        <f>IF(VLOOKUP(Table2[[#This Row],[AwayTeam]],Table3[[Teams]:[D]],2)&lt;&gt;VLOOKUP(Table2[[#This Row],[HomeTeam]],Table3[[Teams]:[D]],2),1,0)</f>
        <v>1</v>
      </c>
    </row>
    <row r="1296" spans="1:23" x14ac:dyDescent="0.25">
      <c r="B1296" s="1">
        <v>45762</v>
      </c>
      <c r="C1296" s="9" t="s">
        <v>1408</v>
      </c>
      <c r="D1296" s="2" t="s">
        <v>14</v>
      </c>
      <c r="E1296" s="2" t="s">
        <v>43</v>
      </c>
      <c r="F1296" s="2"/>
      <c r="G1296" s="2"/>
      <c r="H1296" s="2" t="str">
        <f t="shared" si="62"/>
        <v>_</v>
      </c>
      <c r="I1296" s="2"/>
      <c r="J1296" s="2"/>
      <c r="K1296" s="2"/>
      <c r="L1296" s="2" t="str">
        <f t="shared" si="61"/>
        <v>_</v>
      </c>
      <c r="M1296" s="2"/>
      <c r="N1296" s="2">
        <f>IF(ISBLANK(Table2[[#This Row],[ActualResult]]), 0, 1)</f>
        <v>0</v>
      </c>
      <c r="O1296" s="2" t="str">
        <f>IF(ISBLANK(Table2[[#This Row],[ActualResult]]), "_", IF(Table2[[#This Row],[ActualWinner]]=Table2[[#This Row],[PredictedWinner]], "Y", "N"))</f>
        <v>_</v>
      </c>
      <c r="P1296" s="2" t="str">
        <f>IF(ISBLANK(Table2[[#This Row],[ActualResult]]), "_", IF(Table2[[#This Row],[ActualAwayScore]]=Table2[[#This Row],[PredictedAwayScore]], "Y", "N"))</f>
        <v>_</v>
      </c>
      <c r="Q1296" s="2" t="str">
        <f>IF(ISBLANK(Table2[[#This Row],[ActualResult]]), "_", IF(Table2[[#This Row],[ActualHomeScore]]=Table2[[#This Row],[PredictedHomeScore]], "Y", "N"))</f>
        <v>_</v>
      </c>
      <c r="R1296" s="2"/>
      <c r="S1296" s="2" t="str">
        <f t="shared" si="60"/>
        <v>_</v>
      </c>
      <c r="T1296" s="2">
        <f>IF(VLOOKUP(Table2[[#This Row],[AwayTeam]],Table3[[Teams]:[D]],2)=VLOOKUP(Table2[[#This Row],[HomeTeam]],Table3[[Teams]:[D]],2),1,0)</f>
        <v>1</v>
      </c>
      <c r="U1296" s="2">
        <f>IF(VLOOKUP(Table2[[#This Row],[AwayTeam]],Table3[[Teams]:[D]],3)=VLOOKUP(Table2[[#This Row],[HomeTeam]],Table3[[Teams]:[D]],3),1,0)</f>
        <v>1</v>
      </c>
      <c r="V1296" s="2">
        <f>IF(Table2[[#This Row],[InterConf]]=1,IF(Table2[[#This Row],[InterDiv]]=0, 1, 0), 0)</f>
        <v>0</v>
      </c>
      <c r="W1296" s="2">
        <f>IF(VLOOKUP(Table2[[#This Row],[AwayTeam]],Table3[[Teams]:[D]],2)&lt;&gt;VLOOKUP(Table2[[#This Row],[HomeTeam]],Table3[[Teams]:[D]],2),1,0)</f>
        <v>0</v>
      </c>
    </row>
    <row r="1297" spans="1:23" x14ac:dyDescent="0.25">
      <c r="B1297" s="1">
        <v>45762</v>
      </c>
      <c r="C1297" s="9" t="s">
        <v>1409</v>
      </c>
      <c r="D1297" s="2" t="s">
        <v>36</v>
      </c>
      <c r="E1297" s="2" t="s">
        <v>45</v>
      </c>
      <c r="F1297" s="2"/>
      <c r="G1297" s="2"/>
      <c r="H1297" s="2" t="str">
        <f t="shared" si="62"/>
        <v>_</v>
      </c>
      <c r="I1297" s="2"/>
      <c r="J1297" s="2"/>
      <c r="K1297" s="2"/>
      <c r="L1297" s="2" t="str">
        <f t="shared" si="61"/>
        <v>_</v>
      </c>
      <c r="M1297" s="2"/>
      <c r="N1297" s="2">
        <f>IF(ISBLANK(Table2[[#This Row],[ActualResult]]), 0, 1)</f>
        <v>0</v>
      </c>
      <c r="O1297" s="2" t="str">
        <f>IF(ISBLANK(Table2[[#This Row],[ActualResult]]), "_", IF(Table2[[#This Row],[ActualWinner]]=Table2[[#This Row],[PredictedWinner]], "Y", "N"))</f>
        <v>_</v>
      </c>
      <c r="P1297" s="2" t="str">
        <f>IF(ISBLANK(Table2[[#This Row],[ActualResult]]), "_", IF(Table2[[#This Row],[ActualAwayScore]]=Table2[[#This Row],[PredictedAwayScore]], "Y", "N"))</f>
        <v>_</v>
      </c>
      <c r="Q1297" s="2" t="str">
        <f>IF(ISBLANK(Table2[[#This Row],[ActualResult]]), "_", IF(Table2[[#This Row],[ActualHomeScore]]=Table2[[#This Row],[PredictedHomeScore]], "Y", "N"))</f>
        <v>_</v>
      </c>
      <c r="R1297" s="2"/>
      <c r="S1297" s="2" t="str">
        <f t="shared" si="60"/>
        <v>_</v>
      </c>
      <c r="T1297" s="2">
        <f>IF(VLOOKUP(Table2[[#This Row],[AwayTeam]],Table3[[Teams]:[D]],2)=VLOOKUP(Table2[[#This Row],[HomeTeam]],Table3[[Teams]:[D]],2),1,0)</f>
        <v>1</v>
      </c>
      <c r="U1297" s="2">
        <f>IF(VLOOKUP(Table2[[#This Row],[AwayTeam]],Table3[[Teams]:[D]],3)=VLOOKUP(Table2[[#This Row],[HomeTeam]],Table3[[Teams]:[D]],3),1,0)</f>
        <v>1</v>
      </c>
      <c r="V1297" s="2">
        <f>IF(Table2[[#This Row],[InterConf]]=1,IF(Table2[[#This Row],[InterDiv]]=0, 1, 0), 0)</f>
        <v>0</v>
      </c>
      <c r="W1297" s="2">
        <f>IF(VLOOKUP(Table2[[#This Row],[AwayTeam]],Table3[[Teams]:[D]],2)&lt;&gt;VLOOKUP(Table2[[#This Row],[HomeTeam]],Table3[[Teams]:[D]],2),1,0)</f>
        <v>0</v>
      </c>
    </row>
    <row r="1298" spans="1:23" x14ac:dyDescent="0.25">
      <c r="B1298" s="1">
        <v>45762</v>
      </c>
      <c r="C1298" s="9" t="s">
        <v>1410</v>
      </c>
      <c r="D1298" s="2" t="s">
        <v>46</v>
      </c>
      <c r="E1298" s="2" t="s">
        <v>33</v>
      </c>
      <c r="F1298" s="2"/>
      <c r="G1298" s="2"/>
      <c r="H1298" s="2" t="str">
        <f t="shared" si="62"/>
        <v>_</v>
      </c>
      <c r="I1298" s="2"/>
      <c r="J1298" s="2"/>
      <c r="K1298" s="2"/>
      <c r="L1298" s="2" t="str">
        <f t="shared" si="61"/>
        <v>_</v>
      </c>
      <c r="M1298" s="2"/>
      <c r="N1298" s="2">
        <f>IF(ISBLANK(Table2[[#This Row],[ActualResult]]), 0, 1)</f>
        <v>0</v>
      </c>
      <c r="O1298" s="2" t="str">
        <f>IF(ISBLANK(Table2[[#This Row],[ActualResult]]), "_", IF(Table2[[#This Row],[ActualWinner]]=Table2[[#This Row],[PredictedWinner]], "Y", "N"))</f>
        <v>_</v>
      </c>
      <c r="P1298" s="2" t="str">
        <f>IF(ISBLANK(Table2[[#This Row],[ActualResult]]), "_", IF(Table2[[#This Row],[ActualAwayScore]]=Table2[[#This Row],[PredictedAwayScore]], "Y", "N"))</f>
        <v>_</v>
      </c>
      <c r="Q1298" s="2" t="str">
        <f>IF(ISBLANK(Table2[[#This Row],[ActualResult]]), "_", IF(Table2[[#This Row],[ActualHomeScore]]=Table2[[#This Row],[PredictedHomeScore]], "Y", "N"))</f>
        <v>_</v>
      </c>
      <c r="R1298" s="2"/>
      <c r="S1298" s="2" t="str">
        <f t="shared" si="60"/>
        <v>_</v>
      </c>
      <c r="T1298" s="2">
        <f>IF(VLOOKUP(Table2[[#This Row],[AwayTeam]],Table3[[Teams]:[D]],2)=VLOOKUP(Table2[[#This Row],[HomeTeam]],Table3[[Teams]:[D]],2),1,0)</f>
        <v>1</v>
      </c>
      <c r="U1298" s="2">
        <f>IF(VLOOKUP(Table2[[#This Row],[AwayTeam]],Table3[[Teams]:[D]],3)=VLOOKUP(Table2[[#This Row],[HomeTeam]],Table3[[Teams]:[D]],3),1,0)</f>
        <v>1</v>
      </c>
      <c r="V1298" s="2">
        <f>IF(Table2[[#This Row],[InterConf]]=1,IF(Table2[[#This Row],[InterDiv]]=0, 1, 0), 0)</f>
        <v>0</v>
      </c>
      <c r="W1298" s="2">
        <f>IF(VLOOKUP(Table2[[#This Row],[AwayTeam]],Table3[[Teams]:[D]],2)&lt;&gt;VLOOKUP(Table2[[#This Row],[HomeTeam]],Table3[[Teams]:[D]],2),1,0)</f>
        <v>0</v>
      </c>
    </row>
    <row r="1299" spans="1:23" x14ac:dyDescent="0.25">
      <c r="B1299" s="1">
        <v>45762</v>
      </c>
      <c r="C1299" s="9" t="s">
        <v>1411</v>
      </c>
      <c r="D1299" s="2" t="s">
        <v>15</v>
      </c>
      <c r="E1299" s="2" t="s">
        <v>13</v>
      </c>
      <c r="F1299" s="2"/>
      <c r="G1299" s="2"/>
      <c r="H1299" s="2" t="str">
        <f t="shared" si="62"/>
        <v>_</v>
      </c>
      <c r="I1299" s="2"/>
      <c r="J1299" s="2"/>
      <c r="K1299" s="2"/>
      <c r="L1299" s="2" t="str">
        <f t="shared" si="61"/>
        <v>_</v>
      </c>
      <c r="M1299" s="2"/>
      <c r="N1299" s="2">
        <f>IF(ISBLANK(Table2[[#This Row],[ActualResult]]), 0, 1)</f>
        <v>0</v>
      </c>
      <c r="O1299" s="2" t="str">
        <f>IF(ISBLANK(Table2[[#This Row],[ActualResult]]), "_", IF(Table2[[#This Row],[ActualWinner]]=Table2[[#This Row],[PredictedWinner]], "Y", "N"))</f>
        <v>_</v>
      </c>
      <c r="P1299" s="2" t="str">
        <f>IF(ISBLANK(Table2[[#This Row],[ActualResult]]), "_", IF(Table2[[#This Row],[ActualAwayScore]]=Table2[[#This Row],[PredictedAwayScore]], "Y", "N"))</f>
        <v>_</v>
      </c>
      <c r="Q1299" s="2" t="str">
        <f>IF(ISBLANK(Table2[[#This Row],[ActualResult]]), "_", IF(Table2[[#This Row],[ActualHomeScore]]=Table2[[#This Row],[PredictedHomeScore]], "Y", "N"))</f>
        <v>_</v>
      </c>
      <c r="R1299" s="2"/>
      <c r="S1299" s="2" t="str">
        <f t="shared" si="60"/>
        <v>_</v>
      </c>
      <c r="T1299" s="2">
        <f>IF(VLOOKUP(Table2[[#This Row],[AwayTeam]],Table3[[Teams]:[D]],2)=VLOOKUP(Table2[[#This Row],[HomeTeam]],Table3[[Teams]:[D]],2),1,0)</f>
        <v>1</v>
      </c>
      <c r="U1299" s="2">
        <f>IF(VLOOKUP(Table2[[#This Row],[AwayTeam]],Table3[[Teams]:[D]],3)=VLOOKUP(Table2[[#This Row],[HomeTeam]],Table3[[Teams]:[D]],3),1,0)</f>
        <v>1</v>
      </c>
      <c r="V1299" s="2">
        <f>IF(Table2[[#This Row],[InterConf]]=1,IF(Table2[[#This Row],[InterDiv]]=0, 1, 0), 0)</f>
        <v>0</v>
      </c>
      <c r="W1299" s="2">
        <f>IF(VLOOKUP(Table2[[#This Row],[AwayTeam]],Table3[[Teams]:[D]],2)&lt;&gt;VLOOKUP(Table2[[#This Row],[HomeTeam]],Table3[[Teams]:[D]],2),1,0)</f>
        <v>0</v>
      </c>
    </row>
    <row r="1300" spans="1:23" x14ac:dyDescent="0.25">
      <c r="B1300" s="1">
        <v>45762</v>
      </c>
      <c r="C1300" s="9" t="s">
        <v>1412</v>
      </c>
      <c r="D1300" s="2" t="s">
        <v>47</v>
      </c>
      <c r="E1300" s="2" t="s">
        <v>37</v>
      </c>
      <c r="F1300" s="2"/>
      <c r="G1300" s="2"/>
      <c r="H1300" s="2" t="str">
        <f t="shared" si="62"/>
        <v>_</v>
      </c>
      <c r="I1300" s="2"/>
      <c r="J1300" s="2"/>
      <c r="K1300" s="2"/>
      <c r="L1300" s="2" t="str">
        <f t="shared" si="61"/>
        <v>_</v>
      </c>
      <c r="M1300" s="2"/>
      <c r="N1300" s="2">
        <f>IF(ISBLANK(Table2[[#This Row],[ActualResult]]), 0, 1)</f>
        <v>0</v>
      </c>
      <c r="O1300" s="2" t="str">
        <f>IF(ISBLANK(Table2[[#This Row],[ActualResult]]), "_", IF(Table2[[#This Row],[ActualWinner]]=Table2[[#This Row],[PredictedWinner]], "Y", "N"))</f>
        <v>_</v>
      </c>
      <c r="P1300" s="2" t="str">
        <f>IF(ISBLANK(Table2[[#This Row],[ActualResult]]), "_", IF(Table2[[#This Row],[ActualAwayScore]]=Table2[[#This Row],[PredictedAwayScore]], "Y", "N"))</f>
        <v>_</v>
      </c>
      <c r="Q1300" s="2" t="str">
        <f>IF(ISBLANK(Table2[[#This Row],[ActualResult]]), "_", IF(Table2[[#This Row],[ActualHomeScore]]=Table2[[#This Row],[PredictedHomeScore]], "Y", "N"))</f>
        <v>_</v>
      </c>
      <c r="R1300" s="2"/>
      <c r="S1300" s="2" t="str">
        <f t="shared" si="60"/>
        <v>_</v>
      </c>
      <c r="T1300" s="2">
        <f>IF(VLOOKUP(Table2[[#This Row],[AwayTeam]],Table3[[Teams]:[D]],2)=VLOOKUP(Table2[[#This Row],[HomeTeam]],Table3[[Teams]:[D]],2),1,0)</f>
        <v>1</v>
      </c>
      <c r="U1300" s="2">
        <f>IF(VLOOKUP(Table2[[#This Row],[AwayTeam]],Table3[[Teams]:[D]],3)=VLOOKUP(Table2[[#This Row],[HomeTeam]],Table3[[Teams]:[D]],3),1,0)</f>
        <v>0</v>
      </c>
      <c r="V1300" s="2">
        <f>IF(Table2[[#This Row],[InterConf]]=1,IF(Table2[[#This Row],[InterDiv]]=0, 1, 0), 0)</f>
        <v>1</v>
      </c>
      <c r="W1300" s="2">
        <f>IF(VLOOKUP(Table2[[#This Row],[AwayTeam]],Table3[[Teams]:[D]],2)&lt;&gt;VLOOKUP(Table2[[#This Row],[HomeTeam]],Table3[[Teams]:[D]],2),1,0)</f>
        <v>0</v>
      </c>
    </row>
    <row r="1301" spans="1:23" x14ac:dyDescent="0.25">
      <c r="B1301" s="1">
        <v>45762</v>
      </c>
      <c r="C1301" s="9" t="s">
        <v>1413</v>
      </c>
      <c r="D1301" s="2" t="s">
        <v>27</v>
      </c>
      <c r="E1301" s="2" t="s">
        <v>24</v>
      </c>
      <c r="F1301" s="2"/>
      <c r="G1301" s="2"/>
      <c r="H1301" s="2" t="str">
        <f t="shared" si="62"/>
        <v>_</v>
      </c>
      <c r="I1301" s="2"/>
      <c r="J1301" s="2"/>
      <c r="K1301" s="2"/>
      <c r="L1301" s="2" t="str">
        <f t="shared" si="61"/>
        <v>_</v>
      </c>
      <c r="M1301" s="2"/>
      <c r="N1301" s="2">
        <f>IF(ISBLANK(Table2[[#This Row],[ActualResult]]), 0, 1)</f>
        <v>0</v>
      </c>
      <c r="O1301" s="2" t="str">
        <f>IF(ISBLANK(Table2[[#This Row],[ActualResult]]), "_", IF(Table2[[#This Row],[ActualWinner]]=Table2[[#This Row],[PredictedWinner]], "Y", "N"))</f>
        <v>_</v>
      </c>
      <c r="P1301" s="2" t="str">
        <f>IF(ISBLANK(Table2[[#This Row],[ActualResult]]), "_", IF(Table2[[#This Row],[ActualAwayScore]]=Table2[[#This Row],[PredictedAwayScore]], "Y", "N"))</f>
        <v>_</v>
      </c>
      <c r="Q1301" s="2" t="str">
        <f>IF(ISBLANK(Table2[[#This Row],[ActualResult]]), "_", IF(Table2[[#This Row],[ActualHomeScore]]=Table2[[#This Row],[PredictedHomeScore]], "Y", "N"))</f>
        <v>_</v>
      </c>
      <c r="R1301" s="2"/>
      <c r="S1301" s="2" t="str">
        <f t="shared" si="60"/>
        <v>_</v>
      </c>
      <c r="T1301" s="2">
        <f>IF(VLOOKUP(Table2[[#This Row],[AwayTeam]],Table3[[Teams]:[D]],2)=VLOOKUP(Table2[[#This Row],[HomeTeam]],Table3[[Teams]:[D]],2),1,0)</f>
        <v>1</v>
      </c>
      <c r="U1301" s="2">
        <f>IF(VLOOKUP(Table2[[#This Row],[AwayTeam]],Table3[[Teams]:[D]],3)=VLOOKUP(Table2[[#This Row],[HomeTeam]],Table3[[Teams]:[D]],3),1,0)</f>
        <v>1</v>
      </c>
      <c r="V1301" s="2">
        <f>IF(Table2[[#This Row],[InterConf]]=1,IF(Table2[[#This Row],[InterDiv]]=0, 1, 0), 0)</f>
        <v>0</v>
      </c>
      <c r="W1301" s="2">
        <f>IF(VLOOKUP(Table2[[#This Row],[AwayTeam]],Table3[[Teams]:[D]],2)&lt;&gt;VLOOKUP(Table2[[#This Row],[HomeTeam]],Table3[[Teams]:[D]],2),1,0)</f>
        <v>0</v>
      </c>
    </row>
    <row r="1302" spans="1:23" x14ac:dyDescent="0.25">
      <c r="A1302" s="5"/>
      <c r="B1302" s="3">
        <v>45762</v>
      </c>
      <c r="C1302" s="10" t="s">
        <v>1414</v>
      </c>
      <c r="D1302" s="4" t="s">
        <v>28</v>
      </c>
      <c r="E1302" s="4" t="s">
        <v>12</v>
      </c>
      <c r="F1302" s="4"/>
      <c r="G1302" s="4"/>
      <c r="H1302" s="4" t="str">
        <f t="shared" si="62"/>
        <v>_</v>
      </c>
      <c r="I1302" s="4"/>
      <c r="J1302" s="4"/>
      <c r="K1302" s="4"/>
      <c r="L1302" s="2" t="str">
        <f t="shared" si="61"/>
        <v>_</v>
      </c>
      <c r="M1302" s="4"/>
      <c r="N1302" s="4">
        <f>IF(ISBLANK(Table2[[#This Row],[ActualResult]]), 0, 1)</f>
        <v>0</v>
      </c>
      <c r="O1302" s="4" t="str">
        <f>IF(ISBLANK(Table2[[#This Row],[ActualResult]]), "_", IF(Table2[[#This Row],[ActualWinner]]=Table2[[#This Row],[PredictedWinner]], "Y", "N"))</f>
        <v>_</v>
      </c>
      <c r="P1302" s="4" t="str">
        <f>IF(ISBLANK(Table2[[#This Row],[ActualResult]]), "_", IF(Table2[[#This Row],[ActualAwayScore]]=Table2[[#This Row],[PredictedAwayScore]], "Y", "N"))</f>
        <v>_</v>
      </c>
      <c r="Q1302" s="4" t="str">
        <f>IF(ISBLANK(Table2[[#This Row],[ActualResult]]), "_", IF(Table2[[#This Row],[ActualHomeScore]]=Table2[[#This Row],[PredictedHomeScore]], "Y", "N"))</f>
        <v>_</v>
      </c>
      <c r="R1302" s="2"/>
      <c r="S1302" s="2" t="str">
        <f t="shared" si="60"/>
        <v>_</v>
      </c>
      <c r="T1302" s="2">
        <f>IF(VLOOKUP(Table2[[#This Row],[AwayTeam]],Table3[[Teams]:[D]],2)=VLOOKUP(Table2[[#This Row],[HomeTeam]],Table3[[Teams]:[D]],2),1,0)</f>
        <v>1</v>
      </c>
      <c r="U1302" s="2">
        <f>IF(VLOOKUP(Table2[[#This Row],[AwayTeam]],Table3[[Teams]:[D]],3)=VLOOKUP(Table2[[#This Row],[HomeTeam]],Table3[[Teams]:[D]],3),1,0)</f>
        <v>1</v>
      </c>
      <c r="V1302" s="2">
        <f>IF(Table2[[#This Row],[InterConf]]=1,IF(Table2[[#This Row],[InterDiv]]=0, 1, 0), 0)</f>
        <v>0</v>
      </c>
      <c r="W1302" s="2">
        <f>IF(VLOOKUP(Table2[[#This Row],[AwayTeam]],Table3[[Teams]:[D]],2)&lt;&gt;VLOOKUP(Table2[[#This Row],[HomeTeam]],Table3[[Teams]:[D]],2),1,0)</f>
        <v>0</v>
      </c>
    </row>
    <row r="1303" spans="1:23" x14ac:dyDescent="0.25">
      <c r="B1303" s="1">
        <v>45763</v>
      </c>
      <c r="C1303" s="9" t="s">
        <v>1415</v>
      </c>
      <c r="D1303" s="2" t="s">
        <v>44</v>
      </c>
      <c r="E1303" s="2" t="s">
        <v>19</v>
      </c>
      <c r="F1303" s="2"/>
      <c r="G1303" s="2"/>
      <c r="H1303" s="2" t="str">
        <f t="shared" si="62"/>
        <v>_</v>
      </c>
      <c r="I1303" s="2"/>
      <c r="J1303" s="2"/>
      <c r="K1303" s="2"/>
      <c r="L1303" s="19" t="str">
        <f t="shared" si="61"/>
        <v>_</v>
      </c>
      <c r="M1303" s="2"/>
      <c r="N1303" s="2">
        <f>IF(ISBLANK(Table2[[#This Row],[ActualResult]]), 0, 1)</f>
        <v>0</v>
      </c>
      <c r="O1303" s="2" t="str">
        <f>IF(ISBLANK(Table2[[#This Row],[ActualResult]]), "_", IF(Table2[[#This Row],[ActualWinner]]=Table2[[#This Row],[PredictedWinner]], "Y", "N"))</f>
        <v>_</v>
      </c>
      <c r="P1303" s="2" t="str">
        <f>IF(ISBLANK(Table2[[#This Row],[ActualResult]]), "_", IF(Table2[[#This Row],[ActualAwayScore]]=Table2[[#This Row],[PredictedAwayScore]], "Y", "N"))</f>
        <v>_</v>
      </c>
      <c r="Q1303" s="2" t="str">
        <f>IF(ISBLANK(Table2[[#This Row],[ActualResult]]), "_", IF(Table2[[#This Row],[ActualHomeScore]]=Table2[[#This Row],[PredictedHomeScore]], "Y", "N"))</f>
        <v>_</v>
      </c>
      <c r="R1303" s="2"/>
      <c r="S1303" s="2" t="str">
        <f t="shared" si="60"/>
        <v>_</v>
      </c>
      <c r="T1303" s="2">
        <f>IF(VLOOKUP(Table2[[#This Row],[AwayTeam]],Table3[[Teams]:[D]],2)=VLOOKUP(Table2[[#This Row],[HomeTeam]],Table3[[Teams]:[D]],2),1,0)</f>
        <v>1</v>
      </c>
      <c r="U1303" s="2">
        <f>IF(VLOOKUP(Table2[[#This Row],[AwayTeam]],Table3[[Teams]:[D]],3)=VLOOKUP(Table2[[#This Row],[HomeTeam]],Table3[[Teams]:[D]],3),1,0)</f>
        <v>0</v>
      </c>
      <c r="V1303" s="2">
        <f>IF(Table2[[#This Row],[InterConf]]=1,IF(Table2[[#This Row],[InterDiv]]=0, 1, 0), 0)</f>
        <v>1</v>
      </c>
      <c r="W1303" s="2">
        <f>IF(VLOOKUP(Table2[[#This Row],[AwayTeam]],Table3[[Teams]:[D]],2)&lt;&gt;VLOOKUP(Table2[[#This Row],[HomeTeam]],Table3[[Teams]:[D]],2),1,0)</f>
        <v>0</v>
      </c>
    </row>
    <row r="1304" spans="1:23" x14ac:dyDescent="0.25">
      <c r="B1304" s="1">
        <v>45763</v>
      </c>
      <c r="C1304" s="9" t="s">
        <v>1416</v>
      </c>
      <c r="D1304" s="2" t="s">
        <v>47</v>
      </c>
      <c r="E1304" s="2" t="s">
        <v>22</v>
      </c>
      <c r="F1304" s="2"/>
      <c r="G1304" s="2"/>
      <c r="H1304" s="2" t="str">
        <f t="shared" si="62"/>
        <v>_</v>
      </c>
      <c r="I1304" s="2"/>
      <c r="J1304" s="2"/>
      <c r="K1304" s="2"/>
      <c r="L1304" s="2" t="str">
        <f t="shared" si="61"/>
        <v>_</v>
      </c>
      <c r="M1304" s="2"/>
      <c r="N1304" s="2">
        <f>IF(ISBLANK(Table2[[#This Row],[ActualResult]]), 0, 1)</f>
        <v>0</v>
      </c>
      <c r="O1304" s="2" t="str">
        <f>IF(ISBLANK(Table2[[#This Row],[ActualResult]]), "_", IF(Table2[[#This Row],[ActualWinner]]=Table2[[#This Row],[PredictedWinner]], "Y", "N"))</f>
        <v>_</v>
      </c>
      <c r="P1304" s="2" t="str">
        <f>IF(ISBLANK(Table2[[#This Row],[ActualResult]]), "_", IF(Table2[[#This Row],[ActualAwayScore]]=Table2[[#This Row],[PredictedAwayScore]], "Y", "N"))</f>
        <v>_</v>
      </c>
      <c r="Q1304" s="2" t="str">
        <f>IF(ISBLANK(Table2[[#This Row],[ActualResult]]), "_", IF(Table2[[#This Row],[ActualHomeScore]]=Table2[[#This Row],[PredictedHomeScore]], "Y", "N"))</f>
        <v>_</v>
      </c>
      <c r="R1304" s="2"/>
      <c r="S1304" s="2" t="str">
        <f t="shared" si="60"/>
        <v>_</v>
      </c>
      <c r="T1304" s="2">
        <f>IF(VLOOKUP(Table2[[#This Row],[AwayTeam]],Table3[[Teams]:[D]],2)=VLOOKUP(Table2[[#This Row],[HomeTeam]],Table3[[Teams]:[D]],2),1,0)</f>
        <v>1</v>
      </c>
      <c r="U1304" s="2">
        <f>IF(VLOOKUP(Table2[[#This Row],[AwayTeam]],Table3[[Teams]:[D]],3)=VLOOKUP(Table2[[#This Row],[HomeTeam]],Table3[[Teams]:[D]],3),1,0)</f>
        <v>0</v>
      </c>
      <c r="V1304" s="2">
        <f>IF(Table2[[#This Row],[InterConf]]=1,IF(Table2[[#This Row],[InterDiv]]=0, 1, 0), 0)</f>
        <v>1</v>
      </c>
      <c r="W1304" s="2">
        <f>IF(VLOOKUP(Table2[[#This Row],[AwayTeam]],Table3[[Teams]:[D]],2)&lt;&gt;VLOOKUP(Table2[[#This Row],[HomeTeam]],Table3[[Teams]:[D]],2),1,0)</f>
        <v>0</v>
      </c>
    </row>
    <row r="1305" spans="1:23" x14ac:dyDescent="0.25">
      <c r="B1305" s="1">
        <v>45763</v>
      </c>
      <c r="C1305" s="9" t="s">
        <v>1417</v>
      </c>
      <c r="D1305" s="2" t="s">
        <v>31</v>
      </c>
      <c r="E1305" s="2" t="s">
        <v>32</v>
      </c>
      <c r="F1305" s="2"/>
      <c r="G1305" s="2"/>
      <c r="H1305" s="2" t="str">
        <f t="shared" si="62"/>
        <v>_</v>
      </c>
      <c r="I1305" s="2"/>
      <c r="J1305" s="2"/>
      <c r="K1305" s="2"/>
      <c r="L1305" s="2" t="str">
        <f t="shared" si="61"/>
        <v>_</v>
      </c>
      <c r="M1305" s="2"/>
      <c r="N1305" s="2">
        <f>IF(ISBLANK(Table2[[#This Row],[ActualResult]]), 0, 1)</f>
        <v>0</v>
      </c>
      <c r="O1305" s="2" t="str">
        <f>IF(ISBLANK(Table2[[#This Row],[ActualResult]]), "_", IF(Table2[[#This Row],[ActualWinner]]=Table2[[#This Row],[PredictedWinner]], "Y", "N"))</f>
        <v>_</v>
      </c>
      <c r="P1305" s="2" t="str">
        <f>IF(ISBLANK(Table2[[#This Row],[ActualResult]]), "_", IF(Table2[[#This Row],[ActualAwayScore]]=Table2[[#This Row],[PredictedAwayScore]], "Y", "N"))</f>
        <v>_</v>
      </c>
      <c r="Q1305" s="2" t="str">
        <f>IF(ISBLANK(Table2[[#This Row],[ActualResult]]), "_", IF(Table2[[#This Row],[ActualHomeScore]]=Table2[[#This Row],[PredictedHomeScore]], "Y", "N"))</f>
        <v>_</v>
      </c>
      <c r="R1305" s="2"/>
      <c r="S1305" s="2" t="str">
        <f t="shared" si="60"/>
        <v>_</v>
      </c>
      <c r="T1305" s="2">
        <f>IF(VLOOKUP(Table2[[#This Row],[AwayTeam]],Table3[[Teams]:[D]],2)=VLOOKUP(Table2[[#This Row],[HomeTeam]],Table3[[Teams]:[D]],2),1,0)</f>
        <v>1</v>
      </c>
      <c r="U1305" s="2">
        <f>IF(VLOOKUP(Table2[[#This Row],[AwayTeam]],Table3[[Teams]:[D]],3)=VLOOKUP(Table2[[#This Row],[HomeTeam]],Table3[[Teams]:[D]],3),1,0)</f>
        <v>0</v>
      </c>
      <c r="V1305" s="2">
        <f>IF(Table2[[#This Row],[InterConf]]=1,IF(Table2[[#This Row],[InterDiv]]=0, 1, 0), 0)</f>
        <v>1</v>
      </c>
      <c r="W1305" s="2">
        <f>IF(VLOOKUP(Table2[[#This Row],[AwayTeam]],Table3[[Teams]:[D]],2)&lt;&gt;VLOOKUP(Table2[[#This Row],[HomeTeam]],Table3[[Teams]:[D]],2),1,0)</f>
        <v>0</v>
      </c>
    </row>
    <row r="1306" spans="1:23" x14ac:dyDescent="0.25">
      <c r="B1306" s="1">
        <v>45763</v>
      </c>
      <c r="C1306" s="9" t="s">
        <v>1418</v>
      </c>
      <c r="D1306" s="2" t="s">
        <v>34</v>
      </c>
      <c r="E1306" s="2" t="s">
        <v>35</v>
      </c>
      <c r="F1306" s="2"/>
      <c r="G1306" s="2"/>
      <c r="H1306" s="2" t="str">
        <f t="shared" si="62"/>
        <v>_</v>
      </c>
      <c r="I1306" s="2"/>
      <c r="J1306" s="2"/>
      <c r="K1306" s="2"/>
      <c r="L1306" s="2" t="str">
        <f t="shared" si="61"/>
        <v>_</v>
      </c>
      <c r="M1306" s="2"/>
      <c r="N1306" s="2">
        <f>IF(ISBLANK(Table2[[#This Row],[ActualResult]]), 0, 1)</f>
        <v>0</v>
      </c>
      <c r="O1306" s="2" t="str">
        <f>IF(ISBLANK(Table2[[#This Row],[ActualResult]]), "_", IF(Table2[[#This Row],[ActualWinner]]=Table2[[#This Row],[PredictedWinner]], "Y", "N"))</f>
        <v>_</v>
      </c>
      <c r="P1306" s="2" t="str">
        <f>IF(ISBLANK(Table2[[#This Row],[ActualResult]]), "_", IF(Table2[[#This Row],[ActualAwayScore]]=Table2[[#This Row],[PredictedAwayScore]], "Y", "N"))</f>
        <v>_</v>
      </c>
      <c r="Q1306" s="2" t="str">
        <f>IF(ISBLANK(Table2[[#This Row],[ActualResult]]), "_", IF(Table2[[#This Row],[ActualHomeScore]]=Table2[[#This Row],[PredictedHomeScore]], "Y", "N"))</f>
        <v>_</v>
      </c>
      <c r="R1306" s="2"/>
      <c r="S1306" s="2" t="str">
        <f t="shared" si="60"/>
        <v>_</v>
      </c>
      <c r="T1306" s="2">
        <f>IF(VLOOKUP(Table2[[#This Row],[AwayTeam]],Table3[[Teams]:[D]],2)=VLOOKUP(Table2[[#This Row],[HomeTeam]],Table3[[Teams]:[D]],2),1,0)</f>
        <v>1</v>
      </c>
      <c r="U1306" s="2">
        <f>IF(VLOOKUP(Table2[[#This Row],[AwayTeam]],Table3[[Teams]:[D]],3)=VLOOKUP(Table2[[#This Row],[HomeTeam]],Table3[[Teams]:[D]],3),1,0)</f>
        <v>1</v>
      </c>
      <c r="V1306" s="2">
        <f>IF(Table2[[#This Row],[InterConf]]=1,IF(Table2[[#This Row],[InterDiv]]=0, 1, 0), 0)</f>
        <v>0</v>
      </c>
      <c r="W1306" s="2">
        <f>IF(VLOOKUP(Table2[[#This Row],[AwayTeam]],Table3[[Teams]:[D]],2)&lt;&gt;VLOOKUP(Table2[[#This Row],[HomeTeam]],Table3[[Teams]:[D]],2),1,0)</f>
        <v>0</v>
      </c>
    </row>
    <row r="1307" spans="1:23" x14ac:dyDescent="0.25">
      <c r="B1307" s="1">
        <v>45763</v>
      </c>
      <c r="C1307" s="9" t="s">
        <v>1419</v>
      </c>
      <c r="D1307" s="2" t="s">
        <v>27</v>
      </c>
      <c r="E1307" s="2" t="s">
        <v>25</v>
      </c>
      <c r="F1307" s="2"/>
      <c r="G1307" s="2"/>
      <c r="H1307" s="2" t="str">
        <f t="shared" si="62"/>
        <v>_</v>
      </c>
      <c r="I1307" s="2"/>
      <c r="J1307" s="2"/>
      <c r="K1307" s="2"/>
      <c r="L1307" s="2" t="str">
        <f t="shared" si="61"/>
        <v>_</v>
      </c>
      <c r="M1307" s="2"/>
      <c r="N1307" s="2">
        <f>IF(ISBLANK(Table2[[#This Row],[ActualResult]]), 0, 1)</f>
        <v>0</v>
      </c>
      <c r="O1307" s="2" t="str">
        <f>IF(ISBLANK(Table2[[#This Row],[ActualResult]]), "_", IF(Table2[[#This Row],[ActualWinner]]=Table2[[#This Row],[PredictedWinner]], "Y", "N"))</f>
        <v>_</v>
      </c>
      <c r="P1307" s="2" t="str">
        <f>IF(ISBLANK(Table2[[#This Row],[ActualResult]]), "_", IF(Table2[[#This Row],[ActualAwayScore]]=Table2[[#This Row],[PredictedAwayScore]], "Y", "N"))</f>
        <v>_</v>
      </c>
      <c r="Q1307" s="2" t="str">
        <f>IF(ISBLANK(Table2[[#This Row],[ActualResult]]), "_", IF(Table2[[#This Row],[ActualHomeScore]]=Table2[[#This Row],[PredictedHomeScore]], "Y", "N"))</f>
        <v>_</v>
      </c>
      <c r="R1307" s="2"/>
      <c r="S1307" s="2" t="str">
        <f t="shared" si="60"/>
        <v>_</v>
      </c>
      <c r="T1307" s="2">
        <f>IF(VLOOKUP(Table2[[#This Row],[AwayTeam]],Table3[[Teams]:[D]],2)=VLOOKUP(Table2[[#This Row],[HomeTeam]],Table3[[Teams]:[D]],2),1,0)</f>
        <v>1</v>
      </c>
      <c r="U1307" s="2">
        <f>IF(VLOOKUP(Table2[[#This Row],[AwayTeam]],Table3[[Teams]:[D]],3)=VLOOKUP(Table2[[#This Row],[HomeTeam]],Table3[[Teams]:[D]],3),1,0)</f>
        <v>1</v>
      </c>
      <c r="V1307" s="2">
        <f>IF(Table2[[#This Row],[InterConf]]=1,IF(Table2[[#This Row],[InterDiv]]=0, 1, 0), 0)</f>
        <v>0</v>
      </c>
      <c r="W1307" s="2">
        <f>IF(VLOOKUP(Table2[[#This Row],[AwayTeam]],Table3[[Teams]:[D]],2)&lt;&gt;VLOOKUP(Table2[[#This Row],[HomeTeam]],Table3[[Teams]:[D]],2),1,0)</f>
        <v>0</v>
      </c>
    </row>
    <row r="1308" spans="1:23" x14ac:dyDescent="0.25">
      <c r="A1308" s="5"/>
      <c r="B1308" s="3">
        <v>45763</v>
      </c>
      <c r="C1308" s="10" t="s">
        <v>1420</v>
      </c>
      <c r="D1308" s="4" t="s">
        <v>23</v>
      </c>
      <c r="E1308" s="4" t="s">
        <v>38</v>
      </c>
      <c r="F1308" s="4"/>
      <c r="G1308" s="4"/>
      <c r="H1308" s="4" t="str">
        <f t="shared" si="62"/>
        <v>_</v>
      </c>
      <c r="I1308" s="4"/>
      <c r="J1308" s="4"/>
      <c r="K1308" s="4"/>
      <c r="L1308" s="4" t="str">
        <f t="shared" si="61"/>
        <v>_</v>
      </c>
      <c r="M1308" s="4"/>
      <c r="N1308" s="4">
        <f>IF(ISBLANK(Table2[[#This Row],[ActualResult]]), 0, 1)</f>
        <v>0</v>
      </c>
      <c r="O1308" s="4" t="str">
        <f>IF(ISBLANK(Table2[[#This Row],[ActualResult]]), "_", IF(Table2[[#This Row],[ActualWinner]]=Table2[[#This Row],[PredictedWinner]], "Y", "N"))</f>
        <v>_</v>
      </c>
      <c r="P1308" s="4" t="str">
        <f>IF(ISBLANK(Table2[[#This Row],[ActualResult]]), "_", IF(Table2[[#This Row],[ActualAwayScore]]=Table2[[#This Row],[PredictedAwayScore]], "Y", "N"))</f>
        <v>_</v>
      </c>
      <c r="Q1308" s="4" t="str">
        <f>IF(ISBLANK(Table2[[#This Row],[ActualResult]]), "_", IF(Table2[[#This Row],[ActualHomeScore]]=Table2[[#This Row],[PredictedHomeScore]], "Y", "N"))</f>
        <v>_</v>
      </c>
      <c r="R1308" s="2"/>
      <c r="S1308" s="2" t="str">
        <f t="shared" si="60"/>
        <v>_</v>
      </c>
      <c r="T1308" s="2">
        <f>IF(VLOOKUP(Table2[[#This Row],[AwayTeam]],Table3[[Teams]:[D]],2)=VLOOKUP(Table2[[#This Row],[HomeTeam]],Table3[[Teams]:[D]],2),1,0)</f>
        <v>1</v>
      </c>
      <c r="U1308" s="2">
        <f>IF(VLOOKUP(Table2[[#This Row],[AwayTeam]],Table3[[Teams]:[D]],3)=VLOOKUP(Table2[[#This Row],[HomeTeam]],Table3[[Teams]:[D]],3),1,0)</f>
        <v>1</v>
      </c>
      <c r="V1308" s="2">
        <f>IF(Table2[[#This Row],[InterConf]]=1,IF(Table2[[#This Row],[InterDiv]]=0, 1, 0), 0)</f>
        <v>0</v>
      </c>
      <c r="W1308" s="2">
        <f>IF(VLOOKUP(Table2[[#This Row],[AwayTeam]],Table3[[Teams]:[D]],2)&lt;&gt;VLOOKUP(Table2[[#This Row],[HomeTeam]],Table3[[Teams]:[D]],2),1,0)</f>
        <v>0</v>
      </c>
    </row>
    <row r="1309" spans="1:23" x14ac:dyDescent="0.25">
      <c r="B1309" s="1">
        <v>45764</v>
      </c>
      <c r="C1309" s="9" t="s">
        <v>1421</v>
      </c>
      <c r="D1309" s="2" t="s">
        <v>45</v>
      </c>
      <c r="E1309" s="2" t="s">
        <v>29</v>
      </c>
      <c r="F1309" s="2"/>
      <c r="G1309" s="2"/>
      <c r="H1309" s="2" t="str">
        <f t="shared" si="62"/>
        <v>_</v>
      </c>
      <c r="I1309" s="2"/>
      <c r="J1309" s="2"/>
      <c r="K1309" s="2"/>
      <c r="L1309" s="2" t="str">
        <f t="shared" si="61"/>
        <v>_</v>
      </c>
      <c r="M1309" s="2"/>
      <c r="N1309" s="2">
        <f>IF(ISBLANK(Table2[[#This Row],[ActualResult]]), 0, 1)</f>
        <v>0</v>
      </c>
      <c r="O1309" s="2" t="str">
        <f>IF(ISBLANK(Table2[[#This Row],[ActualResult]]), "_", IF(Table2[[#This Row],[ActualWinner]]=Table2[[#This Row],[PredictedWinner]], "Y", "N"))</f>
        <v>_</v>
      </c>
      <c r="P1309" s="2" t="str">
        <f>IF(ISBLANK(Table2[[#This Row],[ActualResult]]), "_", IF(Table2[[#This Row],[ActualAwayScore]]=Table2[[#This Row],[PredictedAwayScore]], "Y", "N"))</f>
        <v>_</v>
      </c>
      <c r="Q1309" s="2" t="str">
        <f>IF(ISBLANK(Table2[[#This Row],[ActualResult]]), "_", IF(Table2[[#This Row],[ActualHomeScore]]=Table2[[#This Row],[PredictedHomeScore]], "Y", "N"))</f>
        <v>_</v>
      </c>
      <c r="R1309" s="2"/>
      <c r="S1309" s="2" t="str">
        <f t="shared" si="60"/>
        <v>_</v>
      </c>
      <c r="T1309" s="2">
        <f>IF(VLOOKUP(Table2[[#This Row],[AwayTeam]],Table3[[Teams]:[D]],2)=VLOOKUP(Table2[[#This Row],[HomeTeam]],Table3[[Teams]:[D]],2),1,0)</f>
        <v>1</v>
      </c>
      <c r="U1309" s="2">
        <f>IF(VLOOKUP(Table2[[#This Row],[AwayTeam]],Table3[[Teams]:[D]],3)=VLOOKUP(Table2[[#This Row],[HomeTeam]],Table3[[Teams]:[D]],3),1,0)</f>
        <v>0</v>
      </c>
      <c r="V1309" s="2">
        <f>IF(Table2[[#This Row],[InterConf]]=1,IF(Table2[[#This Row],[InterDiv]]=0, 1, 0), 0)</f>
        <v>1</v>
      </c>
      <c r="W1309" s="2">
        <f>IF(VLOOKUP(Table2[[#This Row],[AwayTeam]],Table3[[Teams]:[D]],2)&lt;&gt;VLOOKUP(Table2[[#This Row],[HomeTeam]],Table3[[Teams]:[D]],2),1,0)</f>
        <v>0</v>
      </c>
    </row>
    <row r="1310" spans="1:23" x14ac:dyDescent="0.25">
      <c r="B1310" s="1">
        <v>45764</v>
      </c>
      <c r="C1310" s="9" t="s">
        <v>1422</v>
      </c>
      <c r="D1310" s="2" t="s">
        <v>31</v>
      </c>
      <c r="E1310" s="2" t="s">
        <v>18</v>
      </c>
      <c r="F1310" s="2"/>
      <c r="G1310" s="2"/>
      <c r="H1310" s="2" t="str">
        <f t="shared" si="62"/>
        <v>_</v>
      </c>
      <c r="I1310" s="2"/>
      <c r="J1310" s="2"/>
      <c r="K1310" s="2"/>
      <c r="L1310" s="2" t="str">
        <f t="shared" si="61"/>
        <v>_</v>
      </c>
      <c r="M1310" s="2"/>
      <c r="N1310" s="2">
        <f>IF(ISBLANK(Table2[[#This Row],[ActualResult]]), 0, 1)</f>
        <v>0</v>
      </c>
      <c r="O1310" s="2" t="str">
        <f>IF(ISBLANK(Table2[[#This Row],[ActualResult]]), "_", IF(Table2[[#This Row],[ActualWinner]]=Table2[[#This Row],[PredictedWinner]], "Y", "N"))</f>
        <v>_</v>
      </c>
      <c r="P1310" s="2" t="str">
        <f>IF(ISBLANK(Table2[[#This Row],[ActualResult]]), "_", IF(Table2[[#This Row],[ActualAwayScore]]=Table2[[#This Row],[PredictedAwayScore]], "Y", "N"))</f>
        <v>_</v>
      </c>
      <c r="Q1310" s="2" t="str">
        <f>IF(ISBLANK(Table2[[#This Row],[ActualResult]]), "_", IF(Table2[[#This Row],[ActualHomeScore]]=Table2[[#This Row],[PredictedHomeScore]], "Y", "N"))</f>
        <v>_</v>
      </c>
      <c r="R1310" s="2"/>
      <c r="S1310" s="2" t="str">
        <f t="shared" si="60"/>
        <v>_</v>
      </c>
      <c r="T1310" s="2">
        <f>IF(VLOOKUP(Table2[[#This Row],[AwayTeam]],Table3[[Teams]:[D]],2)=VLOOKUP(Table2[[#This Row],[HomeTeam]],Table3[[Teams]:[D]],2),1,0)</f>
        <v>1</v>
      </c>
      <c r="U1310" s="2">
        <f>IF(VLOOKUP(Table2[[#This Row],[AwayTeam]],Table3[[Teams]:[D]],3)=VLOOKUP(Table2[[#This Row],[HomeTeam]],Table3[[Teams]:[D]],3),1,0)</f>
        <v>1</v>
      </c>
      <c r="V1310" s="2">
        <f>IF(Table2[[#This Row],[InterConf]]=1,IF(Table2[[#This Row],[InterDiv]]=0, 1, 0), 0)</f>
        <v>0</v>
      </c>
      <c r="W1310" s="2">
        <f>IF(VLOOKUP(Table2[[#This Row],[AwayTeam]],Table3[[Teams]:[D]],2)&lt;&gt;VLOOKUP(Table2[[#This Row],[HomeTeam]],Table3[[Teams]:[D]],2),1,0)</f>
        <v>0</v>
      </c>
    </row>
    <row r="1311" spans="1:23" x14ac:dyDescent="0.25">
      <c r="B1311" s="1">
        <v>45764</v>
      </c>
      <c r="C1311" s="9" t="s">
        <v>1423</v>
      </c>
      <c r="D1311" s="2" t="s">
        <v>44</v>
      </c>
      <c r="E1311" s="2" t="s">
        <v>30</v>
      </c>
      <c r="F1311" s="2"/>
      <c r="G1311" s="2"/>
      <c r="H1311" s="2" t="str">
        <f t="shared" si="62"/>
        <v>_</v>
      </c>
      <c r="I1311" s="2"/>
      <c r="J1311" s="2"/>
      <c r="K1311" s="2"/>
      <c r="L1311" s="2" t="str">
        <f t="shared" si="61"/>
        <v>_</v>
      </c>
      <c r="M1311" s="2"/>
      <c r="N1311" s="2">
        <f>IF(ISBLANK(Table2[[#This Row],[ActualResult]]), 0, 1)</f>
        <v>0</v>
      </c>
      <c r="O1311" s="2" t="str">
        <f>IF(ISBLANK(Table2[[#This Row],[ActualResult]]), "_", IF(Table2[[#This Row],[ActualWinner]]=Table2[[#This Row],[PredictedWinner]], "Y", "N"))</f>
        <v>_</v>
      </c>
      <c r="P1311" s="2" t="str">
        <f>IF(ISBLANK(Table2[[#This Row],[ActualResult]]), "_", IF(Table2[[#This Row],[ActualAwayScore]]=Table2[[#This Row],[PredictedAwayScore]], "Y", "N"))</f>
        <v>_</v>
      </c>
      <c r="Q1311" s="2" t="str">
        <f>IF(ISBLANK(Table2[[#This Row],[ActualResult]]), "_", IF(Table2[[#This Row],[ActualHomeScore]]=Table2[[#This Row],[PredictedHomeScore]], "Y", "N"))</f>
        <v>_</v>
      </c>
      <c r="R1311" s="2"/>
      <c r="S1311" s="2" t="str">
        <f t="shared" si="60"/>
        <v>_</v>
      </c>
      <c r="T1311" s="2">
        <f>IF(VLOOKUP(Table2[[#This Row],[AwayTeam]],Table3[[Teams]:[D]],2)=VLOOKUP(Table2[[#This Row],[HomeTeam]],Table3[[Teams]:[D]],2),1,0)</f>
        <v>1</v>
      </c>
      <c r="U1311" s="2">
        <f>IF(VLOOKUP(Table2[[#This Row],[AwayTeam]],Table3[[Teams]:[D]],3)=VLOOKUP(Table2[[#This Row],[HomeTeam]],Table3[[Teams]:[D]],3),1,0)</f>
        <v>0</v>
      </c>
      <c r="V1311" s="2">
        <f>IF(Table2[[#This Row],[InterConf]]=1,IF(Table2[[#This Row],[InterDiv]]=0, 1, 0), 0)</f>
        <v>1</v>
      </c>
      <c r="W1311" s="2">
        <f>IF(VLOOKUP(Table2[[#This Row],[AwayTeam]],Table3[[Teams]:[D]],2)&lt;&gt;VLOOKUP(Table2[[#This Row],[HomeTeam]],Table3[[Teams]:[D]],2),1,0)</f>
        <v>0</v>
      </c>
    </row>
    <row r="1312" spans="1:23" x14ac:dyDescent="0.25">
      <c r="B1312" s="1">
        <v>45764</v>
      </c>
      <c r="C1312" s="9" t="s">
        <v>1424</v>
      </c>
      <c r="D1312" s="2" t="s">
        <v>43</v>
      </c>
      <c r="E1312" s="2" t="s">
        <v>20</v>
      </c>
      <c r="F1312" s="2"/>
      <c r="G1312" s="2"/>
      <c r="H1312" s="2" t="str">
        <f t="shared" si="62"/>
        <v>_</v>
      </c>
      <c r="I1312" s="2"/>
      <c r="J1312" s="2"/>
      <c r="K1312" s="2"/>
      <c r="L1312" s="2" t="str">
        <f t="shared" si="61"/>
        <v>_</v>
      </c>
      <c r="M1312" s="2"/>
      <c r="N1312" s="2">
        <f>IF(ISBLANK(Table2[[#This Row],[ActualResult]]), 0, 1)</f>
        <v>0</v>
      </c>
      <c r="O1312" s="2" t="str">
        <f>IF(ISBLANK(Table2[[#This Row],[ActualResult]]), "_", IF(Table2[[#This Row],[ActualWinner]]=Table2[[#This Row],[PredictedWinner]], "Y", "N"))</f>
        <v>_</v>
      </c>
      <c r="P1312" s="2" t="str">
        <f>IF(ISBLANK(Table2[[#This Row],[ActualResult]]), "_", IF(Table2[[#This Row],[ActualAwayScore]]=Table2[[#This Row],[PredictedAwayScore]], "Y", "N"))</f>
        <v>_</v>
      </c>
      <c r="Q1312" s="2" t="str">
        <f>IF(ISBLANK(Table2[[#This Row],[ActualResult]]), "_", IF(Table2[[#This Row],[ActualHomeScore]]=Table2[[#This Row],[PredictedHomeScore]], "Y", "N"))</f>
        <v>_</v>
      </c>
      <c r="R1312" s="2"/>
      <c r="S1312" s="2" t="str">
        <f t="shared" si="60"/>
        <v>_</v>
      </c>
      <c r="T1312" s="2">
        <f>IF(VLOOKUP(Table2[[#This Row],[AwayTeam]],Table3[[Teams]:[D]],2)=VLOOKUP(Table2[[#This Row],[HomeTeam]],Table3[[Teams]:[D]],2),1,0)</f>
        <v>1</v>
      </c>
      <c r="U1312" s="2">
        <f>IF(VLOOKUP(Table2[[#This Row],[AwayTeam]],Table3[[Teams]:[D]],3)=VLOOKUP(Table2[[#This Row],[HomeTeam]],Table3[[Teams]:[D]],3),1,0)</f>
        <v>0</v>
      </c>
      <c r="V1312" s="2">
        <f>IF(Table2[[#This Row],[InterConf]]=1,IF(Table2[[#This Row],[InterDiv]]=0, 1, 0), 0)</f>
        <v>1</v>
      </c>
      <c r="W1312" s="2">
        <f>IF(VLOOKUP(Table2[[#This Row],[AwayTeam]],Table3[[Teams]:[D]],2)&lt;&gt;VLOOKUP(Table2[[#This Row],[HomeTeam]],Table3[[Teams]:[D]],2),1,0)</f>
        <v>0</v>
      </c>
    </row>
    <row r="1313" spans="2:23" x14ac:dyDescent="0.25">
      <c r="B1313" s="1">
        <v>45764</v>
      </c>
      <c r="C1313" s="9" t="s">
        <v>1425</v>
      </c>
      <c r="D1313" s="2" t="s">
        <v>46</v>
      </c>
      <c r="E1313" s="2" t="s">
        <v>21</v>
      </c>
      <c r="F1313" s="2"/>
      <c r="G1313" s="2"/>
      <c r="H1313" s="2" t="str">
        <f t="shared" si="62"/>
        <v>_</v>
      </c>
      <c r="I1313" s="2"/>
      <c r="J1313" s="2"/>
      <c r="K1313" s="2"/>
      <c r="L1313" s="2" t="str">
        <f t="shared" si="61"/>
        <v>_</v>
      </c>
      <c r="M1313" s="2"/>
      <c r="N1313" s="2">
        <f>IF(ISBLANK(Table2[[#This Row],[ActualResult]]), 0, 1)</f>
        <v>0</v>
      </c>
      <c r="O1313" s="2" t="str">
        <f>IF(ISBLANK(Table2[[#This Row],[ActualResult]]), "_", IF(Table2[[#This Row],[ActualWinner]]=Table2[[#This Row],[PredictedWinner]], "Y", "N"))</f>
        <v>_</v>
      </c>
      <c r="P1313" s="2" t="str">
        <f>IF(ISBLANK(Table2[[#This Row],[ActualResult]]), "_", IF(Table2[[#This Row],[ActualAwayScore]]=Table2[[#This Row],[PredictedAwayScore]], "Y", "N"))</f>
        <v>_</v>
      </c>
      <c r="Q1313" s="2" t="str">
        <f>IF(ISBLANK(Table2[[#This Row],[ActualResult]]), "_", IF(Table2[[#This Row],[ActualHomeScore]]=Table2[[#This Row],[PredictedHomeScore]], "Y", "N"))</f>
        <v>_</v>
      </c>
      <c r="R1313" s="2"/>
      <c r="S1313" s="2" t="str">
        <f t="shared" si="60"/>
        <v>_</v>
      </c>
      <c r="T1313" s="2">
        <f>IF(VLOOKUP(Table2[[#This Row],[AwayTeam]],Table3[[Teams]:[D]],2)=VLOOKUP(Table2[[#This Row],[HomeTeam]],Table3[[Teams]:[D]],2),1,0)</f>
        <v>1</v>
      </c>
      <c r="U1313" s="2">
        <f>IF(VLOOKUP(Table2[[#This Row],[AwayTeam]],Table3[[Teams]:[D]],3)=VLOOKUP(Table2[[#This Row],[HomeTeam]],Table3[[Teams]:[D]],3),1,0)</f>
        <v>1</v>
      </c>
      <c r="V1313" s="2">
        <f>IF(Table2[[#This Row],[InterConf]]=1,IF(Table2[[#This Row],[InterDiv]]=0, 1, 0), 0)</f>
        <v>0</v>
      </c>
      <c r="W1313" s="2">
        <f>IF(VLOOKUP(Table2[[#This Row],[AwayTeam]],Table3[[Teams]:[D]],2)&lt;&gt;VLOOKUP(Table2[[#This Row],[HomeTeam]],Table3[[Teams]:[D]],2),1,0)</f>
        <v>0</v>
      </c>
    </row>
    <row r="1314" spans="2:23" x14ac:dyDescent="0.25">
      <c r="B1314" s="1">
        <v>45764</v>
      </c>
      <c r="C1314" s="9" t="s">
        <v>1426</v>
      </c>
      <c r="D1314" s="2" t="s">
        <v>33</v>
      </c>
      <c r="E1314" s="2" t="s">
        <v>36</v>
      </c>
      <c r="F1314" s="2"/>
      <c r="G1314" s="2"/>
      <c r="H1314" s="2" t="str">
        <f t="shared" si="62"/>
        <v>_</v>
      </c>
      <c r="I1314" s="2"/>
      <c r="J1314" s="2"/>
      <c r="K1314" s="2"/>
      <c r="L1314" s="2" t="str">
        <f t="shared" si="61"/>
        <v>_</v>
      </c>
      <c r="M1314" s="2"/>
      <c r="N1314" s="2">
        <f>IF(ISBLANK(Table2[[#This Row],[ActualResult]]), 0, 1)</f>
        <v>0</v>
      </c>
      <c r="O1314" s="2" t="str">
        <f>IF(ISBLANK(Table2[[#This Row],[ActualResult]]), "_", IF(Table2[[#This Row],[ActualWinner]]=Table2[[#This Row],[PredictedWinner]], "Y", "N"))</f>
        <v>_</v>
      </c>
      <c r="P1314" s="2" t="str">
        <f>IF(ISBLANK(Table2[[#This Row],[ActualResult]]), "_", IF(Table2[[#This Row],[ActualAwayScore]]=Table2[[#This Row],[PredictedAwayScore]], "Y", "N"))</f>
        <v>_</v>
      </c>
      <c r="Q1314" s="2" t="str">
        <f>IF(ISBLANK(Table2[[#This Row],[ActualResult]]), "_", IF(Table2[[#This Row],[ActualHomeScore]]=Table2[[#This Row],[PredictedHomeScore]], "Y", "N"))</f>
        <v>_</v>
      </c>
      <c r="R1314" s="2"/>
      <c r="S1314" s="2" t="str">
        <f t="shared" si="60"/>
        <v>_</v>
      </c>
      <c r="T1314" s="2">
        <f>IF(VLOOKUP(Table2[[#This Row],[AwayTeam]],Table3[[Teams]:[D]],2)=VLOOKUP(Table2[[#This Row],[HomeTeam]],Table3[[Teams]:[D]],2),1,0)</f>
        <v>1</v>
      </c>
      <c r="U1314" s="2">
        <f>IF(VLOOKUP(Table2[[#This Row],[AwayTeam]],Table3[[Teams]:[D]],3)=VLOOKUP(Table2[[#This Row],[HomeTeam]],Table3[[Teams]:[D]],3),1,0)</f>
        <v>1</v>
      </c>
      <c r="V1314" s="2">
        <f>IF(Table2[[#This Row],[InterConf]]=1,IF(Table2[[#This Row],[InterDiv]]=0, 1, 0), 0)</f>
        <v>0</v>
      </c>
      <c r="W1314" s="2">
        <f>IF(VLOOKUP(Table2[[#This Row],[AwayTeam]],Table3[[Teams]:[D]],2)&lt;&gt;VLOOKUP(Table2[[#This Row],[HomeTeam]],Table3[[Teams]:[D]],2),1,0)</f>
        <v>0</v>
      </c>
    </row>
    <row r="1315" spans="2:23" x14ac:dyDescent="0.25"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23" x14ac:dyDescent="0.25"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</sheetData>
  <mergeCells count="2">
    <mergeCell ref="F1:I1"/>
    <mergeCell ref="J1:M1"/>
  </mergeCells>
  <conditionalFormatting sqref="A1:AQ1 A2:AR3 A4:T7 A8:AR662 D663:AR663 A664:AR1314 A1315:AQ1048576 X4:AR7 A663:B663">
    <cfRule type="cellIs" dxfId="31" priority="4" operator="equal">
      <formula>"WSH"</formula>
    </cfRule>
    <cfRule type="cellIs" dxfId="30" priority="5" operator="equal">
      <formula>"UTA"</formula>
    </cfRule>
    <cfRule type="cellIs" dxfId="29" priority="6" operator="equal">
      <formula>"TBL"</formula>
    </cfRule>
    <cfRule type="cellIs" dxfId="28" priority="7" operator="equal">
      <formula>"TOR"</formula>
    </cfRule>
    <cfRule type="cellIs" dxfId="27" priority="8" operator="equal">
      <formula>"WPG"</formula>
    </cfRule>
    <cfRule type="cellIs" dxfId="26" priority="9" operator="equal">
      <formula>"VAN"</formula>
    </cfRule>
    <cfRule type="cellIs" dxfId="25" priority="10" operator="equal">
      <formula>"VGK"</formula>
    </cfRule>
    <cfRule type="cellIs" dxfId="24" priority="11" operator="equal">
      <formula>"SEA"</formula>
    </cfRule>
    <cfRule type="cellIs" dxfId="23" priority="12" operator="equal">
      <formula>"STL"</formula>
    </cfRule>
    <cfRule type="cellIs" dxfId="22" priority="13" operator="equal">
      <formula>"SJS"</formula>
    </cfRule>
    <cfRule type="cellIs" dxfId="21" priority="14" operator="equal">
      <formula>"PHI"</formula>
    </cfRule>
    <cfRule type="cellIs" dxfId="20" priority="15" operator="equal">
      <formula>"LAK"</formula>
    </cfRule>
    <cfRule type="cellIs" dxfId="19" priority="16" operator="equal">
      <formula>"PIT"</formula>
    </cfRule>
    <cfRule type="cellIs" dxfId="18" priority="17" operator="equal">
      <formula>"OTT"</formula>
    </cfRule>
    <cfRule type="cellIs" dxfId="17" priority="18" operator="equal">
      <formula>"NSH"</formula>
    </cfRule>
    <cfRule type="cellIs" dxfId="16" priority="19" operator="equal">
      <formula>"MIN"</formula>
    </cfRule>
    <cfRule type="cellIs" dxfId="15" priority="20" operator="equal">
      <formula>"MTL"</formula>
    </cfRule>
    <cfRule type="cellIs" dxfId="14" priority="21" operator="equal">
      <formula>"NYR"</formula>
    </cfRule>
    <cfRule type="cellIs" dxfId="13" priority="22" operator="equal">
      <formula>"NJD"</formula>
    </cfRule>
    <cfRule type="cellIs" dxfId="12" priority="23" operator="equal">
      <formula>"NYI"</formula>
    </cfRule>
    <cfRule type="cellIs" dxfId="11" priority="24" operator="equal">
      <formula>"BOS"</formula>
    </cfRule>
    <cfRule type="cellIs" dxfId="10" priority="25" operator="equal">
      <formula>"FLA"</formula>
    </cfRule>
    <cfRule type="cellIs" dxfId="9" priority="26" operator="equal">
      <formula>"EDM"</formula>
    </cfRule>
    <cfRule type="cellIs" dxfId="8" priority="27" operator="equal">
      <formula>"DAL"</formula>
    </cfRule>
    <cfRule type="cellIs" dxfId="7" priority="28" operator="equal">
      <formula>"DET"</formula>
    </cfRule>
    <cfRule type="cellIs" dxfId="6" priority="29" operator="equal">
      <formula>"CBJ"</formula>
    </cfRule>
    <cfRule type="cellIs" dxfId="5" priority="30" operator="equal">
      <formula>"CGY"</formula>
    </cfRule>
    <cfRule type="cellIs" dxfId="4" priority="31" operator="equal">
      <formula>"COL"</formula>
    </cfRule>
    <cfRule type="cellIs" dxfId="3" priority="32" operator="equal">
      <formula>"CHI"</formula>
    </cfRule>
    <cfRule type="cellIs" dxfId="2" priority="33" operator="equal">
      <formula>"CAR"</formula>
    </cfRule>
    <cfRule type="cellIs" dxfId="1" priority="34" operator="equal">
      <formula>"BUF"</formula>
    </cfRule>
    <cfRule type="cellIs" dxfId="0" priority="35" operator="equal">
      <formula>"ANA"</formula>
    </cfRule>
  </conditionalFormatting>
  <conditionalFormatting sqref="T1:T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U1:U1048576 V2:V1314">
    <cfRule type="colorScale" priority="2">
      <colorScale>
        <cfvo type="min"/>
        <cfvo type="max"/>
        <color rgb="FFFCFCFF"/>
        <color rgb="FFF8696B"/>
      </colorScale>
    </cfRule>
  </conditionalFormatting>
  <conditionalFormatting sqref="V1315:V1048576 V1 W2:W13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9BFB-AFA5-4147-B494-002B5B21FC62}">
  <dimension ref="A1:BP67"/>
  <sheetViews>
    <sheetView workbookViewId="0">
      <selection activeCell="AI16" sqref="A1:BP66"/>
    </sheetView>
  </sheetViews>
  <sheetFormatPr defaultRowHeight="15" x14ac:dyDescent="0.25"/>
  <cols>
    <col min="1" max="1" width="5.140625" bestFit="1" customWidth="1"/>
    <col min="2" max="3" width="2.28515625" bestFit="1" customWidth="1"/>
    <col min="4" max="4" width="2.140625" bestFit="1" customWidth="1"/>
    <col min="5" max="5" width="2.28515625" bestFit="1" customWidth="1"/>
    <col min="6" max="6" width="2.140625" bestFit="1" customWidth="1"/>
    <col min="7" max="7" width="2.28515625" bestFit="1" customWidth="1"/>
    <col min="8" max="8" width="2.140625" bestFit="1" customWidth="1"/>
    <col min="9" max="9" width="2.28515625" bestFit="1" customWidth="1"/>
    <col min="10" max="10" width="2.140625" bestFit="1" customWidth="1"/>
    <col min="11" max="11" width="2.28515625" bestFit="1" customWidth="1"/>
    <col min="12" max="12" width="2.140625" bestFit="1" customWidth="1"/>
    <col min="13" max="13" width="2.28515625" bestFit="1" customWidth="1"/>
    <col min="14" max="14" width="2.140625" bestFit="1" customWidth="1"/>
    <col min="15" max="15" width="2.28515625" bestFit="1" customWidth="1"/>
    <col min="16" max="16" width="2.140625" bestFit="1" customWidth="1"/>
    <col min="17" max="17" width="2.28515625" bestFit="1" customWidth="1"/>
    <col min="18" max="18" width="2.140625" bestFit="1" customWidth="1"/>
    <col min="19" max="19" width="2.28515625" bestFit="1" customWidth="1"/>
    <col min="20" max="20" width="2.140625" bestFit="1" customWidth="1"/>
    <col min="21" max="21" width="2.28515625" bestFit="1" customWidth="1"/>
    <col min="22" max="22" width="2.140625" customWidth="1"/>
    <col min="23" max="23" width="2.28515625" bestFit="1" customWidth="1"/>
    <col min="24" max="24" width="2.140625" bestFit="1" customWidth="1"/>
    <col min="25" max="25" width="2.28515625" bestFit="1" customWidth="1"/>
    <col min="26" max="26" width="2.140625" bestFit="1" customWidth="1"/>
    <col min="27" max="27" width="2.28515625" bestFit="1" customWidth="1"/>
    <col min="28" max="28" width="2.140625" bestFit="1" customWidth="1"/>
    <col min="29" max="29" width="2.28515625" bestFit="1" customWidth="1"/>
    <col min="30" max="30" width="2.140625" bestFit="1" customWidth="1"/>
    <col min="31" max="31" width="2.28515625" bestFit="1" customWidth="1"/>
    <col min="32" max="32" width="2.140625" bestFit="1" customWidth="1"/>
    <col min="33" max="33" width="2.28515625" bestFit="1" customWidth="1"/>
    <col min="34" max="34" width="2.140625" bestFit="1" customWidth="1"/>
    <col min="35" max="35" width="2.28515625" bestFit="1" customWidth="1"/>
    <col min="36" max="36" width="2.140625" bestFit="1" customWidth="1"/>
    <col min="37" max="37" width="2.28515625" bestFit="1" customWidth="1"/>
    <col min="38" max="38" width="2.140625" bestFit="1" customWidth="1"/>
    <col min="39" max="39" width="2.28515625" bestFit="1" customWidth="1"/>
    <col min="40" max="40" width="2.140625" bestFit="1" customWidth="1"/>
    <col min="41" max="41" width="2.28515625" bestFit="1" customWidth="1"/>
    <col min="42" max="42" width="2.140625" bestFit="1" customWidth="1"/>
    <col min="43" max="43" width="2.28515625" bestFit="1" customWidth="1"/>
    <col min="44" max="44" width="2.140625" bestFit="1" customWidth="1"/>
    <col min="45" max="45" width="2.28515625" bestFit="1" customWidth="1"/>
    <col min="46" max="46" width="2.140625" bestFit="1" customWidth="1"/>
    <col min="47" max="47" width="2.28515625" bestFit="1" customWidth="1"/>
    <col min="48" max="48" width="2.140625" bestFit="1" customWidth="1"/>
    <col min="49" max="49" width="2.28515625" bestFit="1" customWidth="1"/>
    <col min="50" max="50" width="2.140625" bestFit="1" customWidth="1"/>
    <col min="51" max="51" width="2.28515625" bestFit="1" customWidth="1"/>
    <col min="52" max="52" width="2.140625" bestFit="1" customWidth="1"/>
    <col min="53" max="53" width="2.28515625" bestFit="1" customWidth="1"/>
    <col min="54" max="54" width="2.140625" bestFit="1" customWidth="1"/>
    <col min="55" max="55" width="2.28515625" bestFit="1" customWidth="1"/>
    <col min="56" max="56" width="2.140625" bestFit="1" customWidth="1"/>
    <col min="57" max="57" width="2.28515625" bestFit="1" customWidth="1"/>
    <col min="58" max="58" width="2.140625" bestFit="1" customWidth="1"/>
    <col min="59" max="59" width="2.28515625" bestFit="1" customWidth="1"/>
    <col min="60" max="60" width="2.140625" bestFit="1" customWidth="1"/>
    <col min="61" max="61" width="2.28515625" bestFit="1" customWidth="1"/>
    <col min="62" max="62" width="2.140625" bestFit="1" customWidth="1"/>
    <col min="63" max="63" width="2.28515625" bestFit="1" customWidth="1"/>
    <col min="64" max="64" width="2.140625" bestFit="1" customWidth="1"/>
    <col min="65" max="65" width="2.28515625" bestFit="1" customWidth="1"/>
    <col min="66" max="66" width="2.140625" bestFit="1" customWidth="1"/>
  </cols>
  <sheetData>
    <row r="1" spans="1:68" ht="45" customHeight="1" x14ac:dyDescent="0.25">
      <c r="A1" t="s">
        <v>82</v>
      </c>
      <c r="B1" s="22"/>
      <c r="C1" s="38" t="s">
        <v>47</v>
      </c>
      <c r="D1" s="39"/>
      <c r="E1" s="38" t="s">
        <v>16</v>
      </c>
      <c r="F1" s="39"/>
      <c r="G1" s="38" t="s">
        <v>29</v>
      </c>
      <c r="H1" s="39"/>
      <c r="I1" s="38" t="s">
        <v>44</v>
      </c>
      <c r="J1" s="39"/>
      <c r="K1" s="38" t="s">
        <v>36</v>
      </c>
      <c r="L1" s="39"/>
      <c r="M1" s="38" t="s">
        <v>24</v>
      </c>
      <c r="N1" s="39"/>
      <c r="O1" s="38" t="s">
        <v>17</v>
      </c>
      <c r="P1" s="39"/>
      <c r="Q1" s="38" t="s">
        <v>26</v>
      </c>
      <c r="R1" s="39"/>
      <c r="S1" s="38" t="s">
        <v>34</v>
      </c>
      <c r="T1" s="39"/>
      <c r="U1" s="38" t="s">
        <v>31</v>
      </c>
      <c r="V1" s="39"/>
      <c r="W1" s="38" t="s">
        <v>23</v>
      </c>
      <c r="X1" s="39"/>
      <c r="Y1" s="38" t="s">
        <v>14</v>
      </c>
      <c r="Z1" s="39"/>
      <c r="AA1" s="38" t="s">
        <v>28</v>
      </c>
      <c r="AB1" s="39"/>
      <c r="AC1" s="38" t="s">
        <v>37</v>
      </c>
      <c r="AD1" s="39"/>
      <c r="AE1" s="38" t="s">
        <v>19</v>
      </c>
      <c r="AF1" s="39"/>
      <c r="AG1" s="38" t="s">
        <v>32</v>
      </c>
      <c r="AH1" s="39"/>
      <c r="AI1" s="38" t="s">
        <v>35</v>
      </c>
      <c r="AJ1" s="39"/>
      <c r="AK1" s="38" t="s">
        <v>33</v>
      </c>
      <c r="AL1" s="39"/>
      <c r="AM1" s="38" t="s">
        <v>20</v>
      </c>
      <c r="AN1" s="39"/>
      <c r="AO1" s="38" t="s">
        <v>30</v>
      </c>
      <c r="AP1" s="39"/>
      <c r="AQ1" s="38" t="s">
        <v>45</v>
      </c>
      <c r="AR1" s="39"/>
      <c r="AS1" s="38" t="s">
        <v>21</v>
      </c>
      <c r="AT1" s="39"/>
      <c r="AU1" s="38" t="s">
        <v>12</v>
      </c>
      <c r="AV1" s="39"/>
      <c r="AW1" s="38" t="s">
        <v>38</v>
      </c>
      <c r="AX1" s="39"/>
      <c r="AY1" s="38" t="s">
        <v>13</v>
      </c>
      <c r="AZ1" s="39"/>
      <c r="BA1" s="38" t="s">
        <v>43</v>
      </c>
      <c r="BB1" s="39"/>
      <c r="BC1" s="38" t="s">
        <v>18</v>
      </c>
      <c r="BD1" s="39"/>
      <c r="BE1" s="38" t="s">
        <v>15</v>
      </c>
      <c r="BF1" s="38"/>
      <c r="BG1" s="42" t="s">
        <v>25</v>
      </c>
      <c r="BH1" s="43"/>
      <c r="BI1" s="38" t="s">
        <v>27</v>
      </c>
      <c r="BJ1" s="39"/>
      <c r="BK1" s="38" t="s">
        <v>22</v>
      </c>
      <c r="BL1" s="39"/>
      <c r="BM1" s="38" t="s">
        <v>46</v>
      </c>
      <c r="BN1" s="39"/>
      <c r="BO1" s="29"/>
      <c r="BP1" s="2" t="s">
        <v>63</v>
      </c>
    </row>
    <row r="2" spans="1:68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8" x14ac:dyDescent="0.25">
      <c r="A3" s="40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COUNTIFS(DataRegularSeason20242025!$E$2:$E$1315,TotalTeamGames20242025!E$1,DataRegularSeason20242025!$D$2:$D$1315,TotalTeamGames20242025!$A3)</f>
        <v>1</v>
      </c>
      <c r="G3" s="21"/>
      <c r="H3" s="22">
        <f>COUNTIFS(DataRegularSeason20242025!$E$2:$E$1315,TotalTeamGames20242025!G$1,DataRegularSeason20242025!$D$2:$D$1315,TotalTeamGames20242025!$A3)</f>
        <v>1</v>
      </c>
      <c r="I3" s="21"/>
      <c r="J3" s="22">
        <f>COUNTIFS(DataRegularSeason20242025!$E$2:$E$1315,TotalTeamGames20242025!I$1,DataRegularSeason20242025!$D$2:$D$1315,TotalTeamGames20242025!$A3)</f>
        <v>1</v>
      </c>
      <c r="K3" s="21"/>
      <c r="L3" s="22">
        <f>COUNTIFS(DataRegularSeason20242025!$E$2:$E$1315,TotalTeamGames20242025!K$1,DataRegularSeason20242025!$D$2:$D$1315,TotalTeamGames20242025!$A3)</f>
        <v>1</v>
      </c>
      <c r="M3" s="21"/>
      <c r="N3" s="22">
        <f>COUNTIFS(DataRegularSeason20242025!$E$2:$E$1315,TotalTeamGames20242025!M$1,DataRegularSeason20242025!$D$2:$D$1315,TotalTeamGames20242025!$A3)</f>
        <v>2</v>
      </c>
      <c r="O3" s="21"/>
      <c r="P3" s="22">
        <f>COUNTIFS(DataRegularSeason20242025!$E$2:$E$1315,TotalTeamGames20242025!O$1,DataRegularSeason20242025!$D$2:$D$1315,TotalTeamGames20242025!$A3)</f>
        <v>1</v>
      </c>
      <c r="Q3" s="21"/>
      <c r="R3" s="22">
        <f>COUNTIFS(DataRegularSeason20242025!$E$2:$E$1315,TotalTeamGames20242025!Q$1,DataRegularSeason20242025!$D$2:$D$1315,TotalTeamGames20242025!$A3)</f>
        <v>1</v>
      </c>
      <c r="S3" s="21"/>
      <c r="T3" s="22">
        <f>COUNTIFS(DataRegularSeason20242025!$E$2:$E$1315,TotalTeamGames20242025!S$1,DataRegularSeason20242025!$D$2:$D$1315,TotalTeamGames20242025!$A3)</f>
        <v>2</v>
      </c>
      <c r="U3" s="21"/>
      <c r="V3" s="22">
        <f>COUNTIFS(DataRegularSeason20242025!$E$2:$E$1315,TotalTeamGames20242025!U$1,DataRegularSeason20242025!$D$2:$D$1315,TotalTeamGames20242025!$A3)</f>
        <v>1</v>
      </c>
      <c r="W3" s="21"/>
      <c r="X3" s="22">
        <f>COUNTIFS(DataRegularSeason20242025!$E$2:$E$1315,TotalTeamGames20242025!W$1,DataRegularSeason20242025!$D$2:$D$1315,TotalTeamGames20242025!$A3)</f>
        <v>2</v>
      </c>
      <c r="Y3" s="21"/>
      <c r="Z3" s="22">
        <f>COUNTIFS(DataRegularSeason20242025!$E$2:$E$1315,TotalTeamGames20242025!Y$1,DataRegularSeason20242025!$D$2:$D$1315,TotalTeamGames20242025!$A3)</f>
        <v>1</v>
      </c>
      <c r="AA3" s="21"/>
      <c r="AB3" s="22">
        <f>COUNTIFS(DataRegularSeason20242025!$E$2:$E$1315,TotalTeamGames20242025!AA$1,DataRegularSeason20242025!$D$2:$D$1315,TotalTeamGames20242025!$A3)</f>
        <v>2</v>
      </c>
      <c r="AC3" s="21"/>
      <c r="AD3" s="22">
        <f>COUNTIFS(DataRegularSeason20242025!$E$2:$E$1315,TotalTeamGames20242025!AC$1,DataRegularSeason20242025!$D$2:$D$1315,TotalTeamGames20242025!$A3)</f>
        <v>1</v>
      </c>
      <c r="AE3" s="21"/>
      <c r="AF3" s="22">
        <f>COUNTIFS(DataRegularSeason20242025!$E$2:$E$1315,TotalTeamGames20242025!AE$1,DataRegularSeason20242025!$D$2:$D$1315,TotalTeamGames20242025!$A3)</f>
        <v>1</v>
      </c>
      <c r="AG3" s="21"/>
      <c r="AH3" s="22">
        <f>COUNTIFS(DataRegularSeason20242025!$E$2:$E$1315,TotalTeamGames20242025!AG$1,DataRegularSeason20242025!$D$2:$D$1315,TotalTeamGames20242025!$A3)</f>
        <v>1</v>
      </c>
      <c r="AI3" s="21"/>
      <c r="AJ3" s="22">
        <f>COUNTIFS(DataRegularSeason20242025!$E$2:$E$1315,TotalTeamGames20242025!AI$1,DataRegularSeason20242025!$D$2:$D$1315,TotalTeamGames20242025!$A3)</f>
        <v>1</v>
      </c>
      <c r="AK3" s="21"/>
      <c r="AL3" s="22">
        <f>COUNTIFS(DataRegularSeason20242025!$E$2:$E$1315,TotalTeamGames20242025!AK$1,DataRegularSeason20242025!$D$2:$D$1315,TotalTeamGames20242025!$A3)</f>
        <v>1</v>
      </c>
      <c r="AM3" s="21"/>
      <c r="AN3" s="22">
        <f>COUNTIFS(DataRegularSeason20242025!$E$2:$E$1315,TotalTeamGames20242025!AM$1,DataRegularSeason20242025!$D$2:$D$1315,TotalTeamGames20242025!$A3)</f>
        <v>1</v>
      </c>
      <c r="AO3" s="21"/>
      <c r="AP3" s="22">
        <f>COUNTIFS(DataRegularSeason20242025!$E$2:$E$1315,TotalTeamGames20242025!AO$1,DataRegularSeason20242025!$D$2:$D$1315,TotalTeamGames20242025!$A3)</f>
        <v>1</v>
      </c>
      <c r="AQ3" s="21"/>
      <c r="AR3" s="22">
        <f>COUNTIFS(DataRegularSeason20242025!$E$2:$E$1315,TotalTeamGames20242025!AQ$1,DataRegularSeason20242025!$D$2:$D$1315,TotalTeamGames20242025!$A3)</f>
        <v>1</v>
      </c>
      <c r="AS3" s="21"/>
      <c r="AT3" s="22">
        <f>COUNTIFS(DataRegularSeason20242025!$E$2:$E$1315,TotalTeamGames20242025!AS$1,DataRegularSeason20242025!$D$2:$D$1315,TotalTeamGames20242025!$A3)</f>
        <v>1</v>
      </c>
      <c r="AU3" s="21"/>
      <c r="AV3" s="22">
        <f>COUNTIFS(DataRegularSeason20242025!$E$2:$E$1315,TotalTeamGames20242025!AU$1,DataRegularSeason20242025!$D$2:$D$1315,TotalTeamGames20242025!$A3)</f>
        <v>2</v>
      </c>
      <c r="AW3" s="21"/>
      <c r="AX3" s="22">
        <f>COUNTIFS(DataRegularSeason20242025!$E$2:$E$1315,TotalTeamGames20242025!AW$1,DataRegularSeason20242025!$D$2:$D$1315,TotalTeamGames20242025!$A3)</f>
        <v>1</v>
      </c>
      <c r="AY3" s="21"/>
      <c r="AZ3" s="22">
        <f>COUNTIFS(DataRegularSeason20242025!$E$2:$E$1315,TotalTeamGames20242025!AY$1,DataRegularSeason20242025!$D$2:$D$1315,TotalTeamGames20242025!$A3)</f>
        <v>2</v>
      </c>
      <c r="BA3" s="21"/>
      <c r="BB3" s="22">
        <f>COUNTIFS(DataRegularSeason20242025!$E$2:$E$1315,TotalTeamGames20242025!BA$1,DataRegularSeason20242025!$D$2:$D$1315,TotalTeamGames20242025!$A3)</f>
        <v>1</v>
      </c>
      <c r="BC3" s="21"/>
      <c r="BD3" s="22">
        <f>COUNTIFS(DataRegularSeason20242025!$E$2:$E$1315,TotalTeamGames20242025!BC$1,DataRegularSeason20242025!$D$2:$D$1315,TotalTeamGames20242025!$A3)</f>
        <v>1</v>
      </c>
      <c r="BE3" s="21"/>
      <c r="BF3">
        <f>COUNTIFS(DataRegularSeason20242025!$E$2:$E$1315,TotalTeamGames20242025!BE$1,DataRegularSeason20242025!$D$2:$D$1315,TotalTeamGames20242025!$A3)</f>
        <v>2</v>
      </c>
      <c r="BG3" s="28"/>
      <c r="BH3" s="22">
        <f>COUNTIFS(DataRegularSeason20242025!$E$2:$E$1315,TotalTeamGames20242025!BG$1,DataRegularSeason20242025!$D$2:$D$1315,TotalTeamGames20242025!$A3)</f>
        <v>2</v>
      </c>
      <c r="BI3" s="21"/>
      <c r="BJ3" s="22">
        <f>COUNTIFS(DataRegularSeason20242025!$E$2:$E$1315,TotalTeamGames20242025!BI$1,DataRegularSeason20242025!$D$2:$D$1315,TotalTeamGames20242025!$A3)</f>
        <v>2</v>
      </c>
      <c r="BK3" s="21"/>
      <c r="BL3" s="22">
        <f>COUNTIFS(DataRegularSeason20242025!$E$2:$E$1315,TotalTeamGames20242025!BK$1,DataRegularSeason20242025!$D$2:$D$1315,TotalTeamGames20242025!$A3)</f>
        <v>2</v>
      </c>
      <c r="BM3" s="21"/>
      <c r="BN3" s="22">
        <f>COUNTIFS(DataRegularSeason20242025!$E$2:$E$1315,TotalTeamGames20242025!BM$1,DataRegularSeason20242025!$D$2:$D$1315,TotalTeamGames20242025!$A3)</f>
        <v>1</v>
      </c>
      <c r="BO3" s="29">
        <f>SUM(C3:BN3)</f>
        <v>41</v>
      </c>
      <c r="BP3" s="44">
        <f>BO3+BO4</f>
        <v>82</v>
      </c>
    </row>
    <row r="4" spans="1:68" x14ac:dyDescent="0.25">
      <c r="A4" s="41"/>
      <c r="B4" s="23" t="s">
        <v>80</v>
      </c>
      <c r="C4" s="24"/>
      <c r="D4" s="26"/>
      <c r="E4" s="5">
        <f>COUNTIFS(DataRegularSeason20242025!$D$2:$D$1315,TotalTeamGames20242025!E$1,DataRegularSeason20242025!$E$2:$E$1315,TotalTeamGames20242025!$A3)</f>
        <v>1</v>
      </c>
      <c r="F4" s="26"/>
      <c r="G4" s="5">
        <f>COUNTIFS(DataRegularSeason20242025!$D$2:$D$1315,TotalTeamGames20242025!G$1,DataRegularSeason20242025!$E$2:$E$1315,TotalTeamGames20242025!$A3)</f>
        <v>1</v>
      </c>
      <c r="H4" s="26"/>
      <c r="I4" s="5">
        <f>COUNTIFS(DataRegularSeason20242025!$D$2:$D$1315,TotalTeamGames20242025!I$1,DataRegularSeason20242025!$E$2:$E$1315,TotalTeamGames20242025!$A3)</f>
        <v>1</v>
      </c>
      <c r="J4" s="26"/>
      <c r="K4" s="5">
        <f>COUNTIFS(DataRegularSeason20242025!$D$2:$D$1315,TotalTeamGames20242025!K$1,DataRegularSeason20242025!$E$2:$E$1315,TotalTeamGames20242025!$A3)</f>
        <v>1</v>
      </c>
      <c r="L4" s="26"/>
      <c r="M4" s="5">
        <f>COUNTIFS(DataRegularSeason20242025!$D$2:$D$1315,TotalTeamGames20242025!M$1,DataRegularSeason20242025!$E$2:$E$1315,TotalTeamGames20242025!$A3)</f>
        <v>2</v>
      </c>
      <c r="N4" s="26"/>
      <c r="O4" s="5">
        <f>COUNTIFS(DataRegularSeason20242025!$D$2:$D$1315,TotalTeamGames20242025!O$1,DataRegularSeason20242025!$E$2:$E$1315,TotalTeamGames20242025!$A3)</f>
        <v>2</v>
      </c>
      <c r="P4" s="26"/>
      <c r="Q4" s="5">
        <f>COUNTIFS(DataRegularSeason20242025!$D$2:$D$1315,TotalTeamGames20242025!Q$1,DataRegularSeason20242025!$E$2:$E$1315,TotalTeamGames20242025!$A3)</f>
        <v>2</v>
      </c>
      <c r="R4" s="26"/>
      <c r="S4" s="5">
        <f>COUNTIFS(DataRegularSeason20242025!$D$2:$D$1315,TotalTeamGames20242025!S$1,DataRegularSeason20242025!$E$2:$E$1315,TotalTeamGames20242025!$A3)</f>
        <v>1</v>
      </c>
      <c r="T4" s="26"/>
      <c r="U4" s="5">
        <f>COUNTIFS(DataRegularSeason20242025!$D$2:$D$1315,TotalTeamGames20242025!U$1,DataRegularSeason20242025!$E$2:$E$1315,TotalTeamGames20242025!$A3)</f>
        <v>1</v>
      </c>
      <c r="V4" s="26"/>
      <c r="W4" s="5">
        <f>COUNTIFS(DataRegularSeason20242025!$D$2:$D$1315,TotalTeamGames20242025!W$1,DataRegularSeason20242025!$E$2:$E$1315,TotalTeamGames20242025!$A3)</f>
        <v>2</v>
      </c>
      <c r="X4" s="26"/>
      <c r="Y4" s="5">
        <f>COUNTIFS(DataRegularSeason20242025!$D$2:$D$1315,TotalTeamGames20242025!Y$1,DataRegularSeason20242025!$E$2:$E$1315,TotalTeamGames20242025!$A3)</f>
        <v>1</v>
      </c>
      <c r="Z4" s="26"/>
      <c r="AA4" s="5">
        <f>COUNTIFS(DataRegularSeason20242025!$D$2:$D$1315,TotalTeamGames20242025!AA$1,DataRegularSeason20242025!$E$2:$E$1315,TotalTeamGames20242025!$A3)</f>
        <v>2</v>
      </c>
      <c r="AB4" s="26"/>
      <c r="AC4" s="5">
        <f>COUNTIFS(DataRegularSeason20242025!$D$2:$D$1315,TotalTeamGames20242025!AC$1,DataRegularSeason20242025!$E$2:$E$1315,TotalTeamGames20242025!$A3)</f>
        <v>2</v>
      </c>
      <c r="AD4" s="26"/>
      <c r="AE4" s="5">
        <f>COUNTIFS(DataRegularSeason20242025!$D$2:$D$1315,TotalTeamGames20242025!AE$1,DataRegularSeason20242025!$E$2:$E$1315,TotalTeamGames20242025!$A3)</f>
        <v>1</v>
      </c>
      <c r="AF4" s="26"/>
      <c r="AG4" s="5">
        <f>COUNTIFS(DataRegularSeason20242025!$D$2:$D$1315,TotalTeamGames20242025!AG$1,DataRegularSeason20242025!$E$2:$E$1315,TotalTeamGames20242025!$A3)</f>
        <v>1</v>
      </c>
      <c r="AH4" s="26"/>
      <c r="AI4" s="5">
        <f>COUNTIFS(DataRegularSeason20242025!$D$2:$D$1315,TotalTeamGames20242025!AI$1,DataRegularSeason20242025!$E$2:$E$1315,TotalTeamGames20242025!$A3)</f>
        <v>2</v>
      </c>
      <c r="AJ4" s="26"/>
      <c r="AK4" s="5">
        <f>COUNTIFS(DataRegularSeason20242025!$D$2:$D$1315,TotalTeamGames20242025!AK$1,DataRegularSeason20242025!$E$2:$E$1315,TotalTeamGames20242025!$A3)</f>
        <v>1</v>
      </c>
      <c r="AL4" s="26"/>
      <c r="AM4" s="5">
        <f>COUNTIFS(DataRegularSeason20242025!$D$2:$D$1315,TotalTeamGames20242025!AM$1,DataRegularSeason20242025!$E$2:$E$1315,TotalTeamGames20242025!$A3)</f>
        <v>1</v>
      </c>
      <c r="AN4" s="26"/>
      <c r="AO4" s="5">
        <f>COUNTIFS(DataRegularSeason20242025!$D$2:$D$1315,TotalTeamGames20242025!AO$1,DataRegularSeason20242025!$E$2:$E$1315,TotalTeamGames20242025!$A3)</f>
        <v>1</v>
      </c>
      <c r="AP4" s="26"/>
      <c r="AQ4" s="5">
        <f>COUNTIFS(DataRegularSeason20242025!$D$2:$D$1315,TotalTeamGames20242025!AQ$1,DataRegularSeason20242025!$E$2:$E$1315,TotalTeamGames20242025!$A3)</f>
        <v>1</v>
      </c>
      <c r="AR4" s="26"/>
      <c r="AS4" s="5">
        <f>COUNTIFS(DataRegularSeason20242025!$D$2:$D$1315,TotalTeamGames20242025!AS$1,DataRegularSeason20242025!$E$2:$E$1315,TotalTeamGames20242025!$A3)</f>
        <v>1</v>
      </c>
      <c r="AT4" s="26"/>
      <c r="AU4" s="5">
        <f>COUNTIFS(DataRegularSeason20242025!$D$2:$D$1315,TotalTeamGames20242025!AU$1,DataRegularSeason20242025!$E$2:$E$1315,TotalTeamGames20242025!$A3)</f>
        <v>1</v>
      </c>
      <c r="AV4" s="26"/>
      <c r="AW4" s="5">
        <f>COUNTIFS(DataRegularSeason20242025!$D$2:$D$1315,TotalTeamGames20242025!AW$1,DataRegularSeason20242025!$E$2:$E$1315,TotalTeamGames20242025!$A3)</f>
        <v>2</v>
      </c>
      <c r="AX4" s="26"/>
      <c r="AY4" s="5">
        <f>COUNTIFS(DataRegularSeason20242025!$D$2:$D$1315,TotalTeamGames20242025!AY$1,DataRegularSeason20242025!$E$2:$E$1315,TotalTeamGames20242025!$A3)</f>
        <v>1</v>
      </c>
      <c r="AZ4" s="26"/>
      <c r="BA4" s="5">
        <f>COUNTIFS(DataRegularSeason20242025!$D$2:$D$1315,TotalTeamGames20242025!BA$1,DataRegularSeason20242025!$E$2:$E$1315,TotalTeamGames20242025!$A3)</f>
        <v>1</v>
      </c>
      <c r="BB4" s="26"/>
      <c r="BC4" s="5">
        <f>COUNTIFS(DataRegularSeason20242025!$D$2:$D$1315,TotalTeamGames20242025!BC$1,DataRegularSeason20242025!$E$2:$E$1315,TotalTeamGames20242025!$A3)</f>
        <v>1</v>
      </c>
      <c r="BD4" s="26"/>
      <c r="BE4" s="5">
        <f>COUNTIFS(DataRegularSeason20242025!$D$2:$D$1315,TotalTeamGames20242025!BE$1,DataRegularSeason20242025!$E$2:$E$1315,TotalTeamGames20242025!$A3)</f>
        <v>1</v>
      </c>
      <c r="BF4" s="24"/>
      <c r="BG4" s="27">
        <f>COUNTIFS(DataRegularSeason20242025!$D$2:$D$1315,TotalTeamGames20242025!BG$1,DataRegularSeason20242025!$E$2:$E$1315,TotalTeamGames20242025!$A3)</f>
        <v>2</v>
      </c>
      <c r="BH4" s="26"/>
      <c r="BI4" s="5">
        <f>COUNTIFS(DataRegularSeason20242025!$D$2:$D$1315,TotalTeamGames20242025!BI$1,DataRegularSeason20242025!$E$2:$E$1315,TotalTeamGames20242025!$A3)</f>
        <v>2</v>
      </c>
      <c r="BJ4" s="26"/>
      <c r="BK4" s="5">
        <f>COUNTIFS(DataRegularSeason20242025!$D$2:$D$1315,TotalTeamGames20242025!BK$1,DataRegularSeason20242025!$E$2:$E$1315,TotalTeamGames20242025!$A3)</f>
        <v>1</v>
      </c>
      <c r="BL4" s="26"/>
      <c r="BM4" s="5">
        <f>COUNTIFS(DataRegularSeason20242025!$D$2:$D$1315,TotalTeamGames20242025!BM$1,DataRegularSeason20242025!$E$2:$E$1315,TotalTeamGames20242025!$A3)</f>
        <v>1</v>
      </c>
      <c r="BN4" s="26"/>
      <c r="BO4" s="30">
        <f>SUM(C4:BN4)</f>
        <v>41</v>
      </c>
      <c r="BP4" s="44"/>
    </row>
    <row r="5" spans="1:68" x14ac:dyDescent="0.25">
      <c r="A5" s="40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COUNTIFS(DataRegularSeason20242025!$E$2:$E$1315,TotalTeamGames20242025!C$1,DataRegularSeason20242025!$D$2:$D$1315,TotalTeamGames20242025!$A5)</f>
        <v>1</v>
      </c>
      <c r="E5" s="21"/>
      <c r="F5" s="25"/>
      <c r="G5" s="21"/>
      <c r="H5" s="22">
        <f>COUNTIFS(DataRegularSeason20242025!$E$2:$E$1315,TotalTeamGames20242025!G$1,DataRegularSeason20242025!$D$2:$D$1315,TotalTeamGames20242025!$A5)</f>
        <v>2</v>
      </c>
      <c r="I5" s="21"/>
      <c r="J5" s="22">
        <f>COUNTIFS(DataRegularSeason20242025!$E$2:$E$1315,TotalTeamGames20242025!I$1,DataRegularSeason20242025!$D$2:$D$1315,TotalTeamGames20242025!$A5)</f>
        <v>2</v>
      </c>
      <c r="K5" s="21"/>
      <c r="L5" s="22">
        <f>COUNTIFS(DataRegularSeason20242025!$E$2:$E$1315,TotalTeamGames20242025!K$1,DataRegularSeason20242025!$D$2:$D$1315,TotalTeamGames20242025!$A5)</f>
        <v>1</v>
      </c>
      <c r="M5" s="21"/>
      <c r="N5" s="22">
        <f>COUNTIFS(DataRegularSeason20242025!$E$2:$E$1315,TotalTeamGames20242025!M$1,DataRegularSeason20242025!$D$2:$D$1315,TotalTeamGames20242025!$A5)</f>
        <v>1</v>
      </c>
      <c r="O5" s="21"/>
      <c r="P5" s="22">
        <f>COUNTIFS(DataRegularSeason20242025!$E$2:$E$1315,TotalTeamGames20242025!O$1,DataRegularSeason20242025!$D$2:$D$1315,TotalTeamGames20242025!$A5)</f>
        <v>1</v>
      </c>
      <c r="Q5" s="21"/>
      <c r="R5" s="22">
        <f>COUNTIFS(DataRegularSeason20242025!$E$2:$E$1315,TotalTeamGames20242025!Q$1,DataRegularSeason20242025!$D$2:$D$1315,TotalTeamGames20242025!$A5)</f>
        <v>1</v>
      </c>
      <c r="S5" s="21"/>
      <c r="T5" s="22">
        <f>COUNTIFS(DataRegularSeason20242025!$E$2:$E$1315,TotalTeamGames20242025!S$1,DataRegularSeason20242025!$D$2:$D$1315,TotalTeamGames20242025!$A5)</f>
        <v>1</v>
      </c>
      <c r="U5" s="21"/>
      <c r="V5" s="22">
        <f>COUNTIFS(DataRegularSeason20242025!$E$2:$E$1315,TotalTeamGames20242025!U$1,DataRegularSeason20242025!$D$2:$D$1315,TotalTeamGames20242025!$A5)</f>
        <v>2</v>
      </c>
      <c r="W5" s="21"/>
      <c r="X5" s="22">
        <f>COUNTIFS(DataRegularSeason20242025!$E$2:$E$1315,TotalTeamGames20242025!W$1,DataRegularSeason20242025!$D$2:$D$1315,TotalTeamGames20242025!$A5)</f>
        <v>1</v>
      </c>
      <c r="Y5" s="21"/>
      <c r="Z5" s="22">
        <f>COUNTIFS(DataRegularSeason20242025!$E$2:$E$1315,TotalTeamGames20242025!Y$1,DataRegularSeason20242025!$D$2:$D$1315,TotalTeamGames20242025!$A5)</f>
        <v>2</v>
      </c>
      <c r="AA5" s="21"/>
      <c r="AB5" s="22">
        <f>COUNTIFS(DataRegularSeason20242025!$E$2:$E$1315,TotalTeamGames20242025!AA$1,DataRegularSeason20242025!$D$2:$D$1315,TotalTeamGames20242025!$A5)</f>
        <v>1</v>
      </c>
      <c r="AC5" s="21"/>
      <c r="AD5" s="22">
        <f>COUNTIFS(DataRegularSeason20242025!$E$2:$E$1315,TotalTeamGames20242025!AC$1,DataRegularSeason20242025!$D$2:$D$1315,TotalTeamGames20242025!$A5)</f>
        <v>1</v>
      </c>
      <c r="AE5" s="21"/>
      <c r="AF5" s="22">
        <f>COUNTIFS(DataRegularSeason20242025!$E$2:$E$1315,TotalTeamGames20242025!AE$1,DataRegularSeason20242025!$D$2:$D$1315,TotalTeamGames20242025!$A5)</f>
        <v>1</v>
      </c>
      <c r="AG5" s="21"/>
      <c r="AH5" s="22">
        <f>COUNTIFS(DataRegularSeason20242025!$E$2:$E$1315,TotalTeamGames20242025!AG$1,DataRegularSeason20242025!$D$2:$D$1315,TotalTeamGames20242025!$A5)</f>
        <v>2</v>
      </c>
      <c r="AI5" s="21"/>
      <c r="AJ5" s="22">
        <f>COUNTIFS(DataRegularSeason20242025!$E$2:$E$1315,TotalTeamGames20242025!AI$1,DataRegularSeason20242025!$D$2:$D$1315,TotalTeamGames20242025!$A5)</f>
        <v>1</v>
      </c>
      <c r="AK5" s="21"/>
      <c r="AL5" s="22">
        <f>COUNTIFS(DataRegularSeason20242025!$E$2:$E$1315,TotalTeamGames20242025!AK$1,DataRegularSeason20242025!$D$2:$D$1315,TotalTeamGames20242025!$A5)</f>
        <v>1</v>
      </c>
      <c r="AM5" s="21"/>
      <c r="AN5" s="22">
        <f>COUNTIFS(DataRegularSeason20242025!$E$2:$E$1315,TotalTeamGames20242025!AM$1,DataRegularSeason20242025!$D$2:$D$1315,TotalTeamGames20242025!$A5)</f>
        <v>2</v>
      </c>
      <c r="AO5" s="21"/>
      <c r="AP5" s="22">
        <f>COUNTIFS(DataRegularSeason20242025!$E$2:$E$1315,TotalTeamGames20242025!AO$1,DataRegularSeason20242025!$D$2:$D$1315,TotalTeamGames20242025!$A5)</f>
        <v>2</v>
      </c>
      <c r="AQ5" s="21"/>
      <c r="AR5" s="22">
        <f>COUNTIFS(DataRegularSeason20242025!$E$2:$E$1315,TotalTeamGames20242025!AQ$1,DataRegularSeason20242025!$D$2:$D$1315,TotalTeamGames20242025!$A5)</f>
        <v>1</v>
      </c>
      <c r="AS5" s="21"/>
      <c r="AT5" s="22">
        <f>COUNTIFS(DataRegularSeason20242025!$E$2:$E$1315,TotalTeamGames20242025!AS$1,DataRegularSeason20242025!$D$2:$D$1315,TotalTeamGames20242025!$A5)</f>
        <v>2</v>
      </c>
      <c r="AU5" s="21"/>
      <c r="AV5" s="22">
        <f>COUNTIFS(DataRegularSeason20242025!$E$2:$E$1315,TotalTeamGames20242025!AU$1,DataRegularSeason20242025!$D$2:$D$1315,TotalTeamGames20242025!$A5)</f>
        <v>1</v>
      </c>
      <c r="AW5" s="21"/>
      <c r="AX5" s="22">
        <f>COUNTIFS(DataRegularSeason20242025!$E$2:$E$1315,TotalTeamGames20242025!AW$1,DataRegularSeason20242025!$D$2:$D$1315,TotalTeamGames20242025!$A5)</f>
        <v>1</v>
      </c>
      <c r="AY5" s="21"/>
      <c r="AZ5" s="22">
        <f>COUNTIFS(DataRegularSeason20242025!$E$2:$E$1315,TotalTeamGames20242025!AY$1,DataRegularSeason20242025!$D$2:$D$1315,TotalTeamGames20242025!$A5)</f>
        <v>1</v>
      </c>
      <c r="BA5" s="21"/>
      <c r="BB5" s="22">
        <f>COUNTIFS(DataRegularSeason20242025!$E$2:$E$1315,TotalTeamGames20242025!BA$1,DataRegularSeason20242025!$D$2:$D$1315,TotalTeamGames20242025!$A5)</f>
        <v>2</v>
      </c>
      <c r="BC5" s="21"/>
      <c r="BD5" s="22">
        <f>COUNTIFS(DataRegularSeason20242025!$E$2:$E$1315,TotalTeamGames20242025!BC$1,DataRegularSeason20242025!$D$2:$D$1315,TotalTeamGames20242025!$A5)</f>
        <v>2</v>
      </c>
      <c r="BE5" s="21"/>
      <c r="BF5">
        <f>COUNTIFS(DataRegularSeason20242025!$E$2:$E$1315,TotalTeamGames20242025!BE$1,DataRegularSeason20242025!$D$2:$D$1315,TotalTeamGames20242025!$A5)</f>
        <v>1</v>
      </c>
      <c r="BG5" s="28"/>
      <c r="BH5" s="22">
        <f>COUNTIFS(DataRegularSeason20242025!$E$2:$E$1315,TotalTeamGames20242025!BG$1,DataRegularSeason20242025!$D$2:$D$1315,TotalTeamGames20242025!$A5)</f>
        <v>1</v>
      </c>
      <c r="BI5" s="21"/>
      <c r="BJ5" s="22">
        <f>COUNTIFS(DataRegularSeason20242025!$E$2:$E$1315,TotalTeamGames20242025!BI$1,DataRegularSeason20242025!$D$2:$D$1315,TotalTeamGames20242025!$A5)</f>
        <v>1</v>
      </c>
      <c r="BK5" s="21"/>
      <c r="BL5" s="22">
        <f>COUNTIFS(DataRegularSeason20242025!$E$2:$E$1315,TotalTeamGames20242025!BK$1,DataRegularSeason20242025!$D$2:$D$1315,TotalTeamGames20242025!$A5)</f>
        <v>1</v>
      </c>
      <c r="BM5" s="21"/>
      <c r="BN5" s="22">
        <f>COUNTIFS(DataRegularSeason20242025!$E$2:$E$1315,TotalTeamGames20242025!BM$1,DataRegularSeason20242025!$D$2:$D$1315,TotalTeamGames20242025!$A5)</f>
        <v>1</v>
      </c>
      <c r="BO5" s="29">
        <f t="shared" ref="BO5:BO66" si="0">SUM(C5:BN5)</f>
        <v>41</v>
      </c>
      <c r="BP5" s="44">
        <f t="shared" ref="BP5" si="1">BO5+BO6</f>
        <v>82</v>
      </c>
    </row>
    <row r="6" spans="1:68" x14ac:dyDescent="0.25">
      <c r="A6" s="41"/>
      <c r="B6" s="23" t="s">
        <v>80</v>
      </c>
      <c r="C6" s="5">
        <f>COUNTIFS(DataRegularSeason20242025!$D$2:$D$1315,TotalTeamGames20242025!C$1,DataRegularSeason20242025!$E$2:$E$1315,TotalTeamGames20242025!$A5)</f>
        <v>1</v>
      </c>
      <c r="D6" s="26"/>
      <c r="E6" s="24"/>
      <c r="F6" s="26"/>
      <c r="G6" s="5">
        <f>COUNTIFS(DataRegularSeason20242025!$D$2:$D$1315,TotalTeamGames20242025!G$1,DataRegularSeason20242025!$E$2:$E$1315,TotalTeamGames20242025!$A5)</f>
        <v>2</v>
      </c>
      <c r="H6" s="26"/>
      <c r="I6" s="5">
        <f>COUNTIFS(DataRegularSeason20242025!$D$2:$D$1315,TotalTeamGames20242025!I$1,DataRegularSeason20242025!$E$2:$E$1315,TotalTeamGames20242025!$A5)</f>
        <v>1</v>
      </c>
      <c r="J6" s="26"/>
      <c r="K6" s="5">
        <f>COUNTIFS(DataRegularSeason20242025!$D$2:$D$1315,TotalTeamGames20242025!K$1,DataRegularSeason20242025!$E$2:$E$1315,TotalTeamGames20242025!$A5)</f>
        <v>2</v>
      </c>
      <c r="L6" s="26"/>
      <c r="M6" s="5">
        <f>COUNTIFS(DataRegularSeason20242025!$D$2:$D$1315,TotalTeamGames20242025!M$1,DataRegularSeason20242025!$E$2:$E$1315,TotalTeamGames20242025!$A5)</f>
        <v>1</v>
      </c>
      <c r="N6" s="26"/>
      <c r="O6" s="5">
        <f>COUNTIFS(DataRegularSeason20242025!$D$2:$D$1315,TotalTeamGames20242025!O$1,DataRegularSeason20242025!$E$2:$E$1315,TotalTeamGames20242025!$A5)</f>
        <v>1</v>
      </c>
      <c r="P6" s="26"/>
      <c r="Q6" s="5">
        <f>COUNTIFS(DataRegularSeason20242025!$D$2:$D$1315,TotalTeamGames20242025!Q$1,DataRegularSeason20242025!$E$2:$E$1315,TotalTeamGames20242025!$A5)</f>
        <v>1</v>
      </c>
      <c r="R6" s="26"/>
      <c r="S6" s="5">
        <f>COUNTIFS(DataRegularSeason20242025!$D$2:$D$1315,TotalTeamGames20242025!S$1,DataRegularSeason20242025!$E$2:$E$1315,TotalTeamGames20242025!$A5)</f>
        <v>1</v>
      </c>
      <c r="T6" s="26"/>
      <c r="U6" s="5">
        <f>COUNTIFS(DataRegularSeason20242025!$D$2:$D$1315,TotalTeamGames20242025!U$1,DataRegularSeason20242025!$E$2:$E$1315,TotalTeamGames20242025!$A5)</f>
        <v>1</v>
      </c>
      <c r="V6" s="26"/>
      <c r="W6" s="5">
        <f>COUNTIFS(DataRegularSeason20242025!$D$2:$D$1315,TotalTeamGames20242025!W$1,DataRegularSeason20242025!$E$2:$E$1315,TotalTeamGames20242025!$A5)</f>
        <v>1</v>
      </c>
      <c r="X6" s="26"/>
      <c r="Y6" s="5">
        <f>COUNTIFS(DataRegularSeason20242025!$D$2:$D$1315,TotalTeamGames20242025!Y$1,DataRegularSeason20242025!$E$2:$E$1315,TotalTeamGames20242025!$A5)</f>
        <v>2</v>
      </c>
      <c r="Z6" s="26"/>
      <c r="AA6" s="5">
        <f>COUNTIFS(DataRegularSeason20242025!$D$2:$D$1315,TotalTeamGames20242025!AA$1,DataRegularSeason20242025!$E$2:$E$1315,TotalTeamGames20242025!$A5)</f>
        <v>1</v>
      </c>
      <c r="AB6" s="26"/>
      <c r="AC6" s="5">
        <f>COUNTIFS(DataRegularSeason20242025!$D$2:$D$1315,TotalTeamGames20242025!AC$1,DataRegularSeason20242025!$E$2:$E$1315,TotalTeamGames20242025!$A5)</f>
        <v>1</v>
      </c>
      <c r="AD6" s="26"/>
      <c r="AE6" s="5">
        <f>COUNTIFS(DataRegularSeason20242025!$D$2:$D$1315,TotalTeamGames20242025!AE$1,DataRegularSeason20242025!$E$2:$E$1315,TotalTeamGames20242025!$A5)</f>
        <v>2</v>
      </c>
      <c r="AF6" s="26"/>
      <c r="AG6" s="5">
        <f>COUNTIFS(DataRegularSeason20242025!$D$2:$D$1315,TotalTeamGames20242025!AG$1,DataRegularSeason20242025!$E$2:$E$1315,TotalTeamGames20242025!$A5)</f>
        <v>1</v>
      </c>
      <c r="AH6" s="26"/>
      <c r="AI6" s="5">
        <f>COUNTIFS(DataRegularSeason20242025!$D$2:$D$1315,TotalTeamGames20242025!AI$1,DataRegularSeason20242025!$E$2:$E$1315,TotalTeamGames20242025!$A5)</f>
        <v>1</v>
      </c>
      <c r="AJ6" s="26"/>
      <c r="AK6" s="5">
        <f>COUNTIFS(DataRegularSeason20242025!$D$2:$D$1315,TotalTeamGames20242025!AK$1,DataRegularSeason20242025!$E$2:$E$1315,TotalTeamGames20242025!$A5)</f>
        <v>2</v>
      </c>
      <c r="AL6" s="26"/>
      <c r="AM6" s="5">
        <f>COUNTIFS(DataRegularSeason20242025!$D$2:$D$1315,TotalTeamGames20242025!AM$1,DataRegularSeason20242025!$E$2:$E$1315,TotalTeamGames20242025!$A5)</f>
        <v>1</v>
      </c>
      <c r="AN6" s="26"/>
      <c r="AO6" s="5">
        <f>COUNTIFS(DataRegularSeason20242025!$D$2:$D$1315,TotalTeamGames20242025!AO$1,DataRegularSeason20242025!$E$2:$E$1315,TotalTeamGames20242025!$A5)</f>
        <v>2</v>
      </c>
      <c r="AP6" s="26"/>
      <c r="AQ6" s="5">
        <f>COUNTIFS(DataRegularSeason20242025!$D$2:$D$1315,TotalTeamGames20242025!AQ$1,DataRegularSeason20242025!$E$2:$E$1315,TotalTeamGames20242025!$A5)</f>
        <v>2</v>
      </c>
      <c r="AR6" s="26"/>
      <c r="AS6" s="5">
        <f>COUNTIFS(DataRegularSeason20242025!$D$2:$D$1315,TotalTeamGames20242025!AS$1,DataRegularSeason20242025!$E$2:$E$1315,TotalTeamGames20242025!$A5)</f>
        <v>1</v>
      </c>
      <c r="AT6" s="26"/>
      <c r="AU6" s="5">
        <f>COUNTIFS(DataRegularSeason20242025!$D$2:$D$1315,TotalTeamGames20242025!AU$1,DataRegularSeason20242025!$E$2:$E$1315,TotalTeamGames20242025!$A5)</f>
        <v>1</v>
      </c>
      <c r="AV6" s="26"/>
      <c r="AW6" s="5">
        <f>COUNTIFS(DataRegularSeason20242025!$D$2:$D$1315,TotalTeamGames20242025!AW$1,DataRegularSeason20242025!$E$2:$E$1315,TotalTeamGames20242025!$A5)</f>
        <v>1</v>
      </c>
      <c r="AX6" s="26"/>
      <c r="AY6" s="5">
        <f>COUNTIFS(DataRegularSeason20242025!$D$2:$D$1315,TotalTeamGames20242025!AY$1,DataRegularSeason20242025!$E$2:$E$1315,TotalTeamGames20242025!$A5)</f>
        <v>1</v>
      </c>
      <c r="AZ6" s="26"/>
      <c r="BA6" s="5">
        <f>COUNTIFS(DataRegularSeason20242025!$D$2:$D$1315,TotalTeamGames20242025!BA$1,DataRegularSeason20242025!$E$2:$E$1315,TotalTeamGames20242025!$A5)</f>
        <v>2</v>
      </c>
      <c r="BB6" s="26"/>
      <c r="BC6" s="5">
        <f>COUNTIFS(DataRegularSeason20242025!$D$2:$D$1315,TotalTeamGames20242025!BC$1,DataRegularSeason20242025!$E$2:$E$1315,TotalTeamGames20242025!$A5)</f>
        <v>2</v>
      </c>
      <c r="BD6" s="26"/>
      <c r="BE6" s="5">
        <f>COUNTIFS(DataRegularSeason20242025!$D$2:$D$1315,TotalTeamGames20242025!BE$1,DataRegularSeason20242025!$E$2:$E$1315,TotalTeamGames20242025!$A5)</f>
        <v>1</v>
      </c>
      <c r="BF6" s="24"/>
      <c r="BG6" s="27">
        <f>COUNTIFS(DataRegularSeason20242025!$D$2:$D$1315,TotalTeamGames20242025!BG$1,DataRegularSeason20242025!$E$2:$E$1315,TotalTeamGames20242025!$A5)</f>
        <v>1</v>
      </c>
      <c r="BH6" s="26"/>
      <c r="BI6" s="5">
        <f>COUNTIFS(DataRegularSeason20242025!$D$2:$D$1315,TotalTeamGames20242025!BI$1,DataRegularSeason20242025!$E$2:$E$1315,TotalTeamGames20242025!$A5)</f>
        <v>1</v>
      </c>
      <c r="BJ6" s="26"/>
      <c r="BK6" s="5">
        <f>COUNTIFS(DataRegularSeason20242025!$D$2:$D$1315,TotalTeamGames20242025!BK$1,DataRegularSeason20242025!$E$2:$E$1315,TotalTeamGames20242025!$A5)</f>
        <v>1</v>
      </c>
      <c r="BL6" s="26"/>
      <c r="BM6" s="5">
        <f>COUNTIFS(DataRegularSeason20242025!$D$2:$D$1315,TotalTeamGames20242025!BM$1,DataRegularSeason20242025!$E$2:$E$1315,TotalTeamGames20242025!$A5)</f>
        <v>2</v>
      </c>
      <c r="BN6" s="26"/>
      <c r="BO6" s="30">
        <f t="shared" si="0"/>
        <v>41</v>
      </c>
      <c r="BP6" s="44"/>
    </row>
    <row r="7" spans="1:68" x14ac:dyDescent="0.25">
      <c r="A7" s="40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COUNTIFS(DataRegularSeason20242025!$E$2:$E$1315,TotalTeamGames20242025!C$1,DataRegularSeason20242025!$D$2:$D$1315,TotalTeamGames20242025!$A7)</f>
        <v>1</v>
      </c>
      <c r="E7" s="21"/>
      <c r="F7" s="22">
        <f>COUNTIFS(DataRegularSeason20242025!$E$2:$E$1315,TotalTeamGames20242025!E$1,DataRegularSeason20242025!$D$2:$D$1315,TotalTeamGames20242025!$A7)</f>
        <v>2</v>
      </c>
      <c r="G7" s="21"/>
      <c r="H7" s="25"/>
      <c r="I7" s="21"/>
      <c r="J7" s="22">
        <f>COUNTIFS(DataRegularSeason20242025!$E$2:$E$1315,TotalTeamGames20242025!I$1,DataRegularSeason20242025!$D$2:$D$1315,TotalTeamGames20242025!$A7)</f>
        <v>1</v>
      </c>
      <c r="K7" s="21"/>
      <c r="L7" s="22">
        <f>COUNTIFS(DataRegularSeason20242025!$E$2:$E$1315,TotalTeamGames20242025!K$1,DataRegularSeason20242025!$D$2:$D$1315,TotalTeamGames20242025!$A7)</f>
        <v>2</v>
      </c>
      <c r="M7" s="21"/>
      <c r="N7" s="22">
        <f>COUNTIFS(DataRegularSeason20242025!$E$2:$E$1315,TotalTeamGames20242025!M$1,DataRegularSeason20242025!$D$2:$D$1315,TotalTeamGames20242025!$A7)</f>
        <v>1</v>
      </c>
      <c r="O7" s="21"/>
      <c r="P7" s="22">
        <f>COUNTIFS(DataRegularSeason20242025!$E$2:$E$1315,TotalTeamGames20242025!O$1,DataRegularSeason20242025!$D$2:$D$1315,TotalTeamGames20242025!$A7)</f>
        <v>1</v>
      </c>
      <c r="Q7" s="21"/>
      <c r="R7" s="22">
        <f>COUNTIFS(DataRegularSeason20242025!$E$2:$E$1315,TotalTeamGames20242025!Q$1,DataRegularSeason20242025!$D$2:$D$1315,TotalTeamGames20242025!$A7)</f>
        <v>1</v>
      </c>
      <c r="S7" s="21"/>
      <c r="T7" s="22">
        <f>COUNTIFS(DataRegularSeason20242025!$E$2:$E$1315,TotalTeamGames20242025!S$1,DataRegularSeason20242025!$D$2:$D$1315,TotalTeamGames20242025!$A7)</f>
        <v>1</v>
      </c>
      <c r="U7" s="21"/>
      <c r="V7" s="22">
        <f>COUNTIFS(DataRegularSeason20242025!$E$2:$E$1315,TotalTeamGames20242025!U$1,DataRegularSeason20242025!$D$2:$D$1315,TotalTeamGames20242025!$A7)</f>
        <v>2</v>
      </c>
      <c r="W7" s="21"/>
      <c r="X7" s="22">
        <f>COUNTIFS(DataRegularSeason20242025!$E$2:$E$1315,TotalTeamGames20242025!W$1,DataRegularSeason20242025!$D$2:$D$1315,TotalTeamGames20242025!$A7)</f>
        <v>1</v>
      </c>
      <c r="Y7" s="21"/>
      <c r="Z7" s="22">
        <f>COUNTIFS(DataRegularSeason20242025!$E$2:$E$1315,TotalTeamGames20242025!Y$1,DataRegularSeason20242025!$D$2:$D$1315,TotalTeamGames20242025!$A7)</f>
        <v>2</v>
      </c>
      <c r="AA7" s="21"/>
      <c r="AB7" s="22">
        <f>COUNTIFS(DataRegularSeason20242025!$E$2:$E$1315,TotalTeamGames20242025!AA$1,DataRegularSeason20242025!$D$2:$D$1315,TotalTeamGames20242025!$A7)</f>
        <v>1</v>
      </c>
      <c r="AC7" s="21"/>
      <c r="AD7" s="22">
        <f>COUNTIFS(DataRegularSeason20242025!$E$2:$E$1315,TotalTeamGames20242025!AC$1,DataRegularSeason20242025!$D$2:$D$1315,TotalTeamGames20242025!$A7)</f>
        <v>1</v>
      </c>
      <c r="AE7" s="21"/>
      <c r="AF7" s="22">
        <f>COUNTIFS(DataRegularSeason20242025!$E$2:$E$1315,TotalTeamGames20242025!AE$1,DataRegularSeason20242025!$D$2:$D$1315,TotalTeamGames20242025!$A7)</f>
        <v>2</v>
      </c>
      <c r="AG7" s="21"/>
      <c r="AH7" s="22">
        <f>COUNTIFS(DataRegularSeason20242025!$E$2:$E$1315,TotalTeamGames20242025!AG$1,DataRegularSeason20242025!$D$2:$D$1315,TotalTeamGames20242025!$A7)</f>
        <v>1</v>
      </c>
      <c r="AI7" s="21"/>
      <c r="AJ7" s="22">
        <f>COUNTIFS(DataRegularSeason20242025!$E$2:$E$1315,TotalTeamGames20242025!AI$1,DataRegularSeason20242025!$D$2:$D$1315,TotalTeamGames20242025!$A7)</f>
        <v>1</v>
      </c>
      <c r="AK7" s="21"/>
      <c r="AL7" s="22">
        <f>COUNTIFS(DataRegularSeason20242025!$E$2:$E$1315,TotalTeamGames20242025!AK$1,DataRegularSeason20242025!$D$2:$D$1315,TotalTeamGames20242025!$A7)</f>
        <v>2</v>
      </c>
      <c r="AM7" s="21"/>
      <c r="AN7" s="22">
        <f>COUNTIFS(DataRegularSeason20242025!$E$2:$E$1315,TotalTeamGames20242025!AM$1,DataRegularSeason20242025!$D$2:$D$1315,TotalTeamGames20242025!$A7)</f>
        <v>1</v>
      </c>
      <c r="AO7" s="21"/>
      <c r="AP7" s="22">
        <f>COUNTIFS(DataRegularSeason20242025!$E$2:$E$1315,TotalTeamGames20242025!AO$1,DataRegularSeason20242025!$D$2:$D$1315,TotalTeamGames20242025!$A7)</f>
        <v>2</v>
      </c>
      <c r="AQ7" s="21"/>
      <c r="AR7" s="22">
        <f>COUNTIFS(DataRegularSeason20242025!$E$2:$E$1315,TotalTeamGames20242025!AQ$1,DataRegularSeason20242025!$D$2:$D$1315,TotalTeamGames20242025!$A7)</f>
        <v>2</v>
      </c>
      <c r="AS7" s="21"/>
      <c r="AT7" s="22">
        <f>COUNTIFS(DataRegularSeason20242025!$E$2:$E$1315,TotalTeamGames20242025!AS$1,DataRegularSeason20242025!$D$2:$D$1315,TotalTeamGames20242025!$A7)</f>
        <v>1</v>
      </c>
      <c r="AU7" s="21"/>
      <c r="AV7" s="22">
        <f>COUNTIFS(DataRegularSeason20242025!$E$2:$E$1315,TotalTeamGames20242025!AU$1,DataRegularSeason20242025!$D$2:$D$1315,TotalTeamGames20242025!$A7)</f>
        <v>1</v>
      </c>
      <c r="AW7" s="21"/>
      <c r="AX7" s="22">
        <f>COUNTIFS(DataRegularSeason20242025!$E$2:$E$1315,TotalTeamGames20242025!AW$1,DataRegularSeason20242025!$D$2:$D$1315,TotalTeamGames20242025!$A7)</f>
        <v>1</v>
      </c>
      <c r="AY7" s="21"/>
      <c r="AZ7" s="22">
        <f>COUNTIFS(DataRegularSeason20242025!$E$2:$E$1315,TotalTeamGames20242025!AY$1,DataRegularSeason20242025!$D$2:$D$1315,TotalTeamGames20242025!$A7)</f>
        <v>1</v>
      </c>
      <c r="BA7" s="21"/>
      <c r="BB7" s="22">
        <f>COUNTIFS(DataRegularSeason20242025!$E$2:$E$1315,TotalTeamGames20242025!BA$1,DataRegularSeason20242025!$D$2:$D$1315,TotalTeamGames20242025!$A7)</f>
        <v>2</v>
      </c>
      <c r="BC7" s="21"/>
      <c r="BD7" s="22">
        <f>COUNTIFS(DataRegularSeason20242025!$E$2:$E$1315,TotalTeamGames20242025!BC$1,DataRegularSeason20242025!$D$2:$D$1315,TotalTeamGames20242025!$A7)</f>
        <v>1</v>
      </c>
      <c r="BE7" s="21"/>
      <c r="BF7">
        <f>COUNTIFS(DataRegularSeason20242025!$E$2:$E$1315,TotalTeamGames20242025!BE$1,DataRegularSeason20242025!$D$2:$D$1315,TotalTeamGames20242025!$A7)</f>
        <v>1</v>
      </c>
      <c r="BG7" s="28"/>
      <c r="BH7" s="22">
        <f>COUNTIFS(DataRegularSeason20242025!$E$2:$E$1315,TotalTeamGames20242025!BG$1,DataRegularSeason20242025!$D$2:$D$1315,TotalTeamGames20242025!$A7)</f>
        <v>1</v>
      </c>
      <c r="BI7" s="21"/>
      <c r="BJ7" s="22">
        <f>COUNTIFS(DataRegularSeason20242025!$E$2:$E$1315,TotalTeamGames20242025!BI$1,DataRegularSeason20242025!$D$2:$D$1315,TotalTeamGames20242025!$A7)</f>
        <v>1</v>
      </c>
      <c r="BK7" s="21"/>
      <c r="BL7" s="22">
        <f>COUNTIFS(DataRegularSeason20242025!$E$2:$E$1315,TotalTeamGames20242025!BK$1,DataRegularSeason20242025!$D$2:$D$1315,TotalTeamGames20242025!$A7)</f>
        <v>1</v>
      </c>
      <c r="BM7" s="21"/>
      <c r="BN7" s="22">
        <f>COUNTIFS(DataRegularSeason20242025!$E$2:$E$1315,TotalTeamGames20242025!BM$1,DataRegularSeason20242025!$D$2:$D$1315,TotalTeamGames20242025!$A7)</f>
        <v>2</v>
      </c>
      <c r="BO7" s="29">
        <f t="shared" si="0"/>
        <v>41</v>
      </c>
      <c r="BP7" s="44">
        <f t="shared" ref="BP7" si="2">BO7+BO8</f>
        <v>82</v>
      </c>
    </row>
    <row r="8" spans="1:68" x14ac:dyDescent="0.25">
      <c r="A8" s="41"/>
      <c r="B8" s="23" t="s">
        <v>80</v>
      </c>
      <c r="C8" s="5">
        <f>COUNTIFS(DataRegularSeason20242025!$D$2:$D$1315,TotalTeamGames20242025!C$1,DataRegularSeason20242025!$E$2:$E$1315,TotalTeamGames20242025!$A7)</f>
        <v>1</v>
      </c>
      <c r="D8" s="26"/>
      <c r="E8" s="5">
        <f>COUNTIFS(DataRegularSeason20242025!$D$2:$D$1315,TotalTeamGames20242025!E$1,DataRegularSeason20242025!$E$2:$E$1315,TotalTeamGames20242025!$A7)</f>
        <v>2</v>
      </c>
      <c r="F8" s="26"/>
      <c r="G8" s="24"/>
      <c r="H8" s="26"/>
      <c r="I8" s="5">
        <f>COUNTIFS(DataRegularSeason20242025!$D$2:$D$1315,TotalTeamGames20242025!I$1,DataRegularSeason20242025!$E$2:$E$1315,TotalTeamGames20242025!$A7)</f>
        <v>2</v>
      </c>
      <c r="J8" s="26"/>
      <c r="K8" s="5">
        <f>COUNTIFS(DataRegularSeason20242025!$D$2:$D$1315,TotalTeamGames20242025!K$1,DataRegularSeason20242025!$E$2:$E$1315,TotalTeamGames20242025!$A7)</f>
        <v>1</v>
      </c>
      <c r="L8" s="26"/>
      <c r="M8" s="5">
        <f>COUNTIFS(DataRegularSeason20242025!$D$2:$D$1315,TotalTeamGames20242025!M$1,DataRegularSeason20242025!$E$2:$E$1315,TotalTeamGames20242025!$A7)</f>
        <v>1</v>
      </c>
      <c r="N8" s="26"/>
      <c r="O8" s="5">
        <f>COUNTIFS(DataRegularSeason20242025!$D$2:$D$1315,TotalTeamGames20242025!O$1,DataRegularSeason20242025!$E$2:$E$1315,TotalTeamGames20242025!$A7)</f>
        <v>1</v>
      </c>
      <c r="P8" s="26"/>
      <c r="Q8" s="5">
        <f>COUNTIFS(DataRegularSeason20242025!$D$2:$D$1315,TotalTeamGames20242025!Q$1,DataRegularSeason20242025!$E$2:$E$1315,TotalTeamGames20242025!$A7)</f>
        <v>1</v>
      </c>
      <c r="R8" s="26"/>
      <c r="S8" s="5">
        <f>COUNTIFS(DataRegularSeason20242025!$D$2:$D$1315,TotalTeamGames20242025!S$1,DataRegularSeason20242025!$E$2:$E$1315,TotalTeamGames20242025!$A7)</f>
        <v>1</v>
      </c>
      <c r="T8" s="26"/>
      <c r="U8" s="5">
        <f>COUNTIFS(DataRegularSeason20242025!$D$2:$D$1315,TotalTeamGames20242025!U$1,DataRegularSeason20242025!$E$2:$E$1315,TotalTeamGames20242025!$A7)</f>
        <v>2</v>
      </c>
      <c r="V8" s="26"/>
      <c r="W8" s="5">
        <f>COUNTIFS(DataRegularSeason20242025!$D$2:$D$1315,TotalTeamGames20242025!W$1,DataRegularSeason20242025!$E$2:$E$1315,TotalTeamGames20242025!$A7)</f>
        <v>1</v>
      </c>
      <c r="X8" s="26"/>
      <c r="Y8" s="5">
        <f>COUNTIFS(DataRegularSeason20242025!$D$2:$D$1315,TotalTeamGames20242025!Y$1,DataRegularSeason20242025!$E$2:$E$1315,TotalTeamGames20242025!$A7)</f>
        <v>2</v>
      </c>
      <c r="Z8" s="26"/>
      <c r="AA8" s="5">
        <f>COUNTIFS(DataRegularSeason20242025!$D$2:$D$1315,TotalTeamGames20242025!AA$1,DataRegularSeason20242025!$E$2:$E$1315,TotalTeamGames20242025!$A7)</f>
        <v>1</v>
      </c>
      <c r="AB8" s="26"/>
      <c r="AC8" s="5">
        <f>COUNTIFS(DataRegularSeason20242025!$D$2:$D$1315,TotalTeamGames20242025!AC$1,DataRegularSeason20242025!$E$2:$E$1315,TotalTeamGames20242025!$A7)</f>
        <v>1</v>
      </c>
      <c r="AD8" s="26"/>
      <c r="AE8" s="5">
        <f>COUNTIFS(DataRegularSeason20242025!$D$2:$D$1315,TotalTeamGames20242025!AE$1,DataRegularSeason20242025!$E$2:$E$1315,TotalTeamGames20242025!$A7)</f>
        <v>2</v>
      </c>
      <c r="AF8" s="26"/>
      <c r="AG8" s="5">
        <f>COUNTIFS(DataRegularSeason20242025!$D$2:$D$1315,TotalTeamGames20242025!AG$1,DataRegularSeason20242025!$E$2:$E$1315,TotalTeamGames20242025!$A7)</f>
        <v>2</v>
      </c>
      <c r="AH8" s="26"/>
      <c r="AI8" s="5">
        <f>COUNTIFS(DataRegularSeason20242025!$D$2:$D$1315,TotalTeamGames20242025!AI$1,DataRegularSeason20242025!$E$2:$E$1315,TotalTeamGames20242025!$A7)</f>
        <v>1</v>
      </c>
      <c r="AJ8" s="26"/>
      <c r="AK8" s="5">
        <f>COUNTIFS(DataRegularSeason20242025!$D$2:$D$1315,TotalTeamGames20242025!AK$1,DataRegularSeason20242025!$E$2:$E$1315,TotalTeamGames20242025!$A7)</f>
        <v>1</v>
      </c>
      <c r="AL8" s="26"/>
      <c r="AM8" s="5">
        <f>COUNTIFS(DataRegularSeason20242025!$D$2:$D$1315,TotalTeamGames20242025!AM$1,DataRegularSeason20242025!$E$2:$E$1315,TotalTeamGames20242025!$A7)</f>
        <v>2</v>
      </c>
      <c r="AN8" s="26"/>
      <c r="AO8" s="5">
        <f>COUNTIFS(DataRegularSeason20242025!$D$2:$D$1315,TotalTeamGames20242025!AO$1,DataRegularSeason20242025!$E$2:$E$1315,TotalTeamGames20242025!$A7)</f>
        <v>2</v>
      </c>
      <c r="AP8" s="26"/>
      <c r="AQ8" s="5">
        <f>COUNTIFS(DataRegularSeason20242025!$D$2:$D$1315,TotalTeamGames20242025!AQ$1,DataRegularSeason20242025!$E$2:$E$1315,TotalTeamGames20242025!$A7)</f>
        <v>1</v>
      </c>
      <c r="AR8" s="26"/>
      <c r="AS8" s="5">
        <f>COUNTIFS(DataRegularSeason20242025!$D$2:$D$1315,TotalTeamGames20242025!AS$1,DataRegularSeason20242025!$E$2:$E$1315,TotalTeamGames20242025!$A7)</f>
        <v>2</v>
      </c>
      <c r="AT8" s="26"/>
      <c r="AU8" s="5">
        <f>COUNTIFS(DataRegularSeason20242025!$D$2:$D$1315,TotalTeamGames20242025!AU$1,DataRegularSeason20242025!$E$2:$E$1315,TotalTeamGames20242025!$A7)</f>
        <v>1</v>
      </c>
      <c r="AV8" s="26"/>
      <c r="AW8" s="5">
        <f>COUNTIFS(DataRegularSeason20242025!$D$2:$D$1315,TotalTeamGames20242025!AW$1,DataRegularSeason20242025!$E$2:$E$1315,TotalTeamGames20242025!$A7)</f>
        <v>1</v>
      </c>
      <c r="AX8" s="26"/>
      <c r="AY8" s="5">
        <f>COUNTIFS(DataRegularSeason20242025!$D$2:$D$1315,TotalTeamGames20242025!AY$1,DataRegularSeason20242025!$E$2:$E$1315,TotalTeamGames20242025!$A7)</f>
        <v>1</v>
      </c>
      <c r="AZ8" s="26"/>
      <c r="BA8" s="5">
        <f>COUNTIFS(DataRegularSeason20242025!$D$2:$D$1315,TotalTeamGames20242025!BA$1,DataRegularSeason20242025!$E$2:$E$1315,TotalTeamGames20242025!$A7)</f>
        <v>1</v>
      </c>
      <c r="BB8" s="26"/>
      <c r="BC8" s="5">
        <f>COUNTIFS(DataRegularSeason20242025!$D$2:$D$1315,TotalTeamGames20242025!BC$1,DataRegularSeason20242025!$E$2:$E$1315,TotalTeamGames20242025!$A7)</f>
        <v>2</v>
      </c>
      <c r="BD8" s="26"/>
      <c r="BE8" s="5">
        <f>COUNTIFS(DataRegularSeason20242025!$D$2:$D$1315,TotalTeamGames20242025!BE$1,DataRegularSeason20242025!$E$2:$E$1315,TotalTeamGames20242025!$A7)</f>
        <v>1</v>
      </c>
      <c r="BF8" s="24"/>
      <c r="BG8" s="27">
        <f>COUNTIFS(DataRegularSeason20242025!$D$2:$D$1315,TotalTeamGames20242025!BG$1,DataRegularSeason20242025!$E$2:$E$1315,TotalTeamGames20242025!$A7)</f>
        <v>1</v>
      </c>
      <c r="BH8" s="26"/>
      <c r="BI8" s="5">
        <f>COUNTIFS(DataRegularSeason20242025!$D$2:$D$1315,TotalTeamGames20242025!BI$1,DataRegularSeason20242025!$E$2:$E$1315,TotalTeamGames20242025!$A7)</f>
        <v>1</v>
      </c>
      <c r="BJ8" s="26"/>
      <c r="BK8" s="5">
        <f>COUNTIFS(DataRegularSeason20242025!$D$2:$D$1315,TotalTeamGames20242025!BK$1,DataRegularSeason20242025!$E$2:$E$1315,TotalTeamGames20242025!$A7)</f>
        <v>1</v>
      </c>
      <c r="BL8" s="26"/>
      <c r="BM8" s="5">
        <f>COUNTIFS(DataRegularSeason20242025!$D$2:$D$1315,TotalTeamGames20242025!BM$1,DataRegularSeason20242025!$E$2:$E$1315,TotalTeamGames20242025!$A7)</f>
        <v>1</v>
      </c>
      <c r="BN8" s="26"/>
      <c r="BO8" s="30">
        <f t="shared" si="0"/>
        <v>41</v>
      </c>
      <c r="BP8" s="44"/>
    </row>
    <row r="9" spans="1:68" x14ac:dyDescent="0.25">
      <c r="A9" s="40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COUNTIFS(DataRegularSeason20242025!$E$2:$E$1315,TotalTeamGames20242025!C$1,DataRegularSeason20242025!$D$2:$D$1315,TotalTeamGames20242025!$A9)</f>
        <v>1</v>
      </c>
      <c r="E9" s="21"/>
      <c r="F9" s="22">
        <f>COUNTIFS(DataRegularSeason20242025!$E$2:$E$1315,TotalTeamGames20242025!E$1,DataRegularSeason20242025!$D$2:$D$1315,TotalTeamGames20242025!$A9)</f>
        <v>1</v>
      </c>
      <c r="G9" s="21"/>
      <c r="H9" s="22">
        <f>COUNTIFS(DataRegularSeason20242025!$E$2:$E$1315,TotalTeamGames20242025!G$1,DataRegularSeason20242025!$D$2:$D$1315,TotalTeamGames20242025!$A9)</f>
        <v>2</v>
      </c>
      <c r="I9" s="21"/>
      <c r="J9" s="25"/>
      <c r="K9" s="21"/>
      <c r="L9" s="22">
        <f>COUNTIFS(DataRegularSeason20242025!$E$2:$E$1315,TotalTeamGames20242025!K$1,DataRegularSeason20242025!$D$2:$D$1315,TotalTeamGames20242025!$A9)</f>
        <v>2</v>
      </c>
      <c r="M9" s="21"/>
      <c r="N9" s="22">
        <f>COUNTIFS(DataRegularSeason20242025!$E$2:$E$1315,TotalTeamGames20242025!M$1,DataRegularSeason20242025!$D$2:$D$1315,TotalTeamGames20242025!$A9)</f>
        <v>1</v>
      </c>
      <c r="O9" s="21"/>
      <c r="P9" s="22">
        <f>COUNTIFS(DataRegularSeason20242025!$E$2:$E$1315,TotalTeamGames20242025!O$1,DataRegularSeason20242025!$D$2:$D$1315,TotalTeamGames20242025!$A9)</f>
        <v>1</v>
      </c>
      <c r="Q9" s="21"/>
      <c r="R9" s="22">
        <f>COUNTIFS(DataRegularSeason20242025!$E$2:$E$1315,TotalTeamGames20242025!Q$1,DataRegularSeason20242025!$D$2:$D$1315,TotalTeamGames20242025!$A9)</f>
        <v>1</v>
      </c>
      <c r="S9" s="21"/>
      <c r="T9" s="22">
        <f>COUNTIFS(DataRegularSeason20242025!$E$2:$E$1315,TotalTeamGames20242025!S$1,DataRegularSeason20242025!$D$2:$D$1315,TotalTeamGames20242025!$A9)</f>
        <v>1</v>
      </c>
      <c r="U9" s="21"/>
      <c r="V9" s="22">
        <f>COUNTIFS(DataRegularSeason20242025!$E$2:$E$1315,TotalTeamGames20242025!U$1,DataRegularSeason20242025!$D$2:$D$1315,TotalTeamGames20242025!$A9)</f>
        <v>2</v>
      </c>
      <c r="W9" s="21"/>
      <c r="X9" s="22">
        <f>COUNTIFS(DataRegularSeason20242025!$E$2:$E$1315,TotalTeamGames20242025!W$1,DataRegularSeason20242025!$D$2:$D$1315,TotalTeamGames20242025!$A9)</f>
        <v>1</v>
      </c>
      <c r="Y9" s="21"/>
      <c r="Z9" s="22">
        <f>COUNTIFS(DataRegularSeason20242025!$E$2:$E$1315,TotalTeamGames20242025!Y$1,DataRegularSeason20242025!$D$2:$D$1315,TotalTeamGames20242025!$A9)</f>
        <v>2</v>
      </c>
      <c r="AA9" s="21"/>
      <c r="AB9" s="22">
        <f>COUNTIFS(DataRegularSeason20242025!$E$2:$E$1315,TotalTeamGames20242025!AA$1,DataRegularSeason20242025!$D$2:$D$1315,TotalTeamGames20242025!$A9)</f>
        <v>1</v>
      </c>
      <c r="AC9" s="21"/>
      <c r="AD9" s="22">
        <f>COUNTIFS(DataRegularSeason20242025!$E$2:$E$1315,TotalTeamGames20242025!AC$1,DataRegularSeason20242025!$D$2:$D$1315,TotalTeamGames20242025!$A9)</f>
        <v>1</v>
      </c>
      <c r="AE9" s="21"/>
      <c r="AF9" s="22">
        <f>COUNTIFS(DataRegularSeason20242025!$E$2:$E$1315,TotalTeamGames20242025!AE$1,DataRegularSeason20242025!$D$2:$D$1315,TotalTeamGames20242025!$A9)</f>
        <v>2</v>
      </c>
      <c r="AG9" s="21"/>
      <c r="AH9" s="22">
        <f>COUNTIFS(DataRegularSeason20242025!$E$2:$E$1315,TotalTeamGames20242025!AG$1,DataRegularSeason20242025!$D$2:$D$1315,TotalTeamGames20242025!$A9)</f>
        <v>2</v>
      </c>
      <c r="AI9" s="21"/>
      <c r="AJ9" s="22">
        <f>COUNTIFS(DataRegularSeason20242025!$E$2:$E$1315,TotalTeamGames20242025!AI$1,DataRegularSeason20242025!$D$2:$D$1315,TotalTeamGames20242025!$A9)</f>
        <v>1</v>
      </c>
      <c r="AK9" s="21"/>
      <c r="AL9" s="22">
        <f>COUNTIFS(DataRegularSeason20242025!$E$2:$E$1315,TotalTeamGames20242025!AK$1,DataRegularSeason20242025!$D$2:$D$1315,TotalTeamGames20242025!$A9)</f>
        <v>2</v>
      </c>
      <c r="AM9" s="21"/>
      <c r="AN9" s="22">
        <f>COUNTIFS(DataRegularSeason20242025!$E$2:$E$1315,TotalTeamGames20242025!AM$1,DataRegularSeason20242025!$D$2:$D$1315,TotalTeamGames20242025!$A9)</f>
        <v>2</v>
      </c>
      <c r="AO9" s="21"/>
      <c r="AP9" s="22">
        <f>COUNTIFS(DataRegularSeason20242025!$E$2:$E$1315,TotalTeamGames20242025!AO$1,DataRegularSeason20242025!$D$2:$D$1315,TotalTeamGames20242025!$A9)</f>
        <v>1</v>
      </c>
      <c r="AQ9" s="21"/>
      <c r="AR9" s="22">
        <f>COUNTIFS(DataRegularSeason20242025!$E$2:$E$1315,TotalTeamGames20242025!AQ$1,DataRegularSeason20242025!$D$2:$D$1315,TotalTeamGames20242025!$A9)</f>
        <v>2</v>
      </c>
      <c r="AS9" s="21"/>
      <c r="AT9" s="22">
        <f>COUNTIFS(DataRegularSeason20242025!$E$2:$E$1315,TotalTeamGames20242025!AS$1,DataRegularSeason20242025!$D$2:$D$1315,TotalTeamGames20242025!$A9)</f>
        <v>1</v>
      </c>
      <c r="AU9" s="21"/>
      <c r="AV9" s="22">
        <f>COUNTIFS(DataRegularSeason20242025!$E$2:$E$1315,TotalTeamGames20242025!AU$1,DataRegularSeason20242025!$D$2:$D$1315,TotalTeamGames20242025!$A9)</f>
        <v>1</v>
      </c>
      <c r="AW9" s="21"/>
      <c r="AX9" s="22">
        <f>COUNTIFS(DataRegularSeason20242025!$E$2:$E$1315,TotalTeamGames20242025!AW$1,DataRegularSeason20242025!$D$2:$D$1315,TotalTeamGames20242025!$A9)</f>
        <v>1</v>
      </c>
      <c r="AY9" s="21"/>
      <c r="AZ9" s="22">
        <f>COUNTIFS(DataRegularSeason20242025!$E$2:$E$1315,TotalTeamGames20242025!AY$1,DataRegularSeason20242025!$D$2:$D$1315,TotalTeamGames20242025!$A9)</f>
        <v>1</v>
      </c>
      <c r="BA9" s="21"/>
      <c r="BB9" s="22">
        <f>COUNTIFS(DataRegularSeason20242025!$E$2:$E$1315,TotalTeamGames20242025!BA$1,DataRegularSeason20242025!$D$2:$D$1315,TotalTeamGames20242025!$A9)</f>
        <v>1</v>
      </c>
      <c r="BC9" s="21"/>
      <c r="BD9" s="22">
        <f>COUNTIFS(DataRegularSeason20242025!$E$2:$E$1315,TotalTeamGames20242025!BC$1,DataRegularSeason20242025!$D$2:$D$1315,TotalTeamGames20242025!$A9)</f>
        <v>1</v>
      </c>
      <c r="BE9" s="21"/>
      <c r="BF9">
        <f>COUNTIFS(DataRegularSeason20242025!$E$2:$E$1315,TotalTeamGames20242025!BE$1,DataRegularSeason20242025!$D$2:$D$1315,TotalTeamGames20242025!$A9)</f>
        <v>1</v>
      </c>
      <c r="BG9" s="28"/>
      <c r="BH9" s="22">
        <f>COUNTIFS(DataRegularSeason20242025!$E$2:$E$1315,TotalTeamGames20242025!BG$1,DataRegularSeason20242025!$D$2:$D$1315,TotalTeamGames20242025!$A9)</f>
        <v>1</v>
      </c>
      <c r="BI9" s="21"/>
      <c r="BJ9" s="22">
        <f>COUNTIFS(DataRegularSeason20242025!$E$2:$E$1315,TotalTeamGames20242025!BI$1,DataRegularSeason20242025!$D$2:$D$1315,TotalTeamGames20242025!$A9)</f>
        <v>1</v>
      </c>
      <c r="BK9" s="21"/>
      <c r="BL9" s="22">
        <f>COUNTIFS(DataRegularSeason20242025!$E$2:$E$1315,TotalTeamGames20242025!BK$1,DataRegularSeason20242025!$D$2:$D$1315,TotalTeamGames20242025!$A9)</f>
        <v>1</v>
      </c>
      <c r="BM9" s="21"/>
      <c r="BN9" s="22">
        <f>COUNTIFS(DataRegularSeason20242025!$E$2:$E$1315,TotalTeamGames20242025!BM$1,DataRegularSeason20242025!$D$2:$D$1315,TotalTeamGames20242025!$A9)</f>
        <v>2</v>
      </c>
      <c r="BO9" s="29">
        <f t="shared" si="0"/>
        <v>41</v>
      </c>
      <c r="BP9" s="44">
        <f t="shared" ref="BP9" si="3">BO9+BO10</f>
        <v>82</v>
      </c>
    </row>
    <row r="10" spans="1:68" x14ac:dyDescent="0.25">
      <c r="A10" s="41"/>
      <c r="B10" s="23" t="s">
        <v>80</v>
      </c>
      <c r="C10" s="5">
        <f>COUNTIFS(DataRegularSeason20242025!$D$2:$D$1315,TotalTeamGames20242025!C$1,DataRegularSeason20242025!$E$2:$E$1315,TotalTeamGames20242025!$A9)</f>
        <v>1</v>
      </c>
      <c r="D10" s="26"/>
      <c r="E10" s="5">
        <f>COUNTIFS(DataRegularSeason20242025!$D$2:$D$1315,TotalTeamGames20242025!E$1,DataRegularSeason20242025!$E$2:$E$1315,TotalTeamGames20242025!$A9)</f>
        <v>2</v>
      </c>
      <c r="F10" s="26"/>
      <c r="G10" s="5">
        <f>COUNTIFS(DataRegularSeason20242025!$D$2:$D$1315,TotalTeamGames20242025!G$1,DataRegularSeason20242025!$E$2:$E$1315,TotalTeamGames20242025!$A9)</f>
        <v>1</v>
      </c>
      <c r="H10" s="26"/>
      <c r="I10" s="24"/>
      <c r="J10" s="26"/>
      <c r="K10" s="5">
        <f>COUNTIFS(DataRegularSeason20242025!$D$2:$D$1315,TotalTeamGames20242025!K$1,DataRegularSeason20242025!$E$2:$E$1315,TotalTeamGames20242025!$A9)</f>
        <v>2</v>
      </c>
      <c r="L10" s="26"/>
      <c r="M10" s="5">
        <f>COUNTIFS(DataRegularSeason20242025!$D$2:$D$1315,TotalTeamGames20242025!M$1,DataRegularSeason20242025!$E$2:$E$1315,TotalTeamGames20242025!$A9)</f>
        <v>1</v>
      </c>
      <c r="N10" s="26"/>
      <c r="O10" s="5">
        <f>COUNTIFS(DataRegularSeason20242025!$D$2:$D$1315,TotalTeamGames20242025!O$1,DataRegularSeason20242025!$E$2:$E$1315,TotalTeamGames20242025!$A9)</f>
        <v>1</v>
      </c>
      <c r="P10" s="26"/>
      <c r="Q10" s="5">
        <f>COUNTIFS(DataRegularSeason20242025!$D$2:$D$1315,TotalTeamGames20242025!Q$1,DataRegularSeason20242025!$E$2:$E$1315,TotalTeamGames20242025!$A9)</f>
        <v>1</v>
      </c>
      <c r="R10" s="26"/>
      <c r="S10" s="5">
        <f>COUNTIFS(DataRegularSeason20242025!$D$2:$D$1315,TotalTeamGames20242025!S$1,DataRegularSeason20242025!$E$2:$E$1315,TotalTeamGames20242025!$A9)</f>
        <v>1</v>
      </c>
      <c r="T10" s="26"/>
      <c r="U10" s="5">
        <f>COUNTIFS(DataRegularSeason20242025!$D$2:$D$1315,TotalTeamGames20242025!U$1,DataRegularSeason20242025!$E$2:$E$1315,TotalTeamGames20242025!$A9)</f>
        <v>1</v>
      </c>
      <c r="V10" s="26"/>
      <c r="W10" s="5">
        <f>COUNTIFS(DataRegularSeason20242025!$D$2:$D$1315,TotalTeamGames20242025!W$1,DataRegularSeason20242025!$E$2:$E$1315,TotalTeamGames20242025!$A9)</f>
        <v>1</v>
      </c>
      <c r="X10" s="26"/>
      <c r="Y10" s="5">
        <f>COUNTIFS(DataRegularSeason20242025!$D$2:$D$1315,TotalTeamGames20242025!Y$1,DataRegularSeason20242025!$E$2:$E$1315,TotalTeamGames20242025!$A9)</f>
        <v>1</v>
      </c>
      <c r="Z10" s="26"/>
      <c r="AA10" s="5">
        <f>COUNTIFS(DataRegularSeason20242025!$D$2:$D$1315,TotalTeamGames20242025!AA$1,DataRegularSeason20242025!$E$2:$E$1315,TotalTeamGames20242025!$A9)</f>
        <v>1</v>
      </c>
      <c r="AB10" s="26"/>
      <c r="AC10" s="5">
        <f>COUNTIFS(DataRegularSeason20242025!$D$2:$D$1315,TotalTeamGames20242025!AC$1,DataRegularSeason20242025!$E$2:$E$1315,TotalTeamGames20242025!$A9)</f>
        <v>1</v>
      </c>
      <c r="AD10" s="26"/>
      <c r="AE10" s="5">
        <f>COUNTIFS(DataRegularSeason20242025!$D$2:$D$1315,TotalTeamGames20242025!AE$1,DataRegularSeason20242025!$E$2:$E$1315,TotalTeamGames20242025!$A9)</f>
        <v>1</v>
      </c>
      <c r="AF10" s="26"/>
      <c r="AG10" s="5">
        <f>COUNTIFS(DataRegularSeason20242025!$D$2:$D$1315,TotalTeamGames20242025!AG$1,DataRegularSeason20242025!$E$2:$E$1315,TotalTeamGames20242025!$A9)</f>
        <v>2</v>
      </c>
      <c r="AH10" s="26"/>
      <c r="AI10" s="5">
        <f>COUNTIFS(DataRegularSeason20242025!$D$2:$D$1315,TotalTeamGames20242025!AI$1,DataRegularSeason20242025!$E$2:$E$1315,TotalTeamGames20242025!$A9)</f>
        <v>1</v>
      </c>
      <c r="AJ10" s="26"/>
      <c r="AK10" s="5">
        <f>COUNTIFS(DataRegularSeason20242025!$D$2:$D$1315,TotalTeamGames20242025!AK$1,DataRegularSeason20242025!$E$2:$E$1315,TotalTeamGames20242025!$A9)</f>
        <v>2</v>
      </c>
      <c r="AL10" s="26"/>
      <c r="AM10" s="5">
        <f>COUNTIFS(DataRegularSeason20242025!$D$2:$D$1315,TotalTeamGames20242025!AM$1,DataRegularSeason20242025!$E$2:$E$1315,TotalTeamGames20242025!$A9)</f>
        <v>2</v>
      </c>
      <c r="AN10" s="26"/>
      <c r="AO10" s="5">
        <f>COUNTIFS(DataRegularSeason20242025!$D$2:$D$1315,TotalTeamGames20242025!AO$1,DataRegularSeason20242025!$E$2:$E$1315,TotalTeamGames20242025!$A9)</f>
        <v>2</v>
      </c>
      <c r="AP10" s="26"/>
      <c r="AQ10" s="5">
        <f>COUNTIFS(DataRegularSeason20242025!$D$2:$D$1315,TotalTeamGames20242025!AQ$1,DataRegularSeason20242025!$E$2:$E$1315,TotalTeamGames20242025!$A9)</f>
        <v>1</v>
      </c>
      <c r="AR10" s="26"/>
      <c r="AS10" s="5">
        <f>COUNTIFS(DataRegularSeason20242025!$D$2:$D$1315,TotalTeamGames20242025!AS$1,DataRegularSeason20242025!$E$2:$E$1315,TotalTeamGames20242025!$A9)</f>
        <v>2</v>
      </c>
      <c r="AT10" s="26"/>
      <c r="AU10" s="5">
        <f>COUNTIFS(DataRegularSeason20242025!$D$2:$D$1315,TotalTeamGames20242025!AU$1,DataRegularSeason20242025!$E$2:$E$1315,TotalTeamGames20242025!$A9)</f>
        <v>1</v>
      </c>
      <c r="AV10" s="26"/>
      <c r="AW10" s="5">
        <f>COUNTIFS(DataRegularSeason20242025!$D$2:$D$1315,TotalTeamGames20242025!AW$1,DataRegularSeason20242025!$E$2:$E$1315,TotalTeamGames20242025!$A9)</f>
        <v>1</v>
      </c>
      <c r="AX10" s="26"/>
      <c r="AY10" s="5">
        <f>COUNTIFS(DataRegularSeason20242025!$D$2:$D$1315,TotalTeamGames20242025!AY$1,DataRegularSeason20242025!$E$2:$E$1315,TotalTeamGames20242025!$A9)</f>
        <v>1</v>
      </c>
      <c r="AZ10" s="26"/>
      <c r="BA10" s="5">
        <f>COUNTIFS(DataRegularSeason20242025!$D$2:$D$1315,TotalTeamGames20242025!BA$1,DataRegularSeason20242025!$E$2:$E$1315,TotalTeamGames20242025!$A9)</f>
        <v>2</v>
      </c>
      <c r="BB10" s="26"/>
      <c r="BC10" s="5">
        <f>COUNTIFS(DataRegularSeason20242025!$D$2:$D$1315,TotalTeamGames20242025!BC$1,DataRegularSeason20242025!$E$2:$E$1315,TotalTeamGames20242025!$A9)</f>
        <v>2</v>
      </c>
      <c r="BD10" s="26"/>
      <c r="BE10" s="5">
        <f>COUNTIFS(DataRegularSeason20242025!$D$2:$D$1315,TotalTeamGames20242025!BE$1,DataRegularSeason20242025!$E$2:$E$1315,TotalTeamGames20242025!$A9)</f>
        <v>1</v>
      </c>
      <c r="BF10" s="24"/>
      <c r="BG10" s="27">
        <f>COUNTIFS(DataRegularSeason20242025!$D$2:$D$1315,TotalTeamGames20242025!BG$1,DataRegularSeason20242025!$E$2:$E$1315,TotalTeamGames20242025!$A9)</f>
        <v>1</v>
      </c>
      <c r="BH10" s="26"/>
      <c r="BI10" s="5">
        <f>COUNTIFS(DataRegularSeason20242025!$D$2:$D$1315,TotalTeamGames20242025!BI$1,DataRegularSeason20242025!$E$2:$E$1315,TotalTeamGames20242025!$A9)</f>
        <v>1</v>
      </c>
      <c r="BJ10" s="26"/>
      <c r="BK10" s="5">
        <f>COUNTIFS(DataRegularSeason20242025!$D$2:$D$1315,TotalTeamGames20242025!BK$1,DataRegularSeason20242025!$E$2:$E$1315,TotalTeamGames20242025!$A9)</f>
        <v>1</v>
      </c>
      <c r="BL10" s="26"/>
      <c r="BM10" s="5">
        <f>COUNTIFS(DataRegularSeason20242025!$D$2:$D$1315,TotalTeamGames20242025!BM$1,DataRegularSeason20242025!$E$2:$E$1315,TotalTeamGames20242025!$A9)</f>
        <v>2</v>
      </c>
      <c r="BN10" s="26"/>
      <c r="BO10" s="30">
        <f t="shared" si="0"/>
        <v>41</v>
      </c>
      <c r="BP10" s="44"/>
    </row>
    <row r="11" spans="1:68" x14ac:dyDescent="0.25">
      <c r="A11" s="40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COUNTIFS(DataRegularSeason20242025!$E$2:$E$1315,TotalTeamGames20242025!C$1,DataRegularSeason20242025!$D$2:$D$1315,TotalTeamGames20242025!$A11)</f>
        <v>1</v>
      </c>
      <c r="E11" s="21"/>
      <c r="F11" s="22">
        <f>COUNTIFS(DataRegularSeason20242025!$E$2:$E$1315,TotalTeamGames20242025!E$1,DataRegularSeason20242025!$D$2:$D$1315,TotalTeamGames20242025!$A11)</f>
        <v>2</v>
      </c>
      <c r="G11" s="21"/>
      <c r="H11" s="22">
        <f>COUNTIFS(DataRegularSeason20242025!$E$2:$E$1315,TotalTeamGames20242025!G$1,DataRegularSeason20242025!$D$2:$D$1315,TotalTeamGames20242025!$A11)</f>
        <v>1</v>
      </c>
      <c r="I11" s="21"/>
      <c r="J11" s="22">
        <f>COUNTIFS(DataRegularSeason20242025!$E$2:$E$1315,TotalTeamGames20242025!I$1,DataRegularSeason20242025!$D$2:$D$1315,TotalTeamGames20242025!$A11)</f>
        <v>2</v>
      </c>
      <c r="K11" s="21"/>
      <c r="L11" s="25"/>
      <c r="M11" s="21"/>
      <c r="N11" s="22">
        <f>COUNTIFS(DataRegularSeason20242025!$E$2:$E$1315,TotalTeamGames20242025!M$1,DataRegularSeason20242025!$D$2:$D$1315,TotalTeamGames20242025!$A11)</f>
        <v>1</v>
      </c>
      <c r="O11" s="21"/>
      <c r="P11" s="22">
        <f>COUNTIFS(DataRegularSeason20242025!$E$2:$E$1315,TotalTeamGames20242025!O$1,DataRegularSeason20242025!$D$2:$D$1315,TotalTeamGames20242025!$A11)</f>
        <v>1</v>
      </c>
      <c r="Q11" s="21"/>
      <c r="R11" s="22">
        <f>COUNTIFS(DataRegularSeason20242025!$E$2:$E$1315,TotalTeamGames20242025!Q$1,DataRegularSeason20242025!$D$2:$D$1315,TotalTeamGames20242025!$A11)</f>
        <v>1</v>
      </c>
      <c r="S11" s="21"/>
      <c r="T11" s="22">
        <f>COUNTIFS(DataRegularSeason20242025!$E$2:$E$1315,TotalTeamGames20242025!S$1,DataRegularSeason20242025!$D$2:$D$1315,TotalTeamGames20242025!$A11)</f>
        <v>1</v>
      </c>
      <c r="U11" s="21"/>
      <c r="V11" s="22">
        <f>COUNTIFS(DataRegularSeason20242025!$E$2:$E$1315,TotalTeamGames20242025!U$1,DataRegularSeason20242025!$D$2:$D$1315,TotalTeamGames20242025!$A11)</f>
        <v>1</v>
      </c>
      <c r="W11" s="21"/>
      <c r="X11" s="22">
        <f>COUNTIFS(DataRegularSeason20242025!$E$2:$E$1315,TotalTeamGames20242025!W$1,DataRegularSeason20242025!$D$2:$D$1315,TotalTeamGames20242025!$A11)</f>
        <v>1</v>
      </c>
      <c r="Y11" s="21"/>
      <c r="Z11" s="22">
        <f>COUNTIFS(DataRegularSeason20242025!$E$2:$E$1315,TotalTeamGames20242025!Y$1,DataRegularSeason20242025!$D$2:$D$1315,TotalTeamGames20242025!$A11)</f>
        <v>1</v>
      </c>
      <c r="AA11" s="21"/>
      <c r="AB11" s="22">
        <f>COUNTIFS(DataRegularSeason20242025!$E$2:$E$1315,TotalTeamGames20242025!AA$1,DataRegularSeason20242025!$D$2:$D$1315,TotalTeamGames20242025!$A11)</f>
        <v>1</v>
      </c>
      <c r="AC11" s="21"/>
      <c r="AD11" s="22">
        <f>COUNTIFS(DataRegularSeason20242025!$E$2:$E$1315,TotalTeamGames20242025!AC$1,DataRegularSeason20242025!$D$2:$D$1315,TotalTeamGames20242025!$A11)</f>
        <v>1</v>
      </c>
      <c r="AE11" s="21"/>
      <c r="AF11" s="22">
        <f>COUNTIFS(DataRegularSeason20242025!$E$2:$E$1315,TotalTeamGames20242025!AE$1,DataRegularSeason20242025!$D$2:$D$1315,TotalTeamGames20242025!$A11)</f>
        <v>1</v>
      </c>
      <c r="AG11" s="21"/>
      <c r="AH11" s="22">
        <f>COUNTIFS(DataRegularSeason20242025!$E$2:$E$1315,TotalTeamGames20242025!AG$1,DataRegularSeason20242025!$D$2:$D$1315,TotalTeamGames20242025!$A11)</f>
        <v>1</v>
      </c>
      <c r="AI11" s="21"/>
      <c r="AJ11" s="22">
        <f>COUNTIFS(DataRegularSeason20242025!$E$2:$E$1315,TotalTeamGames20242025!AI$1,DataRegularSeason20242025!$D$2:$D$1315,TotalTeamGames20242025!$A11)</f>
        <v>1</v>
      </c>
      <c r="AK11" s="21"/>
      <c r="AL11" s="22">
        <f>COUNTIFS(DataRegularSeason20242025!$E$2:$E$1315,TotalTeamGames20242025!AK$1,DataRegularSeason20242025!$D$2:$D$1315,TotalTeamGames20242025!$A11)</f>
        <v>2</v>
      </c>
      <c r="AM11" s="21"/>
      <c r="AN11" s="22">
        <f>COUNTIFS(DataRegularSeason20242025!$E$2:$E$1315,TotalTeamGames20242025!AM$1,DataRegularSeason20242025!$D$2:$D$1315,TotalTeamGames20242025!$A11)</f>
        <v>2</v>
      </c>
      <c r="AO11" s="21"/>
      <c r="AP11" s="22">
        <f>COUNTIFS(DataRegularSeason20242025!$E$2:$E$1315,TotalTeamGames20242025!AO$1,DataRegularSeason20242025!$D$2:$D$1315,TotalTeamGames20242025!$A11)</f>
        <v>2</v>
      </c>
      <c r="AQ11" s="21"/>
      <c r="AR11" s="22">
        <f>COUNTIFS(DataRegularSeason20242025!$E$2:$E$1315,TotalTeamGames20242025!AQ$1,DataRegularSeason20242025!$D$2:$D$1315,TotalTeamGames20242025!$A11)</f>
        <v>2</v>
      </c>
      <c r="AS11" s="21"/>
      <c r="AT11" s="22">
        <f>COUNTIFS(DataRegularSeason20242025!$E$2:$E$1315,TotalTeamGames20242025!AS$1,DataRegularSeason20242025!$D$2:$D$1315,TotalTeamGames20242025!$A11)</f>
        <v>2</v>
      </c>
      <c r="AU11" s="21"/>
      <c r="AV11" s="22">
        <f>COUNTIFS(DataRegularSeason20242025!$E$2:$E$1315,TotalTeamGames20242025!AU$1,DataRegularSeason20242025!$D$2:$D$1315,TotalTeamGames20242025!$A11)</f>
        <v>1</v>
      </c>
      <c r="AW11" s="21"/>
      <c r="AX11" s="22">
        <f>COUNTIFS(DataRegularSeason20242025!$E$2:$E$1315,TotalTeamGames20242025!AW$1,DataRegularSeason20242025!$D$2:$D$1315,TotalTeamGames20242025!$A11)</f>
        <v>1</v>
      </c>
      <c r="AY11" s="21"/>
      <c r="AZ11" s="22">
        <f>COUNTIFS(DataRegularSeason20242025!$E$2:$E$1315,TotalTeamGames20242025!AY$1,DataRegularSeason20242025!$D$2:$D$1315,TotalTeamGames20242025!$A11)</f>
        <v>1</v>
      </c>
      <c r="BA11" s="21"/>
      <c r="BB11" s="22">
        <f>COUNTIFS(DataRegularSeason20242025!$E$2:$E$1315,TotalTeamGames20242025!BA$1,DataRegularSeason20242025!$D$2:$D$1315,TotalTeamGames20242025!$A11)</f>
        <v>2</v>
      </c>
      <c r="BC11" s="21"/>
      <c r="BD11" s="22">
        <f>COUNTIFS(DataRegularSeason20242025!$E$2:$E$1315,TotalTeamGames20242025!BC$1,DataRegularSeason20242025!$D$2:$D$1315,TotalTeamGames20242025!$A11)</f>
        <v>2</v>
      </c>
      <c r="BE11" s="21"/>
      <c r="BF11">
        <f>COUNTIFS(DataRegularSeason20242025!$E$2:$E$1315,TotalTeamGames20242025!BE$1,DataRegularSeason20242025!$D$2:$D$1315,TotalTeamGames20242025!$A11)</f>
        <v>1</v>
      </c>
      <c r="BG11" s="28"/>
      <c r="BH11" s="22">
        <f>COUNTIFS(DataRegularSeason20242025!$E$2:$E$1315,TotalTeamGames20242025!BG$1,DataRegularSeason20242025!$D$2:$D$1315,TotalTeamGames20242025!$A11)</f>
        <v>1</v>
      </c>
      <c r="BI11" s="21"/>
      <c r="BJ11" s="22">
        <f>COUNTIFS(DataRegularSeason20242025!$E$2:$E$1315,TotalTeamGames20242025!BI$1,DataRegularSeason20242025!$D$2:$D$1315,TotalTeamGames20242025!$A11)</f>
        <v>1</v>
      </c>
      <c r="BK11" s="21"/>
      <c r="BL11" s="22">
        <f>COUNTIFS(DataRegularSeason20242025!$E$2:$E$1315,TotalTeamGames20242025!BK$1,DataRegularSeason20242025!$D$2:$D$1315,TotalTeamGames20242025!$A11)</f>
        <v>1</v>
      </c>
      <c r="BM11" s="21"/>
      <c r="BN11" s="22">
        <f>COUNTIFS(DataRegularSeason20242025!$E$2:$E$1315,TotalTeamGames20242025!BM$1,DataRegularSeason20242025!$D$2:$D$1315,TotalTeamGames20242025!$A11)</f>
        <v>2</v>
      </c>
      <c r="BO11" s="29">
        <f t="shared" si="0"/>
        <v>41</v>
      </c>
      <c r="BP11" s="44">
        <f t="shared" ref="BP11" si="4">BO11+BO12</f>
        <v>82</v>
      </c>
    </row>
    <row r="12" spans="1:68" x14ac:dyDescent="0.25">
      <c r="A12" s="41"/>
      <c r="B12" s="23" t="s">
        <v>80</v>
      </c>
      <c r="C12" s="5">
        <f>COUNTIFS(DataRegularSeason20242025!$D$2:$D$1315,TotalTeamGames20242025!C$1,DataRegularSeason20242025!$E$2:$E$1315,TotalTeamGames20242025!$A11)</f>
        <v>1</v>
      </c>
      <c r="D12" s="26"/>
      <c r="E12" s="5">
        <f>COUNTIFS(DataRegularSeason20242025!$D$2:$D$1315,TotalTeamGames20242025!E$1,DataRegularSeason20242025!$E$2:$E$1315,TotalTeamGames20242025!$A11)</f>
        <v>1</v>
      </c>
      <c r="F12" s="26"/>
      <c r="G12" s="5">
        <f>COUNTIFS(DataRegularSeason20242025!$D$2:$D$1315,TotalTeamGames20242025!G$1,DataRegularSeason20242025!$E$2:$E$1315,TotalTeamGames20242025!$A11)</f>
        <v>2</v>
      </c>
      <c r="H12" s="26"/>
      <c r="I12" s="5">
        <f>COUNTIFS(DataRegularSeason20242025!$D$2:$D$1315,TotalTeamGames20242025!I$1,DataRegularSeason20242025!$E$2:$E$1315,TotalTeamGames20242025!$A11)</f>
        <v>2</v>
      </c>
      <c r="J12" s="26"/>
      <c r="K12" s="24"/>
      <c r="L12" s="26"/>
      <c r="M12" s="5">
        <f>COUNTIFS(DataRegularSeason20242025!$D$2:$D$1315,TotalTeamGames20242025!M$1,DataRegularSeason20242025!$E$2:$E$1315,TotalTeamGames20242025!$A11)</f>
        <v>1</v>
      </c>
      <c r="N12" s="26"/>
      <c r="O12" s="5">
        <f>COUNTIFS(DataRegularSeason20242025!$D$2:$D$1315,TotalTeamGames20242025!O$1,DataRegularSeason20242025!$E$2:$E$1315,TotalTeamGames20242025!$A11)</f>
        <v>1</v>
      </c>
      <c r="P12" s="26"/>
      <c r="Q12" s="5">
        <f>COUNTIFS(DataRegularSeason20242025!$D$2:$D$1315,TotalTeamGames20242025!Q$1,DataRegularSeason20242025!$E$2:$E$1315,TotalTeamGames20242025!$A11)</f>
        <v>1</v>
      </c>
      <c r="R12" s="26"/>
      <c r="S12" s="5">
        <f>COUNTIFS(DataRegularSeason20242025!$D$2:$D$1315,TotalTeamGames20242025!S$1,DataRegularSeason20242025!$E$2:$E$1315,TotalTeamGames20242025!$A11)</f>
        <v>1</v>
      </c>
      <c r="T12" s="26"/>
      <c r="U12" s="5">
        <f>COUNTIFS(DataRegularSeason20242025!$D$2:$D$1315,TotalTeamGames20242025!U$1,DataRegularSeason20242025!$E$2:$E$1315,TotalTeamGames20242025!$A11)</f>
        <v>2</v>
      </c>
      <c r="V12" s="26"/>
      <c r="W12" s="5">
        <f>COUNTIFS(DataRegularSeason20242025!$D$2:$D$1315,TotalTeamGames20242025!W$1,DataRegularSeason20242025!$E$2:$E$1315,TotalTeamGames20242025!$A11)</f>
        <v>1</v>
      </c>
      <c r="X12" s="26"/>
      <c r="Y12" s="5">
        <f>COUNTIFS(DataRegularSeason20242025!$D$2:$D$1315,TotalTeamGames20242025!Y$1,DataRegularSeason20242025!$E$2:$E$1315,TotalTeamGames20242025!$A11)</f>
        <v>2</v>
      </c>
      <c r="Z12" s="26"/>
      <c r="AA12" s="5">
        <f>COUNTIFS(DataRegularSeason20242025!$D$2:$D$1315,TotalTeamGames20242025!AA$1,DataRegularSeason20242025!$E$2:$E$1315,TotalTeamGames20242025!$A11)</f>
        <v>1</v>
      </c>
      <c r="AB12" s="26"/>
      <c r="AC12" s="5">
        <f>COUNTIFS(DataRegularSeason20242025!$D$2:$D$1315,TotalTeamGames20242025!AC$1,DataRegularSeason20242025!$E$2:$E$1315,TotalTeamGames20242025!$A11)</f>
        <v>1</v>
      </c>
      <c r="AD12" s="26"/>
      <c r="AE12" s="5">
        <f>COUNTIFS(DataRegularSeason20242025!$D$2:$D$1315,TotalTeamGames20242025!AE$1,DataRegularSeason20242025!$E$2:$E$1315,TotalTeamGames20242025!$A11)</f>
        <v>2</v>
      </c>
      <c r="AF12" s="26"/>
      <c r="AG12" s="5">
        <f>COUNTIFS(DataRegularSeason20242025!$D$2:$D$1315,TotalTeamGames20242025!AG$1,DataRegularSeason20242025!$E$2:$E$1315,TotalTeamGames20242025!$A11)</f>
        <v>2</v>
      </c>
      <c r="AH12" s="26"/>
      <c r="AI12" s="5">
        <f>COUNTIFS(DataRegularSeason20242025!$D$2:$D$1315,TotalTeamGames20242025!AI$1,DataRegularSeason20242025!$E$2:$E$1315,TotalTeamGames20242025!$A11)</f>
        <v>1</v>
      </c>
      <c r="AJ12" s="26"/>
      <c r="AK12" s="5">
        <f>COUNTIFS(DataRegularSeason20242025!$D$2:$D$1315,TotalTeamGames20242025!AK$1,DataRegularSeason20242025!$E$2:$E$1315,TotalTeamGames20242025!$A11)</f>
        <v>2</v>
      </c>
      <c r="AL12" s="26"/>
      <c r="AM12" s="5">
        <f>COUNTIFS(DataRegularSeason20242025!$D$2:$D$1315,TotalTeamGames20242025!AM$1,DataRegularSeason20242025!$E$2:$E$1315,TotalTeamGames20242025!$A11)</f>
        <v>2</v>
      </c>
      <c r="AN12" s="26"/>
      <c r="AO12" s="5">
        <f>COUNTIFS(DataRegularSeason20242025!$D$2:$D$1315,TotalTeamGames20242025!AO$1,DataRegularSeason20242025!$E$2:$E$1315,TotalTeamGames20242025!$A11)</f>
        <v>1</v>
      </c>
      <c r="AP12" s="26"/>
      <c r="AQ12" s="5">
        <f>COUNTIFS(DataRegularSeason20242025!$D$2:$D$1315,TotalTeamGames20242025!AQ$1,DataRegularSeason20242025!$E$2:$E$1315,TotalTeamGames20242025!$A11)</f>
        <v>2</v>
      </c>
      <c r="AR12" s="26"/>
      <c r="AS12" s="5">
        <f>COUNTIFS(DataRegularSeason20242025!$D$2:$D$1315,TotalTeamGames20242025!AS$1,DataRegularSeason20242025!$E$2:$E$1315,TotalTeamGames20242025!$A11)</f>
        <v>1</v>
      </c>
      <c r="AT12" s="26"/>
      <c r="AU12" s="5">
        <f>COUNTIFS(DataRegularSeason20242025!$D$2:$D$1315,TotalTeamGames20242025!AU$1,DataRegularSeason20242025!$E$2:$E$1315,TotalTeamGames20242025!$A11)</f>
        <v>1</v>
      </c>
      <c r="AV12" s="26"/>
      <c r="AW12" s="5">
        <f>COUNTIFS(DataRegularSeason20242025!$D$2:$D$1315,TotalTeamGames20242025!AW$1,DataRegularSeason20242025!$E$2:$E$1315,TotalTeamGames20242025!$A11)</f>
        <v>1</v>
      </c>
      <c r="AX12" s="26"/>
      <c r="AY12" s="5">
        <f>COUNTIFS(DataRegularSeason20242025!$D$2:$D$1315,TotalTeamGames20242025!AY$1,DataRegularSeason20242025!$E$2:$E$1315,TotalTeamGames20242025!$A11)</f>
        <v>1</v>
      </c>
      <c r="AZ12" s="26"/>
      <c r="BA12" s="5">
        <f>COUNTIFS(DataRegularSeason20242025!$D$2:$D$1315,TotalTeamGames20242025!BA$1,DataRegularSeason20242025!$E$2:$E$1315,TotalTeamGames20242025!$A11)</f>
        <v>1</v>
      </c>
      <c r="BB12" s="26"/>
      <c r="BC12" s="5">
        <f>COUNTIFS(DataRegularSeason20242025!$D$2:$D$1315,TotalTeamGames20242025!BC$1,DataRegularSeason20242025!$E$2:$E$1315,TotalTeamGames20242025!$A11)</f>
        <v>1</v>
      </c>
      <c r="BD12" s="26"/>
      <c r="BE12" s="5">
        <f>COUNTIFS(DataRegularSeason20242025!$D$2:$D$1315,TotalTeamGames20242025!BE$1,DataRegularSeason20242025!$E$2:$E$1315,TotalTeamGames20242025!$A11)</f>
        <v>1</v>
      </c>
      <c r="BF12" s="24"/>
      <c r="BG12" s="27">
        <f>COUNTIFS(DataRegularSeason20242025!$D$2:$D$1315,TotalTeamGames20242025!BG$1,DataRegularSeason20242025!$E$2:$E$1315,TotalTeamGames20242025!$A11)</f>
        <v>1</v>
      </c>
      <c r="BH12" s="26"/>
      <c r="BI12" s="5">
        <f>COUNTIFS(DataRegularSeason20242025!$D$2:$D$1315,TotalTeamGames20242025!BI$1,DataRegularSeason20242025!$E$2:$E$1315,TotalTeamGames20242025!$A11)</f>
        <v>1</v>
      </c>
      <c r="BJ12" s="26"/>
      <c r="BK12" s="5">
        <f>COUNTIFS(DataRegularSeason20242025!$D$2:$D$1315,TotalTeamGames20242025!BK$1,DataRegularSeason20242025!$E$2:$E$1315,TotalTeamGames20242025!$A11)</f>
        <v>1</v>
      </c>
      <c r="BL12" s="26"/>
      <c r="BM12" s="5">
        <f>COUNTIFS(DataRegularSeason20242025!$D$2:$D$1315,TotalTeamGames20242025!BM$1,DataRegularSeason20242025!$E$2:$E$1315,TotalTeamGames20242025!$A11)</f>
        <v>2</v>
      </c>
      <c r="BN12" s="26"/>
      <c r="BO12" s="30">
        <f t="shared" si="0"/>
        <v>41</v>
      </c>
      <c r="BP12" s="44"/>
    </row>
    <row r="13" spans="1:68" x14ac:dyDescent="0.25">
      <c r="A13" s="40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COUNTIFS(DataRegularSeason20242025!$E$2:$E$1315,TotalTeamGames20242025!C$1,DataRegularSeason20242025!$D$2:$D$1315,TotalTeamGames20242025!$A13)</f>
        <v>2</v>
      </c>
      <c r="E13" s="21"/>
      <c r="F13" s="22">
        <f>COUNTIFS(DataRegularSeason20242025!$E$2:$E$1315,TotalTeamGames20242025!E$1,DataRegularSeason20242025!$D$2:$D$1315,TotalTeamGames20242025!$A13)</f>
        <v>1</v>
      </c>
      <c r="G13" s="21"/>
      <c r="H13" s="22">
        <f>COUNTIFS(DataRegularSeason20242025!$E$2:$E$1315,TotalTeamGames20242025!G$1,DataRegularSeason20242025!$D$2:$D$1315,TotalTeamGames20242025!$A13)</f>
        <v>1</v>
      </c>
      <c r="I13" s="21"/>
      <c r="J13" s="22">
        <f>COUNTIFS(DataRegularSeason20242025!$E$2:$E$1315,TotalTeamGames20242025!I$1,DataRegularSeason20242025!$D$2:$D$1315,TotalTeamGames20242025!$A13)</f>
        <v>1</v>
      </c>
      <c r="K13" s="21"/>
      <c r="L13" s="22">
        <f>COUNTIFS(DataRegularSeason20242025!$E$2:$E$1315,TotalTeamGames20242025!K$1,DataRegularSeason20242025!$D$2:$D$1315,TotalTeamGames20242025!$A13)</f>
        <v>1</v>
      </c>
      <c r="M13" s="21"/>
      <c r="N13" s="25"/>
      <c r="O13" s="21"/>
      <c r="P13" s="22">
        <f>COUNTIFS(DataRegularSeason20242025!$E$2:$E$1315,TotalTeamGames20242025!O$1,DataRegularSeason20242025!$D$2:$D$1315,TotalTeamGames20242025!$A13)</f>
        <v>1</v>
      </c>
      <c r="Q13" s="21"/>
      <c r="R13" s="22">
        <f>COUNTIFS(DataRegularSeason20242025!$E$2:$E$1315,TotalTeamGames20242025!Q$1,DataRegularSeason20242025!$D$2:$D$1315,TotalTeamGames20242025!$A13)</f>
        <v>1</v>
      </c>
      <c r="S13" s="21"/>
      <c r="T13" s="22">
        <f>COUNTIFS(DataRegularSeason20242025!$E$2:$E$1315,TotalTeamGames20242025!S$1,DataRegularSeason20242025!$D$2:$D$1315,TotalTeamGames20242025!$A13)</f>
        <v>2</v>
      </c>
      <c r="U13" s="21"/>
      <c r="V13" s="22">
        <f>COUNTIFS(DataRegularSeason20242025!$E$2:$E$1315,TotalTeamGames20242025!U$1,DataRegularSeason20242025!$D$2:$D$1315,TotalTeamGames20242025!$A13)</f>
        <v>1</v>
      </c>
      <c r="W13" s="21"/>
      <c r="X13" s="22">
        <f>COUNTIFS(DataRegularSeason20242025!$E$2:$E$1315,TotalTeamGames20242025!W$1,DataRegularSeason20242025!$D$2:$D$1315,TotalTeamGames20242025!$A13)</f>
        <v>2</v>
      </c>
      <c r="Y13" s="21"/>
      <c r="Z13" s="22">
        <f>COUNTIFS(DataRegularSeason20242025!$E$2:$E$1315,TotalTeamGames20242025!Y$1,DataRegularSeason20242025!$D$2:$D$1315,TotalTeamGames20242025!$A13)</f>
        <v>1</v>
      </c>
      <c r="AA13" s="21"/>
      <c r="AB13" s="22">
        <f>COUNTIFS(DataRegularSeason20242025!$E$2:$E$1315,TotalTeamGames20242025!AA$1,DataRegularSeason20242025!$D$2:$D$1315,TotalTeamGames20242025!$A13)</f>
        <v>1</v>
      </c>
      <c r="AC13" s="21"/>
      <c r="AD13" s="22">
        <f>COUNTIFS(DataRegularSeason20242025!$E$2:$E$1315,TotalTeamGames20242025!AC$1,DataRegularSeason20242025!$D$2:$D$1315,TotalTeamGames20242025!$A13)</f>
        <v>1</v>
      </c>
      <c r="AE13" s="21"/>
      <c r="AF13" s="22">
        <f>COUNTIFS(DataRegularSeason20242025!$E$2:$E$1315,TotalTeamGames20242025!AE$1,DataRegularSeason20242025!$D$2:$D$1315,TotalTeamGames20242025!$A13)</f>
        <v>1</v>
      </c>
      <c r="AG13" s="21"/>
      <c r="AH13" s="22">
        <f>COUNTIFS(DataRegularSeason20242025!$E$2:$E$1315,TotalTeamGames20242025!AG$1,DataRegularSeason20242025!$D$2:$D$1315,TotalTeamGames20242025!$A13)</f>
        <v>1</v>
      </c>
      <c r="AI13" s="21"/>
      <c r="AJ13" s="22">
        <f>COUNTIFS(DataRegularSeason20242025!$E$2:$E$1315,TotalTeamGames20242025!AI$1,DataRegularSeason20242025!$D$2:$D$1315,TotalTeamGames20242025!$A13)</f>
        <v>1</v>
      </c>
      <c r="AK13" s="21"/>
      <c r="AL13" s="22">
        <f>COUNTIFS(DataRegularSeason20242025!$E$2:$E$1315,TotalTeamGames20242025!AK$1,DataRegularSeason20242025!$D$2:$D$1315,TotalTeamGames20242025!$A13)</f>
        <v>1</v>
      </c>
      <c r="AM13" s="21"/>
      <c r="AN13" s="22">
        <f>COUNTIFS(DataRegularSeason20242025!$E$2:$E$1315,TotalTeamGames20242025!AM$1,DataRegularSeason20242025!$D$2:$D$1315,TotalTeamGames20242025!$A13)</f>
        <v>1</v>
      </c>
      <c r="AO13" s="21"/>
      <c r="AP13" s="22">
        <f>COUNTIFS(DataRegularSeason20242025!$E$2:$E$1315,TotalTeamGames20242025!AO$1,DataRegularSeason20242025!$D$2:$D$1315,TotalTeamGames20242025!$A13)</f>
        <v>1</v>
      </c>
      <c r="AQ13" s="21"/>
      <c r="AR13" s="22">
        <f>COUNTIFS(DataRegularSeason20242025!$E$2:$E$1315,TotalTeamGames20242025!AQ$1,DataRegularSeason20242025!$D$2:$D$1315,TotalTeamGames20242025!$A13)</f>
        <v>1</v>
      </c>
      <c r="AS13" s="21"/>
      <c r="AT13" s="22">
        <f>COUNTIFS(DataRegularSeason20242025!$E$2:$E$1315,TotalTeamGames20242025!AS$1,DataRegularSeason20242025!$D$2:$D$1315,TotalTeamGames20242025!$A13)</f>
        <v>1</v>
      </c>
      <c r="AU13" s="21"/>
      <c r="AV13" s="22">
        <f>COUNTIFS(DataRegularSeason20242025!$E$2:$E$1315,TotalTeamGames20242025!AU$1,DataRegularSeason20242025!$D$2:$D$1315,TotalTeamGames20242025!$A13)</f>
        <v>2</v>
      </c>
      <c r="AW13" s="21"/>
      <c r="AX13" s="22">
        <f>COUNTIFS(DataRegularSeason20242025!$E$2:$E$1315,TotalTeamGames20242025!AW$1,DataRegularSeason20242025!$D$2:$D$1315,TotalTeamGames20242025!$A13)</f>
        <v>2</v>
      </c>
      <c r="AY13" s="21"/>
      <c r="AZ13" s="22">
        <f>COUNTIFS(DataRegularSeason20242025!$E$2:$E$1315,TotalTeamGames20242025!AY$1,DataRegularSeason20242025!$D$2:$D$1315,TotalTeamGames20242025!$A13)</f>
        <v>2</v>
      </c>
      <c r="BA13" s="21"/>
      <c r="BB13" s="22">
        <f>COUNTIFS(DataRegularSeason20242025!$E$2:$E$1315,TotalTeamGames20242025!BA$1,DataRegularSeason20242025!$D$2:$D$1315,TotalTeamGames20242025!$A13)</f>
        <v>1</v>
      </c>
      <c r="BC13" s="21"/>
      <c r="BD13" s="22">
        <f>COUNTIFS(DataRegularSeason20242025!$E$2:$E$1315,TotalTeamGames20242025!BC$1,DataRegularSeason20242025!$D$2:$D$1315,TotalTeamGames20242025!$A13)</f>
        <v>1</v>
      </c>
      <c r="BE13" s="21"/>
      <c r="BF13">
        <f>COUNTIFS(DataRegularSeason20242025!$E$2:$E$1315,TotalTeamGames20242025!BE$1,DataRegularSeason20242025!$D$2:$D$1315,TotalTeamGames20242025!$A13)</f>
        <v>2</v>
      </c>
      <c r="BG13" s="28"/>
      <c r="BH13" s="22">
        <f>COUNTIFS(DataRegularSeason20242025!$E$2:$E$1315,TotalTeamGames20242025!BG$1,DataRegularSeason20242025!$D$2:$D$1315,TotalTeamGames20242025!$A13)</f>
        <v>2</v>
      </c>
      <c r="BI13" s="21"/>
      <c r="BJ13" s="22">
        <f>COUNTIFS(DataRegularSeason20242025!$E$2:$E$1315,TotalTeamGames20242025!BI$1,DataRegularSeason20242025!$D$2:$D$1315,TotalTeamGames20242025!$A13)</f>
        <v>2</v>
      </c>
      <c r="BK13" s="21"/>
      <c r="BL13" s="22">
        <f>COUNTIFS(DataRegularSeason20242025!$E$2:$E$1315,TotalTeamGames20242025!BK$1,DataRegularSeason20242025!$D$2:$D$1315,TotalTeamGames20242025!$A13)</f>
        <v>2</v>
      </c>
      <c r="BM13" s="21"/>
      <c r="BN13" s="22">
        <f>COUNTIFS(DataRegularSeason20242025!$E$2:$E$1315,TotalTeamGames20242025!BM$1,DataRegularSeason20242025!$D$2:$D$1315,TotalTeamGames20242025!$A13)</f>
        <v>1</v>
      </c>
      <c r="BO13" s="29">
        <f t="shared" si="0"/>
        <v>41</v>
      </c>
      <c r="BP13" s="44">
        <f t="shared" ref="BP13" si="5">BO13+BO14</f>
        <v>82</v>
      </c>
    </row>
    <row r="14" spans="1:68" x14ac:dyDescent="0.25">
      <c r="A14" s="41"/>
      <c r="B14" s="23" t="s">
        <v>80</v>
      </c>
      <c r="C14" s="5">
        <f>COUNTIFS(DataRegularSeason20242025!$D$2:$D$1315,TotalTeamGames20242025!C$1,DataRegularSeason20242025!$E$2:$E$1315,TotalTeamGames20242025!$A13)</f>
        <v>2</v>
      </c>
      <c r="D14" s="26"/>
      <c r="E14" s="5">
        <f>COUNTIFS(DataRegularSeason20242025!$D$2:$D$1315,TotalTeamGames20242025!E$1,DataRegularSeason20242025!$E$2:$E$1315,TotalTeamGames20242025!$A13)</f>
        <v>1</v>
      </c>
      <c r="F14" s="26"/>
      <c r="G14" s="5">
        <f>COUNTIFS(DataRegularSeason20242025!$D$2:$D$1315,TotalTeamGames20242025!G$1,DataRegularSeason20242025!$E$2:$E$1315,TotalTeamGames20242025!$A13)</f>
        <v>1</v>
      </c>
      <c r="H14" s="26"/>
      <c r="I14" s="5">
        <f>COUNTIFS(DataRegularSeason20242025!$D$2:$D$1315,TotalTeamGames20242025!I$1,DataRegularSeason20242025!$E$2:$E$1315,TotalTeamGames20242025!$A13)</f>
        <v>1</v>
      </c>
      <c r="J14" s="26"/>
      <c r="K14" s="5">
        <f>COUNTIFS(DataRegularSeason20242025!$D$2:$D$1315,TotalTeamGames20242025!K$1,DataRegularSeason20242025!$E$2:$E$1315,TotalTeamGames20242025!$A13)</f>
        <v>1</v>
      </c>
      <c r="L14" s="26"/>
      <c r="M14" s="24"/>
      <c r="N14" s="26"/>
      <c r="O14" s="5">
        <f>COUNTIFS(DataRegularSeason20242025!$D$2:$D$1315,TotalTeamGames20242025!O$1,DataRegularSeason20242025!$E$2:$E$1315,TotalTeamGames20242025!$A13)</f>
        <v>2</v>
      </c>
      <c r="P14" s="26"/>
      <c r="Q14" s="5">
        <f>COUNTIFS(DataRegularSeason20242025!$D$2:$D$1315,TotalTeamGames20242025!Q$1,DataRegularSeason20242025!$E$2:$E$1315,TotalTeamGames20242025!$A13)</f>
        <v>2</v>
      </c>
      <c r="R14" s="26"/>
      <c r="S14" s="5">
        <f>COUNTIFS(DataRegularSeason20242025!$D$2:$D$1315,TotalTeamGames20242025!S$1,DataRegularSeason20242025!$E$2:$E$1315,TotalTeamGames20242025!$A13)</f>
        <v>1</v>
      </c>
      <c r="T14" s="26"/>
      <c r="U14" s="5">
        <f>COUNTIFS(DataRegularSeason20242025!$D$2:$D$1315,TotalTeamGames20242025!U$1,DataRegularSeason20242025!$E$2:$E$1315,TotalTeamGames20242025!$A13)</f>
        <v>1</v>
      </c>
      <c r="V14" s="26"/>
      <c r="W14" s="5">
        <f>COUNTIFS(DataRegularSeason20242025!$D$2:$D$1315,TotalTeamGames20242025!W$1,DataRegularSeason20242025!$E$2:$E$1315,TotalTeamGames20242025!$A13)</f>
        <v>1</v>
      </c>
      <c r="X14" s="26"/>
      <c r="Y14" s="5">
        <f>COUNTIFS(DataRegularSeason20242025!$D$2:$D$1315,TotalTeamGames20242025!Y$1,DataRegularSeason20242025!$E$2:$E$1315,TotalTeamGames20242025!$A13)</f>
        <v>1</v>
      </c>
      <c r="Z14" s="26"/>
      <c r="AA14" s="5">
        <f>COUNTIFS(DataRegularSeason20242025!$D$2:$D$1315,TotalTeamGames20242025!AA$1,DataRegularSeason20242025!$E$2:$E$1315,TotalTeamGames20242025!$A13)</f>
        <v>2</v>
      </c>
      <c r="AB14" s="26"/>
      <c r="AC14" s="5">
        <f>COUNTIFS(DataRegularSeason20242025!$D$2:$D$1315,TotalTeamGames20242025!AC$1,DataRegularSeason20242025!$E$2:$E$1315,TotalTeamGames20242025!$A13)</f>
        <v>2</v>
      </c>
      <c r="AD14" s="26"/>
      <c r="AE14" s="5">
        <f>COUNTIFS(DataRegularSeason20242025!$D$2:$D$1315,TotalTeamGames20242025!AE$1,DataRegularSeason20242025!$E$2:$E$1315,TotalTeamGames20242025!$A13)</f>
        <v>1</v>
      </c>
      <c r="AF14" s="26"/>
      <c r="AG14" s="5">
        <f>COUNTIFS(DataRegularSeason20242025!$D$2:$D$1315,TotalTeamGames20242025!AG$1,DataRegularSeason20242025!$E$2:$E$1315,TotalTeamGames20242025!$A13)</f>
        <v>1</v>
      </c>
      <c r="AH14" s="26"/>
      <c r="AI14" s="5">
        <f>COUNTIFS(DataRegularSeason20242025!$D$2:$D$1315,TotalTeamGames20242025!AI$1,DataRegularSeason20242025!$E$2:$E$1315,TotalTeamGames20242025!$A13)</f>
        <v>2</v>
      </c>
      <c r="AJ14" s="26"/>
      <c r="AK14" s="5">
        <f>COUNTIFS(DataRegularSeason20242025!$D$2:$D$1315,TotalTeamGames20242025!AK$1,DataRegularSeason20242025!$E$2:$E$1315,TotalTeamGames20242025!$A13)</f>
        <v>1</v>
      </c>
      <c r="AL14" s="26"/>
      <c r="AM14" s="5">
        <f>COUNTIFS(DataRegularSeason20242025!$D$2:$D$1315,TotalTeamGames20242025!AM$1,DataRegularSeason20242025!$E$2:$E$1315,TotalTeamGames20242025!$A13)</f>
        <v>1</v>
      </c>
      <c r="AN14" s="26"/>
      <c r="AO14" s="5">
        <f>COUNTIFS(DataRegularSeason20242025!$D$2:$D$1315,TotalTeamGames20242025!AO$1,DataRegularSeason20242025!$E$2:$E$1315,TotalTeamGames20242025!$A13)</f>
        <v>1</v>
      </c>
      <c r="AP14" s="26"/>
      <c r="AQ14" s="5">
        <f>COUNTIFS(DataRegularSeason20242025!$D$2:$D$1315,TotalTeamGames20242025!AQ$1,DataRegularSeason20242025!$E$2:$E$1315,TotalTeamGames20242025!$A13)</f>
        <v>1</v>
      </c>
      <c r="AR14" s="26"/>
      <c r="AS14" s="5">
        <f>COUNTIFS(DataRegularSeason20242025!$D$2:$D$1315,TotalTeamGames20242025!AS$1,DataRegularSeason20242025!$E$2:$E$1315,TotalTeamGames20242025!$A13)</f>
        <v>1</v>
      </c>
      <c r="AT14" s="26"/>
      <c r="AU14" s="5">
        <f>COUNTIFS(DataRegularSeason20242025!$D$2:$D$1315,TotalTeamGames20242025!AU$1,DataRegularSeason20242025!$E$2:$E$1315,TotalTeamGames20242025!$A13)</f>
        <v>2</v>
      </c>
      <c r="AV14" s="26"/>
      <c r="AW14" s="5">
        <f>COUNTIFS(DataRegularSeason20242025!$D$2:$D$1315,TotalTeamGames20242025!AW$1,DataRegularSeason20242025!$E$2:$E$1315,TotalTeamGames20242025!$A13)</f>
        <v>2</v>
      </c>
      <c r="AX14" s="26"/>
      <c r="AY14" s="5">
        <f>COUNTIFS(DataRegularSeason20242025!$D$2:$D$1315,TotalTeamGames20242025!AY$1,DataRegularSeason20242025!$E$2:$E$1315,TotalTeamGames20242025!$A13)</f>
        <v>1</v>
      </c>
      <c r="AZ14" s="26"/>
      <c r="BA14" s="5">
        <f>COUNTIFS(DataRegularSeason20242025!$D$2:$D$1315,TotalTeamGames20242025!BA$1,DataRegularSeason20242025!$E$2:$E$1315,TotalTeamGames20242025!$A13)</f>
        <v>1</v>
      </c>
      <c r="BB14" s="26"/>
      <c r="BC14" s="5">
        <f>COUNTIFS(DataRegularSeason20242025!$D$2:$D$1315,TotalTeamGames20242025!BC$1,DataRegularSeason20242025!$E$2:$E$1315,TotalTeamGames20242025!$A13)</f>
        <v>1</v>
      </c>
      <c r="BD14" s="26"/>
      <c r="BE14" s="5">
        <f>COUNTIFS(DataRegularSeason20242025!$D$2:$D$1315,TotalTeamGames20242025!BE$1,DataRegularSeason20242025!$E$2:$E$1315,TotalTeamGames20242025!$A13)</f>
        <v>1</v>
      </c>
      <c r="BF14" s="24"/>
      <c r="BG14" s="27">
        <f>COUNTIFS(DataRegularSeason20242025!$D$2:$D$1315,TotalTeamGames20242025!BG$1,DataRegularSeason20242025!$E$2:$E$1315,TotalTeamGames20242025!$A13)</f>
        <v>2</v>
      </c>
      <c r="BH14" s="26"/>
      <c r="BI14" s="5">
        <f>COUNTIFS(DataRegularSeason20242025!$D$2:$D$1315,TotalTeamGames20242025!BI$1,DataRegularSeason20242025!$E$2:$E$1315,TotalTeamGames20242025!$A13)</f>
        <v>2</v>
      </c>
      <c r="BJ14" s="26"/>
      <c r="BK14" s="5">
        <f>COUNTIFS(DataRegularSeason20242025!$D$2:$D$1315,TotalTeamGames20242025!BK$1,DataRegularSeason20242025!$E$2:$E$1315,TotalTeamGames20242025!$A13)</f>
        <v>1</v>
      </c>
      <c r="BL14" s="26"/>
      <c r="BM14" s="5">
        <f>COUNTIFS(DataRegularSeason20242025!$D$2:$D$1315,TotalTeamGames20242025!BM$1,DataRegularSeason20242025!$E$2:$E$1315,TotalTeamGames20242025!$A13)</f>
        <v>1</v>
      </c>
      <c r="BN14" s="26"/>
      <c r="BO14" s="30">
        <f t="shared" si="0"/>
        <v>41</v>
      </c>
      <c r="BP14" s="44"/>
    </row>
    <row r="15" spans="1:68" x14ac:dyDescent="0.25">
      <c r="A15" s="40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COUNTIFS(DataRegularSeason20242025!$E$2:$E$1315,TotalTeamGames20242025!C$1,DataRegularSeason20242025!$D$2:$D$1315,TotalTeamGames20242025!$A15)</f>
        <v>2</v>
      </c>
      <c r="E15" s="21"/>
      <c r="F15" s="22">
        <f>COUNTIFS(DataRegularSeason20242025!$E$2:$E$1315,TotalTeamGames20242025!E$1,DataRegularSeason20242025!$D$2:$D$1315,TotalTeamGames20242025!$A15)</f>
        <v>1</v>
      </c>
      <c r="G15" s="21"/>
      <c r="H15" s="22">
        <f>COUNTIFS(DataRegularSeason20242025!$E$2:$E$1315,TotalTeamGames20242025!G$1,DataRegularSeason20242025!$D$2:$D$1315,TotalTeamGames20242025!$A15)</f>
        <v>1</v>
      </c>
      <c r="I15" s="21"/>
      <c r="J15" s="22">
        <f>COUNTIFS(DataRegularSeason20242025!$E$2:$E$1315,TotalTeamGames20242025!I$1,DataRegularSeason20242025!$D$2:$D$1315,TotalTeamGames20242025!$A15)</f>
        <v>1</v>
      </c>
      <c r="K15" s="21"/>
      <c r="L15" s="22">
        <f>COUNTIFS(DataRegularSeason20242025!$E$2:$E$1315,TotalTeamGames20242025!K$1,DataRegularSeason20242025!$D$2:$D$1315,TotalTeamGames20242025!$A15)</f>
        <v>1</v>
      </c>
      <c r="M15" s="21"/>
      <c r="N15" s="22">
        <f>COUNTIFS(DataRegularSeason20242025!$E$2:$E$1315,TotalTeamGames20242025!M$1,DataRegularSeason20242025!$D$2:$D$1315,TotalTeamGames20242025!$A15)</f>
        <v>2</v>
      </c>
      <c r="O15" s="21"/>
      <c r="P15" s="25"/>
      <c r="Q15" s="21"/>
      <c r="R15" s="22">
        <f>COUNTIFS(DataRegularSeason20242025!$E$2:$E$1315,TotalTeamGames20242025!Q$1,DataRegularSeason20242025!$D$2:$D$1315,TotalTeamGames20242025!$A15)</f>
        <v>2</v>
      </c>
      <c r="S15" s="21"/>
      <c r="T15" s="22">
        <f>COUNTIFS(DataRegularSeason20242025!$E$2:$E$1315,TotalTeamGames20242025!S$1,DataRegularSeason20242025!$D$2:$D$1315,TotalTeamGames20242025!$A15)</f>
        <v>2</v>
      </c>
      <c r="U15" s="21"/>
      <c r="V15" s="22">
        <f>COUNTIFS(DataRegularSeason20242025!$E$2:$E$1315,TotalTeamGames20242025!U$1,DataRegularSeason20242025!$D$2:$D$1315,TotalTeamGames20242025!$A15)</f>
        <v>1</v>
      </c>
      <c r="W15" s="21"/>
      <c r="X15" s="22">
        <f>COUNTIFS(DataRegularSeason20242025!$E$2:$E$1315,TotalTeamGames20242025!W$1,DataRegularSeason20242025!$D$2:$D$1315,TotalTeamGames20242025!$A15)</f>
        <v>1</v>
      </c>
      <c r="Y15" s="21"/>
      <c r="Z15" s="22">
        <f>COUNTIFS(DataRegularSeason20242025!$E$2:$E$1315,TotalTeamGames20242025!Y$1,DataRegularSeason20242025!$D$2:$D$1315,TotalTeamGames20242025!$A15)</f>
        <v>1</v>
      </c>
      <c r="AA15" s="21"/>
      <c r="AB15" s="22">
        <f>COUNTIFS(DataRegularSeason20242025!$E$2:$E$1315,TotalTeamGames20242025!AA$1,DataRegularSeason20242025!$D$2:$D$1315,TotalTeamGames20242025!$A15)</f>
        <v>1</v>
      </c>
      <c r="AC15" s="21"/>
      <c r="AD15" s="22">
        <f>COUNTIFS(DataRegularSeason20242025!$E$2:$E$1315,TotalTeamGames20242025!AC$1,DataRegularSeason20242025!$D$2:$D$1315,TotalTeamGames20242025!$A15)</f>
        <v>2</v>
      </c>
      <c r="AE15" s="21"/>
      <c r="AF15" s="22">
        <f>COUNTIFS(DataRegularSeason20242025!$E$2:$E$1315,TotalTeamGames20242025!AE$1,DataRegularSeason20242025!$D$2:$D$1315,TotalTeamGames20242025!$A15)</f>
        <v>1</v>
      </c>
      <c r="AG15" s="21"/>
      <c r="AH15" s="22">
        <f>COUNTIFS(DataRegularSeason20242025!$E$2:$E$1315,TotalTeamGames20242025!AG$1,DataRegularSeason20242025!$D$2:$D$1315,TotalTeamGames20242025!$A15)</f>
        <v>1</v>
      </c>
      <c r="AI15" s="21"/>
      <c r="AJ15" s="22">
        <f>COUNTIFS(DataRegularSeason20242025!$E$2:$E$1315,TotalTeamGames20242025!AI$1,DataRegularSeason20242025!$D$2:$D$1315,TotalTeamGames20242025!$A15)</f>
        <v>2</v>
      </c>
      <c r="AK15" s="21"/>
      <c r="AL15" s="22">
        <f>COUNTIFS(DataRegularSeason20242025!$E$2:$E$1315,TotalTeamGames20242025!AK$1,DataRegularSeason20242025!$D$2:$D$1315,TotalTeamGames20242025!$A15)</f>
        <v>1</v>
      </c>
      <c r="AM15" s="21"/>
      <c r="AN15" s="22">
        <f>COUNTIFS(DataRegularSeason20242025!$E$2:$E$1315,TotalTeamGames20242025!AM$1,DataRegularSeason20242025!$D$2:$D$1315,TotalTeamGames20242025!$A15)</f>
        <v>1</v>
      </c>
      <c r="AO15" s="21"/>
      <c r="AP15" s="22">
        <f>COUNTIFS(DataRegularSeason20242025!$E$2:$E$1315,TotalTeamGames20242025!AO$1,DataRegularSeason20242025!$D$2:$D$1315,TotalTeamGames20242025!$A15)</f>
        <v>1</v>
      </c>
      <c r="AQ15" s="21"/>
      <c r="AR15" s="22">
        <f>COUNTIFS(DataRegularSeason20242025!$E$2:$E$1315,TotalTeamGames20242025!AQ$1,DataRegularSeason20242025!$D$2:$D$1315,TotalTeamGames20242025!$A15)</f>
        <v>1</v>
      </c>
      <c r="AS15" s="21"/>
      <c r="AT15" s="22">
        <f>COUNTIFS(DataRegularSeason20242025!$E$2:$E$1315,TotalTeamGames20242025!AS$1,DataRegularSeason20242025!$D$2:$D$1315,TotalTeamGames20242025!$A15)</f>
        <v>1</v>
      </c>
      <c r="AU15" s="21"/>
      <c r="AV15" s="22">
        <f>COUNTIFS(DataRegularSeason20242025!$E$2:$E$1315,TotalTeamGames20242025!AU$1,DataRegularSeason20242025!$D$2:$D$1315,TotalTeamGames20242025!$A15)</f>
        <v>1</v>
      </c>
      <c r="AW15" s="21"/>
      <c r="AX15" s="22">
        <f>COUNTIFS(DataRegularSeason20242025!$E$2:$E$1315,TotalTeamGames20242025!AW$1,DataRegularSeason20242025!$D$2:$D$1315,TotalTeamGames20242025!$A15)</f>
        <v>2</v>
      </c>
      <c r="AY15" s="21"/>
      <c r="AZ15" s="22">
        <f>COUNTIFS(DataRegularSeason20242025!$E$2:$E$1315,TotalTeamGames20242025!AY$1,DataRegularSeason20242025!$D$2:$D$1315,TotalTeamGames20242025!$A15)</f>
        <v>2</v>
      </c>
      <c r="BA15" s="21"/>
      <c r="BB15" s="22">
        <f>COUNTIFS(DataRegularSeason20242025!$E$2:$E$1315,TotalTeamGames20242025!BA$1,DataRegularSeason20242025!$D$2:$D$1315,TotalTeamGames20242025!$A15)</f>
        <v>1</v>
      </c>
      <c r="BC15" s="21"/>
      <c r="BD15" s="22">
        <f>COUNTIFS(DataRegularSeason20242025!$E$2:$E$1315,TotalTeamGames20242025!BC$1,DataRegularSeason20242025!$D$2:$D$1315,TotalTeamGames20242025!$A15)</f>
        <v>1</v>
      </c>
      <c r="BE15" s="21"/>
      <c r="BF15">
        <f>COUNTIFS(DataRegularSeason20242025!$E$2:$E$1315,TotalTeamGames20242025!BE$1,DataRegularSeason20242025!$D$2:$D$1315,TotalTeamGames20242025!$A15)</f>
        <v>2</v>
      </c>
      <c r="BG15" s="28"/>
      <c r="BH15" s="22">
        <f>COUNTIFS(DataRegularSeason20242025!$E$2:$E$1315,TotalTeamGames20242025!BG$1,DataRegularSeason20242025!$D$2:$D$1315,TotalTeamGames20242025!$A15)</f>
        <v>2</v>
      </c>
      <c r="BI15" s="21"/>
      <c r="BJ15" s="22">
        <f>COUNTIFS(DataRegularSeason20242025!$E$2:$E$1315,TotalTeamGames20242025!BI$1,DataRegularSeason20242025!$D$2:$D$1315,TotalTeamGames20242025!$A15)</f>
        <v>1</v>
      </c>
      <c r="BK15" s="21"/>
      <c r="BL15" s="22">
        <f>COUNTIFS(DataRegularSeason20242025!$E$2:$E$1315,TotalTeamGames20242025!BK$1,DataRegularSeason20242025!$D$2:$D$1315,TotalTeamGames20242025!$A15)</f>
        <v>1</v>
      </c>
      <c r="BM15" s="21"/>
      <c r="BN15" s="22">
        <f>COUNTIFS(DataRegularSeason20242025!$E$2:$E$1315,TotalTeamGames20242025!BM$1,DataRegularSeason20242025!$D$2:$D$1315,TotalTeamGames20242025!$A15)</f>
        <v>1</v>
      </c>
      <c r="BO15" s="29">
        <f t="shared" si="0"/>
        <v>41</v>
      </c>
      <c r="BP15" s="44">
        <f t="shared" ref="BP15" si="6">BO15+BO16</f>
        <v>82</v>
      </c>
    </row>
    <row r="16" spans="1:68" x14ac:dyDescent="0.25">
      <c r="A16" s="41"/>
      <c r="B16" s="23" t="s">
        <v>80</v>
      </c>
      <c r="C16" s="5">
        <f>COUNTIFS(DataRegularSeason20242025!$D$2:$D$1315,TotalTeamGames20242025!C$1,DataRegularSeason20242025!$E$2:$E$1315,TotalTeamGames20242025!$A15)</f>
        <v>1</v>
      </c>
      <c r="D16" s="26"/>
      <c r="E16" s="5">
        <f>COUNTIFS(DataRegularSeason20242025!$D$2:$D$1315,TotalTeamGames20242025!E$1,DataRegularSeason20242025!$E$2:$E$1315,TotalTeamGames20242025!$A15)</f>
        <v>1</v>
      </c>
      <c r="F16" s="26"/>
      <c r="G16" s="5">
        <f>COUNTIFS(DataRegularSeason20242025!$D$2:$D$1315,TotalTeamGames20242025!G$1,DataRegularSeason20242025!$E$2:$E$1315,TotalTeamGames20242025!$A15)</f>
        <v>1</v>
      </c>
      <c r="H16" s="26"/>
      <c r="I16" s="5">
        <f>COUNTIFS(DataRegularSeason20242025!$D$2:$D$1315,TotalTeamGames20242025!I$1,DataRegularSeason20242025!$E$2:$E$1315,TotalTeamGames20242025!$A15)</f>
        <v>1</v>
      </c>
      <c r="J16" s="26"/>
      <c r="K16" s="5">
        <f>COUNTIFS(DataRegularSeason20242025!$D$2:$D$1315,TotalTeamGames20242025!K$1,DataRegularSeason20242025!$E$2:$E$1315,TotalTeamGames20242025!$A15)</f>
        <v>1</v>
      </c>
      <c r="L16" s="26"/>
      <c r="M16" s="5">
        <f>COUNTIFS(DataRegularSeason20242025!$D$2:$D$1315,TotalTeamGames20242025!M$1,DataRegularSeason20242025!$E$2:$E$1315,TotalTeamGames20242025!$A15)</f>
        <v>1</v>
      </c>
      <c r="N16" s="26"/>
      <c r="O16" s="24"/>
      <c r="P16" s="26"/>
      <c r="Q16" s="5">
        <f>COUNTIFS(DataRegularSeason20242025!$D$2:$D$1315,TotalTeamGames20242025!Q$1,DataRegularSeason20242025!$E$2:$E$1315,TotalTeamGames20242025!$A15)</f>
        <v>2</v>
      </c>
      <c r="R16" s="26"/>
      <c r="S16" s="5">
        <f>COUNTIFS(DataRegularSeason20242025!$D$2:$D$1315,TotalTeamGames20242025!S$1,DataRegularSeason20242025!$E$2:$E$1315,TotalTeamGames20242025!$A15)</f>
        <v>2</v>
      </c>
      <c r="T16" s="26"/>
      <c r="U16" s="5">
        <f>COUNTIFS(DataRegularSeason20242025!$D$2:$D$1315,TotalTeamGames20242025!U$1,DataRegularSeason20242025!$E$2:$E$1315,TotalTeamGames20242025!$A15)</f>
        <v>1</v>
      </c>
      <c r="V16" s="26"/>
      <c r="W16" s="5">
        <f>COUNTIFS(DataRegularSeason20242025!$D$2:$D$1315,TotalTeamGames20242025!W$1,DataRegularSeason20242025!$E$2:$E$1315,TotalTeamGames20242025!$A15)</f>
        <v>2</v>
      </c>
      <c r="X16" s="26"/>
      <c r="Y16" s="5">
        <f>COUNTIFS(DataRegularSeason20242025!$D$2:$D$1315,TotalTeamGames20242025!Y$1,DataRegularSeason20242025!$E$2:$E$1315,TotalTeamGames20242025!$A15)</f>
        <v>1</v>
      </c>
      <c r="Z16" s="26"/>
      <c r="AA16" s="5">
        <f>COUNTIFS(DataRegularSeason20242025!$D$2:$D$1315,TotalTeamGames20242025!AA$1,DataRegularSeason20242025!$E$2:$E$1315,TotalTeamGames20242025!$A15)</f>
        <v>2</v>
      </c>
      <c r="AB16" s="26"/>
      <c r="AC16" s="5">
        <f>COUNTIFS(DataRegularSeason20242025!$D$2:$D$1315,TotalTeamGames20242025!AC$1,DataRegularSeason20242025!$E$2:$E$1315,TotalTeamGames20242025!$A15)</f>
        <v>2</v>
      </c>
      <c r="AD16" s="26"/>
      <c r="AE16" s="5">
        <f>COUNTIFS(DataRegularSeason20242025!$D$2:$D$1315,TotalTeamGames20242025!AE$1,DataRegularSeason20242025!$E$2:$E$1315,TotalTeamGames20242025!$A15)</f>
        <v>1</v>
      </c>
      <c r="AF16" s="26"/>
      <c r="AG16" s="5">
        <f>COUNTIFS(DataRegularSeason20242025!$D$2:$D$1315,TotalTeamGames20242025!AG$1,DataRegularSeason20242025!$E$2:$E$1315,TotalTeamGames20242025!$A15)</f>
        <v>1</v>
      </c>
      <c r="AH16" s="26"/>
      <c r="AI16" s="5">
        <f>COUNTIFS(DataRegularSeason20242025!$D$2:$D$1315,TotalTeamGames20242025!AI$1,DataRegularSeason20242025!$E$2:$E$1315,TotalTeamGames20242025!$A15)</f>
        <v>2</v>
      </c>
      <c r="AJ16" s="26"/>
      <c r="AK16" s="5">
        <f>COUNTIFS(DataRegularSeason20242025!$D$2:$D$1315,TotalTeamGames20242025!AK$1,DataRegularSeason20242025!$E$2:$E$1315,TotalTeamGames20242025!$A15)</f>
        <v>1</v>
      </c>
      <c r="AL16" s="26"/>
      <c r="AM16" s="5">
        <f>COUNTIFS(DataRegularSeason20242025!$D$2:$D$1315,TotalTeamGames20242025!AM$1,DataRegularSeason20242025!$E$2:$E$1315,TotalTeamGames20242025!$A15)</f>
        <v>1</v>
      </c>
      <c r="AN16" s="26"/>
      <c r="AO16" s="5">
        <f>COUNTIFS(DataRegularSeason20242025!$D$2:$D$1315,TotalTeamGames20242025!AO$1,DataRegularSeason20242025!$E$2:$E$1315,TotalTeamGames20242025!$A15)</f>
        <v>1</v>
      </c>
      <c r="AP16" s="26"/>
      <c r="AQ16" s="5">
        <f>COUNTIFS(DataRegularSeason20242025!$D$2:$D$1315,TotalTeamGames20242025!AQ$1,DataRegularSeason20242025!$E$2:$E$1315,TotalTeamGames20242025!$A15)</f>
        <v>1</v>
      </c>
      <c r="AR16" s="26"/>
      <c r="AS16" s="5">
        <f>COUNTIFS(DataRegularSeason20242025!$D$2:$D$1315,TotalTeamGames20242025!AS$1,DataRegularSeason20242025!$E$2:$E$1315,TotalTeamGames20242025!$A15)</f>
        <v>1</v>
      </c>
      <c r="AT16" s="26"/>
      <c r="AU16" s="5">
        <f>COUNTIFS(DataRegularSeason20242025!$D$2:$D$1315,TotalTeamGames20242025!AU$1,DataRegularSeason20242025!$E$2:$E$1315,TotalTeamGames20242025!$A15)</f>
        <v>2</v>
      </c>
      <c r="AV16" s="26"/>
      <c r="AW16" s="5">
        <f>COUNTIFS(DataRegularSeason20242025!$D$2:$D$1315,TotalTeamGames20242025!AW$1,DataRegularSeason20242025!$E$2:$E$1315,TotalTeamGames20242025!$A15)</f>
        <v>1</v>
      </c>
      <c r="AX16" s="26"/>
      <c r="AY16" s="5">
        <f>COUNTIFS(DataRegularSeason20242025!$D$2:$D$1315,TotalTeamGames20242025!AY$1,DataRegularSeason20242025!$E$2:$E$1315,TotalTeamGames20242025!$A15)</f>
        <v>1</v>
      </c>
      <c r="AZ16" s="26"/>
      <c r="BA16" s="5">
        <f>COUNTIFS(DataRegularSeason20242025!$D$2:$D$1315,TotalTeamGames20242025!BA$1,DataRegularSeason20242025!$E$2:$E$1315,TotalTeamGames20242025!$A15)</f>
        <v>1</v>
      </c>
      <c r="BB16" s="26"/>
      <c r="BC16" s="5">
        <f>COUNTIFS(DataRegularSeason20242025!$D$2:$D$1315,TotalTeamGames20242025!BC$1,DataRegularSeason20242025!$E$2:$E$1315,TotalTeamGames20242025!$A15)</f>
        <v>1</v>
      </c>
      <c r="BD16" s="26"/>
      <c r="BE16" s="5">
        <f>COUNTIFS(DataRegularSeason20242025!$D$2:$D$1315,TotalTeamGames20242025!BE$1,DataRegularSeason20242025!$E$2:$E$1315,TotalTeamGames20242025!$A15)</f>
        <v>2</v>
      </c>
      <c r="BF16" s="24"/>
      <c r="BG16" s="27">
        <f>COUNTIFS(DataRegularSeason20242025!$D$2:$D$1315,TotalTeamGames20242025!BG$1,DataRegularSeason20242025!$E$2:$E$1315,TotalTeamGames20242025!$A15)</f>
        <v>1</v>
      </c>
      <c r="BH16" s="26"/>
      <c r="BI16" s="5">
        <f>COUNTIFS(DataRegularSeason20242025!$D$2:$D$1315,TotalTeamGames20242025!BI$1,DataRegularSeason20242025!$E$2:$E$1315,TotalTeamGames20242025!$A15)</f>
        <v>2</v>
      </c>
      <c r="BJ16" s="26"/>
      <c r="BK16" s="5">
        <f>COUNTIFS(DataRegularSeason20242025!$D$2:$D$1315,TotalTeamGames20242025!BK$1,DataRegularSeason20242025!$E$2:$E$1315,TotalTeamGames20242025!$A15)</f>
        <v>2</v>
      </c>
      <c r="BL16" s="26"/>
      <c r="BM16" s="5">
        <f>COUNTIFS(DataRegularSeason20242025!$D$2:$D$1315,TotalTeamGames20242025!BM$1,DataRegularSeason20242025!$E$2:$E$1315,TotalTeamGames20242025!$A15)</f>
        <v>1</v>
      </c>
      <c r="BN16" s="26"/>
      <c r="BO16" s="30">
        <f t="shared" si="0"/>
        <v>41</v>
      </c>
      <c r="BP16" s="44"/>
    </row>
    <row r="17" spans="1:68" x14ac:dyDescent="0.25">
      <c r="A17" s="40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COUNTIFS(DataRegularSeason20242025!$E$2:$E$1315,TotalTeamGames20242025!C$1,DataRegularSeason20242025!$D$2:$D$1315,TotalTeamGames20242025!$A17)</f>
        <v>2</v>
      </c>
      <c r="E17" s="21"/>
      <c r="F17" s="22">
        <f>COUNTIFS(DataRegularSeason20242025!$E$2:$E$1315,TotalTeamGames20242025!E$1,DataRegularSeason20242025!$D$2:$D$1315,TotalTeamGames20242025!$A17)</f>
        <v>1</v>
      </c>
      <c r="G17" s="21"/>
      <c r="H17" s="22">
        <f>COUNTIFS(DataRegularSeason20242025!$E$2:$E$1315,TotalTeamGames20242025!G$1,DataRegularSeason20242025!$D$2:$D$1315,TotalTeamGames20242025!$A17)</f>
        <v>1</v>
      </c>
      <c r="I17" s="21"/>
      <c r="J17" s="22">
        <f>COUNTIFS(DataRegularSeason20242025!$E$2:$E$1315,TotalTeamGames20242025!I$1,DataRegularSeason20242025!$D$2:$D$1315,TotalTeamGames20242025!$A17)</f>
        <v>1</v>
      </c>
      <c r="K17" s="21"/>
      <c r="L17" s="22">
        <f>COUNTIFS(DataRegularSeason20242025!$E$2:$E$1315,TotalTeamGames20242025!K$1,DataRegularSeason20242025!$D$2:$D$1315,TotalTeamGames20242025!$A17)</f>
        <v>1</v>
      </c>
      <c r="M17" s="21"/>
      <c r="N17" s="22">
        <f>COUNTIFS(DataRegularSeason20242025!$E$2:$E$1315,TotalTeamGames20242025!M$1,DataRegularSeason20242025!$D$2:$D$1315,TotalTeamGames20242025!$A17)</f>
        <v>2</v>
      </c>
      <c r="O17" s="21"/>
      <c r="P17" s="22">
        <f>COUNTIFS(DataRegularSeason20242025!$E$2:$E$1315,TotalTeamGames20242025!O$1,DataRegularSeason20242025!$D$2:$D$1315,TotalTeamGames20242025!$A17)</f>
        <v>2</v>
      </c>
      <c r="Q17" s="21"/>
      <c r="R17" s="25"/>
      <c r="S17" s="21"/>
      <c r="T17" s="22">
        <f>COUNTIFS(DataRegularSeason20242025!$E$2:$E$1315,TotalTeamGames20242025!S$1,DataRegularSeason20242025!$D$2:$D$1315,TotalTeamGames20242025!$A17)</f>
        <v>1</v>
      </c>
      <c r="U17" s="21"/>
      <c r="V17" s="22">
        <f>COUNTIFS(DataRegularSeason20242025!$E$2:$E$1315,TotalTeamGames20242025!U$1,DataRegularSeason20242025!$D$2:$D$1315,TotalTeamGames20242025!$A17)</f>
        <v>1</v>
      </c>
      <c r="W17" s="21"/>
      <c r="X17" s="22">
        <f>COUNTIFS(DataRegularSeason20242025!$E$2:$E$1315,TotalTeamGames20242025!W$1,DataRegularSeason20242025!$D$2:$D$1315,TotalTeamGames20242025!$A17)</f>
        <v>1</v>
      </c>
      <c r="Y17" s="21"/>
      <c r="Z17" s="22">
        <f>COUNTIFS(DataRegularSeason20242025!$E$2:$E$1315,TotalTeamGames20242025!Y$1,DataRegularSeason20242025!$D$2:$D$1315,TotalTeamGames20242025!$A17)</f>
        <v>1</v>
      </c>
      <c r="AA17" s="21"/>
      <c r="AB17" s="22">
        <f>COUNTIFS(DataRegularSeason20242025!$E$2:$E$1315,TotalTeamGames20242025!AA$1,DataRegularSeason20242025!$D$2:$D$1315,TotalTeamGames20242025!$A17)</f>
        <v>1</v>
      </c>
      <c r="AC17" s="21"/>
      <c r="AD17" s="22">
        <f>COUNTIFS(DataRegularSeason20242025!$E$2:$E$1315,TotalTeamGames20242025!AC$1,DataRegularSeason20242025!$D$2:$D$1315,TotalTeamGames20242025!$A17)</f>
        <v>2</v>
      </c>
      <c r="AE17" s="21"/>
      <c r="AF17" s="22">
        <f>COUNTIFS(DataRegularSeason20242025!$E$2:$E$1315,TotalTeamGames20242025!AE$1,DataRegularSeason20242025!$D$2:$D$1315,TotalTeamGames20242025!$A17)</f>
        <v>1</v>
      </c>
      <c r="AG17" s="21"/>
      <c r="AH17" s="22">
        <f>COUNTIFS(DataRegularSeason20242025!$E$2:$E$1315,TotalTeamGames20242025!AG$1,DataRegularSeason20242025!$D$2:$D$1315,TotalTeamGames20242025!$A17)</f>
        <v>1</v>
      </c>
      <c r="AI17" s="21"/>
      <c r="AJ17" s="22">
        <f>COUNTIFS(DataRegularSeason20242025!$E$2:$E$1315,TotalTeamGames20242025!AI$1,DataRegularSeason20242025!$D$2:$D$1315,TotalTeamGames20242025!$A17)</f>
        <v>2</v>
      </c>
      <c r="AK17" s="21"/>
      <c r="AL17" s="22">
        <f>COUNTIFS(DataRegularSeason20242025!$E$2:$E$1315,TotalTeamGames20242025!AK$1,DataRegularSeason20242025!$D$2:$D$1315,TotalTeamGames20242025!$A17)</f>
        <v>1</v>
      </c>
      <c r="AM17" s="21"/>
      <c r="AN17" s="22">
        <f>COUNTIFS(DataRegularSeason20242025!$E$2:$E$1315,TotalTeamGames20242025!AM$1,DataRegularSeason20242025!$D$2:$D$1315,TotalTeamGames20242025!$A17)</f>
        <v>1</v>
      </c>
      <c r="AO17" s="21"/>
      <c r="AP17" s="22">
        <f>COUNTIFS(DataRegularSeason20242025!$E$2:$E$1315,TotalTeamGames20242025!AO$1,DataRegularSeason20242025!$D$2:$D$1315,TotalTeamGames20242025!$A17)</f>
        <v>1</v>
      </c>
      <c r="AQ17" s="21"/>
      <c r="AR17" s="22">
        <f>COUNTIFS(DataRegularSeason20242025!$E$2:$E$1315,TotalTeamGames20242025!AQ$1,DataRegularSeason20242025!$D$2:$D$1315,TotalTeamGames20242025!$A17)</f>
        <v>1</v>
      </c>
      <c r="AS17" s="21"/>
      <c r="AT17" s="22">
        <f>COUNTIFS(DataRegularSeason20242025!$E$2:$E$1315,TotalTeamGames20242025!AS$1,DataRegularSeason20242025!$D$2:$D$1315,TotalTeamGames20242025!$A17)</f>
        <v>1</v>
      </c>
      <c r="AU17" s="21"/>
      <c r="AV17" s="22">
        <f>COUNTIFS(DataRegularSeason20242025!$E$2:$E$1315,TotalTeamGames20242025!AU$1,DataRegularSeason20242025!$D$2:$D$1315,TotalTeamGames20242025!$A17)</f>
        <v>1</v>
      </c>
      <c r="AW17" s="21"/>
      <c r="AX17" s="22">
        <f>COUNTIFS(DataRegularSeason20242025!$E$2:$E$1315,TotalTeamGames20242025!AW$1,DataRegularSeason20242025!$D$2:$D$1315,TotalTeamGames20242025!$A17)</f>
        <v>2</v>
      </c>
      <c r="AY17" s="21"/>
      <c r="AZ17" s="22">
        <f>COUNTIFS(DataRegularSeason20242025!$E$2:$E$1315,TotalTeamGames20242025!AY$1,DataRegularSeason20242025!$D$2:$D$1315,TotalTeamGames20242025!$A17)</f>
        <v>2</v>
      </c>
      <c r="BA17" s="21"/>
      <c r="BB17" s="22">
        <f>COUNTIFS(DataRegularSeason20242025!$E$2:$E$1315,TotalTeamGames20242025!BA$1,DataRegularSeason20242025!$D$2:$D$1315,TotalTeamGames20242025!$A17)</f>
        <v>1</v>
      </c>
      <c r="BC17" s="21"/>
      <c r="BD17" s="22">
        <f>COUNTIFS(DataRegularSeason20242025!$E$2:$E$1315,TotalTeamGames20242025!BC$1,DataRegularSeason20242025!$D$2:$D$1315,TotalTeamGames20242025!$A17)</f>
        <v>1</v>
      </c>
      <c r="BE17" s="21"/>
      <c r="BF17">
        <f>COUNTIFS(DataRegularSeason20242025!$E$2:$E$1315,TotalTeamGames20242025!BE$1,DataRegularSeason20242025!$D$2:$D$1315,TotalTeamGames20242025!$A17)</f>
        <v>2</v>
      </c>
      <c r="BG17" s="28"/>
      <c r="BH17" s="22">
        <f>COUNTIFS(DataRegularSeason20242025!$E$2:$E$1315,TotalTeamGames20242025!BG$1,DataRegularSeason20242025!$D$2:$D$1315,TotalTeamGames20242025!$A17)</f>
        <v>2</v>
      </c>
      <c r="BI17" s="21"/>
      <c r="BJ17" s="22">
        <f>COUNTIFS(DataRegularSeason20242025!$E$2:$E$1315,TotalTeamGames20242025!BI$1,DataRegularSeason20242025!$D$2:$D$1315,TotalTeamGames20242025!$A17)</f>
        <v>1</v>
      </c>
      <c r="BK17" s="21"/>
      <c r="BL17" s="22">
        <f>COUNTIFS(DataRegularSeason20242025!$E$2:$E$1315,TotalTeamGames20242025!BK$1,DataRegularSeason20242025!$D$2:$D$1315,TotalTeamGames20242025!$A17)</f>
        <v>2</v>
      </c>
      <c r="BM17" s="21"/>
      <c r="BN17" s="22">
        <f>COUNTIFS(DataRegularSeason20242025!$E$2:$E$1315,TotalTeamGames20242025!BM$1,DataRegularSeason20242025!$D$2:$D$1315,TotalTeamGames20242025!$A17)</f>
        <v>1</v>
      </c>
      <c r="BO17" s="29">
        <f t="shared" si="0"/>
        <v>41</v>
      </c>
      <c r="BP17" s="44">
        <f t="shared" ref="BP17" si="7">BO17+BO18</f>
        <v>82</v>
      </c>
    </row>
    <row r="18" spans="1:68" x14ac:dyDescent="0.25">
      <c r="A18" s="41"/>
      <c r="B18" s="23" t="s">
        <v>80</v>
      </c>
      <c r="C18" s="5">
        <f>COUNTIFS(DataRegularSeason20242025!$D$2:$D$1315,TotalTeamGames20242025!C$1,DataRegularSeason20242025!$E$2:$E$1315,TotalTeamGames20242025!$A17)</f>
        <v>1</v>
      </c>
      <c r="D18" s="26"/>
      <c r="E18" s="5">
        <f>COUNTIFS(DataRegularSeason20242025!$D$2:$D$1315,TotalTeamGames20242025!E$1,DataRegularSeason20242025!$E$2:$E$1315,TotalTeamGames20242025!$A17)</f>
        <v>1</v>
      </c>
      <c r="F18" s="26"/>
      <c r="G18" s="5">
        <f>COUNTIFS(DataRegularSeason20242025!$D$2:$D$1315,TotalTeamGames20242025!G$1,DataRegularSeason20242025!$E$2:$E$1315,TotalTeamGames20242025!$A17)</f>
        <v>1</v>
      </c>
      <c r="H18" s="26"/>
      <c r="I18" s="5">
        <f>COUNTIFS(DataRegularSeason20242025!$D$2:$D$1315,TotalTeamGames20242025!I$1,DataRegularSeason20242025!$E$2:$E$1315,TotalTeamGames20242025!$A17)</f>
        <v>1</v>
      </c>
      <c r="J18" s="26"/>
      <c r="K18" s="5">
        <f>COUNTIFS(DataRegularSeason20242025!$D$2:$D$1315,TotalTeamGames20242025!K$1,DataRegularSeason20242025!$E$2:$E$1315,TotalTeamGames20242025!$A17)</f>
        <v>1</v>
      </c>
      <c r="L18" s="26"/>
      <c r="M18" s="5">
        <f>COUNTIFS(DataRegularSeason20242025!$D$2:$D$1315,TotalTeamGames20242025!M$1,DataRegularSeason20242025!$E$2:$E$1315,TotalTeamGames20242025!$A17)</f>
        <v>1</v>
      </c>
      <c r="N18" s="26"/>
      <c r="O18" s="5">
        <f>COUNTIFS(DataRegularSeason20242025!$D$2:$D$1315,TotalTeamGames20242025!O$1,DataRegularSeason20242025!$E$2:$E$1315,TotalTeamGames20242025!$A17)</f>
        <v>2</v>
      </c>
      <c r="P18" s="26"/>
      <c r="Q18" s="24"/>
      <c r="R18" s="26"/>
      <c r="S18" s="5">
        <f>COUNTIFS(DataRegularSeason20242025!$D$2:$D$1315,TotalTeamGames20242025!S$1,DataRegularSeason20242025!$E$2:$E$1315,TotalTeamGames20242025!$A17)</f>
        <v>2</v>
      </c>
      <c r="T18" s="26"/>
      <c r="U18" s="5">
        <f>COUNTIFS(DataRegularSeason20242025!$D$2:$D$1315,TotalTeamGames20242025!U$1,DataRegularSeason20242025!$E$2:$E$1315,TotalTeamGames20242025!$A17)</f>
        <v>1</v>
      </c>
      <c r="V18" s="26"/>
      <c r="W18" s="5">
        <f>COUNTIFS(DataRegularSeason20242025!$D$2:$D$1315,TotalTeamGames20242025!W$1,DataRegularSeason20242025!$E$2:$E$1315,TotalTeamGames20242025!$A17)</f>
        <v>2</v>
      </c>
      <c r="X18" s="26"/>
      <c r="Y18" s="5">
        <f>COUNTIFS(DataRegularSeason20242025!$D$2:$D$1315,TotalTeamGames20242025!Y$1,DataRegularSeason20242025!$E$2:$E$1315,TotalTeamGames20242025!$A17)</f>
        <v>1</v>
      </c>
      <c r="Z18" s="26"/>
      <c r="AA18" s="5">
        <f>COUNTIFS(DataRegularSeason20242025!$D$2:$D$1315,TotalTeamGames20242025!AA$1,DataRegularSeason20242025!$E$2:$E$1315,TotalTeamGames20242025!$A17)</f>
        <v>2</v>
      </c>
      <c r="AB18" s="26"/>
      <c r="AC18" s="5">
        <f>COUNTIFS(DataRegularSeason20242025!$D$2:$D$1315,TotalTeamGames20242025!AC$1,DataRegularSeason20242025!$E$2:$E$1315,TotalTeamGames20242025!$A17)</f>
        <v>2</v>
      </c>
      <c r="AD18" s="26"/>
      <c r="AE18" s="5">
        <f>COUNTIFS(DataRegularSeason20242025!$D$2:$D$1315,TotalTeamGames20242025!AE$1,DataRegularSeason20242025!$E$2:$E$1315,TotalTeamGames20242025!$A17)</f>
        <v>1</v>
      </c>
      <c r="AF18" s="26"/>
      <c r="AG18" s="5">
        <f>COUNTIFS(DataRegularSeason20242025!$D$2:$D$1315,TotalTeamGames20242025!AG$1,DataRegularSeason20242025!$E$2:$E$1315,TotalTeamGames20242025!$A17)</f>
        <v>1</v>
      </c>
      <c r="AH18" s="26"/>
      <c r="AI18" s="5">
        <f>COUNTIFS(DataRegularSeason20242025!$D$2:$D$1315,TotalTeamGames20242025!AI$1,DataRegularSeason20242025!$E$2:$E$1315,TotalTeamGames20242025!$A17)</f>
        <v>2</v>
      </c>
      <c r="AJ18" s="26"/>
      <c r="AK18" s="5">
        <f>COUNTIFS(DataRegularSeason20242025!$D$2:$D$1315,TotalTeamGames20242025!AK$1,DataRegularSeason20242025!$E$2:$E$1315,TotalTeamGames20242025!$A17)</f>
        <v>1</v>
      </c>
      <c r="AL18" s="26"/>
      <c r="AM18" s="5">
        <f>COUNTIFS(DataRegularSeason20242025!$D$2:$D$1315,TotalTeamGames20242025!AM$1,DataRegularSeason20242025!$E$2:$E$1315,TotalTeamGames20242025!$A17)</f>
        <v>1</v>
      </c>
      <c r="AN18" s="26"/>
      <c r="AO18" s="5">
        <f>COUNTIFS(DataRegularSeason20242025!$D$2:$D$1315,TotalTeamGames20242025!AO$1,DataRegularSeason20242025!$E$2:$E$1315,TotalTeamGames20242025!$A17)</f>
        <v>1</v>
      </c>
      <c r="AP18" s="26"/>
      <c r="AQ18" s="5">
        <f>COUNTIFS(DataRegularSeason20242025!$D$2:$D$1315,TotalTeamGames20242025!AQ$1,DataRegularSeason20242025!$E$2:$E$1315,TotalTeamGames20242025!$A17)</f>
        <v>1</v>
      </c>
      <c r="AR18" s="26"/>
      <c r="AS18" s="5">
        <f>COUNTIFS(DataRegularSeason20242025!$D$2:$D$1315,TotalTeamGames20242025!AS$1,DataRegularSeason20242025!$E$2:$E$1315,TotalTeamGames20242025!$A17)</f>
        <v>1</v>
      </c>
      <c r="AT18" s="26"/>
      <c r="AU18" s="5">
        <f>COUNTIFS(DataRegularSeason20242025!$D$2:$D$1315,TotalTeamGames20242025!AU$1,DataRegularSeason20242025!$E$2:$E$1315,TotalTeamGames20242025!$A17)</f>
        <v>2</v>
      </c>
      <c r="AV18" s="26"/>
      <c r="AW18" s="5">
        <f>COUNTIFS(DataRegularSeason20242025!$D$2:$D$1315,TotalTeamGames20242025!AW$1,DataRegularSeason20242025!$E$2:$E$1315,TotalTeamGames20242025!$A17)</f>
        <v>1</v>
      </c>
      <c r="AX18" s="26"/>
      <c r="AY18" s="5">
        <f>COUNTIFS(DataRegularSeason20242025!$D$2:$D$1315,TotalTeamGames20242025!AY$1,DataRegularSeason20242025!$E$2:$E$1315,TotalTeamGames20242025!$A17)</f>
        <v>2</v>
      </c>
      <c r="AZ18" s="26"/>
      <c r="BA18" s="5">
        <f>COUNTIFS(DataRegularSeason20242025!$D$2:$D$1315,TotalTeamGames20242025!BA$1,DataRegularSeason20242025!$E$2:$E$1315,TotalTeamGames20242025!$A17)</f>
        <v>1</v>
      </c>
      <c r="BB18" s="26"/>
      <c r="BC18" s="5">
        <f>COUNTIFS(DataRegularSeason20242025!$D$2:$D$1315,TotalTeamGames20242025!BC$1,DataRegularSeason20242025!$E$2:$E$1315,TotalTeamGames20242025!$A17)</f>
        <v>1</v>
      </c>
      <c r="BD18" s="26"/>
      <c r="BE18" s="5">
        <f>COUNTIFS(DataRegularSeason20242025!$D$2:$D$1315,TotalTeamGames20242025!BE$1,DataRegularSeason20242025!$E$2:$E$1315,TotalTeamGames20242025!$A17)</f>
        <v>1</v>
      </c>
      <c r="BF18" s="24"/>
      <c r="BG18" s="27">
        <f>COUNTIFS(DataRegularSeason20242025!$D$2:$D$1315,TotalTeamGames20242025!BG$1,DataRegularSeason20242025!$E$2:$E$1315,TotalTeamGames20242025!$A17)</f>
        <v>1</v>
      </c>
      <c r="BH18" s="26"/>
      <c r="BI18" s="5">
        <f>COUNTIFS(DataRegularSeason20242025!$D$2:$D$1315,TotalTeamGames20242025!BI$1,DataRegularSeason20242025!$E$2:$E$1315,TotalTeamGames20242025!$A17)</f>
        <v>2</v>
      </c>
      <c r="BJ18" s="26"/>
      <c r="BK18" s="5">
        <f>COUNTIFS(DataRegularSeason20242025!$D$2:$D$1315,TotalTeamGames20242025!BK$1,DataRegularSeason20242025!$E$2:$E$1315,TotalTeamGames20242025!$A17)</f>
        <v>2</v>
      </c>
      <c r="BL18" s="26"/>
      <c r="BM18" s="5">
        <f>COUNTIFS(DataRegularSeason20242025!$D$2:$D$1315,TotalTeamGames20242025!BM$1,DataRegularSeason20242025!$E$2:$E$1315,TotalTeamGames20242025!$A17)</f>
        <v>1</v>
      </c>
      <c r="BN18" s="26"/>
      <c r="BO18" s="30">
        <f t="shared" si="0"/>
        <v>41</v>
      </c>
      <c r="BP18" s="44"/>
    </row>
    <row r="19" spans="1:68" x14ac:dyDescent="0.25">
      <c r="A19" s="40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COUNTIFS(DataRegularSeason20242025!$E$2:$E$1315,TotalTeamGames20242025!C$1,DataRegularSeason20242025!$D$2:$D$1315,TotalTeamGames20242025!$A19)</f>
        <v>1</v>
      </c>
      <c r="E19" s="21"/>
      <c r="F19" s="22">
        <f>COUNTIFS(DataRegularSeason20242025!$E$2:$E$1315,TotalTeamGames20242025!E$1,DataRegularSeason20242025!$D$2:$D$1315,TotalTeamGames20242025!$A19)</f>
        <v>1</v>
      </c>
      <c r="G19" s="21"/>
      <c r="H19" s="22">
        <f>COUNTIFS(DataRegularSeason20242025!$E$2:$E$1315,TotalTeamGames20242025!G$1,DataRegularSeason20242025!$D$2:$D$1315,TotalTeamGames20242025!$A19)</f>
        <v>1</v>
      </c>
      <c r="I19" s="21"/>
      <c r="J19" s="22">
        <f>COUNTIFS(DataRegularSeason20242025!$E$2:$E$1315,TotalTeamGames20242025!I$1,DataRegularSeason20242025!$D$2:$D$1315,TotalTeamGames20242025!$A19)</f>
        <v>1</v>
      </c>
      <c r="K19" s="21"/>
      <c r="L19" s="22">
        <f>COUNTIFS(DataRegularSeason20242025!$E$2:$E$1315,TotalTeamGames20242025!K$1,DataRegularSeason20242025!$D$2:$D$1315,TotalTeamGames20242025!$A19)</f>
        <v>1</v>
      </c>
      <c r="M19" s="21"/>
      <c r="N19" s="22">
        <f>COUNTIFS(DataRegularSeason20242025!$E$2:$E$1315,TotalTeamGames20242025!M$1,DataRegularSeason20242025!$D$2:$D$1315,TotalTeamGames20242025!$A19)</f>
        <v>1</v>
      </c>
      <c r="O19" s="21"/>
      <c r="P19" s="22">
        <f>COUNTIFS(DataRegularSeason20242025!$E$2:$E$1315,TotalTeamGames20242025!O$1,DataRegularSeason20242025!$D$2:$D$1315,TotalTeamGames20242025!$A19)</f>
        <v>2</v>
      </c>
      <c r="Q19" s="21"/>
      <c r="R19" s="22">
        <f>COUNTIFS(DataRegularSeason20242025!$E$2:$E$1315,TotalTeamGames20242025!Q$1,DataRegularSeason20242025!$D$2:$D$1315,TotalTeamGames20242025!$A19)</f>
        <v>2</v>
      </c>
      <c r="S19" s="21"/>
      <c r="T19" s="25"/>
      <c r="U19" s="21"/>
      <c r="V19" s="22">
        <f>COUNTIFS(DataRegularSeason20242025!$E$2:$E$1315,TotalTeamGames20242025!U$1,DataRegularSeason20242025!$D$2:$D$1315,TotalTeamGames20242025!$A19)</f>
        <v>1</v>
      </c>
      <c r="W19" s="21"/>
      <c r="X19" s="22">
        <f>COUNTIFS(DataRegularSeason20242025!$E$2:$E$1315,TotalTeamGames20242025!W$1,DataRegularSeason20242025!$D$2:$D$1315,TotalTeamGames20242025!$A19)</f>
        <v>2</v>
      </c>
      <c r="Y19" s="21"/>
      <c r="Z19" s="22">
        <f>COUNTIFS(DataRegularSeason20242025!$E$2:$E$1315,TotalTeamGames20242025!Y$1,DataRegularSeason20242025!$D$2:$D$1315,TotalTeamGames20242025!$A19)</f>
        <v>1</v>
      </c>
      <c r="AA19" s="21"/>
      <c r="AB19" s="22">
        <f>COUNTIFS(DataRegularSeason20242025!$E$2:$E$1315,TotalTeamGames20242025!AA$1,DataRegularSeason20242025!$D$2:$D$1315,TotalTeamGames20242025!$A19)</f>
        <v>2</v>
      </c>
      <c r="AC19" s="21"/>
      <c r="AD19" s="22">
        <f>COUNTIFS(DataRegularSeason20242025!$E$2:$E$1315,TotalTeamGames20242025!AC$1,DataRegularSeason20242025!$D$2:$D$1315,TotalTeamGames20242025!$A19)</f>
        <v>2</v>
      </c>
      <c r="AE19" s="21"/>
      <c r="AF19" s="22">
        <f>COUNTIFS(DataRegularSeason20242025!$E$2:$E$1315,TotalTeamGames20242025!AE$1,DataRegularSeason20242025!$D$2:$D$1315,TotalTeamGames20242025!$A19)</f>
        <v>1</v>
      </c>
      <c r="AG19" s="21"/>
      <c r="AH19" s="22">
        <f>COUNTIFS(DataRegularSeason20242025!$E$2:$E$1315,TotalTeamGames20242025!AG$1,DataRegularSeason20242025!$D$2:$D$1315,TotalTeamGames20242025!$A19)</f>
        <v>1</v>
      </c>
      <c r="AI19" s="21"/>
      <c r="AJ19" s="22">
        <f>COUNTIFS(DataRegularSeason20242025!$E$2:$E$1315,TotalTeamGames20242025!AI$1,DataRegularSeason20242025!$D$2:$D$1315,TotalTeamGames20242025!$A19)</f>
        <v>2</v>
      </c>
      <c r="AK19" s="21"/>
      <c r="AL19" s="22">
        <f>COUNTIFS(DataRegularSeason20242025!$E$2:$E$1315,TotalTeamGames20242025!AK$1,DataRegularSeason20242025!$D$2:$D$1315,TotalTeamGames20242025!$A19)</f>
        <v>1</v>
      </c>
      <c r="AM19" s="21"/>
      <c r="AN19" s="22">
        <f>COUNTIFS(DataRegularSeason20242025!$E$2:$E$1315,TotalTeamGames20242025!AM$1,DataRegularSeason20242025!$D$2:$D$1315,TotalTeamGames20242025!$A19)</f>
        <v>1</v>
      </c>
      <c r="AO19" s="21"/>
      <c r="AP19" s="22">
        <f>COUNTIFS(DataRegularSeason20242025!$E$2:$E$1315,TotalTeamGames20242025!AO$1,DataRegularSeason20242025!$D$2:$D$1315,TotalTeamGames20242025!$A19)</f>
        <v>1</v>
      </c>
      <c r="AQ19" s="21"/>
      <c r="AR19" s="22">
        <f>COUNTIFS(DataRegularSeason20242025!$E$2:$E$1315,TotalTeamGames20242025!AQ$1,DataRegularSeason20242025!$D$2:$D$1315,TotalTeamGames20242025!$A19)</f>
        <v>1</v>
      </c>
      <c r="AS19" s="21"/>
      <c r="AT19" s="22">
        <f>COUNTIFS(DataRegularSeason20242025!$E$2:$E$1315,TotalTeamGames20242025!AS$1,DataRegularSeason20242025!$D$2:$D$1315,TotalTeamGames20242025!$A19)</f>
        <v>1</v>
      </c>
      <c r="AU19" s="21"/>
      <c r="AV19" s="22">
        <f>COUNTIFS(DataRegularSeason20242025!$E$2:$E$1315,TotalTeamGames20242025!AU$1,DataRegularSeason20242025!$D$2:$D$1315,TotalTeamGames20242025!$A19)</f>
        <v>2</v>
      </c>
      <c r="AW19" s="21"/>
      <c r="AX19" s="22">
        <f>COUNTIFS(DataRegularSeason20242025!$E$2:$E$1315,TotalTeamGames20242025!AW$1,DataRegularSeason20242025!$D$2:$D$1315,TotalTeamGames20242025!$A19)</f>
        <v>1</v>
      </c>
      <c r="AY19" s="21"/>
      <c r="AZ19" s="22">
        <f>COUNTIFS(DataRegularSeason20242025!$E$2:$E$1315,TotalTeamGames20242025!AY$1,DataRegularSeason20242025!$D$2:$D$1315,TotalTeamGames20242025!$A19)</f>
        <v>1</v>
      </c>
      <c r="BA19" s="21"/>
      <c r="BB19" s="22">
        <f>COUNTIFS(DataRegularSeason20242025!$E$2:$E$1315,TotalTeamGames20242025!BA$1,DataRegularSeason20242025!$D$2:$D$1315,TotalTeamGames20242025!$A19)</f>
        <v>1</v>
      </c>
      <c r="BC19" s="21"/>
      <c r="BD19" s="22">
        <f>COUNTIFS(DataRegularSeason20242025!$E$2:$E$1315,TotalTeamGames20242025!BC$1,DataRegularSeason20242025!$D$2:$D$1315,TotalTeamGames20242025!$A19)</f>
        <v>1</v>
      </c>
      <c r="BE19" s="21"/>
      <c r="BF19">
        <f>COUNTIFS(DataRegularSeason20242025!$E$2:$E$1315,TotalTeamGames20242025!BE$1,DataRegularSeason20242025!$D$2:$D$1315,TotalTeamGames20242025!$A19)</f>
        <v>2</v>
      </c>
      <c r="BG19" s="28"/>
      <c r="BH19" s="22">
        <f>COUNTIFS(DataRegularSeason20242025!$E$2:$E$1315,TotalTeamGames20242025!BG$1,DataRegularSeason20242025!$D$2:$D$1315,TotalTeamGames20242025!$A19)</f>
        <v>1</v>
      </c>
      <c r="BI19" s="21"/>
      <c r="BJ19" s="22">
        <f>COUNTIFS(DataRegularSeason20242025!$E$2:$E$1315,TotalTeamGames20242025!BI$1,DataRegularSeason20242025!$D$2:$D$1315,TotalTeamGames20242025!$A19)</f>
        <v>2</v>
      </c>
      <c r="BK19" s="21"/>
      <c r="BL19" s="22">
        <f>COUNTIFS(DataRegularSeason20242025!$E$2:$E$1315,TotalTeamGames20242025!BK$1,DataRegularSeason20242025!$D$2:$D$1315,TotalTeamGames20242025!$A19)</f>
        <v>2</v>
      </c>
      <c r="BM19" s="21"/>
      <c r="BN19" s="22">
        <f>COUNTIFS(DataRegularSeason20242025!$E$2:$E$1315,TotalTeamGames20242025!BM$1,DataRegularSeason20242025!$D$2:$D$1315,TotalTeamGames20242025!$A19)</f>
        <v>1</v>
      </c>
      <c r="BO19" s="29">
        <f t="shared" si="0"/>
        <v>41</v>
      </c>
      <c r="BP19" s="44">
        <f t="shared" ref="BP19" si="8">BO19+BO20</f>
        <v>82</v>
      </c>
    </row>
    <row r="20" spans="1:68" x14ac:dyDescent="0.25">
      <c r="A20" s="41"/>
      <c r="B20" s="23" t="s">
        <v>80</v>
      </c>
      <c r="C20" s="5">
        <f>COUNTIFS(DataRegularSeason20242025!$D$2:$D$1315,TotalTeamGames20242025!C$1,DataRegularSeason20242025!$E$2:$E$1315,TotalTeamGames20242025!$A19)</f>
        <v>2</v>
      </c>
      <c r="D20" s="26"/>
      <c r="E20" s="5">
        <f>COUNTIFS(DataRegularSeason20242025!$D$2:$D$1315,TotalTeamGames20242025!E$1,DataRegularSeason20242025!$E$2:$E$1315,TotalTeamGames20242025!$A19)</f>
        <v>1</v>
      </c>
      <c r="F20" s="26"/>
      <c r="G20" s="5">
        <f>COUNTIFS(DataRegularSeason20242025!$D$2:$D$1315,TotalTeamGames20242025!G$1,DataRegularSeason20242025!$E$2:$E$1315,TotalTeamGames20242025!$A19)</f>
        <v>1</v>
      </c>
      <c r="H20" s="26"/>
      <c r="I20" s="5">
        <f>COUNTIFS(DataRegularSeason20242025!$D$2:$D$1315,TotalTeamGames20242025!I$1,DataRegularSeason20242025!$E$2:$E$1315,TotalTeamGames20242025!$A19)</f>
        <v>1</v>
      </c>
      <c r="J20" s="26"/>
      <c r="K20" s="5">
        <f>COUNTIFS(DataRegularSeason20242025!$D$2:$D$1315,TotalTeamGames20242025!K$1,DataRegularSeason20242025!$E$2:$E$1315,TotalTeamGames20242025!$A19)</f>
        <v>1</v>
      </c>
      <c r="L20" s="26"/>
      <c r="M20" s="5">
        <f>COUNTIFS(DataRegularSeason20242025!$D$2:$D$1315,TotalTeamGames20242025!M$1,DataRegularSeason20242025!$E$2:$E$1315,TotalTeamGames20242025!$A19)</f>
        <v>2</v>
      </c>
      <c r="N20" s="26"/>
      <c r="O20" s="5">
        <f>COUNTIFS(DataRegularSeason20242025!$D$2:$D$1315,TotalTeamGames20242025!O$1,DataRegularSeason20242025!$E$2:$E$1315,TotalTeamGames20242025!$A19)</f>
        <v>2</v>
      </c>
      <c r="P20" s="26"/>
      <c r="Q20" s="5">
        <f>COUNTIFS(DataRegularSeason20242025!$D$2:$D$1315,TotalTeamGames20242025!Q$1,DataRegularSeason20242025!$E$2:$E$1315,TotalTeamGames20242025!$A19)</f>
        <v>1</v>
      </c>
      <c r="R20" s="26"/>
      <c r="S20" s="24"/>
      <c r="T20" s="26"/>
      <c r="U20" s="5">
        <f>COUNTIFS(DataRegularSeason20242025!$D$2:$D$1315,TotalTeamGames20242025!U$1,DataRegularSeason20242025!$E$2:$E$1315,TotalTeamGames20242025!$A19)</f>
        <v>1</v>
      </c>
      <c r="V20" s="26"/>
      <c r="W20" s="5">
        <f>COUNTIFS(DataRegularSeason20242025!$D$2:$D$1315,TotalTeamGames20242025!W$1,DataRegularSeason20242025!$E$2:$E$1315,TotalTeamGames20242025!$A19)</f>
        <v>1</v>
      </c>
      <c r="X20" s="26"/>
      <c r="Y20" s="5">
        <f>COUNTIFS(DataRegularSeason20242025!$D$2:$D$1315,TotalTeamGames20242025!Y$1,DataRegularSeason20242025!$E$2:$E$1315,TotalTeamGames20242025!$A19)</f>
        <v>1</v>
      </c>
      <c r="Z20" s="26"/>
      <c r="AA20" s="5">
        <f>COUNTIFS(DataRegularSeason20242025!$D$2:$D$1315,TotalTeamGames20242025!AA$1,DataRegularSeason20242025!$E$2:$E$1315,TotalTeamGames20242025!$A19)</f>
        <v>1</v>
      </c>
      <c r="AB20" s="26"/>
      <c r="AC20" s="5">
        <f>COUNTIFS(DataRegularSeason20242025!$D$2:$D$1315,TotalTeamGames20242025!AC$1,DataRegularSeason20242025!$E$2:$E$1315,TotalTeamGames20242025!$A19)</f>
        <v>2</v>
      </c>
      <c r="AD20" s="26"/>
      <c r="AE20" s="5">
        <f>COUNTIFS(DataRegularSeason20242025!$D$2:$D$1315,TotalTeamGames20242025!AE$1,DataRegularSeason20242025!$E$2:$E$1315,TotalTeamGames20242025!$A19)</f>
        <v>1</v>
      </c>
      <c r="AF20" s="26"/>
      <c r="AG20" s="5">
        <f>COUNTIFS(DataRegularSeason20242025!$D$2:$D$1315,TotalTeamGames20242025!AG$1,DataRegularSeason20242025!$E$2:$E$1315,TotalTeamGames20242025!$A19)</f>
        <v>1</v>
      </c>
      <c r="AH20" s="26"/>
      <c r="AI20" s="5">
        <f>COUNTIFS(DataRegularSeason20242025!$D$2:$D$1315,TotalTeamGames20242025!AI$1,DataRegularSeason20242025!$E$2:$E$1315,TotalTeamGames20242025!$A19)</f>
        <v>2</v>
      </c>
      <c r="AJ20" s="26"/>
      <c r="AK20" s="5">
        <f>COUNTIFS(DataRegularSeason20242025!$D$2:$D$1315,TotalTeamGames20242025!AK$1,DataRegularSeason20242025!$E$2:$E$1315,TotalTeamGames20242025!$A19)</f>
        <v>1</v>
      </c>
      <c r="AL20" s="26"/>
      <c r="AM20" s="5">
        <f>COUNTIFS(DataRegularSeason20242025!$D$2:$D$1315,TotalTeamGames20242025!AM$1,DataRegularSeason20242025!$E$2:$E$1315,TotalTeamGames20242025!$A19)</f>
        <v>1</v>
      </c>
      <c r="AN20" s="26"/>
      <c r="AO20" s="5">
        <f>COUNTIFS(DataRegularSeason20242025!$D$2:$D$1315,TotalTeamGames20242025!AO$1,DataRegularSeason20242025!$E$2:$E$1315,TotalTeamGames20242025!$A19)</f>
        <v>1</v>
      </c>
      <c r="AP20" s="26"/>
      <c r="AQ20" s="5">
        <f>COUNTIFS(DataRegularSeason20242025!$D$2:$D$1315,TotalTeamGames20242025!AQ$1,DataRegularSeason20242025!$E$2:$E$1315,TotalTeamGames20242025!$A19)</f>
        <v>1</v>
      </c>
      <c r="AR20" s="26"/>
      <c r="AS20" s="5">
        <f>COUNTIFS(DataRegularSeason20242025!$D$2:$D$1315,TotalTeamGames20242025!AS$1,DataRegularSeason20242025!$E$2:$E$1315,TotalTeamGames20242025!$A19)</f>
        <v>1</v>
      </c>
      <c r="AT20" s="26"/>
      <c r="AU20" s="5">
        <f>COUNTIFS(DataRegularSeason20242025!$D$2:$D$1315,TotalTeamGames20242025!AU$1,DataRegularSeason20242025!$E$2:$E$1315,TotalTeamGames20242025!$A19)</f>
        <v>1</v>
      </c>
      <c r="AV20" s="26"/>
      <c r="AW20" s="5">
        <f>COUNTIFS(DataRegularSeason20242025!$D$2:$D$1315,TotalTeamGames20242025!AW$1,DataRegularSeason20242025!$E$2:$E$1315,TotalTeamGames20242025!$A19)</f>
        <v>2</v>
      </c>
      <c r="AX20" s="26"/>
      <c r="AY20" s="5">
        <f>COUNTIFS(DataRegularSeason20242025!$D$2:$D$1315,TotalTeamGames20242025!AY$1,DataRegularSeason20242025!$E$2:$E$1315,TotalTeamGames20242025!$A19)</f>
        <v>2</v>
      </c>
      <c r="AZ20" s="26"/>
      <c r="BA20" s="5">
        <f>COUNTIFS(DataRegularSeason20242025!$D$2:$D$1315,TotalTeamGames20242025!BA$1,DataRegularSeason20242025!$E$2:$E$1315,TotalTeamGames20242025!$A19)</f>
        <v>1</v>
      </c>
      <c r="BB20" s="26"/>
      <c r="BC20" s="5">
        <f>COUNTIFS(DataRegularSeason20242025!$D$2:$D$1315,TotalTeamGames20242025!BC$1,DataRegularSeason20242025!$E$2:$E$1315,TotalTeamGames20242025!$A19)</f>
        <v>1</v>
      </c>
      <c r="BD20" s="26"/>
      <c r="BE20" s="5">
        <f>COUNTIFS(DataRegularSeason20242025!$D$2:$D$1315,TotalTeamGames20242025!BE$1,DataRegularSeason20242025!$E$2:$E$1315,TotalTeamGames20242025!$A19)</f>
        <v>2</v>
      </c>
      <c r="BF20" s="24"/>
      <c r="BG20" s="27">
        <f>COUNTIFS(DataRegularSeason20242025!$D$2:$D$1315,TotalTeamGames20242025!BG$1,DataRegularSeason20242025!$E$2:$E$1315,TotalTeamGames20242025!$A19)</f>
        <v>2</v>
      </c>
      <c r="BH20" s="26"/>
      <c r="BI20" s="5">
        <f>COUNTIFS(DataRegularSeason20242025!$D$2:$D$1315,TotalTeamGames20242025!BI$1,DataRegularSeason20242025!$E$2:$E$1315,TotalTeamGames20242025!$A19)</f>
        <v>1</v>
      </c>
      <c r="BJ20" s="26"/>
      <c r="BK20" s="5">
        <f>COUNTIFS(DataRegularSeason20242025!$D$2:$D$1315,TotalTeamGames20242025!BK$1,DataRegularSeason20242025!$E$2:$E$1315,TotalTeamGames20242025!$A19)</f>
        <v>2</v>
      </c>
      <c r="BL20" s="26"/>
      <c r="BM20" s="5">
        <f>COUNTIFS(DataRegularSeason20242025!$D$2:$D$1315,TotalTeamGames20242025!BM$1,DataRegularSeason20242025!$E$2:$E$1315,TotalTeamGames20242025!$A19)</f>
        <v>1</v>
      </c>
      <c r="BN20" s="26"/>
      <c r="BO20" s="30">
        <f t="shared" si="0"/>
        <v>41</v>
      </c>
      <c r="BP20" s="44"/>
    </row>
    <row r="21" spans="1:68" x14ac:dyDescent="0.25">
      <c r="A21" s="40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COUNTIFS(DataRegularSeason20242025!$E$2:$E$1315,TotalTeamGames20242025!C$1,DataRegularSeason20242025!$D$2:$D$1315,TotalTeamGames20242025!$A21)</f>
        <v>1</v>
      </c>
      <c r="E21" s="21"/>
      <c r="F21" s="22">
        <f>COUNTIFS(DataRegularSeason20242025!$E$2:$E$1315,TotalTeamGames20242025!E$1,DataRegularSeason20242025!$D$2:$D$1315,TotalTeamGames20242025!$A21)</f>
        <v>1</v>
      </c>
      <c r="G21" s="21"/>
      <c r="H21" s="22">
        <f>COUNTIFS(DataRegularSeason20242025!$E$2:$E$1315,TotalTeamGames20242025!G$1,DataRegularSeason20242025!$D$2:$D$1315,TotalTeamGames20242025!$A21)</f>
        <v>2</v>
      </c>
      <c r="I21" s="21"/>
      <c r="J21" s="22">
        <f>COUNTIFS(DataRegularSeason20242025!$E$2:$E$1315,TotalTeamGames20242025!I$1,DataRegularSeason20242025!$D$2:$D$1315,TotalTeamGames20242025!$A21)</f>
        <v>1</v>
      </c>
      <c r="K21" s="21"/>
      <c r="L21" s="22">
        <f>COUNTIFS(DataRegularSeason20242025!$E$2:$E$1315,TotalTeamGames20242025!K$1,DataRegularSeason20242025!$D$2:$D$1315,TotalTeamGames20242025!$A21)</f>
        <v>2</v>
      </c>
      <c r="M21" s="21"/>
      <c r="N21" s="22">
        <f>COUNTIFS(DataRegularSeason20242025!$E$2:$E$1315,TotalTeamGames20242025!M$1,DataRegularSeason20242025!$D$2:$D$1315,TotalTeamGames20242025!$A21)</f>
        <v>1</v>
      </c>
      <c r="O21" s="21"/>
      <c r="P21" s="22">
        <f>COUNTIFS(DataRegularSeason20242025!$E$2:$E$1315,TotalTeamGames20242025!O$1,DataRegularSeason20242025!$D$2:$D$1315,TotalTeamGames20242025!$A21)</f>
        <v>1</v>
      </c>
      <c r="Q21" s="21"/>
      <c r="R21" s="22">
        <f>COUNTIFS(DataRegularSeason20242025!$E$2:$E$1315,TotalTeamGames20242025!Q$1,DataRegularSeason20242025!$D$2:$D$1315,TotalTeamGames20242025!$A21)</f>
        <v>1</v>
      </c>
      <c r="S21" s="21"/>
      <c r="T21" s="22">
        <f>COUNTIFS(DataRegularSeason20242025!$E$2:$E$1315,TotalTeamGames20242025!S$1,DataRegularSeason20242025!$D$2:$D$1315,TotalTeamGames20242025!$A21)</f>
        <v>1</v>
      </c>
      <c r="U21" s="21"/>
      <c r="V21" s="25"/>
      <c r="W21" s="21"/>
      <c r="X21" s="22">
        <f>COUNTIFS(DataRegularSeason20242025!$E$2:$E$1315,TotalTeamGames20242025!W$1,DataRegularSeason20242025!$D$2:$D$1315,TotalTeamGames20242025!$A21)</f>
        <v>1</v>
      </c>
      <c r="Y21" s="21"/>
      <c r="Z21" s="22">
        <f>COUNTIFS(DataRegularSeason20242025!$E$2:$E$1315,TotalTeamGames20242025!Y$1,DataRegularSeason20242025!$D$2:$D$1315,TotalTeamGames20242025!$A21)</f>
        <v>2</v>
      </c>
      <c r="AA21" s="21"/>
      <c r="AB21" s="22">
        <f>COUNTIFS(DataRegularSeason20242025!$E$2:$E$1315,TotalTeamGames20242025!AA$1,DataRegularSeason20242025!$D$2:$D$1315,TotalTeamGames20242025!$A21)</f>
        <v>1</v>
      </c>
      <c r="AC21" s="21"/>
      <c r="AD21" s="22">
        <f>COUNTIFS(DataRegularSeason20242025!$E$2:$E$1315,TotalTeamGames20242025!AC$1,DataRegularSeason20242025!$D$2:$D$1315,TotalTeamGames20242025!$A21)</f>
        <v>1</v>
      </c>
      <c r="AE21" s="21"/>
      <c r="AF21" s="22">
        <f>COUNTIFS(DataRegularSeason20242025!$E$2:$E$1315,TotalTeamGames20242025!AE$1,DataRegularSeason20242025!$D$2:$D$1315,TotalTeamGames20242025!$A21)</f>
        <v>2</v>
      </c>
      <c r="AG21" s="21"/>
      <c r="AH21" s="22">
        <f>COUNTIFS(DataRegularSeason20242025!$E$2:$E$1315,TotalTeamGames20242025!AG$1,DataRegularSeason20242025!$D$2:$D$1315,TotalTeamGames20242025!$A21)</f>
        <v>1</v>
      </c>
      <c r="AI21" s="21"/>
      <c r="AJ21" s="22">
        <f>COUNTIFS(DataRegularSeason20242025!$E$2:$E$1315,TotalTeamGames20242025!AI$1,DataRegularSeason20242025!$D$2:$D$1315,TotalTeamGames20242025!$A21)</f>
        <v>1</v>
      </c>
      <c r="AK21" s="21"/>
      <c r="AL21" s="22">
        <f>COUNTIFS(DataRegularSeason20242025!$E$2:$E$1315,TotalTeamGames20242025!AK$1,DataRegularSeason20242025!$D$2:$D$1315,TotalTeamGames20242025!$A21)</f>
        <v>2</v>
      </c>
      <c r="AM21" s="21"/>
      <c r="AN21" s="22">
        <f>COUNTIFS(DataRegularSeason20242025!$E$2:$E$1315,TotalTeamGames20242025!AM$1,DataRegularSeason20242025!$D$2:$D$1315,TotalTeamGames20242025!$A21)</f>
        <v>1</v>
      </c>
      <c r="AO21" s="21"/>
      <c r="AP21" s="22">
        <f>COUNTIFS(DataRegularSeason20242025!$E$2:$E$1315,TotalTeamGames20242025!AO$1,DataRegularSeason20242025!$D$2:$D$1315,TotalTeamGames20242025!$A21)</f>
        <v>2</v>
      </c>
      <c r="AQ21" s="21"/>
      <c r="AR21" s="22">
        <f>COUNTIFS(DataRegularSeason20242025!$E$2:$E$1315,TotalTeamGames20242025!AQ$1,DataRegularSeason20242025!$D$2:$D$1315,TotalTeamGames20242025!$A21)</f>
        <v>2</v>
      </c>
      <c r="AS21" s="21"/>
      <c r="AT21" s="22">
        <f>COUNTIFS(DataRegularSeason20242025!$E$2:$E$1315,TotalTeamGames20242025!AS$1,DataRegularSeason20242025!$D$2:$D$1315,TotalTeamGames20242025!$A21)</f>
        <v>1</v>
      </c>
      <c r="AU21" s="21"/>
      <c r="AV21" s="22">
        <f>COUNTIFS(DataRegularSeason20242025!$E$2:$E$1315,TotalTeamGames20242025!AU$1,DataRegularSeason20242025!$D$2:$D$1315,TotalTeamGames20242025!$A21)</f>
        <v>1</v>
      </c>
      <c r="AW21" s="21"/>
      <c r="AX21" s="22">
        <f>COUNTIFS(DataRegularSeason20242025!$E$2:$E$1315,TotalTeamGames20242025!AW$1,DataRegularSeason20242025!$D$2:$D$1315,TotalTeamGames20242025!$A21)</f>
        <v>1</v>
      </c>
      <c r="AY21" s="21"/>
      <c r="AZ21" s="22">
        <f>COUNTIFS(DataRegularSeason20242025!$E$2:$E$1315,TotalTeamGames20242025!AY$1,DataRegularSeason20242025!$D$2:$D$1315,TotalTeamGames20242025!$A21)</f>
        <v>1</v>
      </c>
      <c r="BA21" s="21"/>
      <c r="BB21" s="22">
        <f>COUNTIFS(DataRegularSeason20242025!$E$2:$E$1315,TotalTeamGames20242025!BA$1,DataRegularSeason20242025!$D$2:$D$1315,TotalTeamGames20242025!$A21)</f>
        <v>2</v>
      </c>
      <c r="BC21" s="21"/>
      <c r="BD21" s="22">
        <f>COUNTIFS(DataRegularSeason20242025!$E$2:$E$1315,TotalTeamGames20242025!BC$1,DataRegularSeason20242025!$D$2:$D$1315,TotalTeamGames20242025!$A21)</f>
        <v>2</v>
      </c>
      <c r="BE21" s="21"/>
      <c r="BF21">
        <f>COUNTIFS(DataRegularSeason20242025!$E$2:$E$1315,TotalTeamGames20242025!BE$1,DataRegularSeason20242025!$D$2:$D$1315,TotalTeamGames20242025!$A21)</f>
        <v>1</v>
      </c>
      <c r="BG21" s="28"/>
      <c r="BH21" s="22">
        <f>COUNTIFS(DataRegularSeason20242025!$E$2:$E$1315,TotalTeamGames20242025!BG$1,DataRegularSeason20242025!$D$2:$D$1315,TotalTeamGames20242025!$A21)</f>
        <v>1</v>
      </c>
      <c r="BI21" s="21"/>
      <c r="BJ21" s="22">
        <f>COUNTIFS(DataRegularSeason20242025!$E$2:$E$1315,TotalTeamGames20242025!BI$1,DataRegularSeason20242025!$D$2:$D$1315,TotalTeamGames20242025!$A21)</f>
        <v>1</v>
      </c>
      <c r="BK21" s="21"/>
      <c r="BL21" s="22">
        <f>COUNTIFS(DataRegularSeason20242025!$E$2:$E$1315,TotalTeamGames20242025!BK$1,DataRegularSeason20242025!$D$2:$D$1315,TotalTeamGames20242025!$A21)</f>
        <v>1</v>
      </c>
      <c r="BM21" s="21"/>
      <c r="BN21" s="22">
        <f>COUNTIFS(DataRegularSeason20242025!$E$2:$E$1315,TotalTeamGames20242025!BM$1,DataRegularSeason20242025!$D$2:$D$1315,TotalTeamGames20242025!$A21)</f>
        <v>2</v>
      </c>
      <c r="BO21" s="29">
        <f t="shared" si="0"/>
        <v>41</v>
      </c>
      <c r="BP21" s="44">
        <f t="shared" ref="BP21" si="9">BO21+BO22</f>
        <v>82</v>
      </c>
    </row>
    <row r="22" spans="1:68" x14ac:dyDescent="0.25">
      <c r="A22" s="41"/>
      <c r="B22" s="23" t="s">
        <v>80</v>
      </c>
      <c r="C22" s="5">
        <f>COUNTIFS(DataRegularSeason20242025!$D$2:$D$1315,TotalTeamGames20242025!C$1,DataRegularSeason20242025!$E$2:$E$1315,TotalTeamGames20242025!$A21)</f>
        <v>1</v>
      </c>
      <c r="D22" s="26"/>
      <c r="E22" s="5">
        <f>COUNTIFS(DataRegularSeason20242025!$D$2:$D$1315,TotalTeamGames20242025!E$1,DataRegularSeason20242025!$E$2:$E$1315,TotalTeamGames20242025!$A21)</f>
        <v>2</v>
      </c>
      <c r="F22" s="26"/>
      <c r="G22" s="5">
        <f>COUNTIFS(DataRegularSeason20242025!$D$2:$D$1315,TotalTeamGames20242025!G$1,DataRegularSeason20242025!$E$2:$E$1315,TotalTeamGames20242025!$A21)</f>
        <v>2</v>
      </c>
      <c r="H22" s="26"/>
      <c r="I22" s="5">
        <f>COUNTIFS(DataRegularSeason20242025!$D$2:$D$1315,TotalTeamGames20242025!I$1,DataRegularSeason20242025!$E$2:$E$1315,TotalTeamGames20242025!$A21)</f>
        <v>2</v>
      </c>
      <c r="J22" s="26"/>
      <c r="K22" s="5">
        <f>COUNTIFS(DataRegularSeason20242025!$D$2:$D$1315,TotalTeamGames20242025!K$1,DataRegularSeason20242025!$E$2:$E$1315,TotalTeamGames20242025!$A21)</f>
        <v>1</v>
      </c>
      <c r="L22" s="26"/>
      <c r="M22" s="5">
        <f>COUNTIFS(DataRegularSeason20242025!$D$2:$D$1315,TotalTeamGames20242025!M$1,DataRegularSeason20242025!$E$2:$E$1315,TotalTeamGames20242025!$A21)</f>
        <v>1</v>
      </c>
      <c r="N22" s="26"/>
      <c r="O22" s="5">
        <f>COUNTIFS(DataRegularSeason20242025!$D$2:$D$1315,TotalTeamGames20242025!O$1,DataRegularSeason20242025!$E$2:$E$1315,TotalTeamGames20242025!$A21)</f>
        <v>1</v>
      </c>
      <c r="P22" s="26"/>
      <c r="Q22" s="5">
        <f>COUNTIFS(DataRegularSeason20242025!$D$2:$D$1315,TotalTeamGames20242025!Q$1,DataRegularSeason20242025!$E$2:$E$1315,TotalTeamGames20242025!$A21)</f>
        <v>1</v>
      </c>
      <c r="R22" s="26"/>
      <c r="S22" s="5">
        <f>COUNTIFS(DataRegularSeason20242025!$D$2:$D$1315,TotalTeamGames20242025!S$1,DataRegularSeason20242025!$E$2:$E$1315,TotalTeamGames20242025!$A21)</f>
        <v>1</v>
      </c>
      <c r="T22" s="26"/>
      <c r="U22" s="24"/>
      <c r="V22" s="26"/>
      <c r="W22" s="5">
        <f>COUNTIFS(DataRegularSeason20242025!$D$2:$D$1315,TotalTeamGames20242025!W$1,DataRegularSeason20242025!$E$2:$E$1315,TotalTeamGames20242025!$A21)</f>
        <v>1</v>
      </c>
      <c r="X22" s="26"/>
      <c r="Y22" s="5">
        <f>COUNTIFS(DataRegularSeason20242025!$D$2:$D$1315,TotalTeamGames20242025!Y$1,DataRegularSeason20242025!$E$2:$E$1315,TotalTeamGames20242025!$A21)</f>
        <v>1</v>
      </c>
      <c r="Z22" s="26"/>
      <c r="AA22" s="5">
        <f>COUNTIFS(DataRegularSeason20242025!$D$2:$D$1315,TotalTeamGames20242025!AA$1,DataRegularSeason20242025!$E$2:$E$1315,TotalTeamGames20242025!$A21)</f>
        <v>1</v>
      </c>
      <c r="AB22" s="26"/>
      <c r="AC22" s="5">
        <f>COUNTIFS(DataRegularSeason20242025!$D$2:$D$1315,TotalTeamGames20242025!AC$1,DataRegularSeason20242025!$E$2:$E$1315,TotalTeamGames20242025!$A21)</f>
        <v>1</v>
      </c>
      <c r="AD22" s="26"/>
      <c r="AE22" s="5">
        <f>COUNTIFS(DataRegularSeason20242025!$D$2:$D$1315,TotalTeamGames20242025!AE$1,DataRegularSeason20242025!$E$2:$E$1315,TotalTeamGames20242025!$A21)</f>
        <v>2</v>
      </c>
      <c r="AF22" s="26"/>
      <c r="AG22" s="5">
        <f>COUNTIFS(DataRegularSeason20242025!$D$2:$D$1315,TotalTeamGames20242025!AG$1,DataRegularSeason20242025!$E$2:$E$1315,TotalTeamGames20242025!$A21)</f>
        <v>2</v>
      </c>
      <c r="AH22" s="26"/>
      <c r="AI22" s="5">
        <f>COUNTIFS(DataRegularSeason20242025!$D$2:$D$1315,TotalTeamGames20242025!AI$1,DataRegularSeason20242025!$E$2:$E$1315,TotalTeamGames20242025!$A21)</f>
        <v>1</v>
      </c>
      <c r="AJ22" s="26"/>
      <c r="AK22" s="5">
        <f>COUNTIFS(DataRegularSeason20242025!$D$2:$D$1315,TotalTeamGames20242025!AK$1,DataRegularSeason20242025!$E$2:$E$1315,TotalTeamGames20242025!$A21)</f>
        <v>1</v>
      </c>
      <c r="AL22" s="26"/>
      <c r="AM22" s="5">
        <f>COUNTIFS(DataRegularSeason20242025!$D$2:$D$1315,TotalTeamGames20242025!AM$1,DataRegularSeason20242025!$E$2:$E$1315,TotalTeamGames20242025!$A21)</f>
        <v>2</v>
      </c>
      <c r="AN22" s="26"/>
      <c r="AO22" s="5">
        <f>COUNTIFS(DataRegularSeason20242025!$D$2:$D$1315,TotalTeamGames20242025!AO$1,DataRegularSeason20242025!$E$2:$E$1315,TotalTeamGames20242025!$A21)</f>
        <v>2</v>
      </c>
      <c r="AP22" s="26"/>
      <c r="AQ22" s="5">
        <f>COUNTIFS(DataRegularSeason20242025!$D$2:$D$1315,TotalTeamGames20242025!AQ$1,DataRegularSeason20242025!$E$2:$E$1315,TotalTeamGames20242025!$A21)</f>
        <v>1</v>
      </c>
      <c r="AR22" s="26"/>
      <c r="AS22" s="5">
        <f>COUNTIFS(DataRegularSeason20242025!$D$2:$D$1315,TotalTeamGames20242025!AS$1,DataRegularSeason20242025!$E$2:$E$1315,TotalTeamGames20242025!$A21)</f>
        <v>2</v>
      </c>
      <c r="AT22" s="26"/>
      <c r="AU22" s="5">
        <f>COUNTIFS(DataRegularSeason20242025!$D$2:$D$1315,TotalTeamGames20242025!AU$1,DataRegularSeason20242025!$E$2:$E$1315,TotalTeamGames20242025!$A21)</f>
        <v>1</v>
      </c>
      <c r="AV22" s="26"/>
      <c r="AW22" s="5">
        <f>COUNTIFS(DataRegularSeason20242025!$D$2:$D$1315,TotalTeamGames20242025!AW$1,DataRegularSeason20242025!$E$2:$E$1315,TotalTeamGames20242025!$A21)</f>
        <v>1</v>
      </c>
      <c r="AX22" s="26"/>
      <c r="AY22" s="5">
        <f>COUNTIFS(DataRegularSeason20242025!$D$2:$D$1315,TotalTeamGames20242025!AY$1,DataRegularSeason20242025!$E$2:$E$1315,TotalTeamGames20242025!$A21)</f>
        <v>1</v>
      </c>
      <c r="AZ22" s="26"/>
      <c r="BA22" s="5">
        <f>COUNTIFS(DataRegularSeason20242025!$D$2:$D$1315,TotalTeamGames20242025!BA$1,DataRegularSeason20242025!$E$2:$E$1315,TotalTeamGames20242025!$A21)</f>
        <v>2</v>
      </c>
      <c r="BB22" s="26"/>
      <c r="BC22" s="5">
        <f>COUNTIFS(DataRegularSeason20242025!$D$2:$D$1315,TotalTeamGames20242025!BC$1,DataRegularSeason20242025!$E$2:$E$1315,TotalTeamGames20242025!$A21)</f>
        <v>2</v>
      </c>
      <c r="BD22" s="26"/>
      <c r="BE22" s="5">
        <f>COUNTIFS(DataRegularSeason20242025!$D$2:$D$1315,TotalTeamGames20242025!BE$1,DataRegularSeason20242025!$E$2:$E$1315,TotalTeamGames20242025!$A21)</f>
        <v>1</v>
      </c>
      <c r="BF22" s="24"/>
      <c r="BG22" s="27">
        <f>COUNTIFS(DataRegularSeason20242025!$D$2:$D$1315,TotalTeamGames20242025!BG$1,DataRegularSeason20242025!$E$2:$E$1315,TotalTeamGames20242025!$A21)</f>
        <v>1</v>
      </c>
      <c r="BH22" s="26"/>
      <c r="BI22" s="5">
        <f>COUNTIFS(DataRegularSeason20242025!$D$2:$D$1315,TotalTeamGames20242025!BI$1,DataRegularSeason20242025!$E$2:$E$1315,TotalTeamGames20242025!$A21)</f>
        <v>1</v>
      </c>
      <c r="BJ22" s="26"/>
      <c r="BK22" s="5">
        <f>COUNTIFS(DataRegularSeason20242025!$D$2:$D$1315,TotalTeamGames20242025!BK$1,DataRegularSeason20242025!$E$2:$E$1315,TotalTeamGames20242025!$A21)</f>
        <v>1</v>
      </c>
      <c r="BL22" s="26"/>
      <c r="BM22" s="5">
        <f>COUNTIFS(DataRegularSeason20242025!$D$2:$D$1315,TotalTeamGames20242025!BM$1,DataRegularSeason20242025!$E$2:$E$1315,TotalTeamGames20242025!$A21)</f>
        <v>1</v>
      </c>
      <c r="BN22" s="26"/>
      <c r="BO22" s="30">
        <f t="shared" si="0"/>
        <v>41</v>
      </c>
      <c r="BP22" s="44"/>
    </row>
    <row r="23" spans="1:68" x14ac:dyDescent="0.25">
      <c r="A23" s="40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COUNTIFS(DataRegularSeason20242025!$E$2:$E$1315,TotalTeamGames20242025!C$1,DataRegularSeason20242025!$D$2:$D$1315,TotalTeamGames20242025!$A23)</f>
        <v>2</v>
      </c>
      <c r="E23" s="21"/>
      <c r="F23" s="22">
        <f>COUNTIFS(DataRegularSeason20242025!$E$2:$E$1315,TotalTeamGames20242025!E$1,DataRegularSeason20242025!$D$2:$D$1315,TotalTeamGames20242025!$A23)</f>
        <v>1</v>
      </c>
      <c r="G23" s="21"/>
      <c r="H23" s="22">
        <f>COUNTIFS(DataRegularSeason20242025!$E$2:$E$1315,TotalTeamGames20242025!G$1,DataRegularSeason20242025!$D$2:$D$1315,TotalTeamGames20242025!$A23)</f>
        <v>1</v>
      </c>
      <c r="I23" s="21"/>
      <c r="J23" s="22">
        <f>COUNTIFS(DataRegularSeason20242025!$E$2:$E$1315,TotalTeamGames20242025!I$1,DataRegularSeason20242025!$D$2:$D$1315,TotalTeamGames20242025!$A23)</f>
        <v>1</v>
      </c>
      <c r="K23" s="21"/>
      <c r="L23" s="22">
        <f>COUNTIFS(DataRegularSeason20242025!$E$2:$E$1315,TotalTeamGames20242025!K$1,DataRegularSeason20242025!$D$2:$D$1315,TotalTeamGames20242025!$A23)</f>
        <v>1</v>
      </c>
      <c r="M23" s="21"/>
      <c r="N23" s="22">
        <f>COUNTIFS(DataRegularSeason20242025!$E$2:$E$1315,TotalTeamGames20242025!M$1,DataRegularSeason20242025!$D$2:$D$1315,TotalTeamGames20242025!$A23)</f>
        <v>1</v>
      </c>
      <c r="O23" s="21"/>
      <c r="P23" s="22">
        <f>COUNTIFS(DataRegularSeason20242025!$E$2:$E$1315,TotalTeamGames20242025!O$1,DataRegularSeason20242025!$D$2:$D$1315,TotalTeamGames20242025!$A23)</f>
        <v>2</v>
      </c>
      <c r="Q23" s="21"/>
      <c r="R23" s="22">
        <f>COUNTIFS(DataRegularSeason20242025!$E$2:$E$1315,TotalTeamGames20242025!Q$1,DataRegularSeason20242025!$D$2:$D$1315,TotalTeamGames20242025!$A23)</f>
        <v>2</v>
      </c>
      <c r="S23" s="21"/>
      <c r="T23" s="22">
        <f>COUNTIFS(DataRegularSeason20242025!$E$2:$E$1315,TotalTeamGames20242025!S$1,DataRegularSeason20242025!$D$2:$D$1315,TotalTeamGames20242025!$A23)</f>
        <v>1</v>
      </c>
      <c r="U23" s="21"/>
      <c r="V23" s="22">
        <f>COUNTIFS(DataRegularSeason20242025!$E$2:$E$1315,TotalTeamGames20242025!U$1,DataRegularSeason20242025!$D$2:$D$1315,TotalTeamGames20242025!$A23)</f>
        <v>1</v>
      </c>
      <c r="W23" s="21"/>
      <c r="X23" s="25"/>
      <c r="Y23" s="21"/>
      <c r="Z23" s="22">
        <f>COUNTIFS(DataRegularSeason20242025!$E$2:$E$1315,TotalTeamGames20242025!Y$1,DataRegularSeason20242025!$D$2:$D$1315,TotalTeamGames20242025!$A23)</f>
        <v>1</v>
      </c>
      <c r="AA23" s="21"/>
      <c r="AB23" s="22">
        <f>COUNTIFS(DataRegularSeason20242025!$E$2:$E$1315,TotalTeamGames20242025!AA$1,DataRegularSeason20242025!$D$2:$D$1315,TotalTeamGames20242025!$A23)</f>
        <v>2</v>
      </c>
      <c r="AC23" s="21"/>
      <c r="AD23" s="22">
        <f>COUNTIFS(DataRegularSeason20242025!$E$2:$E$1315,TotalTeamGames20242025!AC$1,DataRegularSeason20242025!$D$2:$D$1315,TotalTeamGames20242025!$A23)</f>
        <v>2</v>
      </c>
      <c r="AE23" s="21"/>
      <c r="AF23" s="22">
        <f>COUNTIFS(DataRegularSeason20242025!$E$2:$E$1315,TotalTeamGames20242025!AE$1,DataRegularSeason20242025!$D$2:$D$1315,TotalTeamGames20242025!$A23)</f>
        <v>1</v>
      </c>
      <c r="AG23" s="21"/>
      <c r="AH23" s="22">
        <f>COUNTIFS(DataRegularSeason20242025!$E$2:$E$1315,TotalTeamGames20242025!AG$1,DataRegularSeason20242025!$D$2:$D$1315,TotalTeamGames20242025!$A23)</f>
        <v>1</v>
      </c>
      <c r="AI23" s="21"/>
      <c r="AJ23" s="22">
        <f>COUNTIFS(DataRegularSeason20242025!$E$2:$E$1315,TotalTeamGames20242025!AI$1,DataRegularSeason20242025!$D$2:$D$1315,TotalTeamGames20242025!$A23)</f>
        <v>2</v>
      </c>
      <c r="AK23" s="21"/>
      <c r="AL23" s="22">
        <f>COUNTIFS(DataRegularSeason20242025!$E$2:$E$1315,TotalTeamGames20242025!AK$1,DataRegularSeason20242025!$D$2:$D$1315,TotalTeamGames20242025!$A23)</f>
        <v>1</v>
      </c>
      <c r="AM23" s="21"/>
      <c r="AN23" s="22">
        <f>COUNTIFS(DataRegularSeason20242025!$E$2:$E$1315,TotalTeamGames20242025!AM$1,DataRegularSeason20242025!$D$2:$D$1315,TotalTeamGames20242025!$A23)</f>
        <v>1</v>
      </c>
      <c r="AO23" s="21"/>
      <c r="AP23" s="22">
        <f>COUNTIFS(DataRegularSeason20242025!$E$2:$E$1315,TotalTeamGames20242025!AO$1,DataRegularSeason20242025!$D$2:$D$1315,TotalTeamGames20242025!$A23)</f>
        <v>1</v>
      </c>
      <c r="AQ23" s="21"/>
      <c r="AR23" s="22">
        <f>COUNTIFS(DataRegularSeason20242025!$E$2:$E$1315,TotalTeamGames20242025!AQ$1,DataRegularSeason20242025!$D$2:$D$1315,TotalTeamGames20242025!$A23)</f>
        <v>1</v>
      </c>
      <c r="AS23" s="21"/>
      <c r="AT23" s="22">
        <f>COUNTIFS(DataRegularSeason20242025!$E$2:$E$1315,TotalTeamGames20242025!AS$1,DataRegularSeason20242025!$D$2:$D$1315,TotalTeamGames20242025!$A23)</f>
        <v>1</v>
      </c>
      <c r="AU23" s="21"/>
      <c r="AV23" s="22">
        <f>COUNTIFS(DataRegularSeason20242025!$E$2:$E$1315,TotalTeamGames20242025!AU$1,DataRegularSeason20242025!$D$2:$D$1315,TotalTeamGames20242025!$A23)</f>
        <v>2</v>
      </c>
      <c r="AW23" s="21"/>
      <c r="AX23" s="22">
        <f>COUNTIFS(DataRegularSeason20242025!$E$2:$E$1315,TotalTeamGames20242025!AW$1,DataRegularSeason20242025!$D$2:$D$1315,TotalTeamGames20242025!$A23)</f>
        <v>2</v>
      </c>
      <c r="AY23" s="21"/>
      <c r="AZ23" s="22">
        <f>COUNTIFS(DataRegularSeason20242025!$E$2:$E$1315,TotalTeamGames20242025!AY$1,DataRegularSeason20242025!$D$2:$D$1315,TotalTeamGames20242025!$A23)</f>
        <v>1</v>
      </c>
      <c r="BA23" s="21"/>
      <c r="BB23" s="22">
        <f>COUNTIFS(DataRegularSeason20242025!$E$2:$E$1315,TotalTeamGames20242025!BA$1,DataRegularSeason20242025!$D$2:$D$1315,TotalTeamGames20242025!$A23)</f>
        <v>1</v>
      </c>
      <c r="BC23" s="21"/>
      <c r="BD23" s="22">
        <f>COUNTIFS(DataRegularSeason20242025!$E$2:$E$1315,TotalTeamGames20242025!BC$1,DataRegularSeason20242025!$D$2:$D$1315,TotalTeamGames20242025!$A23)</f>
        <v>1</v>
      </c>
      <c r="BE23" s="21"/>
      <c r="BF23">
        <f>COUNTIFS(DataRegularSeason20242025!$E$2:$E$1315,TotalTeamGames20242025!BE$1,DataRegularSeason20242025!$D$2:$D$1315,TotalTeamGames20242025!$A23)</f>
        <v>1</v>
      </c>
      <c r="BG23" s="28"/>
      <c r="BH23" s="22">
        <f>COUNTIFS(DataRegularSeason20242025!$E$2:$E$1315,TotalTeamGames20242025!BG$1,DataRegularSeason20242025!$D$2:$D$1315,TotalTeamGames20242025!$A23)</f>
        <v>2</v>
      </c>
      <c r="BI23" s="21"/>
      <c r="BJ23" s="22">
        <f>COUNTIFS(DataRegularSeason20242025!$E$2:$E$1315,TotalTeamGames20242025!BI$1,DataRegularSeason20242025!$D$2:$D$1315,TotalTeamGames20242025!$A23)</f>
        <v>2</v>
      </c>
      <c r="BK23" s="21"/>
      <c r="BL23" s="22">
        <f>COUNTIFS(DataRegularSeason20242025!$E$2:$E$1315,TotalTeamGames20242025!BK$1,DataRegularSeason20242025!$D$2:$D$1315,TotalTeamGames20242025!$A23)</f>
        <v>1</v>
      </c>
      <c r="BM23" s="21"/>
      <c r="BN23" s="22">
        <f>COUNTIFS(DataRegularSeason20242025!$E$2:$E$1315,TotalTeamGames20242025!BM$1,DataRegularSeason20242025!$D$2:$D$1315,TotalTeamGames20242025!$A23)</f>
        <v>1</v>
      </c>
      <c r="BO23" s="29">
        <f t="shared" si="0"/>
        <v>41</v>
      </c>
      <c r="BP23" s="44">
        <f t="shared" ref="BP23" si="10">BO23+BO24</f>
        <v>82</v>
      </c>
    </row>
    <row r="24" spans="1:68" x14ac:dyDescent="0.25">
      <c r="A24" s="41"/>
      <c r="B24" s="23" t="s">
        <v>80</v>
      </c>
      <c r="C24" s="5">
        <f>COUNTIFS(DataRegularSeason20242025!$D$2:$D$1315,TotalTeamGames20242025!C$1,DataRegularSeason20242025!$E$2:$E$1315,TotalTeamGames20242025!$A23)</f>
        <v>2</v>
      </c>
      <c r="D24" s="26"/>
      <c r="E24" s="5">
        <f>COUNTIFS(DataRegularSeason20242025!$D$2:$D$1315,TotalTeamGames20242025!E$1,DataRegularSeason20242025!$E$2:$E$1315,TotalTeamGames20242025!$A23)</f>
        <v>1</v>
      </c>
      <c r="F24" s="26"/>
      <c r="G24" s="5">
        <f>COUNTIFS(DataRegularSeason20242025!$D$2:$D$1315,TotalTeamGames20242025!G$1,DataRegularSeason20242025!$E$2:$E$1315,TotalTeamGames20242025!$A23)</f>
        <v>1</v>
      </c>
      <c r="H24" s="26"/>
      <c r="I24" s="5">
        <f>COUNTIFS(DataRegularSeason20242025!$D$2:$D$1315,TotalTeamGames20242025!I$1,DataRegularSeason20242025!$E$2:$E$1315,TotalTeamGames20242025!$A23)</f>
        <v>1</v>
      </c>
      <c r="J24" s="26"/>
      <c r="K24" s="5">
        <f>COUNTIFS(DataRegularSeason20242025!$D$2:$D$1315,TotalTeamGames20242025!K$1,DataRegularSeason20242025!$E$2:$E$1315,TotalTeamGames20242025!$A23)</f>
        <v>1</v>
      </c>
      <c r="L24" s="26"/>
      <c r="M24" s="5">
        <f>COUNTIFS(DataRegularSeason20242025!$D$2:$D$1315,TotalTeamGames20242025!M$1,DataRegularSeason20242025!$E$2:$E$1315,TotalTeamGames20242025!$A23)</f>
        <v>2</v>
      </c>
      <c r="N24" s="26"/>
      <c r="O24" s="5">
        <f>COUNTIFS(DataRegularSeason20242025!$D$2:$D$1315,TotalTeamGames20242025!O$1,DataRegularSeason20242025!$E$2:$E$1315,TotalTeamGames20242025!$A23)</f>
        <v>1</v>
      </c>
      <c r="P24" s="26"/>
      <c r="Q24" s="5">
        <f>COUNTIFS(DataRegularSeason20242025!$D$2:$D$1315,TotalTeamGames20242025!Q$1,DataRegularSeason20242025!$E$2:$E$1315,TotalTeamGames20242025!$A23)</f>
        <v>1</v>
      </c>
      <c r="R24" s="26"/>
      <c r="S24" s="5">
        <f>COUNTIFS(DataRegularSeason20242025!$D$2:$D$1315,TotalTeamGames20242025!S$1,DataRegularSeason20242025!$E$2:$E$1315,TotalTeamGames20242025!$A23)</f>
        <v>2</v>
      </c>
      <c r="T24" s="26"/>
      <c r="U24" s="5">
        <f>COUNTIFS(DataRegularSeason20242025!$D$2:$D$1315,TotalTeamGames20242025!U$1,DataRegularSeason20242025!$E$2:$E$1315,TotalTeamGames20242025!$A23)</f>
        <v>1</v>
      </c>
      <c r="V24" s="26"/>
      <c r="W24" s="24"/>
      <c r="X24" s="26"/>
      <c r="Y24" s="5">
        <f>COUNTIFS(DataRegularSeason20242025!$D$2:$D$1315,TotalTeamGames20242025!Y$1,DataRegularSeason20242025!$E$2:$E$1315,TotalTeamGames20242025!$A23)</f>
        <v>1</v>
      </c>
      <c r="Z24" s="26"/>
      <c r="AA24" s="5">
        <f>COUNTIFS(DataRegularSeason20242025!$D$2:$D$1315,TotalTeamGames20242025!AA$1,DataRegularSeason20242025!$E$2:$E$1315,TotalTeamGames20242025!$A23)</f>
        <v>2</v>
      </c>
      <c r="AB24" s="26"/>
      <c r="AC24" s="5">
        <f>COUNTIFS(DataRegularSeason20242025!$D$2:$D$1315,TotalTeamGames20242025!AC$1,DataRegularSeason20242025!$E$2:$E$1315,TotalTeamGames20242025!$A23)</f>
        <v>1</v>
      </c>
      <c r="AD24" s="26"/>
      <c r="AE24" s="5">
        <f>COUNTIFS(DataRegularSeason20242025!$D$2:$D$1315,TotalTeamGames20242025!AE$1,DataRegularSeason20242025!$E$2:$E$1315,TotalTeamGames20242025!$A23)</f>
        <v>1</v>
      </c>
      <c r="AF24" s="26"/>
      <c r="AG24" s="5">
        <f>COUNTIFS(DataRegularSeason20242025!$D$2:$D$1315,TotalTeamGames20242025!AG$1,DataRegularSeason20242025!$E$2:$E$1315,TotalTeamGames20242025!$A23)</f>
        <v>1</v>
      </c>
      <c r="AH24" s="26"/>
      <c r="AI24" s="5">
        <f>COUNTIFS(DataRegularSeason20242025!$D$2:$D$1315,TotalTeamGames20242025!AI$1,DataRegularSeason20242025!$E$2:$E$1315,TotalTeamGames20242025!$A23)</f>
        <v>1</v>
      </c>
      <c r="AJ24" s="26"/>
      <c r="AK24" s="5">
        <f>COUNTIFS(DataRegularSeason20242025!$D$2:$D$1315,TotalTeamGames20242025!AK$1,DataRegularSeason20242025!$E$2:$E$1315,TotalTeamGames20242025!$A23)</f>
        <v>1</v>
      </c>
      <c r="AL24" s="26"/>
      <c r="AM24" s="5">
        <f>COUNTIFS(DataRegularSeason20242025!$D$2:$D$1315,TotalTeamGames20242025!AM$1,DataRegularSeason20242025!$E$2:$E$1315,TotalTeamGames20242025!$A23)</f>
        <v>1</v>
      </c>
      <c r="AN24" s="26"/>
      <c r="AO24" s="5">
        <f>COUNTIFS(DataRegularSeason20242025!$D$2:$D$1315,TotalTeamGames20242025!AO$1,DataRegularSeason20242025!$E$2:$E$1315,TotalTeamGames20242025!$A23)</f>
        <v>1</v>
      </c>
      <c r="AP24" s="26"/>
      <c r="AQ24" s="5">
        <f>COUNTIFS(DataRegularSeason20242025!$D$2:$D$1315,TotalTeamGames20242025!AQ$1,DataRegularSeason20242025!$E$2:$E$1315,TotalTeamGames20242025!$A23)</f>
        <v>1</v>
      </c>
      <c r="AR24" s="26"/>
      <c r="AS24" s="5">
        <f>COUNTIFS(DataRegularSeason20242025!$D$2:$D$1315,TotalTeamGames20242025!AS$1,DataRegularSeason20242025!$E$2:$E$1315,TotalTeamGames20242025!$A23)</f>
        <v>1</v>
      </c>
      <c r="AT24" s="26"/>
      <c r="AU24" s="5">
        <f>COUNTIFS(DataRegularSeason20242025!$D$2:$D$1315,TotalTeamGames20242025!AU$1,DataRegularSeason20242025!$E$2:$E$1315,TotalTeamGames20242025!$A23)</f>
        <v>2</v>
      </c>
      <c r="AV24" s="26"/>
      <c r="AW24" s="5">
        <f>COUNTIFS(DataRegularSeason20242025!$D$2:$D$1315,TotalTeamGames20242025!AW$1,DataRegularSeason20242025!$E$2:$E$1315,TotalTeamGames20242025!$A23)</f>
        <v>2</v>
      </c>
      <c r="AX24" s="26"/>
      <c r="AY24" s="5">
        <f>COUNTIFS(DataRegularSeason20242025!$D$2:$D$1315,TotalTeamGames20242025!AY$1,DataRegularSeason20242025!$E$2:$E$1315,TotalTeamGames20242025!$A23)</f>
        <v>2</v>
      </c>
      <c r="AZ24" s="26"/>
      <c r="BA24" s="5">
        <f>COUNTIFS(DataRegularSeason20242025!$D$2:$D$1315,TotalTeamGames20242025!BA$1,DataRegularSeason20242025!$E$2:$E$1315,TotalTeamGames20242025!$A23)</f>
        <v>1</v>
      </c>
      <c r="BB24" s="26"/>
      <c r="BC24" s="5">
        <f>COUNTIFS(DataRegularSeason20242025!$D$2:$D$1315,TotalTeamGames20242025!BC$1,DataRegularSeason20242025!$E$2:$E$1315,TotalTeamGames20242025!$A23)</f>
        <v>1</v>
      </c>
      <c r="BD24" s="26"/>
      <c r="BE24" s="5">
        <f>COUNTIFS(DataRegularSeason20242025!$D$2:$D$1315,TotalTeamGames20242025!BE$1,DataRegularSeason20242025!$E$2:$E$1315,TotalTeamGames20242025!$A23)</f>
        <v>2</v>
      </c>
      <c r="BF24" s="24"/>
      <c r="BG24" s="27">
        <f>COUNTIFS(DataRegularSeason20242025!$D$2:$D$1315,TotalTeamGames20242025!BG$1,DataRegularSeason20242025!$E$2:$E$1315,TotalTeamGames20242025!$A23)</f>
        <v>1</v>
      </c>
      <c r="BH24" s="26"/>
      <c r="BI24" s="5">
        <f>COUNTIFS(DataRegularSeason20242025!$D$2:$D$1315,TotalTeamGames20242025!BI$1,DataRegularSeason20242025!$E$2:$E$1315,TotalTeamGames20242025!$A23)</f>
        <v>2</v>
      </c>
      <c r="BJ24" s="26"/>
      <c r="BK24" s="5">
        <f>COUNTIFS(DataRegularSeason20242025!$D$2:$D$1315,TotalTeamGames20242025!BK$1,DataRegularSeason20242025!$E$2:$E$1315,TotalTeamGames20242025!$A23)</f>
        <v>2</v>
      </c>
      <c r="BL24" s="26"/>
      <c r="BM24" s="5">
        <f>COUNTIFS(DataRegularSeason20242025!$D$2:$D$1315,TotalTeamGames20242025!BM$1,DataRegularSeason20242025!$E$2:$E$1315,TotalTeamGames20242025!$A23)</f>
        <v>1</v>
      </c>
      <c r="BN24" s="26"/>
      <c r="BO24" s="30">
        <f t="shared" si="0"/>
        <v>41</v>
      </c>
      <c r="BP24" s="44"/>
    </row>
    <row r="25" spans="1:68" x14ac:dyDescent="0.25">
      <c r="A25" s="40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COUNTIFS(DataRegularSeason20242025!$E$2:$E$1315,TotalTeamGames20242025!C$1,DataRegularSeason20242025!$D$2:$D$1315,TotalTeamGames20242025!$A25)</f>
        <v>1</v>
      </c>
      <c r="E25" s="21"/>
      <c r="F25" s="22">
        <f>COUNTIFS(DataRegularSeason20242025!$E$2:$E$1315,TotalTeamGames20242025!E$1,DataRegularSeason20242025!$D$2:$D$1315,TotalTeamGames20242025!$A25)</f>
        <v>2</v>
      </c>
      <c r="G25" s="21"/>
      <c r="H25" s="22">
        <f>COUNTIFS(DataRegularSeason20242025!$E$2:$E$1315,TotalTeamGames20242025!G$1,DataRegularSeason20242025!$D$2:$D$1315,TotalTeamGames20242025!$A25)</f>
        <v>2</v>
      </c>
      <c r="I25" s="21"/>
      <c r="J25" s="22">
        <f>COUNTIFS(DataRegularSeason20242025!$E$2:$E$1315,TotalTeamGames20242025!I$1,DataRegularSeason20242025!$D$2:$D$1315,TotalTeamGames20242025!$A25)</f>
        <v>1</v>
      </c>
      <c r="K25" s="21"/>
      <c r="L25" s="22">
        <f>COUNTIFS(DataRegularSeason20242025!$E$2:$E$1315,TotalTeamGames20242025!K$1,DataRegularSeason20242025!$D$2:$D$1315,TotalTeamGames20242025!$A25)</f>
        <v>2</v>
      </c>
      <c r="M25" s="21"/>
      <c r="N25" s="22">
        <f>COUNTIFS(DataRegularSeason20242025!$E$2:$E$1315,TotalTeamGames20242025!M$1,DataRegularSeason20242025!$D$2:$D$1315,TotalTeamGames20242025!$A25)</f>
        <v>1</v>
      </c>
      <c r="O25" s="21"/>
      <c r="P25" s="22">
        <f>COUNTIFS(DataRegularSeason20242025!$E$2:$E$1315,TotalTeamGames20242025!O$1,DataRegularSeason20242025!$D$2:$D$1315,TotalTeamGames20242025!$A25)</f>
        <v>1</v>
      </c>
      <c r="Q25" s="21"/>
      <c r="R25" s="22">
        <f>COUNTIFS(DataRegularSeason20242025!$E$2:$E$1315,TotalTeamGames20242025!Q$1,DataRegularSeason20242025!$D$2:$D$1315,TotalTeamGames20242025!$A25)</f>
        <v>1</v>
      </c>
      <c r="S25" s="21"/>
      <c r="T25" s="22">
        <f>COUNTIFS(DataRegularSeason20242025!$E$2:$E$1315,TotalTeamGames20242025!S$1,DataRegularSeason20242025!$D$2:$D$1315,TotalTeamGames20242025!$A25)</f>
        <v>1</v>
      </c>
      <c r="U25" s="21"/>
      <c r="V25" s="22">
        <f>COUNTIFS(DataRegularSeason20242025!$E$2:$E$1315,TotalTeamGames20242025!U$1,DataRegularSeason20242025!$D$2:$D$1315,TotalTeamGames20242025!$A25)</f>
        <v>1</v>
      </c>
      <c r="W25" s="21"/>
      <c r="X25" s="22">
        <f>COUNTIFS(DataRegularSeason20242025!$E$2:$E$1315,TotalTeamGames20242025!W$1,DataRegularSeason20242025!$D$2:$D$1315,TotalTeamGames20242025!$A25)</f>
        <v>1</v>
      </c>
      <c r="Y25" s="21"/>
      <c r="Z25" s="25"/>
      <c r="AA25" s="21"/>
      <c r="AB25" s="22">
        <f>COUNTIFS(DataRegularSeason20242025!$E$2:$E$1315,TotalTeamGames20242025!AA$1,DataRegularSeason20242025!$D$2:$D$1315,TotalTeamGames20242025!$A25)</f>
        <v>1</v>
      </c>
      <c r="AC25" s="21"/>
      <c r="AD25" s="22">
        <f>COUNTIFS(DataRegularSeason20242025!$E$2:$E$1315,TotalTeamGames20242025!AC$1,DataRegularSeason20242025!$D$2:$D$1315,TotalTeamGames20242025!$A25)</f>
        <v>1</v>
      </c>
      <c r="AE25" s="21"/>
      <c r="AF25" s="22">
        <f>COUNTIFS(DataRegularSeason20242025!$E$2:$E$1315,TotalTeamGames20242025!AE$1,DataRegularSeason20242025!$D$2:$D$1315,TotalTeamGames20242025!$A25)</f>
        <v>2</v>
      </c>
      <c r="AG25" s="21"/>
      <c r="AH25" s="22">
        <f>COUNTIFS(DataRegularSeason20242025!$E$2:$E$1315,TotalTeamGames20242025!AG$1,DataRegularSeason20242025!$D$2:$D$1315,TotalTeamGames20242025!$A25)</f>
        <v>1</v>
      </c>
      <c r="AI25" s="21"/>
      <c r="AJ25" s="22">
        <f>COUNTIFS(DataRegularSeason20242025!$E$2:$E$1315,TotalTeamGames20242025!AI$1,DataRegularSeason20242025!$D$2:$D$1315,TotalTeamGames20242025!$A25)</f>
        <v>1</v>
      </c>
      <c r="AK25" s="21"/>
      <c r="AL25" s="22">
        <f>COUNTIFS(DataRegularSeason20242025!$E$2:$E$1315,TotalTeamGames20242025!AK$1,DataRegularSeason20242025!$D$2:$D$1315,TotalTeamGames20242025!$A25)</f>
        <v>2</v>
      </c>
      <c r="AM25" s="21"/>
      <c r="AN25" s="22">
        <f>COUNTIFS(DataRegularSeason20242025!$E$2:$E$1315,TotalTeamGames20242025!AM$1,DataRegularSeason20242025!$D$2:$D$1315,TotalTeamGames20242025!$A25)</f>
        <v>1</v>
      </c>
      <c r="AO25" s="21"/>
      <c r="AP25" s="22">
        <f>COUNTIFS(DataRegularSeason20242025!$E$2:$E$1315,TotalTeamGames20242025!AO$1,DataRegularSeason20242025!$D$2:$D$1315,TotalTeamGames20242025!$A25)</f>
        <v>2</v>
      </c>
      <c r="AQ25" s="21"/>
      <c r="AR25" s="22">
        <f>COUNTIFS(DataRegularSeason20242025!$E$2:$E$1315,TotalTeamGames20242025!AQ$1,DataRegularSeason20242025!$D$2:$D$1315,TotalTeamGames20242025!$A25)</f>
        <v>2</v>
      </c>
      <c r="AS25" s="21"/>
      <c r="AT25" s="22">
        <f>COUNTIFS(DataRegularSeason20242025!$E$2:$E$1315,TotalTeamGames20242025!AS$1,DataRegularSeason20242025!$D$2:$D$1315,TotalTeamGames20242025!$A25)</f>
        <v>1</v>
      </c>
      <c r="AU25" s="21"/>
      <c r="AV25" s="22">
        <f>COUNTIFS(DataRegularSeason20242025!$E$2:$E$1315,TotalTeamGames20242025!AU$1,DataRegularSeason20242025!$D$2:$D$1315,TotalTeamGames20242025!$A25)</f>
        <v>1</v>
      </c>
      <c r="AW25" s="21"/>
      <c r="AX25" s="22">
        <f>COUNTIFS(DataRegularSeason20242025!$E$2:$E$1315,TotalTeamGames20242025!AW$1,DataRegularSeason20242025!$D$2:$D$1315,TotalTeamGames20242025!$A25)</f>
        <v>1</v>
      </c>
      <c r="AY25" s="21"/>
      <c r="AZ25" s="22">
        <f>COUNTIFS(DataRegularSeason20242025!$E$2:$E$1315,TotalTeamGames20242025!AY$1,DataRegularSeason20242025!$D$2:$D$1315,TotalTeamGames20242025!$A25)</f>
        <v>1</v>
      </c>
      <c r="BA25" s="21"/>
      <c r="BB25" s="22">
        <f>COUNTIFS(DataRegularSeason20242025!$E$2:$E$1315,TotalTeamGames20242025!BA$1,DataRegularSeason20242025!$D$2:$D$1315,TotalTeamGames20242025!$A25)</f>
        <v>2</v>
      </c>
      <c r="BC25" s="21"/>
      <c r="BD25" s="22">
        <f>COUNTIFS(DataRegularSeason20242025!$E$2:$E$1315,TotalTeamGames20242025!BC$1,DataRegularSeason20242025!$D$2:$D$1315,TotalTeamGames20242025!$A25)</f>
        <v>2</v>
      </c>
      <c r="BE25" s="21"/>
      <c r="BF25">
        <f>COUNTIFS(DataRegularSeason20242025!$E$2:$E$1315,TotalTeamGames20242025!BE$1,DataRegularSeason20242025!$D$2:$D$1315,TotalTeamGames20242025!$A25)</f>
        <v>1</v>
      </c>
      <c r="BG25" s="28"/>
      <c r="BH25" s="22">
        <f>COUNTIFS(DataRegularSeason20242025!$E$2:$E$1315,TotalTeamGames20242025!BG$1,DataRegularSeason20242025!$D$2:$D$1315,TotalTeamGames20242025!$A25)</f>
        <v>1</v>
      </c>
      <c r="BI25" s="21"/>
      <c r="BJ25" s="22">
        <f>COUNTIFS(DataRegularSeason20242025!$E$2:$E$1315,TotalTeamGames20242025!BI$1,DataRegularSeason20242025!$D$2:$D$1315,TotalTeamGames20242025!$A25)</f>
        <v>1</v>
      </c>
      <c r="BK25" s="21"/>
      <c r="BL25" s="22">
        <f>COUNTIFS(DataRegularSeason20242025!$E$2:$E$1315,TotalTeamGames20242025!BK$1,DataRegularSeason20242025!$D$2:$D$1315,TotalTeamGames20242025!$A25)</f>
        <v>1</v>
      </c>
      <c r="BM25" s="21"/>
      <c r="BN25" s="22">
        <f>COUNTIFS(DataRegularSeason20242025!$E$2:$E$1315,TotalTeamGames20242025!BM$1,DataRegularSeason20242025!$D$2:$D$1315,TotalTeamGames20242025!$A25)</f>
        <v>2</v>
      </c>
      <c r="BO25" s="29">
        <f t="shared" si="0"/>
        <v>41</v>
      </c>
      <c r="BP25" s="44">
        <f t="shared" ref="BP25" si="11">BO25+BO26</f>
        <v>82</v>
      </c>
    </row>
    <row r="26" spans="1:68" x14ac:dyDescent="0.25">
      <c r="A26" s="41"/>
      <c r="B26" s="23" t="s">
        <v>80</v>
      </c>
      <c r="C26" s="5">
        <f>COUNTIFS(DataRegularSeason20242025!$D$2:$D$1315,TotalTeamGames20242025!C$1,DataRegularSeason20242025!$E$2:$E$1315,TotalTeamGames20242025!$A25)</f>
        <v>1</v>
      </c>
      <c r="D26" s="26"/>
      <c r="E26" s="5">
        <f>COUNTIFS(DataRegularSeason20242025!$D$2:$D$1315,TotalTeamGames20242025!E$1,DataRegularSeason20242025!$E$2:$E$1315,TotalTeamGames20242025!$A25)</f>
        <v>2</v>
      </c>
      <c r="F26" s="26"/>
      <c r="G26" s="5">
        <f>COUNTIFS(DataRegularSeason20242025!$D$2:$D$1315,TotalTeamGames20242025!G$1,DataRegularSeason20242025!$E$2:$E$1315,TotalTeamGames20242025!$A25)</f>
        <v>2</v>
      </c>
      <c r="H26" s="26"/>
      <c r="I26" s="5">
        <f>COUNTIFS(DataRegularSeason20242025!$D$2:$D$1315,TotalTeamGames20242025!I$1,DataRegularSeason20242025!$E$2:$E$1315,TotalTeamGames20242025!$A25)</f>
        <v>2</v>
      </c>
      <c r="J26" s="26"/>
      <c r="K26" s="5">
        <f>COUNTIFS(DataRegularSeason20242025!$D$2:$D$1315,TotalTeamGames20242025!K$1,DataRegularSeason20242025!$E$2:$E$1315,TotalTeamGames20242025!$A25)</f>
        <v>1</v>
      </c>
      <c r="L26" s="26"/>
      <c r="M26" s="5">
        <f>COUNTIFS(DataRegularSeason20242025!$D$2:$D$1315,TotalTeamGames20242025!M$1,DataRegularSeason20242025!$E$2:$E$1315,TotalTeamGames20242025!$A25)</f>
        <v>1</v>
      </c>
      <c r="N26" s="26"/>
      <c r="O26" s="5">
        <f>COUNTIFS(DataRegularSeason20242025!$D$2:$D$1315,TotalTeamGames20242025!O$1,DataRegularSeason20242025!$E$2:$E$1315,TotalTeamGames20242025!$A25)</f>
        <v>1</v>
      </c>
      <c r="P26" s="26"/>
      <c r="Q26" s="5">
        <f>COUNTIFS(DataRegularSeason20242025!$D$2:$D$1315,TotalTeamGames20242025!Q$1,DataRegularSeason20242025!$E$2:$E$1315,TotalTeamGames20242025!$A25)</f>
        <v>1</v>
      </c>
      <c r="R26" s="26"/>
      <c r="S26" s="5">
        <f>COUNTIFS(DataRegularSeason20242025!$D$2:$D$1315,TotalTeamGames20242025!S$1,DataRegularSeason20242025!$E$2:$E$1315,TotalTeamGames20242025!$A25)</f>
        <v>1</v>
      </c>
      <c r="T26" s="26"/>
      <c r="U26" s="5">
        <f>COUNTIFS(DataRegularSeason20242025!$D$2:$D$1315,TotalTeamGames20242025!U$1,DataRegularSeason20242025!$E$2:$E$1315,TotalTeamGames20242025!$A25)</f>
        <v>2</v>
      </c>
      <c r="V26" s="26"/>
      <c r="W26" s="5">
        <f>COUNTIFS(DataRegularSeason20242025!$D$2:$D$1315,TotalTeamGames20242025!W$1,DataRegularSeason20242025!$E$2:$E$1315,TotalTeamGames20242025!$A25)</f>
        <v>1</v>
      </c>
      <c r="X26" s="26"/>
      <c r="Y26" s="24"/>
      <c r="Z26" s="26"/>
      <c r="AA26" s="5">
        <f>COUNTIFS(DataRegularSeason20242025!$D$2:$D$1315,TotalTeamGames20242025!AA$1,DataRegularSeason20242025!$E$2:$E$1315,TotalTeamGames20242025!$A25)</f>
        <v>1</v>
      </c>
      <c r="AB26" s="26"/>
      <c r="AC26" s="5">
        <f>COUNTIFS(DataRegularSeason20242025!$D$2:$D$1315,TotalTeamGames20242025!AC$1,DataRegularSeason20242025!$E$2:$E$1315,TotalTeamGames20242025!$A25)</f>
        <v>1</v>
      </c>
      <c r="AD26" s="26"/>
      <c r="AE26" s="5">
        <f>COUNTIFS(DataRegularSeason20242025!$D$2:$D$1315,TotalTeamGames20242025!AE$1,DataRegularSeason20242025!$E$2:$E$1315,TotalTeamGames20242025!$A25)</f>
        <v>2</v>
      </c>
      <c r="AF26" s="26"/>
      <c r="AG26" s="5">
        <f>COUNTIFS(DataRegularSeason20242025!$D$2:$D$1315,TotalTeamGames20242025!AG$1,DataRegularSeason20242025!$E$2:$E$1315,TotalTeamGames20242025!$A25)</f>
        <v>2</v>
      </c>
      <c r="AH26" s="26"/>
      <c r="AI26" s="5">
        <f>COUNTIFS(DataRegularSeason20242025!$D$2:$D$1315,TotalTeamGames20242025!AI$1,DataRegularSeason20242025!$E$2:$E$1315,TotalTeamGames20242025!$A25)</f>
        <v>1</v>
      </c>
      <c r="AJ26" s="26"/>
      <c r="AK26" s="5">
        <f>COUNTIFS(DataRegularSeason20242025!$D$2:$D$1315,TotalTeamGames20242025!AK$1,DataRegularSeason20242025!$E$2:$E$1315,TotalTeamGames20242025!$A25)</f>
        <v>1</v>
      </c>
      <c r="AL26" s="26"/>
      <c r="AM26" s="5">
        <f>COUNTIFS(DataRegularSeason20242025!$D$2:$D$1315,TotalTeamGames20242025!AM$1,DataRegularSeason20242025!$E$2:$E$1315,TotalTeamGames20242025!$A25)</f>
        <v>2</v>
      </c>
      <c r="AN26" s="26"/>
      <c r="AO26" s="5">
        <f>COUNTIFS(DataRegularSeason20242025!$D$2:$D$1315,TotalTeamGames20242025!AO$1,DataRegularSeason20242025!$E$2:$E$1315,TotalTeamGames20242025!$A25)</f>
        <v>1</v>
      </c>
      <c r="AP26" s="26"/>
      <c r="AQ26" s="5">
        <f>COUNTIFS(DataRegularSeason20242025!$D$2:$D$1315,TotalTeamGames20242025!AQ$1,DataRegularSeason20242025!$E$2:$E$1315,TotalTeamGames20242025!$A25)</f>
        <v>1</v>
      </c>
      <c r="AR26" s="26"/>
      <c r="AS26" s="5">
        <f>COUNTIFS(DataRegularSeason20242025!$D$2:$D$1315,TotalTeamGames20242025!AS$1,DataRegularSeason20242025!$E$2:$E$1315,TotalTeamGames20242025!$A25)</f>
        <v>2</v>
      </c>
      <c r="AT26" s="26"/>
      <c r="AU26" s="5">
        <f>COUNTIFS(DataRegularSeason20242025!$D$2:$D$1315,TotalTeamGames20242025!AU$1,DataRegularSeason20242025!$E$2:$E$1315,TotalTeamGames20242025!$A25)</f>
        <v>1</v>
      </c>
      <c r="AV26" s="26"/>
      <c r="AW26" s="5">
        <f>COUNTIFS(DataRegularSeason20242025!$D$2:$D$1315,TotalTeamGames20242025!AW$1,DataRegularSeason20242025!$E$2:$E$1315,TotalTeamGames20242025!$A25)</f>
        <v>1</v>
      </c>
      <c r="AX26" s="26"/>
      <c r="AY26" s="5">
        <f>COUNTIFS(DataRegularSeason20242025!$D$2:$D$1315,TotalTeamGames20242025!AY$1,DataRegularSeason20242025!$E$2:$E$1315,TotalTeamGames20242025!$A25)</f>
        <v>1</v>
      </c>
      <c r="AZ26" s="26"/>
      <c r="BA26" s="5">
        <f>COUNTIFS(DataRegularSeason20242025!$D$2:$D$1315,TotalTeamGames20242025!BA$1,DataRegularSeason20242025!$E$2:$E$1315,TotalTeamGames20242025!$A25)</f>
        <v>2</v>
      </c>
      <c r="BB26" s="26"/>
      <c r="BC26" s="5">
        <f>COUNTIFS(DataRegularSeason20242025!$D$2:$D$1315,TotalTeamGames20242025!BC$1,DataRegularSeason20242025!$E$2:$E$1315,TotalTeamGames20242025!$A25)</f>
        <v>2</v>
      </c>
      <c r="BD26" s="26"/>
      <c r="BE26" s="5">
        <f>COUNTIFS(DataRegularSeason20242025!$D$2:$D$1315,TotalTeamGames20242025!BE$1,DataRegularSeason20242025!$E$2:$E$1315,TotalTeamGames20242025!$A25)</f>
        <v>1</v>
      </c>
      <c r="BF26" s="24"/>
      <c r="BG26" s="27">
        <f>COUNTIFS(DataRegularSeason20242025!$D$2:$D$1315,TotalTeamGames20242025!BG$1,DataRegularSeason20242025!$E$2:$E$1315,TotalTeamGames20242025!$A25)</f>
        <v>1</v>
      </c>
      <c r="BH26" s="26"/>
      <c r="BI26" s="5">
        <f>COUNTIFS(DataRegularSeason20242025!$D$2:$D$1315,TotalTeamGames20242025!BI$1,DataRegularSeason20242025!$E$2:$E$1315,TotalTeamGames20242025!$A25)</f>
        <v>1</v>
      </c>
      <c r="BJ26" s="26"/>
      <c r="BK26" s="5">
        <f>COUNTIFS(DataRegularSeason20242025!$D$2:$D$1315,TotalTeamGames20242025!BK$1,DataRegularSeason20242025!$E$2:$E$1315,TotalTeamGames20242025!$A25)</f>
        <v>1</v>
      </c>
      <c r="BL26" s="26"/>
      <c r="BM26" s="5">
        <f>COUNTIFS(DataRegularSeason20242025!$D$2:$D$1315,TotalTeamGames20242025!BM$1,DataRegularSeason20242025!$E$2:$E$1315,TotalTeamGames20242025!$A25)</f>
        <v>1</v>
      </c>
      <c r="BN26" s="26"/>
      <c r="BO26" s="30">
        <f t="shared" si="0"/>
        <v>41</v>
      </c>
      <c r="BP26" s="44"/>
    </row>
    <row r="27" spans="1:68" x14ac:dyDescent="0.25">
      <c r="A27" s="40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COUNTIFS(DataRegularSeason20242025!$E$2:$E$1315,TotalTeamGames20242025!C$1,DataRegularSeason20242025!$D$2:$D$1315,TotalTeamGames20242025!$A27)</f>
        <v>2</v>
      </c>
      <c r="E27" s="21"/>
      <c r="F27" s="22">
        <f>COUNTIFS(DataRegularSeason20242025!$E$2:$E$1315,TotalTeamGames20242025!E$1,DataRegularSeason20242025!$D$2:$D$1315,TotalTeamGames20242025!$A27)</f>
        <v>1</v>
      </c>
      <c r="G27" s="21"/>
      <c r="H27" s="22">
        <f>COUNTIFS(DataRegularSeason20242025!$E$2:$E$1315,TotalTeamGames20242025!G$1,DataRegularSeason20242025!$D$2:$D$1315,TotalTeamGames20242025!$A27)</f>
        <v>1</v>
      </c>
      <c r="I27" s="21"/>
      <c r="J27" s="22">
        <f>COUNTIFS(DataRegularSeason20242025!$E$2:$E$1315,TotalTeamGames20242025!I$1,DataRegularSeason20242025!$D$2:$D$1315,TotalTeamGames20242025!$A27)</f>
        <v>1</v>
      </c>
      <c r="K27" s="21"/>
      <c r="L27" s="22">
        <f>COUNTIFS(DataRegularSeason20242025!$E$2:$E$1315,TotalTeamGames20242025!K$1,DataRegularSeason20242025!$D$2:$D$1315,TotalTeamGames20242025!$A27)</f>
        <v>1</v>
      </c>
      <c r="M27" s="21"/>
      <c r="N27" s="22">
        <f>COUNTIFS(DataRegularSeason20242025!$E$2:$E$1315,TotalTeamGames20242025!M$1,DataRegularSeason20242025!$D$2:$D$1315,TotalTeamGames20242025!$A27)</f>
        <v>2</v>
      </c>
      <c r="O27" s="21"/>
      <c r="P27" s="22">
        <f>COUNTIFS(DataRegularSeason20242025!$E$2:$E$1315,TotalTeamGames20242025!O$1,DataRegularSeason20242025!$D$2:$D$1315,TotalTeamGames20242025!$A27)</f>
        <v>2</v>
      </c>
      <c r="Q27" s="21"/>
      <c r="R27" s="22">
        <f>COUNTIFS(DataRegularSeason20242025!$E$2:$E$1315,TotalTeamGames20242025!Q$1,DataRegularSeason20242025!$D$2:$D$1315,TotalTeamGames20242025!$A27)</f>
        <v>2</v>
      </c>
      <c r="S27" s="21"/>
      <c r="T27" s="22">
        <f>COUNTIFS(DataRegularSeason20242025!$E$2:$E$1315,TotalTeamGames20242025!S$1,DataRegularSeason20242025!$D$2:$D$1315,TotalTeamGames20242025!$A27)</f>
        <v>1</v>
      </c>
      <c r="U27" s="21"/>
      <c r="V27" s="22">
        <f>COUNTIFS(DataRegularSeason20242025!$E$2:$E$1315,TotalTeamGames20242025!U$1,DataRegularSeason20242025!$D$2:$D$1315,TotalTeamGames20242025!$A27)</f>
        <v>1</v>
      </c>
      <c r="W27" s="21"/>
      <c r="X27" s="22">
        <f>COUNTIFS(DataRegularSeason20242025!$E$2:$E$1315,TotalTeamGames20242025!W$1,DataRegularSeason20242025!$D$2:$D$1315,TotalTeamGames20242025!$A27)</f>
        <v>2</v>
      </c>
      <c r="Y27" s="21"/>
      <c r="Z27" s="22">
        <f>COUNTIFS(DataRegularSeason20242025!$E$2:$E$1315,TotalTeamGames20242025!Y$1,DataRegularSeason20242025!$D$2:$D$1315,TotalTeamGames20242025!$A27)</f>
        <v>1</v>
      </c>
      <c r="AA27" s="21"/>
      <c r="AB27" s="25"/>
      <c r="AC27" s="21"/>
      <c r="AD27" s="22">
        <f>COUNTIFS(DataRegularSeason20242025!$E$2:$E$1315,TotalTeamGames20242025!AC$1,DataRegularSeason20242025!$D$2:$D$1315,TotalTeamGames20242025!$A27)</f>
        <v>2</v>
      </c>
      <c r="AE27" s="21"/>
      <c r="AF27" s="22">
        <f>COUNTIFS(DataRegularSeason20242025!$E$2:$E$1315,TotalTeamGames20242025!AE$1,DataRegularSeason20242025!$D$2:$D$1315,TotalTeamGames20242025!$A27)</f>
        <v>1</v>
      </c>
      <c r="AG27" s="21"/>
      <c r="AH27" s="22">
        <f>COUNTIFS(DataRegularSeason20242025!$E$2:$E$1315,TotalTeamGames20242025!AG$1,DataRegularSeason20242025!$D$2:$D$1315,TotalTeamGames20242025!$A27)</f>
        <v>1</v>
      </c>
      <c r="AI27" s="21"/>
      <c r="AJ27" s="22">
        <f>COUNTIFS(DataRegularSeason20242025!$E$2:$E$1315,TotalTeamGames20242025!AI$1,DataRegularSeason20242025!$D$2:$D$1315,TotalTeamGames20242025!$A27)</f>
        <v>2</v>
      </c>
      <c r="AK27" s="21"/>
      <c r="AL27" s="22">
        <f>COUNTIFS(DataRegularSeason20242025!$E$2:$E$1315,TotalTeamGames20242025!AK$1,DataRegularSeason20242025!$D$2:$D$1315,TotalTeamGames20242025!$A27)</f>
        <v>1</v>
      </c>
      <c r="AM27" s="21"/>
      <c r="AN27" s="22">
        <f>COUNTIFS(DataRegularSeason20242025!$E$2:$E$1315,TotalTeamGames20242025!AM$1,DataRegularSeason20242025!$D$2:$D$1315,TotalTeamGames20242025!$A27)</f>
        <v>1</v>
      </c>
      <c r="AO27" s="21"/>
      <c r="AP27" s="22">
        <f>COUNTIFS(DataRegularSeason20242025!$E$2:$E$1315,TotalTeamGames20242025!AO$1,DataRegularSeason20242025!$D$2:$D$1315,TotalTeamGames20242025!$A27)</f>
        <v>1</v>
      </c>
      <c r="AQ27" s="21"/>
      <c r="AR27" s="22">
        <f>COUNTIFS(DataRegularSeason20242025!$E$2:$E$1315,TotalTeamGames20242025!AQ$1,DataRegularSeason20242025!$D$2:$D$1315,TotalTeamGames20242025!$A27)</f>
        <v>1</v>
      </c>
      <c r="AS27" s="21"/>
      <c r="AT27" s="22">
        <f>COUNTIFS(DataRegularSeason20242025!$E$2:$E$1315,TotalTeamGames20242025!AS$1,DataRegularSeason20242025!$D$2:$D$1315,TotalTeamGames20242025!$A27)</f>
        <v>1</v>
      </c>
      <c r="AU27" s="21"/>
      <c r="AV27" s="22">
        <f>COUNTIFS(DataRegularSeason20242025!$E$2:$E$1315,TotalTeamGames20242025!AU$1,DataRegularSeason20242025!$D$2:$D$1315,TotalTeamGames20242025!$A27)</f>
        <v>2</v>
      </c>
      <c r="AW27" s="21"/>
      <c r="AX27" s="22">
        <f>COUNTIFS(DataRegularSeason20242025!$E$2:$E$1315,TotalTeamGames20242025!AW$1,DataRegularSeason20242025!$D$2:$D$1315,TotalTeamGames20242025!$A27)</f>
        <v>2</v>
      </c>
      <c r="AY27" s="21"/>
      <c r="AZ27" s="22">
        <f>COUNTIFS(DataRegularSeason20242025!$E$2:$E$1315,TotalTeamGames20242025!AY$1,DataRegularSeason20242025!$D$2:$D$1315,TotalTeamGames20242025!$A27)</f>
        <v>1</v>
      </c>
      <c r="BA27" s="21"/>
      <c r="BB27" s="22">
        <f>COUNTIFS(DataRegularSeason20242025!$E$2:$E$1315,TotalTeamGames20242025!BA$1,DataRegularSeason20242025!$D$2:$D$1315,TotalTeamGames20242025!$A27)</f>
        <v>1</v>
      </c>
      <c r="BC27" s="21"/>
      <c r="BD27" s="22">
        <f>COUNTIFS(DataRegularSeason20242025!$E$2:$E$1315,TotalTeamGames20242025!BC$1,DataRegularSeason20242025!$D$2:$D$1315,TotalTeamGames20242025!$A27)</f>
        <v>1</v>
      </c>
      <c r="BE27" s="21"/>
      <c r="BF27">
        <f>COUNTIFS(DataRegularSeason20242025!$E$2:$E$1315,TotalTeamGames20242025!BE$1,DataRegularSeason20242025!$D$2:$D$1315,TotalTeamGames20242025!$A27)</f>
        <v>1</v>
      </c>
      <c r="BG27" s="28"/>
      <c r="BH27" s="22">
        <f>COUNTIFS(DataRegularSeason20242025!$E$2:$E$1315,TotalTeamGames20242025!BG$1,DataRegularSeason20242025!$D$2:$D$1315,TotalTeamGames20242025!$A27)</f>
        <v>1</v>
      </c>
      <c r="BI27" s="21"/>
      <c r="BJ27" s="22">
        <f>COUNTIFS(DataRegularSeason20242025!$E$2:$E$1315,TotalTeamGames20242025!BI$1,DataRegularSeason20242025!$D$2:$D$1315,TotalTeamGames20242025!$A27)</f>
        <v>2</v>
      </c>
      <c r="BK27" s="21"/>
      <c r="BL27" s="22">
        <f>COUNTIFS(DataRegularSeason20242025!$E$2:$E$1315,TotalTeamGames20242025!BK$1,DataRegularSeason20242025!$D$2:$D$1315,TotalTeamGames20242025!$A27)</f>
        <v>1</v>
      </c>
      <c r="BM27" s="21"/>
      <c r="BN27" s="22">
        <f>COUNTIFS(DataRegularSeason20242025!$E$2:$E$1315,TotalTeamGames20242025!BM$1,DataRegularSeason20242025!$D$2:$D$1315,TotalTeamGames20242025!$A27)</f>
        <v>1</v>
      </c>
      <c r="BO27" s="29">
        <f t="shared" si="0"/>
        <v>41</v>
      </c>
      <c r="BP27" s="44">
        <f t="shared" ref="BP27" si="12">BO27+BO28</f>
        <v>82</v>
      </c>
    </row>
    <row r="28" spans="1:68" x14ac:dyDescent="0.25">
      <c r="A28" s="41"/>
      <c r="B28" s="23" t="s">
        <v>80</v>
      </c>
      <c r="C28" s="5">
        <f>COUNTIFS(DataRegularSeason20242025!$D$2:$D$1315,TotalTeamGames20242025!C$1,DataRegularSeason20242025!$E$2:$E$1315,TotalTeamGames20242025!$A27)</f>
        <v>2</v>
      </c>
      <c r="D28" s="26"/>
      <c r="E28" s="5">
        <f>COUNTIFS(DataRegularSeason20242025!$D$2:$D$1315,TotalTeamGames20242025!E$1,DataRegularSeason20242025!$E$2:$E$1315,TotalTeamGames20242025!$A27)</f>
        <v>1</v>
      </c>
      <c r="F28" s="26"/>
      <c r="G28" s="5">
        <f>COUNTIFS(DataRegularSeason20242025!$D$2:$D$1315,TotalTeamGames20242025!G$1,DataRegularSeason20242025!$E$2:$E$1315,TotalTeamGames20242025!$A27)</f>
        <v>1</v>
      </c>
      <c r="H28" s="26"/>
      <c r="I28" s="5">
        <f>COUNTIFS(DataRegularSeason20242025!$D$2:$D$1315,TotalTeamGames20242025!I$1,DataRegularSeason20242025!$E$2:$E$1315,TotalTeamGames20242025!$A27)</f>
        <v>1</v>
      </c>
      <c r="J28" s="26"/>
      <c r="K28" s="5">
        <f>COUNTIFS(DataRegularSeason20242025!$D$2:$D$1315,TotalTeamGames20242025!K$1,DataRegularSeason20242025!$E$2:$E$1315,TotalTeamGames20242025!$A27)</f>
        <v>1</v>
      </c>
      <c r="L28" s="26"/>
      <c r="M28" s="5">
        <f>COUNTIFS(DataRegularSeason20242025!$D$2:$D$1315,TotalTeamGames20242025!M$1,DataRegularSeason20242025!$E$2:$E$1315,TotalTeamGames20242025!$A27)</f>
        <v>1</v>
      </c>
      <c r="N28" s="26"/>
      <c r="O28" s="5">
        <f>COUNTIFS(DataRegularSeason20242025!$D$2:$D$1315,TotalTeamGames20242025!O$1,DataRegularSeason20242025!$E$2:$E$1315,TotalTeamGames20242025!$A27)</f>
        <v>1</v>
      </c>
      <c r="P28" s="26"/>
      <c r="Q28" s="5">
        <f>COUNTIFS(DataRegularSeason20242025!$D$2:$D$1315,TotalTeamGames20242025!Q$1,DataRegularSeason20242025!$E$2:$E$1315,TotalTeamGames20242025!$A27)</f>
        <v>1</v>
      </c>
      <c r="R28" s="26"/>
      <c r="S28" s="5">
        <f>COUNTIFS(DataRegularSeason20242025!$D$2:$D$1315,TotalTeamGames20242025!S$1,DataRegularSeason20242025!$E$2:$E$1315,TotalTeamGames20242025!$A27)</f>
        <v>2</v>
      </c>
      <c r="T28" s="26"/>
      <c r="U28" s="5">
        <f>COUNTIFS(DataRegularSeason20242025!$D$2:$D$1315,TotalTeamGames20242025!U$1,DataRegularSeason20242025!$E$2:$E$1315,TotalTeamGames20242025!$A27)</f>
        <v>1</v>
      </c>
      <c r="V28" s="26"/>
      <c r="W28" s="5">
        <f>COUNTIFS(DataRegularSeason20242025!$D$2:$D$1315,TotalTeamGames20242025!W$1,DataRegularSeason20242025!$E$2:$E$1315,TotalTeamGames20242025!$A27)</f>
        <v>2</v>
      </c>
      <c r="X28" s="26"/>
      <c r="Y28" s="5">
        <f>COUNTIFS(DataRegularSeason20242025!$D$2:$D$1315,TotalTeamGames20242025!Y$1,DataRegularSeason20242025!$E$2:$E$1315,TotalTeamGames20242025!$A27)</f>
        <v>1</v>
      </c>
      <c r="Z28" s="26"/>
      <c r="AA28" s="24"/>
      <c r="AB28" s="26"/>
      <c r="AC28" s="5">
        <f>COUNTIFS(DataRegularSeason20242025!$D$2:$D$1315,TotalTeamGames20242025!AC$1,DataRegularSeason20242025!$E$2:$E$1315,TotalTeamGames20242025!$A27)</f>
        <v>1</v>
      </c>
      <c r="AD28" s="26"/>
      <c r="AE28" s="5">
        <f>COUNTIFS(DataRegularSeason20242025!$D$2:$D$1315,TotalTeamGames20242025!AE$1,DataRegularSeason20242025!$E$2:$E$1315,TotalTeamGames20242025!$A27)</f>
        <v>1</v>
      </c>
      <c r="AF28" s="26"/>
      <c r="AG28" s="5">
        <f>COUNTIFS(DataRegularSeason20242025!$D$2:$D$1315,TotalTeamGames20242025!AG$1,DataRegularSeason20242025!$E$2:$E$1315,TotalTeamGames20242025!$A27)</f>
        <v>1</v>
      </c>
      <c r="AH28" s="26"/>
      <c r="AI28" s="5">
        <f>COUNTIFS(DataRegularSeason20242025!$D$2:$D$1315,TotalTeamGames20242025!AI$1,DataRegularSeason20242025!$E$2:$E$1315,TotalTeamGames20242025!$A27)</f>
        <v>1</v>
      </c>
      <c r="AJ28" s="26"/>
      <c r="AK28" s="5">
        <f>COUNTIFS(DataRegularSeason20242025!$D$2:$D$1315,TotalTeamGames20242025!AK$1,DataRegularSeason20242025!$E$2:$E$1315,TotalTeamGames20242025!$A27)</f>
        <v>1</v>
      </c>
      <c r="AL28" s="26"/>
      <c r="AM28" s="5">
        <f>COUNTIFS(DataRegularSeason20242025!$D$2:$D$1315,TotalTeamGames20242025!AM$1,DataRegularSeason20242025!$E$2:$E$1315,TotalTeamGames20242025!$A27)</f>
        <v>1</v>
      </c>
      <c r="AN28" s="26"/>
      <c r="AO28" s="5">
        <f>COUNTIFS(DataRegularSeason20242025!$D$2:$D$1315,TotalTeamGames20242025!AO$1,DataRegularSeason20242025!$E$2:$E$1315,TotalTeamGames20242025!$A27)</f>
        <v>1</v>
      </c>
      <c r="AP28" s="26"/>
      <c r="AQ28" s="5">
        <f>COUNTIFS(DataRegularSeason20242025!$D$2:$D$1315,TotalTeamGames20242025!AQ$1,DataRegularSeason20242025!$E$2:$E$1315,TotalTeamGames20242025!$A27)</f>
        <v>1</v>
      </c>
      <c r="AR28" s="26"/>
      <c r="AS28" s="5">
        <f>COUNTIFS(DataRegularSeason20242025!$D$2:$D$1315,TotalTeamGames20242025!AS$1,DataRegularSeason20242025!$E$2:$E$1315,TotalTeamGames20242025!$A27)</f>
        <v>1</v>
      </c>
      <c r="AT28" s="26"/>
      <c r="AU28" s="5">
        <f>COUNTIFS(DataRegularSeason20242025!$D$2:$D$1315,TotalTeamGames20242025!AU$1,DataRegularSeason20242025!$E$2:$E$1315,TotalTeamGames20242025!$A27)</f>
        <v>2</v>
      </c>
      <c r="AV28" s="26"/>
      <c r="AW28" s="5">
        <f>COUNTIFS(DataRegularSeason20242025!$D$2:$D$1315,TotalTeamGames20242025!AW$1,DataRegularSeason20242025!$E$2:$E$1315,TotalTeamGames20242025!$A27)</f>
        <v>2</v>
      </c>
      <c r="AX28" s="26"/>
      <c r="AY28" s="5">
        <f>COUNTIFS(DataRegularSeason20242025!$D$2:$D$1315,TotalTeamGames20242025!AY$1,DataRegularSeason20242025!$E$2:$E$1315,TotalTeamGames20242025!$A27)</f>
        <v>2</v>
      </c>
      <c r="AZ28" s="26"/>
      <c r="BA28" s="5">
        <f>COUNTIFS(DataRegularSeason20242025!$D$2:$D$1315,TotalTeamGames20242025!BA$1,DataRegularSeason20242025!$E$2:$E$1315,TotalTeamGames20242025!$A27)</f>
        <v>1</v>
      </c>
      <c r="BB28" s="26"/>
      <c r="BC28" s="5">
        <f>COUNTIFS(DataRegularSeason20242025!$D$2:$D$1315,TotalTeamGames20242025!BC$1,DataRegularSeason20242025!$E$2:$E$1315,TotalTeamGames20242025!$A27)</f>
        <v>1</v>
      </c>
      <c r="BD28" s="26"/>
      <c r="BE28" s="5">
        <f>COUNTIFS(DataRegularSeason20242025!$D$2:$D$1315,TotalTeamGames20242025!BE$1,DataRegularSeason20242025!$E$2:$E$1315,TotalTeamGames20242025!$A27)</f>
        <v>2</v>
      </c>
      <c r="BF28" s="24"/>
      <c r="BG28" s="27">
        <f>COUNTIFS(DataRegularSeason20242025!$D$2:$D$1315,TotalTeamGames20242025!BG$1,DataRegularSeason20242025!$E$2:$E$1315,TotalTeamGames20242025!$A27)</f>
        <v>2</v>
      </c>
      <c r="BH28" s="26"/>
      <c r="BI28" s="5">
        <f>COUNTIFS(DataRegularSeason20242025!$D$2:$D$1315,TotalTeamGames20242025!BI$1,DataRegularSeason20242025!$E$2:$E$1315,TotalTeamGames20242025!$A27)</f>
        <v>2</v>
      </c>
      <c r="BJ28" s="26"/>
      <c r="BK28" s="5">
        <f>COUNTIFS(DataRegularSeason20242025!$D$2:$D$1315,TotalTeamGames20242025!BK$1,DataRegularSeason20242025!$E$2:$E$1315,TotalTeamGames20242025!$A27)</f>
        <v>2</v>
      </c>
      <c r="BL28" s="26"/>
      <c r="BM28" s="5">
        <f>COUNTIFS(DataRegularSeason20242025!$D$2:$D$1315,TotalTeamGames20242025!BM$1,DataRegularSeason20242025!$E$2:$E$1315,TotalTeamGames20242025!$A27)</f>
        <v>1</v>
      </c>
      <c r="BN28" s="26"/>
      <c r="BO28" s="30">
        <f t="shared" si="0"/>
        <v>41</v>
      </c>
      <c r="BP28" s="44"/>
    </row>
    <row r="29" spans="1:68" x14ac:dyDescent="0.25">
      <c r="A29" s="40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COUNTIFS(DataRegularSeason20242025!$E$2:$E$1315,TotalTeamGames20242025!C$1,DataRegularSeason20242025!$D$2:$D$1315,TotalTeamGames20242025!$A29)</f>
        <v>2</v>
      </c>
      <c r="E29" s="21"/>
      <c r="F29" s="22">
        <f>COUNTIFS(DataRegularSeason20242025!$E$2:$E$1315,TotalTeamGames20242025!E$1,DataRegularSeason20242025!$D$2:$D$1315,TotalTeamGames20242025!$A29)</f>
        <v>1</v>
      </c>
      <c r="G29" s="21"/>
      <c r="H29" s="22">
        <f>COUNTIFS(DataRegularSeason20242025!$E$2:$E$1315,TotalTeamGames20242025!G$1,DataRegularSeason20242025!$D$2:$D$1315,TotalTeamGames20242025!$A29)</f>
        <v>1</v>
      </c>
      <c r="I29" s="21"/>
      <c r="J29" s="22">
        <f>COUNTIFS(DataRegularSeason20242025!$E$2:$E$1315,TotalTeamGames20242025!I$1,DataRegularSeason20242025!$D$2:$D$1315,TotalTeamGames20242025!$A29)</f>
        <v>1</v>
      </c>
      <c r="K29" s="21"/>
      <c r="L29" s="22">
        <f>COUNTIFS(DataRegularSeason20242025!$E$2:$E$1315,TotalTeamGames20242025!K$1,DataRegularSeason20242025!$D$2:$D$1315,TotalTeamGames20242025!$A29)</f>
        <v>1</v>
      </c>
      <c r="M29" s="21"/>
      <c r="N29" s="22">
        <f>COUNTIFS(DataRegularSeason20242025!$E$2:$E$1315,TotalTeamGames20242025!M$1,DataRegularSeason20242025!$D$2:$D$1315,TotalTeamGames20242025!$A29)</f>
        <v>2</v>
      </c>
      <c r="O29" s="21"/>
      <c r="P29" s="22">
        <f>COUNTIFS(DataRegularSeason20242025!$E$2:$E$1315,TotalTeamGames20242025!O$1,DataRegularSeason20242025!$D$2:$D$1315,TotalTeamGames20242025!$A29)</f>
        <v>2</v>
      </c>
      <c r="Q29" s="21"/>
      <c r="R29" s="22">
        <f>COUNTIFS(DataRegularSeason20242025!$E$2:$E$1315,TotalTeamGames20242025!Q$1,DataRegularSeason20242025!$D$2:$D$1315,TotalTeamGames20242025!$A29)</f>
        <v>2</v>
      </c>
      <c r="S29" s="21"/>
      <c r="T29" s="22">
        <f>COUNTIFS(DataRegularSeason20242025!$E$2:$E$1315,TotalTeamGames20242025!S$1,DataRegularSeason20242025!$D$2:$D$1315,TotalTeamGames20242025!$A29)</f>
        <v>2</v>
      </c>
      <c r="U29" s="21"/>
      <c r="V29" s="22">
        <f>COUNTIFS(DataRegularSeason20242025!$E$2:$E$1315,TotalTeamGames20242025!U$1,DataRegularSeason20242025!$D$2:$D$1315,TotalTeamGames20242025!$A29)</f>
        <v>1</v>
      </c>
      <c r="W29" s="21"/>
      <c r="X29" s="22">
        <f>COUNTIFS(DataRegularSeason20242025!$E$2:$E$1315,TotalTeamGames20242025!W$1,DataRegularSeason20242025!$D$2:$D$1315,TotalTeamGames20242025!$A29)</f>
        <v>1</v>
      </c>
      <c r="Y29" s="21"/>
      <c r="Z29" s="22">
        <f>COUNTIFS(DataRegularSeason20242025!$E$2:$E$1315,TotalTeamGames20242025!Y$1,DataRegularSeason20242025!$D$2:$D$1315,TotalTeamGames20242025!$A29)</f>
        <v>1</v>
      </c>
      <c r="AA29" s="21"/>
      <c r="AB29" s="22">
        <f>COUNTIFS(DataRegularSeason20242025!$E$2:$E$1315,TotalTeamGames20242025!AA$1,DataRegularSeason20242025!$D$2:$D$1315,TotalTeamGames20242025!$A29)</f>
        <v>1</v>
      </c>
      <c r="AC29" s="21"/>
      <c r="AD29" s="25"/>
      <c r="AE29" s="21"/>
      <c r="AF29" s="22">
        <f>COUNTIFS(DataRegularSeason20242025!$E$2:$E$1315,TotalTeamGames20242025!AE$1,DataRegularSeason20242025!$D$2:$D$1315,TotalTeamGames20242025!$A29)</f>
        <v>1</v>
      </c>
      <c r="AG29" s="21"/>
      <c r="AH29" s="22">
        <f>COUNTIFS(DataRegularSeason20242025!$E$2:$E$1315,TotalTeamGames20242025!AG$1,DataRegularSeason20242025!$D$2:$D$1315,TotalTeamGames20242025!$A29)</f>
        <v>1</v>
      </c>
      <c r="AI29" s="21"/>
      <c r="AJ29" s="22">
        <f>COUNTIFS(DataRegularSeason20242025!$E$2:$E$1315,TotalTeamGames20242025!AI$1,DataRegularSeason20242025!$D$2:$D$1315,TotalTeamGames20242025!$A29)</f>
        <v>1</v>
      </c>
      <c r="AK29" s="21"/>
      <c r="AL29" s="22">
        <f>COUNTIFS(DataRegularSeason20242025!$E$2:$E$1315,TotalTeamGames20242025!AK$1,DataRegularSeason20242025!$D$2:$D$1315,TotalTeamGames20242025!$A29)</f>
        <v>1</v>
      </c>
      <c r="AM29" s="21"/>
      <c r="AN29" s="22">
        <f>COUNTIFS(DataRegularSeason20242025!$E$2:$E$1315,TotalTeamGames20242025!AM$1,DataRegularSeason20242025!$D$2:$D$1315,TotalTeamGames20242025!$A29)</f>
        <v>1</v>
      </c>
      <c r="AO29" s="21"/>
      <c r="AP29" s="22">
        <f>COUNTIFS(DataRegularSeason20242025!$E$2:$E$1315,TotalTeamGames20242025!AO$1,DataRegularSeason20242025!$D$2:$D$1315,TotalTeamGames20242025!$A29)</f>
        <v>1</v>
      </c>
      <c r="AQ29" s="21"/>
      <c r="AR29" s="22">
        <f>COUNTIFS(DataRegularSeason20242025!$E$2:$E$1315,TotalTeamGames20242025!AQ$1,DataRegularSeason20242025!$D$2:$D$1315,TotalTeamGames20242025!$A29)</f>
        <v>1</v>
      </c>
      <c r="AS29" s="21"/>
      <c r="AT29" s="22">
        <f>COUNTIFS(DataRegularSeason20242025!$E$2:$E$1315,TotalTeamGames20242025!AS$1,DataRegularSeason20242025!$D$2:$D$1315,TotalTeamGames20242025!$A29)</f>
        <v>1</v>
      </c>
      <c r="AU29" s="21"/>
      <c r="AV29" s="22">
        <f>COUNTIFS(DataRegularSeason20242025!$E$2:$E$1315,TotalTeamGames20242025!AU$1,DataRegularSeason20242025!$D$2:$D$1315,TotalTeamGames20242025!$A29)</f>
        <v>1</v>
      </c>
      <c r="AW29" s="21"/>
      <c r="AX29" s="22">
        <f>COUNTIFS(DataRegularSeason20242025!$E$2:$E$1315,TotalTeamGames20242025!AW$1,DataRegularSeason20242025!$D$2:$D$1315,TotalTeamGames20242025!$A29)</f>
        <v>2</v>
      </c>
      <c r="AY29" s="21"/>
      <c r="AZ29" s="22">
        <f>COUNTIFS(DataRegularSeason20242025!$E$2:$E$1315,TotalTeamGames20242025!AY$1,DataRegularSeason20242025!$D$2:$D$1315,TotalTeamGames20242025!$A29)</f>
        <v>2</v>
      </c>
      <c r="BA29" s="21"/>
      <c r="BB29" s="22">
        <f>COUNTIFS(DataRegularSeason20242025!$E$2:$E$1315,TotalTeamGames20242025!BA$1,DataRegularSeason20242025!$D$2:$D$1315,TotalTeamGames20242025!$A29)</f>
        <v>1</v>
      </c>
      <c r="BC29" s="21"/>
      <c r="BD29" s="22">
        <f>COUNTIFS(DataRegularSeason20242025!$E$2:$E$1315,TotalTeamGames20242025!BC$1,DataRegularSeason20242025!$D$2:$D$1315,TotalTeamGames20242025!$A29)</f>
        <v>1</v>
      </c>
      <c r="BE29" s="21"/>
      <c r="BF29">
        <f>COUNTIFS(DataRegularSeason20242025!$E$2:$E$1315,TotalTeamGames20242025!BE$1,DataRegularSeason20242025!$D$2:$D$1315,TotalTeamGames20242025!$A29)</f>
        <v>2</v>
      </c>
      <c r="BG29" s="28"/>
      <c r="BH29" s="22">
        <f>COUNTIFS(DataRegularSeason20242025!$E$2:$E$1315,TotalTeamGames20242025!BG$1,DataRegularSeason20242025!$D$2:$D$1315,TotalTeamGames20242025!$A29)</f>
        <v>2</v>
      </c>
      <c r="BI29" s="21"/>
      <c r="BJ29" s="22">
        <f>COUNTIFS(DataRegularSeason20242025!$E$2:$E$1315,TotalTeamGames20242025!BI$1,DataRegularSeason20242025!$D$2:$D$1315,TotalTeamGames20242025!$A29)</f>
        <v>1</v>
      </c>
      <c r="BK29" s="21"/>
      <c r="BL29" s="22">
        <f>COUNTIFS(DataRegularSeason20242025!$E$2:$E$1315,TotalTeamGames20242025!BK$1,DataRegularSeason20242025!$D$2:$D$1315,TotalTeamGames20242025!$A29)</f>
        <v>2</v>
      </c>
      <c r="BM29" s="21"/>
      <c r="BN29" s="22">
        <f>COUNTIFS(DataRegularSeason20242025!$E$2:$E$1315,TotalTeamGames20242025!BM$1,DataRegularSeason20242025!$D$2:$D$1315,TotalTeamGames20242025!$A29)</f>
        <v>1</v>
      </c>
      <c r="BO29" s="29">
        <f t="shared" si="0"/>
        <v>41</v>
      </c>
      <c r="BP29" s="44">
        <f t="shared" ref="BP29" si="13">BO29+BO30</f>
        <v>82</v>
      </c>
    </row>
    <row r="30" spans="1:68" x14ac:dyDescent="0.25">
      <c r="A30" s="41"/>
      <c r="B30" s="23" t="s">
        <v>80</v>
      </c>
      <c r="C30" s="5">
        <f>COUNTIFS(DataRegularSeason20242025!$D$2:$D$1315,TotalTeamGames20242025!C$1,DataRegularSeason20242025!$E$2:$E$1315,TotalTeamGames20242025!$A29)</f>
        <v>1</v>
      </c>
      <c r="D30" s="26"/>
      <c r="E30" s="5">
        <f>COUNTIFS(DataRegularSeason20242025!$D$2:$D$1315,TotalTeamGames20242025!E$1,DataRegularSeason20242025!$E$2:$E$1315,TotalTeamGames20242025!$A29)</f>
        <v>1</v>
      </c>
      <c r="F30" s="26"/>
      <c r="G30" s="5">
        <f>COUNTIFS(DataRegularSeason20242025!$D$2:$D$1315,TotalTeamGames20242025!G$1,DataRegularSeason20242025!$E$2:$E$1315,TotalTeamGames20242025!$A29)</f>
        <v>1</v>
      </c>
      <c r="H30" s="26"/>
      <c r="I30" s="5">
        <f>COUNTIFS(DataRegularSeason20242025!$D$2:$D$1315,TotalTeamGames20242025!I$1,DataRegularSeason20242025!$E$2:$E$1315,TotalTeamGames20242025!$A29)</f>
        <v>1</v>
      </c>
      <c r="J30" s="26"/>
      <c r="K30" s="5">
        <f>COUNTIFS(DataRegularSeason20242025!$D$2:$D$1315,TotalTeamGames20242025!K$1,DataRegularSeason20242025!$E$2:$E$1315,TotalTeamGames20242025!$A29)</f>
        <v>1</v>
      </c>
      <c r="L30" s="26"/>
      <c r="M30" s="5">
        <f>COUNTIFS(DataRegularSeason20242025!$D$2:$D$1315,TotalTeamGames20242025!M$1,DataRegularSeason20242025!$E$2:$E$1315,TotalTeamGames20242025!$A29)</f>
        <v>1</v>
      </c>
      <c r="N30" s="26"/>
      <c r="O30" s="5">
        <f>COUNTIFS(DataRegularSeason20242025!$D$2:$D$1315,TotalTeamGames20242025!O$1,DataRegularSeason20242025!$E$2:$E$1315,TotalTeamGames20242025!$A29)</f>
        <v>2</v>
      </c>
      <c r="P30" s="26"/>
      <c r="Q30" s="5">
        <f>COUNTIFS(DataRegularSeason20242025!$D$2:$D$1315,TotalTeamGames20242025!Q$1,DataRegularSeason20242025!$E$2:$E$1315,TotalTeamGames20242025!$A29)</f>
        <v>2</v>
      </c>
      <c r="R30" s="26"/>
      <c r="S30" s="5">
        <f>COUNTIFS(DataRegularSeason20242025!$D$2:$D$1315,TotalTeamGames20242025!S$1,DataRegularSeason20242025!$E$2:$E$1315,TotalTeamGames20242025!$A29)</f>
        <v>2</v>
      </c>
      <c r="T30" s="26"/>
      <c r="U30" s="5">
        <f>COUNTIFS(DataRegularSeason20242025!$D$2:$D$1315,TotalTeamGames20242025!U$1,DataRegularSeason20242025!$E$2:$E$1315,TotalTeamGames20242025!$A29)</f>
        <v>1</v>
      </c>
      <c r="V30" s="26"/>
      <c r="W30" s="5">
        <f>COUNTIFS(DataRegularSeason20242025!$D$2:$D$1315,TotalTeamGames20242025!W$1,DataRegularSeason20242025!$E$2:$E$1315,TotalTeamGames20242025!$A29)</f>
        <v>2</v>
      </c>
      <c r="X30" s="26"/>
      <c r="Y30" s="5">
        <f>COUNTIFS(DataRegularSeason20242025!$D$2:$D$1315,TotalTeamGames20242025!Y$1,DataRegularSeason20242025!$E$2:$E$1315,TotalTeamGames20242025!$A29)</f>
        <v>1</v>
      </c>
      <c r="Z30" s="26"/>
      <c r="AA30" s="5">
        <f>COUNTIFS(DataRegularSeason20242025!$D$2:$D$1315,TotalTeamGames20242025!AA$1,DataRegularSeason20242025!$E$2:$E$1315,TotalTeamGames20242025!$A29)</f>
        <v>2</v>
      </c>
      <c r="AB30" s="26"/>
      <c r="AC30" s="24"/>
      <c r="AD30" s="26"/>
      <c r="AE30" s="5">
        <f>COUNTIFS(DataRegularSeason20242025!$D$2:$D$1315,TotalTeamGames20242025!AE$1,DataRegularSeason20242025!$E$2:$E$1315,TotalTeamGames20242025!$A29)</f>
        <v>1</v>
      </c>
      <c r="AF30" s="26"/>
      <c r="AG30" s="5">
        <f>COUNTIFS(DataRegularSeason20242025!$D$2:$D$1315,TotalTeamGames20242025!AG$1,DataRegularSeason20242025!$E$2:$E$1315,TotalTeamGames20242025!$A29)</f>
        <v>1</v>
      </c>
      <c r="AH30" s="26"/>
      <c r="AI30" s="5">
        <f>COUNTIFS(DataRegularSeason20242025!$D$2:$D$1315,TotalTeamGames20242025!AI$1,DataRegularSeason20242025!$E$2:$E$1315,TotalTeamGames20242025!$A29)</f>
        <v>2</v>
      </c>
      <c r="AJ30" s="26"/>
      <c r="AK30" s="5">
        <f>COUNTIFS(DataRegularSeason20242025!$D$2:$D$1315,TotalTeamGames20242025!AK$1,DataRegularSeason20242025!$E$2:$E$1315,TotalTeamGames20242025!$A29)</f>
        <v>1</v>
      </c>
      <c r="AL30" s="26"/>
      <c r="AM30" s="5">
        <f>COUNTIFS(DataRegularSeason20242025!$D$2:$D$1315,TotalTeamGames20242025!AM$1,DataRegularSeason20242025!$E$2:$E$1315,TotalTeamGames20242025!$A29)</f>
        <v>1</v>
      </c>
      <c r="AN30" s="26"/>
      <c r="AO30" s="5">
        <f>COUNTIFS(DataRegularSeason20242025!$D$2:$D$1315,TotalTeamGames20242025!AO$1,DataRegularSeason20242025!$E$2:$E$1315,TotalTeamGames20242025!$A29)</f>
        <v>1</v>
      </c>
      <c r="AP30" s="26"/>
      <c r="AQ30" s="5">
        <f>COUNTIFS(DataRegularSeason20242025!$D$2:$D$1315,TotalTeamGames20242025!AQ$1,DataRegularSeason20242025!$E$2:$E$1315,TotalTeamGames20242025!$A29)</f>
        <v>1</v>
      </c>
      <c r="AR30" s="26"/>
      <c r="AS30" s="5">
        <f>COUNTIFS(DataRegularSeason20242025!$D$2:$D$1315,TotalTeamGames20242025!AS$1,DataRegularSeason20242025!$E$2:$E$1315,TotalTeamGames20242025!$A29)</f>
        <v>1</v>
      </c>
      <c r="AT30" s="26"/>
      <c r="AU30" s="5">
        <f>COUNTIFS(DataRegularSeason20242025!$D$2:$D$1315,TotalTeamGames20242025!AU$1,DataRegularSeason20242025!$E$2:$E$1315,TotalTeamGames20242025!$A29)</f>
        <v>2</v>
      </c>
      <c r="AV30" s="26"/>
      <c r="AW30" s="5">
        <f>COUNTIFS(DataRegularSeason20242025!$D$2:$D$1315,TotalTeamGames20242025!AW$1,DataRegularSeason20242025!$E$2:$E$1315,TotalTeamGames20242025!$A29)</f>
        <v>1</v>
      </c>
      <c r="AX30" s="26"/>
      <c r="AY30" s="5">
        <f>COUNTIFS(DataRegularSeason20242025!$D$2:$D$1315,TotalTeamGames20242025!AY$1,DataRegularSeason20242025!$E$2:$E$1315,TotalTeamGames20242025!$A29)</f>
        <v>2</v>
      </c>
      <c r="AZ30" s="26"/>
      <c r="BA30" s="5">
        <f>COUNTIFS(DataRegularSeason20242025!$D$2:$D$1315,TotalTeamGames20242025!BA$1,DataRegularSeason20242025!$E$2:$E$1315,TotalTeamGames20242025!$A29)</f>
        <v>1</v>
      </c>
      <c r="BB30" s="26"/>
      <c r="BC30" s="5">
        <f>COUNTIFS(DataRegularSeason20242025!$D$2:$D$1315,TotalTeamGames20242025!BC$1,DataRegularSeason20242025!$E$2:$E$1315,TotalTeamGames20242025!$A29)</f>
        <v>1</v>
      </c>
      <c r="BD30" s="26"/>
      <c r="BE30" s="5">
        <f>COUNTIFS(DataRegularSeason20242025!$D$2:$D$1315,TotalTeamGames20242025!BE$1,DataRegularSeason20242025!$E$2:$E$1315,TotalTeamGames20242025!$A29)</f>
        <v>2</v>
      </c>
      <c r="BF30" s="24"/>
      <c r="BG30" s="27">
        <f>COUNTIFS(DataRegularSeason20242025!$D$2:$D$1315,TotalTeamGames20242025!BG$1,DataRegularSeason20242025!$E$2:$E$1315,TotalTeamGames20242025!$A29)</f>
        <v>1</v>
      </c>
      <c r="BH30" s="26"/>
      <c r="BI30" s="5">
        <f>COUNTIFS(DataRegularSeason20242025!$D$2:$D$1315,TotalTeamGames20242025!BI$1,DataRegularSeason20242025!$E$2:$E$1315,TotalTeamGames20242025!$A29)</f>
        <v>2</v>
      </c>
      <c r="BJ30" s="26"/>
      <c r="BK30" s="5">
        <f>COUNTIFS(DataRegularSeason20242025!$D$2:$D$1315,TotalTeamGames20242025!BK$1,DataRegularSeason20242025!$E$2:$E$1315,TotalTeamGames20242025!$A29)</f>
        <v>1</v>
      </c>
      <c r="BL30" s="26"/>
      <c r="BM30" s="5">
        <f>COUNTIFS(DataRegularSeason20242025!$D$2:$D$1315,TotalTeamGames20242025!BM$1,DataRegularSeason20242025!$E$2:$E$1315,TotalTeamGames20242025!$A29)</f>
        <v>1</v>
      </c>
      <c r="BN30" s="26"/>
      <c r="BO30" s="30">
        <f t="shared" si="0"/>
        <v>41</v>
      </c>
      <c r="BP30" s="44"/>
    </row>
    <row r="31" spans="1:68" x14ac:dyDescent="0.25">
      <c r="A31" s="40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COUNTIFS(DataRegularSeason20242025!$E$2:$E$1315,TotalTeamGames20242025!C$1,DataRegularSeason20242025!$D$2:$D$1315,TotalTeamGames20242025!$A31)</f>
        <v>1</v>
      </c>
      <c r="E31" s="21"/>
      <c r="F31" s="22">
        <f>COUNTIFS(DataRegularSeason20242025!$E$2:$E$1315,TotalTeamGames20242025!E$1,DataRegularSeason20242025!$D$2:$D$1315,TotalTeamGames20242025!$A31)</f>
        <v>2</v>
      </c>
      <c r="G31" s="21"/>
      <c r="H31" s="22">
        <f>COUNTIFS(DataRegularSeason20242025!$E$2:$E$1315,TotalTeamGames20242025!G$1,DataRegularSeason20242025!$D$2:$D$1315,TotalTeamGames20242025!$A31)</f>
        <v>2</v>
      </c>
      <c r="I31" s="21"/>
      <c r="J31" s="22">
        <f>COUNTIFS(DataRegularSeason20242025!$E$2:$E$1315,TotalTeamGames20242025!I$1,DataRegularSeason20242025!$D$2:$D$1315,TotalTeamGames20242025!$A31)</f>
        <v>1</v>
      </c>
      <c r="K31" s="21"/>
      <c r="L31" s="22">
        <f>COUNTIFS(DataRegularSeason20242025!$E$2:$E$1315,TotalTeamGames20242025!K$1,DataRegularSeason20242025!$D$2:$D$1315,TotalTeamGames20242025!$A31)</f>
        <v>2</v>
      </c>
      <c r="M31" s="21"/>
      <c r="N31" s="22">
        <f>COUNTIFS(DataRegularSeason20242025!$E$2:$E$1315,TotalTeamGames20242025!M$1,DataRegularSeason20242025!$D$2:$D$1315,TotalTeamGames20242025!$A31)</f>
        <v>1</v>
      </c>
      <c r="O31" s="21"/>
      <c r="P31" s="22">
        <f>COUNTIFS(DataRegularSeason20242025!$E$2:$E$1315,TotalTeamGames20242025!O$1,DataRegularSeason20242025!$D$2:$D$1315,TotalTeamGames20242025!$A31)</f>
        <v>1</v>
      </c>
      <c r="Q31" s="21"/>
      <c r="R31" s="22">
        <f>COUNTIFS(DataRegularSeason20242025!$E$2:$E$1315,TotalTeamGames20242025!Q$1,DataRegularSeason20242025!$D$2:$D$1315,TotalTeamGames20242025!$A31)</f>
        <v>1</v>
      </c>
      <c r="S31" s="21"/>
      <c r="T31" s="22">
        <f>COUNTIFS(DataRegularSeason20242025!$E$2:$E$1315,TotalTeamGames20242025!S$1,DataRegularSeason20242025!$D$2:$D$1315,TotalTeamGames20242025!$A31)</f>
        <v>1</v>
      </c>
      <c r="U31" s="21"/>
      <c r="V31" s="22">
        <f>COUNTIFS(DataRegularSeason20242025!$E$2:$E$1315,TotalTeamGames20242025!U$1,DataRegularSeason20242025!$D$2:$D$1315,TotalTeamGames20242025!$A31)</f>
        <v>2</v>
      </c>
      <c r="W31" s="21"/>
      <c r="X31" s="22">
        <f>COUNTIFS(DataRegularSeason20242025!$E$2:$E$1315,TotalTeamGames20242025!W$1,DataRegularSeason20242025!$D$2:$D$1315,TotalTeamGames20242025!$A31)</f>
        <v>1</v>
      </c>
      <c r="Y31" s="21"/>
      <c r="Z31" s="22">
        <f>COUNTIFS(DataRegularSeason20242025!$E$2:$E$1315,TotalTeamGames20242025!Y$1,DataRegularSeason20242025!$D$2:$D$1315,TotalTeamGames20242025!$A31)</f>
        <v>2</v>
      </c>
      <c r="AA31" s="21"/>
      <c r="AB31" s="22">
        <f>COUNTIFS(DataRegularSeason20242025!$E$2:$E$1315,TotalTeamGames20242025!AA$1,DataRegularSeason20242025!$D$2:$D$1315,TotalTeamGames20242025!$A31)</f>
        <v>1</v>
      </c>
      <c r="AC31" s="21"/>
      <c r="AD31" s="22">
        <f>COUNTIFS(DataRegularSeason20242025!$E$2:$E$1315,TotalTeamGames20242025!AC$1,DataRegularSeason20242025!$D$2:$D$1315,TotalTeamGames20242025!$A31)</f>
        <v>1</v>
      </c>
      <c r="AE31" s="21"/>
      <c r="AF31" s="25"/>
      <c r="AG31" s="21"/>
      <c r="AH31" s="22">
        <f>COUNTIFS(DataRegularSeason20242025!$E$2:$E$1315,TotalTeamGames20242025!AG$1,DataRegularSeason20242025!$D$2:$D$1315,TotalTeamGames20242025!$A31)</f>
        <v>1</v>
      </c>
      <c r="AI31" s="21"/>
      <c r="AJ31" s="22">
        <f>COUNTIFS(DataRegularSeason20242025!$E$2:$E$1315,TotalTeamGames20242025!AI$1,DataRegularSeason20242025!$D$2:$D$1315,TotalTeamGames20242025!$A31)</f>
        <v>1</v>
      </c>
      <c r="AK31" s="21"/>
      <c r="AL31" s="22">
        <f>COUNTIFS(DataRegularSeason20242025!$E$2:$E$1315,TotalTeamGames20242025!AK$1,DataRegularSeason20242025!$D$2:$D$1315,TotalTeamGames20242025!$A31)</f>
        <v>2</v>
      </c>
      <c r="AM31" s="21"/>
      <c r="AN31" s="22">
        <f>COUNTIFS(DataRegularSeason20242025!$E$2:$E$1315,TotalTeamGames20242025!AM$1,DataRegularSeason20242025!$D$2:$D$1315,TotalTeamGames20242025!$A31)</f>
        <v>1</v>
      </c>
      <c r="AO31" s="21"/>
      <c r="AP31" s="22">
        <f>COUNTIFS(DataRegularSeason20242025!$E$2:$E$1315,TotalTeamGames20242025!AO$1,DataRegularSeason20242025!$D$2:$D$1315,TotalTeamGames20242025!$A31)</f>
        <v>2</v>
      </c>
      <c r="AQ31" s="21"/>
      <c r="AR31" s="22">
        <f>COUNTIFS(DataRegularSeason20242025!$E$2:$E$1315,TotalTeamGames20242025!AQ$1,DataRegularSeason20242025!$D$2:$D$1315,TotalTeamGames20242025!$A31)</f>
        <v>2</v>
      </c>
      <c r="AS31" s="21"/>
      <c r="AT31" s="22">
        <f>COUNTIFS(DataRegularSeason20242025!$E$2:$E$1315,TotalTeamGames20242025!AS$1,DataRegularSeason20242025!$D$2:$D$1315,TotalTeamGames20242025!$A31)</f>
        <v>1</v>
      </c>
      <c r="AU31" s="21"/>
      <c r="AV31" s="22">
        <f>COUNTIFS(DataRegularSeason20242025!$E$2:$E$1315,TotalTeamGames20242025!AU$1,DataRegularSeason20242025!$D$2:$D$1315,TotalTeamGames20242025!$A31)</f>
        <v>1</v>
      </c>
      <c r="AW31" s="21"/>
      <c r="AX31" s="22">
        <f>COUNTIFS(DataRegularSeason20242025!$E$2:$E$1315,TotalTeamGames20242025!AW$1,DataRegularSeason20242025!$D$2:$D$1315,TotalTeamGames20242025!$A31)</f>
        <v>1</v>
      </c>
      <c r="AY31" s="21"/>
      <c r="AZ31" s="22">
        <f>COUNTIFS(DataRegularSeason20242025!$E$2:$E$1315,TotalTeamGames20242025!AY$1,DataRegularSeason20242025!$D$2:$D$1315,TotalTeamGames20242025!$A31)</f>
        <v>1</v>
      </c>
      <c r="BA31" s="21"/>
      <c r="BB31" s="22">
        <f>COUNTIFS(DataRegularSeason20242025!$E$2:$E$1315,TotalTeamGames20242025!BA$1,DataRegularSeason20242025!$D$2:$D$1315,TotalTeamGames20242025!$A31)</f>
        <v>1</v>
      </c>
      <c r="BC31" s="21"/>
      <c r="BD31" s="22">
        <f>COUNTIFS(DataRegularSeason20242025!$E$2:$E$1315,TotalTeamGames20242025!BC$1,DataRegularSeason20242025!$D$2:$D$1315,TotalTeamGames20242025!$A31)</f>
        <v>2</v>
      </c>
      <c r="BE31" s="21"/>
      <c r="BF31">
        <f>COUNTIFS(DataRegularSeason20242025!$E$2:$E$1315,TotalTeamGames20242025!BE$1,DataRegularSeason20242025!$D$2:$D$1315,TotalTeamGames20242025!$A31)</f>
        <v>1</v>
      </c>
      <c r="BG31" s="28"/>
      <c r="BH31" s="22">
        <f>COUNTIFS(DataRegularSeason20242025!$E$2:$E$1315,TotalTeamGames20242025!BG$1,DataRegularSeason20242025!$D$2:$D$1315,TotalTeamGames20242025!$A31)</f>
        <v>1</v>
      </c>
      <c r="BI31" s="21"/>
      <c r="BJ31" s="22">
        <f>COUNTIFS(DataRegularSeason20242025!$E$2:$E$1315,TotalTeamGames20242025!BI$1,DataRegularSeason20242025!$D$2:$D$1315,TotalTeamGames20242025!$A31)</f>
        <v>1</v>
      </c>
      <c r="BK31" s="21"/>
      <c r="BL31" s="22">
        <f>COUNTIFS(DataRegularSeason20242025!$E$2:$E$1315,TotalTeamGames20242025!BK$1,DataRegularSeason20242025!$D$2:$D$1315,TotalTeamGames20242025!$A31)</f>
        <v>1</v>
      </c>
      <c r="BM31" s="21"/>
      <c r="BN31" s="22">
        <f>COUNTIFS(DataRegularSeason20242025!$E$2:$E$1315,TotalTeamGames20242025!BM$1,DataRegularSeason20242025!$D$2:$D$1315,TotalTeamGames20242025!$A31)</f>
        <v>2</v>
      </c>
      <c r="BO31" s="29">
        <f t="shared" si="0"/>
        <v>41</v>
      </c>
      <c r="BP31" s="44">
        <f t="shared" ref="BP31" si="14">BO31+BO32</f>
        <v>82</v>
      </c>
    </row>
    <row r="32" spans="1:68" x14ac:dyDescent="0.25">
      <c r="A32" s="41"/>
      <c r="B32" s="23" t="s">
        <v>80</v>
      </c>
      <c r="C32" s="5">
        <f>COUNTIFS(DataRegularSeason20242025!$D$2:$D$1315,TotalTeamGames20242025!C$1,DataRegularSeason20242025!$E$2:$E$1315,TotalTeamGames20242025!$A31)</f>
        <v>1</v>
      </c>
      <c r="D32" s="26"/>
      <c r="E32" s="5">
        <f>COUNTIFS(DataRegularSeason20242025!$D$2:$D$1315,TotalTeamGames20242025!E$1,DataRegularSeason20242025!$E$2:$E$1315,TotalTeamGames20242025!$A31)</f>
        <v>1</v>
      </c>
      <c r="F32" s="26"/>
      <c r="G32" s="5">
        <f>COUNTIFS(DataRegularSeason20242025!$D$2:$D$1315,TotalTeamGames20242025!G$1,DataRegularSeason20242025!$E$2:$E$1315,TotalTeamGames20242025!$A31)</f>
        <v>2</v>
      </c>
      <c r="H32" s="26"/>
      <c r="I32" s="5">
        <f>COUNTIFS(DataRegularSeason20242025!$D$2:$D$1315,TotalTeamGames20242025!I$1,DataRegularSeason20242025!$E$2:$E$1315,TotalTeamGames20242025!$A31)</f>
        <v>2</v>
      </c>
      <c r="J32" s="26"/>
      <c r="K32" s="5">
        <f>COUNTIFS(DataRegularSeason20242025!$D$2:$D$1315,TotalTeamGames20242025!K$1,DataRegularSeason20242025!$E$2:$E$1315,TotalTeamGames20242025!$A31)</f>
        <v>1</v>
      </c>
      <c r="L32" s="26"/>
      <c r="M32" s="5">
        <f>COUNTIFS(DataRegularSeason20242025!$D$2:$D$1315,TotalTeamGames20242025!M$1,DataRegularSeason20242025!$E$2:$E$1315,TotalTeamGames20242025!$A31)</f>
        <v>1</v>
      </c>
      <c r="N32" s="26"/>
      <c r="O32" s="5">
        <f>COUNTIFS(DataRegularSeason20242025!$D$2:$D$1315,TotalTeamGames20242025!O$1,DataRegularSeason20242025!$E$2:$E$1315,TotalTeamGames20242025!$A31)</f>
        <v>1</v>
      </c>
      <c r="P32" s="26"/>
      <c r="Q32" s="5">
        <f>COUNTIFS(DataRegularSeason20242025!$D$2:$D$1315,TotalTeamGames20242025!Q$1,DataRegularSeason20242025!$E$2:$E$1315,TotalTeamGames20242025!$A31)</f>
        <v>1</v>
      </c>
      <c r="R32" s="26"/>
      <c r="S32" s="5">
        <f>COUNTIFS(DataRegularSeason20242025!$D$2:$D$1315,TotalTeamGames20242025!S$1,DataRegularSeason20242025!$E$2:$E$1315,TotalTeamGames20242025!$A31)</f>
        <v>1</v>
      </c>
      <c r="T32" s="26"/>
      <c r="U32" s="5">
        <f>COUNTIFS(DataRegularSeason20242025!$D$2:$D$1315,TotalTeamGames20242025!U$1,DataRegularSeason20242025!$E$2:$E$1315,TotalTeamGames20242025!$A31)</f>
        <v>2</v>
      </c>
      <c r="V32" s="26"/>
      <c r="W32" s="5">
        <f>COUNTIFS(DataRegularSeason20242025!$D$2:$D$1315,TotalTeamGames20242025!W$1,DataRegularSeason20242025!$E$2:$E$1315,TotalTeamGames20242025!$A31)</f>
        <v>1</v>
      </c>
      <c r="X32" s="26"/>
      <c r="Y32" s="5">
        <f>COUNTIFS(DataRegularSeason20242025!$D$2:$D$1315,TotalTeamGames20242025!Y$1,DataRegularSeason20242025!$E$2:$E$1315,TotalTeamGames20242025!$A31)</f>
        <v>2</v>
      </c>
      <c r="Z32" s="26"/>
      <c r="AA32" s="5">
        <f>COUNTIFS(DataRegularSeason20242025!$D$2:$D$1315,TotalTeamGames20242025!AA$1,DataRegularSeason20242025!$E$2:$E$1315,TotalTeamGames20242025!$A31)</f>
        <v>1</v>
      </c>
      <c r="AB32" s="26"/>
      <c r="AC32" s="5">
        <f>COUNTIFS(DataRegularSeason20242025!$D$2:$D$1315,TotalTeamGames20242025!AC$1,DataRegularSeason20242025!$E$2:$E$1315,TotalTeamGames20242025!$A31)</f>
        <v>1</v>
      </c>
      <c r="AD32" s="26"/>
      <c r="AE32" s="24"/>
      <c r="AF32" s="26"/>
      <c r="AG32" s="5">
        <f>COUNTIFS(DataRegularSeason20242025!$D$2:$D$1315,TotalTeamGames20242025!AG$1,DataRegularSeason20242025!$E$2:$E$1315,TotalTeamGames20242025!$A31)</f>
        <v>2</v>
      </c>
      <c r="AH32" s="26"/>
      <c r="AI32" s="5">
        <f>COUNTIFS(DataRegularSeason20242025!$D$2:$D$1315,TotalTeamGames20242025!AI$1,DataRegularSeason20242025!$E$2:$E$1315,TotalTeamGames20242025!$A31)</f>
        <v>1</v>
      </c>
      <c r="AJ32" s="26"/>
      <c r="AK32" s="5">
        <f>COUNTIFS(DataRegularSeason20242025!$D$2:$D$1315,TotalTeamGames20242025!AK$1,DataRegularSeason20242025!$E$2:$E$1315,TotalTeamGames20242025!$A31)</f>
        <v>1</v>
      </c>
      <c r="AL32" s="26"/>
      <c r="AM32" s="5">
        <f>COUNTIFS(DataRegularSeason20242025!$D$2:$D$1315,TotalTeamGames20242025!AM$1,DataRegularSeason20242025!$E$2:$E$1315,TotalTeamGames20242025!$A31)</f>
        <v>2</v>
      </c>
      <c r="AN32" s="26"/>
      <c r="AO32" s="5">
        <f>COUNTIFS(DataRegularSeason20242025!$D$2:$D$1315,TotalTeamGames20242025!AO$1,DataRegularSeason20242025!$E$2:$E$1315,TotalTeamGames20242025!$A31)</f>
        <v>2</v>
      </c>
      <c r="AP32" s="26"/>
      <c r="AQ32" s="5">
        <f>COUNTIFS(DataRegularSeason20242025!$D$2:$D$1315,TotalTeamGames20242025!AQ$1,DataRegularSeason20242025!$E$2:$E$1315,TotalTeamGames20242025!$A31)</f>
        <v>1</v>
      </c>
      <c r="AR32" s="26"/>
      <c r="AS32" s="5">
        <f>COUNTIFS(DataRegularSeason20242025!$D$2:$D$1315,TotalTeamGames20242025!AS$1,DataRegularSeason20242025!$E$2:$E$1315,TotalTeamGames20242025!$A31)</f>
        <v>2</v>
      </c>
      <c r="AT32" s="26"/>
      <c r="AU32" s="5">
        <f>COUNTIFS(DataRegularSeason20242025!$D$2:$D$1315,TotalTeamGames20242025!AU$1,DataRegularSeason20242025!$E$2:$E$1315,TotalTeamGames20242025!$A31)</f>
        <v>1</v>
      </c>
      <c r="AV32" s="26"/>
      <c r="AW32" s="5">
        <f>COUNTIFS(DataRegularSeason20242025!$D$2:$D$1315,TotalTeamGames20242025!AW$1,DataRegularSeason20242025!$E$2:$E$1315,TotalTeamGames20242025!$A31)</f>
        <v>1</v>
      </c>
      <c r="AX32" s="26"/>
      <c r="AY32" s="5">
        <f>COUNTIFS(DataRegularSeason20242025!$D$2:$D$1315,TotalTeamGames20242025!AY$1,DataRegularSeason20242025!$E$2:$E$1315,TotalTeamGames20242025!$A31)</f>
        <v>1</v>
      </c>
      <c r="AZ32" s="26"/>
      <c r="BA32" s="5">
        <f>COUNTIFS(DataRegularSeason20242025!$D$2:$D$1315,TotalTeamGames20242025!BA$1,DataRegularSeason20242025!$E$2:$E$1315,TotalTeamGames20242025!$A31)</f>
        <v>2</v>
      </c>
      <c r="BB32" s="26"/>
      <c r="BC32" s="5">
        <f>COUNTIFS(DataRegularSeason20242025!$D$2:$D$1315,TotalTeamGames20242025!BC$1,DataRegularSeason20242025!$E$2:$E$1315,TotalTeamGames20242025!$A31)</f>
        <v>2</v>
      </c>
      <c r="BD32" s="26"/>
      <c r="BE32" s="5">
        <f>COUNTIFS(DataRegularSeason20242025!$D$2:$D$1315,TotalTeamGames20242025!BE$1,DataRegularSeason20242025!$E$2:$E$1315,TotalTeamGames20242025!$A31)</f>
        <v>1</v>
      </c>
      <c r="BF32" s="24"/>
      <c r="BG32" s="27">
        <f>COUNTIFS(DataRegularSeason20242025!$D$2:$D$1315,TotalTeamGames20242025!BG$1,DataRegularSeason20242025!$E$2:$E$1315,TotalTeamGames20242025!$A31)</f>
        <v>1</v>
      </c>
      <c r="BH32" s="26"/>
      <c r="BI32" s="5">
        <f>COUNTIFS(DataRegularSeason20242025!$D$2:$D$1315,TotalTeamGames20242025!BI$1,DataRegularSeason20242025!$E$2:$E$1315,TotalTeamGames20242025!$A31)</f>
        <v>1</v>
      </c>
      <c r="BJ32" s="26"/>
      <c r="BK32" s="5">
        <f>COUNTIFS(DataRegularSeason20242025!$D$2:$D$1315,TotalTeamGames20242025!BK$1,DataRegularSeason20242025!$E$2:$E$1315,TotalTeamGames20242025!$A31)</f>
        <v>1</v>
      </c>
      <c r="BL32" s="26"/>
      <c r="BM32" s="5">
        <f>COUNTIFS(DataRegularSeason20242025!$D$2:$D$1315,TotalTeamGames20242025!BM$1,DataRegularSeason20242025!$E$2:$E$1315,TotalTeamGames20242025!$A31)</f>
        <v>1</v>
      </c>
      <c r="BN32" s="26"/>
      <c r="BO32" s="30">
        <f t="shared" si="0"/>
        <v>41</v>
      </c>
      <c r="BP32" s="44"/>
    </row>
    <row r="33" spans="1:68" x14ac:dyDescent="0.25">
      <c r="A33" s="40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COUNTIFS(DataRegularSeason20242025!$E$2:$E$1315,TotalTeamGames20242025!C$1,DataRegularSeason20242025!$D$2:$D$1315,TotalTeamGames20242025!$A33)</f>
        <v>1</v>
      </c>
      <c r="E33" s="21"/>
      <c r="F33" s="22">
        <f>COUNTIFS(DataRegularSeason20242025!$E$2:$E$1315,TotalTeamGames20242025!E$1,DataRegularSeason20242025!$D$2:$D$1315,TotalTeamGames20242025!$A33)</f>
        <v>1</v>
      </c>
      <c r="G33" s="21"/>
      <c r="H33" s="22">
        <f>COUNTIFS(DataRegularSeason20242025!$E$2:$E$1315,TotalTeamGames20242025!G$1,DataRegularSeason20242025!$D$2:$D$1315,TotalTeamGames20242025!$A33)</f>
        <v>2</v>
      </c>
      <c r="I33" s="21"/>
      <c r="J33" s="22">
        <f>COUNTIFS(DataRegularSeason20242025!$E$2:$E$1315,TotalTeamGames20242025!I$1,DataRegularSeason20242025!$D$2:$D$1315,TotalTeamGames20242025!$A33)</f>
        <v>2</v>
      </c>
      <c r="K33" s="21"/>
      <c r="L33" s="22">
        <f>COUNTIFS(DataRegularSeason20242025!$E$2:$E$1315,TotalTeamGames20242025!K$1,DataRegularSeason20242025!$D$2:$D$1315,TotalTeamGames20242025!$A33)</f>
        <v>2</v>
      </c>
      <c r="M33" s="21"/>
      <c r="N33" s="22">
        <f>COUNTIFS(DataRegularSeason20242025!$E$2:$E$1315,TotalTeamGames20242025!M$1,DataRegularSeason20242025!$D$2:$D$1315,TotalTeamGames20242025!$A33)</f>
        <v>1</v>
      </c>
      <c r="O33" s="21"/>
      <c r="P33" s="22">
        <f>COUNTIFS(DataRegularSeason20242025!$E$2:$E$1315,TotalTeamGames20242025!O$1,DataRegularSeason20242025!$D$2:$D$1315,TotalTeamGames20242025!$A33)</f>
        <v>1</v>
      </c>
      <c r="Q33" s="21"/>
      <c r="R33" s="22">
        <f>COUNTIFS(DataRegularSeason20242025!$E$2:$E$1315,TotalTeamGames20242025!Q$1,DataRegularSeason20242025!$D$2:$D$1315,TotalTeamGames20242025!$A33)</f>
        <v>1</v>
      </c>
      <c r="S33" s="21"/>
      <c r="T33" s="22">
        <f>COUNTIFS(DataRegularSeason20242025!$E$2:$E$1315,TotalTeamGames20242025!S$1,DataRegularSeason20242025!$D$2:$D$1315,TotalTeamGames20242025!$A33)</f>
        <v>1</v>
      </c>
      <c r="U33" s="21"/>
      <c r="V33" s="22">
        <f>COUNTIFS(DataRegularSeason20242025!$E$2:$E$1315,TotalTeamGames20242025!U$1,DataRegularSeason20242025!$D$2:$D$1315,TotalTeamGames20242025!$A33)</f>
        <v>2</v>
      </c>
      <c r="W33" s="21"/>
      <c r="X33" s="22">
        <f>COUNTIFS(DataRegularSeason20242025!$E$2:$E$1315,TotalTeamGames20242025!W$1,DataRegularSeason20242025!$D$2:$D$1315,TotalTeamGames20242025!$A33)</f>
        <v>1</v>
      </c>
      <c r="Y33" s="21"/>
      <c r="Z33" s="22">
        <f>COUNTIFS(DataRegularSeason20242025!$E$2:$E$1315,TotalTeamGames20242025!Y$1,DataRegularSeason20242025!$D$2:$D$1315,TotalTeamGames20242025!$A33)</f>
        <v>2</v>
      </c>
      <c r="AA33" s="21"/>
      <c r="AB33" s="22">
        <f>COUNTIFS(DataRegularSeason20242025!$E$2:$E$1315,TotalTeamGames20242025!AA$1,DataRegularSeason20242025!$D$2:$D$1315,TotalTeamGames20242025!$A33)</f>
        <v>1</v>
      </c>
      <c r="AC33" s="21"/>
      <c r="AD33" s="22">
        <f>COUNTIFS(DataRegularSeason20242025!$E$2:$E$1315,TotalTeamGames20242025!AC$1,DataRegularSeason20242025!$D$2:$D$1315,TotalTeamGames20242025!$A33)</f>
        <v>1</v>
      </c>
      <c r="AE33" s="21"/>
      <c r="AF33" s="22">
        <f>COUNTIFS(DataRegularSeason20242025!$E$2:$E$1315,TotalTeamGames20242025!AE$1,DataRegularSeason20242025!$D$2:$D$1315,TotalTeamGames20242025!$A33)</f>
        <v>2</v>
      </c>
      <c r="AG33" s="21"/>
      <c r="AH33" s="25"/>
      <c r="AI33" s="21"/>
      <c r="AJ33" s="22">
        <f>COUNTIFS(DataRegularSeason20242025!$E$2:$E$1315,TotalTeamGames20242025!AI$1,DataRegularSeason20242025!$D$2:$D$1315,TotalTeamGames20242025!$A33)</f>
        <v>1</v>
      </c>
      <c r="AK33" s="21"/>
      <c r="AL33" s="22">
        <f>COUNTIFS(DataRegularSeason20242025!$E$2:$E$1315,TotalTeamGames20242025!AK$1,DataRegularSeason20242025!$D$2:$D$1315,TotalTeamGames20242025!$A33)</f>
        <v>1</v>
      </c>
      <c r="AM33" s="21"/>
      <c r="AN33" s="22">
        <f>COUNTIFS(DataRegularSeason20242025!$E$2:$E$1315,TotalTeamGames20242025!AM$1,DataRegularSeason20242025!$D$2:$D$1315,TotalTeamGames20242025!$A33)</f>
        <v>2</v>
      </c>
      <c r="AO33" s="21"/>
      <c r="AP33" s="22">
        <f>COUNTIFS(DataRegularSeason20242025!$E$2:$E$1315,TotalTeamGames20242025!AO$1,DataRegularSeason20242025!$D$2:$D$1315,TotalTeamGames20242025!$A33)</f>
        <v>1</v>
      </c>
      <c r="AQ33" s="21"/>
      <c r="AR33" s="22">
        <f>COUNTIFS(DataRegularSeason20242025!$E$2:$E$1315,TotalTeamGames20242025!AQ$1,DataRegularSeason20242025!$D$2:$D$1315,TotalTeamGames20242025!$A33)</f>
        <v>2</v>
      </c>
      <c r="AS33" s="21"/>
      <c r="AT33" s="22">
        <f>COUNTIFS(DataRegularSeason20242025!$E$2:$E$1315,TotalTeamGames20242025!AS$1,DataRegularSeason20242025!$D$2:$D$1315,TotalTeamGames20242025!$A33)</f>
        <v>2</v>
      </c>
      <c r="AU33" s="21"/>
      <c r="AV33" s="22">
        <f>COUNTIFS(DataRegularSeason20242025!$E$2:$E$1315,TotalTeamGames20242025!AU$1,DataRegularSeason20242025!$D$2:$D$1315,TotalTeamGames20242025!$A33)</f>
        <v>1</v>
      </c>
      <c r="AW33" s="21"/>
      <c r="AX33" s="22">
        <f>COUNTIFS(DataRegularSeason20242025!$E$2:$E$1315,TotalTeamGames20242025!AW$1,DataRegularSeason20242025!$D$2:$D$1315,TotalTeamGames20242025!$A33)</f>
        <v>1</v>
      </c>
      <c r="AY33" s="21"/>
      <c r="AZ33" s="22">
        <f>COUNTIFS(DataRegularSeason20242025!$E$2:$E$1315,TotalTeamGames20242025!AY$1,DataRegularSeason20242025!$D$2:$D$1315,TotalTeamGames20242025!$A33)</f>
        <v>1</v>
      </c>
      <c r="BA33" s="21"/>
      <c r="BB33" s="22">
        <f>COUNTIFS(DataRegularSeason20242025!$E$2:$E$1315,TotalTeamGames20242025!BA$1,DataRegularSeason20242025!$D$2:$D$1315,TotalTeamGames20242025!$A33)</f>
        <v>1</v>
      </c>
      <c r="BC33" s="21"/>
      <c r="BD33" s="22">
        <f>COUNTIFS(DataRegularSeason20242025!$E$2:$E$1315,TotalTeamGames20242025!BC$1,DataRegularSeason20242025!$D$2:$D$1315,TotalTeamGames20242025!$A33)</f>
        <v>1</v>
      </c>
      <c r="BE33" s="21"/>
      <c r="BF33">
        <f>COUNTIFS(DataRegularSeason20242025!$E$2:$E$1315,TotalTeamGames20242025!BE$1,DataRegularSeason20242025!$D$2:$D$1315,TotalTeamGames20242025!$A33)</f>
        <v>1</v>
      </c>
      <c r="BG33" s="28"/>
      <c r="BH33" s="22">
        <f>COUNTIFS(DataRegularSeason20242025!$E$2:$E$1315,TotalTeamGames20242025!BG$1,DataRegularSeason20242025!$D$2:$D$1315,TotalTeamGames20242025!$A33)</f>
        <v>1</v>
      </c>
      <c r="BI33" s="21"/>
      <c r="BJ33" s="22">
        <f>COUNTIFS(DataRegularSeason20242025!$E$2:$E$1315,TotalTeamGames20242025!BI$1,DataRegularSeason20242025!$D$2:$D$1315,TotalTeamGames20242025!$A33)</f>
        <v>1</v>
      </c>
      <c r="BK33" s="21"/>
      <c r="BL33" s="22">
        <f>COUNTIFS(DataRegularSeason20242025!$E$2:$E$1315,TotalTeamGames20242025!BK$1,DataRegularSeason20242025!$D$2:$D$1315,TotalTeamGames20242025!$A33)</f>
        <v>1</v>
      </c>
      <c r="BM33" s="21"/>
      <c r="BN33" s="22">
        <f>COUNTIFS(DataRegularSeason20242025!$E$2:$E$1315,TotalTeamGames20242025!BM$1,DataRegularSeason20242025!$D$2:$D$1315,TotalTeamGames20242025!$A33)</f>
        <v>2</v>
      </c>
      <c r="BO33" s="29">
        <f t="shared" si="0"/>
        <v>41</v>
      </c>
      <c r="BP33" s="44">
        <f t="shared" ref="BP33" si="15">BO33+BO34</f>
        <v>82</v>
      </c>
    </row>
    <row r="34" spans="1:68" x14ac:dyDescent="0.25">
      <c r="A34" s="41"/>
      <c r="B34" s="23" t="s">
        <v>80</v>
      </c>
      <c r="C34" s="5">
        <f>COUNTIFS(DataRegularSeason20242025!$D$2:$D$1315,TotalTeamGames20242025!C$1,DataRegularSeason20242025!$E$2:$E$1315,TotalTeamGames20242025!$A33)</f>
        <v>1</v>
      </c>
      <c r="D34" s="26"/>
      <c r="E34" s="5">
        <f>COUNTIFS(DataRegularSeason20242025!$D$2:$D$1315,TotalTeamGames20242025!E$1,DataRegularSeason20242025!$E$2:$E$1315,TotalTeamGames20242025!$A33)</f>
        <v>2</v>
      </c>
      <c r="F34" s="26"/>
      <c r="G34" s="5">
        <f>COUNTIFS(DataRegularSeason20242025!$D$2:$D$1315,TotalTeamGames20242025!G$1,DataRegularSeason20242025!$E$2:$E$1315,TotalTeamGames20242025!$A33)</f>
        <v>1</v>
      </c>
      <c r="H34" s="26"/>
      <c r="I34" s="5">
        <f>COUNTIFS(DataRegularSeason20242025!$D$2:$D$1315,TotalTeamGames20242025!I$1,DataRegularSeason20242025!$E$2:$E$1315,TotalTeamGames20242025!$A33)</f>
        <v>2</v>
      </c>
      <c r="J34" s="26"/>
      <c r="K34" s="5">
        <f>COUNTIFS(DataRegularSeason20242025!$D$2:$D$1315,TotalTeamGames20242025!K$1,DataRegularSeason20242025!$E$2:$E$1315,TotalTeamGames20242025!$A33)</f>
        <v>1</v>
      </c>
      <c r="L34" s="26"/>
      <c r="M34" s="5">
        <f>COUNTIFS(DataRegularSeason20242025!$D$2:$D$1315,TotalTeamGames20242025!M$1,DataRegularSeason20242025!$E$2:$E$1315,TotalTeamGames20242025!$A33)</f>
        <v>1</v>
      </c>
      <c r="N34" s="26"/>
      <c r="O34" s="5">
        <f>COUNTIFS(DataRegularSeason20242025!$D$2:$D$1315,TotalTeamGames20242025!O$1,DataRegularSeason20242025!$E$2:$E$1315,TotalTeamGames20242025!$A33)</f>
        <v>1</v>
      </c>
      <c r="P34" s="26"/>
      <c r="Q34" s="5">
        <f>COUNTIFS(DataRegularSeason20242025!$D$2:$D$1315,TotalTeamGames20242025!Q$1,DataRegularSeason20242025!$E$2:$E$1315,TotalTeamGames20242025!$A33)</f>
        <v>1</v>
      </c>
      <c r="R34" s="26"/>
      <c r="S34" s="5">
        <f>COUNTIFS(DataRegularSeason20242025!$D$2:$D$1315,TotalTeamGames20242025!S$1,DataRegularSeason20242025!$E$2:$E$1315,TotalTeamGames20242025!$A33)</f>
        <v>1</v>
      </c>
      <c r="T34" s="26"/>
      <c r="U34" s="5">
        <f>COUNTIFS(DataRegularSeason20242025!$D$2:$D$1315,TotalTeamGames20242025!U$1,DataRegularSeason20242025!$E$2:$E$1315,TotalTeamGames20242025!$A33)</f>
        <v>1</v>
      </c>
      <c r="V34" s="26"/>
      <c r="W34" s="5">
        <f>COUNTIFS(DataRegularSeason20242025!$D$2:$D$1315,TotalTeamGames20242025!W$1,DataRegularSeason20242025!$E$2:$E$1315,TotalTeamGames20242025!$A33)</f>
        <v>1</v>
      </c>
      <c r="X34" s="26"/>
      <c r="Y34" s="5">
        <f>COUNTIFS(DataRegularSeason20242025!$D$2:$D$1315,TotalTeamGames20242025!Y$1,DataRegularSeason20242025!$E$2:$E$1315,TotalTeamGames20242025!$A33)</f>
        <v>1</v>
      </c>
      <c r="Z34" s="26"/>
      <c r="AA34" s="5">
        <f>COUNTIFS(DataRegularSeason20242025!$D$2:$D$1315,TotalTeamGames20242025!AA$1,DataRegularSeason20242025!$E$2:$E$1315,TotalTeamGames20242025!$A33)</f>
        <v>1</v>
      </c>
      <c r="AB34" s="26"/>
      <c r="AC34" s="5">
        <f>COUNTIFS(DataRegularSeason20242025!$D$2:$D$1315,TotalTeamGames20242025!AC$1,DataRegularSeason20242025!$E$2:$E$1315,TotalTeamGames20242025!$A33)</f>
        <v>1</v>
      </c>
      <c r="AD34" s="26"/>
      <c r="AE34" s="5">
        <f>COUNTIFS(DataRegularSeason20242025!$D$2:$D$1315,TotalTeamGames20242025!AE$1,DataRegularSeason20242025!$E$2:$E$1315,TotalTeamGames20242025!$A33)</f>
        <v>1</v>
      </c>
      <c r="AF34" s="26"/>
      <c r="AG34" s="24"/>
      <c r="AH34" s="26"/>
      <c r="AI34" s="5">
        <f>COUNTIFS(DataRegularSeason20242025!$D$2:$D$1315,TotalTeamGames20242025!AI$1,DataRegularSeason20242025!$E$2:$E$1315,TotalTeamGames20242025!$A33)</f>
        <v>1</v>
      </c>
      <c r="AJ34" s="26"/>
      <c r="AK34" s="5">
        <f>COUNTIFS(DataRegularSeason20242025!$D$2:$D$1315,TotalTeamGames20242025!AK$1,DataRegularSeason20242025!$E$2:$E$1315,TotalTeamGames20242025!$A33)</f>
        <v>2</v>
      </c>
      <c r="AL34" s="26"/>
      <c r="AM34" s="5">
        <f>COUNTIFS(DataRegularSeason20242025!$D$2:$D$1315,TotalTeamGames20242025!AM$1,DataRegularSeason20242025!$E$2:$E$1315,TotalTeamGames20242025!$A33)</f>
        <v>2</v>
      </c>
      <c r="AN34" s="26"/>
      <c r="AO34" s="5">
        <f>COUNTIFS(DataRegularSeason20242025!$D$2:$D$1315,TotalTeamGames20242025!AO$1,DataRegularSeason20242025!$E$2:$E$1315,TotalTeamGames20242025!$A33)</f>
        <v>2</v>
      </c>
      <c r="AP34" s="26"/>
      <c r="AQ34" s="5">
        <f>COUNTIFS(DataRegularSeason20242025!$D$2:$D$1315,TotalTeamGames20242025!AQ$1,DataRegularSeason20242025!$E$2:$E$1315,TotalTeamGames20242025!$A33)</f>
        <v>2</v>
      </c>
      <c r="AR34" s="26"/>
      <c r="AS34" s="5">
        <f>COUNTIFS(DataRegularSeason20242025!$D$2:$D$1315,TotalTeamGames20242025!AS$1,DataRegularSeason20242025!$E$2:$E$1315,TotalTeamGames20242025!$A33)</f>
        <v>2</v>
      </c>
      <c r="AT34" s="26"/>
      <c r="AU34" s="5">
        <f>COUNTIFS(DataRegularSeason20242025!$D$2:$D$1315,TotalTeamGames20242025!AU$1,DataRegularSeason20242025!$E$2:$E$1315,TotalTeamGames20242025!$A33)</f>
        <v>1</v>
      </c>
      <c r="AV34" s="26"/>
      <c r="AW34" s="5">
        <f>COUNTIFS(DataRegularSeason20242025!$D$2:$D$1315,TotalTeamGames20242025!AW$1,DataRegularSeason20242025!$E$2:$E$1315,TotalTeamGames20242025!$A33)</f>
        <v>1</v>
      </c>
      <c r="AX34" s="26"/>
      <c r="AY34" s="5">
        <f>COUNTIFS(DataRegularSeason20242025!$D$2:$D$1315,TotalTeamGames20242025!AY$1,DataRegularSeason20242025!$E$2:$E$1315,TotalTeamGames20242025!$A33)</f>
        <v>1</v>
      </c>
      <c r="AZ34" s="26"/>
      <c r="BA34" s="5">
        <f>COUNTIFS(DataRegularSeason20242025!$D$2:$D$1315,TotalTeamGames20242025!BA$1,DataRegularSeason20242025!$E$2:$E$1315,TotalTeamGames20242025!$A33)</f>
        <v>2</v>
      </c>
      <c r="BB34" s="26"/>
      <c r="BC34" s="5">
        <f>COUNTIFS(DataRegularSeason20242025!$D$2:$D$1315,TotalTeamGames20242025!BC$1,DataRegularSeason20242025!$E$2:$E$1315,TotalTeamGames20242025!$A33)</f>
        <v>2</v>
      </c>
      <c r="BD34" s="26"/>
      <c r="BE34" s="5">
        <f>COUNTIFS(DataRegularSeason20242025!$D$2:$D$1315,TotalTeamGames20242025!BE$1,DataRegularSeason20242025!$E$2:$E$1315,TotalTeamGames20242025!$A33)</f>
        <v>1</v>
      </c>
      <c r="BF34" s="24"/>
      <c r="BG34" s="27">
        <f>COUNTIFS(DataRegularSeason20242025!$D$2:$D$1315,TotalTeamGames20242025!BG$1,DataRegularSeason20242025!$E$2:$E$1315,TotalTeamGames20242025!$A33)</f>
        <v>1</v>
      </c>
      <c r="BH34" s="26"/>
      <c r="BI34" s="5">
        <f>COUNTIFS(DataRegularSeason20242025!$D$2:$D$1315,TotalTeamGames20242025!BI$1,DataRegularSeason20242025!$E$2:$E$1315,TotalTeamGames20242025!$A33)</f>
        <v>1</v>
      </c>
      <c r="BJ34" s="26"/>
      <c r="BK34" s="5">
        <f>COUNTIFS(DataRegularSeason20242025!$D$2:$D$1315,TotalTeamGames20242025!BK$1,DataRegularSeason20242025!$E$2:$E$1315,TotalTeamGames20242025!$A33)</f>
        <v>1</v>
      </c>
      <c r="BL34" s="26"/>
      <c r="BM34" s="5">
        <f>COUNTIFS(DataRegularSeason20242025!$D$2:$D$1315,TotalTeamGames20242025!BM$1,DataRegularSeason20242025!$E$2:$E$1315,TotalTeamGames20242025!$A33)</f>
        <v>2</v>
      </c>
      <c r="BN34" s="26"/>
      <c r="BO34" s="30">
        <f t="shared" si="0"/>
        <v>41</v>
      </c>
      <c r="BP34" s="44"/>
    </row>
    <row r="35" spans="1:68" x14ac:dyDescent="0.25">
      <c r="A35" s="40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COUNTIFS(DataRegularSeason20242025!$E$2:$E$1315,TotalTeamGames20242025!C$1,DataRegularSeason20242025!$D$2:$D$1315,TotalTeamGames20242025!$A35)</f>
        <v>2</v>
      </c>
      <c r="E35" s="21"/>
      <c r="F35" s="22">
        <f>COUNTIFS(DataRegularSeason20242025!$E$2:$E$1315,TotalTeamGames20242025!E$1,DataRegularSeason20242025!$D$2:$D$1315,TotalTeamGames20242025!$A35)</f>
        <v>1</v>
      </c>
      <c r="G35" s="21"/>
      <c r="H35" s="22">
        <f>COUNTIFS(DataRegularSeason20242025!$E$2:$E$1315,TotalTeamGames20242025!G$1,DataRegularSeason20242025!$D$2:$D$1315,TotalTeamGames20242025!$A35)</f>
        <v>1</v>
      </c>
      <c r="I35" s="21"/>
      <c r="J35" s="22">
        <f>COUNTIFS(DataRegularSeason20242025!$E$2:$E$1315,TotalTeamGames20242025!I$1,DataRegularSeason20242025!$D$2:$D$1315,TotalTeamGames20242025!$A35)</f>
        <v>1</v>
      </c>
      <c r="K35" s="21"/>
      <c r="L35" s="22">
        <f>COUNTIFS(DataRegularSeason20242025!$E$2:$E$1315,TotalTeamGames20242025!K$1,DataRegularSeason20242025!$D$2:$D$1315,TotalTeamGames20242025!$A35)</f>
        <v>1</v>
      </c>
      <c r="M35" s="21"/>
      <c r="N35" s="22">
        <f>COUNTIFS(DataRegularSeason20242025!$E$2:$E$1315,TotalTeamGames20242025!M$1,DataRegularSeason20242025!$D$2:$D$1315,TotalTeamGames20242025!$A35)</f>
        <v>2</v>
      </c>
      <c r="O35" s="21"/>
      <c r="P35" s="22">
        <f>COUNTIFS(DataRegularSeason20242025!$E$2:$E$1315,TotalTeamGames20242025!O$1,DataRegularSeason20242025!$D$2:$D$1315,TotalTeamGames20242025!$A35)</f>
        <v>2</v>
      </c>
      <c r="Q35" s="21"/>
      <c r="R35" s="22">
        <f>COUNTIFS(DataRegularSeason20242025!$E$2:$E$1315,TotalTeamGames20242025!Q$1,DataRegularSeason20242025!$D$2:$D$1315,TotalTeamGames20242025!$A35)</f>
        <v>2</v>
      </c>
      <c r="S35" s="21"/>
      <c r="T35" s="22">
        <f>COUNTIFS(DataRegularSeason20242025!$E$2:$E$1315,TotalTeamGames20242025!S$1,DataRegularSeason20242025!$D$2:$D$1315,TotalTeamGames20242025!$A35)</f>
        <v>2</v>
      </c>
      <c r="U35" s="21"/>
      <c r="V35" s="22">
        <f>COUNTIFS(DataRegularSeason20242025!$E$2:$E$1315,TotalTeamGames20242025!U$1,DataRegularSeason20242025!$D$2:$D$1315,TotalTeamGames20242025!$A35)</f>
        <v>1</v>
      </c>
      <c r="W35" s="21"/>
      <c r="X35" s="22">
        <f>COUNTIFS(DataRegularSeason20242025!$E$2:$E$1315,TotalTeamGames20242025!W$1,DataRegularSeason20242025!$D$2:$D$1315,TotalTeamGames20242025!$A35)</f>
        <v>1</v>
      </c>
      <c r="Y35" s="21"/>
      <c r="Z35" s="22">
        <f>COUNTIFS(DataRegularSeason20242025!$E$2:$E$1315,TotalTeamGames20242025!Y$1,DataRegularSeason20242025!$D$2:$D$1315,TotalTeamGames20242025!$A35)</f>
        <v>1</v>
      </c>
      <c r="AA35" s="21"/>
      <c r="AB35" s="22">
        <f>COUNTIFS(DataRegularSeason20242025!$E$2:$E$1315,TotalTeamGames20242025!AA$1,DataRegularSeason20242025!$D$2:$D$1315,TotalTeamGames20242025!$A35)</f>
        <v>1</v>
      </c>
      <c r="AC35" s="21"/>
      <c r="AD35" s="22">
        <f>COUNTIFS(DataRegularSeason20242025!$E$2:$E$1315,TotalTeamGames20242025!AC$1,DataRegularSeason20242025!$D$2:$D$1315,TotalTeamGames20242025!$A35)</f>
        <v>2</v>
      </c>
      <c r="AE35" s="21"/>
      <c r="AF35" s="22">
        <f>COUNTIFS(DataRegularSeason20242025!$E$2:$E$1315,TotalTeamGames20242025!AE$1,DataRegularSeason20242025!$D$2:$D$1315,TotalTeamGames20242025!$A35)</f>
        <v>1</v>
      </c>
      <c r="AG35" s="21"/>
      <c r="AH35" s="22">
        <f>COUNTIFS(DataRegularSeason20242025!$E$2:$E$1315,TotalTeamGames20242025!AG$1,DataRegularSeason20242025!$D$2:$D$1315,TotalTeamGames20242025!$A35)</f>
        <v>1</v>
      </c>
      <c r="AI35" s="21"/>
      <c r="AJ35" s="25"/>
      <c r="AK35" s="21"/>
      <c r="AL35" s="22">
        <f>COUNTIFS(DataRegularSeason20242025!$E$2:$E$1315,TotalTeamGames20242025!AK$1,DataRegularSeason20242025!$D$2:$D$1315,TotalTeamGames20242025!$A35)</f>
        <v>1</v>
      </c>
      <c r="AM35" s="21"/>
      <c r="AN35" s="22">
        <f>COUNTIFS(DataRegularSeason20242025!$E$2:$E$1315,TotalTeamGames20242025!AM$1,DataRegularSeason20242025!$D$2:$D$1315,TotalTeamGames20242025!$A35)</f>
        <v>1</v>
      </c>
      <c r="AO35" s="21"/>
      <c r="AP35" s="22">
        <f>COUNTIFS(DataRegularSeason20242025!$E$2:$E$1315,TotalTeamGames20242025!AO$1,DataRegularSeason20242025!$D$2:$D$1315,TotalTeamGames20242025!$A35)</f>
        <v>1</v>
      </c>
      <c r="AQ35" s="21"/>
      <c r="AR35" s="22">
        <f>COUNTIFS(DataRegularSeason20242025!$E$2:$E$1315,TotalTeamGames20242025!AQ$1,DataRegularSeason20242025!$D$2:$D$1315,TotalTeamGames20242025!$A35)</f>
        <v>1</v>
      </c>
      <c r="AS35" s="21"/>
      <c r="AT35" s="22">
        <f>COUNTIFS(DataRegularSeason20242025!$E$2:$E$1315,TotalTeamGames20242025!AS$1,DataRegularSeason20242025!$D$2:$D$1315,TotalTeamGames20242025!$A35)</f>
        <v>1</v>
      </c>
      <c r="AU35" s="21"/>
      <c r="AV35" s="22">
        <f>COUNTIFS(DataRegularSeason20242025!$E$2:$E$1315,TotalTeamGames20242025!AU$1,DataRegularSeason20242025!$D$2:$D$1315,TotalTeamGames20242025!$A35)</f>
        <v>1</v>
      </c>
      <c r="AW35" s="21"/>
      <c r="AX35" s="22">
        <f>COUNTIFS(DataRegularSeason20242025!$E$2:$E$1315,TotalTeamGames20242025!AW$1,DataRegularSeason20242025!$D$2:$D$1315,TotalTeamGames20242025!$A35)</f>
        <v>2</v>
      </c>
      <c r="AY35" s="21"/>
      <c r="AZ35" s="22">
        <f>COUNTIFS(DataRegularSeason20242025!$E$2:$E$1315,TotalTeamGames20242025!AY$1,DataRegularSeason20242025!$D$2:$D$1315,TotalTeamGames20242025!$A35)</f>
        <v>2</v>
      </c>
      <c r="BA35" s="21"/>
      <c r="BB35" s="22">
        <f>COUNTIFS(DataRegularSeason20242025!$E$2:$E$1315,TotalTeamGames20242025!BA$1,DataRegularSeason20242025!$D$2:$D$1315,TotalTeamGames20242025!$A35)</f>
        <v>1</v>
      </c>
      <c r="BC35" s="21"/>
      <c r="BD35" s="22">
        <f>COUNTIFS(DataRegularSeason20242025!$E$2:$E$1315,TotalTeamGames20242025!BC$1,DataRegularSeason20242025!$D$2:$D$1315,TotalTeamGames20242025!$A35)</f>
        <v>1</v>
      </c>
      <c r="BE35" s="21"/>
      <c r="BF35">
        <f>COUNTIFS(DataRegularSeason20242025!$E$2:$E$1315,TotalTeamGames20242025!BE$1,DataRegularSeason20242025!$D$2:$D$1315,TotalTeamGames20242025!$A35)</f>
        <v>1</v>
      </c>
      <c r="BG35" s="28"/>
      <c r="BH35" s="22">
        <f>COUNTIFS(DataRegularSeason20242025!$E$2:$E$1315,TotalTeamGames20242025!BG$1,DataRegularSeason20242025!$D$2:$D$1315,TotalTeamGames20242025!$A35)</f>
        <v>2</v>
      </c>
      <c r="BI35" s="21"/>
      <c r="BJ35" s="22">
        <f>COUNTIFS(DataRegularSeason20242025!$E$2:$E$1315,TotalTeamGames20242025!BI$1,DataRegularSeason20242025!$D$2:$D$1315,TotalTeamGames20242025!$A35)</f>
        <v>1</v>
      </c>
      <c r="BK35" s="21"/>
      <c r="BL35" s="22">
        <f>COUNTIFS(DataRegularSeason20242025!$E$2:$E$1315,TotalTeamGames20242025!BK$1,DataRegularSeason20242025!$D$2:$D$1315,TotalTeamGames20242025!$A35)</f>
        <v>2</v>
      </c>
      <c r="BM35" s="21"/>
      <c r="BN35" s="22">
        <f>COUNTIFS(DataRegularSeason20242025!$E$2:$E$1315,TotalTeamGames20242025!BM$1,DataRegularSeason20242025!$D$2:$D$1315,TotalTeamGames20242025!$A35)</f>
        <v>1</v>
      </c>
      <c r="BO35" s="29">
        <f t="shared" si="0"/>
        <v>41</v>
      </c>
      <c r="BP35" s="44">
        <f t="shared" ref="BP35" si="16">BO35+BO36</f>
        <v>82</v>
      </c>
    </row>
    <row r="36" spans="1:68" x14ac:dyDescent="0.25">
      <c r="A36" s="41"/>
      <c r="B36" s="23" t="s">
        <v>80</v>
      </c>
      <c r="C36" s="5">
        <f>COUNTIFS(DataRegularSeason20242025!$D$2:$D$1315,TotalTeamGames20242025!C$1,DataRegularSeason20242025!$E$2:$E$1315,TotalTeamGames20242025!$A35)</f>
        <v>1</v>
      </c>
      <c r="D36" s="26"/>
      <c r="E36" s="5">
        <f>COUNTIFS(DataRegularSeason20242025!$D$2:$D$1315,TotalTeamGames20242025!E$1,DataRegularSeason20242025!$E$2:$E$1315,TotalTeamGames20242025!$A35)</f>
        <v>1</v>
      </c>
      <c r="F36" s="26"/>
      <c r="G36" s="5">
        <f>COUNTIFS(DataRegularSeason20242025!$D$2:$D$1315,TotalTeamGames20242025!G$1,DataRegularSeason20242025!$E$2:$E$1315,TotalTeamGames20242025!$A35)</f>
        <v>1</v>
      </c>
      <c r="H36" s="26"/>
      <c r="I36" s="5">
        <f>COUNTIFS(DataRegularSeason20242025!$D$2:$D$1315,TotalTeamGames20242025!I$1,DataRegularSeason20242025!$E$2:$E$1315,TotalTeamGames20242025!$A35)</f>
        <v>1</v>
      </c>
      <c r="J36" s="26"/>
      <c r="K36" s="5">
        <f>COUNTIFS(DataRegularSeason20242025!$D$2:$D$1315,TotalTeamGames20242025!K$1,DataRegularSeason20242025!$E$2:$E$1315,TotalTeamGames20242025!$A35)</f>
        <v>1</v>
      </c>
      <c r="L36" s="26"/>
      <c r="M36" s="5">
        <f>COUNTIFS(DataRegularSeason20242025!$D$2:$D$1315,TotalTeamGames20242025!M$1,DataRegularSeason20242025!$E$2:$E$1315,TotalTeamGames20242025!$A35)</f>
        <v>1</v>
      </c>
      <c r="N36" s="26"/>
      <c r="O36" s="5">
        <f>COUNTIFS(DataRegularSeason20242025!$D$2:$D$1315,TotalTeamGames20242025!O$1,DataRegularSeason20242025!$E$2:$E$1315,TotalTeamGames20242025!$A35)</f>
        <v>2</v>
      </c>
      <c r="P36" s="26"/>
      <c r="Q36" s="5">
        <f>COUNTIFS(DataRegularSeason20242025!$D$2:$D$1315,TotalTeamGames20242025!Q$1,DataRegularSeason20242025!$E$2:$E$1315,TotalTeamGames20242025!$A35)</f>
        <v>2</v>
      </c>
      <c r="R36" s="26"/>
      <c r="S36" s="5">
        <f>COUNTIFS(DataRegularSeason20242025!$D$2:$D$1315,TotalTeamGames20242025!S$1,DataRegularSeason20242025!$E$2:$E$1315,TotalTeamGames20242025!$A35)</f>
        <v>2</v>
      </c>
      <c r="T36" s="26"/>
      <c r="U36" s="5">
        <f>COUNTIFS(DataRegularSeason20242025!$D$2:$D$1315,TotalTeamGames20242025!U$1,DataRegularSeason20242025!$E$2:$E$1315,TotalTeamGames20242025!$A35)</f>
        <v>1</v>
      </c>
      <c r="V36" s="26"/>
      <c r="W36" s="5">
        <f>COUNTIFS(DataRegularSeason20242025!$D$2:$D$1315,TotalTeamGames20242025!W$1,DataRegularSeason20242025!$E$2:$E$1315,TotalTeamGames20242025!$A35)</f>
        <v>2</v>
      </c>
      <c r="X36" s="26"/>
      <c r="Y36" s="5">
        <f>COUNTIFS(DataRegularSeason20242025!$D$2:$D$1315,TotalTeamGames20242025!Y$1,DataRegularSeason20242025!$E$2:$E$1315,TotalTeamGames20242025!$A35)</f>
        <v>1</v>
      </c>
      <c r="Z36" s="26"/>
      <c r="AA36" s="5">
        <f>COUNTIFS(DataRegularSeason20242025!$D$2:$D$1315,TotalTeamGames20242025!AA$1,DataRegularSeason20242025!$E$2:$E$1315,TotalTeamGames20242025!$A35)</f>
        <v>2</v>
      </c>
      <c r="AB36" s="26"/>
      <c r="AC36" s="5">
        <f>COUNTIFS(DataRegularSeason20242025!$D$2:$D$1315,TotalTeamGames20242025!AC$1,DataRegularSeason20242025!$E$2:$E$1315,TotalTeamGames20242025!$A35)</f>
        <v>1</v>
      </c>
      <c r="AD36" s="26"/>
      <c r="AE36" s="5">
        <f>COUNTIFS(DataRegularSeason20242025!$D$2:$D$1315,TotalTeamGames20242025!AE$1,DataRegularSeason20242025!$E$2:$E$1315,TotalTeamGames20242025!$A35)</f>
        <v>1</v>
      </c>
      <c r="AF36" s="26"/>
      <c r="AG36" s="5">
        <f>COUNTIFS(DataRegularSeason20242025!$D$2:$D$1315,TotalTeamGames20242025!AG$1,DataRegularSeason20242025!$E$2:$E$1315,TotalTeamGames20242025!$A35)</f>
        <v>1</v>
      </c>
      <c r="AH36" s="26"/>
      <c r="AI36" s="24"/>
      <c r="AJ36" s="26"/>
      <c r="AK36" s="5">
        <f>COUNTIFS(DataRegularSeason20242025!$D$2:$D$1315,TotalTeamGames20242025!AK$1,DataRegularSeason20242025!$E$2:$E$1315,TotalTeamGames20242025!$A35)</f>
        <v>1</v>
      </c>
      <c r="AL36" s="26"/>
      <c r="AM36" s="5">
        <f>COUNTIFS(DataRegularSeason20242025!$D$2:$D$1315,TotalTeamGames20242025!AM$1,DataRegularSeason20242025!$E$2:$E$1315,TotalTeamGames20242025!$A35)</f>
        <v>1</v>
      </c>
      <c r="AN36" s="26"/>
      <c r="AO36" s="5">
        <f>COUNTIFS(DataRegularSeason20242025!$D$2:$D$1315,TotalTeamGames20242025!AO$1,DataRegularSeason20242025!$E$2:$E$1315,TotalTeamGames20242025!$A35)</f>
        <v>1</v>
      </c>
      <c r="AP36" s="26"/>
      <c r="AQ36" s="5">
        <f>COUNTIFS(DataRegularSeason20242025!$D$2:$D$1315,TotalTeamGames20242025!AQ$1,DataRegularSeason20242025!$E$2:$E$1315,TotalTeamGames20242025!$A35)</f>
        <v>1</v>
      </c>
      <c r="AR36" s="26"/>
      <c r="AS36" s="5">
        <f>COUNTIFS(DataRegularSeason20242025!$D$2:$D$1315,TotalTeamGames20242025!AS$1,DataRegularSeason20242025!$E$2:$E$1315,TotalTeamGames20242025!$A35)</f>
        <v>1</v>
      </c>
      <c r="AT36" s="26"/>
      <c r="AU36" s="5">
        <f>COUNTIFS(DataRegularSeason20242025!$D$2:$D$1315,TotalTeamGames20242025!AU$1,DataRegularSeason20242025!$E$2:$E$1315,TotalTeamGames20242025!$A35)</f>
        <v>2</v>
      </c>
      <c r="AV36" s="26"/>
      <c r="AW36" s="5">
        <f>COUNTIFS(DataRegularSeason20242025!$D$2:$D$1315,TotalTeamGames20242025!AW$1,DataRegularSeason20242025!$E$2:$E$1315,TotalTeamGames20242025!$A35)</f>
        <v>1</v>
      </c>
      <c r="AX36" s="26"/>
      <c r="AY36" s="5">
        <f>COUNTIFS(DataRegularSeason20242025!$D$2:$D$1315,TotalTeamGames20242025!AY$1,DataRegularSeason20242025!$E$2:$E$1315,TotalTeamGames20242025!$A35)</f>
        <v>2</v>
      </c>
      <c r="AZ36" s="26"/>
      <c r="BA36" s="5">
        <f>COUNTIFS(DataRegularSeason20242025!$D$2:$D$1315,TotalTeamGames20242025!BA$1,DataRegularSeason20242025!$E$2:$E$1315,TotalTeamGames20242025!$A35)</f>
        <v>1</v>
      </c>
      <c r="BB36" s="26"/>
      <c r="BC36" s="5">
        <f>COUNTIFS(DataRegularSeason20242025!$D$2:$D$1315,TotalTeamGames20242025!BC$1,DataRegularSeason20242025!$E$2:$E$1315,TotalTeamGames20242025!$A35)</f>
        <v>1</v>
      </c>
      <c r="BD36" s="26"/>
      <c r="BE36" s="5">
        <f>COUNTIFS(DataRegularSeason20242025!$D$2:$D$1315,TotalTeamGames20242025!BE$1,DataRegularSeason20242025!$E$2:$E$1315,TotalTeamGames20242025!$A35)</f>
        <v>2</v>
      </c>
      <c r="BF36" s="24"/>
      <c r="BG36" s="27">
        <f>COUNTIFS(DataRegularSeason20242025!$D$2:$D$1315,TotalTeamGames20242025!BG$1,DataRegularSeason20242025!$E$2:$E$1315,TotalTeamGames20242025!$A35)</f>
        <v>1</v>
      </c>
      <c r="BH36" s="26"/>
      <c r="BI36" s="5">
        <f>COUNTIFS(DataRegularSeason20242025!$D$2:$D$1315,TotalTeamGames20242025!BI$1,DataRegularSeason20242025!$E$2:$E$1315,TotalTeamGames20242025!$A35)</f>
        <v>2</v>
      </c>
      <c r="BJ36" s="26"/>
      <c r="BK36" s="5">
        <f>COUNTIFS(DataRegularSeason20242025!$D$2:$D$1315,TotalTeamGames20242025!BK$1,DataRegularSeason20242025!$E$2:$E$1315,TotalTeamGames20242025!$A35)</f>
        <v>2</v>
      </c>
      <c r="BL36" s="26"/>
      <c r="BM36" s="5">
        <f>COUNTIFS(DataRegularSeason20242025!$D$2:$D$1315,TotalTeamGames20242025!BM$1,DataRegularSeason20242025!$E$2:$E$1315,TotalTeamGames20242025!$A35)</f>
        <v>1</v>
      </c>
      <c r="BN36" s="26"/>
      <c r="BO36" s="30">
        <f t="shared" si="0"/>
        <v>41</v>
      </c>
      <c r="BP36" s="44"/>
    </row>
    <row r="37" spans="1:68" x14ac:dyDescent="0.25">
      <c r="A37" s="40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COUNTIFS(DataRegularSeason20242025!$E$2:$E$1315,TotalTeamGames20242025!C$1,DataRegularSeason20242025!$D$2:$D$1315,TotalTeamGames20242025!$A37)</f>
        <v>1</v>
      </c>
      <c r="E37" s="21"/>
      <c r="F37" s="22">
        <f>COUNTIFS(DataRegularSeason20242025!$E$2:$E$1315,TotalTeamGames20242025!E$1,DataRegularSeason20242025!$D$2:$D$1315,TotalTeamGames20242025!$A37)</f>
        <v>2</v>
      </c>
      <c r="G37" s="21"/>
      <c r="H37" s="22">
        <f>COUNTIFS(DataRegularSeason20242025!$E$2:$E$1315,TotalTeamGames20242025!G$1,DataRegularSeason20242025!$D$2:$D$1315,TotalTeamGames20242025!$A37)</f>
        <v>1</v>
      </c>
      <c r="I37" s="21"/>
      <c r="J37" s="22">
        <f>COUNTIFS(DataRegularSeason20242025!$E$2:$E$1315,TotalTeamGames20242025!I$1,DataRegularSeason20242025!$D$2:$D$1315,TotalTeamGames20242025!$A37)</f>
        <v>2</v>
      </c>
      <c r="K37" s="21"/>
      <c r="L37" s="22">
        <f>COUNTIFS(DataRegularSeason20242025!$E$2:$E$1315,TotalTeamGames20242025!K$1,DataRegularSeason20242025!$D$2:$D$1315,TotalTeamGames20242025!$A37)</f>
        <v>2</v>
      </c>
      <c r="M37" s="21"/>
      <c r="N37" s="22">
        <f>COUNTIFS(DataRegularSeason20242025!$E$2:$E$1315,TotalTeamGames20242025!M$1,DataRegularSeason20242025!$D$2:$D$1315,TotalTeamGames20242025!$A37)</f>
        <v>1</v>
      </c>
      <c r="O37" s="21"/>
      <c r="P37" s="22">
        <f>COUNTIFS(DataRegularSeason20242025!$E$2:$E$1315,TotalTeamGames20242025!O$1,DataRegularSeason20242025!$D$2:$D$1315,TotalTeamGames20242025!$A37)</f>
        <v>1</v>
      </c>
      <c r="Q37" s="21"/>
      <c r="R37" s="22">
        <f>COUNTIFS(DataRegularSeason20242025!$E$2:$E$1315,TotalTeamGames20242025!Q$1,DataRegularSeason20242025!$D$2:$D$1315,TotalTeamGames20242025!$A37)</f>
        <v>1</v>
      </c>
      <c r="S37" s="21"/>
      <c r="T37" s="22">
        <f>COUNTIFS(DataRegularSeason20242025!$E$2:$E$1315,TotalTeamGames20242025!S$1,DataRegularSeason20242025!$D$2:$D$1315,TotalTeamGames20242025!$A37)</f>
        <v>1</v>
      </c>
      <c r="U37" s="21"/>
      <c r="V37" s="22">
        <f>COUNTIFS(DataRegularSeason20242025!$E$2:$E$1315,TotalTeamGames20242025!U$1,DataRegularSeason20242025!$D$2:$D$1315,TotalTeamGames20242025!$A37)</f>
        <v>1</v>
      </c>
      <c r="W37" s="21"/>
      <c r="X37" s="22">
        <f>COUNTIFS(DataRegularSeason20242025!$E$2:$E$1315,TotalTeamGames20242025!W$1,DataRegularSeason20242025!$D$2:$D$1315,TotalTeamGames20242025!$A37)</f>
        <v>1</v>
      </c>
      <c r="Y37" s="21"/>
      <c r="Z37" s="22">
        <f>COUNTIFS(DataRegularSeason20242025!$E$2:$E$1315,TotalTeamGames20242025!Y$1,DataRegularSeason20242025!$D$2:$D$1315,TotalTeamGames20242025!$A37)</f>
        <v>1</v>
      </c>
      <c r="AA37" s="21"/>
      <c r="AB37" s="22">
        <f>COUNTIFS(DataRegularSeason20242025!$E$2:$E$1315,TotalTeamGames20242025!AA$1,DataRegularSeason20242025!$D$2:$D$1315,TotalTeamGames20242025!$A37)</f>
        <v>1</v>
      </c>
      <c r="AC37" s="21"/>
      <c r="AD37" s="22">
        <f>COUNTIFS(DataRegularSeason20242025!$E$2:$E$1315,TotalTeamGames20242025!AC$1,DataRegularSeason20242025!$D$2:$D$1315,TotalTeamGames20242025!$A37)</f>
        <v>1</v>
      </c>
      <c r="AE37" s="21"/>
      <c r="AF37" s="22">
        <f>COUNTIFS(DataRegularSeason20242025!$E$2:$E$1315,TotalTeamGames20242025!AE$1,DataRegularSeason20242025!$D$2:$D$1315,TotalTeamGames20242025!$A37)</f>
        <v>1</v>
      </c>
      <c r="AG37" s="21"/>
      <c r="AH37" s="22">
        <f>COUNTIFS(DataRegularSeason20242025!$E$2:$E$1315,TotalTeamGames20242025!AG$1,DataRegularSeason20242025!$D$2:$D$1315,TotalTeamGames20242025!$A37)</f>
        <v>2</v>
      </c>
      <c r="AI37" s="21"/>
      <c r="AJ37" s="22">
        <f>COUNTIFS(DataRegularSeason20242025!$E$2:$E$1315,TotalTeamGames20242025!AI$1,DataRegularSeason20242025!$D$2:$D$1315,TotalTeamGames20242025!$A37)</f>
        <v>1</v>
      </c>
      <c r="AK37" s="21"/>
      <c r="AL37" s="25"/>
      <c r="AM37" s="21"/>
      <c r="AN37" s="22">
        <f>COUNTIFS(DataRegularSeason20242025!$E$2:$E$1315,TotalTeamGames20242025!AM$1,DataRegularSeason20242025!$D$2:$D$1315,TotalTeamGames20242025!$A37)</f>
        <v>2</v>
      </c>
      <c r="AO37" s="21"/>
      <c r="AP37" s="22">
        <f>COUNTIFS(DataRegularSeason20242025!$E$2:$E$1315,TotalTeamGames20242025!AO$1,DataRegularSeason20242025!$D$2:$D$1315,TotalTeamGames20242025!$A37)</f>
        <v>2</v>
      </c>
      <c r="AQ37" s="21"/>
      <c r="AR37" s="22">
        <f>COUNTIFS(DataRegularSeason20242025!$E$2:$E$1315,TotalTeamGames20242025!AQ$1,DataRegularSeason20242025!$D$2:$D$1315,TotalTeamGames20242025!$A37)</f>
        <v>2</v>
      </c>
      <c r="AS37" s="21"/>
      <c r="AT37" s="22">
        <f>COUNTIFS(DataRegularSeason20242025!$E$2:$E$1315,TotalTeamGames20242025!AS$1,DataRegularSeason20242025!$D$2:$D$1315,TotalTeamGames20242025!$A37)</f>
        <v>2</v>
      </c>
      <c r="AU37" s="21"/>
      <c r="AV37" s="22">
        <f>COUNTIFS(DataRegularSeason20242025!$E$2:$E$1315,TotalTeamGames20242025!AU$1,DataRegularSeason20242025!$D$2:$D$1315,TotalTeamGames20242025!$A37)</f>
        <v>1</v>
      </c>
      <c r="AW37" s="21"/>
      <c r="AX37" s="22">
        <f>COUNTIFS(DataRegularSeason20242025!$E$2:$E$1315,TotalTeamGames20242025!AW$1,DataRegularSeason20242025!$D$2:$D$1315,TotalTeamGames20242025!$A37)</f>
        <v>1</v>
      </c>
      <c r="AY37" s="21"/>
      <c r="AZ37" s="22">
        <f>COUNTIFS(DataRegularSeason20242025!$E$2:$E$1315,TotalTeamGames20242025!AY$1,DataRegularSeason20242025!$D$2:$D$1315,TotalTeamGames20242025!$A37)</f>
        <v>1</v>
      </c>
      <c r="BA37" s="21"/>
      <c r="BB37" s="22">
        <f>COUNTIFS(DataRegularSeason20242025!$E$2:$E$1315,TotalTeamGames20242025!BA$1,DataRegularSeason20242025!$D$2:$D$1315,TotalTeamGames20242025!$A37)</f>
        <v>2</v>
      </c>
      <c r="BC37" s="21"/>
      <c r="BD37" s="22">
        <f>COUNTIFS(DataRegularSeason20242025!$E$2:$E$1315,TotalTeamGames20242025!BC$1,DataRegularSeason20242025!$D$2:$D$1315,TotalTeamGames20242025!$A37)</f>
        <v>2</v>
      </c>
      <c r="BE37" s="21"/>
      <c r="BF37">
        <f>COUNTIFS(DataRegularSeason20242025!$E$2:$E$1315,TotalTeamGames20242025!BE$1,DataRegularSeason20242025!$D$2:$D$1315,TotalTeamGames20242025!$A37)</f>
        <v>1</v>
      </c>
      <c r="BG37" s="28"/>
      <c r="BH37" s="22">
        <f>COUNTIFS(DataRegularSeason20242025!$E$2:$E$1315,TotalTeamGames20242025!BG$1,DataRegularSeason20242025!$D$2:$D$1315,TotalTeamGames20242025!$A37)</f>
        <v>1</v>
      </c>
      <c r="BI37" s="21"/>
      <c r="BJ37" s="22">
        <f>COUNTIFS(DataRegularSeason20242025!$E$2:$E$1315,TotalTeamGames20242025!BI$1,DataRegularSeason20242025!$D$2:$D$1315,TotalTeamGames20242025!$A37)</f>
        <v>1</v>
      </c>
      <c r="BK37" s="21"/>
      <c r="BL37" s="22">
        <f>COUNTIFS(DataRegularSeason20242025!$E$2:$E$1315,TotalTeamGames20242025!BK$1,DataRegularSeason20242025!$D$2:$D$1315,TotalTeamGames20242025!$A37)</f>
        <v>1</v>
      </c>
      <c r="BM37" s="21"/>
      <c r="BN37" s="22">
        <f>COUNTIFS(DataRegularSeason20242025!$E$2:$E$1315,TotalTeamGames20242025!BM$1,DataRegularSeason20242025!$D$2:$D$1315,TotalTeamGames20242025!$A37)</f>
        <v>1</v>
      </c>
      <c r="BO37" s="29">
        <f t="shared" si="0"/>
        <v>41</v>
      </c>
      <c r="BP37" s="44">
        <f t="shared" ref="BP37" si="17">BO37+BO38</f>
        <v>82</v>
      </c>
    </row>
    <row r="38" spans="1:68" x14ac:dyDescent="0.25">
      <c r="A38" s="41"/>
      <c r="B38" s="23" t="s">
        <v>80</v>
      </c>
      <c r="C38" s="5">
        <f>COUNTIFS(DataRegularSeason20242025!$D$2:$D$1315,TotalTeamGames20242025!C$1,DataRegularSeason20242025!$E$2:$E$1315,TotalTeamGames20242025!$A37)</f>
        <v>1</v>
      </c>
      <c r="D38" s="26"/>
      <c r="E38" s="5">
        <f>COUNTIFS(DataRegularSeason20242025!$D$2:$D$1315,TotalTeamGames20242025!E$1,DataRegularSeason20242025!$E$2:$E$1315,TotalTeamGames20242025!$A37)</f>
        <v>1</v>
      </c>
      <c r="F38" s="26"/>
      <c r="G38" s="5">
        <f>COUNTIFS(DataRegularSeason20242025!$D$2:$D$1315,TotalTeamGames20242025!G$1,DataRegularSeason20242025!$E$2:$E$1315,TotalTeamGames20242025!$A37)</f>
        <v>2</v>
      </c>
      <c r="H38" s="26"/>
      <c r="I38" s="5">
        <f>COUNTIFS(DataRegularSeason20242025!$D$2:$D$1315,TotalTeamGames20242025!I$1,DataRegularSeason20242025!$E$2:$E$1315,TotalTeamGames20242025!$A37)</f>
        <v>2</v>
      </c>
      <c r="J38" s="26"/>
      <c r="K38" s="5">
        <f>COUNTIFS(DataRegularSeason20242025!$D$2:$D$1315,TotalTeamGames20242025!K$1,DataRegularSeason20242025!$E$2:$E$1315,TotalTeamGames20242025!$A37)</f>
        <v>2</v>
      </c>
      <c r="L38" s="26"/>
      <c r="M38" s="5">
        <f>COUNTIFS(DataRegularSeason20242025!$D$2:$D$1315,TotalTeamGames20242025!M$1,DataRegularSeason20242025!$E$2:$E$1315,TotalTeamGames20242025!$A37)</f>
        <v>1</v>
      </c>
      <c r="N38" s="26"/>
      <c r="O38" s="5">
        <f>COUNTIFS(DataRegularSeason20242025!$D$2:$D$1315,TotalTeamGames20242025!O$1,DataRegularSeason20242025!$E$2:$E$1315,TotalTeamGames20242025!$A37)</f>
        <v>1</v>
      </c>
      <c r="P38" s="26"/>
      <c r="Q38" s="5">
        <f>COUNTIFS(DataRegularSeason20242025!$D$2:$D$1315,TotalTeamGames20242025!Q$1,DataRegularSeason20242025!$E$2:$E$1315,TotalTeamGames20242025!$A37)</f>
        <v>1</v>
      </c>
      <c r="R38" s="26"/>
      <c r="S38" s="5">
        <f>COUNTIFS(DataRegularSeason20242025!$D$2:$D$1315,TotalTeamGames20242025!S$1,DataRegularSeason20242025!$E$2:$E$1315,TotalTeamGames20242025!$A37)</f>
        <v>1</v>
      </c>
      <c r="T38" s="26"/>
      <c r="U38" s="5">
        <f>COUNTIFS(DataRegularSeason20242025!$D$2:$D$1315,TotalTeamGames20242025!U$1,DataRegularSeason20242025!$E$2:$E$1315,TotalTeamGames20242025!$A37)</f>
        <v>2</v>
      </c>
      <c r="V38" s="26"/>
      <c r="W38" s="5">
        <f>COUNTIFS(DataRegularSeason20242025!$D$2:$D$1315,TotalTeamGames20242025!W$1,DataRegularSeason20242025!$E$2:$E$1315,TotalTeamGames20242025!$A37)</f>
        <v>1</v>
      </c>
      <c r="X38" s="26"/>
      <c r="Y38" s="5">
        <f>COUNTIFS(DataRegularSeason20242025!$D$2:$D$1315,TotalTeamGames20242025!Y$1,DataRegularSeason20242025!$E$2:$E$1315,TotalTeamGames20242025!$A37)</f>
        <v>2</v>
      </c>
      <c r="Z38" s="26"/>
      <c r="AA38" s="5">
        <f>COUNTIFS(DataRegularSeason20242025!$D$2:$D$1315,TotalTeamGames20242025!AA$1,DataRegularSeason20242025!$E$2:$E$1315,TotalTeamGames20242025!$A37)</f>
        <v>1</v>
      </c>
      <c r="AB38" s="26"/>
      <c r="AC38" s="5">
        <f>COUNTIFS(DataRegularSeason20242025!$D$2:$D$1315,TotalTeamGames20242025!AC$1,DataRegularSeason20242025!$E$2:$E$1315,TotalTeamGames20242025!$A37)</f>
        <v>1</v>
      </c>
      <c r="AD38" s="26"/>
      <c r="AE38" s="5">
        <f>COUNTIFS(DataRegularSeason20242025!$D$2:$D$1315,TotalTeamGames20242025!AE$1,DataRegularSeason20242025!$E$2:$E$1315,TotalTeamGames20242025!$A37)</f>
        <v>2</v>
      </c>
      <c r="AF38" s="26"/>
      <c r="AG38" s="5">
        <f>COUNTIFS(DataRegularSeason20242025!$D$2:$D$1315,TotalTeamGames20242025!AG$1,DataRegularSeason20242025!$E$2:$E$1315,TotalTeamGames20242025!$A37)</f>
        <v>1</v>
      </c>
      <c r="AH38" s="26"/>
      <c r="AI38" s="5">
        <f>COUNTIFS(DataRegularSeason20242025!$D$2:$D$1315,TotalTeamGames20242025!AI$1,DataRegularSeason20242025!$E$2:$E$1315,TotalTeamGames20242025!$A37)</f>
        <v>1</v>
      </c>
      <c r="AJ38" s="26"/>
      <c r="AK38" s="24"/>
      <c r="AL38" s="26"/>
      <c r="AM38" s="5">
        <f>COUNTIFS(DataRegularSeason20242025!$D$2:$D$1315,TotalTeamGames20242025!AM$1,DataRegularSeason20242025!$E$2:$E$1315,TotalTeamGames20242025!$A37)</f>
        <v>2</v>
      </c>
      <c r="AN38" s="26"/>
      <c r="AO38" s="5">
        <f>COUNTIFS(DataRegularSeason20242025!$D$2:$D$1315,TotalTeamGames20242025!AO$1,DataRegularSeason20242025!$E$2:$E$1315,TotalTeamGames20242025!$A37)</f>
        <v>1</v>
      </c>
      <c r="AP38" s="26"/>
      <c r="AQ38" s="5">
        <f>COUNTIFS(DataRegularSeason20242025!$D$2:$D$1315,TotalTeamGames20242025!AQ$1,DataRegularSeason20242025!$E$2:$E$1315,TotalTeamGames20242025!$A37)</f>
        <v>2</v>
      </c>
      <c r="AR38" s="26"/>
      <c r="AS38" s="5">
        <f>COUNTIFS(DataRegularSeason20242025!$D$2:$D$1315,TotalTeamGames20242025!AS$1,DataRegularSeason20242025!$E$2:$E$1315,TotalTeamGames20242025!$A37)</f>
        <v>2</v>
      </c>
      <c r="AT38" s="26"/>
      <c r="AU38" s="5">
        <f>COUNTIFS(DataRegularSeason20242025!$D$2:$D$1315,TotalTeamGames20242025!AU$1,DataRegularSeason20242025!$E$2:$E$1315,TotalTeamGames20242025!$A37)</f>
        <v>1</v>
      </c>
      <c r="AV38" s="26"/>
      <c r="AW38" s="5">
        <f>COUNTIFS(DataRegularSeason20242025!$D$2:$D$1315,TotalTeamGames20242025!AW$1,DataRegularSeason20242025!$E$2:$E$1315,TotalTeamGames20242025!$A37)</f>
        <v>1</v>
      </c>
      <c r="AX38" s="26"/>
      <c r="AY38" s="5">
        <f>COUNTIFS(DataRegularSeason20242025!$D$2:$D$1315,TotalTeamGames20242025!AY$1,DataRegularSeason20242025!$E$2:$E$1315,TotalTeamGames20242025!$A37)</f>
        <v>1</v>
      </c>
      <c r="AZ38" s="26"/>
      <c r="BA38" s="5">
        <f>COUNTIFS(DataRegularSeason20242025!$D$2:$D$1315,TotalTeamGames20242025!BA$1,DataRegularSeason20242025!$E$2:$E$1315,TotalTeamGames20242025!$A37)</f>
        <v>1</v>
      </c>
      <c r="BB38" s="26"/>
      <c r="BC38" s="5">
        <f>COUNTIFS(DataRegularSeason20242025!$D$2:$D$1315,TotalTeamGames20242025!BC$1,DataRegularSeason20242025!$E$2:$E$1315,TotalTeamGames20242025!$A37)</f>
        <v>1</v>
      </c>
      <c r="BD38" s="26"/>
      <c r="BE38" s="5">
        <f>COUNTIFS(DataRegularSeason20242025!$D$2:$D$1315,TotalTeamGames20242025!BE$1,DataRegularSeason20242025!$E$2:$E$1315,TotalTeamGames20242025!$A37)</f>
        <v>1</v>
      </c>
      <c r="BF38" s="24"/>
      <c r="BG38" s="27">
        <f>COUNTIFS(DataRegularSeason20242025!$D$2:$D$1315,TotalTeamGames20242025!BG$1,DataRegularSeason20242025!$E$2:$E$1315,TotalTeamGames20242025!$A37)</f>
        <v>1</v>
      </c>
      <c r="BH38" s="26"/>
      <c r="BI38" s="5">
        <f>COUNTIFS(DataRegularSeason20242025!$D$2:$D$1315,TotalTeamGames20242025!BI$1,DataRegularSeason20242025!$E$2:$E$1315,TotalTeamGames20242025!$A37)</f>
        <v>1</v>
      </c>
      <c r="BJ38" s="26"/>
      <c r="BK38" s="5">
        <f>COUNTIFS(DataRegularSeason20242025!$D$2:$D$1315,TotalTeamGames20242025!BK$1,DataRegularSeason20242025!$E$2:$E$1315,TotalTeamGames20242025!$A37)</f>
        <v>1</v>
      </c>
      <c r="BL38" s="26"/>
      <c r="BM38" s="5">
        <f>COUNTIFS(DataRegularSeason20242025!$D$2:$D$1315,TotalTeamGames20242025!BM$1,DataRegularSeason20242025!$E$2:$E$1315,TotalTeamGames20242025!$A37)</f>
        <v>2</v>
      </c>
      <c r="BN38" s="26"/>
      <c r="BO38" s="30">
        <f t="shared" si="0"/>
        <v>41</v>
      </c>
      <c r="BP38" s="44"/>
    </row>
    <row r="39" spans="1:68" x14ac:dyDescent="0.25">
      <c r="A39" s="40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COUNTIFS(DataRegularSeason20242025!$E$2:$E$1315,TotalTeamGames20242025!C$1,DataRegularSeason20242025!$D$2:$D$1315,TotalTeamGames20242025!$A39)</f>
        <v>1</v>
      </c>
      <c r="E39" s="21"/>
      <c r="F39" s="22">
        <f>COUNTIFS(DataRegularSeason20242025!$E$2:$E$1315,TotalTeamGames20242025!E$1,DataRegularSeason20242025!$D$2:$D$1315,TotalTeamGames20242025!$A39)</f>
        <v>1</v>
      </c>
      <c r="G39" s="21"/>
      <c r="H39" s="22">
        <f>COUNTIFS(DataRegularSeason20242025!$E$2:$E$1315,TotalTeamGames20242025!G$1,DataRegularSeason20242025!$D$2:$D$1315,TotalTeamGames20242025!$A39)</f>
        <v>2</v>
      </c>
      <c r="I39" s="21"/>
      <c r="J39" s="22">
        <f>COUNTIFS(DataRegularSeason20242025!$E$2:$E$1315,TotalTeamGames20242025!I$1,DataRegularSeason20242025!$D$2:$D$1315,TotalTeamGames20242025!$A39)</f>
        <v>2</v>
      </c>
      <c r="K39" s="21"/>
      <c r="L39" s="22">
        <f>COUNTIFS(DataRegularSeason20242025!$E$2:$E$1315,TotalTeamGames20242025!K$1,DataRegularSeason20242025!$D$2:$D$1315,TotalTeamGames20242025!$A39)</f>
        <v>2</v>
      </c>
      <c r="M39" s="21"/>
      <c r="N39" s="22">
        <f>COUNTIFS(DataRegularSeason20242025!$E$2:$E$1315,TotalTeamGames20242025!M$1,DataRegularSeason20242025!$D$2:$D$1315,TotalTeamGames20242025!$A39)</f>
        <v>1</v>
      </c>
      <c r="O39" s="21"/>
      <c r="P39" s="22">
        <f>COUNTIFS(DataRegularSeason20242025!$E$2:$E$1315,TotalTeamGames20242025!O$1,DataRegularSeason20242025!$D$2:$D$1315,TotalTeamGames20242025!$A39)</f>
        <v>1</v>
      </c>
      <c r="Q39" s="21"/>
      <c r="R39" s="22">
        <f>COUNTIFS(DataRegularSeason20242025!$E$2:$E$1315,TotalTeamGames20242025!Q$1,DataRegularSeason20242025!$D$2:$D$1315,TotalTeamGames20242025!$A39)</f>
        <v>1</v>
      </c>
      <c r="S39" s="21"/>
      <c r="T39" s="22">
        <f>COUNTIFS(DataRegularSeason20242025!$E$2:$E$1315,TotalTeamGames20242025!S$1,DataRegularSeason20242025!$D$2:$D$1315,TotalTeamGames20242025!$A39)</f>
        <v>1</v>
      </c>
      <c r="U39" s="21"/>
      <c r="V39" s="22">
        <f>COUNTIFS(DataRegularSeason20242025!$E$2:$E$1315,TotalTeamGames20242025!U$1,DataRegularSeason20242025!$D$2:$D$1315,TotalTeamGames20242025!$A39)</f>
        <v>2</v>
      </c>
      <c r="W39" s="21"/>
      <c r="X39" s="22">
        <f>COUNTIFS(DataRegularSeason20242025!$E$2:$E$1315,TotalTeamGames20242025!W$1,DataRegularSeason20242025!$D$2:$D$1315,TotalTeamGames20242025!$A39)</f>
        <v>1</v>
      </c>
      <c r="Y39" s="21"/>
      <c r="Z39" s="22">
        <f>COUNTIFS(DataRegularSeason20242025!$E$2:$E$1315,TotalTeamGames20242025!Y$1,DataRegularSeason20242025!$D$2:$D$1315,TotalTeamGames20242025!$A39)</f>
        <v>2</v>
      </c>
      <c r="AA39" s="21"/>
      <c r="AB39" s="22">
        <f>COUNTIFS(DataRegularSeason20242025!$E$2:$E$1315,TotalTeamGames20242025!AA$1,DataRegularSeason20242025!$D$2:$D$1315,TotalTeamGames20242025!$A39)</f>
        <v>1</v>
      </c>
      <c r="AC39" s="21"/>
      <c r="AD39" s="22">
        <f>COUNTIFS(DataRegularSeason20242025!$E$2:$E$1315,TotalTeamGames20242025!AC$1,DataRegularSeason20242025!$D$2:$D$1315,TotalTeamGames20242025!$A39)</f>
        <v>1</v>
      </c>
      <c r="AE39" s="21"/>
      <c r="AF39" s="22">
        <f>COUNTIFS(DataRegularSeason20242025!$E$2:$E$1315,TotalTeamGames20242025!AE$1,DataRegularSeason20242025!$D$2:$D$1315,TotalTeamGames20242025!$A39)</f>
        <v>2</v>
      </c>
      <c r="AG39" s="21"/>
      <c r="AH39" s="22">
        <f>COUNTIFS(DataRegularSeason20242025!$E$2:$E$1315,TotalTeamGames20242025!AG$1,DataRegularSeason20242025!$D$2:$D$1315,TotalTeamGames20242025!$A39)</f>
        <v>2</v>
      </c>
      <c r="AI39" s="21"/>
      <c r="AJ39" s="22">
        <f>COUNTIFS(DataRegularSeason20242025!$E$2:$E$1315,TotalTeamGames20242025!AI$1,DataRegularSeason20242025!$D$2:$D$1315,TotalTeamGames20242025!$A39)</f>
        <v>1</v>
      </c>
      <c r="AK39" s="21"/>
      <c r="AL39" s="22">
        <f>COUNTIFS(DataRegularSeason20242025!$E$2:$E$1315,TotalTeamGames20242025!AK$1,DataRegularSeason20242025!$D$2:$D$1315,TotalTeamGames20242025!$A39)</f>
        <v>2</v>
      </c>
      <c r="AM39" s="21"/>
      <c r="AN39" s="25"/>
      <c r="AO39" s="21"/>
      <c r="AP39" s="22">
        <f>COUNTIFS(DataRegularSeason20242025!$E$2:$E$1315,TotalTeamGames20242025!AO$1,DataRegularSeason20242025!$D$2:$D$1315,TotalTeamGames20242025!$A39)</f>
        <v>1</v>
      </c>
      <c r="AQ39" s="21"/>
      <c r="AR39" s="22">
        <f>COUNTIFS(DataRegularSeason20242025!$E$2:$E$1315,TotalTeamGames20242025!AQ$1,DataRegularSeason20242025!$D$2:$D$1315,TotalTeamGames20242025!$A39)</f>
        <v>1</v>
      </c>
      <c r="AS39" s="21"/>
      <c r="AT39" s="22">
        <f>COUNTIFS(DataRegularSeason20242025!$E$2:$E$1315,TotalTeamGames20242025!AS$1,DataRegularSeason20242025!$D$2:$D$1315,TotalTeamGames20242025!$A39)</f>
        <v>2</v>
      </c>
      <c r="AU39" s="21"/>
      <c r="AV39" s="22">
        <f>COUNTIFS(DataRegularSeason20242025!$E$2:$E$1315,TotalTeamGames20242025!AU$1,DataRegularSeason20242025!$D$2:$D$1315,TotalTeamGames20242025!$A39)</f>
        <v>1</v>
      </c>
      <c r="AW39" s="21"/>
      <c r="AX39" s="22">
        <f>COUNTIFS(DataRegularSeason20242025!$E$2:$E$1315,TotalTeamGames20242025!AW$1,DataRegularSeason20242025!$D$2:$D$1315,TotalTeamGames20242025!$A39)</f>
        <v>1</v>
      </c>
      <c r="AY39" s="21"/>
      <c r="AZ39" s="22">
        <f>COUNTIFS(DataRegularSeason20242025!$E$2:$E$1315,TotalTeamGames20242025!AY$1,DataRegularSeason20242025!$D$2:$D$1315,TotalTeamGames20242025!$A39)</f>
        <v>1</v>
      </c>
      <c r="BA39" s="21"/>
      <c r="BB39" s="22">
        <f>COUNTIFS(DataRegularSeason20242025!$E$2:$E$1315,TotalTeamGames20242025!BA$1,DataRegularSeason20242025!$D$2:$D$1315,TotalTeamGames20242025!$A39)</f>
        <v>1</v>
      </c>
      <c r="BC39" s="21"/>
      <c r="BD39" s="22">
        <f>COUNTIFS(DataRegularSeason20242025!$E$2:$E$1315,TotalTeamGames20242025!BC$1,DataRegularSeason20242025!$D$2:$D$1315,TotalTeamGames20242025!$A39)</f>
        <v>1</v>
      </c>
      <c r="BE39" s="21"/>
      <c r="BF39">
        <f>COUNTIFS(DataRegularSeason20242025!$E$2:$E$1315,TotalTeamGames20242025!BE$1,DataRegularSeason20242025!$D$2:$D$1315,TotalTeamGames20242025!$A39)</f>
        <v>1</v>
      </c>
      <c r="BG39" s="28"/>
      <c r="BH39" s="22">
        <f>COUNTIFS(DataRegularSeason20242025!$E$2:$E$1315,TotalTeamGames20242025!BG$1,DataRegularSeason20242025!$D$2:$D$1315,TotalTeamGames20242025!$A39)</f>
        <v>1</v>
      </c>
      <c r="BI39" s="21"/>
      <c r="BJ39" s="22">
        <f>COUNTIFS(DataRegularSeason20242025!$E$2:$E$1315,TotalTeamGames20242025!BI$1,DataRegularSeason20242025!$D$2:$D$1315,TotalTeamGames20242025!$A39)</f>
        <v>1</v>
      </c>
      <c r="BK39" s="21"/>
      <c r="BL39" s="22">
        <f>COUNTIFS(DataRegularSeason20242025!$E$2:$E$1315,TotalTeamGames20242025!BK$1,DataRegularSeason20242025!$D$2:$D$1315,TotalTeamGames20242025!$A39)</f>
        <v>1</v>
      </c>
      <c r="BM39" s="21"/>
      <c r="BN39" s="22">
        <f>COUNTIFS(DataRegularSeason20242025!$E$2:$E$1315,TotalTeamGames20242025!BM$1,DataRegularSeason20242025!$D$2:$D$1315,TotalTeamGames20242025!$A39)</f>
        <v>2</v>
      </c>
      <c r="BO39" s="29">
        <f t="shared" si="0"/>
        <v>41</v>
      </c>
      <c r="BP39" s="44">
        <f t="shared" ref="BP39" si="18">BO39+BO40</f>
        <v>82</v>
      </c>
    </row>
    <row r="40" spans="1:68" x14ac:dyDescent="0.25">
      <c r="A40" s="41"/>
      <c r="B40" s="23" t="s">
        <v>80</v>
      </c>
      <c r="C40" s="5">
        <f>COUNTIFS(DataRegularSeason20242025!$D$2:$D$1315,TotalTeamGames20242025!C$1,DataRegularSeason20242025!$E$2:$E$1315,TotalTeamGames20242025!$A39)</f>
        <v>1</v>
      </c>
      <c r="D40" s="26"/>
      <c r="E40" s="5">
        <f>COUNTIFS(DataRegularSeason20242025!$D$2:$D$1315,TotalTeamGames20242025!E$1,DataRegularSeason20242025!$E$2:$E$1315,TotalTeamGames20242025!$A39)</f>
        <v>2</v>
      </c>
      <c r="F40" s="26"/>
      <c r="G40" s="5">
        <f>COUNTIFS(DataRegularSeason20242025!$D$2:$D$1315,TotalTeamGames20242025!G$1,DataRegularSeason20242025!$E$2:$E$1315,TotalTeamGames20242025!$A39)</f>
        <v>1</v>
      </c>
      <c r="H40" s="26"/>
      <c r="I40" s="5">
        <f>COUNTIFS(DataRegularSeason20242025!$D$2:$D$1315,TotalTeamGames20242025!I$1,DataRegularSeason20242025!$E$2:$E$1315,TotalTeamGames20242025!$A39)</f>
        <v>2</v>
      </c>
      <c r="J40" s="26"/>
      <c r="K40" s="5">
        <f>COUNTIFS(DataRegularSeason20242025!$D$2:$D$1315,TotalTeamGames20242025!K$1,DataRegularSeason20242025!$E$2:$E$1315,TotalTeamGames20242025!$A39)</f>
        <v>2</v>
      </c>
      <c r="L40" s="26"/>
      <c r="M40" s="5">
        <f>COUNTIFS(DataRegularSeason20242025!$D$2:$D$1315,TotalTeamGames20242025!M$1,DataRegularSeason20242025!$E$2:$E$1315,TotalTeamGames20242025!$A39)</f>
        <v>1</v>
      </c>
      <c r="N40" s="26"/>
      <c r="O40" s="5">
        <f>COUNTIFS(DataRegularSeason20242025!$D$2:$D$1315,TotalTeamGames20242025!O$1,DataRegularSeason20242025!$E$2:$E$1315,TotalTeamGames20242025!$A39)</f>
        <v>1</v>
      </c>
      <c r="P40" s="26"/>
      <c r="Q40" s="5">
        <f>COUNTIFS(DataRegularSeason20242025!$D$2:$D$1315,TotalTeamGames20242025!Q$1,DataRegularSeason20242025!$E$2:$E$1315,TotalTeamGames20242025!$A39)</f>
        <v>1</v>
      </c>
      <c r="R40" s="26"/>
      <c r="S40" s="5">
        <f>COUNTIFS(DataRegularSeason20242025!$D$2:$D$1315,TotalTeamGames20242025!S$1,DataRegularSeason20242025!$E$2:$E$1315,TotalTeamGames20242025!$A39)</f>
        <v>1</v>
      </c>
      <c r="T40" s="26"/>
      <c r="U40" s="5">
        <f>COUNTIFS(DataRegularSeason20242025!$D$2:$D$1315,TotalTeamGames20242025!U$1,DataRegularSeason20242025!$E$2:$E$1315,TotalTeamGames20242025!$A39)</f>
        <v>1</v>
      </c>
      <c r="V40" s="26"/>
      <c r="W40" s="5">
        <f>COUNTIFS(DataRegularSeason20242025!$D$2:$D$1315,TotalTeamGames20242025!W$1,DataRegularSeason20242025!$E$2:$E$1315,TotalTeamGames20242025!$A39)</f>
        <v>1</v>
      </c>
      <c r="X40" s="26"/>
      <c r="Y40" s="5">
        <f>COUNTIFS(DataRegularSeason20242025!$D$2:$D$1315,TotalTeamGames20242025!Y$1,DataRegularSeason20242025!$E$2:$E$1315,TotalTeamGames20242025!$A39)</f>
        <v>1</v>
      </c>
      <c r="Z40" s="26"/>
      <c r="AA40" s="5">
        <f>COUNTIFS(DataRegularSeason20242025!$D$2:$D$1315,TotalTeamGames20242025!AA$1,DataRegularSeason20242025!$E$2:$E$1315,TotalTeamGames20242025!$A39)</f>
        <v>1</v>
      </c>
      <c r="AB40" s="26"/>
      <c r="AC40" s="5">
        <f>COUNTIFS(DataRegularSeason20242025!$D$2:$D$1315,TotalTeamGames20242025!AC$1,DataRegularSeason20242025!$E$2:$E$1315,TotalTeamGames20242025!$A39)</f>
        <v>1</v>
      </c>
      <c r="AD40" s="26"/>
      <c r="AE40" s="5">
        <f>COUNTIFS(DataRegularSeason20242025!$D$2:$D$1315,TotalTeamGames20242025!AE$1,DataRegularSeason20242025!$E$2:$E$1315,TotalTeamGames20242025!$A39)</f>
        <v>1</v>
      </c>
      <c r="AF40" s="26"/>
      <c r="AG40" s="5">
        <f>COUNTIFS(DataRegularSeason20242025!$D$2:$D$1315,TotalTeamGames20242025!AG$1,DataRegularSeason20242025!$E$2:$E$1315,TotalTeamGames20242025!$A39)</f>
        <v>2</v>
      </c>
      <c r="AH40" s="26"/>
      <c r="AI40" s="5">
        <f>COUNTIFS(DataRegularSeason20242025!$D$2:$D$1315,TotalTeamGames20242025!AI$1,DataRegularSeason20242025!$E$2:$E$1315,TotalTeamGames20242025!$A39)</f>
        <v>1</v>
      </c>
      <c r="AJ40" s="26"/>
      <c r="AK40" s="5">
        <f>COUNTIFS(DataRegularSeason20242025!$D$2:$D$1315,TotalTeamGames20242025!AK$1,DataRegularSeason20242025!$E$2:$E$1315,TotalTeamGames20242025!$A39)</f>
        <v>2</v>
      </c>
      <c r="AL40" s="26"/>
      <c r="AM40" s="24"/>
      <c r="AN40" s="26"/>
      <c r="AO40" s="5">
        <f>COUNTIFS(DataRegularSeason20242025!$D$2:$D$1315,TotalTeamGames20242025!AO$1,DataRegularSeason20242025!$E$2:$E$1315,TotalTeamGames20242025!$A39)</f>
        <v>2</v>
      </c>
      <c r="AP40" s="26"/>
      <c r="AQ40" s="5">
        <f>COUNTIFS(DataRegularSeason20242025!$D$2:$D$1315,TotalTeamGames20242025!AQ$1,DataRegularSeason20242025!$E$2:$E$1315,TotalTeamGames20242025!$A39)</f>
        <v>2</v>
      </c>
      <c r="AR40" s="26"/>
      <c r="AS40" s="5">
        <f>COUNTIFS(DataRegularSeason20242025!$D$2:$D$1315,TotalTeamGames20242025!AS$1,DataRegularSeason20242025!$E$2:$E$1315,TotalTeamGames20242025!$A39)</f>
        <v>2</v>
      </c>
      <c r="AT40" s="26"/>
      <c r="AU40" s="5">
        <f>COUNTIFS(DataRegularSeason20242025!$D$2:$D$1315,TotalTeamGames20242025!AU$1,DataRegularSeason20242025!$E$2:$E$1315,TotalTeamGames20242025!$A39)</f>
        <v>1</v>
      </c>
      <c r="AV40" s="26"/>
      <c r="AW40" s="5">
        <f>COUNTIFS(DataRegularSeason20242025!$D$2:$D$1315,TotalTeamGames20242025!AW$1,DataRegularSeason20242025!$E$2:$E$1315,TotalTeamGames20242025!$A39)</f>
        <v>1</v>
      </c>
      <c r="AX40" s="26"/>
      <c r="AY40" s="5">
        <f>COUNTIFS(DataRegularSeason20242025!$D$2:$D$1315,TotalTeamGames20242025!AY$1,DataRegularSeason20242025!$E$2:$E$1315,TotalTeamGames20242025!$A39)</f>
        <v>1</v>
      </c>
      <c r="AZ40" s="26"/>
      <c r="BA40" s="5">
        <f>COUNTIFS(DataRegularSeason20242025!$D$2:$D$1315,TotalTeamGames20242025!BA$1,DataRegularSeason20242025!$E$2:$E$1315,TotalTeamGames20242025!$A39)</f>
        <v>2</v>
      </c>
      <c r="BB40" s="26"/>
      <c r="BC40" s="5">
        <f>COUNTIFS(DataRegularSeason20242025!$D$2:$D$1315,TotalTeamGames20242025!BC$1,DataRegularSeason20242025!$E$2:$E$1315,TotalTeamGames20242025!$A39)</f>
        <v>2</v>
      </c>
      <c r="BD40" s="26"/>
      <c r="BE40" s="5">
        <f>COUNTIFS(DataRegularSeason20242025!$D$2:$D$1315,TotalTeamGames20242025!BE$1,DataRegularSeason20242025!$E$2:$E$1315,TotalTeamGames20242025!$A39)</f>
        <v>1</v>
      </c>
      <c r="BF40" s="24"/>
      <c r="BG40" s="27">
        <f>COUNTIFS(DataRegularSeason20242025!$D$2:$D$1315,TotalTeamGames20242025!BG$1,DataRegularSeason20242025!$E$2:$E$1315,TotalTeamGames20242025!$A39)</f>
        <v>1</v>
      </c>
      <c r="BH40" s="26"/>
      <c r="BI40" s="5">
        <f>COUNTIFS(DataRegularSeason20242025!$D$2:$D$1315,TotalTeamGames20242025!BI$1,DataRegularSeason20242025!$E$2:$E$1315,TotalTeamGames20242025!$A39)</f>
        <v>1</v>
      </c>
      <c r="BJ40" s="26"/>
      <c r="BK40" s="5">
        <f>COUNTIFS(DataRegularSeason20242025!$D$2:$D$1315,TotalTeamGames20242025!BK$1,DataRegularSeason20242025!$E$2:$E$1315,TotalTeamGames20242025!$A39)</f>
        <v>1</v>
      </c>
      <c r="BL40" s="26"/>
      <c r="BM40" s="5">
        <f>COUNTIFS(DataRegularSeason20242025!$D$2:$D$1315,TotalTeamGames20242025!BM$1,DataRegularSeason20242025!$E$2:$E$1315,TotalTeamGames20242025!$A39)</f>
        <v>1</v>
      </c>
      <c r="BN40" s="26"/>
      <c r="BO40" s="30">
        <f t="shared" si="0"/>
        <v>41</v>
      </c>
      <c r="BP40" s="44"/>
    </row>
    <row r="41" spans="1:68" x14ac:dyDescent="0.25">
      <c r="A41" s="40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COUNTIFS(DataRegularSeason20242025!$E$2:$E$1315,TotalTeamGames20242025!C$1,DataRegularSeason20242025!$D$2:$D$1315,TotalTeamGames20242025!$A41)</f>
        <v>1</v>
      </c>
      <c r="E41" s="21"/>
      <c r="F41" s="22">
        <f>COUNTIFS(DataRegularSeason20242025!$E$2:$E$1315,TotalTeamGames20242025!E$1,DataRegularSeason20242025!$D$2:$D$1315,TotalTeamGames20242025!$A41)</f>
        <v>2</v>
      </c>
      <c r="G41" s="21"/>
      <c r="H41" s="22">
        <f>COUNTIFS(DataRegularSeason20242025!$E$2:$E$1315,TotalTeamGames20242025!G$1,DataRegularSeason20242025!$D$2:$D$1315,TotalTeamGames20242025!$A41)</f>
        <v>2</v>
      </c>
      <c r="I41" s="21"/>
      <c r="J41" s="22">
        <f>COUNTIFS(DataRegularSeason20242025!$E$2:$E$1315,TotalTeamGames20242025!I$1,DataRegularSeason20242025!$D$2:$D$1315,TotalTeamGames20242025!$A41)</f>
        <v>2</v>
      </c>
      <c r="K41" s="21"/>
      <c r="L41" s="22">
        <f>COUNTIFS(DataRegularSeason20242025!$E$2:$E$1315,TotalTeamGames20242025!K$1,DataRegularSeason20242025!$D$2:$D$1315,TotalTeamGames20242025!$A41)</f>
        <v>1</v>
      </c>
      <c r="M41" s="21"/>
      <c r="N41" s="22">
        <f>COUNTIFS(DataRegularSeason20242025!$E$2:$E$1315,TotalTeamGames20242025!M$1,DataRegularSeason20242025!$D$2:$D$1315,TotalTeamGames20242025!$A41)</f>
        <v>1</v>
      </c>
      <c r="O41" s="21"/>
      <c r="P41" s="22">
        <f>COUNTIFS(DataRegularSeason20242025!$E$2:$E$1315,TotalTeamGames20242025!O$1,DataRegularSeason20242025!$D$2:$D$1315,TotalTeamGames20242025!$A41)</f>
        <v>1</v>
      </c>
      <c r="Q41" s="21"/>
      <c r="R41" s="22">
        <f>COUNTIFS(DataRegularSeason20242025!$E$2:$E$1315,TotalTeamGames20242025!Q$1,DataRegularSeason20242025!$D$2:$D$1315,TotalTeamGames20242025!$A41)</f>
        <v>1</v>
      </c>
      <c r="S41" s="21"/>
      <c r="T41" s="22">
        <f>COUNTIFS(DataRegularSeason20242025!$E$2:$E$1315,TotalTeamGames20242025!S$1,DataRegularSeason20242025!$D$2:$D$1315,TotalTeamGames20242025!$A41)</f>
        <v>1</v>
      </c>
      <c r="U41" s="21"/>
      <c r="V41" s="22">
        <f>COUNTIFS(DataRegularSeason20242025!$E$2:$E$1315,TotalTeamGames20242025!U$1,DataRegularSeason20242025!$D$2:$D$1315,TotalTeamGames20242025!$A41)</f>
        <v>2</v>
      </c>
      <c r="W41" s="21"/>
      <c r="X41" s="22">
        <f>COUNTIFS(DataRegularSeason20242025!$E$2:$E$1315,TotalTeamGames20242025!W$1,DataRegularSeason20242025!$D$2:$D$1315,TotalTeamGames20242025!$A41)</f>
        <v>1</v>
      </c>
      <c r="Y41" s="21"/>
      <c r="Z41" s="22">
        <f>COUNTIFS(DataRegularSeason20242025!$E$2:$E$1315,TotalTeamGames20242025!Y$1,DataRegularSeason20242025!$D$2:$D$1315,TotalTeamGames20242025!$A41)</f>
        <v>1</v>
      </c>
      <c r="AA41" s="21"/>
      <c r="AB41" s="22">
        <f>COUNTIFS(DataRegularSeason20242025!$E$2:$E$1315,TotalTeamGames20242025!AA$1,DataRegularSeason20242025!$D$2:$D$1315,TotalTeamGames20242025!$A41)</f>
        <v>1</v>
      </c>
      <c r="AC41" s="21"/>
      <c r="AD41" s="22">
        <f>COUNTIFS(DataRegularSeason20242025!$E$2:$E$1315,TotalTeamGames20242025!AC$1,DataRegularSeason20242025!$D$2:$D$1315,TotalTeamGames20242025!$A41)</f>
        <v>1</v>
      </c>
      <c r="AE41" s="21"/>
      <c r="AF41" s="22">
        <f>COUNTIFS(DataRegularSeason20242025!$E$2:$E$1315,TotalTeamGames20242025!AE$1,DataRegularSeason20242025!$D$2:$D$1315,TotalTeamGames20242025!$A41)</f>
        <v>2</v>
      </c>
      <c r="AG41" s="21"/>
      <c r="AH41" s="22">
        <f>COUNTIFS(DataRegularSeason20242025!$E$2:$E$1315,TotalTeamGames20242025!AG$1,DataRegularSeason20242025!$D$2:$D$1315,TotalTeamGames20242025!$A41)</f>
        <v>2</v>
      </c>
      <c r="AI41" s="21"/>
      <c r="AJ41" s="22">
        <f>COUNTIFS(DataRegularSeason20242025!$E$2:$E$1315,TotalTeamGames20242025!AI$1,DataRegularSeason20242025!$D$2:$D$1315,TotalTeamGames20242025!$A41)</f>
        <v>1</v>
      </c>
      <c r="AK41" s="21"/>
      <c r="AL41" s="22">
        <f>COUNTIFS(DataRegularSeason20242025!$E$2:$E$1315,TotalTeamGames20242025!AK$1,DataRegularSeason20242025!$D$2:$D$1315,TotalTeamGames20242025!$A41)</f>
        <v>1</v>
      </c>
      <c r="AM41" s="21"/>
      <c r="AN41" s="22">
        <f>COUNTIFS(DataRegularSeason20242025!$E$2:$E$1315,TotalTeamGames20242025!AM$1,DataRegularSeason20242025!$D$2:$D$1315,TotalTeamGames20242025!$A41)</f>
        <v>2</v>
      </c>
      <c r="AO41" s="21"/>
      <c r="AP41" s="25"/>
      <c r="AQ41" s="21"/>
      <c r="AR41" s="22">
        <f>COUNTIFS(DataRegularSeason20242025!$E$2:$E$1315,TotalTeamGames20242025!AQ$1,DataRegularSeason20242025!$D$2:$D$1315,TotalTeamGames20242025!$A41)</f>
        <v>1</v>
      </c>
      <c r="AS41" s="21"/>
      <c r="AT41" s="22">
        <f>COUNTIFS(DataRegularSeason20242025!$E$2:$E$1315,TotalTeamGames20242025!AS$1,DataRegularSeason20242025!$D$2:$D$1315,TotalTeamGames20242025!$A41)</f>
        <v>2</v>
      </c>
      <c r="AU41" s="21"/>
      <c r="AV41" s="22">
        <f>COUNTIFS(DataRegularSeason20242025!$E$2:$E$1315,TotalTeamGames20242025!AU$1,DataRegularSeason20242025!$D$2:$D$1315,TotalTeamGames20242025!$A41)</f>
        <v>1</v>
      </c>
      <c r="AW41" s="21"/>
      <c r="AX41" s="22">
        <f>COUNTIFS(DataRegularSeason20242025!$E$2:$E$1315,TotalTeamGames20242025!AW$1,DataRegularSeason20242025!$D$2:$D$1315,TotalTeamGames20242025!$A41)</f>
        <v>1</v>
      </c>
      <c r="AY41" s="21"/>
      <c r="AZ41" s="22">
        <f>COUNTIFS(DataRegularSeason20242025!$E$2:$E$1315,TotalTeamGames20242025!AY$1,DataRegularSeason20242025!$D$2:$D$1315,TotalTeamGames20242025!$A41)</f>
        <v>1</v>
      </c>
      <c r="BA41" s="21"/>
      <c r="BB41" s="22">
        <f>COUNTIFS(DataRegularSeason20242025!$E$2:$E$1315,TotalTeamGames20242025!BA$1,DataRegularSeason20242025!$D$2:$D$1315,TotalTeamGames20242025!$A41)</f>
        <v>2</v>
      </c>
      <c r="BC41" s="21"/>
      <c r="BD41" s="22">
        <f>COUNTIFS(DataRegularSeason20242025!$E$2:$E$1315,TotalTeamGames20242025!BC$1,DataRegularSeason20242025!$D$2:$D$1315,TotalTeamGames20242025!$A41)</f>
        <v>2</v>
      </c>
      <c r="BE41" s="21"/>
      <c r="BF41">
        <f>COUNTIFS(DataRegularSeason20242025!$E$2:$E$1315,TotalTeamGames20242025!BE$1,DataRegularSeason20242025!$D$2:$D$1315,TotalTeamGames20242025!$A41)</f>
        <v>1</v>
      </c>
      <c r="BG41" s="28"/>
      <c r="BH41" s="22">
        <f>COUNTIFS(DataRegularSeason20242025!$E$2:$E$1315,TotalTeamGames20242025!BG$1,DataRegularSeason20242025!$D$2:$D$1315,TotalTeamGames20242025!$A41)</f>
        <v>1</v>
      </c>
      <c r="BI41" s="21"/>
      <c r="BJ41" s="22">
        <f>COUNTIFS(DataRegularSeason20242025!$E$2:$E$1315,TotalTeamGames20242025!BI$1,DataRegularSeason20242025!$D$2:$D$1315,TotalTeamGames20242025!$A41)</f>
        <v>1</v>
      </c>
      <c r="BK41" s="21"/>
      <c r="BL41" s="22">
        <f>COUNTIFS(DataRegularSeason20242025!$E$2:$E$1315,TotalTeamGames20242025!BK$1,DataRegularSeason20242025!$D$2:$D$1315,TotalTeamGames20242025!$A41)</f>
        <v>1</v>
      </c>
      <c r="BM41" s="21"/>
      <c r="BN41" s="22">
        <f>COUNTIFS(DataRegularSeason20242025!$E$2:$E$1315,TotalTeamGames20242025!BM$1,DataRegularSeason20242025!$D$2:$D$1315,TotalTeamGames20242025!$A41)</f>
        <v>1</v>
      </c>
      <c r="BO41" s="29">
        <f t="shared" si="0"/>
        <v>41</v>
      </c>
      <c r="BP41" s="44">
        <f t="shared" ref="BP41" si="19">BO41+BO42</f>
        <v>82</v>
      </c>
    </row>
    <row r="42" spans="1:68" x14ac:dyDescent="0.25">
      <c r="A42" s="41"/>
      <c r="B42" s="23" t="s">
        <v>80</v>
      </c>
      <c r="C42" s="5">
        <f>COUNTIFS(DataRegularSeason20242025!$D$2:$D$1315,TotalTeamGames20242025!C$1,DataRegularSeason20242025!$E$2:$E$1315,TotalTeamGames20242025!$A41)</f>
        <v>1</v>
      </c>
      <c r="D42" s="26"/>
      <c r="E42" s="5">
        <f>COUNTIFS(DataRegularSeason20242025!$D$2:$D$1315,TotalTeamGames20242025!E$1,DataRegularSeason20242025!$E$2:$E$1315,TotalTeamGames20242025!$A41)</f>
        <v>2</v>
      </c>
      <c r="F42" s="26"/>
      <c r="G42" s="5">
        <f>COUNTIFS(DataRegularSeason20242025!$D$2:$D$1315,TotalTeamGames20242025!G$1,DataRegularSeason20242025!$E$2:$E$1315,TotalTeamGames20242025!$A41)</f>
        <v>2</v>
      </c>
      <c r="H42" s="26"/>
      <c r="I42" s="5">
        <f>COUNTIFS(DataRegularSeason20242025!$D$2:$D$1315,TotalTeamGames20242025!I$1,DataRegularSeason20242025!$E$2:$E$1315,TotalTeamGames20242025!$A41)</f>
        <v>1</v>
      </c>
      <c r="J42" s="26"/>
      <c r="K42" s="5">
        <f>COUNTIFS(DataRegularSeason20242025!$D$2:$D$1315,TotalTeamGames20242025!K$1,DataRegularSeason20242025!$E$2:$E$1315,TotalTeamGames20242025!$A41)</f>
        <v>2</v>
      </c>
      <c r="L42" s="26"/>
      <c r="M42" s="5">
        <f>COUNTIFS(DataRegularSeason20242025!$D$2:$D$1315,TotalTeamGames20242025!M$1,DataRegularSeason20242025!$E$2:$E$1315,TotalTeamGames20242025!$A41)</f>
        <v>1</v>
      </c>
      <c r="N42" s="26"/>
      <c r="O42" s="5">
        <f>COUNTIFS(DataRegularSeason20242025!$D$2:$D$1315,TotalTeamGames20242025!O$1,DataRegularSeason20242025!$E$2:$E$1315,TotalTeamGames20242025!$A41)</f>
        <v>1</v>
      </c>
      <c r="P42" s="26"/>
      <c r="Q42" s="5">
        <f>COUNTIFS(DataRegularSeason20242025!$D$2:$D$1315,TotalTeamGames20242025!Q$1,DataRegularSeason20242025!$E$2:$E$1315,TotalTeamGames20242025!$A41)</f>
        <v>1</v>
      </c>
      <c r="R42" s="26"/>
      <c r="S42" s="5">
        <f>COUNTIFS(DataRegularSeason20242025!$D$2:$D$1315,TotalTeamGames20242025!S$1,DataRegularSeason20242025!$E$2:$E$1315,TotalTeamGames20242025!$A41)</f>
        <v>1</v>
      </c>
      <c r="T42" s="26"/>
      <c r="U42" s="5">
        <f>COUNTIFS(DataRegularSeason20242025!$D$2:$D$1315,TotalTeamGames20242025!U$1,DataRegularSeason20242025!$E$2:$E$1315,TotalTeamGames20242025!$A41)</f>
        <v>2</v>
      </c>
      <c r="V42" s="26"/>
      <c r="W42" s="5">
        <f>COUNTIFS(DataRegularSeason20242025!$D$2:$D$1315,TotalTeamGames20242025!W$1,DataRegularSeason20242025!$E$2:$E$1315,TotalTeamGames20242025!$A41)</f>
        <v>1</v>
      </c>
      <c r="X42" s="26"/>
      <c r="Y42" s="5">
        <f>COUNTIFS(DataRegularSeason20242025!$D$2:$D$1315,TotalTeamGames20242025!Y$1,DataRegularSeason20242025!$E$2:$E$1315,TotalTeamGames20242025!$A41)</f>
        <v>2</v>
      </c>
      <c r="Z42" s="26"/>
      <c r="AA42" s="5">
        <f>COUNTIFS(DataRegularSeason20242025!$D$2:$D$1315,TotalTeamGames20242025!AA$1,DataRegularSeason20242025!$E$2:$E$1315,TotalTeamGames20242025!$A41)</f>
        <v>1</v>
      </c>
      <c r="AB42" s="26"/>
      <c r="AC42" s="5">
        <f>COUNTIFS(DataRegularSeason20242025!$D$2:$D$1315,TotalTeamGames20242025!AC$1,DataRegularSeason20242025!$E$2:$E$1315,TotalTeamGames20242025!$A41)</f>
        <v>1</v>
      </c>
      <c r="AD42" s="26"/>
      <c r="AE42" s="5">
        <f>COUNTIFS(DataRegularSeason20242025!$D$2:$D$1315,TotalTeamGames20242025!AE$1,DataRegularSeason20242025!$E$2:$E$1315,TotalTeamGames20242025!$A41)</f>
        <v>2</v>
      </c>
      <c r="AF42" s="26"/>
      <c r="AG42" s="5">
        <f>COUNTIFS(DataRegularSeason20242025!$D$2:$D$1315,TotalTeamGames20242025!AG$1,DataRegularSeason20242025!$E$2:$E$1315,TotalTeamGames20242025!$A41)</f>
        <v>1</v>
      </c>
      <c r="AH42" s="26"/>
      <c r="AI42" s="5">
        <f>COUNTIFS(DataRegularSeason20242025!$D$2:$D$1315,TotalTeamGames20242025!AI$1,DataRegularSeason20242025!$E$2:$E$1315,TotalTeamGames20242025!$A41)</f>
        <v>1</v>
      </c>
      <c r="AJ42" s="26"/>
      <c r="AK42" s="5">
        <f>COUNTIFS(DataRegularSeason20242025!$D$2:$D$1315,TotalTeamGames20242025!AK$1,DataRegularSeason20242025!$E$2:$E$1315,TotalTeamGames20242025!$A41)</f>
        <v>2</v>
      </c>
      <c r="AL42" s="26"/>
      <c r="AM42" s="5">
        <f>COUNTIFS(DataRegularSeason20242025!$D$2:$D$1315,TotalTeamGames20242025!AM$1,DataRegularSeason20242025!$E$2:$E$1315,TotalTeamGames20242025!$A41)</f>
        <v>1</v>
      </c>
      <c r="AN42" s="26"/>
      <c r="AO42" s="24"/>
      <c r="AP42" s="26"/>
      <c r="AQ42" s="5">
        <f>COUNTIFS(DataRegularSeason20242025!$D$2:$D$1315,TotalTeamGames20242025!AQ$1,DataRegularSeason20242025!$E$2:$E$1315,TotalTeamGames20242025!$A41)</f>
        <v>2</v>
      </c>
      <c r="AR42" s="26"/>
      <c r="AS42" s="5">
        <f>COUNTIFS(DataRegularSeason20242025!$D$2:$D$1315,TotalTeamGames20242025!AS$1,DataRegularSeason20242025!$E$2:$E$1315,TotalTeamGames20242025!$A41)</f>
        <v>1</v>
      </c>
      <c r="AT42" s="26"/>
      <c r="AU42" s="5">
        <f>COUNTIFS(DataRegularSeason20242025!$D$2:$D$1315,TotalTeamGames20242025!AU$1,DataRegularSeason20242025!$E$2:$E$1315,TotalTeamGames20242025!$A41)</f>
        <v>1</v>
      </c>
      <c r="AV42" s="26"/>
      <c r="AW42" s="5">
        <f>COUNTIFS(DataRegularSeason20242025!$D$2:$D$1315,TotalTeamGames20242025!AW$1,DataRegularSeason20242025!$E$2:$E$1315,TotalTeamGames20242025!$A41)</f>
        <v>1</v>
      </c>
      <c r="AX42" s="26"/>
      <c r="AY42" s="5">
        <f>COUNTIFS(DataRegularSeason20242025!$D$2:$D$1315,TotalTeamGames20242025!AY$1,DataRegularSeason20242025!$E$2:$E$1315,TotalTeamGames20242025!$A41)</f>
        <v>1</v>
      </c>
      <c r="AZ42" s="26"/>
      <c r="BA42" s="5">
        <f>COUNTIFS(DataRegularSeason20242025!$D$2:$D$1315,TotalTeamGames20242025!BA$1,DataRegularSeason20242025!$E$2:$E$1315,TotalTeamGames20242025!$A41)</f>
        <v>2</v>
      </c>
      <c r="BB42" s="26"/>
      <c r="BC42" s="5">
        <f>COUNTIFS(DataRegularSeason20242025!$D$2:$D$1315,TotalTeamGames20242025!BC$1,DataRegularSeason20242025!$E$2:$E$1315,TotalTeamGames20242025!$A41)</f>
        <v>1</v>
      </c>
      <c r="BD42" s="26"/>
      <c r="BE42" s="5">
        <f>COUNTIFS(DataRegularSeason20242025!$D$2:$D$1315,TotalTeamGames20242025!BE$1,DataRegularSeason20242025!$E$2:$E$1315,TotalTeamGames20242025!$A41)</f>
        <v>1</v>
      </c>
      <c r="BF42" s="24"/>
      <c r="BG42" s="27">
        <f>COUNTIFS(DataRegularSeason20242025!$D$2:$D$1315,TotalTeamGames20242025!BG$1,DataRegularSeason20242025!$E$2:$E$1315,TotalTeamGames20242025!$A41)</f>
        <v>1</v>
      </c>
      <c r="BH42" s="26"/>
      <c r="BI42" s="5">
        <f>COUNTIFS(DataRegularSeason20242025!$D$2:$D$1315,TotalTeamGames20242025!BI$1,DataRegularSeason20242025!$E$2:$E$1315,TotalTeamGames20242025!$A41)</f>
        <v>1</v>
      </c>
      <c r="BJ42" s="26"/>
      <c r="BK42" s="5">
        <f>COUNTIFS(DataRegularSeason20242025!$D$2:$D$1315,TotalTeamGames20242025!BK$1,DataRegularSeason20242025!$E$2:$E$1315,TotalTeamGames20242025!$A41)</f>
        <v>1</v>
      </c>
      <c r="BL42" s="26"/>
      <c r="BM42" s="5">
        <f>COUNTIFS(DataRegularSeason20242025!$D$2:$D$1315,TotalTeamGames20242025!BM$1,DataRegularSeason20242025!$E$2:$E$1315,TotalTeamGames20242025!$A41)</f>
        <v>2</v>
      </c>
      <c r="BN42" s="26"/>
      <c r="BO42" s="30">
        <f t="shared" si="0"/>
        <v>41</v>
      </c>
      <c r="BP42" s="44"/>
    </row>
    <row r="43" spans="1:68" x14ac:dyDescent="0.25">
      <c r="A43" s="40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COUNTIFS(DataRegularSeason20242025!$E$2:$E$1315,TotalTeamGames20242025!C$1,DataRegularSeason20242025!$D$2:$D$1315,TotalTeamGames20242025!$A43)</f>
        <v>1</v>
      </c>
      <c r="E43" s="21"/>
      <c r="F43" s="22">
        <f>COUNTIFS(DataRegularSeason20242025!$E$2:$E$1315,TotalTeamGames20242025!E$1,DataRegularSeason20242025!$D$2:$D$1315,TotalTeamGames20242025!$A43)</f>
        <v>2</v>
      </c>
      <c r="G43" s="21"/>
      <c r="H43" s="22">
        <f>COUNTIFS(DataRegularSeason20242025!$E$2:$E$1315,TotalTeamGames20242025!G$1,DataRegularSeason20242025!$D$2:$D$1315,TotalTeamGames20242025!$A43)</f>
        <v>1</v>
      </c>
      <c r="I43" s="21"/>
      <c r="J43" s="22">
        <f>COUNTIFS(DataRegularSeason20242025!$E$2:$E$1315,TotalTeamGames20242025!I$1,DataRegularSeason20242025!$D$2:$D$1315,TotalTeamGames20242025!$A43)</f>
        <v>1</v>
      </c>
      <c r="K43" s="21"/>
      <c r="L43" s="22">
        <f>COUNTIFS(DataRegularSeason20242025!$E$2:$E$1315,TotalTeamGames20242025!K$1,DataRegularSeason20242025!$D$2:$D$1315,TotalTeamGames20242025!$A43)</f>
        <v>2</v>
      </c>
      <c r="M43" s="21"/>
      <c r="N43" s="22">
        <f>COUNTIFS(DataRegularSeason20242025!$E$2:$E$1315,TotalTeamGames20242025!M$1,DataRegularSeason20242025!$D$2:$D$1315,TotalTeamGames20242025!$A43)</f>
        <v>1</v>
      </c>
      <c r="O43" s="21"/>
      <c r="P43" s="22">
        <f>COUNTIFS(DataRegularSeason20242025!$E$2:$E$1315,TotalTeamGames20242025!O$1,DataRegularSeason20242025!$D$2:$D$1315,TotalTeamGames20242025!$A43)</f>
        <v>1</v>
      </c>
      <c r="Q43" s="21"/>
      <c r="R43" s="22">
        <f>COUNTIFS(DataRegularSeason20242025!$E$2:$E$1315,TotalTeamGames20242025!Q$1,DataRegularSeason20242025!$D$2:$D$1315,TotalTeamGames20242025!$A43)</f>
        <v>1</v>
      </c>
      <c r="S43" s="21"/>
      <c r="T43" s="22">
        <f>COUNTIFS(DataRegularSeason20242025!$E$2:$E$1315,TotalTeamGames20242025!S$1,DataRegularSeason20242025!$D$2:$D$1315,TotalTeamGames20242025!$A43)</f>
        <v>1</v>
      </c>
      <c r="U43" s="21"/>
      <c r="V43" s="22">
        <f>COUNTIFS(DataRegularSeason20242025!$E$2:$E$1315,TotalTeamGames20242025!U$1,DataRegularSeason20242025!$D$2:$D$1315,TotalTeamGames20242025!$A43)</f>
        <v>1</v>
      </c>
      <c r="W43" s="21"/>
      <c r="X43" s="22">
        <f>COUNTIFS(DataRegularSeason20242025!$E$2:$E$1315,TotalTeamGames20242025!W$1,DataRegularSeason20242025!$D$2:$D$1315,TotalTeamGames20242025!$A43)</f>
        <v>1</v>
      </c>
      <c r="Y43" s="21"/>
      <c r="Z43" s="22">
        <f>COUNTIFS(DataRegularSeason20242025!$E$2:$E$1315,TotalTeamGames20242025!Y$1,DataRegularSeason20242025!$D$2:$D$1315,TotalTeamGames20242025!$A43)</f>
        <v>1</v>
      </c>
      <c r="AA43" s="21"/>
      <c r="AB43" s="22">
        <f>COUNTIFS(DataRegularSeason20242025!$E$2:$E$1315,TotalTeamGames20242025!AA$1,DataRegularSeason20242025!$D$2:$D$1315,TotalTeamGames20242025!$A43)</f>
        <v>1</v>
      </c>
      <c r="AC43" s="21"/>
      <c r="AD43" s="22">
        <f>COUNTIFS(DataRegularSeason20242025!$E$2:$E$1315,TotalTeamGames20242025!AC$1,DataRegularSeason20242025!$D$2:$D$1315,TotalTeamGames20242025!$A43)</f>
        <v>1</v>
      </c>
      <c r="AE43" s="21"/>
      <c r="AF43" s="22">
        <f>COUNTIFS(DataRegularSeason20242025!$E$2:$E$1315,TotalTeamGames20242025!AE$1,DataRegularSeason20242025!$D$2:$D$1315,TotalTeamGames20242025!$A43)</f>
        <v>1</v>
      </c>
      <c r="AG43" s="21"/>
      <c r="AH43" s="22">
        <f>COUNTIFS(DataRegularSeason20242025!$E$2:$E$1315,TotalTeamGames20242025!AG$1,DataRegularSeason20242025!$D$2:$D$1315,TotalTeamGames20242025!$A43)</f>
        <v>2</v>
      </c>
      <c r="AI43" s="21"/>
      <c r="AJ43" s="22">
        <f>COUNTIFS(DataRegularSeason20242025!$E$2:$E$1315,TotalTeamGames20242025!AI$1,DataRegularSeason20242025!$D$2:$D$1315,TotalTeamGames20242025!$A43)</f>
        <v>1</v>
      </c>
      <c r="AK43" s="21"/>
      <c r="AL43" s="22">
        <f>COUNTIFS(DataRegularSeason20242025!$E$2:$E$1315,TotalTeamGames20242025!AK$1,DataRegularSeason20242025!$D$2:$D$1315,TotalTeamGames20242025!$A43)</f>
        <v>2</v>
      </c>
      <c r="AM43" s="21"/>
      <c r="AN43" s="22">
        <f>COUNTIFS(DataRegularSeason20242025!$E$2:$E$1315,TotalTeamGames20242025!AM$1,DataRegularSeason20242025!$D$2:$D$1315,TotalTeamGames20242025!$A43)</f>
        <v>2</v>
      </c>
      <c r="AO43" s="21"/>
      <c r="AP43" s="22">
        <f>COUNTIFS(DataRegularSeason20242025!$E$2:$E$1315,TotalTeamGames20242025!AO$1,DataRegularSeason20242025!$D$2:$D$1315,TotalTeamGames20242025!$A43)</f>
        <v>2</v>
      </c>
      <c r="AQ43" s="21"/>
      <c r="AR43" s="25"/>
      <c r="AS43" s="21"/>
      <c r="AT43" s="22">
        <f>COUNTIFS(DataRegularSeason20242025!$E$2:$E$1315,TotalTeamGames20242025!AS$1,DataRegularSeason20242025!$D$2:$D$1315,TotalTeamGames20242025!$A43)</f>
        <v>2</v>
      </c>
      <c r="AU43" s="21"/>
      <c r="AV43" s="22">
        <f>COUNTIFS(DataRegularSeason20242025!$E$2:$E$1315,TotalTeamGames20242025!AU$1,DataRegularSeason20242025!$D$2:$D$1315,TotalTeamGames20242025!$A43)</f>
        <v>1</v>
      </c>
      <c r="AW43" s="21"/>
      <c r="AX43" s="22">
        <f>COUNTIFS(DataRegularSeason20242025!$E$2:$E$1315,TotalTeamGames20242025!AW$1,DataRegularSeason20242025!$D$2:$D$1315,TotalTeamGames20242025!$A43)</f>
        <v>1</v>
      </c>
      <c r="AY43" s="21"/>
      <c r="AZ43" s="22">
        <f>COUNTIFS(DataRegularSeason20242025!$E$2:$E$1315,TotalTeamGames20242025!AY$1,DataRegularSeason20242025!$D$2:$D$1315,TotalTeamGames20242025!$A43)</f>
        <v>1</v>
      </c>
      <c r="BA43" s="21"/>
      <c r="BB43" s="22">
        <f>COUNTIFS(DataRegularSeason20242025!$E$2:$E$1315,TotalTeamGames20242025!BA$1,DataRegularSeason20242025!$D$2:$D$1315,TotalTeamGames20242025!$A43)</f>
        <v>2</v>
      </c>
      <c r="BC43" s="21"/>
      <c r="BD43" s="22">
        <f>COUNTIFS(DataRegularSeason20242025!$E$2:$E$1315,TotalTeamGames20242025!BC$1,DataRegularSeason20242025!$D$2:$D$1315,TotalTeamGames20242025!$A43)</f>
        <v>2</v>
      </c>
      <c r="BE43" s="21"/>
      <c r="BF43">
        <f>COUNTIFS(DataRegularSeason20242025!$E$2:$E$1315,TotalTeamGames20242025!BE$1,DataRegularSeason20242025!$D$2:$D$1315,TotalTeamGames20242025!$A43)</f>
        <v>1</v>
      </c>
      <c r="BG43" s="28"/>
      <c r="BH43" s="22">
        <f>COUNTIFS(DataRegularSeason20242025!$E$2:$E$1315,TotalTeamGames20242025!BG$1,DataRegularSeason20242025!$D$2:$D$1315,TotalTeamGames20242025!$A43)</f>
        <v>1</v>
      </c>
      <c r="BI43" s="21"/>
      <c r="BJ43" s="22">
        <f>COUNTIFS(DataRegularSeason20242025!$E$2:$E$1315,TotalTeamGames20242025!BI$1,DataRegularSeason20242025!$D$2:$D$1315,TotalTeamGames20242025!$A43)</f>
        <v>1</v>
      </c>
      <c r="BK43" s="21"/>
      <c r="BL43" s="22">
        <f>COUNTIFS(DataRegularSeason20242025!$E$2:$E$1315,TotalTeamGames20242025!BK$1,DataRegularSeason20242025!$D$2:$D$1315,TotalTeamGames20242025!$A43)</f>
        <v>1</v>
      </c>
      <c r="BM43" s="21"/>
      <c r="BN43" s="22">
        <f>COUNTIFS(DataRegularSeason20242025!$E$2:$E$1315,TotalTeamGames20242025!BM$1,DataRegularSeason20242025!$D$2:$D$1315,TotalTeamGames20242025!$A43)</f>
        <v>2</v>
      </c>
      <c r="BO43" s="29">
        <f t="shared" si="0"/>
        <v>41</v>
      </c>
      <c r="BP43" s="44">
        <f t="shared" ref="BP43" si="20">BO43+BO44</f>
        <v>82</v>
      </c>
    </row>
    <row r="44" spans="1:68" x14ac:dyDescent="0.25">
      <c r="A44" s="41"/>
      <c r="B44" s="23" t="s">
        <v>80</v>
      </c>
      <c r="C44" s="5">
        <f>COUNTIFS(DataRegularSeason20242025!$D$2:$D$1315,TotalTeamGames20242025!C$1,DataRegularSeason20242025!$E$2:$E$1315,TotalTeamGames20242025!$A43)</f>
        <v>1</v>
      </c>
      <c r="D44" s="26"/>
      <c r="E44" s="5">
        <f>COUNTIFS(DataRegularSeason20242025!$D$2:$D$1315,TotalTeamGames20242025!E$1,DataRegularSeason20242025!$E$2:$E$1315,TotalTeamGames20242025!$A43)</f>
        <v>1</v>
      </c>
      <c r="F44" s="26"/>
      <c r="G44" s="5">
        <f>COUNTIFS(DataRegularSeason20242025!$D$2:$D$1315,TotalTeamGames20242025!G$1,DataRegularSeason20242025!$E$2:$E$1315,TotalTeamGames20242025!$A43)</f>
        <v>2</v>
      </c>
      <c r="H44" s="26"/>
      <c r="I44" s="5">
        <f>COUNTIFS(DataRegularSeason20242025!$D$2:$D$1315,TotalTeamGames20242025!I$1,DataRegularSeason20242025!$E$2:$E$1315,TotalTeamGames20242025!$A43)</f>
        <v>2</v>
      </c>
      <c r="J44" s="26"/>
      <c r="K44" s="5">
        <f>COUNTIFS(DataRegularSeason20242025!$D$2:$D$1315,TotalTeamGames20242025!K$1,DataRegularSeason20242025!$E$2:$E$1315,TotalTeamGames20242025!$A43)</f>
        <v>2</v>
      </c>
      <c r="L44" s="26"/>
      <c r="M44" s="5">
        <f>COUNTIFS(DataRegularSeason20242025!$D$2:$D$1315,TotalTeamGames20242025!M$1,DataRegularSeason20242025!$E$2:$E$1315,TotalTeamGames20242025!$A43)</f>
        <v>1</v>
      </c>
      <c r="N44" s="26"/>
      <c r="O44" s="5">
        <f>COUNTIFS(DataRegularSeason20242025!$D$2:$D$1315,TotalTeamGames20242025!O$1,DataRegularSeason20242025!$E$2:$E$1315,TotalTeamGames20242025!$A43)</f>
        <v>1</v>
      </c>
      <c r="P44" s="26"/>
      <c r="Q44" s="5">
        <f>COUNTIFS(DataRegularSeason20242025!$D$2:$D$1315,TotalTeamGames20242025!Q$1,DataRegularSeason20242025!$E$2:$E$1315,TotalTeamGames20242025!$A43)</f>
        <v>1</v>
      </c>
      <c r="R44" s="26"/>
      <c r="S44" s="5">
        <f>COUNTIFS(DataRegularSeason20242025!$D$2:$D$1315,TotalTeamGames20242025!S$1,DataRegularSeason20242025!$E$2:$E$1315,TotalTeamGames20242025!$A43)</f>
        <v>1</v>
      </c>
      <c r="T44" s="26"/>
      <c r="U44" s="5">
        <f>COUNTIFS(DataRegularSeason20242025!$D$2:$D$1315,TotalTeamGames20242025!U$1,DataRegularSeason20242025!$E$2:$E$1315,TotalTeamGames20242025!$A43)</f>
        <v>2</v>
      </c>
      <c r="V44" s="26"/>
      <c r="W44" s="5">
        <f>COUNTIFS(DataRegularSeason20242025!$D$2:$D$1315,TotalTeamGames20242025!W$1,DataRegularSeason20242025!$E$2:$E$1315,TotalTeamGames20242025!$A43)</f>
        <v>1</v>
      </c>
      <c r="X44" s="26"/>
      <c r="Y44" s="5">
        <f>COUNTIFS(DataRegularSeason20242025!$D$2:$D$1315,TotalTeamGames20242025!Y$1,DataRegularSeason20242025!$E$2:$E$1315,TotalTeamGames20242025!$A43)</f>
        <v>2</v>
      </c>
      <c r="Z44" s="26"/>
      <c r="AA44" s="5">
        <f>COUNTIFS(DataRegularSeason20242025!$D$2:$D$1315,TotalTeamGames20242025!AA$1,DataRegularSeason20242025!$E$2:$E$1315,TotalTeamGames20242025!$A43)</f>
        <v>1</v>
      </c>
      <c r="AB44" s="26"/>
      <c r="AC44" s="5">
        <f>COUNTIFS(DataRegularSeason20242025!$D$2:$D$1315,TotalTeamGames20242025!AC$1,DataRegularSeason20242025!$E$2:$E$1315,TotalTeamGames20242025!$A43)</f>
        <v>1</v>
      </c>
      <c r="AD44" s="26"/>
      <c r="AE44" s="5">
        <f>COUNTIFS(DataRegularSeason20242025!$D$2:$D$1315,TotalTeamGames20242025!AE$1,DataRegularSeason20242025!$E$2:$E$1315,TotalTeamGames20242025!$A43)</f>
        <v>2</v>
      </c>
      <c r="AF44" s="26"/>
      <c r="AG44" s="5">
        <f>COUNTIFS(DataRegularSeason20242025!$D$2:$D$1315,TotalTeamGames20242025!AG$1,DataRegularSeason20242025!$E$2:$E$1315,TotalTeamGames20242025!$A43)</f>
        <v>2</v>
      </c>
      <c r="AH44" s="26"/>
      <c r="AI44" s="5">
        <f>COUNTIFS(DataRegularSeason20242025!$D$2:$D$1315,TotalTeamGames20242025!AI$1,DataRegularSeason20242025!$E$2:$E$1315,TotalTeamGames20242025!$A43)</f>
        <v>1</v>
      </c>
      <c r="AJ44" s="26"/>
      <c r="AK44" s="5">
        <f>COUNTIFS(DataRegularSeason20242025!$D$2:$D$1315,TotalTeamGames20242025!AK$1,DataRegularSeason20242025!$E$2:$E$1315,TotalTeamGames20242025!$A43)</f>
        <v>2</v>
      </c>
      <c r="AL44" s="26"/>
      <c r="AM44" s="5">
        <f>COUNTIFS(DataRegularSeason20242025!$D$2:$D$1315,TotalTeamGames20242025!AM$1,DataRegularSeason20242025!$E$2:$E$1315,TotalTeamGames20242025!$A43)</f>
        <v>1</v>
      </c>
      <c r="AN44" s="26"/>
      <c r="AO44" s="5">
        <f>COUNTIFS(DataRegularSeason20242025!$D$2:$D$1315,TotalTeamGames20242025!AO$1,DataRegularSeason20242025!$E$2:$E$1315,TotalTeamGames20242025!$A43)</f>
        <v>1</v>
      </c>
      <c r="AP44" s="26"/>
      <c r="AQ44" s="24"/>
      <c r="AR44" s="26"/>
      <c r="AS44" s="5">
        <f>COUNTIFS(DataRegularSeason20242025!$D$2:$D$1315,TotalTeamGames20242025!AS$1,DataRegularSeason20242025!$E$2:$E$1315,TotalTeamGames20242025!$A43)</f>
        <v>2</v>
      </c>
      <c r="AT44" s="26"/>
      <c r="AU44" s="5">
        <f>COUNTIFS(DataRegularSeason20242025!$D$2:$D$1315,TotalTeamGames20242025!AU$1,DataRegularSeason20242025!$E$2:$E$1315,TotalTeamGames20242025!$A43)</f>
        <v>1</v>
      </c>
      <c r="AV44" s="26"/>
      <c r="AW44" s="5">
        <f>COUNTIFS(DataRegularSeason20242025!$D$2:$D$1315,TotalTeamGames20242025!AW$1,DataRegularSeason20242025!$E$2:$E$1315,TotalTeamGames20242025!$A43)</f>
        <v>1</v>
      </c>
      <c r="AX44" s="26"/>
      <c r="AY44" s="5">
        <f>COUNTIFS(DataRegularSeason20242025!$D$2:$D$1315,TotalTeamGames20242025!AY$1,DataRegularSeason20242025!$E$2:$E$1315,TotalTeamGames20242025!$A43)</f>
        <v>1</v>
      </c>
      <c r="AZ44" s="26"/>
      <c r="BA44" s="5">
        <f>COUNTIFS(DataRegularSeason20242025!$D$2:$D$1315,TotalTeamGames20242025!BA$1,DataRegularSeason20242025!$E$2:$E$1315,TotalTeamGames20242025!$A43)</f>
        <v>1</v>
      </c>
      <c r="BB44" s="26"/>
      <c r="BC44" s="5">
        <f>COUNTIFS(DataRegularSeason20242025!$D$2:$D$1315,TotalTeamGames20242025!BC$1,DataRegularSeason20242025!$E$2:$E$1315,TotalTeamGames20242025!$A43)</f>
        <v>1</v>
      </c>
      <c r="BD44" s="26"/>
      <c r="BE44" s="5">
        <f>COUNTIFS(DataRegularSeason20242025!$D$2:$D$1315,TotalTeamGames20242025!BE$1,DataRegularSeason20242025!$E$2:$E$1315,TotalTeamGames20242025!$A43)</f>
        <v>1</v>
      </c>
      <c r="BF44" s="24"/>
      <c r="BG44" s="27">
        <f>COUNTIFS(DataRegularSeason20242025!$D$2:$D$1315,TotalTeamGames20242025!BG$1,DataRegularSeason20242025!$E$2:$E$1315,TotalTeamGames20242025!$A43)</f>
        <v>1</v>
      </c>
      <c r="BH44" s="26"/>
      <c r="BI44" s="5">
        <f>COUNTIFS(DataRegularSeason20242025!$D$2:$D$1315,TotalTeamGames20242025!BI$1,DataRegularSeason20242025!$E$2:$E$1315,TotalTeamGames20242025!$A43)</f>
        <v>1</v>
      </c>
      <c r="BJ44" s="26"/>
      <c r="BK44" s="5">
        <f>COUNTIFS(DataRegularSeason20242025!$D$2:$D$1315,TotalTeamGames20242025!BK$1,DataRegularSeason20242025!$E$2:$E$1315,TotalTeamGames20242025!$A43)</f>
        <v>1</v>
      </c>
      <c r="BL44" s="26"/>
      <c r="BM44" s="5">
        <f>COUNTIFS(DataRegularSeason20242025!$D$2:$D$1315,TotalTeamGames20242025!BM$1,DataRegularSeason20242025!$E$2:$E$1315,TotalTeamGames20242025!$A43)</f>
        <v>2</v>
      </c>
      <c r="BN44" s="26"/>
      <c r="BO44" s="30">
        <f t="shared" si="0"/>
        <v>41</v>
      </c>
      <c r="BP44" s="44"/>
    </row>
    <row r="45" spans="1:68" x14ac:dyDescent="0.25">
      <c r="A45" s="40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COUNTIFS(DataRegularSeason20242025!$E$2:$E$1315,TotalTeamGames20242025!C$1,DataRegularSeason20242025!$D$2:$D$1315,TotalTeamGames20242025!$A45)</f>
        <v>1</v>
      </c>
      <c r="E45" s="21"/>
      <c r="F45" s="22">
        <f>COUNTIFS(DataRegularSeason20242025!$E$2:$E$1315,TotalTeamGames20242025!E$1,DataRegularSeason20242025!$D$2:$D$1315,TotalTeamGames20242025!$A45)</f>
        <v>1</v>
      </c>
      <c r="G45" s="21"/>
      <c r="H45" s="22">
        <f>COUNTIFS(DataRegularSeason20242025!$E$2:$E$1315,TotalTeamGames20242025!G$1,DataRegularSeason20242025!$D$2:$D$1315,TotalTeamGames20242025!$A45)</f>
        <v>2</v>
      </c>
      <c r="I45" s="21"/>
      <c r="J45" s="22">
        <f>COUNTIFS(DataRegularSeason20242025!$E$2:$E$1315,TotalTeamGames20242025!I$1,DataRegularSeason20242025!$D$2:$D$1315,TotalTeamGames20242025!$A45)</f>
        <v>2</v>
      </c>
      <c r="K45" s="21"/>
      <c r="L45" s="22">
        <f>COUNTIFS(DataRegularSeason20242025!$E$2:$E$1315,TotalTeamGames20242025!K$1,DataRegularSeason20242025!$D$2:$D$1315,TotalTeamGames20242025!$A45)</f>
        <v>1</v>
      </c>
      <c r="M45" s="21"/>
      <c r="N45" s="22">
        <f>COUNTIFS(DataRegularSeason20242025!$E$2:$E$1315,TotalTeamGames20242025!M$1,DataRegularSeason20242025!$D$2:$D$1315,TotalTeamGames20242025!$A45)</f>
        <v>1</v>
      </c>
      <c r="O45" s="21"/>
      <c r="P45" s="22">
        <f>COUNTIFS(DataRegularSeason20242025!$E$2:$E$1315,TotalTeamGames20242025!O$1,DataRegularSeason20242025!$D$2:$D$1315,TotalTeamGames20242025!$A45)</f>
        <v>1</v>
      </c>
      <c r="Q45" s="21"/>
      <c r="R45" s="22">
        <f>COUNTIFS(DataRegularSeason20242025!$E$2:$E$1315,TotalTeamGames20242025!Q$1,DataRegularSeason20242025!$D$2:$D$1315,TotalTeamGames20242025!$A45)</f>
        <v>1</v>
      </c>
      <c r="S45" s="21"/>
      <c r="T45" s="22">
        <f>COUNTIFS(DataRegularSeason20242025!$E$2:$E$1315,TotalTeamGames20242025!S$1,DataRegularSeason20242025!$D$2:$D$1315,TotalTeamGames20242025!$A45)</f>
        <v>1</v>
      </c>
      <c r="U45" s="21"/>
      <c r="V45" s="22">
        <f>COUNTIFS(DataRegularSeason20242025!$E$2:$E$1315,TotalTeamGames20242025!U$1,DataRegularSeason20242025!$D$2:$D$1315,TotalTeamGames20242025!$A45)</f>
        <v>2</v>
      </c>
      <c r="W45" s="21"/>
      <c r="X45" s="22">
        <f>COUNTIFS(DataRegularSeason20242025!$E$2:$E$1315,TotalTeamGames20242025!W$1,DataRegularSeason20242025!$D$2:$D$1315,TotalTeamGames20242025!$A45)</f>
        <v>1</v>
      </c>
      <c r="Y45" s="21"/>
      <c r="Z45" s="22">
        <f>COUNTIFS(DataRegularSeason20242025!$E$2:$E$1315,TotalTeamGames20242025!Y$1,DataRegularSeason20242025!$D$2:$D$1315,TotalTeamGames20242025!$A45)</f>
        <v>2</v>
      </c>
      <c r="AA45" s="21"/>
      <c r="AB45" s="22">
        <f>COUNTIFS(DataRegularSeason20242025!$E$2:$E$1315,TotalTeamGames20242025!AA$1,DataRegularSeason20242025!$D$2:$D$1315,TotalTeamGames20242025!$A45)</f>
        <v>1</v>
      </c>
      <c r="AC45" s="21"/>
      <c r="AD45" s="22">
        <f>COUNTIFS(DataRegularSeason20242025!$E$2:$E$1315,TotalTeamGames20242025!AC$1,DataRegularSeason20242025!$D$2:$D$1315,TotalTeamGames20242025!$A45)</f>
        <v>1</v>
      </c>
      <c r="AE45" s="21"/>
      <c r="AF45" s="22">
        <f>COUNTIFS(DataRegularSeason20242025!$E$2:$E$1315,TotalTeamGames20242025!AE$1,DataRegularSeason20242025!$D$2:$D$1315,TotalTeamGames20242025!$A45)</f>
        <v>2</v>
      </c>
      <c r="AG45" s="21"/>
      <c r="AH45" s="22">
        <f>COUNTIFS(DataRegularSeason20242025!$E$2:$E$1315,TotalTeamGames20242025!AG$1,DataRegularSeason20242025!$D$2:$D$1315,TotalTeamGames20242025!$A45)</f>
        <v>2</v>
      </c>
      <c r="AI45" s="21"/>
      <c r="AJ45" s="22">
        <f>COUNTIFS(DataRegularSeason20242025!$E$2:$E$1315,TotalTeamGames20242025!AI$1,DataRegularSeason20242025!$D$2:$D$1315,TotalTeamGames20242025!$A45)</f>
        <v>1</v>
      </c>
      <c r="AK45" s="21"/>
      <c r="AL45" s="22">
        <f>COUNTIFS(DataRegularSeason20242025!$E$2:$E$1315,TotalTeamGames20242025!AK$1,DataRegularSeason20242025!$D$2:$D$1315,TotalTeamGames20242025!$A45)</f>
        <v>2</v>
      </c>
      <c r="AM45" s="21"/>
      <c r="AN45" s="22">
        <f>COUNTIFS(DataRegularSeason20242025!$E$2:$E$1315,TotalTeamGames20242025!AM$1,DataRegularSeason20242025!$D$2:$D$1315,TotalTeamGames20242025!$A45)</f>
        <v>2</v>
      </c>
      <c r="AO45" s="21"/>
      <c r="AP45" s="22">
        <f>COUNTIFS(DataRegularSeason20242025!$E$2:$E$1315,TotalTeamGames20242025!AO$1,DataRegularSeason20242025!$D$2:$D$1315,TotalTeamGames20242025!$A45)</f>
        <v>1</v>
      </c>
      <c r="AQ45" s="21"/>
      <c r="AR45" s="22">
        <f>COUNTIFS(DataRegularSeason20242025!$E$2:$E$1315,TotalTeamGames20242025!AQ$1,DataRegularSeason20242025!$D$2:$D$1315,TotalTeamGames20242025!$A45)</f>
        <v>2</v>
      </c>
      <c r="AS45" s="21"/>
      <c r="AT45" s="25"/>
      <c r="AU45" s="21"/>
      <c r="AV45" s="22">
        <f>COUNTIFS(DataRegularSeason20242025!$E$2:$E$1315,TotalTeamGames20242025!AU$1,DataRegularSeason20242025!$D$2:$D$1315,TotalTeamGames20242025!$A45)</f>
        <v>1</v>
      </c>
      <c r="AW45" s="21"/>
      <c r="AX45" s="22">
        <f>COUNTIFS(DataRegularSeason20242025!$E$2:$E$1315,TotalTeamGames20242025!AW$1,DataRegularSeason20242025!$D$2:$D$1315,TotalTeamGames20242025!$A45)</f>
        <v>1</v>
      </c>
      <c r="AY45" s="21"/>
      <c r="AZ45" s="22">
        <f>COUNTIFS(DataRegularSeason20242025!$E$2:$E$1315,TotalTeamGames20242025!AY$1,DataRegularSeason20242025!$D$2:$D$1315,TotalTeamGames20242025!$A45)</f>
        <v>1</v>
      </c>
      <c r="BA45" s="21"/>
      <c r="BB45" s="22">
        <f>COUNTIFS(DataRegularSeason20242025!$E$2:$E$1315,TotalTeamGames20242025!BA$1,DataRegularSeason20242025!$D$2:$D$1315,TotalTeamGames20242025!$A45)</f>
        <v>1</v>
      </c>
      <c r="BC45" s="21"/>
      <c r="BD45" s="22">
        <f>COUNTIFS(DataRegularSeason20242025!$E$2:$E$1315,TotalTeamGames20242025!BC$1,DataRegularSeason20242025!$D$2:$D$1315,TotalTeamGames20242025!$A45)</f>
        <v>1</v>
      </c>
      <c r="BE45" s="21"/>
      <c r="BF45">
        <f>COUNTIFS(DataRegularSeason20242025!$E$2:$E$1315,TotalTeamGames20242025!BE$1,DataRegularSeason20242025!$D$2:$D$1315,TotalTeamGames20242025!$A45)</f>
        <v>1</v>
      </c>
      <c r="BG45" s="28"/>
      <c r="BH45" s="22">
        <f>COUNTIFS(DataRegularSeason20242025!$E$2:$E$1315,TotalTeamGames20242025!BG$1,DataRegularSeason20242025!$D$2:$D$1315,TotalTeamGames20242025!$A45)</f>
        <v>1</v>
      </c>
      <c r="BI45" s="21"/>
      <c r="BJ45" s="22">
        <f>COUNTIFS(DataRegularSeason20242025!$E$2:$E$1315,TotalTeamGames20242025!BI$1,DataRegularSeason20242025!$D$2:$D$1315,TotalTeamGames20242025!$A45)</f>
        <v>1</v>
      </c>
      <c r="BK45" s="21"/>
      <c r="BL45" s="22">
        <f>COUNTIFS(DataRegularSeason20242025!$E$2:$E$1315,TotalTeamGames20242025!BK$1,DataRegularSeason20242025!$D$2:$D$1315,TotalTeamGames20242025!$A45)</f>
        <v>1</v>
      </c>
      <c r="BM45" s="21"/>
      <c r="BN45" s="22">
        <f>COUNTIFS(DataRegularSeason20242025!$E$2:$E$1315,TotalTeamGames20242025!BM$1,DataRegularSeason20242025!$D$2:$D$1315,TotalTeamGames20242025!$A45)</f>
        <v>2</v>
      </c>
      <c r="BO45" s="29">
        <f t="shared" si="0"/>
        <v>41</v>
      </c>
      <c r="BP45" s="44">
        <f t="shared" ref="BP45" si="21">BO45+BO46</f>
        <v>82</v>
      </c>
    </row>
    <row r="46" spans="1:68" x14ac:dyDescent="0.25">
      <c r="A46" s="41"/>
      <c r="B46" s="23" t="s">
        <v>80</v>
      </c>
      <c r="C46" s="5">
        <f>COUNTIFS(DataRegularSeason20242025!$D$2:$D$1315,TotalTeamGames20242025!C$1,DataRegularSeason20242025!$E$2:$E$1315,TotalTeamGames20242025!$A45)</f>
        <v>1</v>
      </c>
      <c r="D46" s="26"/>
      <c r="E46" s="5">
        <f>COUNTIFS(DataRegularSeason20242025!$D$2:$D$1315,TotalTeamGames20242025!E$1,DataRegularSeason20242025!$E$2:$E$1315,TotalTeamGames20242025!$A45)</f>
        <v>2</v>
      </c>
      <c r="F46" s="26"/>
      <c r="G46" s="5">
        <f>COUNTIFS(DataRegularSeason20242025!$D$2:$D$1315,TotalTeamGames20242025!G$1,DataRegularSeason20242025!$E$2:$E$1315,TotalTeamGames20242025!$A45)</f>
        <v>1</v>
      </c>
      <c r="H46" s="26"/>
      <c r="I46" s="5">
        <f>COUNTIFS(DataRegularSeason20242025!$D$2:$D$1315,TotalTeamGames20242025!I$1,DataRegularSeason20242025!$E$2:$E$1315,TotalTeamGames20242025!$A45)</f>
        <v>1</v>
      </c>
      <c r="J46" s="26"/>
      <c r="K46" s="5">
        <f>COUNTIFS(DataRegularSeason20242025!$D$2:$D$1315,TotalTeamGames20242025!K$1,DataRegularSeason20242025!$E$2:$E$1315,TotalTeamGames20242025!$A45)</f>
        <v>2</v>
      </c>
      <c r="L46" s="26"/>
      <c r="M46" s="5">
        <f>COUNTIFS(DataRegularSeason20242025!$D$2:$D$1315,TotalTeamGames20242025!M$1,DataRegularSeason20242025!$E$2:$E$1315,TotalTeamGames20242025!$A45)</f>
        <v>1</v>
      </c>
      <c r="N46" s="26"/>
      <c r="O46" s="5">
        <f>COUNTIFS(DataRegularSeason20242025!$D$2:$D$1315,TotalTeamGames20242025!O$1,DataRegularSeason20242025!$E$2:$E$1315,TotalTeamGames20242025!$A45)</f>
        <v>1</v>
      </c>
      <c r="P46" s="26"/>
      <c r="Q46" s="5">
        <f>COUNTIFS(DataRegularSeason20242025!$D$2:$D$1315,TotalTeamGames20242025!Q$1,DataRegularSeason20242025!$E$2:$E$1315,TotalTeamGames20242025!$A45)</f>
        <v>1</v>
      </c>
      <c r="R46" s="26"/>
      <c r="S46" s="5">
        <f>COUNTIFS(DataRegularSeason20242025!$D$2:$D$1315,TotalTeamGames20242025!S$1,DataRegularSeason20242025!$E$2:$E$1315,TotalTeamGames20242025!$A45)</f>
        <v>1</v>
      </c>
      <c r="T46" s="26"/>
      <c r="U46" s="5">
        <f>COUNTIFS(DataRegularSeason20242025!$D$2:$D$1315,TotalTeamGames20242025!U$1,DataRegularSeason20242025!$E$2:$E$1315,TotalTeamGames20242025!$A45)</f>
        <v>1</v>
      </c>
      <c r="V46" s="26"/>
      <c r="W46" s="5">
        <f>COUNTIFS(DataRegularSeason20242025!$D$2:$D$1315,TotalTeamGames20242025!W$1,DataRegularSeason20242025!$E$2:$E$1315,TotalTeamGames20242025!$A45)</f>
        <v>1</v>
      </c>
      <c r="X46" s="26"/>
      <c r="Y46" s="5">
        <f>COUNTIFS(DataRegularSeason20242025!$D$2:$D$1315,TotalTeamGames20242025!Y$1,DataRegularSeason20242025!$E$2:$E$1315,TotalTeamGames20242025!$A45)</f>
        <v>1</v>
      </c>
      <c r="Z46" s="26"/>
      <c r="AA46" s="5">
        <f>COUNTIFS(DataRegularSeason20242025!$D$2:$D$1315,TotalTeamGames20242025!AA$1,DataRegularSeason20242025!$E$2:$E$1315,TotalTeamGames20242025!$A45)</f>
        <v>1</v>
      </c>
      <c r="AB46" s="26"/>
      <c r="AC46" s="5">
        <f>COUNTIFS(DataRegularSeason20242025!$D$2:$D$1315,TotalTeamGames20242025!AC$1,DataRegularSeason20242025!$E$2:$E$1315,TotalTeamGames20242025!$A45)</f>
        <v>1</v>
      </c>
      <c r="AD46" s="26"/>
      <c r="AE46" s="5">
        <f>COUNTIFS(DataRegularSeason20242025!$D$2:$D$1315,TotalTeamGames20242025!AE$1,DataRegularSeason20242025!$E$2:$E$1315,TotalTeamGames20242025!$A45)</f>
        <v>1</v>
      </c>
      <c r="AF46" s="26"/>
      <c r="AG46" s="5">
        <f>COUNTIFS(DataRegularSeason20242025!$D$2:$D$1315,TotalTeamGames20242025!AG$1,DataRegularSeason20242025!$E$2:$E$1315,TotalTeamGames20242025!$A45)</f>
        <v>2</v>
      </c>
      <c r="AH46" s="26"/>
      <c r="AI46" s="5">
        <f>COUNTIFS(DataRegularSeason20242025!$D$2:$D$1315,TotalTeamGames20242025!AI$1,DataRegularSeason20242025!$E$2:$E$1315,TotalTeamGames20242025!$A45)</f>
        <v>1</v>
      </c>
      <c r="AJ46" s="26"/>
      <c r="AK46" s="5">
        <f>COUNTIFS(DataRegularSeason20242025!$D$2:$D$1315,TotalTeamGames20242025!AK$1,DataRegularSeason20242025!$E$2:$E$1315,TotalTeamGames20242025!$A45)</f>
        <v>2</v>
      </c>
      <c r="AL46" s="26"/>
      <c r="AM46" s="5">
        <f>COUNTIFS(DataRegularSeason20242025!$D$2:$D$1315,TotalTeamGames20242025!AM$1,DataRegularSeason20242025!$E$2:$E$1315,TotalTeamGames20242025!$A45)</f>
        <v>2</v>
      </c>
      <c r="AN46" s="26"/>
      <c r="AO46" s="5">
        <f>COUNTIFS(DataRegularSeason20242025!$D$2:$D$1315,TotalTeamGames20242025!AO$1,DataRegularSeason20242025!$E$2:$E$1315,TotalTeamGames20242025!$A45)</f>
        <v>2</v>
      </c>
      <c r="AP46" s="26"/>
      <c r="AQ46" s="5">
        <f>COUNTIFS(DataRegularSeason20242025!$D$2:$D$1315,TotalTeamGames20242025!AQ$1,DataRegularSeason20242025!$E$2:$E$1315,TotalTeamGames20242025!$A45)</f>
        <v>2</v>
      </c>
      <c r="AR46" s="26"/>
      <c r="AS46" s="24"/>
      <c r="AT46" s="26"/>
      <c r="AU46" s="5">
        <f>COUNTIFS(DataRegularSeason20242025!$D$2:$D$1315,TotalTeamGames20242025!AU$1,DataRegularSeason20242025!$E$2:$E$1315,TotalTeamGames20242025!$A45)</f>
        <v>1</v>
      </c>
      <c r="AV46" s="26"/>
      <c r="AW46" s="5">
        <f>COUNTIFS(DataRegularSeason20242025!$D$2:$D$1315,TotalTeamGames20242025!AW$1,DataRegularSeason20242025!$E$2:$E$1315,TotalTeamGames20242025!$A45)</f>
        <v>1</v>
      </c>
      <c r="AX46" s="26"/>
      <c r="AY46" s="5">
        <f>COUNTIFS(DataRegularSeason20242025!$D$2:$D$1315,TotalTeamGames20242025!AY$1,DataRegularSeason20242025!$E$2:$E$1315,TotalTeamGames20242025!$A45)</f>
        <v>1</v>
      </c>
      <c r="AZ46" s="26"/>
      <c r="BA46" s="5">
        <f>COUNTIFS(DataRegularSeason20242025!$D$2:$D$1315,TotalTeamGames20242025!BA$1,DataRegularSeason20242025!$E$2:$E$1315,TotalTeamGames20242025!$A45)</f>
        <v>2</v>
      </c>
      <c r="BB46" s="26"/>
      <c r="BC46" s="5">
        <f>COUNTIFS(DataRegularSeason20242025!$D$2:$D$1315,TotalTeamGames20242025!BC$1,DataRegularSeason20242025!$E$2:$E$1315,TotalTeamGames20242025!$A45)</f>
        <v>2</v>
      </c>
      <c r="BD46" s="26"/>
      <c r="BE46" s="5">
        <f>COUNTIFS(DataRegularSeason20242025!$D$2:$D$1315,TotalTeamGames20242025!BE$1,DataRegularSeason20242025!$E$2:$E$1315,TotalTeamGames20242025!$A45)</f>
        <v>1</v>
      </c>
      <c r="BF46" s="24"/>
      <c r="BG46" s="27">
        <f>COUNTIFS(DataRegularSeason20242025!$D$2:$D$1315,TotalTeamGames20242025!BG$1,DataRegularSeason20242025!$E$2:$E$1315,TotalTeamGames20242025!$A45)</f>
        <v>1</v>
      </c>
      <c r="BH46" s="26"/>
      <c r="BI46" s="5">
        <f>COUNTIFS(DataRegularSeason20242025!$D$2:$D$1315,TotalTeamGames20242025!BI$1,DataRegularSeason20242025!$E$2:$E$1315,TotalTeamGames20242025!$A45)</f>
        <v>1</v>
      </c>
      <c r="BJ46" s="26"/>
      <c r="BK46" s="5">
        <f>COUNTIFS(DataRegularSeason20242025!$D$2:$D$1315,TotalTeamGames20242025!BK$1,DataRegularSeason20242025!$E$2:$E$1315,TotalTeamGames20242025!$A45)</f>
        <v>1</v>
      </c>
      <c r="BL46" s="26"/>
      <c r="BM46" s="5">
        <f>COUNTIFS(DataRegularSeason20242025!$D$2:$D$1315,TotalTeamGames20242025!BM$1,DataRegularSeason20242025!$E$2:$E$1315,TotalTeamGames20242025!$A45)</f>
        <v>2</v>
      </c>
      <c r="BN46" s="26"/>
      <c r="BO46" s="30">
        <f t="shared" si="0"/>
        <v>41</v>
      </c>
      <c r="BP46" s="44"/>
    </row>
    <row r="47" spans="1:68" x14ac:dyDescent="0.25">
      <c r="A47" s="40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COUNTIFS(DataRegularSeason20242025!$E$2:$E$1315,TotalTeamGames20242025!C$1,DataRegularSeason20242025!$D$2:$D$1315,TotalTeamGames20242025!$A47)</f>
        <v>1</v>
      </c>
      <c r="E47" s="21"/>
      <c r="F47" s="22">
        <f>COUNTIFS(DataRegularSeason20242025!$E$2:$E$1315,TotalTeamGames20242025!E$1,DataRegularSeason20242025!$D$2:$D$1315,TotalTeamGames20242025!$A47)</f>
        <v>1</v>
      </c>
      <c r="G47" s="21"/>
      <c r="H47" s="22">
        <f>COUNTIFS(DataRegularSeason20242025!$E$2:$E$1315,TotalTeamGames20242025!G$1,DataRegularSeason20242025!$D$2:$D$1315,TotalTeamGames20242025!$A47)</f>
        <v>1</v>
      </c>
      <c r="I47" s="21"/>
      <c r="J47" s="22">
        <f>COUNTIFS(DataRegularSeason20242025!$E$2:$E$1315,TotalTeamGames20242025!I$1,DataRegularSeason20242025!$D$2:$D$1315,TotalTeamGames20242025!$A47)</f>
        <v>1</v>
      </c>
      <c r="K47" s="21"/>
      <c r="L47" s="22">
        <f>COUNTIFS(DataRegularSeason20242025!$E$2:$E$1315,TotalTeamGames20242025!K$1,DataRegularSeason20242025!$D$2:$D$1315,TotalTeamGames20242025!$A47)</f>
        <v>1</v>
      </c>
      <c r="M47" s="21"/>
      <c r="N47" s="22">
        <f>COUNTIFS(DataRegularSeason20242025!$E$2:$E$1315,TotalTeamGames20242025!M$1,DataRegularSeason20242025!$D$2:$D$1315,TotalTeamGames20242025!$A47)</f>
        <v>2</v>
      </c>
      <c r="O47" s="21"/>
      <c r="P47" s="22">
        <f>COUNTIFS(DataRegularSeason20242025!$E$2:$E$1315,TotalTeamGames20242025!O$1,DataRegularSeason20242025!$D$2:$D$1315,TotalTeamGames20242025!$A47)</f>
        <v>2</v>
      </c>
      <c r="Q47" s="21"/>
      <c r="R47" s="22">
        <f>COUNTIFS(DataRegularSeason20242025!$E$2:$E$1315,TotalTeamGames20242025!Q$1,DataRegularSeason20242025!$D$2:$D$1315,TotalTeamGames20242025!$A47)</f>
        <v>2</v>
      </c>
      <c r="S47" s="21"/>
      <c r="T47" s="22">
        <f>COUNTIFS(DataRegularSeason20242025!$E$2:$E$1315,TotalTeamGames20242025!S$1,DataRegularSeason20242025!$D$2:$D$1315,TotalTeamGames20242025!$A47)</f>
        <v>1</v>
      </c>
      <c r="U47" s="21"/>
      <c r="V47" s="22">
        <f>COUNTIFS(DataRegularSeason20242025!$E$2:$E$1315,TotalTeamGames20242025!U$1,DataRegularSeason20242025!$D$2:$D$1315,TotalTeamGames20242025!$A47)</f>
        <v>1</v>
      </c>
      <c r="W47" s="21"/>
      <c r="X47" s="22">
        <f>COUNTIFS(DataRegularSeason20242025!$E$2:$E$1315,TotalTeamGames20242025!W$1,DataRegularSeason20242025!$D$2:$D$1315,TotalTeamGames20242025!$A47)</f>
        <v>2</v>
      </c>
      <c r="Y47" s="21"/>
      <c r="Z47" s="22">
        <f>COUNTIFS(DataRegularSeason20242025!$E$2:$E$1315,TotalTeamGames20242025!Y$1,DataRegularSeason20242025!$D$2:$D$1315,TotalTeamGames20242025!$A47)</f>
        <v>1</v>
      </c>
      <c r="AA47" s="21"/>
      <c r="AB47" s="22">
        <f>COUNTIFS(DataRegularSeason20242025!$E$2:$E$1315,TotalTeamGames20242025!AA$1,DataRegularSeason20242025!$D$2:$D$1315,TotalTeamGames20242025!$A47)</f>
        <v>2</v>
      </c>
      <c r="AC47" s="21"/>
      <c r="AD47" s="22">
        <f>COUNTIFS(DataRegularSeason20242025!$E$2:$E$1315,TotalTeamGames20242025!AC$1,DataRegularSeason20242025!$D$2:$D$1315,TotalTeamGames20242025!$A47)</f>
        <v>2</v>
      </c>
      <c r="AE47" s="21"/>
      <c r="AF47" s="22">
        <f>COUNTIFS(DataRegularSeason20242025!$E$2:$E$1315,TotalTeamGames20242025!AE$1,DataRegularSeason20242025!$D$2:$D$1315,TotalTeamGames20242025!$A47)</f>
        <v>1</v>
      </c>
      <c r="AG47" s="21"/>
      <c r="AH47" s="22">
        <f>COUNTIFS(DataRegularSeason20242025!$E$2:$E$1315,TotalTeamGames20242025!AG$1,DataRegularSeason20242025!$D$2:$D$1315,TotalTeamGames20242025!$A47)</f>
        <v>1</v>
      </c>
      <c r="AI47" s="21"/>
      <c r="AJ47" s="22">
        <f>COUNTIFS(DataRegularSeason20242025!$E$2:$E$1315,TotalTeamGames20242025!AI$1,DataRegularSeason20242025!$D$2:$D$1315,TotalTeamGames20242025!$A47)</f>
        <v>2</v>
      </c>
      <c r="AK47" s="21"/>
      <c r="AL47" s="22">
        <f>COUNTIFS(DataRegularSeason20242025!$E$2:$E$1315,TotalTeamGames20242025!AK$1,DataRegularSeason20242025!$D$2:$D$1315,TotalTeamGames20242025!$A47)</f>
        <v>1</v>
      </c>
      <c r="AM47" s="21"/>
      <c r="AN47" s="22">
        <f>COUNTIFS(DataRegularSeason20242025!$E$2:$E$1315,TotalTeamGames20242025!AM$1,DataRegularSeason20242025!$D$2:$D$1315,TotalTeamGames20242025!$A47)</f>
        <v>1</v>
      </c>
      <c r="AO47" s="21"/>
      <c r="AP47" s="22">
        <f>COUNTIFS(DataRegularSeason20242025!$E$2:$E$1315,TotalTeamGames20242025!AO$1,DataRegularSeason20242025!$D$2:$D$1315,TotalTeamGames20242025!$A47)</f>
        <v>1</v>
      </c>
      <c r="AQ47" s="21"/>
      <c r="AR47" s="22">
        <f>COUNTIFS(DataRegularSeason20242025!$E$2:$E$1315,TotalTeamGames20242025!AQ$1,DataRegularSeason20242025!$D$2:$D$1315,TotalTeamGames20242025!$A47)</f>
        <v>1</v>
      </c>
      <c r="AS47" s="21"/>
      <c r="AT47" s="22">
        <f>COUNTIFS(DataRegularSeason20242025!$E$2:$E$1315,TotalTeamGames20242025!AS$1,DataRegularSeason20242025!$D$2:$D$1315,TotalTeamGames20242025!$A47)</f>
        <v>1</v>
      </c>
      <c r="AU47" s="21"/>
      <c r="AV47" s="25"/>
      <c r="AW47" s="21"/>
      <c r="AX47" s="22">
        <f>COUNTIFS(DataRegularSeason20242025!$E$2:$E$1315,TotalTeamGames20242025!AW$1,DataRegularSeason20242025!$D$2:$D$1315,TotalTeamGames20242025!$A47)</f>
        <v>2</v>
      </c>
      <c r="AY47" s="21"/>
      <c r="AZ47" s="22">
        <f>COUNTIFS(DataRegularSeason20242025!$E$2:$E$1315,TotalTeamGames20242025!AY$1,DataRegularSeason20242025!$D$2:$D$1315,TotalTeamGames20242025!$A47)</f>
        <v>1</v>
      </c>
      <c r="BA47" s="21"/>
      <c r="BB47" s="22">
        <f>COUNTIFS(DataRegularSeason20242025!$E$2:$E$1315,TotalTeamGames20242025!BA$1,DataRegularSeason20242025!$D$2:$D$1315,TotalTeamGames20242025!$A47)</f>
        <v>1</v>
      </c>
      <c r="BC47" s="21"/>
      <c r="BD47" s="22">
        <f>COUNTIFS(DataRegularSeason20242025!$E$2:$E$1315,TotalTeamGames20242025!BC$1,DataRegularSeason20242025!$D$2:$D$1315,TotalTeamGames20242025!$A47)</f>
        <v>1</v>
      </c>
      <c r="BE47" s="21"/>
      <c r="BF47">
        <f>COUNTIFS(DataRegularSeason20242025!$E$2:$E$1315,TotalTeamGames20242025!BE$1,DataRegularSeason20242025!$D$2:$D$1315,TotalTeamGames20242025!$A47)</f>
        <v>1</v>
      </c>
      <c r="BG47" s="28"/>
      <c r="BH47" s="22">
        <f>COUNTIFS(DataRegularSeason20242025!$E$2:$E$1315,TotalTeamGames20242025!BG$1,DataRegularSeason20242025!$D$2:$D$1315,TotalTeamGames20242025!$A47)</f>
        <v>2</v>
      </c>
      <c r="BI47" s="21"/>
      <c r="BJ47" s="22">
        <f>COUNTIFS(DataRegularSeason20242025!$E$2:$E$1315,TotalTeamGames20242025!BI$1,DataRegularSeason20242025!$D$2:$D$1315,TotalTeamGames20242025!$A47)</f>
        <v>2</v>
      </c>
      <c r="BK47" s="21"/>
      <c r="BL47" s="22">
        <f>COUNTIFS(DataRegularSeason20242025!$E$2:$E$1315,TotalTeamGames20242025!BK$1,DataRegularSeason20242025!$D$2:$D$1315,TotalTeamGames20242025!$A47)</f>
        <v>1</v>
      </c>
      <c r="BM47" s="21"/>
      <c r="BN47" s="22">
        <f>COUNTIFS(DataRegularSeason20242025!$E$2:$E$1315,TotalTeamGames20242025!BM$1,DataRegularSeason20242025!$D$2:$D$1315,TotalTeamGames20242025!$A47)</f>
        <v>1</v>
      </c>
      <c r="BO47" s="29">
        <f t="shared" si="0"/>
        <v>41</v>
      </c>
      <c r="BP47" s="44">
        <f t="shared" ref="BP47" si="22">BO47+BO48</f>
        <v>82</v>
      </c>
    </row>
    <row r="48" spans="1:68" x14ac:dyDescent="0.25">
      <c r="A48" s="41"/>
      <c r="B48" s="23" t="s">
        <v>80</v>
      </c>
      <c r="C48" s="5">
        <f>COUNTIFS(DataRegularSeason20242025!$D$2:$D$1315,TotalTeamGames20242025!C$1,DataRegularSeason20242025!$E$2:$E$1315,TotalTeamGames20242025!$A47)</f>
        <v>2</v>
      </c>
      <c r="D48" s="26"/>
      <c r="E48" s="5">
        <f>COUNTIFS(DataRegularSeason20242025!$D$2:$D$1315,TotalTeamGames20242025!E$1,DataRegularSeason20242025!$E$2:$E$1315,TotalTeamGames20242025!$A47)</f>
        <v>1</v>
      </c>
      <c r="F48" s="26"/>
      <c r="G48" s="5">
        <f>COUNTIFS(DataRegularSeason20242025!$D$2:$D$1315,TotalTeamGames20242025!G$1,DataRegularSeason20242025!$E$2:$E$1315,TotalTeamGames20242025!$A47)</f>
        <v>1</v>
      </c>
      <c r="H48" s="26"/>
      <c r="I48" s="5">
        <f>COUNTIFS(DataRegularSeason20242025!$D$2:$D$1315,TotalTeamGames20242025!I$1,DataRegularSeason20242025!$E$2:$E$1315,TotalTeamGames20242025!$A47)</f>
        <v>1</v>
      </c>
      <c r="J48" s="26"/>
      <c r="K48" s="5">
        <f>COUNTIFS(DataRegularSeason20242025!$D$2:$D$1315,TotalTeamGames20242025!K$1,DataRegularSeason20242025!$E$2:$E$1315,TotalTeamGames20242025!$A47)</f>
        <v>1</v>
      </c>
      <c r="L48" s="26"/>
      <c r="M48" s="5">
        <f>COUNTIFS(DataRegularSeason20242025!$D$2:$D$1315,TotalTeamGames20242025!M$1,DataRegularSeason20242025!$E$2:$E$1315,TotalTeamGames20242025!$A47)</f>
        <v>2</v>
      </c>
      <c r="N48" s="26"/>
      <c r="O48" s="5">
        <f>COUNTIFS(DataRegularSeason20242025!$D$2:$D$1315,TotalTeamGames20242025!O$1,DataRegularSeason20242025!$E$2:$E$1315,TotalTeamGames20242025!$A47)</f>
        <v>1</v>
      </c>
      <c r="P48" s="26"/>
      <c r="Q48" s="5">
        <f>COUNTIFS(DataRegularSeason20242025!$D$2:$D$1315,TotalTeamGames20242025!Q$1,DataRegularSeason20242025!$E$2:$E$1315,TotalTeamGames20242025!$A47)</f>
        <v>1</v>
      </c>
      <c r="R48" s="26"/>
      <c r="S48" s="5">
        <f>COUNTIFS(DataRegularSeason20242025!$D$2:$D$1315,TotalTeamGames20242025!S$1,DataRegularSeason20242025!$E$2:$E$1315,TotalTeamGames20242025!$A47)</f>
        <v>2</v>
      </c>
      <c r="T48" s="26"/>
      <c r="U48" s="5">
        <f>COUNTIFS(DataRegularSeason20242025!$D$2:$D$1315,TotalTeamGames20242025!U$1,DataRegularSeason20242025!$E$2:$E$1315,TotalTeamGames20242025!$A47)</f>
        <v>1</v>
      </c>
      <c r="V48" s="26"/>
      <c r="W48" s="5">
        <f>COUNTIFS(DataRegularSeason20242025!$D$2:$D$1315,TotalTeamGames20242025!W$1,DataRegularSeason20242025!$E$2:$E$1315,TotalTeamGames20242025!$A47)</f>
        <v>2</v>
      </c>
      <c r="X48" s="26"/>
      <c r="Y48" s="5">
        <f>COUNTIFS(DataRegularSeason20242025!$D$2:$D$1315,TotalTeamGames20242025!Y$1,DataRegularSeason20242025!$E$2:$E$1315,TotalTeamGames20242025!$A47)</f>
        <v>1</v>
      </c>
      <c r="Z48" s="26"/>
      <c r="AA48" s="5">
        <f>COUNTIFS(DataRegularSeason20242025!$D$2:$D$1315,TotalTeamGames20242025!AA$1,DataRegularSeason20242025!$E$2:$E$1315,TotalTeamGames20242025!$A47)</f>
        <v>2</v>
      </c>
      <c r="AB48" s="26"/>
      <c r="AC48" s="5">
        <f>COUNTIFS(DataRegularSeason20242025!$D$2:$D$1315,TotalTeamGames20242025!AC$1,DataRegularSeason20242025!$E$2:$E$1315,TotalTeamGames20242025!$A47)</f>
        <v>1</v>
      </c>
      <c r="AD48" s="26"/>
      <c r="AE48" s="5">
        <f>COUNTIFS(DataRegularSeason20242025!$D$2:$D$1315,TotalTeamGames20242025!AE$1,DataRegularSeason20242025!$E$2:$E$1315,TotalTeamGames20242025!$A47)</f>
        <v>1</v>
      </c>
      <c r="AF48" s="26"/>
      <c r="AG48" s="5">
        <f>COUNTIFS(DataRegularSeason20242025!$D$2:$D$1315,TotalTeamGames20242025!AG$1,DataRegularSeason20242025!$E$2:$E$1315,TotalTeamGames20242025!$A47)</f>
        <v>1</v>
      </c>
      <c r="AH48" s="26"/>
      <c r="AI48" s="5">
        <f>COUNTIFS(DataRegularSeason20242025!$D$2:$D$1315,TotalTeamGames20242025!AI$1,DataRegularSeason20242025!$E$2:$E$1315,TotalTeamGames20242025!$A47)</f>
        <v>1</v>
      </c>
      <c r="AJ48" s="26"/>
      <c r="AK48" s="5">
        <f>COUNTIFS(DataRegularSeason20242025!$D$2:$D$1315,TotalTeamGames20242025!AK$1,DataRegularSeason20242025!$E$2:$E$1315,TotalTeamGames20242025!$A47)</f>
        <v>1</v>
      </c>
      <c r="AL48" s="26"/>
      <c r="AM48" s="5">
        <f>COUNTIFS(DataRegularSeason20242025!$D$2:$D$1315,TotalTeamGames20242025!AM$1,DataRegularSeason20242025!$E$2:$E$1315,TotalTeamGames20242025!$A47)</f>
        <v>1</v>
      </c>
      <c r="AN48" s="26"/>
      <c r="AO48" s="5">
        <f>COUNTIFS(DataRegularSeason20242025!$D$2:$D$1315,TotalTeamGames20242025!AO$1,DataRegularSeason20242025!$E$2:$E$1315,TotalTeamGames20242025!$A47)</f>
        <v>1</v>
      </c>
      <c r="AP48" s="26"/>
      <c r="AQ48" s="5">
        <f>COUNTIFS(DataRegularSeason20242025!$D$2:$D$1315,TotalTeamGames20242025!AQ$1,DataRegularSeason20242025!$E$2:$E$1315,TotalTeamGames20242025!$A47)</f>
        <v>1</v>
      </c>
      <c r="AR48" s="26"/>
      <c r="AS48" s="5">
        <f>COUNTIFS(DataRegularSeason20242025!$D$2:$D$1315,TotalTeamGames20242025!AS$1,DataRegularSeason20242025!$E$2:$E$1315,TotalTeamGames20242025!$A47)</f>
        <v>1</v>
      </c>
      <c r="AT48" s="26"/>
      <c r="AU48" s="24"/>
      <c r="AV48" s="26"/>
      <c r="AW48" s="5">
        <f>COUNTIFS(DataRegularSeason20242025!$D$2:$D$1315,TotalTeamGames20242025!AW$1,DataRegularSeason20242025!$E$2:$E$1315,TotalTeamGames20242025!$A47)</f>
        <v>2</v>
      </c>
      <c r="AX48" s="26"/>
      <c r="AY48" s="5">
        <f>COUNTIFS(DataRegularSeason20242025!$D$2:$D$1315,TotalTeamGames20242025!AY$1,DataRegularSeason20242025!$E$2:$E$1315,TotalTeamGames20242025!$A47)</f>
        <v>2</v>
      </c>
      <c r="AZ48" s="26"/>
      <c r="BA48" s="5">
        <f>COUNTIFS(DataRegularSeason20242025!$D$2:$D$1315,TotalTeamGames20242025!BA$1,DataRegularSeason20242025!$E$2:$E$1315,TotalTeamGames20242025!$A47)</f>
        <v>1</v>
      </c>
      <c r="BB48" s="26"/>
      <c r="BC48" s="5">
        <f>COUNTIFS(DataRegularSeason20242025!$D$2:$D$1315,TotalTeamGames20242025!BC$1,DataRegularSeason20242025!$E$2:$E$1315,TotalTeamGames20242025!$A47)</f>
        <v>1</v>
      </c>
      <c r="BD48" s="26"/>
      <c r="BE48" s="5">
        <f>COUNTIFS(DataRegularSeason20242025!$D$2:$D$1315,TotalTeamGames20242025!BE$1,DataRegularSeason20242025!$E$2:$E$1315,TotalTeamGames20242025!$A47)</f>
        <v>2</v>
      </c>
      <c r="BF48" s="24"/>
      <c r="BG48" s="27">
        <f>COUNTIFS(DataRegularSeason20242025!$D$2:$D$1315,TotalTeamGames20242025!BG$1,DataRegularSeason20242025!$E$2:$E$1315,TotalTeamGames20242025!$A47)</f>
        <v>2</v>
      </c>
      <c r="BH48" s="26"/>
      <c r="BI48" s="5">
        <f>COUNTIFS(DataRegularSeason20242025!$D$2:$D$1315,TotalTeamGames20242025!BI$1,DataRegularSeason20242025!$E$2:$E$1315,TotalTeamGames20242025!$A47)</f>
        <v>1</v>
      </c>
      <c r="BJ48" s="26"/>
      <c r="BK48" s="5">
        <f>COUNTIFS(DataRegularSeason20242025!$D$2:$D$1315,TotalTeamGames20242025!BK$1,DataRegularSeason20242025!$E$2:$E$1315,TotalTeamGames20242025!$A47)</f>
        <v>2</v>
      </c>
      <c r="BL48" s="26"/>
      <c r="BM48" s="5">
        <f>COUNTIFS(DataRegularSeason20242025!$D$2:$D$1315,TotalTeamGames20242025!BM$1,DataRegularSeason20242025!$E$2:$E$1315,TotalTeamGames20242025!$A47)</f>
        <v>1</v>
      </c>
      <c r="BN48" s="26"/>
      <c r="BO48" s="30">
        <f t="shared" si="0"/>
        <v>41</v>
      </c>
      <c r="BP48" s="44"/>
    </row>
    <row r="49" spans="1:68" x14ac:dyDescent="0.25">
      <c r="A49" s="40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COUNTIFS(DataRegularSeason20242025!$E$2:$E$1315,TotalTeamGames20242025!C$1,DataRegularSeason20242025!$D$2:$D$1315,TotalTeamGames20242025!$A49)</f>
        <v>2</v>
      </c>
      <c r="E49" s="21"/>
      <c r="F49" s="22">
        <f>COUNTIFS(DataRegularSeason20242025!$E$2:$E$1315,TotalTeamGames20242025!E$1,DataRegularSeason20242025!$D$2:$D$1315,TotalTeamGames20242025!$A49)</f>
        <v>1</v>
      </c>
      <c r="G49" s="21"/>
      <c r="H49" s="22">
        <f>COUNTIFS(DataRegularSeason20242025!$E$2:$E$1315,TotalTeamGames20242025!G$1,DataRegularSeason20242025!$D$2:$D$1315,TotalTeamGames20242025!$A49)</f>
        <v>1</v>
      </c>
      <c r="I49" s="21"/>
      <c r="J49" s="22">
        <f>COUNTIFS(DataRegularSeason20242025!$E$2:$E$1315,TotalTeamGames20242025!I$1,DataRegularSeason20242025!$D$2:$D$1315,TotalTeamGames20242025!$A49)</f>
        <v>1</v>
      </c>
      <c r="K49" s="21"/>
      <c r="L49" s="22">
        <f>COUNTIFS(DataRegularSeason20242025!$E$2:$E$1315,TotalTeamGames20242025!K$1,DataRegularSeason20242025!$D$2:$D$1315,TotalTeamGames20242025!$A49)</f>
        <v>1</v>
      </c>
      <c r="M49" s="21"/>
      <c r="N49" s="22">
        <f>COUNTIFS(DataRegularSeason20242025!$E$2:$E$1315,TotalTeamGames20242025!M$1,DataRegularSeason20242025!$D$2:$D$1315,TotalTeamGames20242025!$A49)</f>
        <v>2</v>
      </c>
      <c r="O49" s="21"/>
      <c r="P49" s="22">
        <f>COUNTIFS(DataRegularSeason20242025!$E$2:$E$1315,TotalTeamGames20242025!O$1,DataRegularSeason20242025!$D$2:$D$1315,TotalTeamGames20242025!$A49)</f>
        <v>1</v>
      </c>
      <c r="Q49" s="21"/>
      <c r="R49" s="22">
        <f>COUNTIFS(DataRegularSeason20242025!$E$2:$E$1315,TotalTeamGames20242025!Q$1,DataRegularSeason20242025!$D$2:$D$1315,TotalTeamGames20242025!$A49)</f>
        <v>1</v>
      </c>
      <c r="S49" s="21"/>
      <c r="T49" s="22">
        <f>COUNTIFS(DataRegularSeason20242025!$E$2:$E$1315,TotalTeamGames20242025!S$1,DataRegularSeason20242025!$D$2:$D$1315,TotalTeamGames20242025!$A49)</f>
        <v>2</v>
      </c>
      <c r="U49" s="21"/>
      <c r="V49" s="22">
        <f>COUNTIFS(DataRegularSeason20242025!$E$2:$E$1315,TotalTeamGames20242025!U$1,DataRegularSeason20242025!$D$2:$D$1315,TotalTeamGames20242025!$A49)</f>
        <v>1</v>
      </c>
      <c r="W49" s="21"/>
      <c r="X49" s="22">
        <f>COUNTIFS(DataRegularSeason20242025!$E$2:$E$1315,TotalTeamGames20242025!W$1,DataRegularSeason20242025!$D$2:$D$1315,TotalTeamGames20242025!$A49)</f>
        <v>2</v>
      </c>
      <c r="Y49" s="21"/>
      <c r="Z49" s="22">
        <f>COUNTIFS(DataRegularSeason20242025!$E$2:$E$1315,TotalTeamGames20242025!Y$1,DataRegularSeason20242025!$D$2:$D$1315,TotalTeamGames20242025!$A49)</f>
        <v>1</v>
      </c>
      <c r="AA49" s="21"/>
      <c r="AB49" s="22">
        <f>COUNTIFS(DataRegularSeason20242025!$E$2:$E$1315,TotalTeamGames20242025!AA$1,DataRegularSeason20242025!$D$2:$D$1315,TotalTeamGames20242025!$A49)</f>
        <v>2</v>
      </c>
      <c r="AC49" s="21"/>
      <c r="AD49" s="22">
        <f>COUNTIFS(DataRegularSeason20242025!$E$2:$E$1315,TotalTeamGames20242025!AC$1,DataRegularSeason20242025!$D$2:$D$1315,TotalTeamGames20242025!$A49)</f>
        <v>1</v>
      </c>
      <c r="AE49" s="21"/>
      <c r="AF49" s="22">
        <f>COUNTIFS(DataRegularSeason20242025!$E$2:$E$1315,TotalTeamGames20242025!AE$1,DataRegularSeason20242025!$D$2:$D$1315,TotalTeamGames20242025!$A49)</f>
        <v>1</v>
      </c>
      <c r="AG49" s="21"/>
      <c r="AH49" s="22">
        <f>COUNTIFS(DataRegularSeason20242025!$E$2:$E$1315,TotalTeamGames20242025!AG$1,DataRegularSeason20242025!$D$2:$D$1315,TotalTeamGames20242025!$A49)</f>
        <v>1</v>
      </c>
      <c r="AI49" s="21"/>
      <c r="AJ49" s="22">
        <f>COUNTIFS(DataRegularSeason20242025!$E$2:$E$1315,TotalTeamGames20242025!AI$1,DataRegularSeason20242025!$D$2:$D$1315,TotalTeamGames20242025!$A49)</f>
        <v>1</v>
      </c>
      <c r="AK49" s="21"/>
      <c r="AL49" s="22">
        <f>COUNTIFS(DataRegularSeason20242025!$E$2:$E$1315,TotalTeamGames20242025!AK$1,DataRegularSeason20242025!$D$2:$D$1315,TotalTeamGames20242025!$A49)</f>
        <v>1</v>
      </c>
      <c r="AM49" s="21"/>
      <c r="AN49" s="22">
        <f>COUNTIFS(DataRegularSeason20242025!$E$2:$E$1315,TotalTeamGames20242025!AM$1,DataRegularSeason20242025!$D$2:$D$1315,TotalTeamGames20242025!$A49)</f>
        <v>1</v>
      </c>
      <c r="AO49" s="21"/>
      <c r="AP49" s="22">
        <f>COUNTIFS(DataRegularSeason20242025!$E$2:$E$1315,TotalTeamGames20242025!AO$1,DataRegularSeason20242025!$D$2:$D$1315,TotalTeamGames20242025!$A49)</f>
        <v>1</v>
      </c>
      <c r="AQ49" s="21"/>
      <c r="AR49" s="22">
        <f>COUNTIFS(DataRegularSeason20242025!$E$2:$E$1315,TotalTeamGames20242025!AQ$1,DataRegularSeason20242025!$D$2:$D$1315,TotalTeamGames20242025!$A49)</f>
        <v>1</v>
      </c>
      <c r="AS49" s="21"/>
      <c r="AT49" s="22">
        <f>COUNTIFS(DataRegularSeason20242025!$E$2:$E$1315,TotalTeamGames20242025!AS$1,DataRegularSeason20242025!$D$2:$D$1315,TotalTeamGames20242025!$A49)</f>
        <v>1</v>
      </c>
      <c r="AU49" s="21"/>
      <c r="AV49" s="22">
        <f>COUNTIFS(DataRegularSeason20242025!$E$2:$E$1315,TotalTeamGames20242025!AU$1,DataRegularSeason20242025!$D$2:$D$1315,TotalTeamGames20242025!$A49)</f>
        <v>2</v>
      </c>
      <c r="AW49" s="21"/>
      <c r="AX49" s="25"/>
      <c r="AY49" s="21"/>
      <c r="AZ49" s="22">
        <f>COUNTIFS(DataRegularSeason20242025!$E$2:$E$1315,TotalTeamGames20242025!AY$1,DataRegularSeason20242025!$D$2:$D$1315,TotalTeamGames20242025!$A49)</f>
        <v>2</v>
      </c>
      <c r="BA49" s="21"/>
      <c r="BB49" s="22">
        <f>COUNTIFS(DataRegularSeason20242025!$E$2:$E$1315,TotalTeamGames20242025!BA$1,DataRegularSeason20242025!$D$2:$D$1315,TotalTeamGames20242025!$A49)</f>
        <v>1</v>
      </c>
      <c r="BC49" s="21"/>
      <c r="BD49" s="22">
        <f>COUNTIFS(DataRegularSeason20242025!$E$2:$E$1315,TotalTeamGames20242025!BC$1,DataRegularSeason20242025!$D$2:$D$1315,TotalTeamGames20242025!$A49)</f>
        <v>1</v>
      </c>
      <c r="BE49" s="21"/>
      <c r="BF49">
        <f>COUNTIFS(DataRegularSeason20242025!$E$2:$E$1315,TotalTeamGames20242025!BE$1,DataRegularSeason20242025!$D$2:$D$1315,TotalTeamGames20242025!$A49)</f>
        <v>2</v>
      </c>
      <c r="BG49" s="28"/>
      <c r="BH49" s="22">
        <f>COUNTIFS(DataRegularSeason20242025!$E$2:$E$1315,TotalTeamGames20242025!BG$1,DataRegularSeason20242025!$D$2:$D$1315,TotalTeamGames20242025!$A49)</f>
        <v>2</v>
      </c>
      <c r="BI49" s="21"/>
      <c r="BJ49" s="22">
        <f>COUNTIFS(DataRegularSeason20242025!$E$2:$E$1315,TotalTeamGames20242025!BI$1,DataRegularSeason20242025!$D$2:$D$1315,TotalTeamGames20242025!$A49)</f>
        <v>1</v>
      </c>
      <c r="BK49" s="21"/>
      <c r="BL49" s="22">
        <f>COUNTIFS(DataRegularSeason20242025!$E$2:$E$1315,TotalTeamGames20242025!BK$1,DataRegularSeason20242025!$D$2:$D$1315,TotalTeamGames20242025!$A49)</f>
        <v>2</v>
      </c>
      <c r="BM49" s="21"/>
      <c r="BN49" s="22">
        <f>COUNTIFS(DataRegularSeason20242025!$E$2:$E$1315,TotalTeamGames20242025!BM$1,DataRegularSeason20242025!$D$2:$D$1315,TotalTeamGames20242025!$A49)</f>
        <v>1</v>
      </c>
      <c r="BO49" s="29">
        <f t="shared" si="0"/>
        <v>41</v>
      </c>
      <c r="BP49" s="44">
        <f t="shared" ref="BP49" si="23">BO49+BO50</f>
        <v>82</v>
      </c>
    </row>
    <row r="50" spans="1:68" x14ac:dyDescent="0.25">
      <c r="A50" s="41"/>
      <c r="B50" s="23" t="s">
        <v>80</v>
      </c>
      <c r="C50" s="5">
        <f>COUNTIFS(DataRegularSeason20242025!$D$2:$D$1315,TotalTeamGames20242025!C$1,DataRegularSeason20242025!$E$2:$E$1315,TotalTeamGames20242025!$A49)</f>
        <v>1</v>
      </c>
      <c r="D50" s="26"/>
      <c r="E50" s="5">
        <f>COUNTIFS(DataRegularSeason20242025!$D$2:$D$1315,TotalTeamGames20242025!E$1,DataRegularSeason20242025!$E$2:$E$1315,TotalTeamGames20242025!$A49)</f>
        <v>1</v>
      </c>
      <c r="F50" s="26"/>
      <c r="G50" s="5">
        <f>COUNTIFS(DataRegularSeason20242025!$D$2:$D$1315,TotalTeamGames20242025!G$1,DataRegularSeason20242025!$E$2:$E$1315,TotalTeamGames20242025!$A49)</f>
        <v>1</v>
      </c>
      <c r="H50" s="26"/>
      <c r="I50" s="5">
        <f>COUNTIFS(DataRegularSeason20242025!$D$2:$D$1315,TotalTeamGames20242025!I$1,DataRegularSeason20242025!$E$2:$E$1315,TotalTeamGames20242025!$A49)</f>
        <v>1</v>
      </c>
      <c r="J50" s="26"/>
      <c r="K50" s="5">
        <f>COUNTIFS(DataRegularSeason20242025!$D$2:$D$1315,TotalTeamGames20242025!K$1,DataRegularSeason20242025!$E$2:$E$1315,TotalTeamGames20242025!$A49)</f>
        <v>1</v>
      </c>
      <c r="L50" s="26"/>
      <c r="M50" s="5">
        <f>COUNTIFS(DataRegularSeason20242025!$D$2:$D$1315,TotalTeamGames20242025!M$1,DataRegularSeason20242025!$E$2:$E$1315,TotalTeamGames20242025!$A49)</f>
        <v>2</v>
      </c>
      <c r="N50" s="26"/>
      <c r="O50" s="5">
        <f>COUNTIFS(DataRegularSeason20242025!$D$2:$D$1315,TotalTeamGames20242025!O$1,DataRegularSeason20242025!$E$2:$E$1315,TotalTeamGames20242025!$A49)</f>
        <v>2</v>
      </c>
      <c r="P50" s="26"/>
      <c r="Q50" s="5">
        <f>COUNTIFS(DataRegularSeason20242025!$D$2:$D$1315,TotalTeamGames20242025!Q$1,DataRegularSeason20242025!$E$2:$E$1315,TotalTeamGames20242025!$A49)</f>
        <v>2</v>
      </c>
      <c r="R50" s="26"/>
      <c r="S50" s="5">
        <f>COUNTIFS(DataRegularSeason20242025!$D$2:$D$1315,TotalTeamGames20242025!S$1,DataRegularSeason20242025!$E$2:$E$1315,TotalTeamGames20242025!$A49)</f>
        <v>1</v>
      </c>
      <c r="T50" s="26"/>
      <c r="U50" s="5">
        <f>COUNTIFS(DataRegularSeason20242025!$D$2:$D$1315,TotalTeamGames20242025!U$1,DataRegularSeason20242025!$E$2:$E$1315,TotalTeamGames20242025!$A49)</f>
        <v>1</v>
      </c>
      <c r="V50" s="26"/>
      <c r="W50" s="5">
        <f>COUNTIFS(DataRegularSeason20242025!$D$2:$D$1315,TotalTeamGames20242025!W$1,DataRegularSeason20242025!$E$2:$E$1315,TotalTeamGames20242025!$A49)</f>
        <v>2</v>
      </c>
      <c r="X50" s="26"/>
      <c r="Y50" s="5">
        <f>COUNTIFS(DataRegularSeason20242025!$D$2:$D$1315,TotalTeamGames20242025!Y$1,DataRegularSeason20242025!$E$2:$E$1315,TotalTeamGames20242025!$A49)</f>
        <v>1</v>
      </c>
      <c r="Z50" s="26"/>
      <c r="AA50" s="5">
        <f>COUNTIFS(DataRegularSeason20242025!$D$2:$D$1315,TotalTeamGames20242025!AA$1,DataRegularSeason20242025!$E$2:$E$1315,TotalTeamGames20242025!$A49)</f>
        <v>2</v>
      </c>
      <c r="AB50" s="26"/>
      <c r="AC50" s="5">
        <f>COUNTIFS(DataRegularSeason20242025!$D$2:$D$1315,TotalTeamGames20242025!AC$1,DataRegularSeason20242025!$E$2:$E$1315,TotalTeamGames20242025!$A49)</f>
        <v>2</v>
      </c>
      <c r="AD50" s="26"/>
      <c r="AE50" s="5">
        <f>COUNTIFS(DataRegularSeason20242025!$D$2:$D$1315,TotalTeamGames20242025!AE$1,DataRegularSeason20242025!$E$2:$E$1315,TotalTeamGames20242025!$A49)</f>
        <v>1</v>
      </c>
      <c r="AF50" s="26"/>
      <c r="AG50" s="5">
        <f>COUNTIFS(DataRegularSeason20242025!$D$2:$D$1315,TotalTeamGames20242025!AG$1,DataRegularSeason20242025!$E$2:$E$1315,TotalTeamGames20242025!$A49)</f>
        <v>1</v>
      </c>
      <c r="AH50" s="26"/>
      <c r="AI50" s="5">
        <f>COUNTIFS(DataRegularSeason20242025!$D$2:$D$1315,TotalTeamGames20242025!AI$1,DataRegularSeason20242025!$E$2:$E$1315,TotalTeamGames20242025!$A49)</f>
        <v>2</v>
      </c>
      <c r="AJ50" s="26"/>
      <c r="AK50" s="5">
        <f>COUNTIFS(DataRegularSeason20242025!$D$2:$D$1315,TotalTeamGames20242025!AK$1,DataRegularSeason20242025!$E$2:$E$1315,TotalTeamGames20242025!$A49)</f>
        <v>1</v>
      </c>
      <c r="AL50" s="26"/>
      <c r="AM50" s="5">
        <f>COUNTIFS(DataRegularSeason20242025!$D$2:$D$1315,TotalTeamGames20242025!AM$1,DataRegularSeason20242025!$E$2:$E$1315,TotalTeamGames20242025!$A49)</f>
        <v>1</v>
      </c>
      <c r="AN50" s="26"/>
      <c r="AO50" s="5">
        <f>COUNTIFS(DataRegularSeason20242025!$D$2:$D$1315,TotalTeamGames20242025!AO$1,DataRegularSeason20242025!$E$2:$E$1315,TotalTeamGames20242025!$A49)</f>
        <v>1</v>
      </c>
      <c r="AP50" s="26"/>
      <c r="AQ50" s="5">
        <f>COUNTIFS(DataRegularSeason20242025!$D$2:$D$1315,TotalTeamGames20242025!AQ$1,DataRegularSeason20242025!$E$2:$E$1315,TotalTeamGames20242025!$A49)</f>
        <v>1</v>
      </c>
      <c r="AR50" s="26"/>
      <c r="AS50" s="5">
        <f>COUNTIFS(DataRegularSeason20242025!$D$2:$D$1315,TotalTeamGames20242025!AS$1,DataRegularSeason20242025!$E$2:$E$1315,TotalTeamGames20242025!$A49)</f>
        <v>1</v>
      </c>
      <c r="AT50" s="26"/>
      <c r="AU50" s="5">
        <f>COUNTIFS(DataRegularSeason20242025!$D$2:$D$1315,TotalTeamGames20242025!AU$1,DataRegularSeason20242025!$E$2:$E$1315,TotalTeamGames20242025!$A49)</f>
        <v>2</v>
      </c>
      <c r="AV50" s="26"/>
      <c r="AW50" s="24"/>
      <c r="AX50" s="26"/>
      <c r="AY50" s="5">
        <f>COUNTIFS(DataRegularSeason20242025!$D$2:$D$1315,TotalTeamGames20242025!AY$1,DataRegularSeason20242025!$E$2:$E$1315,TotalTeamGames20242025!$A49)</f>
        <v>1</v>
      </c>
      <c r="AZ50" s="26"/>
      <c r="BA50" s="5">
        <f>COUNTIFS(DataRegularSeason20242025!$D$2:$D$1315,TotalTeamGames20242025!BA$1,DataRegularSeason20242025!$E$2:$E$1315,TotalTeamGames20242025!$A49)</f>
        <v>1</v>
      </c>
      <c r="BB50" s="26"/>
      <c r="BC50" s="5">
        <f>COUNTIFS(DataRegularSeason20242025!$D$2:$D$1315,TotalTeamGames20242025!BC$1,DataRegularSeason20242025!$E$2:$E$1315,TotalTeamGames20242025!$A49)</f>
        <v>1</v>
      </c>
      <c r="BD50" s="26"/>
      <c r="BE50" s="5">
        <f>COUNTIFS(DataRegularSeason20242025!$D$2:$D$1315,TotalTeamGames20242025!BE$1,DataRegularSeason20242025!$E$2:$E$1315,TotalTeamGames20242025!$A49)</f>
        <v>1</v>
      </c>
      <c r="BF50" s="24"/>
      <c r="BG50" s="27">
        <f>COUNTIFS(DataRegularSeason20242025!$D$2:$D$1315,TotalTeamGames20242025!BG$1,DataRegularSeason20242025!$E$2:$E$1315,TotalTeamGames20242025!$A49)</f>
        <v>2</v>
      </c>
      <c r="BH50" s="26"/>
      <c r="BI50" s="5">
        <f>COUNTIFS(DataRegularSeason20242025!$D$2:$D$1315,TotalTeamGames20242025!BI$1,DataRegularSeason20242025!$E$2:$E$1315,TotalTeamGames20242025!$A49)</f>
        <v>2</v>
      </c>
      <c r="BJ50" s="26"/>
      <c r="BK50" s="5">
        <f>COUNTIFS(DataRegularSeason20242025!$D$2:$D$1315,TotalTeamGames20242025!BK$1,DataRegularSeason20242025!$E$2:$E$1315,TotalTeamGames20242025!$A49)</f>
        <v>1</v>
      </c>
      <c r="BL50" s="26"/>
      <c r="BM50" s="5">
        <f>COUNTIFS(DataRegularSeason20242025!$D$2:$D$1315,TotalTeamGames20242025!BM$1,DataRegularSeason20242025!$E$2:$E$1315,TotalTeamGames20242025!$A49)</f>
        <v>1</v>
      </c>
      <c r="BN50" s="26"/>
      <c r="BO50" s="30">
        <f t="shared" si="0"/>
        <v>41</v>
      </c>
      <c r="BP50" s="44"/>
    </row>
    <row r="51" spans="1:68" x14ac:dyDescent="0.25">
      <c r="A51" s="40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COUNTIFS(DataRegularSeason20242025!$E$2:$E$1315,TotalTeamGames20242025!C$1,DataRegularSeason20242025!$D$2:$D$1315,TotalTeamGames20242025!$A51)</f>
        <v>1</v>
      </c>
      <c r="E51" s="21"/>
      <c r="F51" s="22">
        <f>COUNTIFS(DataRegularSeason20242025!$E$2:$E$1315,TotalTeamGames20242025!E$1,DataRegularSeason20242025!$D$2:$D$1315,TotalTeamGames20242025!$A51)</f>
        <v>1</v>
      </c>
      <c r="G51" s="21"/>
      <c r="H51" s="22">
        <f>COUNTIFS(DataRegularSeason20242025!$E$2:$E$1315,TotalTeamGames20242025!G$1,DataRegularSeason20242025!$D$2:$D$1315,TotalTeamGames20242025!$A51)</f>
        <v>1</v>
      </c>
      <c r="I51" s="21"/>
      <c r="J51" s="22">
        <f>COUNTIFS(DataRegularSeason20242025!$E$2:$E$1315,TotalTeamGames20242025!I$1,DataRegularSeason20242025!$D$2:$D$1315,TotalTeamGames20242025!$A51)</f>
        <v>1</v>
      </c>
      <c r="K51" s="21"/>
      <c r="L51" s="22">
        <f>COUNTIFS(DataRegularSeason20242025!$E$2:$E$1315,TotalTeamGames20242025!K$1,DataRegularSeason20242025!$D$2:$D$1315,TotalTeamGames20242025!$A51)</f>
        <v>1</v>
      </c>
      <c r="M51" s="21"/>
      <c r="N51" s="22">
        <f>COUNTIFS(DataRegularSeason20242025!$E$2:$E$1315,TotalTeamGames20242025!M$1,DataRegularSeason20242025!$D$2:$D$1315,TotalTeamGames20242025!$A51)</f>
        <v>1</v>
      </c>
      <c r="O51" s="21"/>
      <c r="P51" s="22">
        <f>COUNTIFS(DataRegularSeason20242025!$E$2:$E$1315,TotalTeamGames20242025!O$1,DataRegularSeason20242025!$D$2:$D$1315,TotalTeamGames20242025!$A51)</f>
        <v>1</v>
      </c>
      <c r="Q51" s="21"/>
      <c r="R51" s="22">
        <f>COUNTIFS(DataRegularSeason20242025!$E$2:$E$1315,TotalTeamGames20242025!Q$1,DataRegularSeason20242025!$D$2:$D$1315,TotalTeamGames20242025!$A51)</f>
        <v>2</v>
      </c>
      <c r="S51" s="21"/>
      <c r="T51" s="22">
        <f>COUNTIFS(DataRegularSeason20242025!$E$2:$E$1315,TotalTeamGames20242025!S$1,DataRegularSeason20242025!$D$2:$D$1315,TotalTeamGames20242025!$A51)</f>
        <v>2</v>
      </c>
      <c r="U51" s="21"/>
      <c r="V51" s="22">
        <f>COUNTIFS(DataRegularSeason20242025!$E$2:$E$1315,TotalTeamGames20242025!U$1,DataRegularSeason20242025!$D$2:$D$1315,TotalTeamGames20242025!$A51)</f>
        <v>1</v>
      </c>
      <c r="W51" s="21"/>
      <c r="X51" s="22">
        <f>COUNTIFS(DataRegularSeason20242025!$E$2:$E$1315,TotalTeamGames20242025!W$1,DataRegularSeason20242025!$D$2:$D$1315,TotalTeamGames20242025!$A51)</f>
        <v>2</v>
      </c>
      <c r="Y51" s="21"/>
      <c r="Z51" s="22">
        <f>COUNTIFS(DataRegularSeason20242025!$E$2:$E$1315,TotalTeamGames20242025!Y$1,DataRegularSeason20242025!$D$2:$D$1315,TotalTeamGames20242025!$A51)</f>
        <v>1</v>
      </c>
      <c r="AA51" s="21"/>
      <c r="AB51" s="22">
        <f>COUNTIFS(DataRegularSeason20242025!$E$2:$E$1315,TotalTeamGames20242025!AA$1,DataRegularSeason20242025!$D$2:$D$1315,TotalTeamGames20242025!$A51)</f>
        <v>2</v>
      </c>
      <c r="AC51" s="21"/>
      <c r="AD51" s="22">
        <f>COUNTIFS(DataRegularSeason20242025!$E$2:$E$1315,TotalTeamGames20242025!AC$1,DataRegularSeason20242025!$D$2:$D$1315,TotalTeamGames20242025!$A51)</f>
        <v>2</v>
      </c>
      <c r="AE51" s="21"/>
      <c r="AF51" s="22">
        <f>COUNTIFS(DataRegularSeason20242025!$E$2:$E$1315,TotalTeamGames20242025!AE$1,DataRegularSeason20242025!$D$2:$D$1315,TotalTeamGames20242025!$A51)</f>
        <v>1</v>
      </c>
      <c r="AG51" s="21"/>
      <c r="AH51" s="22">
        <f>COUNTIFS(DataRegularSeason20242025!$E$2:$E$1315,TotalTeamGames20242025!AG$1,DataRegularSeason20242025!$D$2:$D$1315,TotalTeamGames20242025!$A51)</f>
        <v>1</v>
      </c>
      <c r="AI51" s="21"/>
      <c r="AJ51" s="22">
        <f>COUNTIFS(DataRegularSeason20242025!$E$2:$E$1315,TotalTeamGames20242025!AI$1,DataRegularSeason20242025!$D$2:$D$1315,TotalTeamGames20242025!$A51)</f>
        <v>2</v>
      </c>
      <c r="AK51" s="21"/>
      <c r="AL51" s="22">
        <f>COUNTIFS(DataRegularSeason20242025!$E$2:$E$1315,TotalTeamGames20242025!AK$1,DataRegularSeason20242025!$D$2:$D$1315,TotalTeamGames20242025!$A51)</f>
        <v>1</v>
      </c>
      <c r="AM51" s="21"/>
      <c r="AN51" s="22">
        <f>COUNTIFS(DataRegularSeason20242025!$E$2:$E$1315,TotalTeamGames20242025!AM$1,DataRegularSeason20242025!$D$2:$D$1315,TotalTeamGames20242025!$A51)</f>
        <v>1</v>
      </c>
      <c r="AO51" s="21"/>
      <c r="AP51" s="22">
        <f>COUNTIFS(DataRegularSeason20242025!$E$2:$E$1315,TotalTeamGames20242025!AO$1,DataRegularSeason20242025!$D$2:$D$1315,TotalTeamGames20242025!$A51)</f>
        <v>1</v>
      </c>
      <c r="AQ51" s="21"/>
      <c r="AR51" s="22">
        <f>COUNTIFS(DataRegularSeason20242025!$E$2:$E$1315,TotalTeamGames20242025!AQ$1,DataRegularSeason20242025!$D$2:$D$1315,TotalTeamGames20242025!$A51)</f>
        <v>1</v>
      </c>
      <c r="AS51" s="21"/>
      <c r="AT51" s="22">
        <f>COUNTIFS(DataRegularSeason20242025!$E$2:$E$1315,TotalTeamGames20242025!AS$1,DataRegularSeason20242025!$D$2:$D$1315,TotalTeamGames20242025!$A51)</f>
        <v>1</v>
      </c>
      <c r="AU51" s="21"/>
      <c r="AV51" s="22">
        <f>COUNTIFS(DataRegularSeason20242025!$E$2:$E$1315,TotalTeamGames20242025!AU$1,DataRegularSeason20242025!$D$2:$D$1315,TotalTeamGames20242025!$A51)</f>
        <v>2</v>
      </c>
      <c r="AW51" s="21"/>
      <c r="AX51" s="22">
        <f>COUNTIFS(DataRegularSeason20242025!$E$2:$E$1315,TotalTeamGames20242025!AW$1,DataRegularSeason20242025!$D$2:$D$1315,TotalTeamGames20242025!$A51)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COUNTIFS(DataRegularSeason20242025!$E$2:$E$1315,TotalTeamGames20242025!BA$1,DataRegularSeason20242025!$D$2:$D$1315,TotalTeamGames20242025!$A51)</f>
        <v>1</v>
      </c>
      <c r="BC51" s="21"/>
      <c r="BD51" s="22">
        <f>COUNTIFS(DataRegularSeason20242025!$E$2:$E$1315,TotalTeamGames20242025!BC$1,DataRegularSeason20242025!$D$2:$D$1315,TotalTeamGames20242025!$A51)</f>
        <v>1</v>
      </c>
      <c r="BE51" s="21"/>
      <c r="BF51">
        <f>COUNTIFS(DataRegularSeason20242025!$E$2:$E$1315,TotalTeamGames20242025!BE$1,DataRegularSeason20242025!$D$2:$D$1315,TotalTeamGames20242025!$A51)</f>
        <v>2</v>
      </c>
      <c r="BG51" s="28"/>
      <c r="BH51" s="22">
        <f>COUNTIFS(DataRegularSeason20242025!$E$2:$E$1315,TotalTeamGames20242025!BG$1,DataRegularSeason20242025!$D$2:$D$1315,TotalTeamGames20242025!$A51)</f>
        <v>1</v>
      </c>
      <c r="BI51" s="21"/>
      <c r="BJ51" s="22">
        <f>COUNTIFS(DataRegularSeason20242025!$E$2:$E$1315,TotalTeamGames20242025!BI$1,DataRegularSeason20242025!$D$2:$D$1315,TotalTeamGames20242025!$A51)</f>
        <v>2</v>
      </c>
      <c r="BK51" s="21"/>
      <c r="BL51" s="22">
        <f>COUNTIFS(DataRegularSeason20242025!$E$2:$E$1315,TotalTeamGames20242025!BK$1,DataRegularSeason20242025!$D$2:$D$1315,TotalTeamGames20242025!$A51)</f>
        <v>2</v>
      </c>
      <c r="BM51" s="21"/>
      <c r="BN51" s="22">
        <f>COUNTIFS(DataRegularSeason20242025!$E$2:$E$1315,TotalTeamGames20242025!BM$1,DataRegularSeason20242025!$D$2:$D$1315,TotalTeamGames20242025!$A51)</f>
        <v>1</v>
      </c>
      <c r="BO51" s="29">
        <f t="shared" si="0"/>
        <v>41</v>
      </c>
      <c r="BP51" s="44">
        <f t="shared" ref="BP51" si="24">BO51+BO52</f>
        <v>82</v>
      </c>
    </row>
    <row r="52" spans="1:68" x14ac:dyDescent="0.25">
      <c r="A52" s="41"/>
      <c r="B52" s="23" t="s">
        <v>80</v>
      </c>
      <c r="C52" s="5">
        <f>COUNTIFS(DataRegularSeason20242025!$D$2:$D$1315,TotalTeamGames20242025!C$1,DataRegularSeason20242025!$E$2:$E$1315,TotalTeamGames20242025!$A51)</f>
        <v>2</v>
      </c>
      <c r="D52" s="26"/>
      <c r="E52" s="5">
        <f>COUNTIFS(DataRegularSeason20242025!$D$2:$D$1315,TotalTeamGames20242025!E$1,DataRegularSeason20242025!$E$2:$E$1315,TotalTeamGames20242025!$A51)</f>
        <v>1</v>
      </c>
      <c r="F52" s="26"/>
      <c r="G52" s="5">
        <f>COUNTIFS(DataRegularSeason20242025!$D$2:$D$1315,TotalTeamGames20242025!G$1,DataRegularSeason20242025!$E$2:$E$1315,TotalTeamGames20242025!$A51)</f>
        <v>1</v>
      </c>
      <c r="H52" s="26"/>
      <c r="I52" s="5">
        <f>COUNTIFS(DataRegularSeason20242025!$D$2:$D$1315,TotalTeamGames20242025!I$1,DataRegularSeason20242025!$E$2:$E$1315,TotalTeamGames20242025!$A51)</f>
        <v>1</v>
      </c>
      <c r="J52" s="26"/>
      <c r="K52" s="5">
        <f>COUNTIFS(DataRegularSeason20242025!$D$2:$D$1315,TotalTeamGames20242025!K$1,DataRegularSeason20242025!$E$2:$E$1315,TotalTeamGames20242025!$A51)</f>
        <v>1</v>
      </c>
      <c r="L52" s="26"/>
      <c r="M52" s="5">
        <f>COUNTIFS(DataRegularSeason20242025!$D$2:$D$1315,TotalTeamGames20242025!M$1,DataRegularSeason20242025!$E$2:$E$1315,TotalTeamGames20242025!$A51)</f>
        <v>2</v>
      </c>
      <c r="N52" s="26"/>
      <c r="O52" s="5">
        <f>COUNTIFS(DataRegularSeason20242025!$D$2:$D$1315,TotalTeamGames20242025!O$1,DataRegularSeason20242025!$E$2:$E$1315,TotalTeamGames20242025!$A51)</f>
        <v>2</v>
      </c>
      <c r="P52" s="26"/>
      <c r="Q52" s="5">
        <f>COUNTIFS(DataRegularSeason20242025!$D$2:$D$1315,TotalTeamGames20242025!Q$1,DataRegularSeason20242025!$E$2:$E$1315,TotalTeamGames20242025!$A51)</f>
        <v>2</v>
      </c>
      <c r="R52" s="26"/>
      <c r="S52" s="5">
        <f>COUNTIFS(DataRegularSeason20242025!$D$2:$D$1315,TotalTeamGames20242025!S$1,DataRegularSeason20242025!$E$2:$E$1315,TotalTeamGames20242025!$A51)</f>
        <v>1</v>
      </c>
      <c r="T52" s="26"/>
      <c r="U52" s="5">
        <f>COUNTIFS(DataRegularSeason20242025!$D$2:$D$1315,TotalTeamGames20242025!U$1,DataRegularSeason20242025!$E$2:$E$1315,TotalTeamGames20242025!$A51)</f>
        <v>1</v>
      </c>
      <c r="V52" s="26"/>
      <c r="W52" s="5">
        <f>COUNTIFS(DataRegularSeason20242025!$D$2:$D$1315,TotalTeamGames20242025!W$1,DataRegularSeason20242025!$E$2:$E$1315,TotalTeamGames20242025!$A51)</f>
        <v>1</v>
      </c>
      <c r="X52" s="26"/>
      <c r="Y52" s="5">
        <f>COUNTIFS(DataRegularSeason20242025!$D$2:$D$1315,TotalTeamGames20242025!Y$1,DataRegularSeason20242025!$E$2:$E$1315,TotalTeamGames20242025!$A51)</f>
        <v>1</v>
      </c>
      <c r="Z52" s="26"/>
      <c r="AA52" s="5">
        <f>COUNTIFS(DataRegularSeason20242025!$D$2:$D$1315,TotalTeamGames20242025!AA$1,DataRegularSeason20242025!$E$2:$E$1315,TotalTeamGames20242025!$A51)</f>
        <v>1</v>
      </c>
      <c r="AB52" s="26"/>
      <c r="AC52" s="5">
        <f>COUNTIFS(DataRegularSeason20242025!$D$2:$D$1315,TotalTeamGames20242025!AC$1,DataRegularSeason20242025!$E$2:$E$1315,TotalTeamGames20242025!$A51)</f>
        <v>2</v>
      </c>
      <c r="AD52" s="26"/>
      <c r="AE52" s="5">
        <f>COUNTIFS(DataRegularSeason20242025!$D$2:$D$1315,TotalTeamGames20242025!AE$1,DataRegularSeason20242025!$E$2:$E$1315,TotalTeamGames20242025!$A51)</f>
        <v>1</v>
      </c>
      <c r="AF52" s="26"/>
      <c r="AG52" s="5">
        <f>COUNTIFS(DataRegularSeason20242025!$D$2:$D$1315,TotalTeamGames20242025!AG$1,DataRegularSeason20242025!$E$2:$E$1315,TotalTeamGames20242025!$A51)</f>
        <v>1</v>
      </c>
      <c r="AH52" s="26"/>
      <c r="AI52" s="5">
        <f>COUNTIFS(DataRegularSeason20242025!$D$2:$D$1315,TotalTeamGames20242025!AI$1,DataRegularSeason20242025!$E$2:$E$1315,TotalTeamGames20242025!$A51)</f>
        <v>2</v>
      </c>
      <c r="AJ52" s="26"/>
      <c r="AK52" s="5">
        <f>COUNTIFS(DataRegularSeason20242025!$D$2:$D$1315,TotalTeamGames20242025!AK$1,DataRegularSeason20242025!$E$2:$E$1315,TotalTeamGames20242025!$A51)</f>
        <v>1</v>
      </c>
      <c r="AL52" s="26"/>
      <c r="AM52" s="5">
        <f>COUNTIFS(DataRegularSeason20242025!$D$2:$D$1315,TotalTeamGames20242025!AM$1,DataRegularSeason20242025!$E$2:$E$1315,TotalTeamGames20242025!$A51)</f>
        <v>1</v>
      </c>
      <c r="AN52" s="26"/>
      <c r="AO52" s="5">
        <f>COUNTIFS(DataRegularSeason20242025!$D$2:$D$1315,TotalTeamGames20242025!AO$1,DataRegularSeason20242025!$E$2:$E$1315,TotalTeamGames20242025!$A51)</f>
        <v>1</v>
      </c>
      <c r="AP52" s="26"/>
      <c r="AQ52" s="5">
        <f>COUNTIFS(DataRegularSeason20242025!$D$2:$D$1315,TotalTeamGames20242025!AQ$1,DataRegularSeason20242025!$E$2:$E$1315,TotalTeamGames20242025!$A51)</f>
        <v>1</v>
      </c>
      <c r="AR52" s="26"/>
      <c r="AS52" s="5">
        <f>COUNTIFS(DataRegularSeason20242025!$D$2:$D$1315,TotalTeamGames20242025!AS$1,DataRegularSeason20242025!$E$2:$E$1315,TotalTeamGames20242025!$A51)</f>
        <v>1</v>
      </c>
      <c r="AT52" s="26"/>
      <c r="AU52" s="5">
        <f>COUNTIFS(DataRegularSeason20242025!$D$2:$D$1315,TotalTeamGames20242025!AU$1,DataRegularSeason20242025!$E$2:$E$1315,TotalTeamGames20242025!$A51)</f>
        <v>1</v>
      </c>
      <c r="AV52" s="26"/>
      <c r="AW52" s="5">
        <f>COUNTIFS(DataRegularSeason20242025!$D$2:$D$1315,TotalTeamGames20242025!AW$1,DataRegularSeason20242025!$E$2:$E$1315,TotalTeamGames20242025!$A51)</f>
        <v>2</v>
      </c>
      <c r="AX52" s="26"/>
      <c r="AY52" s="24"/>
      <c r="AZ52" s="26"/>
      <c r="BA52" s="5">
        <f>COUNTIFS(DataRegularSeason20242025!$D$2:$D$1315,TotalTeamGames20242025!BA$1,DataRegularSeason20242025!$E$2:$E$1315,TotalTeamGames20242025!$A51)</f>
        <v>1</v>
      </c>
      <c r="BB52" s="26"/>
      <c r="BC52" s="5">
        <f>COUNTIFS(DataRegularSeason20242025!$D$2:$D$1315,TotalTeamGames20242025!BC$1,DataRegularSeason20242025!$E$2:$E$1315,TotalTeamGames20242025!$A51)</f>
        <v>1</v>
      </c>
      <c r="BD52" s="26"/>
      <c r="BE52" s="5">
        <f>COUNTIFS(DataRegularSeason20242025!$D$2:$D$1315,TotalTeamGames20242025!BE$1,DataRegularSeason20242025!$E$2:$E$1315,TotalTeamGames20242025!$A51)</f>
        <v>2</v>
      </c>
      <c r="BF52" s="24"/>
      <c r="BG52" s="27">
        <f>COUNTIFS(DataRegularSeason20242025!$D$2:$D$1315,TotalTeamGames20242025!BG$1,DataRegularSeason20242025!$E$2:$E$1315,TotalTeamGames20242025!$A51)</f>
        <v>2</v>
      </c>
      <c r="BH52" s="26"/>
      <c r="BI52" s="5">
        <f>COUNTIFS(DataRegularSeason20242025!$D$2:$D$1315,TotalTeamGames20242025!BI$1,DataRegularSeason20242025!$E$2:$E$1315,TotalTeamGames20242025!$A51)</f>
        <v>1</v>
      </c>
      <c r="BJ52" s="26"/>
      <c r="BK52" s="5">
        <f>COUNTIFS(DataRegularSeason20242025!$D$2:$D$1315,TotalTeamGames20242025!BK$1,DataRegularSeason20242025!$E$2:$E$1315,TotalTeamGames20242025!$A51)</f>
        <v>2</v>
      </c>
      <c r="BL52" s="26"/>
      <c r="BM52" s="5">
        <f>COUNTIFS(DataRegularSeason20242025!$D$2:$D$1315,TotalTeamGames20242025!BM$1,DataRegularSeason20242025!$E$2:$E$1315,TotalTeamGames20242025!$A51)</f>
        <v>1</v>
      </c>
      <c r="BN52" s="26"/>
      <c r="BO52" s="30">
        <f t="shared" si="0"/>
        <v>41</v>
      </c>
      <c r="BP52" s="44"/>
    </row>
    <row r="53" spans="1:68" x14ac:dyDescent="0.25">
      <c r="A53" s="40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COUNTIFS(DataRegularSeason20242025!$E$2:$E$1315,TotalTeamGames20242025!C$1,DataRegularSeason20242025!$D$2:$D$1315,TotalTeamGames20242025!$A53)</f>
        <v>1</v>
      </c>
      <c r="E53" s="21"/>
      <c r="F53" s="22">
        <f>COUNTIFS(DataRegularSeason20242025!$E$2:$E$1315,TotalTeamGames20242025!E$1,DataRegularSeason20242025!$D$2:$D$1315,TotalTeamGames20242025!$A53)</f>
        <v>2</v>
      </c>
      <c r="G53" s="21"/>
      <c r="H53" s="22">
        <f>COUNTIFS(DataRegularSeason20242025!$E$2:$E$1315,TotalTeamGames20242025!G$1,DataRegularSeason20242025!$D$2:$D$1315,TotalTeamGames20242025!$A53)</f>
        <v>1</v>
      </c>
      <c r="I53" s="21"/>
      <c r="J53" s="22">
        <f>COUNTIFS(DataRegularSeason20242025!$E$2:$E$1315,TotalTeamGames20242025!I$1,DataRegularSeason20242025!$D$2:$D$1315,TotalTeamGames20242025!$A53)</f>
        <v>2</v>
      </c>
      <c r="K53" s="21"/>
      <c r="L53" s="22">
        <f>COUNTIFS(DataRegularSeason20242025!$E$2:$E$1315,TotalTeamGames20242025!K$1,DataRegularSeason20242025!$D$2:$D$1315,TotalTeamGames20242025!$A53)</f>
        <v>1</v>
      </c>
      <c r="M53" s="21"/>
      <c r="N53" s="22">
        <f>COUNTIFS(DataRegularSeason20242025!$E$2:$E$1315,TotalTeamGames20242025!M$1,DataRegularSeason20242025!$D$2:$D$1315,TotalTeamGames20242025!$A53)</f>
        <v>1</v>
      </c>
      <c r="O53" s="21"/>
      <c r="P53" s="22">
        <f>COUNTIFS(DataRegularSeason20242025!$E$2:$E$1315,TotalTeamGames20242025!O$1,DataRegularSeason20242025!$D$2:$D$1315,TotalTeamGames20242025!$A53)</f>
        <v>1</v>
      </c>
      <c r="Q53" s="21"/>
      <c r="R53" s="22">
        <f>COUNTIFS(DataRegularSeason20242025!$E$2:$E$1315,TotalTeamGames20242025!Q$1,DataRegularSeason20242025!$D$2:$D$1315,TotalTeamGames20242025!$A53)</f>
        <v>1</v>
      </c>
      <c r="S53" s="21"/>
      <c r="T53" s="22">
        <f>COUNTIFS(DataRegularSeason20242025!$E$2:$E$1315,TotalTeamGames20242025!S$1,DataRegularSeason20242025!$D$2:$D$1315,TotalTeamGames20242025!$A53)</f>
        <v>1</v>
      </c>
      <c r="U53" s="21"/>
      <c r="V53" s="22">
        <f>COUNTIFS(DataRegularSeason20242025!$E$2:$E$1315,TotalTeamGames20242025!U$1,DataRegularSeason20242025!$D$2:$D$1315,TotalTeamGames20242025!$A53)</f>
        <v>2</v>
      </c>
      <c r="W53" s="21"/>
      <c r="X53" s="22">
        <f>COUNTIFS(DataRegularSeason20242025!$E$2:$E$1315,TotalTeamGames20242025!W$1,DataRegularSeason20242025!$D$2:$D$1315,TotalTeamGames20242025!$A53)</f>
        <v>1</v>
      </c>
      <c r="Y53" s="21"/>
      <c r="Z53" s="22">
        <f>COUNTIFS(DataRegularSeason20242025!$E$2:$E$1315,TotalTeamGames20242025!Y$1,DataRegularSeason20242025!$D$2:$D$1315,TotalTeamGames20242025!$A53)</f>
        <v>2</v>
      </c>
      <c r="AA53" s="21"/>
      <c r="AB53" s="22">
        <f>COUNTIFS(DataRegularSeason20242025!$E$2:$E$1315,TotalTeamGames20242025!AA$1,DataRegularSeason20242025!$D$2:$D$1315,TotalTeamGames20242025!$A53)</f>
        <v>1</v>
      </c>
      <c r="AC53" s="21"/>
      <c r="AD53" s="22">
        <f>COUNTIFS(DataRegularSeason20242025!$E$2:$E$1315,TotalTeamGames20242025!AC$1,DataRegularSeason20242025!$D$2:$D$1315,TotalTeamGames20242025!$A53)</f>
        <v>1</v>
      </c>
      <c r="AE53" s="21"/>
      <c r="AF53" s="22">
        <f>COUNTIFS(DataRegularSeason20242025!$E$2:$E$1315,TotalTeamGames20242025!AE$1,DataRegularSeason20242025!$D$2:$D$1315,TotalTeamGames20242025!$A53)</f>
        <v>2</v>
      </c>
      <c r="AG53" s="21"/>
      <c r="AH53" s="22">
        <f>COUNTIFS(DataRegularSeason20242025!$E$2:$E$1315,TotalTeamGames20242025!AG$1,DataRegularSeason20242025!$D$2:$D$1315,TotalTeamGames20242025!$A53)</f>
        <v>2</v>
      </c>
      <c r="AI53" s="21"/>
      <c r="AJ53" s="22">
        <f>COUNTIFS(DataRegularSeason20242025!$E$2:$E$1315,TotalTeamGames20242025!AI$1,DataRegularSeason20242025!$D$2:$D$1315,TotalTeamGames20242025!$A53)</f>
        <v>1</v>
      </c>
      <c r="AK53" s="21"/>
      <c r="AL53" s="22">
        <f>COUNTIFS(DataRegularSeason20242025!$E$2:$E$1315,TotalTeamGames20242025!AK$1,DataRegularSeason20242025!$D$2:$D$1315,TotalTeamGames20242025!$A53)</f>
        <v>1</v>
      </c>
      <c r="AM53" s="21"/>
      <c r="AN53" s="22">
        <f>COUNTIFS(DataRegularSeason20242025!$E$2:$E$1315,TotalTeamGames20242025!AM$1,DataRegularSeason20242025!$D$2:$D$1315,TotalTeamGames20242025!$A53)</f>
        <v>2</v>
      </c>
      <c r="AO53" s="21"/>
      <c r="AP53" s="22">
        <f>COUNTIFS(DataRegularSeason20242025!$E$2:$E$1315,TotalTeamGames20242025!AO$1,DataRegularSeason20242025!$D$2:$D$1315,TotalTeamGames20242025!$A53)</f>
        <v>2</v>
      </c>
      <c r="AQ53" s="21"/>
      <c r="AR53" s="22">
        <f>COUNTIFS(DataRegularSeason20242025!$E$2:$E$1315,TotalTeamGames20242025!AQ$1,DataRegularSeason20242025!$D$2:$D$1315,TotalTeamGames20242025!$A53)</f>
        <v>1</v>
      </c>
      <c r="AS53" s="21"/>
      <c r="AT53" s="22">
        <f>COUNTIFS(DataRegularSeason20242025!$E$2:$E$1315,TotalTeamGames20242025!AS$1,DataRegularSeason20242025!$D$2:$D$1315,TotalTeamGames20242025!$A53)</f>
        <v>2</v>
      </c>
      <c r="AU53" s="21"/>
      <c r="AV53" s="22">
        <f>COUNTIFS(DataRegularSeason20242025!$E$2:$E$1315,TotalTeamGames20242025!AU$1,DataRegularSeason20242025!$D$2:$D$1315,TotalTeamGames20242025!$A53)</f>
        <v>1</v>
      </c>
      <c r="AW53" s="21"/>
      <c r="AX53" s="22">
        <f>COUNTIFS(DataRegularSeason20242025!$E$2:$E$1315,TotalTeamGames20242025!AW$1,DataRegularSeason20242025!$D$2:$D$1315,TotalTeamGames20242025!$A53)</f>
        <v>1</v>
      </c>
      <c r="AY53" s="21"/>
      <c r="AZ53" s="22">
        <f>COUNTIFS(DataRegularSeason20242025!$E$2:$E$1315,TotalTeamGames20242025!AY$1,DataRegularSeason20242025!$D$2:$D$1315,TotalTeamGames20242025!$A53)</f>
        <v>1</v>
      </c>
      <c r="BA53" s="21"/>
      <c r="BB53" s="25"/>
      <c r="BC53" s="21"/>
      <c r="BD53" s="22">
        <f>COUNTIFS(DataRegularSeason20242025!$E$2:$E$1315,TotalTeamGames20242025!BC$1,DataRegularSeason20242025!$D$2:$D$1315,TotalTeamGames20242025!$A53)</f>
        <v>2</v>
      </c>
      <c r="BE53" s="21"/>
      <c r="BF53">
        <f>COUNTIFS(DataRegularSeason20242025!$E$2:$E$1315,TotalTeamGames20242025!BE$1,DataRegularSeason20242025!$D$2:$D$1315,TotalTeamGames20242025!$A53)</f>
        <v>1</v>
      </c>
      <c r="BG53" s="28"/>
      <c r="BH53" s="22">
        <f>COUNTIFS(DataRegularSeason20242025!$E$2:$E$1315,TotalTeamGames20242025!BG$1,DataRegularSeason20242025!$D$2:$D$1315,TotalTeamGames20242025!$A53)</f>
        <v>1</v>
      </c>
      <c r="BI53" s="21"/>
      <c r="BJ53" s="22">
        <f>COUNTIFS(DataRegularSeason20242025!$E$2:$E$1315,TotalTeamGames20242025!BI$1,DataRegularSeason20242025!$D$2:$D$1315,TotalTeamGames20242025!$A53)</f>
        <v>1</v>
      </c>
      <c r="BK53" s="21"/>
      <c r="BL53" s="22">
        <f>COUNTIFS(DataRegularSeason20242025!$E$2:$E$1315,TotalTeamGames20242025!BK$1,DataRegularSeason20242025!$D$2:$D$1315,TotalTeamGames20242025!$A53)</f>
        <v>1</v>
      </c>
      <c r="BM53" s="21"/>
      <c r="BN53" s="22">
        <f>COUNTIFS(DataRegularSeason20242025!$E$2:$E$1315,TotalTeamGames20242025!BM$1,DataRegularSeason20242025!$D$2:$D$1315,TotalTeamGames20242025!$A53)</f>
        <v>1</v>
      </c>
      <c r="BO53" s="29">
        <f t="shared" si="0"/>
        <v>41</v>
      </c>
      <c r="BP53" s="44">
        <f t="shared" ref="BP53" si="25">BO53+BO54</f>
        <v>82</v>
      </c>
    </row>
    <row r="54" spans="1:68" x14ac:dyDescent="0.25">
      <c r="A54" s="41"/>
      <c r="B54" s="23" t="s">
        <v>80</v>
      </c>
      <c r="C54" s="5">
        <f>COUNTIFS(DataRegularSeason20242025!$D$2:$D$1315,TotalTeamGames20242025!C$1,DataRegularSeason20242025!$E$2:$E$1315,TotalTeamGames20242025!$A53)</f>
        <v>1</v>
      </c>
      <c r="D54" s="26"/>
      <c r="E54" s="5">
        <f>COUNTIFS(DataRegularSeason20242025!$D$2:$D$1315,TotalTeamGames20242025!E$1,DataRegularSeason20242025!$E$2:$E$1315,TotalTeamGames20242025!$A53)</f>
        <v>2</v>
      </c>
      <c r="F54" s="26"/>
      <c r="G54" s="5">
        <f>COUNTIFS(DataRegularSeason20242025!$D$2:$D$1315,TotalTeamGames20242025!G$1,DataRegularSeason20242025!$E$2:$E$1315,TotalTeamGames20242025!$A53)</f>
        <v>2</v>
      </c>
      <c r="H54" s="26"/>
      <c r="I54" s="5">
        <f>COUNTIFS(DataRegularSeason20242025!$D$2:$D$1315,TotalTeamGames20242025!I$1,DataRegularSeason20242025!$E$2:$E$1315,TotalTeamGames20242025!$A53)</f>
        <v>1</v>
      </c>
      <c r="J54" s="26"/>
      <c r="K54" s="5">
        <f>COUNTIFS(DataRegularSeason20242025!$D$2:$D$1315,TotalTeamGames20242025!K$1,DataRegularSeason20242025!$E$2:$E$1315,TotalTeamGames20242025!$A53)</f>
        <v>2</v>
      </c>
      <c r="L54" s="26"/>
      <c r="M54" s="5">
        <f>COUNTIFS(DataRegularSeason20242025!$D$2:$D$1315,TotalTeamGames20242025!M$1,DataRegularSeason20242025!$E$2:$E$1315,TotalTeamGames20242025!$A53)</f>
        <v>1</v>
      </c>
      <c r="N54" s="26"/>
      <c r="O54" s="5">
        <f>COUNTIFS(DataRegularSeason20242025!$D$2:$D$1315,TotalTeamGames20242025!O$1,DataRegularSeason20242025!$E$2:$E$1315,TotalTeamGames20242025!$A53)</f>
        <v>1</v>
      </c>
      <c r="P54" s="26"/>
      <c r="Q54" s="5">
        <f>COUNTIFS(DataRegularSeason20242025!$D$2:$D$1315,TotalTeamGames20242025!Q$1,DataRegularSeason20242025!$E$2:$E$1315,TotalTeamGames20242025!$A53)</f>
        <v>1</v>
      </c>
      <c r="R54" s="26"/>
      <c r="S54" s="5">
        <f>COUNTIFS(DataRegularSeason20242025!$D$2:$D$1315,TotalTeamGames20242025!S$1,DataRegularSeason20242025!$E$2:$E$1315,TotalTeamGames20242025!$A53)</f>
        <v>1</v>
      </c>
      <c r="T54" s="26"/>
      <c r="U54" s="5">
        <f>COUNTIFS(DataRegularSeason20242025!$D$2:$D$1315,TotalTeamGames20242025!U$1,DataRegularSeason20242025!$E$2:$E$1315,TotalTeamGames20242025!$A53)</f>
        <v>2</v>
      </c>
      <c r="V54" s="26"/>
      <c r="W54" s="5">
        <f>COUNTIFS(DataRegularSeason20242025!$D$2:$D$1315,TotalTeamGames20242025!W$1,DataRegularSeason20242025!$E$2:$E$1315,TotalTeamGames20242025!$A53)</f>
        <v>1</v>
      </c>
      <c r="X54" s="26"/>
      <c r="Y54" s="5">
        <f>COUNTIFS(DataRegularSeason20242025!$D$2:$D$1315,TotalTeamGames20242025!Y$1,DataRegularSeason20242025!$E$2:$E$1315,TotalTeamGames20242025!$A53)</f>
        <v>2</v>
      </c>
      <c r="Z54" s="26"/>
      <c r="AA54" s="5">
        <f>COUNTIFS(DataRegularSeason20242025!$D$2:$D$1315,TotalTeamGames20242025!AA$1,DataRegularSeason20242025!$E$2:$E$1315,TotalTeamGames20242025!$A53)</f>
        <v>1</v>
      </c>
      <c r="AB54" s="26"/>
      <c r="AC54" s="5">
        <f>COUNTIFS(DataRegularSeason20242025!$D$2:$D$1315,TotalTeamGames20242025!AC$1,DataRegularSeason20242025!$E$2:$E$1315,TotalTeamGames20242025!$A53)</f>
        <v>1</v>
      </c>
      <c r="AD54" s="26"/>
      <c r="AE54" s="5">
        <f>COUNTIFS(DataRegularSeason20242025!$D$2:$D$1315,TotalTeamGames20242025!AE$1,DataRegularSeason20242025!$E$2:$E$1315,TotalTeamGames20242025!$A53)</f>
        <v>1</v>
      </c>
      <c r="AF54" s="26"/>
      <c r="AG54" s="5">
        <f>COUNTIFS(DataRegularSeason20242025!$D$2:$D$1315,TotalTeamGames20242025!AG$1,DataRegularSeason20242025!$E$2:$E$1315,TotalTeamGames20242025!$A53)</f>
        <v>1</v>
      </c>
      <c r="AH54" s="26"/>
      <c r="AI54" s="5">
        <f>COUNTIFS(DataRegularSeason20242025!$D$2:$D$1315,TotalTeamGames20242025!AI$1,DataRegularSeason20242025!$E$2:$E$1315,TotalTeamGames20242025!$A53)</f>
        <v>1</v>
      </c>
      <c r="AJ54" s="26"/>
      <c r="AK54" s="5">
        <f>COUNTIFS(DataRegularSeason20242025!$D$2:$D$1315,TotalTeamGames20242025!AK$1,DataRegularSeason20242025!$E$2:$E$1315,TotalTeamGames20242025!$A53)</f>
        <v>2</v>
      </c>
      <c r="AL54" s="26"/>
      <c r="AM54" s="5">
        <f>COUNTIFS(DataRegularSeason20242025!$D$2:$D$1315,TotalTeamGames20242025!AM$1,DataRegularSeason20242025!$E$2:$E$1315,TotalTeamGames20242025!$A53)</f>
        <v>1</v>
      </c>
      <c r="AN54" s="26"/>
      <c r="AO54" s="5">
        <f>COUNTIFS(DataRegularSeason20242025!$D$2:$D$1315,TotalTeamGames20242025!AO$1,DataRegularSeason20242025!$E$2:$E$1315,TotalTeamGames20242025!$A53)</f>
        <v>2</v>
      </c>
      <c r="AP54" s="26"/>
      <c r="AQ54" s="5">
        <f>COUNTIFS(DataRegularSeason20242025!$D$2:$D$1315,TotalTeamGames20242025!AQ$1,DataRegularSeason20242025!$E$2:$E$1315,TotalTeamGames20242025!$A53)</f>
        <v>2</v>
      </c>
      <c r="AR54" s="26"/>
      <c r="AS54" s="5">
        <f>COUNTIFS(DataRegularSeason20242025!$D$2:$D$1315,TotalTeamGames20242025!AS$1,DataRegularSeason20242025!$E$2:$E$1315,TotalTeamGames20242025!$A53)</f>
        <v>1</v>
      </c>
      <c r="AT54" s="26"/>
      <c r="AU54" s="5">
        <f>COUNTIFS(DataRegularSeason20242025!$D$2:$D$1315,TotalTeamGames20242025!AU$1,DataRegularSeason20242025!$E$2:$E$1315,TotalTeamGames20242025!$A53)</f>
        <v>1</v>
      </c>
      <c r="AV54" s="26"/>
      <c r="AW54" s="5">
        <f>COUNTIFS(DataRegularSeason20242025!$D$2:$D$1315,TotalTeamGames20242025!AW$1,DataRegularSeason20242025!$E$2:$E$1315,TotalTeamGames20242025!$A53)</f>
        <v>1</v>
      </c>
      <c r="AX54" s="26"/>
      <c r="AY54" s="5">
        <f>COUNTIFS(DataRegularSeason20242025!$D$2:$D$1315,TotalTeamGames20242025!AY$1,DataRegularSeason20242025!$E$2:$E$1315,TotalTeamGames20242025!$A53)</f>
        <v>1</v>
      </c>
      <c r="AZ54" s="26"/>
      <c r="BA54" s="24"/>
      <c r="BB54" s="26"/>
      <c r="BC54" s="5">
        <f>COUNTIFS(DataRegularSeason20242025!$D$2:$D$1315,TotalTeamGames20242025!BC$1,DataRegularSeason20242025!$E$2:$E$1315,TotalTeamGames20242025!$A53)</f>
        <v>2</v>
      </c>
      <c r="BD54" s="26"/>
      <c r="BE54" s="5">
        <f>COUNTIFS(DataRegularSeason20242025!$D$2:$D$1315,TotalTeamGames20242025!BE$1,DataRegularSeason20242025!$E$2:$E$1315,TotalTeamGames20242025!$A53)</f>
        <v>1</v>
      </c>
      <c r="BF54" s="24"/>
      <c r="BG54" s="27">
        <f>COUNTIFS(DataRegularSeason20242025!$D$2:$D$1315,TotalTeamGames20242025!BG$1,DataRegularSeason20242025!$E$2:$E$1315,TotalTeamGames20242025!$A53)</f>
        <v>1</v>
      </c>
      <c r="BH54" s="26"/>
      <c r="BI54" s="5">
        <f>COUNTIFS(DataRegularSeason20242025!$D$2:$D$1315,TotalTeamGames20242025!BI$1,DataRegularSeason20242025!$E$2:$E$1315,TotalTeamGames20242025!$A53)</f>
        <v>1</v>
      </c>
      <c r="BJ54" s="26"/>
      <c r="BK54" s="5">
        <f>COUNTIFS(DataRegularSeason20242025!$D$2:$D$1315,TotalTeamGames20242025!BK$1,DataRegularSeason20242025!$E$2:$E$1315,TotalTeamGames20242025!$A53)</f>
        <v>1</v>
      </c>
      <c r="BL54" s="26"/>
      <c r="BM54" s="5">
        <f>COUNTIFS(DataRegularSeason20242025!$D$2:$D$1315,TotalTeamGames20242025!BM$1,DataRegularSeason20242025!$E$2:$E$1315,TotalTeamGames20242025!$A53)</f>
        <v>2</v>
      </c>
      <c r="BN54" s="26"/>
      <c r="BO54" s="30">
        <f t="shared" si="0"/>
        <v>41</v>
      </c>
      <c r="BP54" s="44"/>
    </row>
    <row r="55" spans="1:68" x14ac:dyDescent="0.25">
      <c r="A55" s="40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COUNTIFS(DataRegularSeason20242025!$E$2:$E$1315,TotalTeamGames20242025!C$1,DataRegularSeason20242025!$D$2:$D$1315,TotalTeamGames20242025!$A55)</f>
        <v>1</v>
      </c>
      <c r="E55" s="21"/>
      <c r="F55" s="22">
        <f>COUNTIFS(DataRegularSeason20242025!$E$2:$E$1315,TotalTeamGames20242025!E$1,DataRegularSeason20242025!$D$2:$D$1315,TotalTeamGames20242025!$A55)</f>
        <v>2</v>
      </c>
      <c r="G55" s="21"/>
      <c r="H55" s="22">
        <f>COUNTIFS(DataRegularSeason20242025!$E$2:$E$1315,TotalTeamGames20242025!G$1,DataRegularSeason20242025!$D$2:$D$1315,TotalTeamGames20242025!$A55)</f>
        <v>2</v>
      </c>
      <c r="I55" s="21"/>
      <c r="J55" s="22">
        <f>COUNTIFS(DataRegularSeason20242025!$E$2:$E$1315,TotalTeamGames20242025!I$1,DataRegularSeason20242025!$D$2:$D$1315,TotalTeamGames20242025!$A55)</f>
        <v>2</v>
      </c>
      <c r="K55" s="21"/>
      <c r="L55" s="22">
        <f>COUNTIFS(DataRegularSeason20242025!$E$2:$E$1315,TotalTeamGames20242025!K$1,DataRegularSeason20242025!$D$2:$D$1315,TotalTeamGames20242025!$A55)</f>
        <v>1</v>
      </c>
      <c r="M55" s="21"/>
      <c r="N55" s="22">
        <f>COUNTIFS(DataRegularSeason20242025!$E$2:$E$1315,TotalTeamGames20242025!M$1,DataRegularSeason20242025!$D$2:$D$1315,TotalTeamGames20242025!$A55)</f>
        <v>1</v>
      </c>
      <c r="O55" s="21"/>
      <c r="P55" s="22">
        <f>COUNTIFS(DataRegularSeason20242025!$E$2:$E$1315,TotalTeamGames20242025!O$1,DataRegularSeason20242025!$D$2:$D$1315,TotalTeamGames20242025!$A55)</f>
        <v>1</v>
      </c>
      <c r="Q55" s="21"/>
      <c r="R55" s="22">
        <f>COUNTIFS(DataRegularSeason20242025!$E$2:$E$1315,TotalTeamGames20242025!Q$1,DataRegularSeason20242025!$D$2:$D$1315,TotalTeamGames20242025!$A55)</f>
        <v>1</v>
      </c>
      <c r="S55" s="21"/>
      <c r="T55" s="22">
        <f>COUNTIFS(DataRegularSeason20242025!$E$2:$E$1315,TotalTeamGames20242025!S$1,DataRegularSeason20242025!$D$2:$D$1315,TotalTeamGames20242025!$A55)</f>
        <v>1</v>
      </c>
      <c r="U55" s="21"/>
      <c r="V55" s="22">
        <f>COUNTIFS(DataRegularSeason20242025!$E$2:$E$1315,TotalTeamGames20242025!U$1,DataRegularSeason20242025!$D$2:$D$1315,TotalTeamGames20242025!$A55)</f>
        <v>2</v>
      </c>
      <c r="W55" s="21"/>
      <c r="X55" s="22">
        <f>COUNTIFS(DataRegularSeason20242025!$E$2:$E$1315,TotalTeamGames20242025!W$1,DataRegularSeason20242025!$D$2:$D$1315,TotalTeamGames20242025!$A55)</f>
        <v>1</v>
      </c>
      <c r="Y55" s="21"/>
      <c r="Z55" s="22">
        <f>COUNTIFS(DataRegularSeason20242025!$E$2:$E$1315,TotalTeamGames20242025!Y$1,DataRegularSeason20242025!$D$2:$D$1315,TotalTeamGames20242025!$A55)</f>
        <v>2</v>
      </c>
      <c r="AA55" s="21"/>
      <c r="AB55" s="22">
        <f>COUNTIFS(DataRegularSeason20242025!$E$2:$E$1315,TotalTeamGames20242025!AA$1,DataRegularSeason20242025!$D$2:$D$1315,TotalTeamGames20242025!$A55)</f>
        <v>1</v>
      </c>
      <c r="AC55" s="21"/>
      <c r="AD55" s="22">
        <f>COUNTIFS(DataRegularSeason20242025!$E$2:$E$1315,TotalTeamGames20242025!AC$1,DataRegularSeason20242025!$D$2:$D$1315,TotalTeamGames20242025!$A55)</f>
        <v>1</v>
      </c>
      <c r="AE55" s="21"/>
      <c r="AF55" s="22">
        <f>COUNTIFS(DataRegularSeason20242025!$E$2:$E$1315,TotalTeamGames20242025!AE$1,DataRegularSeason20242025!$D$2:$D$1315,TotalTeamGames20242025!$A55)</f>
        <v>2</v>
      </c>
      <c r="AG55" s="21"/>
      <c r="AH55" s="22">
        <f>COUNTIFS(DataRegularSeason20242025!$E$2:$E$1315,TotalTeamGames20242025!AG$1,DataRegularSeason20242025!$D$2:$D$1315,TotalTeamGames20242025!$A55)</f>
        <v>2</v>
      </c>
      <c r="AI55" s="21"/>
      <c r="AJ55" s="22">
        <f>COUNTIFS(DataRegularSeason20242025!$E$2:$E$1315,TotalTeamGames20242025!AI$1,DataRegularSeason20242025!$D$2:$D$1315,TotalTeamGames20242025!$A55)</f>
        <v>1</v>
      </c>
      <c r="AK55" s="21"/>
      <c r="AL55" s="22">
        <f>COUNTIFS(DataRegularSeason20242025!$E$2:$E$1315,TotalTeamGames20242025!AK$1,DataRegularSeason20242025!$D$2:$D$1315,TotalTeamGames20242025!$A55)</f>
        <v>1</v>
      </c>
      <c r="AM55" s="21"/>
      <c r="AN55" s="22">
        <f>COUNTIFS(DataRegularSeason20242025!$E$2:$E$1315,TotalTeamGames20242025!AM$1,DataRegularSeason20242025!$D$2:$D$1315,TotalTeamGames20242025!$A55)</f>
        <v>2</v>
      </c>
      <c r="AO55" s="21"/>
      <c r="AP55" s="22">
        <f>COUNTIFS(DataRegularSeason20242025!$E$2:$E$1315,TotalTeamGames20242025!AO$1,DataRegularSeason20242025!$D$2:$D$1315,TotalTeamGames20242025!$A55)</f>
        <v>1</v>
      </c>
      <c r="AQ55" s="21"/>
      <c r="AR55" s="22">
        <f>COUNTIFS(DataRegularSeason20242025!$E$2:$E$1315,TotalTeamGames20242025!AQ$1,DataRegularSeason20242025!$D$2:$D$1315,TotalTeamGames20242025!$A55)</f>
        <v>1</v>
      </c>
      <c r="AS55" s="21"/>
      <c r="AT55" s="22">
        <f>COUNTIFS(DataRegularSeason20242025!$E$2:$E$1315,TotalTeamGames20242025!AS$1,DataRegularSeason20242025!$D$2:$D$1315,TotalTeamGames20242025!$A55)</f>
        <v>2</v>
      </c>
      <c r="AU55" s="21"/>
      <c r="AV55" s="22">
        <f>COUNTIFS(DataRegularSeason20242025!$E$2:$E$1315,TotalTeamGames20242025!AU$1,DataRegularSeason20242025!$D$2:$D$1315,TotalTeamGames20242025!$A55)</f>
        <v>1</v>
      </c>
      <c r="AW55" s="21"/>
      <c r="AX55" s="22">
        <f>COUNTIFS(DataRegularSeason20242025!$E$2:$E$1315,TotalTeamGames20242025!AW$1,DataRegularSeason20242025!$D$2:$D$1315,TotalTeamGames20242025!$A55)</f>
        <v>1</v>
      </c>
      <c r="AY55" s="21"/>
      <c r="AZ55" s="22">
        <f>COUNTIFS(DataRegularSeason20242025!$E$2:$E$1315,TotalTeamGames20242025!AY$1,DataRegularSeason20242025!$D$2:$D$1315,TotalTeamGames20242025!$A55)</f>
        <v>1</v>
      </c>
      <c r="BA55" s="21"/>
      <c r="BB55" s="22">
        <f>COUNTIFS(DataRegularSeason20242025!$E$2:$E$1315,TotalTeamGames20242025!BA$1,DataRegularSeason20242025!$D$2:$D$1315,TotalTeamGames20242025!$A55)</f>
        <v>2</v>
      </c>
      <c r="BC55" s="21"/>
      <c r="BD55" s="25"/>
      <c r="BE55" s="21"/>
      <c r="BF55">
        <f>COUNTIFS(DataRegularSeason20242025!$E$2:$E$1315,TotalTeamGames20242025!BE$1,DataRegularSeason20242025!$D$2:$D$1315,TotalTeamGames20242025!$A55)</f>
        <v>1</v>
      </c>
      <c r="BG55" s="28"/>
      <c r="BH55" s="22">
        <f>COUNTIFS(DataRegularSeason20242025!$E$2:$E$1315,TotalTeamGames20242025!BG$1,DataRegularSeason20242025!$D$2:$D$1315,TotalTeamGames20242025!$A55)</f>
        <v>1</v>
      </c>
      <c r="BI55" s="21"/>
      <c r="BJ55" s="22">
        <f>COUNTIFS(DataRegularSeason20242025!$E$2:$E$1315,TotalTeamGames20242025!BI$1,DataRegularSeason20242025!$D$2:$D$1315,TotalTeamGames20242025!$A55)</f>
        <v>1</v>
      </c>
      <c r="BK55" s="21"/>
      <c r="BL55" s="22">
        <f>COUNTIFS(DataRegularSeason20242025!$E$2:$E$1315,TotalTeamGames20242025!BK$1,DataRegularSeason20242025!$D$2:$D$1315,TotalTeamGames20242025!$A55)</f>
        <v>1</v>
      </c>
      <c r="BM55" s="21"/>
      <c r="BN55" s="22">
        <f>COUNTIFS(DataRegularSeason20242025!$E$2:$E$1315,TotalTeamGames20242025!BM$1,DataRegularSeason20242025!$D$2:$D$1315,TotalTeamGames20242025!$A55)</f>
        <v>1</v>
      </c>
      <c r="BO55" s="29">
        <f t="shared" si="0"/>
        <v>41</v>
      </c>
      <c r="BP55" s="44">
        <f t="shared" ref="BP55" si="26">BO55+BO56</f>
        <v>82</v>
      </c>
    </row>
    <row r="56" spans="1:68" x14ac:dyDescent="0.25">
      <c r="A56" s="41"/>
      <c r="B56" s="23" t="s">
        <v>80</v>
      </c>
      <c r="C56" s="5">
        <f>COUNTIFS(DataRegularSeason20242025!$D$2:$D$1315,TotalTeamGames20242025!C$1,DataRegularSeason20242025!$E$2:$E$1315,TotalTeamGames20242025!$A55)</f>
        <v>1</v>
      </c>
      <c r="D56" s="26"/>
      <c r="E56" s="5">
        <f>COUNTIFS(DataRegularSeason20242025!$D$2:$D$1315,TotalTeamGames20242025!E$1,DataRegularSeason20242025!$E$2:$E$1315,TotalTeamGames20242025!$A55)</f>
        <v>2</v>
      </c>
      <c r="F56" s="26"/>
      <c r="G56" s="5">
        <f>COUNTIFS(DataRegularSeason20242025!$D$2:$D$1315,TotalTeamGames20242025!G$1,DataRegularSeason20242025!$E$2:$E$1315,TotalTeamGames20242025!$A55)</f>
        <v>1</v>
      </c>
      <c r="H56" s="26"/>
      <c r="I56" s="5">
        <f>COUNTIFS(DataRegularSeason20242025!$D$2:$D$1315,TotalTeamGames20242025!I$1,DataRegularSeason20242025!$E$2:$E$1315,TotalTeamGames20242025!$A55)</f>
        <v>1</v>
      </c>
      <c r="J56" s="26"/>
      <c r="K56" s="5">
        <f>COUNTIFS(DataRegularSeason20242025!$D$2:$D$1315,TotalTeamGames20242025!K$1,DataRegularSeason20242025!$E$2:$E$1315,TotalTeamGames20242025!$A55)</f>
        <v>2</v>
      </c>
      <c r="L56" s="26"/>
      <c r="M56" s="5">
        <f>COUNTIFS(DataRegularSeason20242025!$D$2:$D$1315,TotalTeamGames20242025!M$1,DataRegularSeason20242025!$E$2:$E$1315,TotalTeamGames20242025!$A55)</f>
        <v>1</v>
      </c>
      <c r="N56" s="26"/>
      <c r="O56" s="5">
        <f>COUNTIFS(DataRegularSeason20242025!$D$2:$D$1315,TotalTeamGames20242025!O$1,DataRegularSeason20242025!$E$2:$E$1315,TotalTeamGames20242025!$A55)</f>
        <v>1</v>
      </c>
      <c r="P56" s="26"/>
      <c r="Q56" s="5">
        <f>COUNTIFS(DataRegularSeason20242025!$D$2:$D$1315,TotalTeamGames20242025!Q$1,DataRegularSeason20242025!$E$2:$E$1315,TotalTeamGames20242025!$A55)</f>
        <v>1</v>
      </c>
      <c r="R56" s="26"/>
      <c r="S56" s="5">
        <f>COUNTIFS(DataRegularSeason20242025!$D$2:$D$1315,TotalTeamGames20242025!S$1,DataRegularSeason20242025!$E$2:$E$1315,TotalTeamGames20242025!$A55)</f>
        <v>1</v>
      </c>
      <c r="T56" s="26"/>
      <c r="U56" s="5">
        <f>COUNTIFS(DataRegularSeason20242025!$D$2:$D$1315,TotalTeamGames20242025!U$1,DataRegularSeason20242025!$E$2:$E$1315,TotalTeamGames20242025!$A55)</f>
        <v>2</v>
      </c>
      <c r="V56" s="26"/>
      <c r="W56" s="5">
        <f>COUNTIFS(DataRegularSeason20242025!$D$2:$D$1315,TotalTeamGames20242025!W$1,DataRegularSeason20242025!$E$2:$E$1315,TotalTeamGames20242025!$A55)</f>
        <v>1</v>
      </c>
      <c r="X56" s="26"/>
      <c r="Y56" s="5">
        <f>COUNTIFS(DataRegularSeason20242025!$D$2:$D$1315,TotalTeamGames20242025!Y$1,DataRegularSeason20242025!$E$2:$E$1315,TotalTeamGames20242025!$A55)</f>
        <v>2</v>
      </c>
      <c r="Z56" s="26"/>
      <c r="AA56" s="5">
        <f>COUNTIFS(DataRegularSeason20242025!$D$2:$D$1315,TotalTeamGames20242025!AA$1,DataRegularSeason20242025!$E$2:$E$1315,TotalTeamGames20242025!$A55)</f>
        <v>1</v>
      </c>
      <c r="AB56" s="26"/>
      <c r="AC56" s="5">
        <f>COUNTIFS(DataRegularSeason20242025!$D$2:$D$1315,TotalTeamGames20242025!AC$1,DataRegularSeason20242025!$E$2:$E$1315,TotalTeamGames20242025!$A55)</f>
        <v>1</v>
      </c>
      <c r="AD56" s="26"/>
      <c r="AE56" s="5">
        <f>COUNTIFS(DataRegularSeason20242025!$D$2:$D$1315,TotalTeamGames20242025!AE$1,DataRegularSeason20242025!$E$2:$E$1315,TotalTeamGames20242025!$A55)</f>
        <v>2</v>
      </c>
      <c r="AF56" s="26"/>
      <c r="AG56" s="5">
        <f>COUNTIFS(DataRegularSeason20242025!$D$2:$D$1315,TotalTeamGames20242025!AG$1,DataRegularSeason20242025!$E$2:$E$1315,TotalTeamGames20242025!$A55)</f>
        <v>1</v>
      </c>
      <c r="AH56" s="26"/>
      <c r="AI56" s="5">
        <f>COUNTIFS(DataRegularSeason20242025!$D$2:$D$1315,TotalTeamGames20242025!AI$1,DataRegularSeason20242025!$E$2:$E$1315,TotalTeamGames20242025!$A55)</f>
        <v>1</v>
      </c>
      <c r="AJ56" s="26"/>
      <c r="AK56" s="5">
        <f>COUNTIFS(DataRegularSeason20242025!$D$2:$D$1315,TotalTeamGames20242025!AK$1,DataRegularSeason20242025!$E$2:$E$1315,TotalTeamGames20242025!$A55)</f>
        <v>2</v>
      </c>
      <c r="AL56" s="26"/>
      <c r="AM56" s="5">
        <f>COUNTIFS(DataRegularSeason20242025!$D$2:$D$1315,TotalTeamGames20242025!AM$1,DataRegularSeason20242025!$E$2:$E$1315,TotalTeamGames20242025!$A55)</f>
        <v>1</v>
      </c>
      <c r="AN56" s="26"/>
      <c r="AO56" s="5">
        <f>COUNTIFS(DataRegularSeason20242025!$D$2:$D$1315,TotalTeamGames20242025!AO$1,DataRegularSeason20242025!$E$2:$E$1315,TotalTeamGames20242025!$A55)</f>
        <v>2</v>
      </c>
      <c r="AP56" s="26"/>
      <c r="AQ56" s="5">
        <f>COUNTIFS(DataRegularSeason20242025!$D$2:$D$1315,TotalTeamGames20242025!AQ$1,DataRegularSeason20242025!$E$2:$E$1315,TotalTeamGames20242025!$A55)</f>
        <v>2</v>
      </c>
      <c r="AR56" s="26"/>
      <c r="AS56" s="5">
        <f>COUNTIFS(DataRegularSeason20242025!$D$2:$D$1315,TotalTeamGames20242025!AS$1,DataRegularSeason20242025!$E$2:$E$1315,TotalTeamGames20242025!$A55)</f>
        <v>1</v>
      </c>
      <c r="AT56" s="26"/>
      <c r="AU56" s="5">
        <f>COUNTIFS(DataRegularSeason20242025!$D$2:$D$1315,TotalTeamGames20242025!AU$1,DataRegularSeason20242025!$E$2:$E$1315,TotalTeamGames20242025!$A55)</f>
        <v>1</v>
      </c>
      <c r="AV56" s="26"/>
      <c r="AW56" s="5">
        <f>COUNTIFS(DataRegularSeason20242025!$D$2:$D$1315,TotalTeamGames20242025!AW$1,DataRegularSeason20242025!$E$2:$E$1315,TotalTeamGames20242025!$A55)</f>
        <v>1</v>
      </c>
      <c r="AX56" s="26"/>
      <c r="AY56" s="5">
        <f>COUNTIFS(DataRegularSeason20242025!$D$2:$D$1315,TotalTeamGames20242025!AY$1,DataRegularSeason20242025!$E$2:$E$1315,TotalTeamGames20242025!$A55)</f>
        <v>1</v>
      </c>
      <c r="AZ56" s="26"/>
      <c r="BA56" s="5">
        <f>COUNTIFS(DataRegularSeason20242025!$D$2:$D$1315,TotalTeamGames20242025!BA$1,DataRegularSeason20242025!$E$2:$E$1315,TotalTeamGames20242025!$A55)</f>
        <v>2</v>
      </c>
      <c r="BB56" s="26"/>
      <c r="BC56" s="24"/>
      <c r="BD56" s="26"/>
      <c r="BE56" s="5">
        <f>COUNTIFS(DataRegularSeason20242025!$D$2:$D$1315,TotalTeamGames20242025!BE$1,DataRegularSeason20242025!$E$2:$E$1315,TotalTeamGames20242025!$A55)</f>
        <v>1</v>
      </c>
      <c r="BF56" s="24"/>
      <c r="BG56" s="27">
        <f>COUNTIFS(DataRegularSeason20242025!$D$2:$D$1315,TotalTeamGames20242025!BG$1,DataRegularSeason20242025!$E$2:$E$1315,TotalTeamGames20242025!$A55)</f>
        <v>1</v>
      </c>
      <c r="BH56" s="26"/>
      <c r="BI56" s="5">
        <f>COUNTIFS(DataRegularSeason20242025!$D$2:$D$1315,TotalTeamGames20242025!BI$1,DataRegularSeason20242025!$E$2:$E$1315,TotalTeamGames20242025!$A55)</f>
        <v>1</v>
      </c>
      <c r="BJ56" s="26"/>
      <c r="BK56" s="5">
        <f>COUNTIFS(DataRegularSeason20242025!$D$2:$D$1315,TotalTeamGames20242025!BK$1,DataRegularSeason20242025!$E$2:$E$1315,TotalTeamGames20242025!$A55)</f>
        <v>1</v>
      </c>
      <c r="BL56" s="26"/>
      <c r="BM56" s="5">
        <f>COUNTIFS(DataRegularSeason20242025!$D$2:$D$1315,TotalTeamGames20242025!BM$1,DataRegularSeason20242025!$E$2:$E$1315,TotalTeamGames20242025!$A55)</f>
        <v>2</v>
      </c>
      <c r="BN56" s="26"/>
      <c r="BO56" s="30">
        <f t="shared" si="0"/>
        <v>41</v>
      </c>
      <c r="BP56" s="44"/>
    </row>
    <row r="57" spans="1:68" x14ac:dyDescent="0.25">
      <c r="A57" s="40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COUNTIFS(DataRegularSeason20242025!$E$2:$E$1315,TotalTeamGames20242025!C$1,DataRegularSeason20242025!$D$2:$D$1315,TotalTeamGames20242025!$A57)</f>
        <v>1</v>
      </c>
      <c r="E57" s="21"/>
      <c r="F57" s="22">
        <f>COUNTIFS(DataRegularSeason20242025!$E$2:$E$1315,TotalTeamGames20242025!E$1,DataRegularSeason20242025!$D$2:$D$1315,TotalTeamGames20242025!$A57)</f>
        <v>1</v>
      </c>
      <c r="G57" s="21"/>
      <c r="H57" s="22">
        <f>COUNTIFS(DataRegularSeason20242025!$E$2:$E$1315,TotalTeamGames20242025!G$1,DataRegularSeason20242025!$D$2:$D$1315,TotalTeamGames20242025!$A57)</f>
        <v>1</v>
      </c>
      <c r="I57" s="21"/>
      <c r="J57" s="22">
        <f>COUNTIFS(DataRegularSeason20242025!$E$2:$E$1315,TotalTeamGames20242025!I$1,DataRegularSeason20242025!$D$2:$D$1315,TotalTeamGames20242025!$A57)</f>
        <v>1</v>
      </c>
      <c r="K57" s="21"/>
      <c r="L57" s="22">
        <f>COUNTIFS(DataRegularSeason20242025!$E$2:$E$1315,TotalTeamGames20242025!K$1,DataRegularSeason20242025!$D$2:$D$1315,TotalTeamGames20242025!$A57)</f>
        <v>1</v>
      </c>
      <c r="M57" s="21"/>
      <c r="N57" s="22">
        <f>COUNTIFS(DataRegularSeason20242025!$E$2:$E$1315,TotalTeamGames20242025!M$1,DataRegularSeason20242025!$D$2:$D$1315,TotalTeamGames20242025!$A57)</f>
        <v>1</v>
      </c>
      <c r="O57" s="21"/>
      <c r="P57" s="22">
        <f>COUNTIFS(DataRegularSeason20242025!$E$2:$E$1315,TotalTeamGames20242025!O$1,DataRegularSeason20242025!$D$2:$D$1315,TotalTeamGames20242025!$A57)</f>
        <v>2</v>
      </c>
      <c r="Q57" s="21"/>
      <c r="R57" s="22">
        <f>COUNTIFS(DataRegularSeason20242025!$E$2:$E$1315,TotalTeamGames20242025!Q$1,DataRegularSeason20242025!$D$2:$D$1315,TotalTeamGames20242025!$A57)</f>
        <v>1</v>
      </c>
      <c r="S57" s="21"/>
      <c r="T57" s="22">
        <f>COUNTIFS(DataRegularSeason20242025!$E$2:$E$1315,TotalTeamGames20242025!S$1,DataRegularSeason20242025!$D$2:$D$1315,TotalTeamGames20242025!$A57)</f>
        <v>2</v>
      </c>
      <c r="U57" s="21"/>
      <c r="V57" s="22">
        <f>COUNTIFS(DataRegularSeason20242025!$E$2:$E$1315,TotalTeamGames20242025!U$1,DataRegularSeason20242025!$D$2:$D$1315,TotalTeamGames20242025!$A57)</f>
        <v>1</v>
      </c>
      <c r="W57" s="21"/>
      <c r="X57" s="22">
        <f>COUNTIFS(DataRegularSeason20242025!$E$2:$E$1315,TotalTeamGames20242025!W$1,DataRegularSeason20242025!$D$2:$D$1315,TotalTeamGames20242025!$A57)</f>
        <v>2</v>
      </c>
      <c r="Y57" s="21"/>
      <c r="Z57" s="22">
        <f>COUNTIFS(DataRegularSeason20242025!$E$2:$E$1315,TotalTeamGames20242025!Y$1,DataRegularSeason20242025!$D$2:$D$1315,TotalTeamGames20242025!$A57)</f>
        <v>1</v>
      </c>
      <c r="AA57" s="21"/>
      <c r="AB57" s="22">
        <f>COUNTIFS(DataRegularSeason20242025!$E$2:$E$1315,TotalTeamGames20242025!AA$1,DataRegularSeason20242025!$D$2:$D$1315,TotalTeamGames20242025!$A57)</f>
        <v>2</v>
      </c>
      <c r="AC57" s="21"/>
      <c r="AD57" s="22">
        <f>COUNTIFS(DataRegularSeason20242025!$E$2:$E$1315,TotalTeamGames20242025!AC$1,DataRegularSeason20242025!$D$2:$D$1315,TotalTeamGames20242025!$A57)</f>
        <v>2</v>
      </c>
      <c r="AE57" s="21"/>
      <c r="AF57" s="22">
        <f>COUNTIFS(DataRegularSeason20242025!$E$2:$E$1315,TotalTeamGames20242025!AE$1,DataRegularSeason20242025!$D$2:$D$1315,TotalTeamGames20242025!$A57)</f>
        <v>1</v>
      </c>
      <c r="AG57" s="21"/>
      <c r="AH57" s="22">
        <f>COUNTIFS(DataRegularSeason20242025!$E$2:$E$1315,TotalTeamGames20242025!AG$1,DataRegularSeason20242025!$D$2:$D$1315,TotalTeamGames20242025!$A57)</f>
        <v>1</v>
      </c>
      <c r="AI57" s="21"/>
      <c r="AJ57" s="22">
        <f>COUNTIFS(DataRegularSeason20242025!$E$2:$E$1315,TotalTeamGames20242025!AI$1,DataRegularSeason20242025!$D$2:$D$1315,TotalTeamGames20242025!$A57)</f>
        <v>2</v>
      </c>
      <c r="AK57" s="21"/>
      <c r="AL57" s="22">
        <f>COUNTIFS(DataRegularSeason20242025!$E$2:$E$1315,TotalTeamGames20242025!AK$1,DataRegularSeason20242025!$D$2:$D$1315,TotalTeamGames20242025!$A57)</f>
        <v>1</v>
      </c>
      <c r="AM57" s="21"/>
      <c r="AN57" s="22">
        <f>COUNTIFS(DataRegularSeason20242025!$E$2:$E$1315,TotalTeamGames20242025!AM$1,DataRegularSeason20242025!$D$2:$D$1315,TotalTeamGames20242025!$A57)</f>
        <v>1</v>
      </c>
      <c r="AO57" s="21"/>
      <c r="AP57" s="22">
        <f>COUNTIFS(DataRegularSeason20242025!$E$2:$E$1315,TotalTeamGames20242025!AO$1,DataRegularSeason20242025!$D$2:$D$1315,TotalTeamGames20242025!$A57)</f>
        <v>1</v>
      </c>
      <c r="AQ57" s="21"/>
      <c r="AR57" s="22">
        <f>COUNTIFS(DataRegularSeason20242025!$E$2:$E$1315,TotalTeamGames20242025!AQ$1,DataRegularSeason20242025!$D$2:$D$1315,TotalTeamGames20242025!$A57)</f>
        <v>1</v>
      </c>
      <c r="AS57" s="21"/>
      <c r="AT57" s="22">
        <f>COUNTIFS(DataRegularSeason20242025!$E$2:$E$1315,TotalTeamGames20242025!AS$1,DataRegularSeason20242025!$D$2:$D$1315,TotalTeamGames20242025!$A57)</f>
        <v>1</v>
      </c>
      <c r="AU57" s="21"/>
      <c r="AV57" s="22">
        <f>COUNTIFS(DataRegularSeason20242025!$E$2:$E$1315,TotalTeamGames20242025!AU$1,DataRegularSeason20242025!$D$2:$D$1315,TotalTeamGames20242025!$A57)</f>
        <v>2</v>
      </c>
      <c r="AW57" s="21"/>
      <c r="AX57" s="22">
        <f>COUNTIFS(DataRegularSeason20242025!$E$2:$E$1315,TotalTeamGames20242025!AW$1,DataRegularSeason20242025!$D$2:$D$1315,TotalTeamGames20242025!$A57)</f>
        <v>1</v>
      </c>
      <c r="AY57" s="21"/>
      <c r="AZ57" s="22">
        <f>COUNTIFS(DataRegularSeason20242025!$E$2:$E$1315,TotalTeamGames20242025!AY$1,DataRegularSeason20242025!$D$2:$D$1315,TotalTeamGames20242025!$A57)</f>
        <v>2</v>
      </c>
      <c r="BA57" s="21"/>
      <c r="BB57" s="22">
        <f>COUNTIFS(DataRegularSeason20242025!$E$2:$E$1315,TotalTeamGames20242025!BA$1,DataRegularSeason20242025!$D$2:$D$1315,TotalTeamGames20242025!$A57)</f>
        <v>1</v>
      </c>
      <c r="BC57" s="21"/>
      <c r="BD57" s="22">
        <f>COUNTIFS(DataRegularSeason20242025!$E$2:$E$1315,TotalTeamGames20242025!BC$1,DataRegularSeason20242025!$D$2:$D$1315,TotalTeamGames20242025!$A57)</f>
        <v>1</v>
      </c>
      <c r="BE57" s="21"/>
      <c r="BF57" s="21"/>
      <c r="BG57" s="28"/>
      <c r="BH57" s="22">
        <f>COUNTIFS(DataRegularSeason20242025!$E$2:$E$1315,TotalTeamGames20242025!BG$1,DataRegularSeason20242025!$D$2:$D$1315,TotalTeamGames20242025!$A57)</f>
        <v>1</v>
      </c>
      <c r="BI57" s="21"/>
      <c r="BJ57" s="22">
        <f>COUNTIFS(DataRegularSeason20242025!$E$2:$E$1315,TotalTeamGames20242025!BI$1,DataRegularSeason20242025!$D$2:$D$1315,TotalTeamGames20242025!$A57)</f>
        <v>2</v>
      </c>
      <c r="BK57" s="21"/>
      <c r="BL57" s="22">
        <f>COUNTIFS(DataRegularSeason20242025!$E$2:$E$1315,TotalTeamGames20242025!BK$1,DataRegularSeason20242025!$D$2:$D$1315,TotalTeamGames20242025!$A57)</f>
        <v>2</v>
      </c>
      <c r="BM57" s="21"/>
      <c r="BN57" s="22">
        <f>COUNTIFS(DataRegularSeason20242025!$E$2:$E$1315,TotalTeamGames20242025!BM$1,DataRegularSeason20242025!$D$2:$D$1315,TotalTeamGames20242025!$A57)</f>
        <v>1</v>
      </c>
      <c r="BO57" s="29">
        <f t="shared" si="0"/>
        <v>41</v>
      </c>
      <c r="BP57" s="44">
        <f t="shared" ref="BP57" si="27">BO57+BO58</f>
        <v>82</v>
      </c>
    </row>
    <row r="58" spans="1:68" x14ac:dyDescent="0.25">
      <c r="A58" s="41"/>
      <c r="B58" s="23" t="s">
        <v>80</v>
      </c>
      <c r="C58" s="5">
        <f>COUNTIFS(DataRegularSeason20242025!$D$2:$D$1315,TotalTeamGames20242025!C$1,DataRegularSeason20242025!$E$2:$E$1315,TotalTeamGames20242025!$A57)</f>
        <v>2</v>
      </c>
      <c r="D58" s="26"/>
      <c r="E58" s="5">
        <f>COUNTIFS(DataRegularSeason20242025!$D$2:$D$1315,TotalTeamGames20242025!E$1,DataRegularSeason20242025!$E$2:$E$1315,TotalTeamGames20242025!$A57)</f>
        <v>1</v>
      </c>
      <c r="F58" s="26"/>
      <c r="G58" s="5">
        <f>COUNTIFS(DataRegularSeason20242025!$D$2:$D$1315,TotalTeamGames20242025!G$1,DataRegularSeason20242025!$E$2:$E$1315,TotalTeamGames20242025!$A57)</f>
        <v>1</v>
      </c>
      <c r="H58" s="26"/>
      <c r="I58" s="5">
        <f>COUNTIFS(DataRegularSeason20242025!$D$2:$D$1315,TotalTeamGames20242025!I$1,DataRegularSeason20242025!$E$2:$E$1315,TotalTeamGames20242025!$A57)</f>
        <v>1</v>
      </c>
      <c r="J58" s="26"/>
      <c r="K58" s="5">
        <f>COUNTIFS(DataRegularSeason20242025!$D$2:$D$1315,TotalTeamGames20242025!K$1,DataRegularSeason20242025!$E$2:$E$1315,TotalTeamGames20242025!$A57)</f>
        <v>1</v>
      </c>
      <c r="L58" s="26"/>
      <c r="M58" s="5">
        <f>COUNTIFS(DataRegularSeason20242025!$D$2:$D$1315,TotalTeamGames20242025!M$1,DataRegularSeason20242025!$E$2:$E$1315,TotalTeamGames20242025!$A57)</f>
        <v>2</v>
      </c>
      <c r="N58" s="26"/>
      <c r="O58" s="5">
        <f>COUNTIFS(DataRegularSeason20242025!$D$2:$D$1315,TotalTeamGames20242025!O$1,DataRegularSeason20242025!$E$2:$E$1315,TotalTeamGames20242025!$A57)</f>
        <v>2</v>
      </c>
      <c r="P58" s="26"/>
      <c r="Q58" s="5">
        <f>COUNTIFS(DataRegularSeason20242025!$D$2:$D$1315,TotalTeamGames20242025!Q$1,DataRegularSeason20242025!$E$2:$E$1315,TotalTeamGames20242025!$A57)</f>
        <v>2</v>
      </c>
      <c r="R58" s="26"/>
      <c r="S58" s="5">
        <f>COUNTIFS(DataRegularSeason20242025!$D$2:$D$1315,TotalTeamGames20242025!S$1,DataRegularSeason20242025!$E$2:$E$1315,TotalTeamGames20242025!$A57)</f>
        <v>2</v>
      </c>
      <c r="T58" s="26"/>
      <c r="U58" s="5">
        <f>COUNTIFS(DataRegularSeason20242025!$D$2:$D$1315,TotalTeamGames20242025!U$1,DataRegularSeason20242025!$E$2:$E$1315,TotalTeamGames20242025!$A57)</f>
        <v>1</v>
      </c>
      <c r="V58" s="26"/>
      <c r="W58" s="5">
        <f>COUNTIFS(DataRegularSeason20242025!$D$2:$D$1315,TotalTeamGames20242025!W$1,DataRegularSeason20242025!$E$2:$E$1315,TotalTeamGames20242025!$A57)</f>
        <v>1</v>
      </c>
      <c r="X58" s="26"/>
      <c r="Y58" s="5">
        <f>COUNTIFS(DataRegularSeason20242025!$D$2:$D$1315,TotalTeamGames20242025!Y$1,DataRegularSeason20242025!$E$2:$E$1315,TotalTeamGames20242025!$A57)</f>
        <v>1</v>
      </c>
      <c r="Z58" s="26"/>
      <c r="AA58" s="5">
        <f>COUNTIFS(DataRegularSeason20242025!$D$2:$D$1315,TotalTeamGames20242025!AA$1,DataRegularSeason20242025!$E$2:$E$1315,TotalTeamGames20242025!$A57)</f>
        <v>1</v>
      </c>
      <c r="AB58" s="26"/>
      <c r="AC58" s="5">
        <f>COUNTIFS(DataRegularSeason20242025!$D$2:$D$1315,TotalTeamGames20242025!AC$1,DataRegularSeason20242025!$E$2:$E$1315,TotalTeamGames20242025!$A57)</f>
        <v>2</v>
      </c>
      <c r="AD58" s="26"/>
      <c r="AE58" s="5">
        <f>COUNTIFS(DataRegularSeason20242025!$D$2:$D$1315,TotalTeamGames20242025!AE$1,DataRegularSeason20242025!$E$2:$E$1315,TotalTeamGames20242025!$A57)</f>
        <v>1</v>
      </c>
      <c r="AF58" s="26"/>
      <c r="AG58" s="5">
        <f>COUNTIFS(DataRegularSeason20242025!$D$2:$D$1315,TotalTeamGames20242025!AG$1,DataRegularSeason20242025!$E$2:$E$1315,TotalTeamGames20242025!$A57)</f>
        <v>1</v>
      </c>
      <c r="AH58" s="26"/>
      <c r="AI58" s="5">
        <f>COUNTIFS(DataRegularSeason20242025!$D$2:$D$1315,TotalTeamGames20242025!AI$1,DataRegularSeason20242025!$E$2:$E$1315,TotalTeamGames20242025!$A57)</f>
        <v>1</v>
      </c>
      <c r="AJ58" s="26"/>
      <c r="AK58" s="5">
        <f>COUNTIFS(DataRegularSeason20242025!$D$2:$D$1315,TotalTeamGames20242025!AK$1,DataRegularSeason20242025!$E$2:$E$1315,TotalTeamGames20242025!$A57)</f>
        <v>1</v>
      </c>
      <c r="AL58" s="26"/>
      <c r="AM58" s="5">
        <f>COUNTIFS(DataRegularSeason20242025!$D$2:$D$1315,TotalTeamGames20242025!AM$1,DataRegularSeason20242025!$E$2:$E$1315,TotalTeamGames20242025!$A57)</f>
        <v>1</v>
      </c>
      <c r="AN58" s="26"/>
      <c r="AO58" s="5">
        <f>COUNTIFS(DataRegularSeason20242025!$D$2:$D$1315,TotalTeamGames20242025!AO$1,DataRegularSeason20242025!$E$2:$E$1315,TotalTeamGames20242025!$A57)</f>
        <v>1</v>
      </c>
      <c r="AP58" s="26"/>
      <c r="AQ58" s="5">
        <f>COUNTIFS(DataRegularSeason20242025!$D$2:$D$1315,TotalTeamGames20242025!AQ$1,DataRegularSeason20242025!$E$2:$E$1315,TotalTeamGames20242025!$A57)</f>
        <v>1</v>
      </c>
      <c r="AR58" s="26"/>
      <c r="AS58" s="5">
        <f>COUNTIFS(DataRegularSeason20242025!$D$2:$D$1315,TotalTeamGames20242025!AS$1,DataRegularSeason20242025!$E$2:$E$1315,TotalTeamGames20242025!$A57)</f>
        <v>1</v>
      </c>
      <c r="AT58" s="26"/>
      <c r="AU58" s="5">
        <f>COUNTIFS(DataRegularSeason20242025!$D$2:$D$1315,TotalTeamGames20242025!AU$1,DataRegularSeason20242025!$E$2:$E$1315,TotalTeamGames20242025!$A57)</f>
        <v>1</v>
      </c>
      <c r="AV58" s="26"/>
      <c r="AW58" s="5">
        <f>COUNTIFS(DataRegularSeason20242025!$D$2:$D$1315,TotalTeamGames20242025!AW$1,DataRegularSeason20242025!$E$2:$E$1315,TotalTeamGames20242025!$A57)</f>
        <v>2</v>
      </c>
      <c r="AX58" s="26"/>
      <c r="AY58" s="5">
        <f>COUNTIFS(DataRegularSeason20242025!$D$2:$D$1315,TotalTeamGames20242025!AY$1,DataRegularSeason20242025!$E$2:$E$1315,TotalTeamGames20242025!$A57)</f>
        <v>2</v>
      </c>
      <c r="AZ58" s="26"/>
      <c r="BA58" s="5">
        <f>COUNTIFS(DataRegularSeason20242025!$D$2:$D$1315,TotalTeamGames20242025!BA$1,DataRegularSeason20242025!$E$2:$E$1315,TotalTeamGames20242025!$A57)</f>
        <v>1</v>
      </c>
      <c r="BB58" s="26"/>
      <c r="BC58" s="5">
        <f>COUNTIFS(DataRegularSeason20242025!$D$2:$D$1315,TotalTeamGames20242025!BC$1,DataRegularSeason20242025!$E$2:$E$1315,TotalTeamGames20242025!$A57)</f>
        <v>1</v>
      </c>
      <c r="BD58" s="26"/>
      <c r="BE58" s="24"/>
      <c r="BF58" s="24"/>
      <c r="BG58" s="27">
        <f>COUNTIFS(DataRegularSeason20242025!$D$2:$D$1315,TotalTeamGames20242025!BG$1,DataRegularSeason20242025!$E$2:$E$1315,TotalTeamGames20242025!$A57)</f>
        <v>2</v>
      </c>
      <c r="BH58" s="26"/>
      <c r="BI58" s="5">
        <f>COUNTIFS(DataRegularSeason20242025!$D$2:$D$1315,TotalTeamGames20242025!BI$1,DataRegularSeason20242025!$E$2:$E$1315,TotalTeamGames20242025!$A57)</f>
        <v>1</v>
      </c>
      <c r="BJ58" s="26"/>
      <c r="BK58" s="5">
        <f>COUNTIFS(DataRegularSeason20242025!$D$2:$D$1315,TotalTeamGames20242025!BK$1,DataRegularSeason20242025!$E$2:$E$1315,TotalTeamGames20242025!$A57)</f>
        <v>2</v>
      </c>
      <c r="BL58" s="26"/>
      <c r="BM58" s="5">
        <f>COUNTIFS(DataRegularSeason20242025!$D$2:$D$1315,TotalTeamGames20242025!BM$1,DataRegularSeason20242025!$E$2:$E$1315,TotalTeamGames20242025!$A57)</f>
        <v>1</v>
      </c>
      <c r="BN58" s="26"/>
      <c r="BO58" s="30">
        <f t="shared" si="0"/>
        <v>41</v>
      </c>
      <c r="BP58" s="44"/>
    </row>
    <row r="59" spans="1:68" x14ac:dyDescent="0.25">
      <c r="A59" s="40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COUNTIFS(DataRegularSeason20242025!$E$2:$E$1315,TotalTeamGames20242025!C$1,DataRegularSeason20242025!$D$2:$D$1315,TotalTeamGames20242025!$A59)</f>
        <v>2</v>
      </c>
      <c r="E59" s="21"/>
      <c r="F59" s="22">
        <f>COUNTIFS(DataRegularSeason20242025!$E$2:$E$1315,TotalTeamGames20242025!E$1,DataRegularSeason20242025!$D$2:$D$1315,TotalTeamGames20242025!$A59)</f>
        <v>1</v>
      </c>
      <c r="G59" s="21"/>
      <c r="H59" s="22">
        <f>COUNTIFS(DataRegularSeason20242025!$E$2:$E$1315,TotalTeamGames20242025!G$1,DataRegularSeason20242025!$D$2:$D$1315,TotalTeamGames20242025!$A59)</f>
        <v>1</v>
      </c>
      <c r="I59" s="21"/>
      <c r="J59" s="22">
        <f>COUNTIFS(DataRegularSeason20242025!$E$2:$E$1315,TotalTeamGames20242025!I$1,DataRegularSeason20242025!$D$2:$D$1315,TotalTeamGames20242025!$A59)</f>
        <v>1</v>
      </c>
      <c r="K59" s="21"/>
      <c r="L59" s="22">
        <f>COUNTIFS(DataRegularSeason20242025!$E$2:$E$1315,TotalTeamGames20242025!K$1,DataRegularSeason20242025!$D$2:$D$1315,TotalTeamGames20242025!$A59)</f>
        <v>1</v>
      </c>
      <c r="M59" s="21"/>
      <c r="N59" s="22">
        <f>COUNTIFS(DataRegularSeason20242025!$E$2:$E$1315,TotalTeamGames20242025!M$1,DataRegularSeason20242025!$D$2:$D$1315,TotalTeamGames20242025!$A59)</f>
        <v>2</v>
      </c>
      <c r="O59" s="21"/>
      <c r="P59" s="22">
        <f>COUNTIFS(DataRegularSeason20242025!$E$2:$E$1315,TotalTeamGames20242025!O$1,DataRegularSeason20242025!$D$2:$D$1315,TotalTeamGames20242025!$A59)</f>
        <v>1</v>
      </c>
      <c r="Q59" s="21"/>
      <c r="R59" s="22">
        <f>COUNTIFS(DataRegularSeason20242025!$E$2:$E$1315,TotalTeamGames20242025!Q$1,DataRegularSeason20242025!$D$2:$D$1315,TotalTeamGames20242025!$A59)</f>
        <v>1</v>
      </c>
      <c r="S59" s="21"/>
      <c r="T59" s="22">
        <f>COUNTIFS(DataRegularSeason20242025!$E$2:$E$1315,TotalTeamGames20242025!S$1,DataRegularSeason20242025!$D$2:$D$1315,TotalTeamGames20242025!$A59)</f>
        <v>2</v>
      </c>
      <c r="U59" s="21"/>
      <c r="V59" s="22">
        <f>COUNTIFS(DataRegularSeason20242025!$E$2:$E$1315,TotalTeamGames20242025!U$1,DataRegularSeason20242025!$D$2:$D$1315,TotalTeamGames20242025!$A59)</f>
        <v>1</v>
      </c>
      <c r="W59" s="21"/>
      <c r="X59" s="22">
        <f>COUNTIFS(DataRegularSeason20242025!$E$2:$E$1315,TotalTeamGames20242025!W$1,DataRegularSeason20242025!$D$2:$D$1315,TotalTeamGames20242025!$A59)</f>
        <v>1</v>
      </c>
      <c r="Y59" s="21"/>
      <c r="Z59" s="22">
        <f>COUNTIFS(DataRegularSeason20242025!$E$2:$E$1315,TotalTeamGames20242025!Y$1,DataRegularSeason20242025!$D$2:$D$1315,TotalTeamGames20242025!$A59)</f>
        <v>1</v>
      </c>
      <c r="AA59" s="21"/>
      <c r="AB59" s="22">
        <f>COUNTIFS(DataRegularSeason20242025!$E$2:$E$1315,TotalTeamGames20242025!AA$1,DataRegularSeason20242025!$D$2:$D$1315,TotalTeamGames20242025!$A59)</f>
        <v>2</v>
      </c>
      <c r="AC59" s="21"/>
      <c r="AD59" s="22">
        <f>COUNTIFS(DataRegularSeason20242025!$E$2:$E$1315,TotalTeamGames20242025!AC$1,DataRegularSeason20242025!$D$2:$D$1315,TotalTeamGames20242025!$A59)</f>
        <v>1</v>
      </c>
      <c r="AE59" s="21"/>
      <c r="AF59" s="22">
        <f>COUNTIFS(DataRegularSeason20242025!$E$2:$E$1315,TotalTeamGames20242025!AE$1,DataRegularSeason20242025!$D$2:$D$1315,TotalTeamGames20242025!$A59)</f>
        <v>1</v>
      </c>
      <c r="AG59" s="21"/>
      <c r="AH59" s="22">
        <f>COUNTIFS(DataRegularSeason20242025!$E$2:$E$1315,TotalTeamGames20242025!AG$1,DataRegularSeason20242025!$D$2:$D$1315,TotalTeamGames20242025!$A59)</f>
        <v>1</v>
      </c>
      <c r="AI59" s="21"/>
      <c r="AJ59" s="22">
        <f>COUNTIFS(DataRegularSeason20242025!$E$2:$E$1315,TotalTeamGames20242025!AI$1,DataRegularSeason20242025!$D$2:$D$1315,TotalTeamGames20242025!$A59)</f>
        <v>1</v>
      </c>
      <c r="AK59" s="21"/>
      <c r="AL59" s="22">
        <f>COUNTIFS(DataRegularSeason20242025!$E$2:$E$1315,TotalTeamGames20242025!AK$1,DataRegularSeason20242025!$D$2:$D$1315,TotalTeamGames20242025!$A59)</f>
        <v>1</v>
      </c>
      <c r="AM59" s="21"/>
      <c r="AN59" s="22">
        <f>COUNTIFS(DataRegularSeason20242025!$E$2:$E$1315,TotalTeamGames20242025!AM$1,DataRegularSeason20242025!$D$2:$D$1315,TotalTeamGames20242025!$A59)</f>
        <v>1</v>
      </c>
      <c r="AO59" s="21"/>
      <c r="AP59" s="22">
        <f>COUNTIFS(DataRegularSeason20242025!$E$2:$E$1315,TotalTeamGames20242025!AO$1,DataRegularSeason20242025!$D$2:$D$1315,TotalTeamGames20242025!$A59)</f>
        <v>1</v>
      </c>
      <c r="AQ59" s="21"/>
      <c r="AR59" s="22">
        <f>COUNTIFS(DataRegularSeason20242025!$E$2:$E$1315,TotalTeamGames20242025!AQ$1,DataRegularSeason20242025!$D$2:$D$1315,TotalTeamGames20242025!$A59)</f>
        <v>1</v>
      </c>
      <c r="AS59" s="21"/>
      <c r="AT59" s="22">
        <f>COUNTIFS(DataRegularSeason20242025!$E$2:$E$1315,TotalTeamGames20242025!AS$1,DataRegularSeason20242025!$D$2:$D$1315,TotalTeamGames20242025!$A59)</f>
        <v>1</v>
      </c>
      <c r="AU59" s="21"/>
      <c r="AV59" s="22">
        <f>COUNTIFS(DataRegularSeason20242025!$E$2:$E$1315,TotalTeamGames20242025!AU$1,DataRegularSeason20242025!$D$2:$D$1315,TotalTeamGames20242025!$A59)</f>
        <v>2</v>
      </c>
      <c r="AW59" s="21"/>
      <c r="AX59" s="22">
        <f>COUNTIFS(DataRegularSeason20242025!$E$2:$E$1315,TotalTeamGames20242025!AW$1,DataRegularSeason20242025!$D$2:$D$1315,TotalTeamGames20242025!$A59)</f>
        <v>2</v>
      </c>
      <c r="AY59" s="21"/>
      <c r="AZ59" s="22">
        <f>COUNTIFS(DataRegularSeason20242025!$E$2:$E$1315,TotalTeamGames20242025!AY$1,DataRegularSeason20242025!$D$2:$D$1315,TotalTeamGames20242025!$A59)</f>
        <v>2</v>
      </c>
      <c r="BA59" s="21"/>
      <c r="BB59" s="22">
        <f>COUNTIFS(DataRegularSeason20242025!$E$2:$E$1315,TotalTeamGames20242025!BA$1,DataRegularSeason20242025!$D$2:$D$1315,TotalTeamGames20242025!$A59)</f>
        <v>1</v>
      </c>
      <c r="BC59" s="21"/>
      <c r="BD59" s="22">
        <f>COUNTIFS(DataRegularSeason20242025!$E$2:$E$1315,TotalTeamGames20242025!BC$1,DataRegularSeason20242025!$D$2:$D$1315,TotalTeamGames20242025!$A59)</f>
        <v>1</v>
      </c>
      <c r="BE59" s="21"/>
      <c r="BF59">
        <f>COUNTIFS(DataRegularSeason20242025!$E$2:$E$1315,TotalTeamGames20242025!BE$1,DataRegularSeason20242025!$D$2:$D$1315,TotalTeamGames20242025!$A59)</f>
        <v>2</v>
      </c>
      <c r="BG59" s="28"/>
      <c r="BH59" s="25"/>
      <c r="BI59" s="21"/>
      <c r="BJ59" s="22">
        <f>COUNTIFS(DataRegularSeason20242025!$E$2:$E$1315,TotalTeamGames20242025!BI$1,DataRegularSeason20242025!$D$2:$D$1315,TotalTeamGames20242025!$A59)</f>
        <v>2</v>
      </c>
      <c r="BK59" s="21"/>
      <c r="BL59" s="22">
        <f>COUNTIFS(DataRegularSeason20242025!$E$2:$E$1315,TotalTeamGames20242025!BK$1,DataRegularSeason20242025!$D$2:$D$1315,TotalTeamGames20242025!$A59)</f>
        <v>2</v>
      </c>
      <c r="BM59" s="21"/>
      <c r="BN59" s="22">
        <f>COUNTIFS(DataRegularSeason20242025!$E$2:$E$1315,TotalTeamGames20242025!BM$1,DataRegularSeason20242025!$D$2:$D$1315,TotalTeamGames20242025!$A59)</f>
        <v>1</v>
      </c>
      <c r="BO59" s="29">
        <f t="shared" si="0"/>
        <v>41</v>
      </c>
      <c r="BP59" s="44">
        <f t="shared" ref="BP59" si="28">BO59+BO60</f>
        <v>82</v>
      </c>
    </row>
    <row r="60" spans="1:68" x14ac:dyDescent="0.25">
      <c r="A60" s="41"/>
      <c r="B60" s="23" t="s">
        <v>80</v>
      </c>
      <c r="C60" s="5">
        <f>COUNTIFS(DataRegularSeason20242025!$D$2:$D$1315,TotalTeamGames20242025!C$1,DataRegularSeason20242025!$E$2:$E$1315,TotalTeamGames20242025!$A59)</f>
        <v>2</v>
      </c>
      <c r="D60" s="26"/>
      <c r="E60" s="5">
        <f>COUNTIFS(DataRegularSeason20242025!$D$2:$D$1315,TotalTeamGames20242025!E$1,DataRegularSeason20242025!$E$2:$E$1315,TotalTeamGames20242025!$A59)</f>
        <v>1</v>
      </c>
      <c r="F60" s="26"/>
      <c r="G60" s="5">
        <f>COUNTIFS(DataRegularSeason20242025!$D$2:$D$1315,TotalTeamGames20242025!G$1,DataRegularSeason20242025!$E$2:$E$1315,TotalTeamGames20242025!$A59)</f>
        <v>1</v>
      </c>
      <c r="H60" s="26"/>
      <c r="I60" s="5">
        <f>COUNTIFS(DataRegularSeason20242025!$D$2:$D$1315,TotalTeamGames20242025!I$1,DataRegularSeason20242025!$E$2:$E$1315,TotalTeamGames20242025!$A59)</f>
        <v>1</v>
      </c>
      <c r="J60" s="26"/>
      <c r="K60" s="5">
        <f>COUNTIFS(DataRegularSeason20242025!$D$2:$D$1315,TotalTeamGames20242025!K$1,DataRegularSeason20242025!$E$2:$E$1315,TotalTeamGames20242025!$A59)</f>
        <v>1</v>
      </c>
      <c r="L60" s="26"/>
      <c r="M60" s="5">
        <f>COUNTIFS(DataRegularSeason20242025!$D$2:$D$1315,TotalTeamGames20242025!M$1,DataRegularSeason20242025!$E$2:$E$1315,TotalTeamGames20242025!$A59)</f>
        <v>2</v>
      </c>
      <c r="N60" s="26"/>
      <c r="O60" s="5">
        <f>COUNTIFS(DataRegularSeason20242025!$D$2:$D$1315,TotalTeamGames20242025!O$1,DataRegularSeason20242025!$E$2:$E$1315,TotalTeamGames20242025!$A59)</f>
        <v>2</v>
      </c>
      <c r="P60" s="26"/>
      <c r="Q60" s="5">
        <f>COUNTIFS(DataRegularSeason20242025!$D$2:$D$1315,TotalTeamGames20242025!Q$1,DataRegularSeason20242025!$E$2:$E$1315,TotalTeamGames20242025!$A59)</f>
        <v>2</v>
      </c>
      <c r="R60" s="26"/>
      <c r="S60" s="5">
        <f>COUNTIFS(DataRegularSeason20242025!$D$2:$D$1315,TotalTeamGames20242025!S$1,DataRegularSeason20242025!$E$2:$E$1315,TotalTeamGames20242025!$A59)</f>
        <v>1</v>
      </c>
      <c r="T60" s="26"/>
      <c r="U60" s="5">
        <f>COUNTIFS(DataRegularSeason20242025!$D$2:$D$1315,TotalTeamGames20242025!U$1,DataRegularSeason20242025!$E$2:$E$1315,TotalTeamGames20242025!$A59)</f>
        <v>1</v>
      </c>
      <c r="V60" s="26"/>
      <c r="W60" s="5">
        <f>COUNTIFS(DataRegularSeason20242025!$D$2:$D$1315,TotalTeamGames20242025!W$1,DataRegularSeason20242025!$E$2:$E$1315,TotalTeamGames20242025!$A59)</f>
        <v>2</v>
      </c>
      <c r="X60" s="26"/>
      <c r="Y60" s="5">
        <f>COUNTIFS(DataRegularSeason20242025!$D$2:$D$1315,TotalTeamGames20242025!Y$1,DataRegularSeason20242025!$E$2:$E$1315,TotalTeamGames20242025!$A59)</f>
        <v>1</v>
      </c>
      <c r="Z60" s="26"/>
      <c r="AA60" s="5">
        <f>COUNTIFS(DataRegularSeason20242025!$D$2:$D$1315,TotalTeamGames20242025!AA$1,DataRegularSeason20242025!$E$2:$E$1315,TotalTeamGames20242025!$A59)</f>
        <v>1</v>
      </c>
      <c r="AB60" s="26"/>
      <c r="AC60" s="5">
        <f>COUNTIFS(DataRegularSeason20242025!$D$2:$D$1315,TotalTeamGames20242025!AC$1,DataRegularSeason20242025!$E$2:$E$1315,TotalTeamGames20242025!$A59)</f>
        <v>2</v>
      </c>
      <c r="AD60" s="26"/>
      <c r="AE60" s="5">
        <f>COUNTIFS(DataRegularSeason20242025!$D$2:$D$1315,TotalTeamGames20242025!AE$1,DataRegularSeason20242025!$E$2:$E$1315,TotalTeamGames20242025!$A59)</f>
        <v>1</v>
      </c>
      <c r="AF60" s="26"/>
      <c r="AG60" s="5">
        <f>COUNTIFS(DataRegularSeason20242025!$D$2:$D$1315,TotalTeamGames20242025!AG$1,DataRegularSeason20242025!$E$2:$E$1315,TotalTeamGames20242025!$A59)</f>
        <v>1</v>
      </c>
      <c r="AH60" s="26"/>
      <c r="AI60" s="5">
        <f>COUNTIFS(DataRegularSeason20242025!$D$2:$D$1315,TotalTeamGames20242025!AI$1,DataRegularSeason20242025!$E$2:$E$1315,TotalTeamGames20242025!$A59)</f>
        <v>2</v>
      </c>
      <c r="AJ60" s="26"/>
      <c r="AK60" s="5">
        <f>COUNTIFS(DataRegularSeason20242025!$D$2:$D$1315,TotalTeamGames20242025!AK$1,DataRegularSeason20242025!$E$2:$E$1315,TotalTeamGames20242025!$A59)</f>
        <v>1</v>
      </c>
      <c r="AL60" s="26"/>
      <c r="AM60" s="5">
        <f>COUNTIFS(DataRegularSeason20242025!$D$2:$D$1315,TotalTeamGames20242025!AM$1,DataRegularSeason20242025!$E$2:$E$1315,TotalTeamGames20242025!$A59)</f>
        <v>1</v>
      </c>
      <c r="AN60" s="26"/>
      <c r="AO60" s="5">
        <f>COUNTIFS(DataRegularSeason20242025!$D$2:$D$1315,TotalTeamGames20242025!AO$1,DataRegularSeason20242025!$E$2:$E$1315,TotalTeamGames20242025!$A59)</f>
        <v>1</v>
      </c>
      <c r="AP60" s="26"/>
      <c r="AQ60" s="5">
        <f>COUNTIFS(DataRegularSeason20242025!$D$2:$D$1315,TotalTeamGames20242025!AQ$1,DataRegularSeason20242025!$E$2:$E$1315,TotalTeamGames20242025!$A59)</f>
        <v>1</v>
      </c>
      <c r="AR60" s="26"/>
      <c r="AS60" s="5">
        <f>COUNTIFS(DataRegularSeason20242025!$D$2:$D$1315,TotalTeamGames20242025!AS$1,DataRegularSeason20242025!$E$2:$E$1315,TotalTeamGames20242025!$A59)</f>
        <v>1</v>
      </c>
      <c r="AT60" s="26"/>
      <c r="AU60" s="5">
        <f>COUNTIFS(DataRegularSeason20242025!$D$2:$D$1315,TotalTeamGames20242025!AU$1,DataRegularSeason20242025!$E$2:$E$1315,TotalTeamGames20242025!$A59)</f>
        <v>2</v>
      </c>
      <c r="AV60" s="26"/>
      <c r="AW60" s="5">
        <f>COUNTIFS(DataRegularSeason20242025!$D$2:$D$1315,TotalTeamGames20242025!AW$1,DataRegularSeason20242025!$E$2:$E$1315,TotalTeamGames20242025!$A59)</f>
        <v>2</v>
      </c>
      <c r="AX60" s="26"/>
      <c r="AY60" s="5">
        <f>COUNTIFS(DataRegularSeason20242025!$D$2:$D$1315,TotalTeamGames20242025!AY$1,DataRegularSeason20242025!$E$2:$E$1315,TotalTeamGames20242025!$A59)</f>
        <v>1</v>
      </c>
      <c r="AZ60" s="26"/>
      <c r="BA60" s="5">
        <f>COUNTIFS(DataRegularSeason20242025!$D$2:$D$1315,TotalTeamGames20242025!BA$1,DataRegularSeason20242025!$E$2:$E$1315,TotalTeamGames20242025!$A59)</f>
        <v>1</v>
      </c>
      <c r="BB60" s="26"/>
      <c r="BC60" s="5">
        <f>COUNTIFS(DataRegularSeason20242025!$D$2:$D$1315,TotalTeamGames20242025!BC$1,DataRegularSeason20242025!$E$2:$E$1315,TotalTeamGames20242025!$A59)</f>
        <v>1</v>
      </c>
      <c r="BD60" s="26"/>
      <c r="BE60" s="5">
        <f>COUNTIFS(DataRegularSeason20242025!$D$2:$D$1315,TotalTeamGames20242025!BE$1,DataRegularSeason20242025!$E$2:$E$1315,TotalTeamGames20242025!$A59)</f>
        <v>1</v>
      </c>
      <c r="BF60" s="24"/>
      <c r="BG60" s="31"/>
      <c r="BH60" s="26"/>
      <c r="BI60" s="5">
        <f>COUNTIFS(DataRegularSeason20242025!$D$2:$D$1315,TotalTeamGames20242025!BI$1,DataRegularSeason20242025!$E$2:$E$1315,TotalTeamGames20242025!$A59)</f>
        <v>2</v>
      </c>
      <c r="BJ60" s="26"/>
      <c r="BK60" s="5">
        <f>COUNTIFS(DataRegularSeason20242025!$D$2:$D$1315,TotalTeamGames20242025!BK$1,DataRegularSeason20242025!$E$2:$E$1315,TotalTeamGames20242025!$A59)</f>
        <v>1</v>
      </c>
      <c r="BL60" s="26"/>
      <c r="BM60" s="5">
        <f>COUNTIFS(DataRegularSeason20242025!$D$2:$D$1315,TotalTeamGames20242025!BM$1,DataRegularSeason20242025!$E$2:$E$1315,TotalTeamGames20242025!$A59)</f>
        <v>1</v>
      </c>
      <c r="BN60" s="26"/>
      <c r="BO60" s="30">
        <f t="shared" si="0"/>
        <v>41</v>
      </c>
      <c r="BP60" s="44"/>
    </row>
    <row r="61" spans="1:68" x14ac:dyDescent="0.25">
      <c r="A61" s="40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COUNTIFS(DataRegularSeason20242025!$E$2:$E$1315,TotalTeamGames20242025!C$1,DataRegularSeason20242025!$D$2:$D$1315,TotalTeamGames20242025!$A61)</f>
        <v>2</v>
      </c>
      <c r="E61" s="21"/>
      <c r="F61" s="22">
        <f>COUNTIFS(DataRegularSeason20242025!$E$2:$E$1315,TotalTeamGames20242025!E$1,DataRegularSeason20242025!$D$2:$D$1315,TotalTeamGames20242025!$A61)</f>
        <v>1</v>
      </c>
      <c r="G61" s="21"/>
      <c r="H61" s="22">
        <f>COUNTIFS(DataRegularSeason20242025!$E$2:$E$1315,TotalTeamGames20242025!G$1,DataRegularSeason20242025!$D$2:$D$1315,TotalTeamGames20242025!$A61)</f>
        <v>1</v>
      </c>
      <c r="I61" s="21"/>
      <c r="J61" s="22">
        <f>COUNTIFS(DataRegularSeason20242025!$E$2:$E$1315,TotalTeamGames20242025!I$1,DataRegularSeason20242025!$D$2:$D$1315,TotalTeamGames20242025!$A61)</f>
        <v>1</v>
      </c>
      <c r="K61" s="21"/>
      <c r="L61" s="22">
        <f>COUNTIFS(DataRegularSeason20242025!$E$2:$E$1315,TotalTeamGames20242025!K$1,DataRegularSeason20242025!$D$2:$D$1315,TotalTeamGames20242025!$A61)</f>
        <v>1</v>
      </c>
      <c r="M61" s="21"/>
      <c r="N61" s="22">
        <f>COUNTIFS(DataRegularSeason20242025!$E$2:$E$1315,TotalTeamGames20242025!M$1,DataRegularSeason20242025!$D$2:$D$1315,TotalTeamGames20242025!$A61)</f>
        <v>2</v>
      </c>
      <c r="O61" s="21"/>
      <c r="P61" s="22">
        <f>COUNTIFS(DataRegularSeason20242025!$E$2:$E$1315,TotalTeamGames20242025!O$1,DataRegularSeason20242025!$D$2:$D$1315,TotalTeamGames20242025!$A61)</f>
        <v>2</v>
      </c>
      <c r="Q61" s="21"/>
      <c r="R61" s="22">
        <f>COUNTIFS(DataRegularSeason20242025!$E$2:$E$1315,TotalTeamGames20242025!Q$1,DataRegularSeason20242025!$D$2:$D$1315,TotalTeamGames20242025!$A61)</f>
        <v>2</v>
      </c>
      <c r="S61" s="21"/>
      <c r="T61" s="22">
        <f>COUNTIFS(DataRegularSeason20242025!$E$2:$E$1315,TotalTeamGames20242025!S$1,DataRegularSeason20242025!$D$2:$D$1315,TotalTeamGames20242025!$A61)</f>
        <v>1</v>
      </c>
      <c r="U61" s="21"/>
      <c r="V61" s="22">
        <f>COUNTIFS(DataRegularSeason20242025!$E$2:$E$1315,TotalTeamGames20242025!U$1,DataRegularSeason20242025!$D$2:$D$1315,TotalTeamGames20242025!$A61)</f>
        <v>1</v>
      </c>
      <c r="W61" s="21"/>
      <c r="X61" s="22">
        <f>COUNTIFS(DataRegularSeason20242025!$E$2:$E$1315,TotalTeamGames20242025!W$1,DataRegularSeason20242025!$D$2:$D$1315,TotalTeamGames20242025!$A61)</f>
        <v>2</v>
      </c>
      <c r="Y61" s="21"/>
      <c r="Z61" s="22">
        <f>COUNTIFS(DataRegularSeason20242025!$E$2:$E$1315,TotalTeamGames20242025!Y$1,DataRegularSeason20242025!$D$2:$D$1315,TotalTeamGames20242025!$A61)</f>
        <v>1</v>
      </c>
      <c r="AA61" s="21"/>
      <c r="AB61" s="22">
        <f>COUNTIFS(DataRegularSeason20242025!$E$2:$E$1315,TotalTeamGames20242025!AA$1,DataRegularSeason20242025!$D$2:$D$1315,TotalTeamGames20242025!$A61)</f>
        <v>2</v>
      </c>
      <c r="AC61" s="21"/>
      <c r="AD61" s="22">
        <f>COUNTIFS(DataRegularSeason20242025!$E$2:$E$1315,TotalTeamGames20242025!AC$1,DataRegularSeason20242025!$D$2:$D$1315,TotalTeamGames20242025!$A61)</f>
        <v>2</v>
      </c>
      <c r="AE61" s="21"/>
      <c r="AF61" s="22">
        <f>COUNTIFS(DataRegularSeason20242025!$E$2:$E$1315,TotalTeamGames20242025!AE$1,DataRegularSeason20242025!$D$2:$D$1315,TotalTeamGames20242025!$A61)</f>
        <v>1</v>
      </c>
      <c r="AG61" s="21"/>
      <c r="AH61" s="22">
        <f>COUNTIFS(DataRegularSeason20242025!$E$2:$E$1315,TotalTeamGames20242025!AG$1,DataRegularSeason20242025!$D$2:$D$1315,TotalTeamGames20242025!$A61)</f>
        <v>1</v>
      </c>
      <c r="AI61" s="21"/>
      <c r="AJ61" s="22">
        <f>COUNTIFS(DataRegularSeason20242025!$E$2:$E$1315,TotalTeamGames20242025!AI$1,DataRegularSeason20242025!$D$2:$D$1315,TotalTeamGames20242025!$A61)</f>
        <v>2</v>
      </c>
      <c r="AK61" s="21"/>
      <c r="AL61" s="22">
        <f>COUNTIFS(DataRegularSeason20242025!$E$2:$E$1315,TotalTeamGames20242025!AK$1,DataRegularSeason20242025!$D$2:$D$1315,TotalTeamGames20242025!$A61)</f>
        <v>1</v>
      </c>
      <c r="AM61" s="21"/>
      <c r="AN61" s="22">
        <f>COUNTIFS(DataRegularSeason20242025!$E$2:$E$1315,TotalTeamGames20242025!AM$1,DataRegularSeason20242025!$D$2:$D$1315,TotalTeamGames20242025!$A61)</f>
        <v>1</v>
      </c>
      <c r="AO61" s="21"/>
      <c r="AP61" s="22">
        <f>COUNTIFS(DataRegularSeason20242025!$E$2:$E$1315,TotalTeamGames20242025!AO$1,DataRegularSeason20242025!$D$2:$D$1315,TotalTeamGames20242025!$A61)</f>
        <v>1</v>
      </c>
      <c r="AQ61" s="21"/>
      <c r="AR61" s="22">
        <f>COUNTIFS(DataRegularSeason20242025!$E$2:$E$1315,TotalTeamGames20242025!AQ$1,DataRegularSeason20242025!$D$2:$D$1315,TotalTeamGames20242025!$A61)</f>
        <v>1</v>
      </c>
      <c r="AS61" s="21"/>
      <c r="AT61" s="22">
        <f>COUNTIFS(DataRegularSeason20242025!$E$2:$E$1315,TotalTeamGames20242025!AS$1,DataRegularSeason20242025!$D$2:$D$1315,TotalTeamGames20242025!$A61)</f>
        <v>1</v>
      </c>
      <c r="AU61" s="21"/>
      <c r="AV61" s="22">
        <f>COUNTIFS(DataRegularSeason20242025!$E$2:$E$1315,TotalTeamGames20242025!AU$1,DataRegularSeason20242025!$D$2:$D$1315,TotalTeamGames20242025!$A61)</f>
        <v>1</v>
      </c>
      <c r="AW61" s="21"/>
      <c r="AX61" s="22">
        <f>COUNTIFS(DataRegularSeason20242025!$E$2:$E$1315,TotalTeamGames20242025!AW$1,DataRegularSeason20242025!$D$2:$D$1315,TotalTeamGames20242025!$A61)</f>
        <v>2</v>
      </c>
      <c r="AY61" s="21"/>
      <c r="AZ61" s="22">
        <f>COUNTIFS(DataRegularSeason20242025!$E$2:$E$1315,TotalTeamGames20242025!AY$1,DataRegularSeason20242025!$D$2:$D$1315,TotalTeamGames20242025!$A61)</f>
        <v>1</v>
      </c>
      <c r="BA61" s="21"/>
      <c r="BB61" s="22">
        <f>COUNTIFS(DataRegularSeason20242025!$E$2:$E$1315,TotalTeamGames20242025!BA$1,DataRegularSeason20242025!$D$2:$D$1315,TotalTeamGames20242025!$A61)</f>
        <v>1</v>
      </c>
      <c r="BC61" s="21"/>
      <c r="BD61" s="22">
        <f>COUNTIFS(DataRegularSeason20242025!$E$2:$E$1315,TotalTeamGames20242025!BC$1,DataRegularSeason20242025!$D$2:$D$1315,TotalTeamGames20242025!$A61)</f>
        <v>1</v>
      </c>
      <c r="BE61" s="21"/>
      <c r="BF61">
        <f>COUNTIFS(DataRegularSeason20242025!$E$2:$E$1315,TotalTeamGames20242025!BE$1,DataRegularSeason20242025!$D$2:$D$1315,TotalTeamGames20242025!$A61)</f>
        <v>1</v>
      </c>
      <c r="BG61" s="28"/>
      <c r="BH61" s="22">
        <f>COUNTIFS(DataRegularSeason20242025!$E$2:$E$1315,TotalTeamGames20242025!BG$1,DataRegularSeason20242025!$D$2:$D$1315,TotalTeamGames20242025!$A61)</f>
        <v>2</v>
      </c>
      <c r="BI61" s="21"/>
      <c r="BJ61" s="25"/>
      <c r="BK61" s="21"/>
      <c r="BL61" s="22">
        <f>COUNTIFS(DataRegularSeason20242025!$E$2:$E$1315,TotalTeamGames20242025!BK$1,DataRegularSeason20242025!$D$2:$D$1315,TotalTeamGames20242025!$A61)</f>
        <v>1</v>
      </c>
      <c r="BM61" s="21"/>
      <c r="BN61" s="22">
        <f>COUNTIFS(DataRegularSeason20242025!$E$2:$E$1315,TotalTeamGames20242025!BM$1,DataRegularSeason20242025!$D$2:$D$1315,TotalTeamGames20242025!$A61)</f>
        <v>1</v>
      </c>
      <c r="BO61" s="29">
        <f t="shared" si="0"/>
        <v>41</v>
      </c>
      <c r="BP61" s="44">
        <f t="shared" ref="BP61" si="29">BO61+BO62</f>
        <v>82</v>
      </c>
    </row>
    <row r="62" spans="1:68" x14ac:dyDescent="0.25">
      <c r="A62" s="41"/>
      <c r="B62" s="23" t="s">
        <v>80</v>
      </c>
      <c r="C62" s="5">
        <f>COUNTIFS(DataRegularSeason20242025!$D$2:$D$1315,TotalTeamGames20242025!C$1,DataRegularSeason20242025!$E$2:$E$1315,TotalTeamGames20242025!$A61)</f>
        <v>2</v>
      </c>
      <c r="D62" s="26"/>
      <c r="E62" s="5">
        <f>COUNTIFS(DataRegularSeason20242025!$D$2:$D$1315,TotalTeamGames20242025!E$1,DataRegularSeason20242025!$E$2:$E$1315,TotalTeamGames20242025!$A61)</f>
        <v>1</v>
      </c>
      <c r="F62" s="26"/>
      <c r="G62" s="5">
        <f>COUNTIFS(DataRegularSeason20242025!$D$2:$D$1315,TotalTeamGames20242025!G$1,DataRegularSeason20242025!$E$2:$E$1315,TotalTeamGames20242025!$A61)</f>
        <v>1</v>
      </c>
      <c r="H62" s="26"/>
      <c r="I62" s="5">
        <f>COUNTIFS(DataRegularSeason20242025!$D$2:$D$1315,TotalTeamGames20242025!I$1,DataRegularSeason20242025!$E$2:$E$1315,TotalTeamGames20242025!$A61)</f>
        <v>1</v>
      </c>
      <c r="J62" s="26"/>
      <c r="K62" s="5">
        <f>COUNTIFS(DataRegularSeason20242025!$D$2:$D$1315,TotalTeamGames20242025!K$1,DataRegularSeason20242025!$E$2:$E$1315,TotalTeamGames20242025!$A61)</f>
        <v>1</v>
      </c>
      <c r="L62" s="26"/>
      <c r="M62" s="5">
        <f>COUNTIFS(DataRegularSeason20242025!$D$2:$D$1315,TotalTeamGames20242025!M$1,DataRegularSeason20242025!$E$2:$E$1315,TotalTeamGames20242025!$A61)</f>
        <v>2</v>
      </c>
      <c r="N62" s="26"/>
      <c r="O62" s="5">
        <f>COUNTIFS(DataRegularSeason20242025!$D$2:$D$1315,TotalTeamGames20242025!O$1,DataRegularSeason20242025!$E$2:$E$1315,TotalTeamGames20242025!$A61)</f>
        <v>1</v>
      </c>
      <c r="P62" s="26"/>
      <c r="Q62" s="5">
        <f>COUNTIFS(DataRegularSeason20242025!$D$2:$D$1315,TotalTeamGames20242025!Q$1,DataRegularSeason20242025!$E$2:$E$1315,TotalTeamGames20242025!$A61)</f>
        <v>1</v>
      </c>
      <c r="R62" s="26"/>
      <c r="S62" s="5">
        <f>COUNTIFS(DataRegularSeason20242025!$D$2:$D$1315,TotalTeamGames20242025!S$1,DataRegularSeason20242025!$E$2:$E$1315,TotalTeamGames20242025!$A61)</f>
        <v>2</v>
      </c>
      <c r="T62" s="26"/>
      <c r="U62" s="5">
        <f>COUNTIFS(DataRegularSeason20242025!$D$2:$D$1315,TotalTeamGames20242025!U$1,DataRegularSeason20242025!$E$2:$E$1315,TotalTeamGames20242025!$A61)</f>
        <v>1</v>
      </c>
      <c r="V62" s="26"/>
      <c r="W62" s="5">
        <f>COUNTIFS(DataRegularSeason20242025!$D$2:$D$1315,TotalTeamGames20242025!W$1,DataRegularSeason20242025!$E$2:$E$1315,TotalTeamGames20242025!$A61)</f>
        <v>2</v>
      </c>
      <c r="X62" s="26"/>
      <c r="Y62" s="5">
        <f>COUNTIFS(DataRegularSeason20242025!$D$2:$D$1315,TotalTeamGames20242025!Y$1,DataRegularSeason20242025!$E$2:$E$1315,TotalTeamGames20242025!$A61)</f>
        <v>1</v>
      </c>
      <c r="Z62" s="26"/>
      <c r="AA62" s="5">
        <f>COUNTIFS(DataRegularSeason20242025!$D$2:$D$1315,TotalTeamGames20242025!AA$1,DataRegularSeason20242025!$E$2:$E$1315,TotalTeamGames20242025!$A61)</f>
        <v>2</v>
      </c>
      <c r="AB62" s="26"/>
      <c r="AC62" s="5">
        <f>COUNTIFS(DataRegularSeason20242025!$D$2:$D$1315,TotalTeamGames20242025!AC$1,DataRegularSeason20242025!$E$2:$E$1315,TotalTeamGames20242025!$A61)</f>
        <v>1</v>
      </c>
      <c r="AD62" s="26"/>
      <c r="AE62" s="5">
        <f>COUNTIFS(DataRegularSeason20242025!$D$2:$D$1315,TotalTeamGames20242025!AE$1,DataRegularSeason20242025!$E$2:$E$1315,TotalTeamGames20242025!$A61)</f>
        <v>1</v>
      </c>
      <c r="AF62" s="26"/>
      <c r="AG62" s="5">
        <f>COUNTIFS(DataRegularSeason20242025!$D$2:$D$1315,TotalTeamGames20242025!AG$1,DataRegularSeason20242025!$E$2:$E$1315,TotalTeamGames20242025!$A61)</f>
        <v>1</v>
      </c>
      <c r="AH62" s="26"/>
      <c r="AI62" s="5">
        <f>COUNTIFS(DataRegularSeason20242025!$D$2:$D$1315,TotalTeamGames20242025!AI$1,DataRegularSeason20242025!$E$2:$E$1315,TotalTeamGames20242025!$A61)</f>
        <v>1</v>
      </c>
      <c r="AJ62" s="26"/>
      <c r="AK62" s="5">
        <f>COUNTIFS(DataRegularSeason20242025!$D$2:$D$1315,TotalTeamGames20242025!AK$1,DataRegularSeason20242025!$E$2:$E$1315,TotalTeamGames20242025!$A61)</f>
        <v>1</v>
      </c>
      <c r="AL62" s="26"/>
      <c r="AM62" s="5">
        <f>COUNTIFS(DataRegularSeason20242025!$D$2:$D$1315,TotalTeamGames20242025!AM$1,DataRegularSeason20242025!$E$2:$E$1315,TotalTeamGames20242025!$A61)</f>
        <v>1</v>
      </c>
      <c r="AN62" s="26"/>
      <c r="AO62" s="5">
        <f>COUNTIFS(DataRegularSeason20242025!$D$2:$D$1315,TotalTeamGames20242025!AO$1,DataRegularSeason20242025!$E$2:$E$1315,TotalTeamGames20242025!$A61)</f>
        <v>1</v>
      </c>
      <c r="AP62" s="26"/>
      <c r="AQ62" s="5">
        <f>COUNTIFS(DataRegularSeason20242025!$D$2:$D$1315,TotalTeamGames20242025!AQ$1,DataRegularSeason20242025!$E$2:$E$1315,TotalTeamGames20242025!$A61)</f>
        <v>1</v>
      </c>
      <c r="AR62" s="26"/>
      <c r="AS62" s="5">
        <f>COUNTIFS(DataRegularSeason20242025!$D$2:$D$1315,TotalTeamGames20242025!AS$1,DataRegularSeason20242025!$E$2:$E$1315,TotalTeamGames20242025!$A61)</f>
        <v>1</v>
      </c>
      <c r="AT62" s="26"/>
      <c r="AU62" s="5">
        <f>COUNTIFS(DataRegularSeason20242025!$D$2:$D$1315,TotalTeamGames20242025!AU$1,DataRegularSeason20242025!$E$2:$E$1315,TotalTeamGames20242025!$A61)</f>
        <v>2</v>
      </c>
      <c r="AV62" s="26"/>
      <c r="AW62" s="5">
        <f>COUNTIFS(DataRegularSeason20242025!$D$2:$D$1315,TotalTeamGames20242025!AW$1,DataRegularSeason20242025!$E$2:$E$1315,TotalTeamGames20242025!$A61)</f>
        <v>1</v>
      </c>
      <c r="AX62" s="26"/>
      <c r="AY62" s="5">
        <f>COUNTIFS(DataRegularSeason20242025!$D$2:$D$1315,TotalTeamGames20242025!AY$1,DataRegularSeason20242025!$E$2:$E$1315,TotalTeamGames20242025!$A61)</f>
        <v>2</v>
      </c>
      <c r="AZ62" s="26"/>
      <c r="BA62" s="5">
        <f>COUNTIFS(DataRegularSeason20242025!$D$2:$D$1315,TotalTeamGames20242025!BA$1,DataRegularSeason20242025!$E$2:$E$1315,TotalTeamGames20242025!$A61)</f>
        <v>1</v>
      </c>
      <c r="BB62" s="26"/>
      <c r="BC62" s="5">
        <f>COUNTIFS(DataRegularSeason20242025!$D$2:$D$1315,TotalTeamGames20242025!BC$1,DataRegularSeason20242025!$E$2:$E$1315,TotalTeamGames20242025!$A61)</f>
        <v>1</v>
      </c>
      <c r="BD62" s="26"/>
      <c r="BE62" s="5">
        <f>COUNTIFS(DataRegularSeason20242025!$D$2:$D$1315,TotalTeamGames20242025!BE$1,DataRegularSeason20242025!$E$2:$E$1315,TotalTeamGames20242025!$A61)</f>
        <v>2</v>
      </c>
      <c r="BF62" s="24"/>
      <c r="BG62" s="27">
        <f>COUNTIFS(DataRegularSeason20242025!$D$2:$D$1315,TotalTeamGames20242025!BG$1,DataRegularSeason20242025!$E$2:$E$1315,TotalTeamGames20242025!$A61)</f>
        <v>2</v>
      </c>
      <c r="BH62" s="26"/>
      <c r="BI62" s="24"/>
      <c r="BJ62" s="26"/>
      <c r="BK62" s="5">
        <f>COUNTIFS(DataRegularSeason20242025!$D$2:$D$1315,TotalTeamGames20242025!BK$1,DataRegularSeason20242025!$E$2:$E$1315,TotalTeamGames20242025!$A61)</f>
        <v>2</v>
      </c>
      <c r="BL62" s="26"/>
      <c r="BM62" s="5">
        <f>COUNTIFS(DataRegularSeason20242025!$D$2:$D$1315,TotalTeamGames20242025!BM$1,DataRegularSeason20242025!$E$2:$E$1315,TotalTeamGames20242025!$A61)</f>
        <v>1</v>
      </c>
      <c r="BN62" s="26"/>
      <c r="BO62" s="30">
        <f t="shared" si="0"/>
        <v>41</v>
      </c>
      <c r="BP62" s="44"/>
    </row>
    <row r="63" spans="1:68" x14ac:dyDescent="0.25">
      <c r="A63" s="40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COUNTIFS(DataRegularSeason20242025!$E$2:$E$1315,TotalTeamGames20242025!C$1,DataRegularSeason20242025!$D$2:$D$1315,TotalTeamGames20242025!$A63)</f>
        <v>1</v>
      </c>
      <c r="E63" s="21"/>
      <c r="F63" s="22">
        <f>COUNTIFS(DataRegularSeason20242025!$E$2:$E$1315,TotalTeamGames20242025!E$1,DataRegularSeason20242025!$D$2:$D$1315,TotalTeamGames20242025!$A63)</f>
        <v>1</v>
      </c>
      <c r="G63" s="21"/>
      <c r="H63" s="22">
        <f>COUNTIFS(DataRegularSeason20242025!$E$2:$E$1315,TotalTeamGames20242025!G$1,DataRegularSeason20242025!$D$2:$D$1315,TotalTeamGames20242025!$A63)</f>
        <v>1</v>
      </c>
      <c r="I63" s="21"/>
      <c r="J63" s="22">
        <f>COUNTIFS(DataRegularSeason20242025!$E$2:$E$1315,TotalTeamGames20242025!I$1,DataRegularSeason20242025!$D$2:$D$1315,TotalTeamGames20242025!$A63)</f>
        <v>1</v>
      </c>
      <c r="K63" s="21"/>
      <c r="L63" s="22">
        <f>COUNTIFS(DataRegularSeason20242025!$E$2:$E$1315,TotalTeamGames20242025!K$1,DataRegularSeason20242025!$D$2:$D$1315,TotalTeamGames20242025!$A63)</f>
        <v>1</v>
      </c>
      <c r="M63" s="21"/>
      <c r="N63" s="22">
        <f>COUNTIFS(DataRegularSeason20242025!$E$2:$E$1315,TotalTeamGames20242025!M$1,DataRegularSeason20242025!$D$2:$D$1315,TotalTeamGames20242025!$A63)</f>
        <v>1</v>
      </c>
      <c r="O63" s="21"/>
      <c r="P63" s="22">
        <f>COUNTIFS(DataRegularSeason20242025!$E$2:$E$1315,TotalTeamGames20242025!O$1,DataRegularSeason20242025!$D$2:$D$1315,TotalTeamGames20242025!$A63)</f>
        <v>2</v>
      </c>
      <c r="Q63" s="21"/>
      <c r="R63" s="22">
        <f>COUNTIFS(DataRegularSeason20242025!$E$2:$E$1315,TotalTeamGames20242025!Q$1,DataRegularSeason20242025!$D$2:$D$1315,TotalTeamGames20242025!$A63)</f>
        <v>2</v>
      </c>
      <c r="S63" s="21"/>
      <c r="T63" s="22">
        <f>COUNTIFS(DataRegularSeason20242025!$E$2:$E$1315,TotalTeamGames20242025!S$1,DataRegularSeason20242025!$D$2:$D$1315,TotalTeamGames20242025!$A63)</f>
        <v>2</v>
      </c>
      <c r="U63" s="21"/>
      <c r="V63" s="22">
        <f>COUNTIFS(DataRegularSeason20242025!$E$2:$E$1315,TotalTeamGames20242025!U$1,DataRegularSeason20242025!$D$2:$D$1315,TotalTeamGames20242025!$A63)</f>
        <v>1</v>
      </c>
      <c r="W63" s="21"/>
      <c r="X63" s="22">
        <f>COUNTIFS(DataRegularSeason20242025!$E$2:$E$1315,TotalTeamGames20242025!W$1,DataRegularSeason20242025!$D$2:$D$1315,TotalTeamGames20242025!$A63)</f>
        <v>2</v>
      </c>
      <c r="Y63" s="21"/>
      <c r="Z63" s="22">
        <f>COUNTIFS(DataRegularSeason20242025!$E$2:$E$1315,TotalTeamGames20242025!Y$1,DataRegularSeason20242025!$D$2:$D$1315,TotalTeamGames20242025!$A63)</f>
        <v>1</v>
      </c>
      <c r="AA63" s="21"/>
      <c r="AB63" s="22">
        <f>COUNTIFS(DataRegularSeason20242025!$E$2:$E$1315,TotalTeamGames20242025!AA$1,DataRegularSeason20242025!$D$2:$D$1315,TotalTeamGames20242025!$A63)</f>
        <v>2</v>
      </c>
      <c r="AC63" s="21"/>
      <c r="AD63" s="22">
        <f>COUNTIFS(DataRegularSeason20242025!$E$2:$E$1315,TotalTeamGames20242025!AC$1,DataRegularSeason20242025!$D$2:$D$1315,TotalTeamGames20242025!$A63)</f>
        <v>1</v>
      </c>
      <c r="AE63" s="21"/>
      <c r="AF63" s="22">
        <f>COUNTIFS(DataRegularSeason20242025!$E$2:$E$1315,TotalTeamGames20242025!AE$1,DataRegularSeason20242025!$D$2:$D$1315,TotalTeamGames20242025!$A63)</f>
        <v>1</v>
      </c>
      <c r="AG63" s="21"/>
      <c r="AH63" s="22">
        <f>COUNTIFS(DataRegularSeason20242025!$E$2:$E$1315,TotalTeamGames20242025!AG$1,DataRegularSeason20242025!$D$2:$D$1315,TotalTeamGames20242025!$A63)</f>
        <v>1</v>
      </c>
      <c r="AI63" s="21"/>
      <c r="AJ63" s="22">
        <f>COUNTIFS(DataRegularSeason20242025!$E$2:$E$1315,TotalTeamGames20242025!AI$1,DataRegularSeason20242025!$D$2:$D$1315,TotalTeamGames20242025!$A63)</f>
        <v>2</v>
      </c>
      <c r="AK63" s="21"/>
      <c r="AL63" s="22">
        <f>COUNTIFS(DataRegularSeason20242025!$E$2:$E$1315,TotalTeamGames20242025!AK$1,DataRegularSeason20242025!$D$2:$D$1315,TotalTeamGames20242025!$A63)</f>
        <v>1</v>
      </c>
      <c r="AM63" s="21"/>
      <c r="AN63" s="22">
        <f>COUNTIFS(DataRegularSeason20242025!$E$2:$E$1315,TotalTeamGames20242025!AM$1,DataRegularSeason20242025!$D$2:$D$1315,TotalTeamGames20242025!$A63)</f>
        <v>1</v>
      </c>
      <c r="AO63" s="21"/>
      <c r="AP63" s="22">
        <f>COUNTIFS(DataRegularSeason20242025!$E$2:$E$1315,TotalTeamGames20242025!AO$1,DataRegularSeason20242025!$D$2:$D$1315,TotalTeamGames20242025!$A63)</f>
        <v>1</v>
      </c>
      <c r="AQ63" s="21"/>
      <c r="AR63" s="22">
        <f>COUNTIFS(DataRegularSeason20242025!$E$2:$E$1315,TotalTeamGames20242025!AQ$1,DataRegularSeason20242025!$D$2:$D$1315,TotalTeamGames20242025!$A63)</f>
        <v>1</v>
      </c>
      <c r="AS63" s="21"/>
      <c r="AT63" s="22">
        <f>COUNTIFS(DataRegularSeason20242025!$E$2:$E$1315,TotalTeamGames20242025!AS$1,DataRegularSeason20242025!$D$2:$D$1315,TotalTeamGames20242025!$A63)</f>
        <v>1</v>
      </c>
      <c r="AU63" s="21"/>
      <c r="AV63" s="22">
        <f>COUNTIFS(DataRegularSeason20242025!$E$2:$E$1315,TotalTeamGames20242025!AU$1,DataRegularSeason20242025!$D$2:$D$1315,TotalTeamGames20242025!$A63)</f>
        <v>2</v>
      </c>
      <c r="AW63" s="21"/>
      <c r="AX63" s="22">
        <f>COUNTIFS(DataRegularSeason20242025!$E$2:$E$1315,TotalTeamGames20242025!AW$1,DataRegularSeason20242025!$D$2:$D$1315,TotalTeamGames20242025!$A63)</f>
        <v>1</v>
      </c>
      <c r="AY63" s="21"/>
      <c r="AZ63" s="22">
        <f>COUNTIFS(DataRegularSeason20242025!$E$2:$E$1315,TotalTeamGames20242025!AY$1,DataRegularSeason20242025!$D$2:$D$1315,TotalTeamGames20242025!$A63)</f>
        <v>2</v>
      </c>
      <c r="BA63" s="21"/>
      <c r="BB63" s="22">
        <f>COUNTIFS(DataRegularSeason20242025!$E$2:$E$1315,TotalTeamGames20242025!BA$1,DataRegularSeason20242025!$D$2:$D$1315,TotalTeamGames20242025!$A63)</f>
        <v>1</v>
      </c>
      <c r="BC63" s="21"/>
      <c r="BD63" s="22">
        <f>COUNTIFS(DataRegularSeason20242025!$E$2:$E$1315,TotalTeamGames20242025!BC$1,DataRegularSeason20242025!$D$2:$D$1315,TotalTeamGames20242025!$A63)</f>
        <v>1</v>
      </c>
      <c r="BE63" s="21"/>
      <c r="BF63">
        <f>COUNTIFS(DataRegularSeason20242025!$E$2:$E$1315,TotalTeamGames20242025!BE$1,DataRegularSeason20242025!$D$2:$D$1315,TotalTeamGames20242025!$A63)</f>
        <v>2</v>
      </c>
      <c r="BG63" s="28"/>
      <c r="BH63" s="22">
        <f>COUNTIFS(DataRegularSeason20242025!$E$2:$E$1315,TotalTeamGames20242025!BG$1,DataRegularSeason20242025!$D$2:$D$1315,TotalTeamGames20242025!$A63)</f>
        <v>1</v>
      </c>
      <c r="BI63" s="21"/>
      <c r="BJ63" s="22">
        <f>COUNTIFS(DataRegularSeason20242025!$E$2:$E$1315,TotalTeamGames20242025!BI$1,DataRegularSeason20242025!$D$2:$D$1315,TotalTeamGames20242025!$A63)</f>
        <v>2</v>
      </c>
      <c r="BK63" s="21"/>
      <c r="BL63" s="25"/>
      <c r="BM63" s="21"/>
      <c r="BN63" s="22">
        <f>COUNTIFS(DataRegularSeason20242025!$E$2:$E$1315,TotalTeamGames20242025!BM$1,DataRegularSeason20242025!$D$2:$D$1315,TotalTeamGames20242025!$A63)</f>
        <v>1</v>
      </c>
      <c r="BO63" s="29">
        <f t="shared" si="0"/>
        <v>41</v>
      </c>
      <c r="BP63" s="44">
        <f t="shared" ref="BP63" si="30">BO63+BO64</f>
        <v>82</v>
      </c>
    </row>
    <row r="64" spans="1:68" x14ac:dyDescent="0.25">
      <c r="A64" s="41"/>
      <c r="B64" s="23" t="s">
        <v>80</v>
      </c>
      <c r="C64" s="5">
        <f>COUNTIFS(DataRegularSeason20242025!$D$2:$D$1315,TotalTeamGames20242025!C$1,DataRegularSeason20242025!$E$2:$E$1315,TotalTeamGames20242025!$A63)</f>
        <v>2</v>
      </c>
      <c r="D64" s="26"/>
      <c r="E64" s="5">
        <f>COUNTIFS(DataRegularSeason20242025!$D$2:$D$1315,TotalTeamGames20242025!E$1,DataRegularSeason20242025!$E$2:$E$1315,TotalTeamGames20242025!$A63)</f>
        <v>1</v>
      </c>
      <c r="F64" s="26"/>
      <c r="G64" s="5">
        <f>COUNTIFS(DataRegularSeason20242025!$D$2:$D$1315,TotalTeamGames20242025!G$1,DataRegularSeason20242025!$E$2:$E$1315,TotalTeamGames20242025!$A63)</f>
        <v>1</v>
      </c>
      <c r="H64" s="26"/>
      <c r="I64" s="5">
        <f>COUNTIFS(DataRegularSeason20242025!$D$2:$D$1315,TotalTeamGames20242025!I$1,DataRegularSeason20242025!$E$2:$E$1315,TotalTeamGames20242025!$A63)</f>
        <v>1</v>
      </c>
      <c r="J64" s="26"/>
      <c r="K64" s="5">
        <f>COUNTIFS(DataRegularSeason20242025!$D$2:$D$1315,TotalTeamGames20242025!K$1,DataRegularSeason20242025!$E$2:$E$1315,TotalTeamGames20242025!$A63)</f>
        <v>1</v>
      </c>
      <c r="L64" s="26"/>
      <c r="M64" s="5">
        <f>COUNTIFS(DataRegularSeason20242025!$D$2:$D$1315,TotalTeamGames20242025!M$1,DataRegularSeason20242025!$E$2:$E$1315,TotalTeamGames20242025!$A63)</f>
        <v>2</v>
      </c>
      <c r="N64" s="26"/>
      <c r="O64" s="5">
        <f>COUNTIFS(DataRegularSeason20242025!$D$2:$D$1315,TotalTeamGames20242025!O$1,DataRegularSeason20242025!$E$2:$E$1315,TotalTeamGames20242025!$A63)</f>
        <v>1</v>
      </c>
      <c r="P64" s="26"/>
      <c r="Q64" s="5">
        <f>COUNTIFS(DataRegularSeason20242025!$D$2:$D$1315,TotalTeamGames20242025!Q$1,DataRegularSeason20242025!$E$2:$E$1315,TotalTeamGames20242025!$A63)</f>
        <v>2</v>
      </c>
      <c r="R64" s="26"/>
      <c r="S64" s="5">
        <f>COUNTIFS(DataRegularSeason20242025!$D$2:$D$1315,TotalTeamGames20242025!S$1,DataRegularSeason20242025!$E$2:$E$1315,TotalTeamGames20242025!$A63)</f>
        <v>2</v>
      </c>
      <c r="T64" s="26"/>
      <c r="U64" s="5">
        <f>COUNTIFS(DataRegularSeason20242025!$D$2:$D$1315,TotalTeamGames20242025!U$1,DataRegularSeason20242025!$E$2:$E$1315,TotalTeamGames20242025!$A63)</f>
        <v>1</v>
      </c>
      <c r="V64" s="26"/>
      <c r="W64" s="5">
        <f>COUNTIFS(DataRegularSeason20242025!$D$2:$D$1315,TotalTeamGames20242025!W$1,DataRegularSeason20242025!$E$2:$E$1315,TotalTeamGames20242025!$A63)</f>
        <v>1</v>
      </c>
      <c r="X64" s="26"/>
      <c r="Y64" s="5">
        <f>COUNTIFS(DataRegularSeason20242025!$D$2:$D$1315,TotalTeamGames20242025!Y$1,DataRegularSeason20242025!$E$2:$E$1315,TotalTeamGames20242025!$A63)</f>
        <v>1</v>
      </c>
      <c r="Z64" s="26"/>
      <c r="AA64" s="5">
        <f>COUNTIFS(DataRegularSeason20242025!$D$2:$D$1315,TotalTeamGames20242025!AA$1,DataRegularSeason20242025!$E$2:$E$1315,TotalTeamGames20242025!$A63)</f>
        <v>1</v>
      </c>
      <c r="AB64" s="26"/>
      <c r="AC64" s="5">
        <f>COUNTIFS(DataRegularSeason20242025!$D$2:$D$1315,TotalTeamGames20242025!AC$1,DataRegularSeason20242025!$E$2:$E$1315,TotalTeamGames20242025!$A63)</f>
        <v>2</v>
      </c>
      <c r="AD64" s="26"/>
      <c r="AE64" s="5">
        <f>COUNTIFS(DataRegularSeason20242025!$D$2:$D$1315,TotalTeamGames20242025!AE$1,DataRegularSeason20242025!$E$2:$E$1315,TotalTeamGames20242025!$A63)</f>
        <v>1</v>
      </c>
      <c r="AF64" s="26"/>
      <c r="AG64" s="5">
        <f>COUNTIFS(DataRegularSeason20242025!$D$2:$D$1315,TotalTeamGames20242025!AG$1,DataRegularSeason20242025!$E$2:$E$1315,TotalTeamGames20242025!$A63)</f>
        <v>1</v>
      </c>
      <c r="AH64" s="26"/>
      <c r="AI64" s="5">
        <f>COUNTIFS(DataRegularSeason20242025!$D$2:$D$1315,TotalTeamGames20242025!AI$1,DataRegularSeason20242025!$E$2:$E$1315,TotalTeamGames20242025!$A63)</f>
        <v>2</v>
      </c>
      <c r="AJ64" s="26"/>
      <c r="AK64" s="5">
        <f>COUNTIFS(DataRegularSeason20242025!$D$2:$D$1315,TotalTeamGames20242025!AK$1,DataRegularSeason20242025!$E$2:$E$1315,TotalTeamGames20242025!$A63)</f>
        <v>1</v>
      </c>
      <c r="AL64" s="26"/>
      <c r="AM64" s="5">
        <f>COUNTIFS(DataRegularSeason20242025!$D$2:$D$1315,TotalTeamGames20242025!AM$1,DataRegularSeason20242025!$E$2:$E$1315,TotalTeamGames20242025!$A63)</f>
        <v>1</v>
      </c>
      <c r="AN64" s="26"/>
      <c r="AO64" s="5">
        <f>COUNTIFS(DataRegularSeason20242025!$D$2:$D$1315,TotalTeamGames20242025!AO$1,DataRegularSeason20242025!$E$2:$E$1315,TotalTeamGames20242025!$A63)</f>
        <v>1</v>
      </c>
      <c r="AP64" s="26"/>
      <c r="AQ64" s="5">
        <f>COUNTIFS(DataRegularSeason20242025!$D$2:$D$1315,TotalTeamGames20242025!AQ$1,DataRegularSeason20242025!$E$2:$E$1315,TotalTeamGames20242025!$A63)</f>
        <v>1</v>
      </c>
      <c r="AR64" s="26"/>
      <c r="AS64" s="5">
        <f>COUNTIFS(DataRegularSeason20242025!$D$2:$D$1315,TotalTeamGames20242025!AS$1,DataRegularSeason20242025!$E$2:$E$1315,TotalTeamGames20242025!$A63)</f>
        <v>1</v>
      </c>
      <c r="AT64" s="26"/>
      <c r="AU64" s="5">
        <f>COUNTIFS(DataRegularSeason20242025!$D$2:$D$1315,TotalTeamGames20242025!AU$1,DataRegularSeason20242025!$E$2:$E$1315,TotalTeamGames20242025!$A63)</f>
        <v>1</v>
      </c>
      <c r="AV64" s="26"/>
      <c r="AW64" s="5">
        <f>COUNTIFS(DataRegularSeason20242025!$D$2:$D$1315,TotalTeamGames20242025!AW$1,DataRegularSeason20242025!$E$2:$E$1315,TotalTeamGames20242025!$A63)</f>
        <v>2</v>
      </c>
      <c r="AX64" s="26"/>
      <c r="AY64" s="5">
        <f>COUNTIFS(DataRegularSeason20242025!$D$2:$D$1315,TotalTeamGames20242025!AY$1,DataRegularSeason20242025!$E$2:$E$1315,TotalTeamGames20242025!$A63)</f>
        <v>2</v>
      </c>
      <c r="AZ64" s="26"/>
      <c r="BA64" s="5">
        <f>COUNTIFS(DataRegularSeason20242025!$D$2:$D$1315,TotalTeamGames20242025!BA$1,DataRegularSeason20242025!$E$2:$E$1315,TotalTeamGames20242025!$A63)</f>
        <v>1</v>
      </c>
      <c r="BB64" s="26"/>
      <c r="BC64" s="5">
        <f>COUNTIFS(DataRegularSeason20242025!$D$2:$D$1315,TotalTeamGames20242025!BC$1,DataRegularSeason20242025!$E$2:$E$1315,TotalTeamGames20242025!$A63)</f>
        <v>1</v>
      </c>
      <c r="BD64" s="26"/>
      <c r="BE64" s="5">
        <f>COUNTIFS(DataRegularSeason20242025!$D$2:$D$1315,TotalTeamGames20242025!BE$1,DataRegularSeason20242025!$E$2:$E$1315,TotalTeamGames20242025!$A63)</f>
        <v>2</v>
      </c>
      <c r="BF64" s="24"/>
      <c r="BG64" s="27">
        <f>COUNTIFS(DataRegularSeason20242025!$D$2:$D$1315,TotalTeamGames20242025!BG$1,DataRegularSeason20242025!$E$2:$E$1315,TotalTeamGames20242025!$A63)</f>
        <v>2</v>
      </c>
      <c r="BH64" s="26"/>
      <c r="BI64" s="5">
        <f>COUNTIFS(DataRegularSeason20242025!$D$2:$D$1315,TotalTeamGames20242025!BI$1,DataRegularSeason20242025!$E$2:$E$1315,TotalTeamGames20242025!$A63)</f>
        <v>1</v>
      </c>
      <c r="BJ64" s="26"/>
      <c r="BK64" s="24"/>
      <c r="BL64" s="26"/>
      <c r="BM64" s="5">
        <f>COUNTIFS(DataRegularSeason20242025!$D$2:$D$1315,TotalTeamGames20242025!BM$1,DataRegularSeason20242025!$E$2:$E$1315,TotalTeamGames20242025!$A63)</f>
        <v>1</v>
      </c>
      <c r="BN64" s="26"/>
      <c r="BO64" s="30">
        <f t="shared" si="0"/>
        <v>41</v>
      </c>
      <c r="BP64" s="44"/>
    </row>
    <row r="65" spans="1:68" x14ac:dyDescent="0.25">
      <c r="A65" s="40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COUNTIFS(DataRegularSeason20242025!$E$2:$E$1315,TotalTeamGames20242025!C$1,DataRegularSeason20242025!$D$2:$D$1315,TotalTeamGames20242025!$A65)</f>
        <v>1</v>
      </c>
      <c r="E65" s="21"/>
      <c r="F65" s="22">
        <f>COUNTIFS(DataRegularSeason20242025!$E$2:$E$1315,TotalTeamGames20242025!E$1,DataRegularSeason20242025!$D$2:$D$1315,TotalTeamGames20242025!$A65)</f>
        <v>2</v>
      </c>
      <c r="G65" s="21"/>
      <c r="H65" s="22">
        <f>COUNTIFS(DataRegularSeason20242025!$E$2:$E$1315,TotalTeamGames20242025!G$1,DataRegularSeason20242025!$D$2:$D$1315,TotalTeamGames20242025!$A65)</f>
        <v>1</v>
      </c>
      <c r="I65" s="21"/>
      <c r="J65" s="22">
        <f>COUNTIFS(DataRegularSeason20242025!$E$2:$E$1315,TotalTeamGames20242025!I$1,DataRegularSeason20242025!$D$2:$D$1315,TotalTeamGames20242025!$A65)</f>
        <v>2</v>
      </c>
      <c r="K65" s="21"/>
      <c r="L65" s="22">
        <f>COUNTIFS(DataRegularSeason20242025!$E$2:$E$1315,TotalTeamGames20242025!K$1,DataRegularSeason20242025!$D$2:$D$1315,TotalTeamGames20242025!$A65)</f>
        <v>2</v>
      </c>
      <c r="M65" s="21"/>
      <c r="N65" s="22">
        <f>COUNTIFS(DataRegularSeason20242025!$E$2:$E$1315,TotalTeamGames20242025!M$1,DataRegularSeason20242025!$D$2:$D$1315,TotalTeamGames20242025!$A65)</f>
        <v>1</v>
      </c>
      <c r="O65" s="21"/>
      <c r="P65" s="22">
        <f>COUNTIFS(DataRegularSeason20242025!$E$2:$E$1315,TotalTeamGames20242025!O$1,DataRegularSeason20242025!$D$2:$D$1315,TotalTeamGames20242025!$A65)</f>
        <v>1</v>
      </c>
      <c r="Q65" s="21"/>
      <c r="R65" s="22">
        <f>COUNTIFS(DataRegularSeason20242025!$E$2:$E$1315,TotalTeamGames20242025!Q$1,DataRegularSeason20242025!$D$2:$D$1315,TotalTeamGames20242025!$A65)</f>
        <v>1</v>
      </c>
      <c r="S65" s="21"/>
      <c r="T65" s="22">
        <f>COUNTIFS(DataRegularSeason20242025!$E$2:$E$1315,TotalTeamGames20242025!S$1,DataRegularSeason20242025!$D$2:$D$1315,TotalTeamGames20242025!$A65)</f>
        <v>1</v>
      </c>
      <c r="U65" s="21"/>
      <c r="V65" s="22">
        <f>COUNTIFS(DataRegularSeason20242025!$E$2:$E$1315,TotalTeamGames20242025!U$1,DataRegularSeason20242025!$D$2:$D$1315,TotalTeamGames20242025!$A65)</f>
        <v>1</v>
      </c>
      <c r="W65" s="21"/>
      <c r="X65" s="22">
        <f>COUNTIFS(DataRegularSeason20242025!$E$2:$E$1315,TotalTeamGames20242025!W$1,DataRegularSeason20242025!$D$2:$D$1315,TotalTeamGames20242025!$A65)</f>
        <v>1</v>
      </c>
      <c r="Y65" s="21"/>
      <c r="Z65" s="22">
        <f>COUNTIFS(DataRegularSeason20242025!$E$2:$E$1315,TotalTeamGames20242025!Y$1,DataRegularSeason20242025!$D$2:$D$1315,TotalTeamGames20242025!$A65)</f>
        <v>1</v>
      </c>
      <c r="AA65" s="21"/>
      <c r="AB65" s="22">
        <f>COUNTIFS(DataRegularSeason20242025!$E$2:$E$1315,TotalTeamGames20242025!AA$1,DataRegularSeason20242025!$D$2:$D$1315,TotalTeamGames20242025!$A65)</f>
        <v>1</v>
      </c>
      <c r="AC65" s="21"/>
      <c r="AD65" s="22">
        <f>COUNTIFS(DataRegularSeason20242025!$E$2:$E$1315,TotalTeamGames20242025!AC$1,DataRegularSeason20242025!$D$2:$D$1315,TotalTeamGames20242025!$A65)</f>
        <v>1</v>
      </c>
      <c r="AE65" s="21"/>
      <c r="AF65" s="22">
        <f>COUNTIFS(DataRegularSeason20242025!$E$2:$E$1315,TotalTeamGames20242025!AE$1,DataRegularSeason20242025!$D$2:$D$1315,TotalTeamGames20242025!$A65)</f>
        <v>1</v>
      </c>
      <c r="AG65" s="21"/>
      <c r="AH65" s="22">
        <f>COUNTIFS(DataRegularSeason20242025!$E$2:$E$1315,TotalTeamGames20242025!AG$1,DataRegularSeason20242025!$D$2:$D$1315,TotalTeamGames20242025!$A65)</f>
        <v>2</v>
      </c>
      <c r="AI65" s="21"/>
      <c r="AJ65" s="22">
        <f>COUNTIFS(DataRegularSeason20242025!$E$2:$E$1315,TotalTeamGames20242025!AI$1,DataRegularSeason20242025!$D$2:$D$1315,TotalTeamGames20242025!$A65)</f>
        <v>1</v>
      </c>
      <c r="AK65" s="21"/>
      <c r="AL65" s="22">
        <f>COUNTIFS(DataRegularSeason20242025!$E$2:$E$1315,TotalTeamGames20242025!AK$1,DataRegularSeason20242025!$D$2:$D$1315,TotalTeamGames20242025!$A65)</f>
        <v>2</v>
      </c>
      <c r="AM65" s="21"/>
      <c r="AN65" s="22">
        <f>COUNTIFS(DataRegularSeason20242025!$E$2:$E$1315,TotalTeamGames20242025!AM$1,DataRegularSeason20242025!$D$2:$D$1315,TotalTeamGames20242025!$A65)</f>
        <v>1</v>
      </c>
      <c r="AO65" s="21"/>
      <c r="AP65" s="22">
        <f>COUNTIFS(DataRegularSeason20242025!$E$2:$E$1315,TotalTeamGames20242025!AO$1,DataRegularSeason20242025!$D$2:$D$1315,TotalTeamGames20242025!$A65)</f>
        <v>2</v>
      </c>
      <c r="AQ65" s="21"/>
      <c r="AR65" s="22">
        <f>COUNTIFS(DataRegularSeason20242025!$E$2:$E$1315,TotalTeamGames20242025!AQ$1,DataRegularSeason20242025!$D$2:$D$1315,TotalTeamGames20242025!$A65)</f>
        <v>2</v>
      </c>
      <c r="AS65" s="21"/>
      <c r="AT65" s="22">
        <f>COUNTIFS(DataRegularSeason20242025!$E$2:$E$1315,TotalTeamGames20242025!AS$1,DataRegularSeason20242025!$D$2:$D$1315,TotalTeamGames20242025!$A65)</f>
        <v>2</v>
      </c>
      <c r="AU65" s="21"/>
      <c r="AV65" s="22">
        <f>COUNTIFS(DataRegularSeason20242025!$E$2:$E$1315,TotalTeamGames20242025!AU$1,DataRegularSeason20242025!$D$2:$D$1315,TotalTeamGames20242025!$A65)</f>
        <v>1</v>
      </c>
      <c r="AW65" s="21"/>
      <c r="AX65" s="22">
        <f>COUNTIFS(DataRegularSeason20242025!$E$2:$E$1315,TotalTeamGames20242025!AW$1,DataRegularSeason20242025!$D$2:$D$1315,TotalTeamGames20242025!$A65)</f>
        <v>1</v>
      </c>
      <c r="AY65" s="21"/>
      <c r="AZ65" s="22">
        <f>COUNTIFS(DataRegularSeason20242025!$E$2:$E$1315,TotalTeamGames20242025!AY$1,DataRegularSeason20242025!$D$2:$D$1315,TotalTeamGames20242025!$A65)</f>
        <v>1</v>
      </c>
      <c r="BA65" s="21"/>
      <c r="BB65" s="22">
        <f>COUNTIFS(DataRegularSeason20242025!$E$2:$E$1315,TotalTeamGames20242025!BA$1,DataRegularSeason20242025!$D$2:$D$1315,TotalTeamGames20242025!$A65)</f>
        <v>2</v>
      </c>
      <c r="BC65" s="21"/>
      <c r="BD65" s="22">
        <f>COUNTIFS(DataRegularSeason20242025!$E$2:$E$1315,TotalTeamGames20242025!BC$1,DataRegularSeason20242025!$D$2:$D$1315,TotalTeamGames20242025!$A65)</f>
        <v>2</v>
      </c>
      <c r="BE65" s="21"/>
      <c r="BF65">
        <f>COUNTIFS(DataRegularSeason20242025!$E$2:$E$1315,TotalTeamGames20242025!BE$1,DataRegularSeason20242025!$D$2:$D$1315,TotalTeamGames20242025!$A65)</f>
        <v>1</v>
      </c>
      <c r="BG65" s="28"/>
      <c r="BH65" s="22">
        <f>COUNTIFS(DataRegularSeason20242025!$E$2:$E$1315,TotalTeamGames20242025!BG$1,DataRegularSeason20242025!$D$2:$D$1315,TotalTeamGames20242025!$A65)</f>
        <v>1</v>
      </c>
      <c r="BI65" s="21"/>
      <c r="BJ65" s="22">
        <f>COUNTIFS(DataRegularSeason20242025!$E$2:$E$1315,TotalTeamGames20242025!BI$1,DataRegularSeason20242025!$D$2:$D$1315,TotalTeamGames20242025!$A65)</f>
        <v>1</v>
      </c>
      <c r="BK65" s="21"/>
      <c r="BL65" s="22">
        <f>COUNTIFS(DataRegularSeason20242025!$E$2:$E$1315,TotalTeamGames20242025!BK$1,DataRegularSeason20242025!$D$2:$D$1315,TotalTeamGames20242025!$A65)</f>
        <v>1</v>
      </c>
      <c r="BM65" s="21"/>
      <c r="BN65" s="25"/>
      <c r="BO65" s="29">
        <f t="shared" si="0"/>
        <v>41</v>
      </c>
      <c r="BP65" s="44">
        <f t="shared" ref="BP65" si="31">BO65+BO66</f>
        <v>82</v>
      </c>
    </row>
    <row r="66" spans="1:68" x14ac:dyDescent="0.25">
      <c r="A66" s="41"/>
      <c r="B66" s="23" t="s">
        <v>80</v>
      </c>
      <c r="C66" s="5">
        <f>COUNTIFS(DataRegularSeason20242025!$D$2:$D$1315,TotalTeamGames20242025!C$1,DataRegularSeason20242025!$E$2:$E$1315,TotalTeamGames20242025!$A65)</f>
        <v>1</v>
      </c>
      <c r="D66" s="26"/>
      <c r="E66" s="5">
        <f>COUNTIFS(DataRegularSeason20242025!$D$2:$D$1315,TotalTeamGames20242025!E$1,DataRegularSeason20242025!$E$2:$E$1315,TotalTeamGames20242025!$A65)</f>
        <v>1</v>
      </c>
      <c r="F66" s="26"/>
      <c r="G66" s="5">
        <f>COUNTIFS(DataRegularSeason20242025!$D$2:$D$1315,TotalTeamGames20242025!G$1,DataRegularSeason20242025!$E$2:$E$1315,TotalTeamGames20242025!$A65)</f>
        <v>2</v>
      </c>
      <c r="H66" s="26"/>
      <c r="I66" s="5">
        <f>COUNTIFS(DataRegularSeason20242025!$D$2:$D$1315,TotalTeamGames20242025!I$1,DataRegularSeason20242025!$E$2:$E$1315,TotalTeamGames20242025!$A65)</f>
        <v>2</v>
      </c>
      <c r="J66" s="26"/>
      <c r="K66" s="5">
        <f>COUNTIFS(DataRegularSeason20242025!$D$2:$D$1315,TotalTeamGames20242025!K$1,DataRegularSeason20242025!$E$2:$E$1315,TotalTeamGames20242025!$A65)</f>
        <v>2</v>
      </c>
      <c r="L66" s="26"/>
      <c r="M66" s="5">
        <f>COUNTIFS(DataRegularSeason20242025!$D$2:$D$1315,TotalTeamGames20242025!M$1,DataRegularSeason20242025!$E$2:$E$1315,TotalTeamGames20242025!$A65)</f>
        <v>1</v>
      </c>
      <c r="N66" s="26"/>
      <c r="O66" s="5">
        <f>COUNTIFS(DataRegularSeason20242025!$D$2:$D$1315,TotalTeamGames20242025!O$1,DataRegularSeason20242025!$E$2:$E$1315,TotalTeamGames20242025!$A65)</f>
        <v>1</v>
      </c>
      <c r="P66" s="26"/>
      <c r="Q66" s="5">
        <f>COUNTIFS(DataRegularSeason20242025!$D$2:$D$1315,TotalTeamGames20242025!Q$1,DataRegularSeason20242025!$E$2:$E$1315,TotalTeamGames20242025!$A65)</f>
        <v>1</v>
      </c>
      <c r="R66" s="26"/>
      <c r="S66" s="5">
        <f>COUNTIFS(DataRegularSeason20242025!$D$2:$D$1315,TotalTeamGames20242025!S$1,DataRegularSeason20242025!$E$2:$E$1315,TotalTeamGames20242025!$A65)</f>
        <v>1</v>
      </c>
      <c r="T66" s="26"/>
      <c r="U66" s="5">
        <f>COUNTIFS(DataRegularSeason20242025!$D$2:$D$1315,TotalTeamGames20242025!U$1,DataRegularSeason20242025!$E$2:$E$1315,TotalTeamGames20242025!$A65)</f>
        <v>2</v>
      </c>
      <c r="V66" s="26"/>
      <c r="W66" s="5">
        <f>COUNTIFS(DataRegularSeason20242025!$D$2:$D$1315,TotalTeamGames20242025!W$1,DataRegularSeason20242025!$E$2:$E$1315,TotalTeamGames20242025!$A65)</f>
        <v>1</v>
      </c>
      <c r="X66" s="26"/>
      <c r="Y66" s="5">
        <f>COUNTIFS(DataRegularSeason20242025!$D$2:$D$1315,TotalTeamGames20242025!Y$1,DataRegularSeason20242025!$E$2:$E$1315,TotalTeamGames20242025!$A65)</f>
        <v>2</v>
      </c>
      <c r="Z66" s="26"/>
      <c r="AA66" s="5">
        <f>COUNTIFS(DataRegularSeason20242025!$D$2:$D$1315,TotalTeamGames20242025!AA$1,DataRegularSeason20242025!$E$2:$E$1315,TotalTeamGames20242025!$A65)</f>
        <v>1</v>
      </c>
      <c r="AB66" s="26"/>
      <c r="AC66" s="5">
        <f>COUNTIFS(DataRegularSeason20242025!$D$2:$D$1315,TotalTeamGames20242025!AC$1,DataRegularSeason20242025!$E$2:$E$1315,TotalTeamGames20242025!$A65)</f>
        <v>1</v>
      </c>
      <c r="AD66" s="26"/>
      <c r="AE66" s="5">
        <f>COUNTIFS(DataRegularSeason20242025!$D$2:$D$1315,TotalTeamGames20242025!AE$1,DataRegularSeason20242025!$E$2:$E$1315,TotalTeamGames20242025!$A65)</f>
        <v>2</v>
      </c>
      <c r="AF66" s="26"/>
      <c r="AG66" s="5">
        <f>COUNTIFS(DataRegularSeason20242025!$D$2:$D$1315,TotalTeamGames20242025!AG$1,DataRegularSeason20242025!$E$2:$E$1315,TotalTeamGames20242025!$A65)</f>
        <v>2</v>
      </c>
      <c r="AH66" s="26"/>
      <c r="AI66" s="5">
        <f>COUNTIFS(DataRegularSeason20242025!$D$2:$D$1315,TotalTeamGames20242025!AI$1,DataRegularSeason20242025!$E$2:$E$1315,TotalTeamGames20242025!$A65)</f>
        <v>1</v>
      </c>
      <c r="AJ66" s="26"/>
      <c r="AK66" s="5">
        <f>COUNTIFS(DataRegularSeason20242025!$D$2:$D$1315,TotalTeamGames20242025!AK$1,DataRegularSeason20242025!$E$2:$E$1315,TotalTeamGames20242025!$A65)</f>
        <v>1</v>
      </c>
      <c r="AL66" s="26"/>
      <c r="AM66" s="5">
        <f>COUNTIFS(DataRegularSeason20242025!$D$2:$D$1315,TotalTeamGames20242025!AM$1,DataRegularSeason20242025!$E$2:$E$1315,TotalTeamGames20242025!$A65)</f>
        <v>2</v>
      </c>
      <c r="AN66" s="26"/>
      <c r="AO66" s="5">
        <f>COUNTIFS(DataRegularSeason20242025!$D$2:$D$1315,TotalTeamGames20242025!AO$1,DataRegularSeason20242025!$E$2:$E$1315,TotalTeamGames20242025!$A65)</f>
        <v>1</v>
      </c>
      <c r="AP66" s="26"/>
      <c r="AQ66" s="5">
        <f>COUNTIFS(DataRegularSeason20242025!$D$2:$D$1315,TotalTeamGames20242025!AQ$1,DataRegularSeason20242025!$E$2:$E$1315,TotalTeamGames20242025!$A65)</f>
        <v>2</v>
      </c>
      <c r="AR66" s="26"/>
      <c r="AS66" s="5">
        <f>COUNTIFS(DataRegularSeason20242025!$D$2:$D$1315,TotalTeamGames20242025!AS$1,DataRegularSeason20242025!$E$2:$E$1315,TotalTeamGames20242025!$A65)</f>
        <v>2</v>
      </c>
      <c r="AT66" s="26"/>
      <c r="AU66" s="5">
        <f>COUNTIFS(DataRegularSeason20242025!$D$2:$D$1315,TotalTeamGames20242025!AU$1,DataRegularSeason20242025!$E$2:$E$1315,TotalTeamGames20242025!$A65)</f>
        <v>1</v>
      </c>
      <c r="AV66" s="26"/>
      <c r="AW66" s="5">
        <f>COUNTIFS(DataRegularSeason20242025!$D$2:$D$1315,TotalTeamGames20242025!AW$1,DataRegularSeason20242025!$E$2:$E$1315,TotalTeamGames20242025!$A65)</f>
        <v>1</v>
      </c>
      <c r="AX66" s="26"/>
      <c r="AY66" s="5">
        <f>COUNTIFS(DataRegularSeason20242025!$D$2:$D$1315,TotalTeamGames20242025!AY$1,DataRegularSeason20242025!$E$2:$E$1315,TotalTeamGames20242025!$A65)</f>
        <v>1</v>
      </c>
      <c r="AZ66" s="26"/>
      <c r="BA66" s="5">
        <f>COUNTIFS(DataRegularSeason20242025!$D$2:$D$1315,TotalTeamGames20242025!BA$1,DataRegularSeason20242025!$E$2:$E$1315,TotalTeamGames20242025!$A65)</f>
        <v>1</v>
      </c>
      <c r="BB66" s="26"/>
      <c r="BC66" s="5">
        <f>COUNTIFS(DataRegularSeason20242025!$D$2:$D$1315,TotalTeamGames20242025!BC$1,DataRegularSeason20242025!$E$2:$E$1315,TotalTeamGames20242025!$A65)</f>
        <v>1</v>
      </c>
      <c r="BD66" s="26"/>
      <c r="BE66" s="5">
        <f>COUNTIFS(DataRegularSeason20242025!$D$2:$D$1315,TotalTeamGames20242025!BE$1,DataRegularSeason20242025!$E$2:$E$1315,TotalTeamGames20242025!$A65)</f>
        <v>1</v>
      </c>
      <c r="BF66" s="24"/>
      <c r="BG66" s="27">
        <f>COUNTIFS(DataRegularSeason20242025!$D$2:$D$1315,TotalTeamGames20242025!BG$1,DataRegularSeason20242025!$E$2:$E$1315,TotalTeamGames20242025!$A65)</f>
        <v>1</v>
      </c>
      <c r="BH66" s="26"/>
      <c r="BI66" s="5">
        <f>COUNTIFS(DataRegularSeason20242025!$D$2:$D$1315,TotalTeamGames20242025!BI$1,DataRegularSeason20242025!$E$2:$E$1315,TotalTeamGames20242025!$A65)</f>
        <v>1</v>
      </c>
      <c r="BJ66" s="26"/>
      <c r="BK66" s="5">
        <f>COUNTIFS(DataRegularSeason20242025!$D$2:$D$1315,TotalTeamGames20242025!BK$1,DataRegularSeason20242025!$E$2:$E$1315,TotalTeamGames20242025!$A65)</f>
        <v>1</v>
      </c>
      <c r="BL66" s="26"/>
      <c r="BM66" s="24"/>
      <c r="BN66" s="26"/>
      <c r="BO66" s="30">
        <f t="shared" si="0"/>
        <v>41</v>
      </c>
      <c r="BP66" s="44"/>
    </row>
    <row r="67" spans="1:68" x14ac:dyDescent="0.25">
      <c r="B67" s="22"/>
    </row>
  </sheetData>
  <mergeCells count="96">
    <mergeCell ref="BP65:BP66"/>
    <mergeCell ref="BP51:BP52"/>
    <mergeCell ref="BP53:BP54"/>
    <mergeCell ref="BP55:BP56"/>
    <mergeCell ref="BP57:BP58"/>
    <mergeCell ref="BP59:BP60"/>
    <mergeCell ref="BP61:BP62"/>
    <mergeCell ref="BP41:BP42"/>
    <mergeCell ref="BP43:BP44"/>
    <mergeCell ref="BP45:BP46"/>
    <mergeCell ref="BP47:BP48"/>
    <mergeCell ref="BP63:BP64"/>
    <mergeCell ref="BP15:BP16"/>
    <mergeCell ref="BP17:BP18"/>
    <mergeCell ref="BP19:BP20"/>
    <mergeCell ref="BP21:BP22"/>
    <mergeCell ref="BP23:BP24"/>
    <mergeCell ref="BP25:BP26"/>
    <mergeCell ref="A59:A60"/>
    <mergeCell ref="A61:A62"/>
    <mergeCell ref="A63:A64"/>
    <mergeCell ref="A65:A66"/>
    <mergeCell ref="A55:A56"/>
    <mergeCell ref="A57:A58"/>
    <mergeCell ref="A33:A34"/>
    <mergeCell ref="BP49:BP50"/>
    <mergeCell ref="BP27:BP28"/>
    <mergeCell ref="BP29:BP30"/>
    <mergeCell ref="BP31:BP32"/>
    <mergeCell ref="BP33:BP34"/>
    <mergeCell ref="BP35:BP36"/>
    <mergeCell ref="BP37:BP38"/>
    <mergeCell ref="BP39:BP40"/>
    <mergeCell ref="BP3:BP4"/>
    <mergeCell ref="BP5:BP6"/>
    <mergeCell ref="BP7:BP8"/>
    <mergeCell ref="BP9:BP10"/>
    <mergeCell ref="BP11:BP12"/>
    <mergeCell ref="BP13:BP14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A11:A12"/>
    <mergeCell ref="A13:A14"/>
    <mergeCell ref="A15:A16"/>
    <mergeCell ref="A17:A18"/>
    <mergeCell ref="A19:A20"/>
    <mergeCell ref="A21:A22"/>
    <mergeCell ref="BK1:BL1"/>
    <mergeCell ref="BM1:BN1"/>
    <mergeCell ref="A3:A4"/>
    <mergeCell ref="A5:A6"/>
    <mergeCell ref="A7:A8"/>
    <mergeCell ref="A9:A10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ACA1-5B43-494C-A9A8-A8CEB2BC2715}">
  <dimension ref="A1:BQ67"/>
  <sheetViews>
    <sheetView workbookViewId="0">
      <selection activeCell="BN34" sqref="BN34"/>
    </sheetView>
  </sheetViews>
  <sheetFormatPr defaultRowHeight="15" x14ac:dyDescent="0.25"/>
  <cols>
    <col min="1" max="1" width="7.7109375" bestFit="1" customWidth="1"/>
    <col min="2" max="2" width="2.28515625" bestFit="1" customWidth="1"/>
    <col min="3" max="3" width="2.140625" bestFit="1" customWidth="1"/>
    <col min="4" max="4" width="2.28515625" bestFit="1" customWidth="1"/>
    <col min="5" max="5" width="2.140625" bestFit="1" customWidth="1"/>
    <col min="6" max="6" width="2.28515625" bestFit="1" customWidth="1"/>
    <col min="7" max="7" width="2.140625" bestFit="1" customWidth="1"/>
    <col min="8" max="8" width="2.28515625" bestFit="1" customWidth="1"/>
    <col min="9" max="9" width="2.140625" bestFit="1" customWidth="1"/>
    <col min="10" max="10" width="2.28515625" bestFit="1" customWidth="1"/>
    <col min="11" max="11" width="2.140625" bestFit="1" customWidth="1"/>
    <col min="12" max="12" width="2.28515625" bestFit="1" customWidth="1"/>
    <col min="13" max="13" width="2.140625" bestFit="1" customWidth="1"/>
    <col min="14" max="14" width="2.28515625" bestFit="1" customWidth="1"/>
    <col min="15" max="15" width="2.140625" bestFit="1" customWidth="1"/>
    <col min="16" max="16" width="2.28515625" bestFit="1" customWidth="1"/>
    <col min="17" max="17" width="2.140625" bestFit="1" customWidth="1"/>
    <col min="18" max="18" width="2.28515625" bestFit="1" customWidth="1"/>
    <col min="19" max="19" width="2.140625" bestFit="1" customWidth="1"/>
    <col min="20" max="20" width="2.28515625" bestFit="1" customWidth="1"/>
    <col min="21" max="21" width="2.140625" bestFit="1" customWidth="1"/>
    <col min="22" max="22" width="2.28515625" bestFit="1" customWidth="1"/>
    <col min="23" max="23" width="2.140625" bestFit="1" customWidth="1"/>
    <col min="24" max="24" width="2.28515625" bestFit="1" customWidth="1"/>
    <col min="25" max="25" width="2.140625" bestFit="1" customWidth="1"/>
    <col min="26" max="26" width="2.28515625" bestFit="1" customWidth="1"/>
    <col min="27" max="27" width="2.140625" bestFit="1" customWidth="1"/>
    <col min="28" max="28" width="2.28515625" bestFit="1" customWidth="1"/>
    <col min="29" max="29" width="2.140625" bestFit="1" customWidth="1"/>
    <col min="30" max="30" width="2.28515625" bestFit="1" customWidth="1"/>
    <col min="31" max="31" width="2.140625" bestFit="1" customWidth="1"/>
    <col min="32" max="32" width="2.28515625" bestFit="1" customWidth="1"/>
    <col min="33" max="33" width="2.140625" bestFit="1" customWidth="1"/>
    <col min="34" max="34" width="2.28515625" bestFit="1" customWidth="1"/>
    <col min="35" max="35" width="2.140625" bestFit="1" customWidth="1"/>
    <col min="36" max="36" width="2.28515625" bestFit="1" customWidth="1"/>
    <col min="37" max="37" width="2.140625" bestFit="1" customWidth="1"/>
    <col min="38" max="38" width="2.28515625" bestFit="1" customWidth="1"/>
    <col min="39" max="39" width="2.140625" bestFit="1" customWidth="1"/>
    <col min="40" max="40" width="2.28515625" bestFit="1" customWidth="1"/>
    <col min="41" max="41" width="2.140625" bestFit="1" customWidth="1"/>
    <col min="42" max="42" width="2.28515625" bestFit="1" customWidth="1"/>
    <col min="43" max="43" width="2.140625" bestFit="1" customWidth="1"/>
    <col min="44" max="44" width="2.28515625" bestFit="1" customWidth="1"/>
    <col min="45" max="45" width="2.140625" bestFit="1" customWidth="1"/>
    <col min="46" max="46" width="2.28515625" bestFit="1" customWidth="1"/>
    <col min="47" max="47" width="2.140625" bestFit="1" customWidth="1"/>
    <col min="48" max="48" width="2.28515625" bestFit="1" customWidth="1"/>
    <col min="49" max="49" width="2.140625" bestFit="1" customWidth="1"/>
    <col min="50" max="50" width="2.28515625" bestFit="1" customWidth="1"/>
    <col min="51" max="51" width="2.140625" bestFit="1" customWidth="1"/>
    <col min="52" max="52" width="2.28515625" bestFit="1" customWidth="1"/>
    <col min="53" max="53" width="2.140625" bestFit="1" customWidth="1"/>
    <col min="54" max="54" width="2.28515625" bestFit="1" customWidth="1"/>
    <col min="55" max="55" width="2.140625" bestFit="1" customWidth="1"/>
    <col min="56" max="56" width="2.28515625" bestFit="1" customWidth="1"/>
    <col min="57" max="57" width="2.140625" bestFit="1" customWidth="1"/>
    <col min="58" max="58" width="2.28515625" bestFit="1" customWidth="1"/>
    <col min="59" max="59" width="2.140625" bestFit="1" customWidth="1"/>
    <col min="60" max="60" width="2.28515625" bestFit="1" customWidth="1"/>
    <col min="61" max="61" width="2.140625" bestFit="1" customWidth="1"/>
    <col min="62" max="62" width="2.28515625" bestFit="1" customWidth="1"/>
    <col min="63" max="63" width="2.140625" bestFit="1" customWidth="1"/>
    <col min="64" max="64" width="2.28515625" bestFit="1" customWidth="1"/>
    <col min="65" max="65" width="2.140625" bestFit="1" customWidth="1"/>
    <col min="66" max="66" width="2.28515625" bestFit="1" customWidth="1"/>
    <col min="67" max="67" width="3" bestFit="1" customWidth="1"/>
    <col min="68" max="68" width="3.42578125" bestFit="1" customWidth="1"/>
    <col min="69" max="69" width="5" bestFit="1" customWidth="1"/>
  </cols>
  <sheetData>
    <row r="1" spans="1:69" x14ac:dyDescent="0.25">
      <c r="A1" t="s">
        <v>82</v>
      </c>
      <c r="B1" s="22"/>
      <c r="C1" s="38" t="s">
        <v>47</v>
      </c>
      <c r="D1" s="39"/>
      <c r="E1" s="38" t="s">
        <v>16</v>
      </c>
      <c r="F1" s="39"/>
      <c r="G1" s="38" t="s">
        <v>29</v>
      </c>
      <c r="H1" s="39"/>
      <c r="I1" s="38" t="s">
        <v>44</v>
      </c>
      <c r="J1" s="39"/>
      <c r="K1" s="38" t="s">
        <v>36</v>
      </c>
      <c r="L1" s="39"/>
      <c r="M1" s="38" t="s">
        <v>24</v>
      </c>
      <c r="N1" s="39"/>
      <c r="O1" s="38" t="s">
        <v>17</v>
      </c>
      <c r="P1" s="39"/>
      <c r="Q1" s="38" t="s">
        <v>26</v>
      </c>
      <c r="R1" s="39"/>
      <c r="S1" s="38" t="s">
        <v>34</v>
      </c>
      <c r="T1" s="39"/>
      <c r="U1" s="38" t="s">
        <v>31</v>
      </c>
      <c r="V1" s="39"/>
      <c r="W1" s="38" t="s">
        <v>23</v>
      </c>
      <c r="X1" s="39"/>
      <c r="Y1" s="38" t="s">
        <v>14</v>
      </c>
      <c r="Z1" s="39"/>
      <c r="AA1" s="38" t="s">
        <v>28</v>
      </c>
      <c r="AB1" s="39"/>
      <c r="AC1" s="38" t="s">
        <v>37</v>
      </c>
      <c r="AD1" s="39"/>
      <c r="AE1" s="38" t="s">
        <v>19</v>
      </c>
      <c r="AF1" s="39"/>
      <c r="AG1" s="38" t="s">
        <v>32</v>
      </c>
      <c r="AH1" s="39"/>
      <c r="AI1" s="38" t="s">
        <v>35</v>
      </c>
      <c r="AJ1" s="39"/>
      <c r="AK1" s="38" t="s">
        <v>33</v>
      </c>
      <c r="AL1" s="39"/>
      <c r="AM1" s="38" t="s">
        <v>20</v>
      </c>
      <c r="AN1" s="39"/>
      <c r="AO1" s="38" t="s">
        <v>30</v>
      </c>
      <c r="AP1" s="39"/>
      <c r="AQ1" s="38" t="s">
        <v>45</v>
      </c>
      <c r="AR1" s="39"/>
      <c r="AS1" s="38" t="s">
        <v>21</v>
      </c>
      <c r="AT1" s="39"/>
      <c r="AU1" s="38" t="s">
        <v>12</v>
      </c>
      <c r="AV1" s="39"/>
      <c r="AW1" s="38" t="s">
        <v>38</v>
      </c>
      <c r="AX1" s="39"/>
      <c r="AY1" s="38" t="s">
        <v>13</v>
      </c>
      <c r="AZ1" s="39"/>
      <c r="BA1" s="38" t="s">
        <v>43</v>
      </c>
      <c r="BB1" s="39"/>
      <c r="BC1" s="38" t="s">
        <v>18</v>
      </c>
      <c r="BD1" s="39"/>
      <c r="BE1" s="38" t="s">
        <v>15</v>
      </c>
      <c r="BF1" s="38"/>
      <c r="BG1" s="42" t="s">
        <v>25</v>
      </c>
      <c r="BH1" s="43"/>
      <c r="BI1" s="38" t="s">
        <v>27</v>
      </c>
      <c r="BJ1" s="39"/>
      <c r="BK1" s="38" t="s">
        <v>22</v>
      </c>
      <c r="BL1" s="39"/>
      <c r="BM1" s="38" t="s">
        <v>46</v>
      </c>
      <c r="BN1" s="39"/>
      <c r="BO1" s="29"/>
      <c r="BP1" s="2" t="s">
        <v>63</v>
      </c>
      <c r="BQ1" t="s">
        <v>85</v>
      </c>
    </row>
    <row r="2" spans="1:69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9" x14ac:dyDescent="0.25">
      <c r="A3" s="45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COUNTIFS(DataRegularSeason20242025!$E$2:$E$1315,TotalTeamGames20242025!E$1,DataRegularSeason20242025!$D$2:$D$1315,TotalTeamGames20242025!$A3,DataRegularSeason20242025!$N$2:$N$1315,1)</f>
        <v>0</v>
      </c>
      <c r="G3" s="21"/>
      <c r="H3" s="22">
        <f>COUNTIFS(DataRegularSeason20242025!$E$2:$E$1315,TotalTeamGames20242025!G$1,DataRegularSeason20242025!$D$2:$D$1315,TotalTeamGames20242025!$A3,DataRegularSeason20242025!$N$2:$N$1315,1)</f>
        <v>0</v>
      </c>
      <c r="I3" s="21"/>
      <c r="J3" s="22">
        <f>COUNTIFS(DataRegularSeason20242025!$E$2:$E$1315,TotalTeamGames20242025!I$1,DataRegularSeason20242025!$D$2:$D$1315,TotalTeamGames20242025!$A3,DataRegularSeason20242025!$N$2:$N$1315,1)</f>
        <v>0</v>
      </c>
      <c r="K3" s="21"/>
      <c r="L3" s="22">
        <f>COUNTIFS(DataRegularSeason20242025!$E$2:$E$1315,TotalTeamGames20242025!K$1,DataRegularSeason20242025!$D$2:$D$1315,TotalTeamGames20242025!$A3,DataRegularSeason20242025!$N$2:$N$1315,1)</f>
        <v>0</v>
      </c>
      <c r="M3" s="21"/>
      <c r="N3" s="22">
        <f>COUNTIFS(DataRegularSeason20242025!$E$2:$E$1315,TotalTeamGames20242025!M$1,DataRegularSeason20242025!$D$2:$D$1315,TotalTeamGames20242025!$A3,DataRegularSeason20242025!$N$2:$N$1315,1)</f>
        <v>0</v>
      </c>
      <c r="O3" s="21"/>
      <c r="P3" s="22">
        <f>COUNTIFS(DataRegularSeason20242025!$E$2:$E$1315,TotalTeamGames20242025!O$1,DataRegularSeason20242025!$D$2:$D$1315,TotalTeamGames20242025!$A3,DataRegularSeason20242025!$N$2:$N$1315,1)</f>
        <v>0</v>
      </c>
      <c r="Q3" s="21"/>
      <c r="R3" s="22">
        <f>COUNTIFS(DataRegularSeason20242025!$E$2:$E$1315,TotalTeamGames20242025!Q$1,DataRegularSeason20242025!$D$2:$D$1315,TotalTeamGames20242025!$A3,DataRegularSeason20242025!$N$2:$N$1315,1)</f>
        <v>0</v>
      </c>
      <c r="S3" s="21"/>
      <c r="T3" s="22">
        <f>COUNTIFS(DataRegularSeason20242025!$E$2:$E$1315,TotalTeamGames20242025!S$1,DataRegularSeason20242025!$D$2:$D$1315,TotalTeamGames20242025!$A3,DataRegularSeason20242025!$N$2:$N$1315,1)</f>
        <v>0</v>
      </c>
      <c r="U3" s="21"/>
      <c r="V3" s="22">
        <f>COUNTIFS(DataRegularSeason20242025!$E$2:$E$1315,TotalTeamGames20242025!U$1,DataRegularSeason20242025!$D$2:$D$1315,TotalTeamGames20242025!$A3,DataRegularSeason20242025!$N$2:$N$1315,1)</f>
        <v>0</v>
      </c>
      <c r="W3" s="21"/>
      <c r="X3" s="22">
        <f>COUNTIFS(DataRegularSeason20242025!$E$2:$E$1315,TotalTeamGames20242025!W$1,DataRegularSeason20242025!$D$2:$D$1315,TotalTeamGames20242025!$A3,DataRegularSeason20242025!$N$2:$N$1315,1)</f>
        <v>0</v>
      </c>
      <c r="Y3" s="21"/>
      <c r="Z3" s="22">
        <f>COUNTIFS(DataRegularSeason20242025!$E$2:$E$1315,TotalTeamGames20242025!Y$1,DataRegularSeason20242025!$D$2:$D$1315,TotalTeamGames20242025!$A3,DataRegularSeason20242025!$N$2:$N$1315,1)</f>
        <v>0</v>
      </c>
      <c r="AA3" s="21"/>
      <c r="AB3" s="22">
        <f>COUNTIFS(DataRegularSeason20242025!$E$2:$E$1315,TotalTeamGames20242025!AA$1,DataRegularSeason20242025!$D$2:$D$1315,TotalTeamGames20242025!$A3,DataRegularSeason20242025!$N$2:$N$1315,1)</f>
        <v>0</v>
      </c>
      <c r="AC3" s="21"/>
      <c r="AD3" s="22">
        <f>COUNTIFS(DataRegularSeason20242025!$E$2:$E$1315,TotalTeamGames20242025!AC$1,DataRegularSeason20242025!$D$2:$D$1315,TotalTeamGames20242025!$A3,DataRegularSeason20242025!$N$2:$N$1315,1)</f>
        <v>0</v>
      </c>
      <c r="AE3" s="21"/>
      <c r="AF3" s="22">
        <f>COUNTIFS(DataRegularSeason20242025!$E$2:$E$1315,TotalTeamGames20242025!AE$1,DataRegularSeason20242025!$D$2:$D$1315,TotalTeamGames20242025!$A3,DataRegularSeason20242025!$N$2:$N$1315,1)</f>
        <v>0</v>
      </c>
      <c r="AG3" s="21"/>
      <c r="AH3" s="22">
        <f>COUNTIFS(DataRegularSeason20242025!$E$2:$E$1315,TotalTeamGames20242025!AG$1,DataRegularSeason20242025!$D$2:$D$1315,TotalTeamGames20242025!$A3,DataRegularSeason20242025!$N$2:$N$1315,1)</f>
        <v>0</v>
      </c>
      <c r="AI3" s="21"/>
      <c r="AJ3" s="22">
        <f>COUNTIFS(DataRegularSeason20242025!$E$2:$E$1315,TotalTeamGames20242025!AI$1,DataRegularSeason20242025!$D$2:$D$1315,TotalTeamGames20242025!$A3,DataRegularSeason20242025!$N$2:$N$1315,1)</f>
        <v>0</v>
      </c>
      <c r="AK3" s="21"/>
      <c r="AL3" s="22">
        <f>COUNTIFS(DataRegularSeason20242025!$E$2:$E$1315,TotalTeamGames20242025!AK$1,DataRegularSeason20242025!$D$2:$D$1315,TotalTeamGames20242025!$A3,DataRegularSeason20242025!$N$2:$N$1315,1)</f>
        <v>0</v>
      </c>
      <c r="AM3" s="21"/>
      <c r="AN3" s="22">
        <f>COUNTIFS(DataRegularSeason20242025!$E$2:$E$1315,TotalTeamGames20242025!AM$1,DataRegularSeason20242025!$D$2:$D$1315,TotalTeamGames20242025!$A3,DataRegularSeason20242025!$N$2:$N$1315,1)</f>
        <v>0</v>
      </c>
      <c r="AO3" s="21"/>
      <c r="AP3" s="22">
        <f>COUNTIFS(DataRegularSeason20242025!$E$2:$E$1315,TotalTeamGames20242025!AO$1,DataRegularSeason20242025!$D$2:$D$1315,TotalTeamGames20242025!$A3,DataRegularSeason20242025!$N$2:$N$1315,1)</f>
        <v>0</v>
      </c>
      <c r="AQ3" s="21"/>
      <c r="AR3" s="22">
        <f>COUNTIFS(DataRegularSeason20242025!$E$2:$E$1315,TotalTeamGames20242025!AQ$1,DataRegularSeason20242025!$D$2:$D$1315,TotalTeamGames20242025!$A3,DataRegularSeason20242025!$N$2:$N$1315,1)</f>
        <v>0</v>
      </c>
      <c r="AS3" s="21"/>
      <c r="AT3" s="22">
        <f>COUNTIFS(DataRegularSeason20242025!$E$2:$E$1315,TotalTeamGames20242025!AS$1,DataRegularSeason20242025!$D$2:$D$1315,TotalTeamGames20242025!$A3,DataRegularSeason20242025!$N$2:$N$1315,1)</f>
        <v>0</v>
      </c>
      <c r="AU3" s="21"/>
      <c r="AV3" s="22">
        <f>COUNTIFS(DataRegularSeason20242025!$E$2:$E$1315,TotalTeamGames20242025!AU$1,DataRegularSeason20242025!$D$2:$D$1315,TotalTeamGames20242025!$A3,DataRegularSeason20242025!$N$2:$N$1315,1)</f>
        <v>0</v>
      </c>
      <c r="AW3" s="21"/>
      <c r="AX3" s="22">
        <f>COUNTIFS(DataRegularSeason20242025!$E$2:$E$1315,TotalTeamGames20242025!AW$1,DataRegularSeason20242025!$D$2:$D$1315,TotalTeamGames20242025!$A3,DataRegularSeason20242025!$N$2:$N$1315,1)</f>
        <v>1</v>
      </c>
      <c r="AY3" s="21"/>
      <c r="AZ3" s="22">
        <f>COUNTIFS(DataRegularSeason20242025!$E$2:$E$1315,TotalTeamGames20242025!AY$1,DataRegularSeason20242025!$D$2:$D$1315,TotalTeamGames20242025!$A3,DataRegularSeason20242025!$N$2:$N$1315,1)</f>
        <v>0</v>
      </c>
      <c r="BA3" s="21"/>
      <c r="BB3" s="22">
        <f>COUNTIFS(DataRegularSeason20242025!$E$2:$E$1315,TotalTeamGames20242025!BA$1,DataRegularSeason20242025!$D$2:$D$1315,TotalTeamGames20242025!$A3,DataRegularSeason20242025!$N$2:$N$1315,1)</f>
        <v>0</v>
      </c>
      <c r="BC3" s="21"/>
      <c r="BD3" s="22">
        <f>COUNTIFS(DataRegularSeason20242025!$E$2:$E$1315,TotalTeamGames20242025!BC$1,DataRegularSeason20242025!$D$2:$D$1315,TotalTeamGames20242025!$A3,DataRegularSeason20242025!$N$2:$N$1315,1)</f>
        <v>0</v>
      </c>
      <c r="BE3" s="21"/>
      <c r="BF3" s="22">
        <f>COUNTIFS(DataRegularSeason20242025!$E$2:$E$1315,TotalTeamGames20242025!BE$1,DataRegularSeason20242025!$D$2:$D$1315,TotalTeamGames20242025!$A3,DataRegularSeason20242025!$N$2:$N$1315,1)</f>
        <v>0</v>
      </c>
      <c r="BG3" s="21"/>
      <c r="BH3" s="22">
        <f>COUNTIFS(DataRegularSeason20242025!$E$2:$E$1315,TotalTeamGames20242025!BG$1,DataRegularSeason20242025!$D$2:$D$1315,TotalTeamGames20242025!$A3,DataRegularSeason20242025!$N$2:$N$1315,1)</f>
        <v>0</v>
      </c>
      <c r="BI3" s="21"/>
      <c r="BJ3" s="22">
        <f>COUNTIFS(DataRegularSeason20242025!$E$2:$E$1315,TotalTeamGames20242025!BI$1,DataRegularSeason20242025!$D$2:$D$1315,TotalTeamGames20242025!$A3,DataRegularSeason20242025!$N$2:$N$1315,1)</f>
        <v>1</v>
      </c>
      <c r="BK3" s="21"/>
      <c r="BL3" s="22">
        <f>COUNTIFS(DataRegularSeason20242025!$E$2:$E$1315,TotalTeamGames20242025!BK$1,DataRegularSeason20242025!$D$2:$D$1315,TotalTeamGames20242025!$A3,DataRegularSeason20242025!$N$2:$N$1315,1)</f>
        <v>0</v>
      </c>
      <c r="BM3" s="21"/>
      <c r="BN3" s="22">
        <f>COUNTIFS(DataRegularSeason20242025!$E$2:$E$1315,TotalTeamGames20242025!BM$1,DataRegularSeason20242025!$D$2:$D$1315,TotalTeamGames20242025!$A3,DataRegularSeason20242025!$N$2:$N$1315,1)</f>
        <v>0</v>
      </c>
      <c r="BO3" s="29">
        <f>SUM(C3:BN3)</f>
        <v>2</v>
      </c>
      <c r="BP3" s="44">
        <f>BO3+BO4</f>
        <v>3</v>
      </c>
      <c r="BQ3" s="40">
        <f>82-BP3</f>
        <v>79</v>
      </c>
    </row>
    <row r="4" spans="1:69" x14ac:dyDescent="0.25">
      <c r="A4" s="41"/>
      <c r="B4" s="23" t="s">
        <v>80</v>
      </c>
      <c r="C4" s="24"/>
      <c r="D4" s="26"/>
      <c r="E4" s="24">
        <f>COUNTIFS(DataRegularSeason20242025!$D$2:$D$1315,TotalTeamGames20242025!E$1,DataRegularSeason20242025!$E$2:$E$1315,TotalTeamGames20242025!$A3,DataRegularSeason20242025!$N$2:$N$1315,1)</f>
        <v>0</v>
      </c>
      <c r="F4" s="26"/>
      <c r="G4" s="24">
        <f>COUNTIFS(DataRegularSeason20242025!$D$2:$D$1315,TotalTeamGames20242025!G$1,DataRegularSeason20242025!$E$2:$E$1315,TotalTeamGames20242025!$A3,DataRegularSeason20242025!$N$2:$N$1315,1)</f>
        <v>0</v>
      </c>
      <c r="H4" s="26"/>
      <c r="I4" s="24">
        <f>COUNTIFS(DataRegularSeason20242025!$D$2:$D$1315,TotalTeamGames20242025!I$1,DataRegularSeason20242025!$E$2:$E$1315,TotalTeamGames20242025!$A3,DataRegularSeason20242025!$N$2:$N$1315,1)</f>
        <v>0</v>
      </c>
      <c r="J4" s="26"/>
      <c r="K4" s="24">
        <f>COUNTIFS(DataRegularSeason20242025!$D$2:$D$1315,TotalTeamGames20242025!K$1,DataRegularSeason20242025!$E$2:$E$1315,TotalTeamGames20242025!$A3,DataRegularSeason20242025!$N$2:$N$1315,1)</f>
        <v>0</v>
      </c>
      <c r="L4" s="26"/>
      <c r="M4" s="24">
        <f>COUNTIFS(DataRegularSeason20242025!$D$2:$D$1315,TotalTeamGames20242025!M$1,DataRegularSeason20242025!$E$2:$E$1315,TotalTeamGames20242025!$A3,DataRegularSeason20242025!$N$2:$N$1315,1)</f>
        <v>0</v>
      </c>
      <c r="N4" s="26"/>
      <c r="O4" s="24">
        <f>COUNTIFS(DataRegularSeason20242025!$D$2:$D$1315,TotalTeamGames20242025!O$1,DataRegularSeason20242025!$E$2:$E$1315,TotalTeamGames20242025!$A3,DataRegularSeason20242025!$N$2:$N$1315,1)</f>
        <v>0</v>
      </c>
      <c r="P4" s="26"/>
      <c r="Q4" s="24">
        <f>COUNTIFS(DataRegularSeason20242025!$D$2:$D$1315,TotalTeamGames20242025!Q$1,DataRegularSeason20242025!$E$2:$E$1315,TotalTeamGames20242025!$A3,DataRegularSeason20242025!$N$2:$N$1315,1)</f>
        <v>0</v>
      </c>
      <c r="R4" s="26"/>
      <c r="S4" s="24">
        <f>COUNTIFS(DataRegularSeason20242025!$D$2:$D$1315,TotalTeamGames20242025!S$1,DataRegularSeason20242025!$E$2:$E$1315,TotalTeamGames20242025!$A3,DataRegularSeason20242025!$N$2:$N$1315,1)</f>
        <v>0</v>
      </c>
      <c r="T4" s="26"/>
      <c r="U4" s="24">
        <f>COUNTIFS(DataRegularSeason20242025!$D$2:$D$1315,TotalTeamGames20242025!U$1,DataRegularSeason20242025!$E$2:$E$1315,TotalTeamGames20242025!$A3,DataRegularSeason20242025!$N$2:$N$1315,1)</f>
        <v>0</v>
      </c>
      <c r="V4" s="26"/>
      <c r="W4" s="24">
        <f>COUNTIFS(DataRegularSeason20242025!$D$2:$D$1315,TotalTeamGames20242025!W$1,DataRegularSeason20242025!$E$2:$E$1315,TotalTeamGames20242025!$A3,DataRegularSeason20242025!$N$2:$N$1315,1)</f>
        <v>0</v>
      </c>
      <c r="X4" s="26"/>
      <c r="Y4" s="24">
        <f>COUNTIFS(DataRegularSeason20242025!$D$2:$D$1315,TotalTeamGames20242025!Y$1,DataRegularSeason20242025!$E$2:$E$1315,TotalTeamGames20242025!$A3,DataRegularSeason20242025!$N$2:$N$1315,1)</f>
        <v>0</v>
      </c>
      <c r="Z4" s="26"/>
      <c r="AA4" s="24">
        <f>COUNTIFS(DataRegularSeason20242025!$D$2:$D$1315,TotalTeamGames20242025!AA$1,DataRegularSeason20242025!$E$2:$E$1315,TotalTeamGames20242025!$A3,DataRegularSeason20242025!$N$2:$N$1315,1)</f>
        <v>0</v>
      </c>
      <c r="AB4" s="26"/>
      <c r="AC4" s="24">
        <f>COUNTIFS(DataRegularSeason20242025!$D$2:$D$1315,TotalTeamGames20242025!AC$1,DataRegularSeason20242025!$E$2:$E$1315,TotalTeamGames20242025!$A3,DataRegularSeason20242025!$N$2:$N$1315,1)</f>
        <v>0</v>
      </c>
      <c r="AD4" s="26"/>
      <c r="AE4" s="24">
        <f>COUNTIFS(DataRegularSeason20242025!$D$2:$D$1315,TotalTeamGames20242025!AE$1,DataRegularSeason20242025!$E$2:$E$1315,TotalTeamGames20242025!$A3,DataRegularSeason20242025!$N$2:$N$1315,1)</f>
        <v>0</v>
      </c>
      <c r="AF4" s="26"/>
      <c r="AG4" s="24">
        <f>COUNTIFS(DataRegularSeason20242025!$D$2:$D$1315,TotalTeamGames20242025!AG$1,DataRegularSeason20242025!$E$2:$E$1315,TotalTeamGames20242025!$A3,DataRegularSeason20242025!$N$2:$N$1315,1)</f>
        <v>0</v>
      </c>
      <c r="AH4" s="26"/>
      <c r="AI4" s="24">
        <f>COUNTIFS(DataRegularSeason20242025!$D$2:$D$1315,TotalTeamGames20242025!AI$1,DataRegularSeason20242025!$E$2:$E$1315,TotalTeamGames20242025!$A3,DataRegularSeason20242025!$N$2:$N$1315,1)</f>
        <v>0</v>
      </c>
      <c r="AJ4" s="26"/>
      <c r="AK4" s="24">
        <f>COUNTIFS(DataRegularSeason20242025!$D$2:$D$1315,TotalTeamGames20242025!AK$1,DataRegularSeason20242025!$E$2:$E$1315,TotalTeamGames20242025!$A3,DataRegularSeason20242025!$N$2:$N$1315,1)</f>
        <v>0</v>
      </c>
      <c r="AL4" s="26"/>
      <c r="AM4" s="24">
        <f>COUNTIFS(DataRegularSeason20242025!$D$2:$D$1315,TotalTeamGames20242025!AM$1,DataRegularSeason20242025!$E$2:$E$1315,TotalTeamGames20242025!$A3,DataRegularSeason20242025!$N$2:$N$1315,1)</f>
        <v>0</v>
      </c>
      <c r="AN4" s="26"/>
      <c r="AO4" s="24">
        <f>COUNTIFS(DataRegularSeason20242025!$D$2:$D$1315,TotalTeamGames20242025!AO$1,DataRegularSeason20242025!$E$2:$E$1315,TotalTeamGames20242025!$A3,DataRegularSeason20242025!$N$2:$N$1315,1)</f>
        <v>0</v>
      </c>
      <c r="AP4" s="26"/>
      <c r="AQ4" s="24">
        <f>COUNTIFS(DataRegularSeason20242025!$D$2:$D$1315,TotalTeamGames20242025!AQ$1,DataRegularSeason20242025!$E$2:$E$1315,TotalTeamGames20242025!$A3,DataRegularSeason20242025!$N$2:$N$1315,1)</f>
        <v>0</v>
      </c>
      <c r="AR4" s="26"/>
      <c r="AS4" s="24">
        <f>COUNTIFS(DataRegularSeason20242025!$D$2:$D$1315,TotalTeamGames20242025!AS$1,DataRegularSeason20242025!$E$2:$E$1315,TotalTeamGames20242025!$A3,DataRegularSeason20242025!$N$2:$N$1315,1)</f>
        <v>0</v>
      </c>
      <c r="AT4" s="26"/>
      <c r="AU4" s="24">
        <f>COUNTIFS(DataRegularSeason20242025!$D$2:$D$1315,TotalTeamGames20242025!AU$1,DataRegularSeason20242025!$E$2:$E$1315,TotalTeamGames20242025!$A3,DataRegularSeason20242025!$N$2:$N$1315,1)</f>
        <v>0</v>
      </c>
      <c r="AV4" s="26"/>
      <c r="AW4" s="24">
        <f>COUNTIFS(DataRegularSeason20242025!$D$2:$D$1315,TotalTeamGames20242025!AW$1,DataRegularSeason20242025!$E$2:$E$1315,TotalTeamGames20242025!$A3,DataRegularSeason20242025!$N$2:$N$1315,1)</f>
        <v>0</v>
      </c>
      <c r="AX4" s="26"/>
      <c r="AY4" s="24">
        <f>COUNTIFS(DataRegularSeason20242025!$D$2:$D$1315,TotalTeamGames20242025!AY$1,DataRegularSeason20242025!$E$2:$E$1315,TotalTeamGames20242025!$A3,DataRegularSeason20242025!$N$2:$N$1315,1)</f>
        <v>0</v>
      </c>
      <c r="AZ4" s="26"/>
      <c r="BA4" s="24">
        <f>COUNTIFS(DataRegularSeason20242025!$D$2:$D$1315,TotalTeamGames20242025!BA$1,DataRegularSeason20242025!$E$2:$E$1315,TotalTeamGames20242025!$A3,DataRegularSeason20242025!$N$2:$N$1315,1)</f>
        <v>0</v>
      </c>
      <c r="BB4" s="26"/>
      <c r="BC4" s="24">
        <f>COUNTIFS(DataRegularSeason20242025!$D$2:$D$1315,TotalTeamGames20242025!BC$1,DataRegularSeason20242025!$E$2:$E$1315,TotalTeamGames20242025!$A3,DataRegularSeason20242025!$N$2:$N$1315,1)</f>
        <v>0</v>
      </c>
      <c r="BD4" s="26"/>
      <c r="BE4" s="24">
        <f>COUNTIFS(DataRegularSeason20242025!$D$2:$D$1315,TotalTeamGames20242025!BE$1,DataRegularSeason20242025!$E$2:$E$1315,TotalTeamGames20242025!$A3,DataRegularSeason20242025!$N$2:$N$1315,1)</f>
        <v>1</v>
      </c>
      <c r="BF4" s="26"/>
      <c r="BG4" s="24">
        <f>COUNTIFS(DataRegularSeason20242025!$D$2:$D$1315,TotalTeamGames20242025!BG$1,DataRegularSeason20242025!$E$2:$E$1315,TotalTeamGames20242025!$A3,DataRegularSeason20242025!$N$2:$N$1315,1)</f>
        <v>0</v>
      </c>
      <c r="BH4" s="26"/>
      <c r="BI4" s="24">
        <f>COUNTIFS(DataRegularSeason20242025!$D$2:$D$1315,TotalTeamGames20242025!BI$1,DataRegularSeason20242025!$E$2:$E$1315,TotalTeamGames20242025!$A3,DataRegularSeason20242025!$N$2:$N$1315,1)</f>
        <v>0</v>
      </c>
      <c r="BJ4" s="26"/>
      <c r="BK4" s="24">
        <f>COUNTIFS(DataRegularSeason20242025!$D$2:$D$1315,TotalTeamGames20242025!BK$1,DataRegularSeason20242025!$E$2:$E$1315,TotalTeamGames20242025!$A3,DataRegularSeason20242025!$N$2:$N$1315,1)</f>
        <v>0</v>
      </c>
      <c r="BL4" s="26"/>
      <c r="BM4" s="24">
        <f>COUNTIFS(DataRegularSeason20242025!$D$2:$D$1315,TotalTeamGames20242025!BM$1,DataRegularSeason20242025!$E$2:$E$1315,TotalTeamGames20242025!$A3,DataRegularSeason20242025!$N$2:$N$1315,1)</f>
        <v>0</v>
      </c>
      <c r="BN4" s="26"/>
      <c r="BO4" s="30">
        <f>SUM(C4:BN4)</f>
        <v>1</v>
      </c>
      <c r="BP4" s="44"/>
      <c r="BQ4" s="40"/>
    </row>
    <row r="5" spans="1:69" x14ac:dyDescent="0.25">
      <c r="A5" s="45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COUNTIFS(DataRegularSeason20242025!$E$2:$E$1315,TotalTeamGames20242025!C$1,DataRegularSeason20242025!$D$2:$D$1315,TotalTeamGames20242025!$A5,DataRegularSeason20242025!$N$2:$N$1315,1)</f>
        <v>0</v>
      </c>
      <c r="E5" s="21"/>
      <c r="F5" s="25"/>
      <c r="G5" s="21"/>
      <c r="H5" s="22">
        <f>COUNTIFS(DataRegularSeason20242025!$E$2:$E$1315,TotalTeamGames20242025!G$1,DataRegularSeason20242025!$D$2:$D$1315,TotalTeamGames20242025!$A5,DataRegularSeason20242025!$N$2:$N$1315,1)</f>
        <v>0</v>
      </c>
      <c r="I5" s="21"/>
      <c r="J5" s="22">
        <f>COUNTIFS(DataRegularSeason20242025!$E$2:$E$1315,TotalTeamGames20242025!I$1,DataRegularSeason20242025!$D$2:$D$1315,TotalTeamGames20242025!$A5,DataRegularSeason20242025!$N$2:$N$1315,1)</f>
        <v>0</v>
      </c>
      <c r="K5" s="21"/>
      <c r="L5" s="22">
        <f>COUNTIFS(DataRegularSeason20242025!$E$2:$E$1315,TotalTeamGames20242025!K$1,DataRegularSeason20242025!$D$2:$D$1315,TotalTeamGames20242025!$A5,DataRegularSeason20242025!$N$2:$N$1315,1)</f>
        <v>0</v>
      </c>
      <c r="M5" s="21"/>
      <c r="N5" s="22">
        <f>COUNTIFS(DataRegularSeason20242025!$E$2:$E$1315,TotalTeamGames20242025!M$1,DataRegularSeason20242025!$D$2:$D$1315,TotalTeamGames20242025!$A5,DataRegularSeason20242025!$N$2:$N$1315,1)</f>
        <v>0</v>
      </c>
      <c r="O5" s="21"/>
      <c r="P5" s="22">
        <f>COUNTIFS(DataRegularSeason20242025!$E$2:$E$1315,TotalTeamGames20242025!O$1,DataRegularSeason20242025!$D$2:$D$1315,TotalTeamGames20242025!$A5,DataRegularSeason20242025!$N$2:$N$1315,1)</f>
        <v>0</v>
      </c>
      <c r="Q5" s="21"/>
      <c r="R5" s="22">
        <f>COUNTIFS(DataRegularSeason20242025!$E$2:$E$1315,TotalTeamGames20242025!Q$1,DataRegularSeason20242025!$D$2:$D$1315,TotalTeamGames20242025!$A5,DataRegularSeason20242025!$N$2:$N$1315,1)</f>
        <v>1</v>
      </c>
      <c r="S5" s="21"/>
      <c r="T5" s="22">
        <f>COUNTIFS(DataRegularSeason20242025!$E$2:$E$1315,TotalTeamGames20242025!S$1,DataRegularSeason20242025!$D$2:$D$1315,TotalTeamGames20242025!$A5,DataRegularSeason20242025!$N$2:$N$1315,1)</f>
        <v>0</v>
      </c>
      <c r="U5" s="21"/>
      <c r="V5" s="22">
        <f>COUNTIFS(DataRegularSeason20242025!$E$2:$E$1315,TotalTeamGames20242025!U$1,DataRegularSeason20242025!$D$2:$D$1315,TotalTeamGames20242025!$A5,DataRegularSeason20242025!$N$2:$N$1315,1)</f>
        <v>0</v>
      </c>
      <c r="W5" s="21"/>
      <c r="X5" s="22">
        <f>COUNTIFS(DataRegularSeason20242025!$E$2:$E$1315,TotalTeamGames20242025!W$1,DataRegularSeason20242025!$D$2:$D$1315,TotalTeamGames20242025!$A5,DataRegularSeason20242025!$N$2:$N$1315,1)</f>
        <v>0</v>
      </c>
      <c r="Y5" s="21"/>
      <c r="Z5" s="22">
        <f>COUNTIFS(DataRegularSeason20242025!$E$2:$E$1315,TotalTeamGames20242025!Y$1,DataRegularSeason20242025!$D$2:$D$1315,TotalTeamGames20242025!$A5,DataRegularSeason20242025!$N$2:$N$1315,1)</f>
        <v>1</v>
      </c>
      <c r="AA5" s="21"/>
      <c r="AB5" s="22">
        <f>COUNTIFS(DataRegularSeason20242025!$E$2:$E$1315,TotalTeamGames20242025!AA$1,DataRegularSeason20242025!$D$2:$D$1315,TotalTeamGames20242025!$A5,DataRegularSeason20242025!$N$2:$N$1315,1)</f>
        <v>0</v>
      </c>
      <c r="AC5" s="21"/>
      <c r="AD5" s="22">
        <f>COUNTIFS(DataRegularSeason20242025!$E$2:$E$1315,TotalTeamGames20242025!AC$1,DataRegularSeason20242025!$D$2:$D$1315,TotalTeamGames20242025!$A5,DataRegularSeason20242025!$N$2:$N$1315,1)</f>
        <v>0</v>
      </c>
      <c r="AE5" s="21"/>
      <c r="AF5" s="22">
        <f>COUNTIFS(DataRegularSeason20242025!$E$2:$E$1315,TotalTeamGames20242025!AE$1,DataRegularSeason20242025!$D$2:$D$1315,TotalTeamGames20242025!$A5,DataRegularSeason20242025!$N$2:$N$1315,1)</f>
        <v>0</v>
      </c>
      <c r="AG5" s="21"/>
      <c r="AH5" s="22">
        <f>COUNTIFS(DataRegularSeason20242025!$E$2:$E$1315,TotalTeamGames20242025!AG$1,DataRegularSeason20242025!$D$2:$D$1315,TotalTeamGames20242025!$A5,DataRegularSeason20242025!$N$2:$N$1315,1)</f>
        <v>0</v>
      </c>
      <c r="AI5" s="21"/>
      <c r="AJ5" s="22">
        <f>COUNTIFS(DataRegularSeason20242025!$E$2:$E$1315,TotalTeamGames20242025!AI$1,DataRegularSeason20242025!$D$2:$D$1315,TotalTeamGames20242025!$A5,DataRegularSeason20242025!$N$2:$N$1315,1)</f>
        <v>0</v>
      </c>
      <c r="AK5" s="21"/>
      <c r="AL5" s="22">
        <f>COUNTIFS(DataRegularSeason20242025!$E$2:$E$1315,TotalTeamGames20242025!AK$1,DataRegularSeason20242025!$D$2:$D$1315,TotalTeamGames20242025!$A5,DataRegularSeason20242025!$N$2:$N$1315,1)</f>
        <v>0</v>
      </c>
      <c r="AM5" s="21"/>
      <c r="AN5" s="22">
        <f>COUNTIFS(DataRegularSeason20242025!$E$2:$E$1315,TotalTeamGames20242025!AM$1,DataRegularSeason20242025!$D$2:$D$1315,TotalTeamGames20242025!$A5,DataRegularSeason20242025!$N$2:$N$1315,1)</f>
        <v>0</v>
      </c>
      <c r="AO5" s="21"/>
      <c r="AP5" s="22">
        <f>COUNTIFS(DataRegularSeason20242025!$E$2:$E$1315,TotalTeamGames20242025!AO$1,DataRegularSeason20242025!$D$2:$D$1315,TotalTeamGames20242025!$A5,DataRegularSeason20242025!$N$2:$N$1315,1)</f>
        <v>0</v>
      </c>
      <c r="AQ5" s="21"/>
      <c r="AR5" s="22">
        <f>COUNTIFS(DataRegularSeason20242025!$E$2:$E$1315,TotalTeamGames20242025!AQ$1,DataRegularSeason20242025!$D$2:$D$1315,TotalTeamGames20242025!$A5,DataRegularSeason20242025!$N$2:$N$1315,1)</f>
        <v>0</v>
      </c>
      <c r="AS5" s="21"/>
      <c r="AT5" s="22">
        <f>COUNTIFS(DataRegularSeason20242025!$E$2:$E$1315,TotalTeamGames20242025!AS$1,DataRegularSeason20242025!$D$2:$D$1315,TotalTeamGames20242025!$A5,DataRegularSeason20242025!$N$2:$N$1315,1)</f>
        <v>0</v>
      </c>
      <c r="AU5" s="21"/>
      <c r="AV5" s="22">
        <f>COUNTIFS(DataRegularSeason20242025!$E$2:$E$1315,TotalTeamGames20242025!AU$1,DataRegularSeason20242025!$D$2:$D$1315,TotalTeamGames20242025!$A5,DataRegularSeason20242025!$N$2:$N$1315,1)</f>
        <v>0</v>
      </c>
      <c r="AW5" s="21"/>
      <c r="AX5" s="22">
        <f>COUNTIFS(DataRegularSeason20242025!$E$2:$E$1315,TotalTeamGames20242025!AW$1,DataRegularSeason20242025!$D$2:$D$1315,TotalTeamGames20242025!$A5,DataRegularSeason20242025!$N$2:$N$1315,1)</f>
        <v>0</v>
      </c>
      <c r="AY5" s="21"/>
      <c r="AZ5" s="22">
        <f>COUNTIFS(DataRegularSeason20242025!$E$2:$E$1315,TotalTeamGames20242025!AY$1,DataRegularSeason20242025!$D$2:$D$1315,TotalTeamGames20242025!$A5,DataRegularSeason20242025!$N$2:$N$1315,1)</f>
        <v>0</v>
      </c>
      <c r="BA5" s="21"/>
      <c r="BB5" s="22">
        <f>COUNTIFS(DataRegularSeason20242025!$E$2:$E$1315,TotalTeamGames20242025!BA$1,DataRegularSeason20242025!$D$2:$D$1315,TotalTeamGames20242025!$A5,DataRegularSeason20242025!$N$2:$N$1315,1)</f>
        <v>0</v>
      </c>
      <c r="BC5" s="21"/>
      <c r="BD5" s="22">
        <f>COUNTIFS(DataRegularSeason20242025!$E$2:$E$1315,TotalTeamGames20242025!BC$1,DataRegularSeason20242025!$D$2:$D$1315,TotalTeamGames20242025!$A5,DataRegularSeason20242025!$N$2:$N$1315,1)</f>
        <v>0</v>
      </c>
      <c r="BE5" s="21"/>
      <c r="BF5" s="22">
        <f>COUNTIFS(DataRegularSeason20242025!$E$2:$E$1315,TotalTeamGames20242025!BE$1,DataRegularSeason20242025!$D$2:$D$1315,TotalTeamGames20242025!$A5,DataRegularSeason20242025!$N$2:$N$1315,1)</f>
        <v>0</v>
      </c>
      <c r="BG5" s="21"/>
      <c r="BH5" s="22">
        <f>COUNTIFS(DataRegularSeason20242025!$E$2:$E$1315,TotalTeamGames20242025!BG$1,DataRegularSeason20242025!$D$2:$D$1315,TotalTeamGames20242025!$A5,DataRegularSeason20242025!$N$2:$N$1315,1)</f>
        <v>0</v>
      </c>
      <c r="BI5" s="21"/>
      <c r="BJ5" s="22">
        <f>COUNTIFS(DataRegularSeason20242025!$E$2:$E$1315,TotalTeamGames20242025!BI$1,DataRegularSeason20242025!$D$2:$D$1315,TotalTeamGames20242025!$A5,DataRegularSeason20242025!$N$2:$N$1315,1)</f>
        <v>0</v>
      </c>
      <c r="BK5" s="21"/>
      <c r="BL5" s="22">
        <f>COUNTIFS(DataRegularSeason20242025!$E$2:$E$1315,TotalTeamGames20242025!BK$1,DataRegularSeason20242025!$D$2:$D$1315,TotalTeamGames20242025!$A5,DataRegularSeason20242025!$N$2:$N$1315,1)</f>
        <v>0</v>
      </c>
      <c r="BM5" s="21"/>
      <c r="BN5" s="22">
        <f>COUNTIFS(DataRegularSeason20242025!$E$2:$E$1315,TotalTeamGames20242025!BM$1,DataRegularSeason20242025!$D$2:$D$1315,TotalTeamGames20242025!$A5,DataRegularSeason20242025!$N$2:$N$1315,1)</f>
        <v>0</v>
      </c>
      <c r="BO5" s="29">
        <f t="shared" ref="BO5:BO66" si="0">SUM(C5:BN5)</f>
        <v>2</v>
      </c>
      <c r="BP5" s="44">
        <f t="shared" ref="BP5" si="1">BO5+BO6</f>
        <v>5</v>
      </c>
      <c r="BQ5" s="40">
        <f t="shared" ref="BQ5" si="2">82-BP5</f>
        <v>77</v>
      </c>
    </row>
    <row r="6" spans="1:69" x14ac:dyDescent="0.25">
      <c r="A6" s="41"/>
      <c r="B6" s="23" t="s">
        <v>80</v>
      </c>
      <c r="C6" s="24">
        <f>COUNTIFS(DataRegularSeason20242025!$D$2:$D$1315,TotalTeamGames20242025!C$1,DataRegularSeason20242025!$E$2:$E$1315,TotalTeamGames20242025!$A5,DataRegularSeason20242025!$N$2:$N$1315,1)</f>
        <v>0</v>
      </c>
      <c r="D6" s="26"/>
      <c r="E6" s="24"/>
      <c r="F6" s="26"/>
      <c r="G6" s="24">
        <f>COUNTIFS(DataRegularSeason20242025!$D$2:$D$1315,TotalTeamGames20242025!G$1,DataRegularSeason20242025!$E$2:$E$1315,TotalTeamGames20242025!$A5,DataRegularSeason20242025!$N$2:$N$1315,1)</f>
        <v>0</v>
      </c>
      <c r="H6" s="26"/>
      <c r="I6" s="24">
        <f>COUNTIFS(DataRegularSeason20242025!$D$2:$D$1315,TotalTeamGames20242025!I$1,DataRegularSeason20242025!$E$2:$E$1315,TotalTeamGames20242025!$A5,DataRegularSeason20242025!$N$2:$N$1315,1)</f>
        <v>0</v>
      </c>
      <c r="J6" s="26"/>
      <c r="K6" s="24">
        <f>COUNTIFS(DataRegularSeason20242025!$D$2:$D$1315,TotalTeamGames20242025!K$1,DataRegularSeason20242025!$E$2:$E$1315,TotalTeamGames20242025!$A5,DataRegularSeason20242025!$N$2:$N$1315,1)</f>
        <v>0</v>
      </c>
      <c r="L6" s="26"/>
      <c r="M6" s="24">
        <f>COUNTIFS(DataRegularSeason20242025!$D$2:$D$1315,TotalTeamGames20242025!M$1,DataRegularSeason20242025!$E$2:$E$1315,TotalTeamGames20242025!$A5,DataRegularSeason20242025!$N$2:$N$1315,1)</f>
        <v>0</v>
      </c>
      <c r="N6" s="26"/>
      <c r="O6" s="24">
        <f>COUNTIFS(DataRegularSeason20242025!$D$2:$D$1315,TotalTeamGames20242025!O$1,DataRegularSeason20242025!$E$2:$E$1315,TotalTeamGames20242025!$A5,DataRegularSeason20242025!$N$2:$N$1315,1)</f>
        <v>0</v>
      </c>
      <c r="P6" s="26"/>
      <c r="Q6" s="24">
        <f>COUNTIFS(DataRegularSeason20242025!$D$2:$D$1315,TotalTeamGames20242025!Q$1,DataRegularSeason20242025!$E$2:$E$1315,TotalTeamGames20242025!$A5,DataRegularSeason20242025!$N$2:$N$1315,1)</f>
        <v>0</v>
      </c>
      <c r="R6" s="26"/>
      <c r="S6" s="24">
        <f>COUNTIFS(DataRegularSeason20242025!$D$2:$D$1315,TotalTeamGames20242025!S$1,DataRegularSeason20242025!$E$2:$E$1315,TotalTeamGames20242025!$A5,DataRegularSeason20242025!$N$2:$N$1315,1)</f>
        <v>0</v>
      </c>
      <c r="T6" s="26"/>
      <c r="U6" s="24">
        <f>COUNTIFS(DataRegularSeason20242025!$D$2:$D$1315,TotalTeamGames20242025!U$1,DataRegularSeason20242025!$E$2:$E$1315,TotalTeamGames20242025!$A5,DataRegularSeason20242025!$N$2:$N$1315,1)</f>
        <v>0</v>
      </c>
      <c r="V6" s="26"/>
      <c r="W6" s="24">
        <f>COUNTIFS(DataRegularSeason20242025!$D$2:$D$1315,TotalTeamGames20242025!W$1,DataRegularSeason20242025!$E$2:$E$1315,TotalTeamGames20242025!$A5,DataRegularSeason20242025!$N$2:$N$1315,1)</f>
        <v>0</v>
      </c>
      <c r="X6" s="26"/>
      <c r="Y6" s="24">
        <f>COUNTIFS(DataRegularSeason20242025!$D$2:$D$1315,TotalTeamGames20242025!Y$1,DataRegularSeason20242025!$E$2:$E$1315,TotalTeamGames20242025!$A5,DataRegularSeason20242025!$N$2:$N$1315,1)</f>
        <v>1</v>
      </c>
      <c r="Z6" s="26"/>
      <c r="AA6" s="24">
        <f>COUNTIFS(DataRegularSeason20242025!$D$2:$D$1315,TotalTeamGames20242025!AA$1,DataRegularSeason20242025!$E$2:$E$1315,TotalTeamGames20242025!$A5,DataRegularSeason20242025!$N$2:$N$1315,1)</f>
        <v>1</v>
      </c>
      <c r="AB6" s="26"/>
      <c r="AC6" s="24">
        <f>COUNTIFS(DataRegularSeason20242025!$D$2:$D$1315,TotalTeamGames20242025!AC$1,DataRegularSeason20242025!$E$2:$E$1315,TotalTeamGames20242025!$A5,DataRegularSeason20242025!$N$2:$N$1315,1)</f>
        <v>0</v>
      </c>
      <c r="AD6" s="26"/>
      <c r="AE6" s="24">
        <f>COUNTIFS(DataRegularSeason20242025!$D$2:$D$1315,TotalTeamGames20242025!AE$1,DataRegularSeason20242025!$E$2:$E$1315,TotalTeamGames20242025!$A5,DataRegularSeason20242025!$N$2:$N$1315,1)</f>
        <v>1</v>
      </c>
      <c r="AF6" s="26"/>
      <c r="AG6" s="24">
        <f>COUNTIFS(DataRegularSeason20242025!$D$2:$D$1315,TotalTeamGames20242025!AG$1,DataRegularSeason20242025!$E$2:$E$1315,TotalTeamGames20242025!$A5,DataRegularSeason20242025!$N$2:$N$1315,1)</f>
        <v>0</v>
      </c>
      <c r="AH6" s="26"/>
      <c r="AI6" s="24">
        <f>COUNTIFS(DataRegularSeason20242025!$D$2:$D$1315,TotalTeamGames20242025!AI$1,DataRegularSeason20242025!$E$2:$E$1315,TotalTeamGames20242025!$A5,DataRegularSeason20242025!$N$2:$N$1315,1)</f>
        <v>0</v>
      </c>
      <c r="AJ6" s="26"/>
      <c r="AK6" s="24">
        <f>COUNTIFS(DataRegularSeason20242025!$D$2:$D$1315,TotalTeamGames20242025!AK$1,DataRegularSeason20242025!$E$2:$E$1315,TotalTeamGames20242025!$A5,DataRegularSeason20242025!$N$2:$N$1315,1)</f>
        <v>0</v>
      </c>
      <c r="AL6" s="26"/>
      <c r="AM6" s="24">
        <f>COUNTIFS(DataRegularSeason20242025!$D$2:$D$1315,TotalTeamGames20242025!AM$1,DataRegularSeason20242025!$E$2:$E$1315,TotalTeamGames20242025!$A5,DataRegularSeason20242025!$N$2:$N$1315,1)</f>
        <v>0</v>
      </c>
      <c r="AN6" s="26"/>
      <c r="AO6" s="24">
        <f>COUNTIFS(DataRegularSeason20242025!$D$2:$D$1315,TotalTeamGames20242025!AO$1,DataRegularSeason20242025!$E$2:$E$1315,TotalTeamGames20242025!$A5,DataRegularSeason20242025!$N$2:$N$1315,1)</f>
        <v>0</v>
      </c>
      <c r="AP6" s="26"/>
      <c r="AQ6" s="24">
        <f>COUNTIFS(DataRegularSeason20242025!$D$2:$D$1315,TotalTeamGames20242025!AQ$1,DataRegularSeason20242025!$E$2:$E$1315,TotalTeamGames20242025!$A5,DataRegularSeason20242025!$N$2:$N$1315,1)</f>
        <v>0</v>
      </c>
      <c r="AR6" s="26"/>
      <c r="AS6" s="24">
        <f>COUNTIFS(DataRegularSeason20242025!$D$2:$D$1315,TotalTeamGames20242025!AS$1,DataRegularSeason20242025!$E$2:$E$1315,TotalTeamGames20242025!$A5,DataRegularSeason20242025!$N$2:$N$1315,1)</f>
        <v>0</v>
      </c>
      <c r="AT6" s="26"/>
      <c r="AU6" s="24">
        <f>COUNTIFS(DataRegularSeason20242025!$D$2:$D$1315,TotalTeamGames20242025!AU$1,DataRegularSeason20242025!$E$2:$E$1315,TotalTeamGames20242025!$A5,DataRegularSeason20242025!$N$2:$N$1315,1)</f>
        <v>0</v>
      </c>
      <c r="AV6" s="26"/>
      <c r="AW6" s="24">
        <f>COUNTIFS(DataRegularSeason20242025!$D$2:$D$1315,TotalTeamGames20242025!AW$1,DataRegularSeason20242025!$E$2:$E$1315,TotalTeamGames20242025!$A5,DataRegularSeason20242025!$N$2:$N$1315,1)</f>
        <v>0</v>
      </c>
      <c r="AX6" s="26"/>
      <c r="AY6" s="24">
        <f>COUNTIFS(DataRegularSeason20242025!$D$2:$D$1315,TotalTeamGames20242025!AY$1,DataRegularSeason20242025!$E$2:$E$1315,TotalTeamGames20242025!$A5,DataRegularSeason20242025!$N$2:$N$1315,1)</f>
        <v>0</v>
      </c>
      <c r="AZ6" s="26"/>
      <c r="BA6" s="24">
        <f>COUNTIFS(DataRegularSeason20242025!$D$2:$D$1315,TotalTeamGames20242025!BA$1,DataRegularSeason20242025!$E$2:$E$1315,TotalTeamGames20242025!$A5,DataRegularSeason20242025!$N$2:$N$1315,1)</f>
        <v>0</v>
      </c>
      <c r="BB6" s="26"/>
      <c r="BC6" s="24">
        <f>COUNTIFS(DataRegularSeason20242025!$D$2:$D$1315,TotalTeamGames20242025!BC$1,DataRegularSeason20242025!$E$2:$E$1315,TotalTeamGames20242025!$A5,DataRegularSeason20242025!$N$2:$N$1315,1)</f>
        <v>0</v>
      </c>
      <c r="BD6" s="26"/>
      <c r="BE6" s="24">
        <f>COUNTIFS(DataRegularSeason20242025!$D$2:$D$1315,TotalTeamGames20242025!BE$1,DataRegularSeason20242025!$E$2:$E$1315,TotalTeamGames20242025!$A5,DataRegularSeason20242025!$N$2:$N$1315,1)</f>
        <v>0</v>
      </c>
      <c r="BF6" s="26"/>
      <c r="BG6" s="24">
        <f>COUNTIFS(DataRegularSeason20242025!$D$2:$D$1315,TotalTeamGames20242025!BG$1,DataRegularSeason20242025!$E$2:$E$1315,TotalTeamGames20242025!$A5,DataRegularSeason20242025!$N$2:$N$1315,1)</f>
        <v>0</v>
      </c>
      <c r="BH6" s="26"/>
      <c r="BI6" s="24">
        <f>COUNTIFS(DataRegularSeason20242025!$D$2:$D$1315,TotalTeamGames20242025!BI$1,DataRegularSeason20242025!$E$2:$E$1315,TotalTeamGames20242025!$A5,DataRegularSeason20242025!$N$2:$N$1315,1)</f>
        <v>0</v>
      </c>
      <c r="BJ6" s="26"/>
      <c r="BK6" s="24">
        <f>COUNTIFS(DataRegularSeason20242025!$D$2:$D$1315,TotalTeamGames20242025!BK$1,DataRegularSeason20242025!$E$2:$E$1315,TotalTeamGames20242025!$A5,DataRegularSeason20242025!$N$2:$N$1315,1)</f>
        <v>0</v>
      </c>
      <c r="BL6" s="26"/>
      <c r="BM6" s="24">
        <f>COUNTIFS(DataRegularSeason20242025!$D$2:$D$1315,TotalTeamGames20242025!BM$1,DataRegularSeason20242025!$E$2:$E$1315,TotalTeamGames20242025!$A5,DataRegularSeason20242025!$N$2:$N$1315,1)</f>
        <v>0</v>
      </c>
      <c r="BN6" s="26"/>
      <c r="BO6" s="30">
        <f t="shared" si="0"/>
        <v>3</v>
      </c>
      <c r="BP6" s="44"/>
      <c r="BQ6" s="40"/>
    </row>
    <row r="7" spans="1:69" x14ac:dyDescent="0.25">
      <c r="A7" s="45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COUNTIFS(DataRegularSeason20242025!$E$2:$E$1315,TotalTeamGames20242025!C$1,DataRegularSeason20242025!$D$2:$D$1315,TotalTeamGames20242025!$A7,DataRegularSeason20242025!$N$2:$N$1315,1)</f>
        <v>0</v>
      </c>
      <c r="E7" s="21"/>
      <c r="F7" s="22">
        <f>COUNTIFS(DataRegularSeason20242025!$E$2:$E$1315,TotalTeamGames20242025!E$1,DataRegularSeason20242025!$D$2:$D$1315,TotalTeamGames20242025!$A7,DataRegularSeason20242025!$N$2:$N$1315,1)</f>
        <v>0</v>
      </c>
      <c r="G7" s="21"/>
      <c r="H7" s="25"/>
      <c r="I7" s="21"/>
      <c r="J7" s="22">
        <f>COUNTIFS(DataRegularSeason20242025!$E$2:$E$1315,TotalTeamGames20242025!I$1,DataRegularSeason20242025!$D$2:$D$1315,TotalTeamGames20242025!$A7,DataRegularSeason20242025!$N$2:$N$1315,1)</f>
        <v>0</v>
      </c>
      <c r="K7" s="21"/>
      <c r="L7" s="22">
        <f>COUNTIFS(DataRegularSeason20242025!$E$2:$E$1315,TotalTeamGames20242025!K$1,DataRegularSeason20242025!$D$2:$D$1315,TotalTeamGames20242025!$A7,DataRegularSeason20242025!$N$2:$N$1315,1)</f>
        <v>1</v>
      </c>
      <c r="M7" s="21"/>
      <c r="N7" s="22">
        <f>COUNTIFS(DataRegularSeason20242025!$E$2:$E$1315,TotalTeamGames20242025!M$1,DataRegularSeason20242025!$D$2:$D$1315,TotalTeamGames20242025!$A7,DataRegularSeason20242025!$N$2:$N$1315,1)</f>
        <v>0</v>
      </c>
      <c r="O7" s="21"/>
      <c r="P7" s="22">
        <f>COUNTIFS(DataRegularSeason20242025!$E$2:$E$1315,TotalTeamGames20242025!O$1,DataRegularSeason20242025!$D$2:$D$1315,TotalTeamGames20242025!$A7,DataRegularSeason20242025!$N$2:$N$1315,1)</f>
        <v>0</v>
      </c>
      <c r="Q7" s="21"/>
      <c r="R7" s="22">
        <f>COUNTIFS(DataRegularSeason20242025!$E$2:$E$1315,TotalTeamGames20242025!Q$1,DataRegularSeason20242025!$D$2:$D$1315,TotalTeamGames20242025!$A7,DataRegularSeason20242025!$N$2:$N$1315,1)</f>
        <v>0</v>
      </c>
      <c r="S7" s="21"/>
      <c r="T7" s="22">
        <f>COUNTIFS(DataRegularSeason20242025!$E$2:$E$1315,TotalTeamGames20242025!S$1,DataRegularSeason20242025!$D$2:$D$1315,TotalTeamGames20242025!$A7,DataRegularSeason20242025!$N$2:$N$1315,1)</f>
        <v>0</v>
      </c>
      <c r="U7" s="21"/>
      <c r="V7" s="22">
        <f>COUNTIFS(DataRegularSeason20242025!$E$2:$E$1315,TotalTeamGames20242025!U$1,DataRegularSeason20242025!$D$2:$D$1315,TotalTeamGames20242025!$A7,DataRegularSeason20242025!$N$2:$N$1315,1)</f>
        <v>0</v>
      </c>
      <c r="W7" s="21"/>
      <c r="X7" s="22">
        <f>COUNTIFS(DataRegularSeason20242025!$E$2:$E$1315,TotalTeamGames20242025!W$1,DataRegularSeason20242025!$D$2:$D$1315,TotalTeamGames20242025!$A7,DataRegularSeason20242025!$N$2:$N$1315,1)</f>
        <v>0</v>
      </c>
      <c r="Y7" s="21"/>
      <c r="Z7" s="22">
        <f>COUNTIFS(DataRegularSeason20242025!$E$2:$E$1315,TotalTeamGames20242025!Y$1,DataRegularSeason20242025!$D$2:$D$1315,TotalTeamGames20242025!$A7,DataRegularSeason20242025!$N$2:$N$1315,1)</f>
        <v>0</v>
      </c>
      <c r="AA7" s="21"/>
      <c r="AB7" s="22">
        <f>COUNTIFS(DataRegularSeason20242025!$E$2:$E$1315,TotalTeamGames20242025!AA$1,DataRegularSeason20242025!$D$2:$D$1315,TotalTeamGames20242025!$A7,DataRegularSeason20242025!$N$2:$N$1315,1)</f>
        <v>0</v>
      </c>
      <c r="AC7" s="21"/>
      <c r="AD7" s="22">
        <f>COUNTIFS(DataRegularSeason20242025!$E$2:$E$1315,TotalTeamGames20242025!AC$1,DataRegularSeason20242025!$D$2:$D$1315,TotalTeamGames20242025!$A7,DataRegularSeason20242025!$N$2:$N$1315,1)</f>
        <v>0</v>
      </c>
      <c r="AE7" s="21"/>
      <c r="AF7" s="22">
        <f>COUNTIFS(DataRegularSeason20242025!$E$2:$E$1315,TotalTeamGames20242025!AE$1,DataRegularSeason20242025!$D$2:$D$1315,TotalTeamGames20242025!$A7,DataRegularSeason20242025!$N$2:$N$1315,1)</f>
        <v>0</v>
      </c>
      <c r="AG7" s="21"/>
      <c r="AH7" s="22">
        <f>COUNTIFS(DataRegularSeason20242025!$E$2:$E$1315,TotalTeamGames20242025!AG$1,DataRegularSeason20242025!$D$2:$D$1315,TotalTeamGames20242025!$A7,DataRegularSeason20242025!$N$2:$N$1315,1)</f>
        <v>1</v>
      </c>
      <c r="AI7" s="21"/>
      <c r="AJ7" s="22">
        <f>COUNTIFS(DataRegularSeason20242025!$E$2:$E$1315,TotalTeamGames20242025!AI$1,DataRegularSeason20242025!$D$2:$D$1315,TotalTeamGames20242025!$A7,DataRegularSeason20242025!$N$2:$N$1315,1)</f>
        <v>0</v>
      </c>
      <c r="AK7" s="21"/>
      <c r="AL7" s="22">
        <f>COUNTIFS(DataRegularSeason20242025!$E$2:$E$1315,TotalTeamGames20242025!AK$1,DataRegularSeason20242025!$D$2:$D$1315,TotalTeamGames20242025!$A7,DataRegularSeason20242025!$N$2:$N$1315,1)</f>
        <v>0</v>
      </c>
      <c r="AM7" s="21"/>
      <c r="AN7" s="22">
        <f>COUNTIFS(DataRegularSeason20242025!$E$2:$E$1315,TotalTeamGames20242025!AM$1,DataRegularSeason20242025!$D$2:$D$1315,TotalTeamGames20242025!$A7,DataRegularSeason20242025!$N$2:$N$1315,1)</f>
        <v>0</v>
      </c>
      <c r="AO7" s="21"/>
      <c r="AP7" s="22">
        <f>COUNTIFS(DataRegularSeason20242025!$E$2:$E$1315,TotalTeamGames20242025!AO$1,DataRegularSeason20242025!$D$2:$D$1315,TotalTeamGames20242025!$A7,DataRegularSeason20242025!$N$2:$N$1315,1)</f>
        <v>0</v>
      </c>
      <c r="AQ7" s="21"/>
      <c r="AR7" s="22">
        <f>COUNTIFS(DataRegularSeason20242025!$E$2:$E$1315,TotalTeamGames20242025!AQ$1,DataRegularSeason20242025!$D$2:$D$1315,TotalTeamGames20242025!$A7,DataRegularSeason20242025!$N$2:$N$1315,1)</f>
        <v>0</v>
      </c>
      <c r="AS7" s="21"/>
      <c r="AT7" s="22">
        <f>COUNTIFS(DataRegularSeason20242025!$E$2:$E$1315,TotalTeamGames20242025!AS$1,DataRegularSeason20242025!$D$2:$D$1315,TotalTeamGames20242025!$A7,DataRegularSeason20242025!$N$2:$N$1315,1)</f>
        <v>1</v>
      </c>
      <c r="AU7" s="21"/>
      <c r="AV7" s="22">
        <f>COUNTIFS(DataRegularSeason20242025!$E$2:$E$1315,TotalTeamGames20242025!AU$1,DataRegularSeason20242025!$D$2:$D$1315,TotalTeamGames20242025!$A7,DataRegularSeason20242025!$N$2:$N$1315,1)</f>
        <v>0</v>
      </c>
      <c r="AW7" s="21"/>
      <c r="AX7" s="22">
        <f>COUNTIFS(DataRegularSeason20242025!$E$2:$E$1315,TotalTeamGames20242025!AW$1,DataRegularSeason20242025!$D$2:$D$1315,TotalTeamGames20242025!$A7,DataRegularSeason20242025!$N$2:$N$1315,1)</f>
        <v>0</v>
      </c>
      <c r="AY7" s="21"/>
      <c r="AZ7" s="22">
        <f>COUNTIFS(DataRegularSeason20242025!$E$2:$E$1315,TotalTeamGames20242025!AY$1,DataRegularSeason20242025!$D$2:$D$1315,TotalTeamGames20242025!$A7,DataRegularSeason20242025!$N$2:$N$1315,1)</f>
        <v>0</v>
      </c>
      <c r="BA7" s="21"/>
      <c r="BB7" s="22">
        <f>COUNTIFS(DataRegularSeason20242025!$E$2:$E$1315,TotalTeamGames20242025!BA$1,DataRegularSeason20242025!$D$2:$D$1315,TotalTeamGames20242025!$A7,DataRegularSeason20242025!$N$2:$N$1315,1)</f>
        <v>0</v>
      </c>
      <c r="BC7" s="21"/>
      <c r="BD7" s="22">
        <f>COUNTIFS(DataRegularSeason20242025!$E$2:$E$1315,TotalTeamGames20242025!BC$1,DataRegularSeason20242025!$D$2:$D$1315,TotalTeamGames20242025!$A7,DataRegularSeason20242025!$N$2:$N$1315,1)</f>
        <v>0</v>
      </c>
      <c r="BE7" s="21"/>
      <c r="BF7" s="22">
        <f>COUNTIFS(DataRegularSeason20242025!$E$2:$E$1315,TotalTeamGames20242025!BE$1,DataRegularSeason20242025!$D$2:$D$1315,TotalTeamGames20242025!$A7,DataRegularSeason20242025!$N$2:$N$1315,1)</f>
        <v>0</v>
      </c>
      <c r="BG7" s="21"/>
      <c r="BH7" s="22">
        <f>COUNTIFS(DataRegularSeason20242025!$E$2:$E$1315,TotalTeamGames20242025!BG$1,DataRegularSeason20242025!$D$2:$D$1315,TotalTeamGames20242025!$A7,DataRegularSeason20242025!$N$2:$N$1315,1)</f>
        <v>0</v>
      </c>
      <c r="BI7" s="21"/>
      <c r="BJ7" s="22">
        <f>COUNTIFS(DataRegularSeason20242025!$E$2:$E$1315,TotalTeamGames20242025!BI$1,DataRegularSeason20242025!$D$2:$D$1315,TotalTeamGames20242025!$A7,DataRegularSeason20242025!$N$2:$N$1315,1)</f>
        <v>0</v>
      </c>
      <c r="BK7" s="21"/>
      <c r="BL7" s="22">
        <f>COUNTIFS(DataRegularSeason20242025!$E$2:$E$1315,TotalTeamGames20242025!BK$1,DataRegularSeason20242025!$D$2:$D$1315,TotalTeamGames20242025!$A7,DataRegularSeason20242025!$N$2:$N$1315,1)</f>
        <v>0</v>
      </c>
      <c r="BM7" s="21"/>
      <c r="BN7" s="22">
        <f>COUNTIFS(DataRegularSeason20242025!$E$2:$E$1315,TotalTeamGames20242025!BM$1,DataRegularSeason20242025!$D$2:$D$1315,TotalTeamGames20242025!$A7,DataRegularSeason20242025!$N$2:$N$1315,1)</f>
        <v>0</v>
      </c>
      <c r="BO7" s="29">
        <f t="shared" si="0"/>
        <v>3</v>
      </c>
      <c r="BP7" s="44">
        <f t="shared" ref="BP7" si="3">BO7+BO8</f>
        <v>6</v>
      </c>
      <c r="BQ7" s="40">
        <f t="shared" ref="BQ7" si="4">82-BP7</f>
        <v>76</v>
      </c>
    </row>
    <row r="8" spans="1:69" x14ac:dyDescent="0.25">
      <c r="A8" s="41"/>
      <c r="B8" s="23" t="s">
        <v>80</v>
      </c>
      <c r="C8" s="24">
        <f>COUNTIFS(DataRegularSeason20242025!$D$2:$D$1315,TotalTeamGames20242025!C$1,DataRegularSeason20242025!$E$2:$E$1315,TotalTeamGames20242025!$A7,DataRegularSeason20242025!$N$2:$N$1315,1)</f>
        <v>0</v>
      </c>
      <c r="D8" s="26"/>
      <c r="E8" s="24">
        <f>COUNTIFS(DataRegularSeason20242025!$D$2:$D$1315,TotalTeamGames20242025!E$1,DataRegularSeason20242025!$E$2:$E$1315,TotalTeamGames20242025!$A7,DataRegularSeason20242025!$N$2:$N$1315,1)</f>
        <v>0</v>
      </c>
      <c r="F8" s="26"/>
      <c r="G8" s="24"/>
      <c r="H8" s="26"/>
      <c r="I8" s="24">
        <f>COUNTIFS(DataRegularSeason20242025!$D$2:$D$1315,TotalTeamGames20242025!I$1,DataRegularSeason20242025!$E$2:$E$1315,TotalTeamGames20242025!$A7,DataRegularSeason20242025!$N$2:$N$1315,1)</f>
        <v>0</v>
      </c>
      <c r="J8" s="26"/>
      <c r="K8" s="24">
        <f>COUNTIFS(DataRegularSeason20242025!$D$2:$D$1315,TotalTeamGames20242025!K$1,DataRegularSeason20242025!$E$2:$E$1315,TotalTeamGames20242025!$A7,DataRegularSeason20242025!$N$2:$N$1315,1)</f>
        <v>0</v>
      </c>
      <c r="L8" s="26"/>
      <c r="M8" s="24">
        <f>COUNTIFS(DataRegularSeason20242025!$D$2:$D$1315,TotalTeamGames20242025!M$1,DataRegularSeason20242025!$E$2:$E$1315,TotalTeamGames20242025!$A7,DataRegularSeason20242025!$N$2:$N$1315,1)</f>
        <v>0</v>
      </c>
      <c r="N8" s="26"/>
      <c r="O8" s="24">
        <f>COUNTIFS(DataRegularSeason20242025!$D$2:$D$1315,TotalTeamGames20242025!O$1,DataRegularSeason20242025!$E$2:$E$1315,TotalTeamGames20242025!$A7,DataRegularSeason20242025!$N$2:$N$1315,1)</f>
        <v>0</v>
      </c>
      <c r="P8" s="26"/>
      <c r="Q8" s="24">
        <f>COUNTIFS(DataRegularSeason20242025!$D$2:$D$1315,TotalTeamGames20242025!Q$1,DataRegularSeason20242025!$E$2:$E$1315,TotalTeamGames20242025!$A7,DataRegularSeason20242025!$N$2:$N$1315,1)</f>
        <v>0</v>
      </c>
      <c r="R8" s="26"/>
      <c r="S8" s="24">
        <f>COUNTIFS(DataRegularSeason20242025!$D$2:$D$1315,TotalTeamGames20242025!S$1,DataRegularSeason20242025!$E$2:$E$1315,TotalTeamGames20242025!$A7,DataRegularSeason20242025!$N$2:$N$1315,1)</f>
        <v>0</v>
      </c>
      <c r="T8" s="26"/>
      <c r="U8" s="24">
        <f>COUNTIFS(DataRegularSeason20242025!$D$2:$D$1315,TotalTeamGames20242025!U$1,DataRegularSeason20242025!$E$2:$E$1315,TotalTeamGames20242025!$A7,DataRegularSeason20242025!$N$2:$N$1315,1)</f>
        <v>0</v>
      </c>
      <c r="V8" s="26"/>
      <c r="W8" s="24">
        <f>COUNTIFS(DataRegularSeason20242025!$D$2:$D$1315,TotalTeamGames20242025!W$1,DataRegularSeason20242025!$E$2:$E$1315,TotalTeamGames20242025!$A7,DataRegularSeason20242025!$N$2:$N$1315,1)</f>
        <v>0</v>
      </c>
      <c r="X8" s="26"/>
      <c r="Y8" s="24">
        <f>COUNTIFS(DataRegularSeason20242025!$D$2:$D$1315,TotalTeamGames20242025!Y$1,DataRegularSeason20242025!$E$2:$E$1315,TotalTeamGames20242025!$A7,DataRegularSeason20242025!$N$2:$N$1315,1)</f>
        <v>1</v>
      </c>
      <c r="Z8" s="26"/>
      <c r="AA8" s="24">
        <f>COUNTIFS(DataRegularSeason20242025!$D$2:$D$1315,TotalTeamGames20242025!AA$1,DataRegularSeason20242025!$E$2:$E$1315,TotalTeamGames20242025!$A7,DataRegularSeason20242025!$N$2:$N$1315,1)</f>
        <v>1</v>
      </c>
      <c r="AB8" s="26"/>
      <c r="AC8" s="24">
        <f>COUNTIFS(DataRegularSeason20242025!$D$2:$D$1315,TotalTeamGames20242025!AC$1,DataRegularSeason20242025!$E$2:$E$1315,TotalTeamGames20242025!$A7,DataRegularSeason20242025!$N$2:$N$1315,1)</f>
        <v>0</v>
      </c>
      <c r="AD8" s="26"/>
      <c r="AE8" s="24">
        <f>COUNTIFS(DataRegularSeason20242025!$D$2:$D$1315,TotalTeamGames20242025!AE$1,DataRegularSeason20242025!$E$2:$E$1315,TotalTeamGames20242025!$A7,DataRegularSeason20242025!$N$2:$N$1315,1)</f>
        <v>0</v>
      </c>
      <c r="AF8" s="26"/>
      <c r="AG8" s="24">
        <f>COUNTIFS(DataRegularSeason20242025!$D$2:$D$1315,TotalTeamGames20242025!AG$1,DataRegularSeason20242025!$E$2:$E$1315,TotalTeamGames20242025!$A7,DataRegularSeason20242025!$N$2:$N$1315,1)</f>
        <v>1</v>
      </c>
      <c r="AH8" s="26"/>
      <c r="AI8" s="24">
        <f>COUNTIFS(DataRegularSeason20242025!$D$2:$D$1315,TotalTeamGames20242025!AI$1,DataRegularSeason20242025!$E$2:$E$1315,TotalTeamGames20242025!$A7,DataRegularSeason20242025!$N$2:$N$1315,1)</f>
        <v>0</v>
      </c>
      <c r="AJ8" s="26"/>
      <c r="AK8" s="24">
        <f>COUNTIFS(DataRegularSeason20242025!$D$2:$D$1315,TotalTeamGames20242025!AK$1,DataRegularSeason20242025!$E$2:$E$1315,TotalTeamGames20242025!$A7,DataRegularSeason20242025!$N$2:$N$1315,1)</f>
        <v>0</v>
      </c>
      <c r="AL8" s="26"/>
      <c r="AM8" s="24">
        <f>COUNTIFS(DataRegularSeason20242025!$D$2:$D$1315,TotalTeamGames20242025!AM$1,DataRegularSeason20242025!$E$2:$E$1315,TotalTeamGames20242025!$A7,DataRegularSeason20242025!$N$2:$N$1315,1)</f>
        <v>0</v>
      </c>
      <c r="AN8" s="26"/>
      <c r="AO8" s="24">
        <f>COUNTIFS(DataRegularSeason20242025!$D$2:$D$1315,TotalTeamGames20242025!AO$1,DataRegularSeason20242025!$E$2:$E$1315,TotalTeamGames20242025!$A7,DataRegularSeason20242025!$N$2:$N$1315,1)</f>
        <v>0</v>
      </c>
      <c r="AP8" s="26"/>
      <c r="AQ8" s="24">
        <f>COUNTIFS(DataRegularSeason20242025!$D$2:$D$1315,TotalTeamGames20242025!AQ$1,DataRegularSeason20242025!$E$2:$E$1315,TotalTeamGames20242025!$A7,DataRegularSeason20242025!$N$2:$N$1315,1)</f>
        <v>0</v>
      </c>
      <c r="AR8" s="26"/>
      <c r="AS8" s="24">
        <f>COUNTIFS(DataRegularSeason20242025!$D$2:$D$1315,TotalTeamGames20242025!AS$1,DataRegularSeason20242025!$E$2:$E$1315,TotalTeamGames20242025!$A7,DataRegularSeason20242025!$N$2:$N$1315,1)</f>
        <v>0</v>
      </c>
      <c r="AT8" s="26"/>
      <c r="AU8" s="24">
        <f>COUNTIFS(DataRegularSeason20242025!$D$2:$D$1315,TotalTeamGames20242025!AU$1,DataRegularSeason20242025!$E$2:$E$1315,TotalTeamGames20242025!$A7,DataRegularSeason20242025!$N$2:$N$1315,1)</f>
        <v>0</v>
      </c>
      <c r="AV8" s="26"/>
      <c r="AW8" s="24">
        <f>COUNTIFS(DataRegularSeason20242025!$D$2:$D$1315,TotalTeamGames20242025!AW$1,DataRegularSeason20242025!$E$2:$E$1315,TotalTeamGames20242025!$A7,DataRegularSeason20242025!$N$2:$N$1315,1)</f>
        <v>0</v>
      </c>
      <c r="AX8" s="26"/>
      <c r="AY8" s="24">
        <f>COUNTIFS(DataRegularSeason20242025!$D$2:$D$1315,TotalTeamGames20242025!AY$1,DataRegularSeason20242025!$E$2:$E$1315,TotalTeamGames20242025!$A7,DataRegularSeason20242025!$N$2:$N$1315,1)</f>
        <v>0</v>
      </c>
      <c r="AZ8" s="26"/>
      <c r="BA8" s="24">
        <f>COUNTIFS(DataRegularSeason20242025!$D$2:$D$1315,TotalTeamGames20242025!BA$1,DataRegularSeason20242025!$E$2:$E$1315,TotalTeamGames20242025!$A7,DataRegularSeason20242025!$N$2:$N$1315,1)</f>
        <v>0</v>
      </c>
      <c r="BB8" s="26"/>
      <c r="BC8" s="24">
        <f>COUNTIFS(DataRegularSeason20242025!$D$2:$D$1315,TotalTeamGames20242025!BC$1,DataRegularSeason20242025!$E$2:$E$1315,TotalTeamGames20242025!$A7,DataRegularSeason20242025!$N$2:$N$1315,1)</f>
        <v>0</v>
      </c>
      <c r="BD8" s="26"/>
      <c r="BE8" s="24">
        <f>COUNTIFS(DataRegularSeason20242025!$D$2:$D$1315,TotalTeamGames20242025!BE$1,DataRegularSeason20242025!$E$2:$E$1315,TotalTeamGames20242025!$A7,DataRegularSeason20242025!$N$2:$N$1315,1)</f>
        <v>0</v>
      </c>
      <c r="BF8" s="26"/>
      <c r="BG8" s="24">
        <f>COUNTIFS(DataRegularSeason20242025!$D$2:$D$1315,TotalTeamGames20242025!BG$1,DataRegularSeason20242025!$E$2:$E$1315,TotalTeamGames20242025!$A7,DataRegularSeason20242025!$N$2:$N$1315,1)</f>
        <v>0</v>
      </c>
      <c r="BH8" s="26"/>
      <c r="BI8" s="24">
        <f>COUNTIFS(DataRegularSeason20242025!$D$2:$D$1315,TotalTeamGames20242025!BI$1,DataRegularSeason20242025!$E$2:$E$1315,TotalTeamGames20242025!$A7,DataRegularSeason20242025!$N$2:$N$1315,1)</f>
        <v>0</v>
      </c>
      <c r="BJ8" s="26"/>
      <c r="BK8" s="24">
        <f>COUNTIFS(DataRegularSeason20242025!$D$2:$D$1315,TotalTeamGames20242025!BK$1,DataRegularSeason20242025!$E$2:$E$1315,TotalTeamGames20242025!$A7,DataRegularSeason20242025!$N$2:$N$1315,1)</f>
        <v>0</v>
      </c>
      <c r="BL8" s="26"/>
      <c r="BM8" s="24">
        <f>COUNTIFS(DataRegularSeason20242025!$D$2:$D$1315,TotalTeamGames20242025!BM$1,DataRegularSeason20242025!$E$2:$E$1315,TotalTeamGames20242025!$A7,DataRegularSeason20242025!$N$2:$N$1315,1)</f>
        <v>0</v>
      </c>
      <c r="BN8" s="26"/>
      <c r="BO8" s="30">
        <f t="shared" si="0"/>
        <v>3</v>
      </c>
      <c r="BP8" s="44"/>
      <c r="BQ8" s="40"/>
    </row>
    <row r="9" spans="1:69" x14ac:dyDescent="0.25">
      <c r="A9" s="45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COUNTIFS(DataRegularSeason20242025!$E$2:$E$1315,TotalTeamGames20242025!C$1,DataRegularSeason20242025!$D$2:$D$1315,TotalTeamGames20242025!$A9,DataRegularSeason20242025!$N$2:$N$1315,1)</f>
        <v>0</v>
      </c>
      <c r="E9" s="21"/>
      <c r="F9" s="22">
        <f>COUNTIFS(DataRegularSeason20242025!$E$2:$E$1315,TotalTeamGames20242025!E$1,DataRegularSeason20242025!$D$2:$D$1315,TotalTeamGames20242025!$A9,DataRegularSeason20242025!$N$2:$N$1315,1)</f>
        <v>0</v>
      </c>
      <c r="G9" s="21"/>
      <c r="H9" s="22">
        <f>COUNTIFS(DataRegularSeason20242025!$E$2:$E$1315,TotalTeamGames20242025!G$1,DataRegularSeason20242025!$D$2:$D$1315,TotalTeamGames20242025!$A9,DataRegularSeason20242025!$N$2:$N$1315,1)</f>
        <v>0</v>
      </c>
      <c r="I9" s="21"/>
      <c r="J9" s="25"/>
      <c r="K9" s="21"/>
      <c r="L9" s="22">
        <f>COUNTIFS(DataRegularSeason20242025!$E$2:$E$1315,TotalTeamGames20242025!K$1,DataRegularSeason20242025!$D$2:$D$1315,TotalTeamGames20242025!$A9,DataRegularSeason20242025!$N$2:$N$1315,1)</f>
        <v>0</v>
      </c>
      <c r="M9" s="21"/>
      <c r="N9" s="22">
        <f>COUNTIFS(DataRegularSeason20242025!$E$2:$E$1315,TotalTeamGames20242025!M$1,DataRegularSeason20242025!$D$2:$D$1315,TotalTeamGames20242025!$A9,DataRegularSeason20242025!$N$2:$N$1315,1)</f>
        <v>0</v>
      </c>
      <c r="O9" s="21"/>
      <c r="P9" s="22">
        <f>COUNTIFS(DataRegularSeason20242025!$E$2:$E$1315,TotalTeamGames20242025!O$1,DataRegularSeason20242025!$D$2:$D$1315,TotalTeamGames20242025!$A9,DataRegularSeason20242025!$N$2:$N$1315,1)</f>
        <v>0</v>
      </c>
      <c r="Q9" s="21"/>
      <c r="R9" s="22">
        <f>COUNTIFS(DataRegularSeason20242025!$E$2:$E$1315,TotalTeamGames20242025!Q$1,DataRegularSeason20242025!$D$2:$D$1315,TotalTeamGames20242025!$A9,DataRegularSeason20242025!$N$2:$N$1315,1)</f>
        <v>0</v>
      </c>
      <c r="S9" s="21"/>
      <c r="T9" s="22">
        <f>COUNTIFS(DataRegularSeason20242025!$E$2:$E$1315,TotalTeamGames20242025!S$1,DataRegularSeason20242025!$D$2:$D$1315,TotalTeamGames20242025!$A9,DataRegularSeason20242025!$N$2:$N$1315,1)</f>
        <v>0</v>
      </c>
      <c r="U9" s="21"/>
      <c r="V9" s="22">
        <f>COUNTIFS(DataRegularSeason20242025!$E$2:$E$1315,TotalTeamGames20242025!U$1,DataRegularSeason20242025!$D$2:$D$1315,TotalTeamGames20242025!$A9,DataRegularSeason20242025!$N$2:$N$1315,1)</f>
        <v>0</v>
      </c>
      <c r="W9" s="21"/>
      <c r="X9" s="22">
        <f>COUNTIFS(DataRegularSeason20242025!$E$2:$E$1315,TotalTeamGames20242025!W$1,DataRegularSeason20242025!$D$2:$D$1315,TotalTeamGames20242025!$A9,DataRegularSeason20242025!$N$2:$N$1315,1)</f>
        <v>0</v>
      </c>
      <c r="Y9" s="21"/>
      <c r="Z9" s="22">
        <f>COUNTIFS(DataRegularSeason20242025!$E$2:$E$1315,TotalTeamGames20242025!Y$1,DataRegularSeason20242025!$D$2:$D$1315,TotalTeamGames20242025!$A9,DataRegularSeason20242025!$N$2:$N$1315,1)</f>
        <v>0</v>
      </c>
      <c r="AA9" s="21"/>
      <c r="AB9" s="22">
        <f>COUNTIFS(DataRegularSeason20242025!$E$2:$E$1315,TotalTeamGames20242025!AA$1,DataRegularSeason20242025!$D$2:$D$1315,TotalTeamGames20242025!$A9,DataRegularSeason20242025!$N$2:$N$1315,1)</f>
        <v>0</v>
      </c>
      <c r="AC9" s="21"/>
      <c r="AD9" s="22">
        <f>COUNTIFS(DataRegularSeason20242025!$E$2:$E$1315,TotalTeamGames20242025!AC$1,DataRegularSeason20242025!$D$2:$D$1315,TotalTeamGames20242025!$A9,DataRegularSeason20242025!$N$2:$N$1315,1)</f>
        <v>0</v>
      </c>
      <c r="AE9" s="21"/>
      <c r="AF9" s="22">
        <f>COUNTIFS(DataRegularSeason20242025!$E$2:$E$1315,TotalTeamGames20242025!AE$1,DataRegularSeason20242025!$D$2:$D$1315,TotalTeamGames20242025!$A9,DataRegularSeason20242025!$N$2:$N$1315,1)</f>
        <v>0</v>
      </c>
      <c r="AG9" s="21"/>
      <c r="AH9" s="22">
        <f>COUNTIFS(DataRegularSeason20242025!$E$2:$E$1315,TotalTeamGames20242025!AG$1,DataRegularSeason20242025!$D$2:$D$1315,TotalTeamGames20242025!$A9,DataRegularSeason20242025!$N$2:$N$1315,1)</f>
        <v>0</v>
      </c>
      <c r="AI9" s="21"/>
      <c r="AJ9" s="22">
        <f>COUNTIFS(DataRegularSeason20242025!$E$2:$E$1315,TotalTeamGames20242025!AI$1,DataRegularSeason20242025!$D$2:$D$1315,TotalTeamGames20242025!$A9,DataRegularSeason20242025!$N$2:$N$1315,1)</f>
        <v>0</v>
      </c>
      <c r="AK9" s="21"/>
      <c r="AL9" s="22">
        <f>COUNTIFS(DataRegularSeason20242025!$E$2:$E$1315,TotalTeamGames20242025!AK$1,DataRegularSeason20242025!$D$2:$D$1315,TotalTeamGames20242025!$A9,DataRegularSeason20242025!$N$2:$N$1315,1)</f>
        <v>0</v>
      </c>
      <c r="AM9" s="21"/>
      <c r="AN9" s="22">
        <f>COUNTIFS(DataRegularSeason20242025!$E$2:$E$1315,TotalTeamGames20242025!AM$1,DataRegularSeason20242025!$D$2:$D$1315,TotalTeamGames20242025!$A9,DataRegularSeason20242025!$N$2:$N$1315,1)</f>
        <v>0</v>
      </c>
      <c r="AO9" s="21"/>
      <c r="AP9" s="22">
        <f>COUNTIFS(DataRegularSeason20242025!$E$2:$E$1315,TotalTeamGames20242025!AO$1,DataRegularSeason20242025!$D$2:$D$1315,TotalTeamGames20242025!$A9,DataRegularSeason20242025!$N$2:$N$1315,1)</f>
        <v>0</v>
      </c>
      <c r="AQ9" s="21"/>
      <c r="AR9" s="22">
        <f>COUNTIFS(DataRegularSeason20242025!$E$2:$E$1315,TotalTeamGames20242025!AQ$1,DataRegularSeason20242025!$D$2:$D$1315,TotalTeamGames20242025!$A9,DataRegularSeason20242025!$N$2:$N$1315,1)</f>
        <v>0</v>
      </c>
      <c r="AS9" s="21"/>
      <c r="AT9" s="22">
        <f>COUNTIFS(DataRegularSeason20242025!$E$2:$E$1315,TotalTeamGames20242025!AS$1,DataRegularSeason20242025!$D$2:$D$1315,TotalTeamGames20242025!$A9,DataRegularSeason20242025!$N$2:$N$1315,1)</f>
        <v>0</v>
      </c>
      <c r="AU9" s="21"/>
      <c r="AV9" s="22">
        <f>COUNTIFS(DataRegularSeason20242025!$E$2:$E$1315,TotalTeamGames20242025!AU$1,DataRegularSeason20242025!$D$2:$D$1315,TotalTeamGames20242025!$A9,DataRegularSeason20242025!$N$2:$N$1315,1)</f>
        <v>0</v>
      </c>
      <c r="AW9" s="21"/>
      <c r="AX9" s="22">
        <f>COUNTIFS(DataRegularSeason20242025!$E$2:$E$1315,TotalTeamGames20242025!AW$1,DataRegularSeason20242025!$D$2:$D$1315,TotalTeamGames20242025!$A9,DataRegularSeason20242025!$N$2:$N$1315,1)</f>
        <v>0</v>
      </c>
      <c r="AY9" s="21"/>
      <c r="AZ9" s="22">
        <f>COUNTIFS(DataRegularSeason20242025!$E$2:$E$1315,TotalTeamGames20242025!AY$1,DataRegularSeason20242025!$D$2:$D$1315,TotalTeamGames20242025!$A9,DataRegularSeason20242025!$N$2:$N$1315,1)</f>
        <v>0</v>
      </c>
      <c r="BA9" s="21"/>
      <c r="BB9" s="22">
        <f>COUNTIFS(DataRegularSeason20242025!$E$2:$E$1315,TotalTeamGames20242025!BA$1,DataRegularSeason20242025!$D$2:$D$1315,TotalTeamGames20242025!$A9,DataRegularSeason20242025!$N$2:$N$1315,1)</f>
        <v>0</v>
      </c>
      <c r="BC9" s="21"/>
      <c r="BD9" s="22">
        <f>COUNTIFS(DataRegularSeason20242025!$E$2:$E$1315,TotalTeamGames20242025!BC$1,DataRegularSeason20242025!$D$2:$D$1315,TotalTeamGames20242025!$A9,DataRegularSeason20242025!$N$2:$N$1315,1)</f>
        <v>0</v>
      </c>
      <c r="BE9" s="21"/>
      <c r="BF9" s="22">
        <f>COUNTIFS(DataRegularSeason20242025!$E$2:$E$1315,TotalTeamGames20242025!BE$1,DataRegularSeason20242025!$D$2:$D$1315,TotalTeamGames20242025!$A9,DataRegularSeason20242025!$N$2:$N$1315,1)</f>
        <v>0</v>
      </c>
      <c r="BG9" s="21"/>
      <c r="BH9" s="22">
        <f>COUNTIFS(DataRegularSeason20242025!$E$2:$E$1315,TotalTeamGames20242025!BG$1,DataRegularSeason20242025!$D$2:$D$1315,TotalTeamGames20242025!$A9,DataRegularSeason20242025!$N$2:$N$1315,1)</f>
        <v>0</v>
      </c>
      <c r="BI9" s="21"/>
      <c r="BJ9" s="22">
        <f>COUNTIFS(DataRegularSeason20242025!$E$2:$E$1315,TotalTeamGames20242025!BI$1,DataRegularSeason20242025!$D$2:$D$1315,TotalTeamGames20242025!$A9,DataRegularSeason20242025!$N$2:$N$1315,1)</f>
        <v>0</v>
      </c>
      <c r="BK9" s="21"/>
      <c r="BL9" s="22">
        <f>COUNTIFS(DataRegularSeason20242025!$E$2:$E$1315,TotalTeamGames20242025!BK$1,DataRegularSeason20242025!$D$2:$D$1315,TotalTeamGames20242025!$A9,DataRegularSeason20242025!$N$2:$N$1315,1)</f>
        <v>0</v>
      </c>
      <c r="BM9" s="21"/>
      <c r="BN9" s="22">
        <f>COUNTIFS(DataRegularSeason20242025!$E$2:$E$1315,TotalTeamGames20242025!BM$1,DataRegularSeason20242025!$D$2:$D$1315,TotalTeamGames20242025!$A9,DataRegularSeason20242025!$N$2:$N$1315,1)</f>
        <v>0</v>
      </c>
      <c r="BO9" s="29">
        <f t="shared" si="0"/>
        <v>0</v>
      </c>
      <c r="BP9" s="44">
        <f t="shared" ref="BP9" si="5">BO9+BO10</f>
        <v>2</v>
      </c>
      <c r="BQ9" s="40">
        <f t="shared" ref="BQ9" si="6">82-BP9</f>
        <v>80</v>
      </c>
    </row>
    <row r="10" spans="1:69" x14ac:dyDescent="0.25">
      <c r="A10" s="41"/>
      <c r="B10" s="23" t="s">
        <v>80</v>
      </c>
      <c r="C10" s="24">
        <f>COUNTIFS(DataRegularSeason20242025!$D$2:$D$1315,TotalTeamGames20242025!C$1,DataRegularSeason20242025!$E$2:$E$1315,TotalTeamGames20242025!$A9,DataRegularSeason20242025!$N$2:$N$1315,1)</f>
        <v>0</v>
      </c>
      <c r="D10" s="26"/>
      <c r="E10" s="24">
        <f>COUNTIFS(DataRegularSeason20242025!$D$2:$D$1315,TotalTeamGames20242025!E$1,DataRegularSeason20242025!$E$2:$E$1315,TotalTeamGames20242025!$A9,DataRegularSeason20242025!$N$2:$N$1315,1)</f>
        <v>0</v>
      </c>
      <c r="F10" s="26"/>
      <c r="G10" s="24">
        <f>COUNTIFS(DataRegularSeason20242025!$D$2:$D$1315,TotalTeamGames20242025!G$1,DataRegularSeason20242025!$E$2:$E$1315,TotalTeamGames20242025!$A9,DataRegularSeason20242025!$N$2:$N$1315,1)</f>
        <v>0</v>
      </c>
      <c r="H10" s="26"/>
      <c r="I10" s="24"/>
      <c r="J10" s="26"/>
      <c r="K10" s="24">
        <f>COUNTIFS(DataRegularSeason20242025!$D$2:$D$1315,TotalTeamGames20242025!K$1,DataRegularSeason20242025!$E$2:$E$1315,TotalTeamGames20242025!$A9,DataRegularSeason20242025!$N$2:$N$1315,1)</f>
        <v>0</v>
      </c>
      <c r="L10" s="26"/>
      <c r="M10" s="24">
        <f>COUNTIFS(DataRegularSeason20242025!$D$2:$D$1315,TotalTeamGames20242025!M$1,DataRegularSeason20242025!$E$2:$E$1315,TotalTeamGames20242025!$A9,DataRegularSeason20242025!$N$2:$N$1315,1)</f>
        <v>0</v>
      </c>
      <c r="N10" s="26"/>
      <c r="O10" s="24">
        <f>COUNTIFS(DataRegularSeason20242025!$D$2:$D$1315,TotalTeamGames20242025!O$1,DataRegularSeason20242025!$E$2:$E$1315,TotalTeamGames20242025!$A9,DataRegularSeason20242025!$N$2:$N$1315,1)</f>
        <v>0</v>
      </c>
      <c r="P10" s="26"/>
      <c r="Q10" s="24">
        <f>COUNTIFS(DataRegularSeason20242025!$D$2:$D$1315,TotalTeamGames20242025!Q$1,DataRegularSeason20242025!$E$2:$E$1315,TotalTeamGames20242025!$A9,DataRegularSeason20242025!$N$2:$N$1315,1)</f>
        <v>0</v>
      </c>
      <c r="R10" s="26"/>
      <c r="S10" s="24">
        <f>COUNTIFS(DataRegularSeason20242025!$D$2:$D$1315,TotalTeamGames20242025!S$1,DataRegularSeason20242025!$E$2:$E$1315,TotalTeamGames20242025!$A9,DataRegularSeason20242025!$N$2:$N$1315,1)</f>
        <v>0</v>
      </c>
      <c r="T10" s="26"/>
      <c r="U10" s="24">
        <f>COUNTIFS(DataRegularSeason20242025!$D$2:$D$1315,TotalTeamGames20242025!U$1,DataRegularSeason20242025!$E$2:$E$1315,TotalTeamGames20242025!$A9,DataRegularSeason20242025!$N$2:$N$1315,1)</f>
        <v>0</v>
      </c>
      <c r="V10" s="26"/>
      <c r="W10" s="24">
        <f>COUNTIFS(DataRegularSeason20242025!$D$2:$D$1315,TotalTeamGames20242025!W$1,DataRegularSeason20242025!$E$2:$E$1315,TotalTeamGames20242025!$A9,DataRegularSeason20242025!$N$2:$N$1315,1)</f>
        <v>0</v>
      </c>
      <c r="X10" s="26"/>
      <c r="Y10" s="24">
        <f>COUNTIFS(DataRegularSeason20242025!$D$2:$D$1315,TotalTeamGames20242025!Y$1,DataRegularSeason20242025!$E$2:$E$1315,TotalTeamGames20242025!$A9,DataRegularSeason20242025!$N$2:$N$1315,1)</f>
        <v>0</v>
      </c>
      <c r="Z10" s="26"/>
      <c r="AA10" s="24">
        <f>COUNTIFS(DataRegularSeason20242025!$D$2:$D$1315,TotalTeamGames20242025!AA$1,DataRegularSeason20242025!$E$2:$E$1315,TotalTeamGames20242025!$A9,DataRegularSeason20242025!$N$2:$N$1315,1)</f>
        <v>0</v>
      </c>
      <c r="AB10" s="26"/>
      <c r="AC10" s="24">
        <f>COUNTIFS(DataRegularSeason20242025!$D$2:$D$1315,TotalTeamGames20242025!AC$1,DataRegularSeason20242025!$E$2:$E$1315,TotalTeamGames20242025!$A9,DataRegularSeason20242025!$N$2:$N$1315,1)</f>
        <v>0</v>
      </c>
      <c r="AD10" s="26"/>
      <c r="AE10" s="24">
        <f>COUNTIFS(DataRegularSeason20242025!$D$2:$D$1315,TotalTeamGames20242025!AE$1,DataRegularSeason20242025!$E$2:$E$1315,TotalTeamGames20242025!$A9,DataRegularSeason20242025!$N$2:$N$1315,1)</f>
        <v>0</v>
      </c>
      <c r="AF10" s="26"/>
      <c r="AG10" s="24">
        <f>COUNTIFS(DataRegularSeason20242025!$D$2:$D$1315,TotalTeamGames20242025!AG$1,DataRegularSeason20242025!$E$2:$E$1315,TotalTeamGames20242025!$A9,DataRegularSeason20242025!$N$2:$N$1315,1)</f>
        <v>1</v>
      </c>
      <c r="AH10" s="26"/>
      <c r="AI10" s="24">
        <f>COUNTIFS(DataRegularSeason20242025!$D$2:$D$1315,TotalTeamGames20242025!AI$1,DataRegularSeason20242025!$E$2:$E$1315,TotalTeamGames20242025!$A9,DataRegularSeason20242025!$N$2:$N$1315,1)</f>
        <v>0</v>
      </c>
      <c r="AJ10" s="26"/>
      <c r="AK10" s="24">
        <f>COUNTIFS(DataRegularSeason20242025!$D$2:$D$1315,TotalTeamGames20242025!AK$1,DataRegularSeason20242025!$E$2:$E$1315,TotalTeamGames20242025!$A9,DataRegularSeason20242025!$N$2:$N$1315,1)</f>
        <v>0</v>
      </c>
      <c r="AL10" s="26"/>
      <c r="AM10" s="24">
        <f>COUNTIFS(DataRegularSeason20242025!$D$2:$D$1315,TotalTeamGames20242025!AM$1,DataRegularSeason20242025!$E$2:$E$1315,TotalTeamGames20242025!$A9,DataRegularSeason20242025!$N$2:$N$1315,1)</f>
        <v>0</v>
      </c>
      <c r="AN10" s="26"/>
      <c r="AO10" s="24">
        <f>COUNTIFS(DataRegularSeason20242025!$D$2:$D$1315,TotalTeamGames20242025!AO$1,DataRegularSeason20242025!$E$2:$E$1315,TotalTeamGames20242025!$A9,DataRegularSeason20242025!$N$2:$N$1315,1)</f>
        <v>0</v>
      </c>
      <c r="AP10" s="26"/>
      <c r="AQ10" s="24">
        <f>COUNTIFS(DataRegularSeason20242025!$D$2:$D$1315,TotalTeamGames20242025!AQ$1,DataRegularSeason20242025!$E$2:$E$1315,TotalTeamGames20242025!$A9,DataRegularSeason20242025!$N$2:$N$1315,1)</f>
        <v>0</v>
      </c>
      <c r="AR10" s="26"/>
      <c r="AS10" s="24">
        <f>COUNTIFS(DataRegularSeason20242025!$D$2:$D$1315,TotalTeamGames20242025!AS$1,DataRegularSeason20242025!$E$2:$E$1315,TotalTeamGames20242025!$A9,DataRegularSeason20242025!$N$2:$N$1315,1)</f>
        <v>0</v>
      </c>
      <c r="AT10" s="26"/>
      <c r="AU10" s="24">
        <f>COUNTIFS(DataRegularSeason20242025!$D$2:$D$1315,TotalTeamGames20242025!AU$1,DataRegularSeason20242025!$E$2:$E$1315,TotalTeamGames20242025!$A9,DataRegularSeason20242025!$N$2:$N$1315,1)</f>
        <v>0</v>
      </c>
      <c r="AV10" s="26"/>
      <c r="AW10" s="24">
        <f>COUNTIFS(DataRegularSeason20242025!$D$2:$D$1315,TotalTeamGames20242025!AW$1,DataRegularSeason20242025!$E$2:$E$1315,TotalTeamGames20242025!$A9,DataRegularSeason20242025!$N$2:$N$1315,1)</f>
        <v>0</v>
      </c>
      <c r="AX10" s="26"/>
      <c r="AY10" s="24">
        <f>COUNTIFS(DataRegularSeason20242025!$D$2:$D$1315,TotalTeamGames20242025!AY$1,DataRegularSeason20242025!$E$2:$E$1315,TotalTeamGames20242025!$A9,DataRegularSeason20242025!$N$2:$N$1315,1)</f>
        <v>0</v>
      </c>
      <c r="AZ10" s="26"/>
      <c r="BA10" s="24">
        <f>COUNTIFS(DataRegularSeason20242025!$D$2:$D$1315,TotalTeamGames20242025!BA$1,DataRegularSeason20242025!$E$2:$E$1315,TotalTeamGames20242025!$A9,DataRegularSeason20242025!$N$2:$N$1315,1)</f>
        <v>1</v>
      </c>
      <c r="BB10" s="26"/>
      <c r="BC10" s="24">
        <f>COUNTIFS(DataRegularSeason20242025!$D$2:$D$1315,TotalTeamGames20242025!BC$1,DataRegularSeason20242025!$E$2:$E$1315,TotalTeamGames20242025!$A9,DataRegularSeason20242025!$N$2:$N$1315,1)</f>
        <v>0</v>
      </c>
      <c r="BD10" s="26"/>
      <c r="BE10" s="24">
        <f>COUNTIFS(DataRegularSeason20242025!$D$2:$D$1315,TotalTeamGames20242025!BE$1,DataRegularSeason20242025!$E$2:$E$1315,TotalTeamGames20242025!$A9,DataRegularSeason20242025!$N$2:$N$1315,1)</f>
        <v>0</v>
      </c>
      <c r="BF10" s="26"/>
      <c r="BG10" s="24">
        <f>COUNTIFS(DataRegularSeason20242025!$D$2:$D$1315,TotalTeamGames20242025!BG$1,DataRegularSeason20242025!$E$2:$E$1315,TotalTeamGames20242025!$A9,DataRegularSeason20242025!$N$2:$N$1315,1)</f>
        <v>0</v>
      </c>
      <c r="BH10" s="26"/>
      <c r="BI10" s="24">
        <f>COUNTIFS(DataRegularSeason20242025!$D$2:$D$1315,TotalTeamGames20242025!BI$1,DataRegularSeason20242025!$E$2:$E$1315,TotalTeamGames20242025!$A9,DataRegularSeason20242025!$N$2:$N$1315,1)</f>
        <v>0</v>
      </c>
      <c r="BJ10" s="26"/>
      <c r="BK10" s="24">
        <f>COUNTIFS(DataRegularSeason20242025!$D$2:$D$1315,TotalTeamGames20242025!BK$1,DataRegularSeason20242025!$E$2:$E$1315,TotalTeamGames20242025!$A9,DataRegularSeason20242025!$N$2:$N$1315,1)</f>
        <v>0</v>
      </c>
      <c r="BL10" s="26"/>
      <c r="BM10" s="24">
        <f>COUNTIFS(DataRegularSeason20242025!$D$2:$D$1315,TotalTeamGames20242025!BM$1,DataRegularSeason20242025!$E$2:$E$1315,TotalTeamGames20242025!$A9,DataRegularSeason20242025!$N$2:$N$1315,1)</f>
        <v>0</v>
      </c>
      <c r="BN10" s="26"/>
      <c r="BO10" s="30">
        <f t="shared" si="0"/>
        <v>2</v>
      </c>
      <c r="BP10" s="44"/>
      <c r="BQ10" s="40"/>
    </row>
    <row r="11" spans="1:69" x14ac:dyDescent="0.25">
      <c r="A11" s="45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COUNTIFS(DataRegularSeason20242025!$E$2:$E$1315,TotalTeamGames20242025!C$1,DataRegularSeason20242025!$D$2:$D$1315,TotalTeamGames20242025!$A11,DataRegularSeason20242025!$N$2:$N$1315,1)</f>
        <v>0</v>
      </c>
      <c r="E11" s="21"/>
      <c r="F11" s="22">
        <f>COUNTIFS(DataRegularSeason20242025!$E$2:$E$1315,TotalTeamGames20242025!E$1,DataRegularSeason20242025!$D$2:$D$1315,TotalTeamGames20242025!$A11,DataRegularSeason20242025!$N$2:$N$1315,1)</f>
        <v>0</v>
      </c>
      <c r="G11" s="21"/>
      <c r="H11" s="22">
        <f>COUNTIFS(DataRegularSeason20242025!$E$2:$E$1315,TotalTeamGames20242025!G$1,DataRegularSeason20242025!$D$2:$D$1315,TotalTeamGames20242025!$A11,DataRegularSeason20242025!$N$2:$N$1315,1)</f>
        <v>0</v>
      </c>
      <c r="I11" s="21"/>
      <c r="J11" s="22">
        <f>COUNTIFS(DataRegularSeason20242025!$E$2:$E$1315,TotalTeamGames20242025!I$1,DataRegularSeason20242025!$D$2:$D$1315,TotalTeamGames20242025!$A11,DataRegularSeason20242025!$N$2:$N$1315,1)</f>
        <v>0</v>
      </c>
      <c r="K11" s="21"/>
      <c r="L11" s="25"/>
      <c r="M11" s="21"/>
      <c r="N11" s="22">
        <f>COUNTIFS(DataRegularSeason20242025!$E$2:$E$1315,TotalTeamGames20242025!M$1,DataRegularSeason20242025!$D$2:$D$1315,TotalTeamGames20242025!$A11,DataRegularSeason20242025!$N$2:$N$1315,1)</f>
        <v>0</v>
      </c>
      <c r="O11" s="21"/>
      <c r="P11" s="22">
        <f>COUNTIFS(DataRegularSeason20242025!$E$2:$E$1315,TotalTeamGames20242025!O$1,DataRegularSeason20242025!$D$2:$D$1315,TotalTeamGames20242025!$A11,DataRegularSeason20242025!$N$2:$N$1315,1)</f>
        <v>0</v>
      </c>
      <c r="Q11" s="21"/>
      <c r="R11" s="22">
        <f>COUNTIFS(DataRegularSeason20242025!$E$2:$E$1315,TotalTeamGames20242025!Q$1,DataRegularSeason20242025!$D$2:$D$1315,TotalTeamGames20242025!$A11,DataRegularSeason20242025!$N$2:$N$1315,1)</f>
        <v>1</v>
      </c>
      <c r="S11" s="21"/>
      <c r="T11" s="22">
        <f>COUNTIFS(DataRegularSeason20242025!$E$2:$E$1315,TotalTeamGames20242025!S$1,DataRegularSeason20242025!$D$2:$D$1315,TotalTeamGames20242025!$A11,DataRegularSeason20242025!$N$2:$N$1315,1)</f>
        <v>0</v>
      </c>
      <c r="U11" s="21"/>
      <c r="V11" s="22">
        <f>COUNTIFS(DataRegularSeason20242025!$E$2:$E$1315,TotalTeamGames20242025!U$1,DataRegularSeason20242025!$D$2:$D$1315,TotalTeamGames20242025!$A11,DataRegularSeason20242025!$N$2:$N$1315,1)</f>
        <v>0</v>
      </c>
      <c r="W11" s="21"/>
      <c r="X11" s="22">
        <f>COUNTIFS(DataRegularSeason20242025!$E$2:$E$1315,TotalTeamGames20242025!W$1,DataRegularSeason20242025!$D$2:$D$1315,TotalTeamGames20242025!$A11,DataRegularSeason20242025!$N$2:$N$1315,1)</f>
        <v>0</v>
      </c>
      <c r="Y11" s="21"/>
      <c r="Z11" s="22">
        <f>COUNTIFS(DataRegularSeason20242025!$E$2:$E$1315,TotalTeamGames20242025!Y$1,DataRegularSeason20242025!$D$2:$D$1315,TotalTeamGames20242025!$A11,DataRegularSeason20242025!$N$2:$N$1315,1)</f>
        <v>0</v>
      </c>
      <c r="AA11" s="21"/>
      <c r="AB11" s="22">
        <f>COUNTIFS(DataRegularSeason20242025!$E$2:$E$1315,TotalTeamGames20242025!AA$1,DataRegularSeason20242025!$D$2:$D$1315,TotalTeamGames20242025!$A11,DataRegularSeason20242025!$N$2:$N$1315,1)</f>
        <v>0</v>
      </c>
      <c r="AC11" s="21"/>
      <c r="AD11" s="22">
        <f>COUNTIFS(DataRegularSeason20242025!$E$2:$E$1315,TotalTeamGames20242025!AC$1,DataRegularSeason20242025!$D$2:$D$1315,TotalTeamGames20242025!$A11,DataRegularSeason20242025!$N$2:$N$1315,1)</f>
        <v>1</v>
      </c>
      <c r="AE11" s="21"/>
      <c r="AF11" s="22">
        <f>COUNTIFS(DataRegularSeason20242025!$E$2:$E$1315,TotalTeamGames20242025!AE$1,DataRegularSeason20242025!$D$2:$D$1315,TotalTeamGames20242025!$A11,DataRegularSeason20242025!$N$2:$N$1315,1)</f>
        <v>0</v>
      </c>
      <c r="AG11" s="21"/>
      <c r="AH11" s="22">
        <f>COUNTIFS(DataRegularSeason20242025!$E$2:$E$1315,TotalTeamGames20242025!AG$1,DataRegularSeason20242025!$D$2:$D$1315,TotalTeamGames20242025!$A11,DataRegularSeason20242025!$N$2:$N$1315,1)</f>
        <v>0</v>
      </c>
      <c r="AI11" s="21"/>
      <c r="AJ11" s="22">
        <f>COUNTIFS(DataRegularSeason20242025!$E$2:$E$1315,TotalTeamGames20242025!AI$1,DataRegularSeason20242025!$D$2:$D$1315,TotalTeamGames20242025!$A11,DataRegularSeason20242025!$N$2:$N$1315,1)</f>
        <v>0</v>
      </c>
      <c r="AK11" s="21"/>
      <c r="AL11" s="22">
        <f>COUNTIFS(DataRegularSeason20242025!$E$2:$E$1315,TotalTeamGames20242025!AK$1,DataRegularSeason20242025!$D$2:$D$1315,TotalTeamGames20242025!$A11,DataRegularSeason20242025!$N$2:$N$1315,1)</f>
        <v>0</v>
      </c>
      <c r="AM11" s="21"/>
      <c r="AN11" s="22">
        <f>COUNTIFS(DataRegularSeason20242025!$E$2:$E$1315,TotalTeamGames20242025!AM$1,DataRegularSeason20242025!$D$2:$D$1315,TotalTeamGames20242025!$A11,DataRegularSeason20242025!$N$2:$N$1315,1)</f>
        <v>0</v>
      </c>
      <c r="AO11" s="21"/>
      <c r="AP11" s="22">
        <f>COUNTIFS(DataRegularSeason20242025!$E$2:$E$1315,TotalTeamGames20242025!AO$1,DataRegularSeason20242025!$D$2:$D$1315,TotalTeamGames20242025!$A11,DataRegularSeason20242025!$N$2:$N$1315,1)</f>
        <v>0</v>
      </c>
      <c r="AQ11" s="21"/>
      <c r="AR11" s="22">
        <f>COUNTIFS(DataRegularSeason20242025!$E$2:$E$1315,TotalTeamGames20242025!AQ$1,DataRegularSeason20242025!$D$2:$D$1315,TotalTeamGames20242025!$A11,DataRegularSeason20242025!$N$2:$N$1315,1)</f>
        <v>0</v>
      </c>
      <c r="AS11" s="21"/>
      <c r="AT11" s="22">
        <f>COUNTIFS(DataRegularSeason20242025!$E$2:$E$1315,TotalTeamGames20242025!AS$1,DataRegularSeason20242025!$D$2:$D$1315,TotalTeamGames20242025!$A11,DataRegularSeason20242025!$N$2:$N$1315,1)</f>
        <v>0</v>
      </c>
      <c r="AU11" s="21"/>
      <c r="AV11" s="22">
        <f>COUNTIFS(DataRegularSeason20242025!$E$2:$E$1315,TotalTeamGames20242025!AU$1,DataRegularSeason20242025!$D$2:$D$1315,TotalTeamGames20242025!$A11,DataRegularSeason20242025!$N$2:$N$1315,1)</f>
        <v>0</v>
      </c>
      <c r="AW11" s="21"/>
      <c r="AX11" s="22">
        <f>COUNTIFS(DataRegularSeason20242025!$E$2:$E$1315,TotalTeamGames20242025!AW$1,DataRegularSeason20242025!$D$2:$D$1315,TotalTeamGames20242025!$A11,DataRegularSeason20242025!$N$2:$N$1315,1)</f>
        <v>0</v>
      </c>
      <c r="AY11" s="21"/>
      <c r="AZ11" s="22">
        <f>COUNTIFS(DataRegularSeason20242025!$E$2:$E$1315,TotalTeamGames20242025!AY$1,DataRegularSeason20242025!$D$2:$D$1315,TotalTeamGames20242025!$A11,DataRegularSeason20242025!$N$2:$N$1315,1)</f>
        <v>0</v>
      </c>
      <c r="BA11" s="21"/>
      <c r="BB11" s="22">
        <f>COUNTIFS(DataRegularSeason20242025!$E$2:$E$1315,TotalTeamGames20242025!BA$1,DataRegularSeason20242025!$D$2:$D$1315,TotalTeamGames20242025!$A11,DataRegularSeason20242025!$N$2:$N$1315,1)</f>
        <v>0</v>
      </c>
      <c r="BC11" s="21"/>
      <c r="BD11" s="22">
        <f>COUNTIFS(DataRegularSeason20242025!$E$2:$E$1315,TotalTeamGames20242025!BC$1,DataRegularSeason20242025!$D$2:$D$1315,TotalTeamGames20242025!$A11,DataRegularSeason20242025!$N$2:$N$1315,1)</f>
        <v>0</v>
      </c>
      <c r="BE11" s="21"/>
      <c r="BF11" s="22">
        <f>COUNTIFS(DataRegularSeason20242025!$E$2:$E$1315,TotalTeamGames20242025!BE$1,DataRegularSeason20242025!$D$2:$D$1315,TotalTeamGames20242025!$A11,DataRegularSeason20242025!$N$2:$N$1315,1)</f>
        <v>0</v>
      </c>
      <c r="BG11" s="21"/>
      <c r="BH11" s="22">
        <f>COUNTIFS(DataRegularSeason20242025!$E$2:$E$1315,TotalTeamGames20242025!BG$1,DataRegularSeason20242025!$D$2:$D$1315,TotalTeamGames20242025!$A11,DataRegularSeason20242025!$N$2:$N$1315,1)</f>
        <v>0</v>
      </c>
      <c r="BI11" s="21"/>
      <c r="BJ11" s="22">
        <f>COUNTIFS(DataRegularSeason20242025!$E$2:$E$1315,TotalTeamGames20242025!BI$1,DataRegularSeason20242025!$D$2:$D$1315,TotalTeamGames20242025!$A11,DataRegularSeason20242025!$N$2:$N$1315,1)</f>
        <v>0</v>
      </c>
      <c r="BK11" s="21"/>
      <c r="BL11" s="22">
        <f>COUNTIFS(DataRegularSeason20242025!$E$2:$E$1315,TotalTeamGames20242025!BK$1,DataRegularSeason20242025!$D$2:$D$1315,TotalTeamGames20242025!$A11,DataRegularSeason20242025!$N$2:$N$1315,1)</f>
        <v>0</v>
      </c>
      <c r="BM11" s="21"/>
      <c r="BN11" s="22">
        <f>COUNTIFS(DataRegularSeason20242025!$E$2:$E$1315,TotalTeamGames20242025!BM$1,DataRegularSeason20242025!$D$2:$D$1315,TotalTeamGames20242025!$A11,DataRegularSeason20242025!$N$2:$N$1315,1)</f>
        <v>0</v>
      </c>
      <c r="BO11" s="29">
        <f t="shared" si="0"/>
        <v>2</v>
      </c>
      <c r="BP11" s="44">
        <f t="shared" ref="BP11" si="7">BO11+BO12</f>
        <v>4</v>
      </c>
      <c r="BQ11" s="40">
        <f t="shared" ref="BQ11" si="8">82-BP11</f>
        <v>78</v>
      </c>
    </row>
    <row r="12" spans="1:69" x14ac:dyDescent="0.25">
      <c r="A12" s="41"/>
      <c r="B12" s="23" t="s">
        <v>80</v>
      </c>
      <c r="C12" s="24">
        <f>COUNTIFS(DataRegularSeason20242025!$D$2:$D$1315,TotalTeamGames20242025!C$1,DataRegularSeason20242025!$E$2:$E$1315,TotalTeamGames20242025!$A11,DataRegularSeason20242025!$N$2:$N$1315,1)</f>
        <v>0</v>
      </c>
      <c r="D12" s="26"/>
      <c r="E12" s="24">
        <f>COUNTIFS(DataRegularSeason20242025!$D$2:$D$1315,TotalTeamGames20242025!E$1,DataRegularSeason20242025!$E$2:$E$1315,TotalTeamGames20242025!$A11,DataRegularSeason20242025!$N$2:$N$1315,1)</f>
        <v>0</v>
      </c>
      <c r="F12" s="26"/>
      <c r="G12" s="24">
        <f>COUNTIFS(DataRegularSeason20242025!$D$2:$D$1315,TotalTeamGames20242025!G$1,DataRegularSeason20242025!$E$2:$E$1315,TotalTeamGames20242025!$A11,DataRegularSeason20242025!$N$2:$N$1315,1)</f>
        <v>1</v>
      </c>
      <c r="H12" s="26"/>
      <c r="I12" s="24">
        <f>COUNTIFS(DataRegularSeason20242025!$D$2:$D$1315,TotalTeamGames20242025!I$1,DataRegularSeason20242025!$E$2:$E$1315,TotalTeamGames20242025!$A11,DataRegularSeason20242025!$N$2:$N$1315,1)</f>
        <v>0</v>
      </c>
      <c r="J12" s="26"/>
      <c r="K12" s="24"/>
      <c r="L12" s="26"/>
      <c r="M12" s="24">
        <f>COUNTIFS(DataRegularSeason20242025!$D$2:$D$1315,TotalTeamGames20242025!M$1,DataRegularSeason20242025!$E$2:$E$1315,TotalTeamGames20242025!$A11,DataRegularSeason20242025!$N$2:$N$1315,1)</f>
        <v>0</v>
      </c>
      <c r="N12" s="26"/>
      <c r="O12" s="24">
        <f>COUNTIFS(DataRegularSeason20242025!$D$2:$D$1315,TotalTeamGames20242025!O$1,DataRegularSeason20242025!$E$2:$E$1315,TotalTeamGames20242025!$A11,DataRegularSeason20242025!$N$2:$N$1315,1)</f>
        <v>0</v>
      </c>
      <c r="P12" s="26"/>
      <c r="Q12" s="24">
        <f>COUNTIFS(DataRegularSeason20242025!$D$2:$D$1315,TotalTeamGames20242025!Q$1,DataRegularSeason20242025!$E$2:$E$1315,TotalTeamGames20242025!$A11,DataRegularSeason20242025!$N$2:$N$1315,1)</f>
        <v>0</v>
      </c>
      <c r="R12" s="26"/>
      <c r="S12" s="24">
        <f>COUNTIFS(DataRegularSeason20242025!$D$2:$D$1315,TotalTeamGames20242025!S$1,DataRegularSeason20242025!$E$2:$E$1315,TotalTeamGames20242025!$A11,DataRegularSeason20242025!$N$2:$N$1315,1)</f>
        <v>0</v>
      </c>
      <c r="T12" s="26"/>
      <c r="U12" s="24">
        <f>COUNTIFS(DataRegularSeason20242025!$D$2:$D$1315,TotalTeamGames20242025!U$1,DataRegularSeason20242025!$E$2:$E$1315,TotalTeamGames20242025!$A11,DataRegularSeason20242025!$N$2:$N$1315,1)</f>
        <v>0</v>
      </c>
      <c r="V12" s="26"/>
      <c r="W12" s="24">
        <f>COUNTIFS(DataRegularSeason20242025!$D$2:$D$1315,TotalTeamGames20242025!W$1,DataRegularSeason20242025!$E$2:$E$1315,TotalTeamGames20242025!$A11,DataRegularSeason20242025!$N$2:$N$1315,1)</f>
        <v>0</v>
      </c>
      <c r="X12" s="26"/>
      <c r="Y12" s="24">
        <f>COUNTIFS(DataRegularSeason20242025!$D$2:$D$1315,TotalTeamGames20242025!Y$1,DataRegularSeason20242025!$E$2:$E$1315,TotalTeamGames20242025!$A11,DataRegularSeason20242025!$N$2:$N$1315,1)</f>
        <v>1</v>
      </c>
      <c r="Z12" s="26"/>
      <c r="AA12" s="24">
        <f>COUNTIFS(DataRegularSeason20242025!$D$2:$D$1315,TotalTeamGames20242025!AA$1,DataRegularSeason20242025!$E$2:$E$1315,TotalTeamGames20242025!$A11,DataRegularSeason20242025!$N$2:$N$1315,1)</f>
        <v>0</v>
      </c>
      <c r="AB12" s="26"/>
      <c r="AC12" s="24">
        <f>COUNTIFS(DataRegularSeason20242025!$D$2:$D$1315,TotalTeamGames20242025!AC$1,DataRegularSeason20242025!$E$2:$E$1315,TotalTeamGames20242025!$A11,DataRegularSeason20242025!$N$2:$N$1315,1)</f>
        <v>0</v>
      </c>
      <c r="AD12" s="26"/>
      <c r="AE12" s="24">
        <f>COUNTIFS(DataRegularSeason20242025!$D$2:$D$1315,TotalTeamGames20242025!AE$1,DataRegularSeason20242025!$E$2:$E$1315,TotalTeamGames20242025!$A11,DataRegularSeason20242025!$N$2:$N$1315,1)</f>
        <v>0</v>
      </c>
      <c r="AF12" s="26"/>
      <c r="AG12" s="24">
        <f>COUNTIFS(DataRegularSeason20242025!$D$2:$D$1315,TotalTeamGames20242025!AG$1,DataRegularSeason20242025!$E$2:$E$1315,TotalTeamGames20242025!$A11,DataRegularSeason20242025!$N$2:$N$1315,1)</f>
        <v>0</v>
      </c>
      <c r="AH12" s="26"/>
      <c r="AI12" s="24">
        <f>COUNTIFS(DataRegularSeason20242025!$D$2:$D$1315,TotalTeamGames20242025!AI$1,DataRegularSeason20242025!$E$2:$E$1315,TotalTeamGames20242025!$A11,DataRegularSeason20242025!$N$2:$N$1315,1)</f>
        <v>0</v>
      </c>
      <c r="AJ12" s="26"/>
      <c r="AK12" s="24">
        <f>COUNTIFS(DataRegularSeason20242025!$D$2:$D$1315,TotalTeamGames20242025!AK$1,DataRegularSeason20242025!$E$2:$E$1315,TotalTeamGames20242025!$A11,DataRegularSeason20242025!$N$2:$N$1315,1)</f>
        <v>0</v>
      </c>
      <c r="AL12" s="26"/>
      <c r="AM12" s="24">
        <f>COUNTIFS(DataRegularSeason20242025!$D$2:$D$1315,TotalTeamGames20242025!AM$1,DataRegularSeason20242025!$E$2:$E$1315,TotalTeamGames20242025!$A11,DataRegularSeason20242025!$N$2:$N$1315,1)</f>
        <v>0</v>
      </c>
      <c r="AN12" s="26"/>
      <c r="AO12" s="24">
        <f>COUNTIFS(DataRegularSeason20242025!$D$2:$D$1315,TotalTeamGames20242025!AO$1,DataRegularSeason20242025!$E$2:$E$1315,TotalTeamGames20242025!$A11,DataRegularSeason20242025!$N$2:$N$1315,1)</f>
        <v>0</v>
      </c>
      <c r="AP12" s="26"/>
      <c r="AQ12" s="24">
        <f>COUNTIFS(DataRegularSeason20242025!$D$2:$D$1315,TotalTeamGames20242025!AQ$1,DataRegularSeason20242025!$E$2:$E$1315,TotalTeamGames20242025!$A11,DataRegularSeason20242025!$N$2:$N$1315,1)</f>
        <v>0</v>
      </c>
      <c r="AR12" s="26"/>
      <c r="AS12" s="24">
        <f>COUNTIFS(DataRegularSeason20242025!$D$2:$D$1315,TotalTeamGames20242025!AS$1,DataRegularSeason20242025!$E$2:$E$1315,TotalTeamGames20242025!$A11,DataRegularSeason20242025!$N$2:$N$1315,1)</f>
        <v>0</v>
      </c>
      <c r="AT12" s="26"/>
      <c r="AU12" s="24">
        <f>COUNTIFS(DataRegularSeason20242025!$D$2:$D$1315,TotalTeamGames20242025!AU$1,DataRegularSeason20242025!$E$2:$E$1315,TotalTeamGames20242025!$A11,DataRegularSeason20242025!$N$2:$N$1315,1)</f>
        <v>0</v>
      </c>
      <c r="AV12" s="26"/>
      <c r="AW12" s="24">
        <f>COUNTIFS(DataRegularSeason20242025!$D$2:$D$1315,TotalTeamGames20242025!AW$1,DataRegularSeason20242025!$E$2:$E$1315,TotalTeamGames20242025!$A11,DataRegularSeason20242025!$N$2:$N$1315,1)</f>
        <v>0</v>
      </c>
      <c r="AX12" s="26"/>
      <c r="AY12" s="24">
        <f>COUNTIFS(DataRegularSeason20242025!$D$2:$D$1315,TotalTeamGames20242025!AY$1,DataRegularSeason20242025!$E$2:$E$1315,TotalTeamGames20242025!$A11,DataRegularSeason20242025!$N$2:$N$1315,1)</f>
        <v>0</v>
      </c>
      <c r="AZ12" s="26"/>
      <c r="BA12" s="24">
        <f>COUNTIFS(DataRegularSeason20242025!$D$2:$D$1315,TotalTeamGames20242025!BA$1,DataRegularSeason20242025!$E$2:$E$1315,TotalTeamGames20242025!$A11,DataRegularSeason20242025!$N$2:$N$1315,1)</f>
        <v>0</v>
      </c>
      <c r="BB12" s="26"/>
      <c r="BC12" s="24">
        <f>COUNTIFS(DataRegularSeason20242025!$D$2:$D$1315,TotalTeamGames20242025!BC$1,DataRegularSeason20242025!$E$2:$E$1315,TotalTeamGames20242025!$A11,DataRegularSeason20242025!$N$2:$N$1315,1)</f>
        <v>0</v>
      </c>
      <c r="BD12" s="26"/>
      <c r="BE12" s="24">
        <f>COUNTIFS(DataRegularSeason20242025!$D$2:$D$1315,TotalTeamGames20242025!BE$1,DataRegularSeason20242025!$E$2:$E$1315,TotalTeamGames20242025!$A11,DataRegularSeason20242025!$N$2:$N$1315,1)</f>
        <v>0</v>
      </c>
      <c r="BF12" s="26"/>
      <c r="BG12" s="24">
        <f>COUNTIFS(DataRegularSeason20242025!$D$2:$D$1315,TotalTeamGames20242025!BG$1,DataRegularSeason20242025!$E$2:$E$1315,TotalTeamGames20242025!$A11,DataRegularSeason20242025!$N$2:$N$1315,1)</f>
        <v>0</v>
      </c>
      <c r="BH12" s="26"/>
      <c r="BI12" s="24">
        <f>COUNTIFS(DataRegularSeason20242025!$D$2:$D$1315,TotalTeamGames20242025!BI$1,DataRegularSeason20242025!$E$2:$E$1315,TotalTeamGames20242025!$A11,DataRegularSeason20242025!$N$2:$N$1315,1)</f>
        <v>0</v>
      </c>
      <c r="BJ12" s="26"/>
      <c r="BK12" s="24">
        <f>COUNTIFS(DataRegularSeason20242025!$D$2:$D$1315,TotalTeamGames20242025!BK$1,DataRegularSeason20242025!$E$2:$E$1315,TotalTeamGames20242025!$A11,DataRegularSeason20242025!$N$2:$N$1315,1)</f>
        <v>0</v>
      </c>
      <c r="BL12" s="26"/>
      <c r="BM12" s="24">
        <f>COUNTIFS(DataRegularSeason20242025!$D$2:$D$1315,TotalTeamGames20242025!BM$1,DataRegularSeason20242025!$E$2:$E$1315,TotalTeamGames20242025!$A11,DataRegularSeason20242025!$N$2:$N$1315,1)</f>
        <v>0</v>
      </c>
      <c r="BN12" s="26"/>
      <c r="BO12" s="30">
        <f t="shared" si="0"/>
        <v>2</v>
      </c>
      <c r="BP12" s="44"/>
      <c r="BQ12" s="40"/>
    </row>
    <row r="13" spans="1:69" x14ac:dyDescent="0.25">
      <c r="A13" s="45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COUNTIFS(DataRegularSeason20242025!$E$2:$E$1315,TotalTeamGames20242025!C$1,DataRegularSeason20242025!$D$2:$D$1315,TotalTeamGames20242025!$A13,DataRegularSeason20242025!$N$2:$N$1315,1)</f>
        <v>0</v>
      </c>
      <c r="E13" s="21"/>
      <c r="F13" s="22">
        <f>COUNTIFS(DataRegularSeason20242025!$E$2:$E$1315,TotalTeamGames20242025!E$1,DataRegularSeason20242025!$D$2:$D$1315,TotalTeamGames20242025!$A13,DataRegularSeason20242025!$N$2:$N$1315,1)</f>
        <v>0</v>
      </c>
      <c r="G13" s="21"/>
      <c r="H13" s="22">
        <f>COUNTIFS(DataRegularSeason20242025!$E$2:$E$1315,TotalTeamGames20242025!G$1,DataRegularSeason20242025!$D$2:$D$1315,TotalTeamGames20242025!$A13,DataRegularSeason20242025!$N$2:$N$1315,1)</f>
        <v>0</v>
      </c>
      <c r="I13" s="21"/>
      <c r="J13" s="22">
        <f>COUNTIFS(DataRegularSeason20242025!$E$2:$E$1315,TotalTeamGames20242025!I$1,DataRegularSeason20242025!$D$2:$D$1315,TotalTeamGames20242025!$A13,DataRegularSeason20242025!$N$2:$N$1315,1)</f>
        <v>0</v>
      </c>
      <c r="K13" s="21"/>
      <c r="L13" s="22">
        <f>COUNTIFS(DataRegularSeason20242025!$E$2:$E$1315,TotalTeamGames20242025!K$1,DataRegularSeason20242025!$D$2:$D$1315,TotalTeamGames20242025!$A13,DataRegularSeason20242025!$N$2:$N$1315,1)</f>
        <v>0</v>
      </c>
      <c r="M13" s="21"/>
      <c r="N13" s="25"/>
      <c r="O13" s="21"/>
      <c r="P13" s="22">
        <f>COUNTIFS(DataRegularSeason20242025!$E$2:$E$1315,TotalTeamGames20242025!O$1,DataRegularSeason20242025!$D$2:$D$1315,TotalTeamGames20242025!$A13,DataRegularSeason20242025!$N$2:$N$1315,1)</f>
        <v>0</v>
      </c>
      <c r="Q13" s="21"/>
      <c r="R13" s="22">
        <f>COUNTIFS(DataRegularSeason20242025!$E$2:$E$1315,TotalTeamGames20242025!Q$1,DataRegularSeason20242025!$D$2:$D$1315,TotalTeamGames20242025!$A13,DataRegularSeason20242025!$N$2:$N$1315,1)</f>
        <v>0</v>
      </c>
      <c r="S13" s="21"/>
      <c r="T13" s="22">
        <f>COUNTIFS(DataRegularSeason20242025!$E$2:$E$1315,TotalTeamGames20242025!S$1,DataRegularSeason20242025!$D$2:$D$1315,TotalTeamGames20242025!$A13,DataRegularSeason20242025!$N$2:$N$1315,1)</f>
        <v>0</v>
      </c>
      <c r="U13" s="21"/>
      <c r="V13" s="22">
        <f>COUNTIFS(DataRegularSeason20242025!$E$2:$E$1315,TotalTeamGames20242025!U$1,DataRegularSeason20242025!$D$2:$D$1315,TotalTeamGames20242025!$A13,DataRegularSeason20242025!$N$2:$N$1315,1)</f>
        <v>0</v>
      </c>
      <c r="W13" s="21"/>
      <c r="X13" s="22">
        <f>COUNTIFS(DataRegularSeason20242025!$E$2:$E$1315,TotalTeamGames20242025!W$1,DataRegularSeason20242025!$D$2:$D$1315,TotalTeamGames20242025!$A13,DataRegularSeason20242025!$N$2:$N$1315,1)</f>
        <v>1</v>
      </c>
      <c r="Y13" s="21"/>
      <c r="Z13" s="22">
        <f>COUNTIFS(DataRegularSeason20242025!$E$2:$E$1315,TotalTeamGames20242025!Y$1,DataRegularSeason20242025!$D$2:$D$1315,TotalTeamGames20242025!$A13,DataRegularSeason20242025!$N$2:$N$1315,1)</f>
        <v>0</v>
      </c>
      <c r="AA13" s="21"/>
      <c r="AB13" s="22">
        <f>COUNTIFS(DataRegularSeason20242025!$E$2:$E$1315,TotalTeamGames20242025!AA$1,DataRegularSeason20242025!$D$2:$D$1315,TotalTeamGames20242025!$A13,DataRegularSeason20242025!$N$2:$N$1315,1)</f>
        <v>0</v>
      </c>
      <c r="AC13" s="21"/>
      <c r="AD13" s="22">
        <f>COUNTIFS(DataRegularSeason20242025!$E$2:$E$1315,TotalTeamGames20242025!AC$1,DataRegularSeason20242025!$D$2:$D$1315,TotalTeamGames20242025!$A13,DataRegularSeason20242025!$N$2:$N$1315,1)</f>
        <v>0</v>
      </c>
      <c r="AE13" s="21"/>
      <c r="AF13" s="22">
        <f>COUNTIFS(DataRegularSeason20242025!$E$2:$E$1315,TotalTeamGames20242025!AE$1,DataRegularSeason20242025!$D$2:$D$1315,TotalTeamGames20242025!$A13,DataRegularSeason20242025!$N$2:$N$1315,1)</f>
        <v>0</v>
      </c>
      <c r="AG13" s="21"/>
      <c r="AH13" s="22">
        <f>COUNTIFS(DataRegularSeason20242025!$E$2:$E$1315,TotalTeamGames20242025!AG$1,DataRegularSeason20242025!$D$2:$D$1315,TotalTeamGames20242025!$A13,DataRegularSeason20242025!$N$2:$N$1315,1)</f>
        <v>0</v>
      </c>
      <c r="AI13" s="21"/>
      <c r="AJ13" s="22">
        <f>COUNTIFS(DataRegularSeason20242025!$E$2:$E$1315,TotalTeamGames20242025!AI$1,DataRegularSeason20242025!$D$2:$D$1315,TotalTeamGames20242025!$A13,DataRegularSeason20242025!$N$2:$N$1315,1)</f>
        <v>0</v>
      </c>
      <c r="AK13" s="21"/>
      <c r="AL13" s="22">
        <f>COUNTIFS(DataRegularSeason20242025!$E$2:$E$1315,TotalTeamGames20242025!AK$1,DataRegularSeason20242025!$D$2:$D$1315,TotalTeamGames20242025!$A13,DataRegularSeason20242025!$N$2:$N$1315,1)</f>
        <v>0</v>
      </c>
      <c r="AM13" s="21"/>
      <c r="AN13" s="22">
        <f>COUNTIFS(DataRegularSeason20242025!$E$2:$E$1315,TotalTeamGames20242025!AM$1,DataRegularSeason20242025!$D$2:$D$1315,TotalTeamGames20242025!$A13,DataRegularSeason20242025!$N$2:$N$1315,1)</f>
        <v>0</v>
      </c>
      <c r="AO13" s="21"/>
      <c r="AP13" s="22">
        <f>COUNTIFS(DataRegularSeason20242025!$E$2:$E$1315,TotalTeamGames20242025!AO$1,DataRegularSeason20242025!$D$2:$D$1315,TotalTeamGames20242025!$A13,DataRegularSeason20242025!$N$2:$N$1315,1)</f>
        <v>0</v>
      </c>
      <c r="AQ13" s="21"/>
      <c r="AR13" s="22">
        <f>COUNTIFS(DataRegularSeason20242025!$E$2:$E$1315,TotalTeamGames20242025!AQ$1,DataRegularSeason20242025!$D$2:$D$1315,TotalTeamGames20242025!$A13,DataRegularSeason20242025!$N$2:$N$1315,1)</f>
        <v>0</v>
      </c>
      <c r="AS13" s="21"/>
      <c r="AT13" s="22">
        <f>COUNTIFS(DataRegularSeason20242025!$E$2:$E$1315,TotalTeamGames20242025!AS$1,DataRegularSeason20242025!$D$2:$D$1315,TotalTeamGames20242025!$A13,DataRegularSeason20242025!$N$2:$N$1315,1)</f>
        <v>0</v>
      </c>
      <c r="AU13" s="21"/>
      <c r="AV13" s="22">
        <f>COUNTIFS(DataRegularSeason20242025!$E$2:$E$1315,TotalTeamGames20242025!AU$1,DataRegularSeason20242025!$D$2:$D$1315,TotalTeamGames20242025!$A13,DataRegularSeason20242025!$N$2:$N$1315,1)</f>
        <v>0</v>
      </c>
      <c r="AW13" s="21"/>
      <c r="AX13" s="22">
        <f>COUNTIFS(DataRegularSeason20242025!$E$2:$E$1315,TotalTeamGames20242025!AW$1,DataRegularSeason20242025!$D$2:$D$1315,TotalTeamGames20242025!$A13,DataRegularSeason20242025!$N$2:$N$1315,1)</f>
        <v>0</v>
      </c>
      <c r="AY13" s="21"/>
      <c r="AZ13" s="22">
        <f>COUNTIFS(DataRegularSeason20242025!$E$2:$E$1315,TotalTeamGames20242025!AY$1,DataRegularSeason20242025!$D$2:$D$1315,TotalTeamGames20242025!$A13,DataRegularSeason20242025!$N$2:$N$1315,1)</f>
        <v>0</v>
      </c>
      <c r="BA13" s="21"/>
      <c r="BB13" s="22">
        <f>COUNTIFS(DataRegularSeason20242025!$E$2:$E$1315,TotalTeamGames20242025!BA$1,DataRegularSeason20242025!$D$2:$D$1315,TotalTeamGames20242025!$A13,DataRegularSeason20242025!$N$2:$N$1315,1)</f>
        <v>0</v>
      </c>
      <c r="BC13" s="21"/>
      <c r="BD13" s="22">
        <f>COUNTIFS(DataRegularSeason20242025!$E$2:$E$1315,TotalTeamGames20242025!BC$1,DataRegularSeason20242025!$D$2:$D$1315,TotalTeamGames20242025!$A13,DataRegularSeason20242025!$N$2:$N$1315,1)</f>
        <v>0</v>
      </c>
      <c r="BE13" s="21"/>
      <c r="BF13" s="22">
        <f>COUNTIFS(DataRegularSeason20242025!$E$2:$E$1315,TotalTeamGames20242025!BE$1,DataRegularSeason20242025!$D$2:$D$1315,TotalTeamGames20242025!$A13,DataRegularSeason20242025!$N$2:$N$1315,1)</f>
        <v>0</v>
      </c>
      <c r="BG13" s="21"/>
      <c r="BH13" s="22">
        <f>COUNTIFS(DataRegularSeason20242025!$E$2:$E$1315,TotalTeamGames20242025!BG$1,DataRegularSeason20242025!$D$2:$D$1315,TotalTeamGames20242025!$A13,DataRegularSeason20242025!$N$2:$N$1315,1)</f>
        <v>1</v>
      </c>
      <c r="BI13" s="21"/>
      <c r="BJ13" s="22">
        <f>COUNTIFS(DataRegularSeason20242025!$E$2:$E$1315,TotalTeamGames20242025!BI$1,DataRegularSeason20242025!$D$2:$D$1315,TotalTeamGames20242025!$A13,DataRegularSeason20242025!$N$2:$N$1315,1)</f>
        <v>0</v>
      </c>
      <c r="BK13" s="21"/>
      <c r="BL13" s="22">
        <f>COUNTIFS(DataRegularSeason20242025!$E$2:$E$1315,TotalTeamGames20242025!BK$1,DataRegularSeason20242025!$D$2:$D$1315,TotalTeamGames20242025!$A13,DataRegularSeason20242025!$N$2:$N$1315,1)</f>
        <v>0</v>
      </c>
      <c r="BM13" s="21"/>
      <c r="BN13" s="22">
        <f>COUNTIFS(DataRegularSeason20242025!$E$2:$E$1315,TotalTeamGames20242025!BM$1,DataRegularSeason20242025!$D$2:$D$1315,TotalTeamGames20242025!$A13,DataRegularSeason20242025!$N$2:$N$1315,1)</f>
        <v>0</v>
      </c>
      <c r="BO13" s="29">
        <f t="shared" si="0"/>
        <v>2</v>
      </c>
      <c r="BP13" s="44">
        <f t="shared" ref="BP13" si="9">BO13+BO14</f>
        <v>4</v>
      </c>
      <c r="BQ13" s="40">
        <f t="shared" ref="BQ13" si="10">82-BP13</f>
        <v>78</v>
      </c>
    </row>
    <row r="14" spans="1:69" x14ac:dyDescent="0.25">
      <c r="A14" s="41"/>
      <c r="B14" s="23" t="s">
        <v>80</v>
      </c>
      <c r="C14" s="24">
        <f>COUNTIFS(DataRegularSeason20242025!$D$2:$D$1315,TotalTeamGames20242025!C$1,DataRegularSeason20242025!$E$2:$E$1315,TotalTeamGames20242025!$A13,DataRegularSeason20242025!$N$2:$N$1315,1)</f>
        <v>0</v>
      </c>
      <c r="D14" s="26"/>
      <c r="E14" s="24">
        <f>COUNTIFS(DataRegularSeason20242025!$D$2:$D$1315,TotalTeamGames20242025!E$1,DataRegularSeason20242025!$E$2:$E$1315,TotalTeamGames20242025!$A13,DataRegularSeason20242025!$N$2:$N$1315,1)</f>
        <v>0</v>
      </c>
      <c r="F14" s="26"/>
      <c r="G14" s="24">
        <f>COUNTIFS(DataRegularSeason20242025!$D$2:$D$1315,TotalTeamGames20242025!G$1,DataRegularSeason20242025!$E$2:$E$1315,TotalTeamGames20242025!$A13,DataRegularSeason20242025!$N$2:$N$1315,1)</f>
        <v>0</v>
      </c>
      <c r="H14" s="26"/>
      <c r="I14" s="24">
        <f>COUNTIFS(DataRegularSeason20242025!$D$2:$D$1315,TotalTeamGames20242025!I$1,DataRegularSeason20242025!$E$2:$E$1315,TotalTeamGames20242025!$A13,DataRegularSeason20242025!$N$2:$N$1315,1)</f>
        <v>0</v>
      </c>
      <c r="J14" s="26"/>
      <c r="K14" s="24">
        <f>COUNTIFS(DataRegularSeason20242025!$D$2:$D$1315,TotalTeamGames20242025!K$1,DataRegularSeason20242025!$E$2:$E$1315,TotalTeamGames20242025!$A13,DataRegularSeason20242025!$N$2:$N$1315,1)</f>
        <v>0</v>
      </c>
      <c r="L14" s="26"/>
      <c r="M14" s="24"/>
      <c r="N14" s="26"/>
      <c r="O14" s="24">
        <f>COUNTIFS(DataRegularSeason20242025!$D$2:$D$1315,TotalTeamGames20242025!O$1,DataRegularSeason20242025!$E$2:$E$1315,TotalTeamGames20242025!$A13,DataRegularSeason20242025!$N$2:$N$1315,1)</f>
        <v>1</v>
      </c>
      <c r="P14" s="26"/>
      <c r="Q14" s="24">
        <f>COUNTIFS(DataRegularSeason20242025!$D$2:$D$1315,TotalTeamGames20242025!Q$1,DataRegularSeason20242025!$E$2:$E$1315,TotalTeamGames20242025!$A13,DataRegularSeason20242025!$N$2:$N$1315,1)</f>
        <v>0</v>
      </c>
      <c r="R14" s="26"/>
      <c r="S14" s="24">
        <f>COUNTIFS(DataRegularSeason20242025!$D$2:$D$1315,TotalTeamGames20242025!S$1,DataRegularSeason20242025!$E$2:$E$1315,TotalTeamGames20242025!$A13,DataRegularSeason20242025!$N$2:$N$1315,1)</f>
        <v>0</v>
      </c>
      <c r="T14" s="26"/>
      <c r="U14" s="24">
        <f>COUNTIFS(DataRegularSeason20242025!$D$2:$D$1315,TotalTeamGames20242025!U$1,DataRegularSeason20242025!$E$2:$E$1315,TotalTeamGames20242025!$A13,DataRegularSeason20242025!$N$2:$N$1315,1)</f>
        <v>0</v>
      </c>
      <c r="V14" s="26"/>
      <c r="W14" s="24">
        <f>COUNTIFS(DataRegularSeason20242025!$D$2:$D$1315,TotalTeamGames20242025!W$1,DataRegularSeason20242025!$E$2:$E$1315,TotalTeamGames20242025!$A13,DataRegularSeason20242025!$N$2:$N$1315,1)</f>
        <v>0</v>
      </c>
      <c r="X14" s="26"/>
      <c r="Y14" s="24">
        <f>COUNTIFS(DataRegularSeason20242025!$D$2:$D$1315,TotalTeamGames20242025!Y$1,DataRegularSeason20242025!$E$2:$E$1315,TotalTeamGames20242025!$A13,DataRegularSeason20242025!$N$2:$N$1315,1)</f>
        <v>0</v>
      </c>
      <c r="Z14" s="26"/>
      <c r="AA14" s="24">
        <f>COUNTIFS(DataRegularSeason20242025!$D$2:$D$1315,TotalTeamGames20242025!AA$1,DataRegularSeason20242025!$E$2:$E$1315,TotalTeamGames20242025!$A13,DataRegularSeason20242025!$N$2:$N$1315,1)</f>
        <v>0</v>
      </c>
      <c r="AB14" s="26"/>
      <c r="AC14" s="24">
        <f>COUNTIFS(DataRegularSeason20242025!$D$2:$D$1315,TotalTeamGames20242025!AC$1,DataRegularSeason20242025!$E$2:$E$1315,TotalTeamGames20242025!$A13,DataRegularSeason20242025!$N$2:$N$1315,1)</f>
        <v>0</v>
      </c>
      <c r="AD14" s="26"/>
      <c r="AE14" s="24">
        <f>COUNTIFS(DataRegularSeason20242025!$D$2:$D$1315,TotalTeamGames20242025!AE$1,DataRegularSeason20242025!$E$2:$E$1315,TotalTeamGames20242025!$A13,DataRegularSeason20242025!$N$2:$N$1315,1)</f>
        <v>0</v>
      </c>
      <c r="AF14" s="26"/>
      <c r="AG14" s="24">
        <f>COUNTIFS(DataRegularSeason20242025!$D$2:$D$1315,TotalTeamGames20242025!AG$1,DataRegularSeason20242025!$E$2:$E$1315,TotalTeamGames20242025!$A13,DataRegularSeason20242025!$N$2:$N$1315,1)</f>
        <v>0</v>
      </c>
      <c r="AH14" s="26"/>
      <c r="AI14" s="24">
        <f>COUNTIFS(DataRegularSeason20242025!$D$2:$D$1315,TotalTeamGames20242025!AI$1,DataRegularSeason20242025!$E$2:$E$1315,TotalTeamGames20242025!$A13,DataRegularSeason20242025!$N$2:$N$1315,1)</f>
        <v>0</v>
      </c>
      <c r="AJ14" s="26"/>
      <c r="AK14" s="24">
        <f>COUNTIFS(DataRegularSeason20242025!$D$2:$D$1315,TotalTeamGames20242025!AK$1,DataRegularSeason20242025!$E$2:$E$1315,TotalTeamGames20242025!$A13,DataRegularSeason20242025!$N$2:$N$1315,1)</f>
        <v>0</v>
      </c>
      <c r="AL14" s="26"/>
      <c r="AM14" s="24">
        <f>COUNTIFS(DataRegularSeason20242025!$D$2:$D$1315,TotalTeamGames20242025!AM$1,DataRegularSeason20242025!$E$2:$E$1315,TotalTeamGames20242025!$A13,DataRegularSeason20242025!$N$2:$N$1315,1)</f>
        <v>0</v>
      </c>
      <c r="AN14" s="26"/>
      <c r="AO14" s="24">
        <f>COUNTIFS(DataRegularSeason20242025!$D$2:$D$1315,TotalTeamGames20242025!AO$1,DataRegularSeason20242025!$E$2:$E$1315,TotalTeamGames20242025!$A13,DataRegularSeason20242025!$N$2:$N$1315,1)</f>
        <v>0</v>
      </c>
      <c r="AP14" s="26"/>
      <c r="AQ14" s="24">
        <f>COUNTIFS(DataRegularSeason20242025!$D$2:$D$1315,TotalTeamGames20242025!AQ$1,DataRegularSeason20242025!$E$2:$E$1315,TotalTeamGames20242025!$A13,DataRegularSeason20242025!$N$2:$N$1315,1)</f>
        <v>1</v>
      </c>
      <c r="AR14" s="26"/>
      <c r="AS14" s="24">
        <f>COUNTIFS(DataRegularSeason20242025!$D$2:$D$1315,TotalTeamGames20242025!AS$1,DataRegularSeason20242025!$E$2:$E$1315,TotalTeamGames20242025!$A13,DataRegularSeason20242025!$N$2:$N$1315,1)</f>
        <v>0</v>
      </c>
      <c r="AT14" s="26"/>
      <c r="AU14" s="24">
        <f>COUNTIFS(DataRegularSeason20242025!$D$2:$D$1315,TotalTeamGames20242025!AU$1,DataRegularSeason20242025!$E$2:$E$1315,TotalTeamGames20242025!$A13,DataRegularSeason20242025!$N$2:$N$1315,1)</f>
        <v>0</v>
      </c>
      <c r="AV14" s="26"/>
      <c r="AW14" s="24">
        <f>COUNTIFS(DataRegularSeason20242025!$D$2:$D$1315,TotalTeamGames20242025!AW$1,DataRegularSeason20242025!$E$2:$E$1315,TotalTeamGames20242025!$A13,DataRegularSeason20242025!$N$2:$N$1315,1)</f>
        <v>0</v>
      </c>
      <c r="AX14" s="26"/>
      <c r="AY14" s="24">
        <f>COUNTIFS(DataRegularSeason20242025!$D$2:$D$1315,TotalTeamGames20242025!AY$1,DataRegularSeason20242025!$E$2:$E$1315,TotalTeamGames20242025!$A13,DataRegularSeason20242025!$N$2:$N$1315,1)</f>
        <v>0</v>
      </c>
      <c r="AZ14" s="26"/>
      <c r="BA14" s="24">
        <f>COUNTIFS(DataRegularSeason20242025!$D$2:$D$1315,TotalTeamGames20242025!BA$1,DataRegularSeason20242025!$E$2:$E$1315,TotalTeamGames20242025!$A13,DataRegularSeason20242025!$N$2:$N$1315,1)</f>
        <v>0</v>
      </c>
      <c r="BB14" s="26"/>
      <c r="BC14" s="24">
        <f>COUNTIFS(DataRegularSeason20242025!$D$2:$D$1315,TotalTeamGames20242025!BC$1,DataRegularSeason20242025!$E$2:$E$1315,TotalTeamGames20242025!$A13,DataRegularSeason20242025!$N$2:$N$1315,1)</f>
        <v>0</v>
      </c>
      <c r="BD14" s="26"/>
      <c r="BE14" s="24">
        <f>COUNTIFS(DataRegularSeason20242025!$D$2:$D$1315,TotalTeamGames20242025!BE$1,DataRegularSeason20242025!$E$2:$E$1315,TotalTeamGames20242025!$A13,DataRegularSeason20242025!$N$2:$N$1315,1)</f>
        <v>0</v>
      </c>
      <c r="BF14" s="26"/>
      <c r="BG14" s="24">
        <f>COUNTIFS(DataRegularSeason20242025!$D$2:$D$1315,TotalTeamGames20242025!BG$1,DataRegularSeason20242025!$E$2:$E$1315,TotalTeamGames20242025!$A13,DataRegularSeason20242025!$N$2:$N$1315,1)</f>
        <v>0</v>
      </c>
      <c r="BH14" s="26"/>
      <c r="BI14" s="24">
        <f>COUNTIFS(DataRegularSeason20242025!$D$2:$D$1315,TotalTeamGames20242025!BI$1,DataRegularSeason20242025!$E$2:$E$1315,TotalTeamGames20242025!$A13,DataRegularSeason20242025!$N$2:$N$1315,1)</f>
        <v>0</v>
      </c>
      <c r="BJ14" s="26"/>
      <c r="BK14" s="24">
        <f>COUNTIFS(DataRegularSeason20242025!$D$2:$D$1315,TotalTeamGames20242025!BK$1,DataRegularSeason20242025!$E$2:$E$1315,TotalTeamGames20242025!$A13,DataRegularSeason20242025!$N$2:$N$1315,1)</f>
        <v>0</v>
      </c>
      <c r="BL14" s="26"/>
      <c r="BM14" s="24">
        <f>COUNTIFS(DataRegularSeason20242025!$D$2:$D$1315,TotalTeamGames20242025!BM$1,DataRegularSeason20242025!$E$2:$E$1315,TotalTeamGames20242025!$A13,DataRegularSeason20242025!$N$2:$N$1315,1)</f>
        <v>0</v>
      </c>
      <c r="BN14" s="26"/>
      <c r="BO14" s="30">
        <f t="shared" si="0"/>
        <v>2</v>
      </c>
      <c r="BP14" s="44"/>
      <c r="BQ14" s="40"/>
    </row>
    <row r="15" spans="1:69" x14ac:dyDescent="0.25">
      <c r="A15" s="45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COUNTIFS(DataRegularSeason20242025!$E$2:$E$1315,TotalTeamGames20242025!C$1,DataRegularSeason20242025!$D$2:$D$1315,TotalTeamGames20242025!$A15,DataRegularSeason20242025!$N$2:$N$1315,1)</f>
        <v>0</v>
      </c>
      <c r="E15" s="21"/>
      <c r="F15" s="22">
        <f>COUNTIFS(DataRegularSeason20242025!$E$2:$E$1315,TotalTeamGames20242025!E$1,DataRegularSeason20242025!$D$2:$D$1315,TotalTeamGames20242025!$A15,DataRegularSeason20242025!$N$2:$N$1315,1)</f>
        <v>0</v>
      </c>
      <c r="G15" s="21"/>
      <c r="H15" s="22">
        <f>COUNTIFS(DataRegularSeason20242025!$E$2:$E$1315,TotalTeamGames20242025!G$1,DataRegularSeason20242025!$D$2:$D$1315,TotalTeamGames20242025!$A15,DataRegularSeason20242025!$N$2:$N$1315,1)</f>
        <v>0</v>
      </c>
      <c r="I15" s="21"/>
      <c r="J15" s="22">
        <f>COUNTIFS(DataRegularSeason20242025!$E$2:$E$1315,TotalTeamGames20242025!I$1,DataRegularSeason20242025!$D$2:$D$1315,TotalTeamGames20242025!$A15,DataRegularSeason20242025!$N$2:$N$1315,1)</f>
        <v>0</v>
      </c>
      <c r="K15" s="21"/>
      <c r="L15" s="22">
        <f>COUNTIFS(DataRegularSeason20242025!$E$2:$E$1315,TotalTeamGames20242025!K$1,DataRegularSeason20242025!$D$2:$D$1315,TotalTeamGames20242025!$A15,DataRegularSeason20242025!$N$2:$N$1315,1)</f>
        <v>0</v>
      </c>
      <c r="M15" s="21"/>
      <c r="N15" s="22">
        <f>COUNTIFS(DataRegularSeason20242025!$E$2:$E$1315,TotalTeamGames20242025!M$1,DataRegularSeason20242025!$D$2:$D$1315,TotalTeamGames20242025!$A15,DataRegularSeason20242025!$N$2:$N$1315,1)</f>
        <v>1</v>
      </c>
      <c r="O15" s="21"/>
      <c r="P15" s="25"/>
      <c r="Q15" s="21"/>
      <c r="R15" s="22">
        <f>COUNTIFS(DataRegularSeason20242025!$E$2:$E$1315,TotalTeamGames20242025!Q$1,DataRegularSeason20242025!$D$2:$D$1315,TotalTeamGames20242025!$A15,DataRegularSeason20242025!$N$2:$N$1315,1)</f>
        <v>0</v>
      </c>
      <c r="S15" s="21"/>
      <c r="T15" s="22">
        <f>COUNTIFS(DataRegularSeason20242025!$E$2:$E$1315,TotalTeamGames20242025!S$1,DataRegularSeason20242025!$D$2:$D$1315,TotalTeamGames20242025!$A15,DataRegularSeason20242025!$N$2:$N$1315,1)</f>
        <v>0</v>
      </c>
      <c r="U15" s="21"/>
      <c r="V15" s="22">
        <f>COUNTIFS(DataRegularSeason20242025!$E$2:$E$1315,TotalTeamGames20242025!U$1,DataRegularSeason20242025!$D$2:$D$1315,TotalTeamGames20242025!$A15,DataRegularSeason20242025!$N$2:$N$1315,1)</f>
        <v>0</v>
      </c>
      <c r="W15" s="21"/>
      <c r="X15" s="22">
        <f>COUNTIFS(DataRegularSeason20242025!$E$2:$E$1315,TotalTeamGames20242025!W$1,DataRegularSeason20242025!$D$2:$D$1315,TotalTeamGames20242025!$A15,DataRegularSeason20242025!$N$2:$N$1315,1)</f>
        <v>1</v>
      </c>
      <c r="Y15" s="21"/>
      <c r="Z15" s="22">
        <f>COUNTIFS(DataRegularSeason20242025!$E$2:$E$1315,TotalTeamGames20242025!Y$1,DataRegularSeason20242025!$D$2:$D$1315,TotalTeamGames20242025!$A15,DataRegularSeason20242025!$N$2:$N$1315,1)</f>
        <v>0</v>
      </c>
      <c r="AA15" s="21"/>
      <c r="AB15" s="22">
        <f>COUNTIFS(DataRegularSeason20242025!$E$2:$E$1315,TotalTeamGames20242025!AA$1,DataRegularSeason20242025!$D$2:$D$1315,TotalTeamGames20242025!$A15,DataRegularSeason20242025!$N$2:$N$1315,1)</f>
        <v>0</v>
      </c>
      <c r="AC15" s="21"/>
      <c r="AD15" s="22">
        <f>COUNTIFS(DataRegularSeason20242025!$E$2:$E$1315,TotalTeamGames20242025!AC$1,DataRegularSeason20242025!$D$2:$D$1315,TotalTeamGames20242025!$A15,DataRegularSeason20242025!$N$2:$N$1315,1)</f>
        <v>0</v>
      </c>
      <c r="AE15" s="21"/>
      <c r="AF15" s="22">
        <f>COUNTIFS(DataRegularSeason20242025!$E$2:$E$1315,TotalTeamGames20242025!AE$1,DataRegularSeason20242025!$D$2:$D$1315,TotalTeamGames20242025!$A15,DataRegularSeason20242025!$N$2:$N$1315,1)</f>
        <v>0</v>
      </c>
      <c r="AG15" s="21"/>
      <c r="AH15" s="22">
        <f>COUNTIFS(DataRegularSeason20242025!$E$2:$E$1315,TotalTeamGames20242025!AG$1,DataRegularSeason20242025!$D$2:$D$1315,TotalTeamGames20242025!$A15,DataRegularSeason20242025!$N$2:$N$1315,1)</f>
        <v>0</v>
      </c>
      <c r="AI15" s="21"/>
      <c r="AJ15" s="22">
        <f>COUNTIFS(DataRegularSeason20242025!$E$2:$E$1315,TotalTeamGames20242025!AI$1,DataRegularSeason20242025!$D$2:$D$1315,TotalTeamGames20242025!$A15,DataRegularSeason20242025!$N$2:$N$1315,1)</f>
        <v>0</v>
      </c>
      <c r="AK15" s="21"/>
      <c r="AL15" s="22">
        <f>COUNTIFS(DataRegularSeason20242025!$E$2:$E$1315,TotalTeamGames20242025!AK$1,DataRegularSeason20242025!$D$2:$D$1315,TotalTeamGames20242025!$A15,DataRegularSeason20242025!$N$2:$N$1315,1)</f>
        <v>0</v>
      </c>
      <c r="AM15" s="21"/>
      <c r="AN15" s="22">
        <f>COUNTIFS(DataRegularSeason20242025!$E$2:$E$1315,TotalTeamGames20242025!AM$1,DataRegularSeason20242025!$D$2:$D$1315,TotalTeamGames20242025!$A15,DataRegularSeason20242025!$N$2:$N$1315,1)</f>
        <v>0</v>
      </c>
      <c r="AO15" s="21"/>
      <c r="AP15" s="22">
        <f>COUNTIFS(DataRegularSeason20242025!$E$2:$E$1315,TotalTeamGames20242025!AO$1,DataRegularSeason20242025!$D$2:$D$1315,TotalTeamGames20242025!$A15,DataRegularSeason20242025!$N$2:$N$1315,1)</f>
        <v>0</v>
      </c>
      <c r="AQ15" s="21"/>
      <c r="AR15" s="22">
        <f>COUNTIFS(DataRegularSeason20242025!$E$2:$E$1315,TotalTeamGames20242025!AQ$1,DataRegularSeason20242025!$D$2:$D$1315,TotalTeamGames20242025!$A15,DataRegularSeason20242025!$N$2:$N$1315,1)</f>
        <v>0</v>
      </c>
      <c r="AS15" s="21"/>
      <c r="AT15" s="22">
        <f>COUNTIFS(DataRegularSeason20242025!$E$2:$E$1315,TotalTeamGames20242025!AS$1,DataRegularSeason20242025!$D$2:$D$1315,TotalTeamGames20242025!$A15,DataRegularSeason20242025!$N$2:$N$1315,1)</f>
        <v>0</v>
      </c>
      <c r="AU15" s="21"/>
      <c r="AV15" s="22">
        <f>COUNTIFS(DataRegularSeason20242025!$E$2:$E$1315,TotalTeamGames20242025!AU$1,DataRegularSeason20242025!$D$2:$D$1315,TotalTeamGames20242025!$A15,DataRegularSeason20242025!$N$2:$N$1315,1)</f>
        <v>0</v>
      </c>
      <c r="AW15" s="21"/>
      <c r="AX15" s="22">
        <f>COUNTIFS(DataRegularSeason20242025!$E$2:$E$1315,TotalTeamGames20242025!AW$1,DataRegularSeason20242025!$D$2:$D$1315,TotalTeamGames20242025!$A15,DataRegularSeason20242025!$N$2:$N$1315,1)</f>
        <v>0</v>
      </c>
      <c r="AY15" s="21"/>
      <c r="AZ15" s="22">
        <f>COUNTIFS(DataRegularSeason20242025!$E$2:$E$1315,TotalTeamGames20242025!AY$1,DataRegularSeason20242025!$D$2:$D$1315,TotalTeamGames20242025!$A15,DataRegularSeason20242025!$N$2:$N$1315,1)</f>
        <v>0</v>
      </c>
      <c r="BA15" s="21"/>
      <c r="BB15" s="22">
        <f>COUNTIFS(DataRegularSeason20242025!$E$2:$E$1315,TotalTeamGames20242025!BA$1,DataRegularSeason20242025!$D$2:$D$1315,TotalTeamGames20242025!$A15,DataRegularSeason20242025!$N$2:$N$1315,1)</f>
        <v>0</v>
      </c>
      <c r="BC15" s="21"/>
      <c r="BD15" s="22">
        <f>COUNTIFS(DataRegularSeason20242025!$E$2:$E$1315,TotalTeamGames20242025!BC$1,DataRegularSeason20242025!$D$2:$D$1315,TotalTeamGames20242025!$A15,DataRegularSeason20242025!$N$2:$N$1315,1)</f>
        <v>0</v>
      </c>
      <c r="BE15" s="21"/>
      <c r="BF15" s="22">
        <f>COUNTIFS(DataRegularSeason20242025!$E$2:$E$1315,TotalTeamGames20242025!BE$1,DataRegularSeason20242025!$D$2:$D$1315,TotalTeamGames20242025!$A15,DataRegularSeason20242025!$N$2:$N$1315,1)</f>
        <v>1</v>
      </c>
      <c r="BG15" s="21"/>
      <c r="BH15" s="22">
        <f>COUNTIFS(DataRegularSeason20242025!$E$2:$E$1315,TotalTeamGames20242025!BG$1,DataRegularSeason20242025!$D$2:$D$1315,TotalTeamGames20242025!$A15,DataRegularSeason20242025!$N$2:$N$1315,1)</f>
        <v>0</v>
      </c>
      <c r="BI15" s="21"/>
      <c r="BJ15" s="22">
        <f>COUNTIFS(DataRegularSeason20242025!$E$2:$E$1315,TotalTeamGames20242025!BI$1,DataRegularSeason20242025!$D$2:$D$1315,TotalTeamGames20242025!$A15,DataRegularSeason20242025!$N$2:$N$1315,1)</f>
        <v>0</v>
      </c>
      <c r="BK15" s="21"/>
      <c r="BL15" s="22">
        <f>COUNTIFS(DataRegularSeason20242025!$E$2:$E$1315,TotalTeamGames20242025!BK$1,DataRegularSeason20242025!$D$2:$D$1315,TotalTeamGames20242025!$A15,DataRegularSeason20242025!$N$2:$N$1315,1)</f>
        <v>1</v>
      </c>
      <c r="BM15" s="21"/>
      <c r="BN15" s="22">
        <f>COUNTIFS(DataRegularSeason20242025!$E$2:$E$1315,TotalTeamGames20242025!BM$1,DataRegularSeason20242025!$D$2:$D$1315,TotalTeamGames20242025!$A15,DataRegularSeason20242025!$N$2:$N$1315,1)</f>
        <v>0</v>
      </c>
      <c r="BO15" s="29">
        <f t="shared" si="0"/>
        <v>4</v>
      </c>
      <c r="BP15" s="44">
        <f t="shared" ref="BP15" si="11">BO15+BO16</f>
        <v>5</v>
      </c>
      <c r="BQ15" s="40">
        <f t="shared" ref="BQ15" si="12">82-BP15</f>
        <v>77</v>
      </c>
    </row>
    <row r="16" spans="1:69" x14ac:dyDescent="0.25">
      <c r="A16" s="41"/>
      <c r="B16" s="23" t="s">
        <v>80</v>
      </c>
      <c r="C16" s="24">
        <f>COUNTIFS(DataRegularSeason20242025!$D$2:$D$1315,TotalTeamGames20242025!C$1,DataRegularSeason20242025!$E$2:$E$1315,TotalTeamGames20242025!$A15,DataRegularSeason20242025!$N$2:$N$1315,1)</f>
        <v>0</v>
      </c>
      <c r="D16" s="26"/>
      <c r="E16" s="24">
        <f>COUNTIFS(DataRegularSeason20242025!$D$2:$D$1315,TotalTeamGames20242025!E$1,DataRegularSeason20242025!$E$2:$E$1315,TotalTeamGames20242025!$A15,DataRegularSeason20242025!$N$2:$N$1315,1)</f>
        <v>0</v>
      </c>
      <c r="F16" s="26"/>
      <c r="G16" s="24">
        <f>COUNTIFS(DataRegularSeason20242025!$D$2:$D$1315,TotalTeamGames20242025!G$1,DataRegularSeason20242025!$E$2:$E$1315,TotalTeamGames20242025!$A15,DataRegularSeason20242025!$N$2:$N$1315,1)</f>
        <v>0</v>
      </c>
      <c r="H16" s="26"/>
      <c r="I16" s="24">
        <f>COUNTIFS(DataRegularSeason20242025!$D$2:$D$1315,TotalTeamGames20242025!I$1,DataRegularSeason20242025!$E$2:$E$1315,TotalTeamGames20242025!$A15,DataRegularSeason20242025!$N$2:$N$1315,1)</f>
        <v>0</v>
      </c>
      <c r="J16" s="26"/>
      <c r="K16" s="24">
        <f>COUNTIFS(DataRegularSeason20242025!$D$2:$D$1315,TotalTeamGames20242025!K$1,DataRegularSeason20242025!$E$2:$E$1315,TotalTeamGames20242025!$A15,DataRegularSeason20242025!$N$2:$N$1315,1)</f>
        <v>0</v>
      </c>
      <c r="L16" s="26"/>
      <c r="M16" s="24">
        <f>COUNTIFS(DataRegularSeason20242025!$D$2:$D$1315,TotalTeamGames20242025!M$1,DataRegularSeason20242025!$E$2:$E$1315,TotalTeamGames20242025!$A15,DataRegularSeason20242025!$N$2:$N$1315,1)</f>
        <v>0</v>
      </c>
      <c r="N16" s="26"/>
      <c r="O16" s="24"/>
      <c r="P16" s="26"/>
      <c r="Q16" s="24">
        <f>COUNTIFS(DataRegularSeason20242025!$D$2:$D$1315,TotalTeamGames20242025!Q$1,DataRegularSeason20242025!$E$2:$E$1315,TotalTeamGames20242025!$A15,DataRegularSeason20242025!$N$2:$N$1315,1)</f>
        <v>0</v>
      </c>
      <c r="R16" s="26"/>
      <c r="S16" s="24">
        <f>COUNTIFS(DataRegularSeason20242025!$D$2:$D$1315,TotalTeamGames20242025!S$1,DataRegularSeason20242025!$E$2:$E$1315,TotalTeamGames20242025!$A15,DataRegularSeason20242025!$N$2:$N$1315,1)</f>
        <v>0</v>
      </c>
      <c r="T16" s="26"/>
      <c r="U16" s="24">
        <f>COUNTIFS(DataRegularSeason20242025!$D$2:$D$1315,TotalTeamGames20242025!U$1,DataRegularSeason20242025!$E$2:$E$1315,TotalTeamGames20242025!$A15,DataRegularSeason20242025!$N$2:$N$1315,1)</f>
        <v>0</v>
      </c>
      <c r="V16" s="26"/>
      <c r="W16" s="24">
        <f>COUNTIFS(DataRegularSeason20242025!$D$2:$D$1315,TotalTeamGames20242025!W$1,DataRegularSeason20242025!$E$2:$E$1315,TotalTeamGames20242025!$A15,DataRegularSeason20242025!$N$2:$N$1315,1)</f>
        <v>0</v>
      </c>
      <c r="X16" s="26"/>
      <c r="Y16" s="24">
        <f>COUNTIFS(DataRegularSeason20242025!$D$2:$D$1315,TotalTeamGames20242025!Y$1,DataRegularSeason20242025!$E$2:$E$1315,TotalTeamGames20242025!$A15,DataRegularSeason20242025!$N$2:$N$1315,1)</f>
        <v>0</v>
      </c>
      <c r="Z16" s="26"/>
      <c r="AA16" s="24">
        <f>COUNTIFS(DataRegularSeason20242025!$D$2:$D$1315,TotalTeamGames20242025!AA$1,DataRegularSeason20242025!$E$2:$E$1315,TotalTeamGames20242025!$A15,DataRegularSeason20242025!$N$2:$N$1315,1)</f>
        <v>0</v>
      </c>
      <c r="AB16" s="26"/>
      <c r="AC16" s="24">
        <f>COUNTIFS(DataRegularSeason20242025!$D$2:$D$1315,TotalTeamGames20242025!AC$1,DataRegularSeason20242025!$E$2:$E$1315,TotalTeamGames20242025!$A15,DataRegularSeason20242025!$N$2:$N$1315,1)</f>
        <v>0</v>
      </c>
      <c r="AD16" s="26"/>
      <c r="AE16" s="24">
        <f>COUNTIFS(DataRegularSeason20242025!$D$2:$D$1315,TotalTeamGames20242025!AE$1,DataRegularSeason20242025!$E$2:$E$1315,TotalTeamGames20242025!$A15,DataRegularSeason20242025!$N$2:$N$1315,1)</f>
        <v>0</v>
      </c>
      <c r="AF16" s="26"/>
      <c r="AG16" s="24">
        <f>COUNTIFS(DataRegularSeason20242025!$D$2:$D$1315,TotalTeamGames20242025!AG$1,DataRegularSeason20242025!$E$2:$E$1315,TotalTeamGames20242025!$A15,DataRegularSeason20242025!$N$2:$N$1315,1)</f>
        <v>0</v>
      </c>
      <c r="AH16" s="26"/>
      <c r="AI16" s="24">
        <f>COUNTIFS(DataRegularSeason20242025!$D$2:$D$1315,TotalTeamGames20242025!AI$1,DataRegularSeason20242025!$E$2:$E$1315,TotalTeamGames20242025!$A15,DataRegularSeason20242025!$N$2:$N$1315,1)</f>
        <v>0</v>
      </c>
      <c r="AJ16" s="26"/>
      <c r="AK16" s="24">
        <f>COUNTIFS(DataRegularSeason20242025!$D$2:$D$1315,TotalTeamGames20242025!AK$1,DataRegularSeason20242025!$E$2:$E$1315,TotalTeamGames20242025!$A15,DataRegularSeason20242025!$N$2:$N$1315,1)</f>
        <v>0</v>
      </c>
      <c r="AL16" s="26"/>
      <c r="AM16" s="24">
        <f>COUNTIFS(DataRegularSeason20242025!$D$2:$D$1315,TotalTeamGames20242025!AM$1,DataRegularSeason20242025!$E$2:$E$1315,TotalTeamGames20242025!$A15,DataRegularSeason20242025!$N$2:$N$1315,1)</f>
        <v>0</v>
      </c>
      <c r="AN16" s="26"/>
      <c r="AO16" s="24">
        <f>COUNTIFS(DataRegularSeason20242025!$D$2:$D$1315,TotalTeamGames20242025!AO$1,DataRegularSeason20242025!$E$2:$E$1315,TotalTeamGames20242025!$A15,DataRegularSeason20242025!$N$2:$N$1315,1)</f>
        <v>0</v>
      </c>
      <c r="AP16" s="26"/>
      <c r="AQ16" s="24">
        <f>COUNTIFS(DataRegularSeason20242025!$D$2:$D$1315,TotalTeamGames20242025!AQ$1,DataRegularSeason20242025!$E$2:$E$1315,TotalTeamGames20242025!$A15,DataRegularSeason20242025!$N$2:$N$1315,1)</f>
        <v>0</v>
      </c>
      <c r="AR16" s="26"/>
      <c r="AS16" s="24">
        <f>COUNTIFS(DataRegularSeason20242025!$D$2:$D$1315,TotalTeamGames20242025!AS$1,DataRegularSeason20242025!$E$2:$E$1315,TotalTeamGames20242025!$A15,DataRegularSeason20242025!$N$2:$N$1315,1)</f>
        <v>0</v>
      </c>
      <c r="AT16" s="26"/>
      <c r="AU16" s="24">
        <f>COUNTIFS(DataRegularSeason20242025!$D$2:$D$1315,TotalTeamGames20242025!AU$1,DataRegularSeason20242025!$E$2:$E$1315,TotalTeamGames20242025!$A15,DataRegularSeason20242025!$N$2:$N$1315,1)</f>
        <v>0</v>
      </c>
      <c r="AV16" s="26"/>
      <c r="AW16" s="24">
        <f>COUNTIFS(DataRegularSeason20242025!$D$2:$D$1315,TotalTeamGames20242025!AW$1,DataRegularSeason20242025!$E$2:$E$1315,TotalTeamGames20242025!$A15,DataRegularSeason20242025!$N$2:$N$1315,1)</f>
        <v>1</v>
      </c>
      <c r="AX16" s="26"/>
      <c r="AY16" s="24">
        <f>COUNTIFS(DataRegularSeason20242025!$D$2:$D$1315,TotalTeamGames20242025!AY$1,DataRegularSeason20242025!$E$2:$E$1315,TotalTeamGames20242025!$A15,DataRegularSeason20242025!$N$2:$N$1315,1)</f>
        <v>0</v>
      </c>
      <c r="AZ16" s="26"/>
      <c r="BA16" s="24">
        <f>COUNTIFS(DataRegularSeason20242025!$D$2:$D$1315,TotalTeamGames20242025!BA$1,DataRegularSeason20242025!$E$2:$E$1315,TotalTeamGames20242025!$A15,DataRegularSeason20242025!$N$2:$N$1315,1)</f>
        <v>0</v>
      </c>
      <c r="BB16" s="26"/>
      <c r="BC16" s="24">
        <f>COUNTIFS(DataRegularSeason20242025!$D$2:$D$1315,TotalTeamGames20242025!BC$1,DataRegularSeason20242025!$E$2:$E$1315,TotalTeamGames20242025!$A15,DataRegularSeason20242025!$N$2:$N$1315,1)</f>
        <v>0</v>
      </c>
      <c r="BD16" s="26"/>
      <c r="BE16" s="24">
        <f>COUNTIFS(DataRegularSeason20242025!$D$2:$D$1315,TotalTeamGames20242025!BE$1,DataRegularSeason20242025!$E$2:$E$1315,TotalTeamGames20242025!$A15,DataRegularSeason20242025!$N$2:$N$1315,1)</f>
        <v>0</v>
      </c>
      <c r="BF16" s="26"/>
      <c r="BG16" s="24">
        <f>COUNTIFS(DataRegularSeason20242025!$D$2:$D$1315,TotalTeamGames20242025!BG$1,DataRegularSeason20242025!$E$2:$E$1315,TotalTeamGames20242025!$A15,DataRegularSeason20242025!$N$2:$N$1315,1)</f>
        <v>0</v>
      </c>
      <c r="BH16" s="26"/>
      <c r="BI16" s="24">
        <f>COUNTIFS(DataRegularSeason20242025!$D$2:$D$1315,TotalTeamGames20242025!BI$1,DataRegularSeason20242025!$E$2:$E$1315,TotalTeamGames20242025!$A15,DataRegularSeason20242025!$N$2:$N$1315,1)</f>
        <v>0</v>
      </c>
      <c r="BJ16" s="26"/>
      <c r="BK16" s="24">
        <f>COUNTIFS(DataRegularSeason20242025!$D$2:$D$1315,TotalTeamGames20242025!BK$1,DataRegularSeason20242025!$E$2:$E$1315,TotalTeamGames20242025!$A15,DataRegularSeason20242025!$N$2:$N$1315,1)</f>
        <v>0</v>
      </c>
      <c r="BL16" s="26"/>
      <c r="BM16" s="24">
        <f>COUNTIFS(DataRegularSeason20242025!$D$2:$D$1315,TotalTeamGames20242025!BM$1,DataRegularSeason20242025!$E$2:$E$1315,TotalTeamGames20242025!$A15,DataRegularSeason20242025!$N$2:$N$1315,1)</f>
        <v>0</v>
      </c>
      <c r="BN16" s="26"/>
      <c r="BO16" s="30">
        <f t="shared" si="0"/>
        <v>1</v>
      </c>
      <c r="BP16" s="44"/>
      <c r="BQ16" s="40"/>
    </row>
    <row r="17" spans="1:69" x14ac:dyDescent="0.25">
      <c r="A17" s="45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COUNTIFS(DataRegularSeason20242025!$E$2:$E$1315,TotalTeamGames20242025!C$1,DataRegularSeason20242025!$D$2:$D$1315,TotalTeamGames20242025!$A17,DataRegularSeason20242025!$N$2:$N$1315,1)</f>
        <v>0</v>
      </c>
      <c r="E17" s="21"/>
      <c r="F17" s="22">
        <f>COUNTIFS(DataRegularSeason20242025!$E$2:$E$1315,TotalTeamGames20242025!E$1,DataRegularSeason20242025!$D$2:$D$1315,TotalTeamGames20242025!$A17,DataRegularSeason20242025!$N$2:$N$1315,1)</f>
        <v>0</v>
      </c>
      <c r="G17" s="21"/>
      <c r="H17" s="22">
        <f>COUNTIFS(DataRegularSeason20242025!$E$2:$E$1315,TotalTeamGames20242025!G$1,DataRegularSeason20242025!$D$2:$D$1315,TotalTeamGames20242025!$A17,DataRegularSeason20242025!$N$2:$N$1315,1)</f>
        <v>0</v>
      </c>
      <c r="I17" s="21"/>
      <c r="J17" s="22">
        <f>COUNTIFS(DataRegularSeason20242025!$E$2:$E$1315,TotalTeamGames20242025!I$1,DataRegularSeason20242025!$D$2:$D$1315,TotalTeamGames20242025!$A17,DataRegularSeason20242025!$N$2:$N$1315,1)</f>
        <v>0</v>
      </c>
      <c r="K17" s="21"/>
      <c r="L17" s="22">
        <f>COUNTIFS(DataRegularSeason20242025!$E$2:$E$1315,TotalTeamGames20242025!K$1,DataRegularSeason20242025!$D$2:$D$1315,TotalTeamGames20242025!$A17,DataRegularSeason20242025!$N$2:$N$1315,1)</f>
        <v>0</v>
      </c>
      <c r="M17" s="21"/>
      <c r="N17" s="22">
        <f>COUNTIFS(DataRegularSeason20242025!$E$2:$E$1315,TotalTeamGames20242025!M$1,DataRegularSeason20242025!$D$2:$D$1315,TotalTeamGames20242025!$A17,DataRegularSeason20242025!$N$2:$N$1315,1)</f>
        <v>0</v>
      </c>
      <c r="O17" s="21"/>
      <c r="P17" s="22">
        <f>COUNTIFS(DataRegularSeason20242025!$E$2:$E$1315,TotalTeamGames20242025!O$1,DataRegularSeason20242025!$D$2:$D$1315,TotalTeamGames20242025!$A17,DataRegularSeason20242025!$N$2:$N$1315,1)</f>
        <v>0</v>
      </c>
      <c r="Q17" s="21"/>
      <c r="R17" s="25"/>
      <c r="S17" s="21"/>
      <c r="T17" s="22">
        <f>COUNTIFS(DataRegularSeason20242025!$E$2:$E$1315,TotalTeamGames20242025!S$1,DataRegularSeason20242025!$D$2:$D$1315,TotalTeamGames20242025!$A17,DataRegularSeason20242025!$N$2:$N$1315,1)</f>
        <v>0</v>
      </c>
      <c r="U17" s="21"/>
      <c r="V17" s="22">
        <f>COUNTIFS(DataRegularSeason20242025!$E$2:$E$1315,TotalTeamGames20242025!U$1,DataRegularSeason20242025!$D$2:$D$1315,TotalTeamGames20242025!$A17,DataRegularSeason20242025!$N$2:$N$1315,1)</f>
        <v>0</v>
      </c>
      <c r="W17" s="21"/>
      <c r="X17" s="22">
        <f>COUNTIFS(DataRegularSeason20242025!$E$2:$E$1315,TotalTeamGames20242025!W$1,DataRegularSeason20242025!$D$2:$D$1315,TotalTeamGames20242025!$A17,DataRegularSeason20242025!$N$2:$N$1315,1)</f>
        <v>0</v>
      </c>
      <c r="Y17" s="21"/>
      <c r="Z17" s="22">
        <f>COUNTIFS(DataRegularSeason20242025!$E$2:$E$1315,TotalTeamGames20242025!Y$1,DataRegularSeason20242025!$D$2:$D$1315,TotalTeamGames20242025!$A17,DataRegularSeason20242025!$N$2:$N$1315,1)</f>
        <v>0</v>
      </c>
      <c r="AA17" s="21"/>
      <c r="AB17" s="22">
        <f>COUNTIFS(DataRegularSeason20242025!$E$2:$E$1315,TotalTeamGames20242025!AA$1,DataRegularSeason20242025!$D$2:$D$1315,TotalTeamGames20242025!$A17,DataRegularSeason20242025!$N$2:$N$1315,1)</f>
        <v>0</v>
      </c>
      <c r="AC17" s="21"/>
      <c r="AD17" s="22">
        <f>COUNTIFS(DataRegularSeason20242025!$E$2:$E$1315,TotalTeamGames20242025!AC$1,DataRegularSeason20242025!$D$2:$D$1315,TotalTeamGames20242025!$A17,DataRegularSeason20242025!$N$2:$N$1315,1)</f>
        <v>0</v>
      </c>
      <c r="AE17" s="21"/>
      <c r="AF17" s="22">
        <f>COUNTIFS(DataRegularSeason20242025!$E$2:$E$1315,TotalTeamGames20242025!AE$1,DataRegularSeason20242025!$D$2:$D$1315,TotalTeamGames20242025!$A17,DataRegularSeason20242025!$N$2:$N$1315,1)</f>
        <v>0</v>
      </c>
      <c r="AG17" s="21"/>
      <c r="AH17" s="22">
        <f>COUNTIFS(DataRegularSeason20242025!$E$2:$E$1315,TotalTeamGames20242025!AG$1,DataRegularSeason20242025!$D$2:$D$1315,TotalTeamGames20242025!$A17,DataRegularSeason20242025!$N$2:$N$1315,1)</f>
        <v>0</v>
      </c>
      <c r="AI17" s="21"/>
      <c r="AJ17" s="22">
        <f>COUNTIFS(DataRegularSeason20242025!$E$2:$E$1315,TotalTeamGames20242025!AI$1,DataRegularSeason20242025!$D$2:$D$1315,TotalTeamGames20242025!$A17,DataRegularSeason20242025!$N$2:$N$1315,1)</f>
        <v>0</v>
      </c>
      <c r="AK17" s="21"/>
      <c r="AL17" s="22">
        <f>COUNTIFS(DataRegularSeason20242025!$E$2:$E$1315,TotalTeamGames20242025!AK$1,DataRegularSeason20242025!$D$2:$D$1315,TotalTeamGames20242025!$A17,DataRegularSeason20242025!$N$2:$N$1315,1)</f>
        <v>0</v>
      </c>
      <c r="AM17" s="21"/>
      <c r="AN17" s="22">
        <f>COUNTIFS(DataRegularSeason20242025!$E$2:$E$1315,TotalTeamGames20242025!AM$1,DataRegularSeason20242025!$D$2:$D$1315,TotalTeamGames20242025!$A17,DataRegularSeason20242025!$N$2:$N$1315,1)</f>
        <v>0</v>
      </c>
      <c r="AO17" s="21"/>
      <c r="AP17" s="22">
        <f>COUNTIFS(DataRegularSeason20242025!$E$2:$E$1315,TotalTeamGames20242025!AO$1,DataRegularSeason20242025!$D$2:$D$1315,TotalTeamGames20242025!$A17,DataRegularSeason20242025!$N$2:$N$1315,1)</f>
        <v>0</v>
      </c>
      <c r="AQ17" s="21"/>
      <c r="AR17" s="22">
        <f>COUNTIFS(DataRegularSeason20242025!$E$2:$E$1315,TotalTeamGames20242025!AQ$1,DataRegularSeason20242025!$D$2:$D$1315,TotalTeamGames20242025!$A17,DataRegularSeason20242025!$N$2:$N$1315,1)</f>
        <v>0</v>
      </c>
      <c r="AS17" s="21"/>
      <c r="AT17" s="22">
        <f>COUNTIFS(DataRegularSeason20242025!$E$2:$E$1315,TotalTeamGames20242025!AS$1,DataRegularSeason20242025!$D$2:$D$1315,TotalTeamGames20242025!$A17,DataRegularSeason20242025!$N$2:$N$1315,1)</f>
        <v>0</v>
      </c>
      <c r="AU17" s="21"/>
      <c r="AV17" s="22">
        <f>COUNTIFS(DataRegularSeason20242025!$E$2:$E$1315,TotalTeamGames20242025!AU$1,DataRegularSeason20242025!$D$2:$D$1315,TotalTeamGames20242025!$A17,DataRegularSeason20242025!$N$2:$N$1315,1)</f>
        <v>0</v>
      </c>
      <c r="AW17" s="21"/>
      <c r="AX17" s="22">
        <f>COUNTIFS(DataRegularSeason20242025!$E$2:$E$1315,TotalTeamGames20242025!AW$1,DataRegularSeason20242025!$D$2:$D$1315,TotalTeamGames20242025!$A17,DataRegularSeason20242025!$N$2:$N$1315,1)</f>
        <v>0</v>
      </c>
      <c r="AY17" s="21"/>
      <c r="AZ17" s="22">
        <f>COUNTIFS(DataRegularSeason20242025!$E$2:$E$1315,TotalTeamGames20242025!AY$1,DataRegularSeason20242025!$D$2:$D$1315,TotalTeamGames20242025!$A17,DataRegularSeason20242025!$N$2:$N$1315,1)</f>
        <v>0</v>
      </c>
      <c r="BA17" s="21"/>
      <c r="BB17" s="22">
        <f>COUNTIFS(DataRegularSeason20242025!$E$2:$E$1315,TotalTeamGames20242025!BA$1,DataRegularSeason20242025!$D$2:$D$1315,TotalTeamGames20242025!$A17,DataRegularSeason20242025!$N$2:$N$1315,1)</f>
        <v>0</v>
      </c>
      <c r="BC17" s="21"/>
      <c r="BD17" s="22">
        <f>COUNTIFS(DataRegularSeason20242025!$E$2:$E$1315,TotalTeamGames20242025!BC$1,DataRegularSeason20242025!$D$2:$D$1315,TotalTeamGames20242025!$A17,DataRegularSeason20242025!$N$2:$N$1315,1)</f>
        <v>0</v>
      </c>
      <c r="BE17" s="21"/>
      <c r="BF17" s="22">
        <f>COUNTIFS(DataRegularSeason20242025!$E$2:$E$1315,TotalTeamGames20242025!BE$1,DataRegularSeason20242025!$D$2:$D$1315,TotalTeamGames20242025!$A17,DataRegularSeason20242025!$N$2:$N$1315,1)</f>
        <v>0</v>
      </c>
      <c r="BG17" s="21"/>
      <c r="BH17" s="22">
        <f>COUNTIFS(DataRegularSeason20242025!$E$2:$E$1315,TotalTeamGames20242025!BG$1,DataRegularSeason20242025!$D$2:$D$1315,TotalTeamGames20242025!$A17,DataRegularSeason20242025!$N$2:$N$1315,1)</f>
        <v>0</v>
      </c>
      <c r="BI17" s="21"/>
      <c r="BJ17" s="22">
        <f>COUNTIFS(DataRegularSeason20242025!$E$2:$E$1315,TotalTeamGames20242025!BI$1,DataRegularSeason20242025!$D$2:$D$1315,TotalTeamGames20242025!$A17,DataRegularSeason20242025!$N$2:$N$1315,1)</f>
        <v>1</v>
      </c>
      <c r="BK17" s="21"/>
      <c r="BL17" s="22">
        <f>COUNTIFS(DataRegularSeason20242025!$E$2:$E$1315,TotalTeamGames20242025!BK$1,DataRegularSeason20242025!$D$2:$D$1315,TotalTeamGames20242025!$A17,DataRegularSeason20242025!$N$2:$N$1315,1)</f>
        <v>0</v>
      </c>
      <c r="BM17" s="21"/>
      <c r="BN17" s="22">
        <f>COUNTIFS(DataRegularSeason20242025!$E$2:$E$1315,TotalTeamGames20242025!BM$1,DataRegularSeason20242025!$D$2:$D$1315,TotalTeamGames20242025!$A17,DataRegularSeason20242025!$N$2:$N$1315,1)</f>
        <v>0</v>
      </c>
      <c r="BO17" s="29">
        <f t="shared" si="0"/>
        <v>1</v>
      </c>
      <c r="BP17" s="44">
        <f t="shared" ref="BP17" si="13">BO17+BO18</f>
        <v>4</v>
      </c>
      <c r="BQ17" s="40">
        <f t="shared" ref="BQ17" si="14">82-BP17</f>
        <v>78</v>
      </c>
    </row>
    <row r="18" spans="1:69" x14ac:dyDescent="0.25">
      <c r="A18" s="41"/>
      <c r="B18" s="23" t="s">
        <v>80</v>
      </c>
      <c r="C18" s="24">
        <f>COUNTIFS(DataRegularSeason20242025!$D$2:$D$1315,TotalTeamGames20242025!C$1,DataRegularSeason20242025!$E$2:$E$1315,TotalTeamGames20242025!$A17,DataRegularSeason20242025!$N$2:$N$1315,1)</f>
        <v>0</v>
      </c>
      <c r="D18" s="26"/>
      <c r="E18" s="24">
        <f>COUNTIFS(DataRegularSeason20242025!$D$2:$D$1315,TotalTeamGames20242025!E$1,DataRegularSeason20242025!$E$2:$E$1315,TotalTeamGames20242025!$A17,DataRegularSeason20242025!$N$2:$N$1315,1)</f>
        <v>1</v>
      </c>
      <c r="F18" s="26"/>
      <c r="G18" s="24">
        <f>COUNTIFS(DataRegularSeason20242025!$D$2:$D$1315,TotalTeamGames20242025!G$1,DataRegularSeason20242025!$E$2:$E$1315,TotalTeamGames20242025!$A17,DataRegularSeason20242025!$N$2:$N$1315,1)</f>
        <v>0</v>
      </c>
      <c r="H18" s="26"/>
      <c r="I18" s="24">
        <f>COUNTIFS(DataRegularSeason20242025!$D$2:$D$1315,TotalTeamGames20242025!I$1,DataRegularSeason20242025!$E$2:$E$1315,TotalTeamGames20242025!$A17,DataRegularSeason20242025!$N$2:$N$1315,1)</f>
        <v>0</v>
      </c>
      <c r="J18" s="26"/>
      <c r="K18" s="24">
        <f>COUNTIFS(DataRegularSeason20242025!$D$2:$D$1315,TotalTeamGames20242025!K$1,DataRegularSeason20242025!$E$2:$E$1315,TotalTeamGames20242025!$A17,DataRegularSeason20242025!$N$2:$N$1315,1)</f>
        <v>1</v>
      </c>
      <c r="L18" s="26"/>
      <c r="M18" s="24">
        <f>COUNTIFS(DataRegularSeason20242025!$D$2:$D$1315,TotalTeamGames20242025!M$1,DataRegularSeason20242025!$E$2:$E$1315,TotalTeamGames20242025!$A17,DataRegularSeason20242025!$N$2:$N$1315,1)</f>
        <v>0</v>
      </c>
      <c r="N18" s="26"/>
      <c r="O18" s="24">
        <f>COUNTIFS(DataRegularSeason20242025!$D$2:$D$1315,TotalTeamGames20242025!O$1,DataRegularSeason20242025!$E$2:$E$1315,TotalTeamGames20242025!$A17,DataRegularSeason20242025!$N$2:$N$1315,1)</f>
        <v>0</v>
      </c>
      <c r="P18" s="26"/>
      <c r="Q18" s="24"/>
      <c r="R18" s="26"/>
      <c r="S18" s="24">
        <f>COUNTIFS(DataRegularSeason20242025!$D$2:$D$1315,TotalTeamGames20242025!S$1,DataRegularSeason20242025!$E$2:$E$1315,TotalTeamGames20242025!$A17,DataRegularSeason20242025!$N$2:$N$1315,1)</f>
        <v>0</v>
      </c>
      <c r="T18" s="26"/>
      <c r="U18" s="24">
        <f>COUNTIFS(DataRegularSeason20242025!$D$2:$D$1315,TotalTeamGames20242025!U$1,DataRegularSeason20242025!$E$2:$E$1315,TotalTeamGames20242025!$A17,DataRegularSeason20242025!$N$2:$N$1315,1)</f>
        <v>0</v>
      </c>
      <c r="V18" s="26"/>
      <c r="W18" s="24">
        <f>COUNTIFS(DataRegularSeason20242025!$D$2:$D$1315,TotalTeamGames20242025!W$1,DataRegularSeason20242025!$E$2:$E$1315,TotalTeamGames20242025!$A17,DataRegularSeason20242025!$N$2:$N$1315,1)</f>
        <v>0</v>
      </c>
      <c r="X18" s="26"/>
      <c r="Y18" s="24">
        <f>COUNTIFS(DataRegularSeason20242025!$D$2:$D$1315,TotalTeamGames20242025!Y$1,DataRegularSeason20242025!$E$2:$E$1315,TotalTeamGames20242025!$A17,DataRegularSeason20242025!$N$2:$N$1315,1)</f>
        <v>0</v>
      </c>
      <c r="Z18" s="26"/>
      <c r="AA18" s="24">
        <f>COUNTIFS(DataRegularSeason20242025!$D$2:$D$1315,TotalTeamGames20242025!AA$1,DataRegularSeason20242025!$E$2:$E$1315,TotalTeamGames20242025!$A17,DataRegularSeason20242025!$N$2:$N$1315,1)</f>
        <v>0</v>
      </c>
      <c r="AB18" s="26"/>
      <c r="AC18" s="24">
        <f>COUNTIFS(DataRegularSeason20242025!$D$2:$D$1315,TotalTeamGames20242025!AC$1,DataRegularSeason20242025!$E$2:$E$1315,TotalTeamGames20242025!$A17,DataRegularSeason20242025!$N$2:$N$1315,1)</f>
        <v>0</v>
      </c>
      <c r="AD18" s="26"/>
      <c r="AE18" s="24">
        <f>COUNTIFS(DataRegularSeason20242025!$D$2:$D$1315,TotalTeamGames20242025!AE$1,DataRegularSeason20242025!$E$2:$E$1315,TotalTeamGames20242025!$A17,DataRegularSeason20242025!$N$2:$N$1315,1)</f>
        <v>0</v>
      </c>
      <c r="AF18" s="26"/>
      <c r="AG18" s="24">
        <f>COUNTIFS(DataRegularSeason20242025!$D$2:$D$1315,TotalTeamGames20242025!AG$1,DataRegularSeason20242025!$E$2:$E$1315,TotalTeamGames20242025!$A17,DataRegularSeason20242025!$N$2:$N$1315,1)</f>
        <v>0</v>
      </c>
      <c r="AH18" s="26"/>
      <c r="AI18" s="24">
        <f>COUNTIFS(DataRegularSeason20242025!$D$2:$D$1315,TotalTeamGames20242025!AI$1,DataRegularSeason20242025!$E$2:$E$1315,TotalTeamGames20242025!$A17,DataRegularSeason20242025!$N$2:$N$1315,1)</f>
        <v>0</v>
      </c>
      <c r="AJ18" s="26"/>
      <c r="AK18" s="24">
        <f>COUNTIFS(DataRegularSeason20242025!$D$2:$D$1315,TotalTeamGames20242025!AK$1,DataRegularSeason20242025!$E$2:$E$1315,TotalTeamGames20242025!$A17,DataRegularSeason20242025!$N$2:$N$1315,1)</f>
        <v>1</v>
      </c>
      <c r="AL18" s="26"/>
      <c r="AM18" s="24">
        <f>COUNTIFS(DataRegularSeason20242025!$D$2:$D$1315,TotalTeamGames20242025!AM$1,DataRegularSeason20242025!$E$2:$E$1315,TotalTeamGames20242025!$A17,DataRegularSeason20242025!$N$2:$N$1315,1)</f>
        <v>0</v>
      </c>
      <c r="AN18" s="26"/>
      <c r="AO18" s="24">
        <f>COUNTIFS(DataRegularSeason20242025!$D$2:$D$1315,TotalTeamGames20242025!AO$1,DataRegularSeason20242025!$E$2:$E$1315,TotalTeamGames20242025!$A17,DataRegularSeason20242025!$N$2:$N$1315,1)</f>
        <v>0</v>
      </c>
      <c r="AP18" s="26"/>
      <c r="AQ18" s="24">
        <f>COUNTIFS(DataRegularSeason20242025!$D$2:$D$1315,TotalTeamGames20242025!AQ$1,DataRegularSeason20242025!$E$2:$E$1315,TotalTeamGames20242025!$A17,DataRegularSeason20242025!$N$2:$N$1315,1)</f>
        <v>0</v>
      </c>
      <c r="AR18" s="26"/>
      <c r="AS18" s="24">
        <f>COUNTIFS(DataRegularSeason20242025!$D$2:$D$1315,TotalTeamGames20242025!AS$1,DataRegularSeason20242025!$E$2:$E$1315,TotalTeamGames20242025!$A17,DataRegularSeason20242025!$N$2:$N$1315,1)</f>
        <v>0</v>
      </c>
      <c r="AT18" s="26"/>
      <c r="AU18" s="24">
        <f>COUNTIFS(DataRegularSeason20242025!$D$2:$D$1315,TotalTeamGames20242025!AU$1,DataRegularSeason20242025!$E$2:$E$1315,TotalTeamGames20242025!$A17,DataRegularSeason20242025!$N$2:$N$1315,1)</f>
        <v>0</v>
      </c>
      <c r="AV18" s="26"/>
      <c r="AW18" s="24">
        <f>COUNTIFS(DataRegularSeason20242025!$D$2:$D$1315,TotalTeamGames20242025!AW$1,DataRegularSeason20242025!$E$2:$E$1315,TotalTeamGames20242025!$A17,DataRegularSeason20242025!$N$2:$N$1315,1)</f>
        <v>0</v>
      </c>
      <c r="AX18" s="26"/>
      <c r="AY18" s="24">
        <f>COUNTIFS(DataRegularSeason20242025!$D$2:$D$1315,TotalTeamGames20242025!AY$1,DataRegularSeason20242025!$E$2:$E$1315,TotalTeamGames20242025!$A17,DataRegularSeason20242025!$N$2:$N$1315,1)</f>
        <v>0</v>
      </c>
      <c r="AZ18" s="26"/>
      <c r="BA18" s="24">
        <f>COUNTIFS(DataRegularSeason20242025!$D$2:$D$1315,TotalTeamGames20242025!BA$1,DataRegularSeason20242025!$E$2:$E$1315,TotalTeamGames20242025!$A17,DataRegularSeason20242025!$N$2:$N$1315,1)</f>
        <v>0</v>
      </c>
      <c r="BB18" s="26"/>
      <c r="BC18" s="24">
        <f>COUNTIFS(DataRegularSeason20242025!$D$2:$D$1315,TotalTeamGames20242025!BC$1,DataRegularSeason20242025!$E$2:$E$1315,TotalTeamGames20242025!$A17,DataRegularSeason20242025!$N$2:$N$1315,1)</f>
        <v>0</v>
      </c>
      <c r="BD18" s="26"/>
      <c r="BE18" s="24">
        <f>COUNTIFS(DataRegularSeason20242025!$D$2:$D$1315,TotalTeamGames20242025!BE$1,DataRegularSeason20242025!$E$2:$E$1315,TotalTeamGames20242025!$A17,DataRegularSeason20242025!$N$2:$N$1315,1)</f>
        <v>0</v>
      </c>
      <c r="BF18" s="26"/>
      <c r="BG18" s="24">
        <f>COUNTIFS(DataRegularSeason20242025!$D$2:$D$1315,TotalTeamGames20242025!BG$1,DataRegularSeason20242025!$E$2:$E$1315,TotalTeamGames20242025!$A17,DataRegularSeason20242025!$N$2:$N$1315,1)</f>
        <v>0</v>
      </c>
      <c r="BH18" s="26"/>
      <c r="BI18" s="24">
        <f>COUNTIFS(DataRegularSeason20242025!$D$2:$D$1315,TotalTeamGames20242025!BI$1,DataRegularSeason20242025!$E$2:$E$1315,TotalTeamGames20242025!$A17,DataRegularSeason20242025!$N$2:$N$1315,1)</f>
        <v>0</v>
      </c>
      <c r="BJ18" s="26"/>
      <c r="BK18" s="24">
        <f>COUNTIFS(DataRegularSeason20242025!$D$2:$D$1315,TotalTeamGames20242025!BK$1,DataRegularSeason20242025!$E$2:$E$1315,TotalTeamGames20242025!$A17,DataRegularSeason20242025!$N$2:$N$1315,1)</f>
        <v>0</v>
      </c>
      <c r="BL18" s="26"/>
      <c r="BM18" s="24">
        <f>COUNTIFS(DataRegularSeason20242025!$D$2:$D$1315,TotalTeamGames20242025!BM$1,DataRegularSeason20242025!$E$2:$E$1315,TotalTeamGames20242025!$A17,DataRegularSeason20242025!$N$2:$N$1315,1)</f>
        <v>0</v>
      </c>
      <c r="BN18" s="26"/>
      <c r="BO18" s="30">
        <f t="shared" si="0"/>
        <v>3</v>
      </c>
      <c r="BP18" s="44"/>
      <c r="BQ18" s="40"/>
    </row>
    <row r="19" spans="1:69" x14ac:dyDescent="0.25">
      <c r="A19" s="45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COUNTIFS(DataRegularSeason20242025!$E$2:$E$1315,TotalTeamGames20242025!C$1,DataRegularSeason20242025!$D$2:$D$1315,TotalTeamGames20242025!$A19,DataRegularSeason20242025!$N$2:$N$1315,1)</f>
        <v>0</v>
      </c>
      <c r="E19" s="21"/>
      <c r="F19" s="22">
        <f>COUNTIFS(DataRegularSeason20242025!$E$2:$E$1315,TotalTeamGames20242025!E$1,DataRegularSeason20242025!$D$2:$D$1315,TotalTeamGames20242025!$A19,DataRegularSeason20242025!$N$2:$N$1315,1)</f>
        <v>0</v>
      </c>
      <c r="G19" s="21"/>
      <c r="H19" s="22">
        <f>COUNTIFS(DataRegularSeason20242025!$E$2:$E$1315,TotalTeamGames20242025!G$1,DataRegularSeason20242025!$D$2:$D$1315,TotalTeamGames20242025!$A19,DataRegularSeason20242025!$N$2:$N$1315,1)</f>
        <v>0</v>
      </c>
      <c r="I19" s="21"/>
      <c r="J19" s="22">
        <f>COUNTIFS(DataRegularSeason20242025!$E$2:$E$1315,TotalTeamGames20242025!I$1,DataRegularSeason20242025!$D$2:$D$1315,TotalTeamGames20242025!$A19,DataRegularSeason20242025!$N$2:$N$1315,1)</f>
        <v>0</v>
      </c>
      <c r="K19" s="21"/>
      <c r="L19" s="22">
        <f>COUNTIFS(DataRegularSeason20242025!$E$2:$E$1315,TotalTeamGames20242025!K$1,DataRegularSeason20242025!$D$2:$D$1315,TotalTeamGames20242025!$A19,DataRegularSeason20242025!$N$2:$N$1315,1)</f>
        <v>0</v>
      </c>
      <c r="M19" s="21"/>
      <c r="N19" s="22">
        <f>COUNTIFS(DataRegularSeason20242025!$E$2:$E$1315,TotalTeamGames20242025!M$1,DataRegularSeason20242025!$D$2:$D$1315,TotalTeamGames20242025!$A19,DataRegularSeason20242025!$N$2:$N$1315,1)</f>
        <v>0</v>
      </c>
      <c r="O19" s="21"/>
      <c r="P19" s="22">
        <f>COUNTIFS(DataRegularSeason20242025!$E$2:$E$1315,TotalTeamGames20242025!O$1,DataRegularSeason20242025!$D$2:$D$1315,TotalTeamGames20242025!$A19,DataRegularSeason20242025!$N$2:$N$1315,1)</f>
        <v>0</v>
      </c>
      <c r="Q19" s="21"/>
      <c r="R19" s="22">
        <f>COUNTIFS(DataRegularSeason20242025!$E$2:$E$1315,TotalTeamGames20242025!Q$1,DataRegularSeason20242025!$D$2:$D$1315,TotalTeamGames20242025!$A19,DataRegularSeason20242025!$N$2:$N$1315,1)</f>
        <v>0</v>
      </c>
      <c r="S19" s="21"/>
      <c r="T19" s="25"/>
      <c r="U19" s="21"/>
      <c r="V19" s="22">
        <f>COUNTIFS(DataRegularSeason20242025!$E$2:$E$1315,TotalTeamGames20242025!U$1,DataRegularSeason20242025!$D$2:$D$1315,TotalTeamGames20242025!$A19,DataRegularSeason20242025!$N$2:$N$1315,1)</f>
        <v>0</v>
      </c>
      <c r="W19" s="21"/>
      <c r="X19" s="22">
        <f>COUNTIFS(DataRegularSeason20242025!$E$2:$E$1315,TotalTeamGames20242025!W$1,DataRegularSeason20242025!$D$2:$D$1315,TotalTeamGames20242025!$A19,DataRegularSeason20242025!$N$2:$N$1315,1)</f>
        <v>0</v>
      </c>
      <c r="Y19" s="21"/>
      <c r="Z19" s="22">
        <f>COUNTIFS(DataRegularSeason20242025!$E$2:$E$1315,TotalTeamGames20242025!Y$1,DataRegularSeason20242025!$D$2:$D$1315,TotalTeamGames20242025!$A19,DataRegularSeason20242025!$N$2:$N$1315,1)</f>
        <v>0</v>
      </c>
      <c r="AA19" s="21"/>
      <c r="AB19" s="22">
        <f>COUNTIFS(DataRegularSeason20242025!$E$2:$E$1315,TotalTeamGames20242025!AA$1,DataRegularSeason20242025!$D$2:$D$1315,TotalTeamGames20242025!$A19,DataRegularSeason20242025!$N$2:$N$1315,1)</f>
        <v>0</v>
      </c>
      <c r="AC19" s="21"/>
      <c r="AD19" s="22">
        <f>COUNTIFS(DataRegularSeason20242025!$E$2:$E$1315,TotalTeamGames20242025!AC$1,DataRegularSeason20242025!$D$2:$D$1315,TotalTeamGames20242025!$A19,DataRegularSeason20242025!$N$2:$N$1315,1)</f>
        <v>0</v>
      </c>
      <c r="AE19" s="21"/>
      <c r="AF19" s="22">
        <f>COUNTIFS(DataRegularSeason20242025!$E$2:$E$1315,TotalTeamGames20242025!AE$1,DataRegularSeason20242025!$D$2:$D$1315,TotalTeamGames20242025!$A19,DataRegularSeason20242025!$N$2:$N$1315,1)</f>
        <v>0</v>
      </c>
      <c r="AG19" s="21"/>
      <c r="AH19" s="22">
        <f>COUNTIFS(DataRegularSeason20242025!$E$2:$E$1315,TotalTeamGames20242025!AG$1,DataRegularSeason20242025!$D$2:$D$1315,TotalTeamGames20242025!$A19,DataRegularSeason20242025!$N$2:$N$1315,1)</f>
        <v>0</v>
      </c>
      <c r="AI19" s="21"/>
      <c r="AJ19" s="22">
        <f>COUNTIFS(DataRegularSeason20242025!$E$2:$E$1315,TotalTeamGames20242025!AI$1,DataRegularSeason20242025!$D$2:$D$1315,TotalTeamGames20242025!$A19,DataRegularSeason20242025!$N$2:$N$1315,1)</f>
        <v>1</v>
      </c>
      <c r="AK19" s="21"/>
      <c r="AL19" s="22">
        <f>COUNTIFS(DataRegularSeason20242025!$E$2:$E$1315,TotalTeamGames20242025!AK$1,DataRegularSeason20242025!$D$2:$D$1315,TotalTeamGames20242025!$A19,DataRegularSeason20242025!$N$2:$N$1315,1)</f>
        <v>0</v>
      </c>
      <c r="AM19" s="21"/>
      <c r="AN19" s="22">
        <f>COUNTIFS(DataRegularSeason20242025!$E$2:$E$1315,TotalTeamGames20242025!AM$1,DataRegularSeason20242025!$D$2:$D$1315,TotalTeamGames20242025!$A19,DataRegularSeason20242025!$N$2:$N$1315,1)</f>
        <v>0</v>
      </c>
      <c r="AO19" s="21"/>
      <c r="AP19" s="22">
        <f>COUNTIFS(DataRegularSeason20242025!$E$2:$E$1315,TotalTeamGames20242025!AO$1,DataRegularSeason20242025!$D$2:$D$1315,TotalTeamGames20242025!$A19,DataRegularSeason20242025!$N$2:$N$1315,1)</f>
        <v>0</v>
      </c>
      <c r="AQ19" s="21"/>
      <c r="AR19" s="22">
        <f>COUNTIFS(DataRegularSeason20242025!$E$2:$E$1315,TotalTeamGames20242025!AQ$1,DataRegularSeason20242025!$D$2:$D$1315,TotalTeamGames20242025!$A19,DataRegularSeason20242025!$N$2:$N$1315,1)</f>
        <v>0</v>
      </c>
      <c r="AS19" s="21"/>
      <c r="AT19" s="22">
        <f>COUNTIFS(DataRegularSeason20242025!$E$2:$E$1315,TotalTeamGames20242025!AS$1,DataRegularSeason20242025!$D$2:$D$1315,TotalTeamGames20242025!$A19,DataRegularSeason20242025!$N$2:$N$1315,1)</f>
        <v>0</v>
      </c>
      <c r="AU19" s="21"/>
      <c r="AV19" s="22">
        <f>COUNTIFS(DataRegularSeason20242025!$E$2:$E$1315,TotalTeamGames20242025!AU$1,DataRegularSeason20242025!$D$2:$D$1315,TotalTeamGames20242025!$A19,DataRegularSeason20242025!$N$2:$N$1315,1)</f>
        <v>0</v>
      </c>
      <c r="AW19" s="21"/>
      <c r="AX19" s="22">
        <f>COUNTIFS(DataRegularSeason20242025!$E$2:$E$1315,TotalTeamGames20242025!AW$1,DataRegularSeason20242025!$D$2:$D$1315,TotalTeamGames20242025!$A19,DataRegularSeason20242025!$N$2:$N$1315,1)</f>
        <v>0</v>
      </c>
      <c r="AY19" s="21"/>
      <c r="AZ19" s="22">
        <f>COUNTIFS(DataRegularSeason20242025!$E$2:$E$1315,TotalTeamGames20242025!AY$1,DataRegularSeason20242025!$D$2:$D$1315,TotalTeamGames20242025!$A19,DataRegularSeason20242025!$N$2:$N$1315,1)</f>
        <v>0</v>
      </c>
      <c r="BA19" s="21"/>
      <c r="BB19" s="22">
        <f>COUNTIFS(DataRegularSeason20242025!$E$2:$E$1315,TotalTeamGames20242025!BA$1,DataRegularSeason20242025!$D$2:$D$1315,TotalTeamGames20242025!$A19,DataRegularSeason20242025!$N$2:$N$1315,1)</f>
        <v>0</v>
      </c>
      <c r="BC19" s="21"/>
      <c r="BD19" s="22">
        <f>COUNTIFS(DataRegularSeason20242025!$E$2:$E$1315,TotalTeamGames20242025!BC$1,DataRegularSeason20242025!$D$2:$D$1315,TotalTeamGames20242025!$A19,DataRegularSeason20242025!$N$2:$N$1315,1)</f>
        <v>0</v>
      </c>
      <c r="BE19" s="21"/>
      <c r="BF19" s="22">
        <f>COUNTIFS(DataRegularSeason20242025!$E$2:$E$1315,TotalTeamGames20242025!BE$1,DataRegularSeason20242025!$D$2:$D$1315,TotalTeamGames20242025!$A19,DataRegularSeason20242025!$N$2:$N$1315,1)</f>
        <v>0</v>
      </c>
      <c r="BG19" s="21"/>
      <c r="BH19" s="22">
        <f>COUNTIFS(DataRegularSeason20242025!$E$2:$E$1315,TotalTeamGames20242025!BG$1,DataRegularSeason20242025!$D$2:$D$1315,TotalTeamGames20242025!$A19,DataRegularSeason20242025!$N$2:$N$1315,1)</f>
        <v>0</v>
      </c>
      <c r="BI19" s="21"/>
      <c r="BJ19" s="22">
        <f>COUNTIFS(DataRegularSeason20242025!$E$2:$E$1315,TotalTeamGames20242025!BI$1,DataRegularSeason20242025!$D$2:$D$1315,TotalTeamGames20242025!$A19,DataRegularSeason20242025!$N$2:$N$1315,1)</f>
        <v>0</v>
      </c>
      <c r="BK19" s="21"/>
      <c r="BL19" s="22">
        <f>COUNTIFS(DataRegularSeason20242025!$E$2:$E$1315,TotalTeamGames20242025!BK$1,DataRegularSeason20242025!$D$2:$D$1315,TotalTeamGames20242025!$A19,DataRegularSeason20242025!$N$2:$N$1315,1)</f>
        <v>0</v>
      </c>
      <c r="BM19" s="21"/>
      <c r="BN19" s="22">
        <f>COUNTIFS(DataRegularSeason20242025!$E$2:$E$1315,TotalTeamGames20242025!BM$1,DataRegularSeason20242025!$D$2:$D$1315,TotalTeamGames20242025!$A19,DataRegularSeason20242025!$N$2:$N$1315,1)</f>
        <v>1</v>
      </c>
      <c r="BO19" s="29">
        <f t="shared" si="0"/>
        <v>2</v>
      </c>
      <c r="BP19" s="44">
        <f t="shared" ref="BP19" si="15">BO19+BO20</f>
        <v>5</v>
      </c>
      <c r="BQ19" s="40">
        <f t="shared" ref="BQ19" si="16">82-BP19</f>
        <v>77</v>
      </c>
    </row>
    <row r="20" spans="1:69" x14ac:dyDescent="0.25">
      <c r="A20" s="41"/>
      <c r="B20" s="23" t="s">
        <v>80</v>
      </c>
      <c r="C20" s="24">
        <f>COUNTIFS(DataRegularSeason20242025!$D$2:$D$1315,TotalTeamGames20242025!C$1,DataRegularSeason20242025!$E$2:$E$1315,TotalTeamGames20242025!$A19,DataRegularSeason20242025!$N$2:$N$1315,1)</f>
        <v>0</v>
      </c>
      <c r="D20" s="26"/>
      <c r="E20" s="24">
        <f>COUNTIFS(DataRegularSeason20242025!$D$2:$D$1315,TotalTeamGames20242025!E$1,DataRegularSeason20242025!$E$2:$E$1315,TotalTeamGames20242025!$A19,DataRegularSeason20242025!$N$2:$N$1315,1)</f>
        <v>0</v>
      </c>
      <c r="F20" s="26"/>
      <c r="G20" s="24">
        <f>COUNTIFS(DataRegularSeason20242025!$D$2:$D$1315,TotalTeamGames20242025!G$1,DataRegularSeason20242025!$E$2:$E$1315,TotalTeamGames20242025!$A19,DataRegularSeason20242025!$N$2:$N$1315,1)</f>
        <v>0</v>
      </c>
      <c r="H20" s="26"/>
      <c r="I20" s="24">
        <f>COUNTIFS(DataRegularSeason20242025!$D$2:$D$1315,TotalTeamGames20242025!I$1,DataRegularSeason20242025!$E$2:$E$1315,TotalTeamGames20242025!$A19,DataRegularSeason20242025!$N$2:$N$1315,1)</f>
        <v>0</v>
      </c>
      <c r="J20" s="26"/>
      <c r="K20" s="24">
        <f>COUNTIFS(DataRegularSeason20242025!$D$2:$D$1315,TotalTeamGames20242025!K$1,DataRegularSeason20242025!$E$2:$E$1315,TotalTeamGames20242025!$A19,DataRegularSeason20242025!$N$2:$N$1315,1)</f>
        <v>0</v>
      </c>
      <c r="L20" s="26"/>
      <c r="M20" s="24">
        <f>COUNTIFS(DataRegularSeason20242025!$D$2:$D$1315,TotalTeamGames20242025!M$1,DataRegularSeason20242025!$E$2:$E$1315,TotalTeamGames20242025!$A19,DataRegularSeason20242025!$N$2:$N$1315,1)</f>
        <v>0</v>
      </c>
      <c r="N20" s="26"/>
      <c r="O20" s="24">
        <f>COUNTIFS(DataRegularSeason20242025!$D$2:$D$1315,TotalTeamGames20242025!O$1,DataRegularSeason20242025!$E$2:$E$1315,TotalTeamGames20242025!$A19,DataRegularSeason20242025!$N$2:$N$1315,1)</f>
        <v>0</v>
      </c>
      <c r="P20" s="26"/>
      <c r="Q20" s="24">
        <f>COUNTIFS(DataRegularSeason20242025!$D$2:$D$1315,TotalTeamGames20242025!Q$1,DataRegularSeason20242025!$E$2:$E$1315,TotalTeamGames20242025!$A19,DataRegularSeason20242025!$N$2:$N$1315,1)</f>
        <v>0</v>
      </c>
      <c r="R20" s="26"/>
      <c r="S20" s="24"/>
      <c r="T20" s="26"/>
      <c r="U20" s="24">
        <f>COUNTIFS(DataRegularSeason20242025!$D$2:$D$1315,TotalTeamGames20242025!U$1,DataRegularSeason20242025!$E$2:$E$1315,TotalTeamGames20242025!$A19,DataRegularSeason20242025!$N$2:$N$1315,1)</f>
        <v>0</v>
      </c>
      <c r="V20" s="26"/>
      <c r="W20" s="24">
        <f>COUNTIFS(DataRegularSeason20242025!$D$2:$D$1315,TotalTeamGames20242025!W$1,DataRegularSeason20242025!$E$2:$E$1315,TotalTeamGames20242025!$A19,DataRegularSeason20242025!$N$2:$N$1315,1)</f>
        <v>0</v>
      </c>
      <c r="X20" s="26"/>
      <c r="Y20" s="24">
        <f>COUNTIFS(DataRegularSeason20242025!$D$2:$D$1315,TotalTeamGames20242025!Y$1,DataRegularSeason20242025!$E$2:$E$1315,TotalTeamGames20242025!$A19,DataRegularSeason20242025!$N$2:$N$1315,1)</f>
        <v>0</v>
      </c>
      <c r="Z20" s="26"/>
      <c r="AA20" s="24">
        <f>COUNTIFS(DataRegularSeason20242025!$D$2:$D$1315,TotalTeamGames20242025!AA$1,DataRegularSeason20242025!$E$2:$E$1315,TotalTeamGames20242025!$A19,DataRegularSeason20242025!$N$2:$N$1315,1)</f>
        <v>0</v>
      </c>
      <c r="AB20" s="26"/>
      <c r="AC20" s="24">
        <f>COUNTIFS(DataRegularSeason20242025!$D$2:$D$1315,TotalTeamGames20242025!AC$1,DataRegularSeason20242025!$E$2:$E$1315,TotalTeamGames20242025!$A19,DataRegularSeason20242025!$N$2:$N$1315,1)</f>
        <v>0</v>
      </c>
      <c r="AD20" s="26"/>
      <c r="AE20" s="24">
        <f>COUNTIFS(DataRegularSeason20242025!$D$2:$D$1315,TotalTeamGames20242025!AE$1,DataRegularSeason20242025!$E$2:$E$1315,TotalTeamGames20242025!$A19,DataRegularSeason20242025!$N$2:$N$1315,1)</f>
        <v>0</v>
      </c>
      <c r="AF20" s="26"/>
      <c r="AG20" s="24">
        <f>COUNTIFS(DataRegularSeason20242025!$D$2:$D$1315,TotalTeamGames20242025!AG$1,DataRegularSeason20242025!$E$2:$E$1315,TotalTeamGames20242025!$A19,DataRegularSeason20242025!$N$2:$N$1315,1)</f>
        <v>0</v>
      </c>
      <c r="AH20" s="26"/>
      <c r="AI20" s="24">
        <f>COUNTIFS(DataRegularSeason20242025!$D$2:$D$1315,TotalTeamGames20242025!AI$1,DataRegularSeason20242025!$E$2:$E$1315,TotalTeamGames20242025!$A19,DataRegularSeason20242025!$N$2:$N$1315,1)</f>
        <v>0</v>
      </c>
      <c r="AJ20" s="26"/>
      <c r="AK20" s="24">
        <f>COUNTIFS(DataRegularSeason20242025!$D$2:$D$1315,TotalTeamGames20242025!AK$1,DataRegularSeason20242025!$E$2:$E$1315,TotalTeamGames20242025!$A19,DataRegularSeason20242025!$N$2:$N$1315,1)</f>
        <v>1</v>
      </c>
      <c r="AL20" s="26"/>
      <c r="AM20" s="24">
        <f>COUNTIFS(DataRegularSeason20242025!$D$2:$D$1315,TotalTeamGames20242025!AM$1,DataRegularSeason20242025!$E$2:$E$1315,TotalTeamGames20242025!$A19,DataRegularSeason20242025!$N$2:$N$1315,1)</f>
        <v>0</v>
      </c>
      <c r="AN20" s="26"/>
      <c r="AO20" s="24">
        <f>COUNTIFS(DataRegularSeason20242025!$D$2:$D$1315,TotalTeamGames20242025!AO$1,DataRegularSeason20242025!$E$2:$E$1315,TotalTeamGames20242025!$A19,DataRegularSeason20242025!$N$2:$N$1315,1)</f>
        <v>0</v>
      </c>
      <c r="AP20" s="26"/>
      <c r="AQ20" s="24">
        <f>COUNTIFS(DataRegularSeason20242025!$D$2:$D$1315,TotalTeamGames20242025!AQ$1,DataRegularSeason20242025!$E$2:$E$1315,TotalTeamGames20242025!$A19,DataRegularSeason20242025!$N$2:$N$1315,1)</f>
        <v>0</v>
      </c>
      <c r="AR20" s="26"/>
      <c r="AS20" s="24">
        <f>COUNTIFS(DataRegularSeason20242025!$D$2:$D$1315,TotalTeamGames20242025!AS$1,DataRegularSeason20242025!$E$2:$E$1315,TotalTeamGames20242025!$A19,DataRegularSeason20242025!$N$2:$N$1315,1)</f>
        <v>0</v>
      </c>
      <c r="AT20" s="26"/>
      <c r="AU20" s="24">
        <f>COUNTIFS(DataRegularSeason20242025!$D$2:$D$1315,TotalTeamGames20242025!AU$1,DataRegularSeason20242025!$E$2:$E$1315,TotalTeamGames20242025!$A19,DataRegularSeason20242025!$N$2:$N$1315,1)</f>
        <v>1</v>
      </c>
      <c r="AV20" s="26"/>
      <c r="AW20" s="24">
        <f>COUNTIFS(DataRegularSeason20242025!$D$2:$D$1315,TotalTeamGames20242025!AW$1,DataRegularSeason20242025!$E$2:$E$1315,TotalTeamGames20242025!$A19,DataRegularSeason20242025!$N$2:$N$1315,1)</f>
        <v>1</v>
      </c>
      <c r="AX20" s="26"/>
      <c r="AY20" s="24">
        <f>COUNTIFS(DataRegularSeason20242025!$D$2:$D$1315,TotalTeamGames20242025!AY$1,DataRegularSeason20242025!$E$2:$E$1315,TotalTeamGames20242025!$A19,DataRegularSeason20242025!$N$2:$N$1315,1)</f>
        <v>0</v>
      </c>
      <c r="AZ20" s="26"/>
      <c r="BA20" s="24">
        <f>COUNTIFS(DataRegularSeason20242025!$D$2:$D$1315,TotalTeamGames20242025!BA$1,DataRegularSeason20242025!$E$2:$E$1315,TotalTeamGames20242025!$A19,DataRegularSeason20242025!$N$2:$N$1315,1)</f>
        <v>0</v>
      </c>
      <c r="BB20" s="26"/>
      <c r="BC20" s="24">
        <f>COUNTIFS(DataRegularSeason20242025!$D$2:$D$1315,TotalTeamGames20242025!BC$1,DataRegularSeason20242025!$E$2:$E$1315,TotalTeamGames20242025!$A19,DataRegularSeason20242025!$N$2:$N$1315,1)</f>
        <v>0</v>
      </c>
      <c r="BD20" s="26"/>
      <c r="BE20" s="24">
        <f>COUNTIFS(DataRegularSeason20242025!$D$2:$D$1315,TotalTeamGames20242025!BE$1,DataRegularSeason20242025!$E$2:$E$1315,TotalTeamGames20242025!$A19,DataRegularSeason20242025!$N$2:$N$1315,1)</f>
        <v>0</v>
      </c>
      <c r="BF20" s="26"/>
      <c r="BG20" s="24">
        <f>COUNTIFS(DataRegularSeason20242025!$D$2:$D$1315,TotalTeamGames20242025!BG$1,DataRegularSeason20242025!$E$2:$E$1315,TotalTeamGames20242025!$A19,DataRegularSeason20242025!$N$2:$N$1315,1)</f>
        <v>0</v>
      </c>
      <c r="BH20" s="26"/>
      <c r="BI20" s="24">
        <f>COUNTIFS(DataRegularSeason20242025!$D$2:$D$1315,TotalTeamGames20242025!BI$1,DataRegularSeason20242025!$E$2:$E$1315,TotalTeamGames20242025!$A19,DataRegularSeason20242025!$N$2:$N$1315,1)</f>
        <v>0</v>
      </c>
      <c r="BJ20" s="26"/>
      <c r="BK20" s="24">
        <f>COUNTIFS(DataRegularSeason20242025!$D$2:$D$1315,TotalTeamGames20242025!BK$1,DataRegularSeason20242025!$E$2:$E$1315,TotalTeamGames20242025!$A19,DataRegularSeason20242025!$N$2:$N$1315,1)</f>
        <v>0</v>
      </c>
      <c r="BL20" s="26"/>
      <c r="BM20" s="24">
        <f>COUNTIFS(DataRegularSeason20242025!$D$2:$D$1315,TotalTeamGames20242025!BM$1,DataRegularSeason20242025!$E$2:$E$1315,TotalTeamGames20242025!$A19,DataRegularSeason20242025!$N$2:$N$1315,1)</f>
        <v>0</v>
      </c>
      <c r="BN20" s="26"/>
      <c r="BO20" s="30">
        <f t="shared" si="0"/>
        <v>3</v>
      </c>
      <c r="BP20" s="44"/>
      <c r="BQ20" s="40"/>
    </row>
    <row r="21" spans="1:69" x14ac:dyDescent="0.25">
      <c r="A21" s="45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COUNTIFS(DataRegularSeason20242025!$E$2:$E$1315,TotalTeamGames20242025!C$1,DataRegularSeason20242025!$D$2:$D$1315,TotalTeamGames20242025!$A21,DataRegularSeason20242025!$N$2:$N$1315,1)</f>
        <v>0</v>
      </c>
      <c r="E21" s="21"/>
      <c r="F21" s="22">
        <f>COUNTIFS(DataRegularSeason20242025!$E$2:$E$1315,TotalTeamGames20242025!E$1,DataRegularSeason20242025!$D$2:$D$1315,TotalTeamGames20242025!$A21,DataRegularSeason20242025!$N$2:$N$1315,1)</f>
        <v>0</v>
      </c>
      <c r="G21" s="21"/>
      <c r="H21" s="22">
        <f>COUNTIFS(DataRegularSeason20242025!$E$2:$E$1315,TotalTeamGames20242025!G$1,DataRegularSeason20242025!$D$2:$D$1315,TotalTeamGames20242025!$A21,DataRegularSeason20242025!$N$2:$N$1315,1)</f>
        <v>0</v>
      </c>
      <c r="I21" s="21"/>
      <c r="J21" s="22">
        <f>COUNTIFS(DataRegularSeason20242025!$E$2:$E$1315,TotalTeamGames20242025!I$1,DataRegularSeason20242025!$D$2:$D$1315,TotalTeamGames20242025!$A21,DataRegularSeason20242025!$N$2:$N$1315,1)</f>
        <v>0</v>
      </c>
      <c r="K21" s="21"/>
      <c r="L21" s="22">
        <f>COUNTIFS(DataRegularSeason20242025!$E$2:$E$1315,TotalTeamGames20242025!K$1,DataRegularSeason20242025!$D$2:$D$1315,TotalTeamGames20242025!$A21,DataRegularSeason20242025!$N$2:$N$1315,1)</f>
        <v>0</v>
      </c>
      <c r="M21" s="21"/>
      <c r="N21" s="22">
        <f>COUNTIFS(DataRegularSeason20242025!$E$2:$E$1315,TotalTeamGames20242025!M$1,DataRegularSeason20242025!$D$2:$D$1315,TotalTeamGames20242025!$A21,DataRegularSeason20242025!$N$2:$N$1315,1)</f>
        <v>0</v>
      </c>
      <c r="O21" s="21"/>
      <c r="P21" s="22">
        <f>COUNTIFS(DataRegularSeason20242025!$E$2:$E$1315,TotalTeamGames20242025!O$1,DataRegularSeason20242025!$D$2:$D$1315,TotalTeamGames20242025!$A21,DataRegularSeason20242025!$N$2:$N$1315,1)</f>
        <v>0</v>
      </c>
      <c r="Q21" s="21"/>
      <c r="R21" s="22">
        <f>COUNTIFS(DataRegularSeason20242025!$E$2:$E$1315,TotalTeamGames20242025!Q$1,DataRegularSeason20242025!$D$2:$D$1315,TotalTeamGames20242025!$A21,DataRegularSeason20242025!$N$2:$N$1315,1)</f>
        <v>0</v>
      </c>
      <c r="S21" s="21"/>
      <c r="T21" s="22">
        <f>COUNTIFS(DataRegularSeason20242025!$E$2:$E$1315,TotalTeamGames20242025!S$1,DataRegularSeason20242025!$D$2:$D$1315,TotalTeamGames20242025!$A21,DataRegularSeason20242025!$N$2:$N$1315,1)</f>
        <v>0</v>
      </c>
      <c r="U21" s="21"/>
      <c r="V21" s="25"/>
      <c r="W21" s="21"/>
      <c r="X21" s="22">
        <f>COUNTIFS(DataRegularSeason20242025!$E$2:$E$1315,TotalTeamGames20242025!W$1,DataRegularSeason20242025!$D$2:$D$1315,TotalTeamGames20242025!$A21,DataRegularSeason20242025!$N$2:$N$1315,1)</f>
        <v>0</v>
      </c>
      <c r="Y21" s="21"/>
      <c r="Z21" s="22">
        <f>COUNTIFS(DataRegularSeason20242025!$E$2:$E$1315,TotalTeamGames20242025!Y$1,DataRegularSeason20242025!$D$2:$D$1315,TotalTeamGames20242025!$A21,DataRegularSeason20242025!$N$2:$N$1315,1)</f>
        <v>0</v>
      </c>
      <c r="AA21" s="21"/>
      <c r="AB21" s="22">
        <f>COUNTIFS(DataRegularSeason20242025!$E$2:$E$1315,TotalTeamGames20242025!AA$1,DataRegularSeason20242025!$D$2:$D$1315,TotalTeamGames20242025!$A21,DataRegularSeason20242025!$N$2:$N$1315,1)</f>
        <v>0</v>
      </c>
      <c r="AC21" s="21"/>
      <c r="AD21" s="22">
        <f>COUNTIFS(DataRegularSeason20242025!$E$2:$E$1315,TotalTeamGames20242025!AC$1,DataRegularSeason20242025!$D$2:$D$1315,TotalTeamGames20242025!$A21,DataRegularSeason20242025!$N$2:$N$1315,1)</f>
        <v>0</v>
      </c>
      <c r="AE21" s="21"/>
      <c r="AF21" s="22">
        <f>COUNTIFS(DataRegularSeason20242025!$E$2:$E$1315,TotalTeamGames20242025!AE$1,DataRegularSeason20242025!$D$2:$D$1315,TotalTeamGames20242025!$A21,DataRegularSeason20242025!$N$2:$N$1315,1)</f>
        <v>0</v>
      </c>
      <c r="AG21" s="21"/>
      <c r="AH21" s="22">
        <f>COUNTIFS(DataRegularSeason20242025!$E$2:$E$1315,TotalTeamGames20242025!AG$1,DataRegularSeason20242025!$D$2:$D$1315,TotalTeamGames20242025!$A21,DataRegularSeason20242025!$N$2:$N$1315,1)</f>
        <v>0</v>
      </c>
      <c r="AI21" s="21"/>
      <c r="AJ21" s="22">
        <f>COUNTIFS(DataRegularSeason20242025!$E$2:$E$1315,TotalTeamGames20242025!AI$1,DataRegularSeason20242025!$D$2:$D$1315,TotalTeamGames20242025!$A21,DataRegularSeason20242025!$N$2:$N$1315,1)</f>
        <v>0</v>
      </c>
      <c r="AK21" s="21"/>
      <c r="AL21" s="22">
        <f>COUNTIFS(DataRegularSeason20242025!$E$2:$E$1315,TotalTeamGames20242025!AK$1,DataRegularSeason20242025!$D$2:$D$1315,TotalTeamGames20242025!$A21,DataRegularSeason20242025!$N$2:$N$1315,1)</f>
        <v>0</v>
      </c>
      <c r="AM21" s="21"/>
      <c r="AN21" s="22">
        <f>COUNTIFS(DataRegularSeason20242025!$E$2:$E$1315,TotalTeamGames20242025!AM$1,DataRegularSeason20242025!$D$2:$D$1315,TotalTeamGames20242025!$A21,DataRegularSeason20242025!$N$2:$N$1315,1)</f>
        <v>1</v>
      </c>
      <c r="AO21" s="21"/>
      <c r="AP21" s="22">
        <f>COUNTIFS(DataRegularSeason20242025!$E$2:$E$1315,TotalTeamGames20242025!AO$1,DataRegularSeason20242025!$D$2:$D$1315,TotalTeamGames20242025!$A21,DataRegularSeason20242025!$N$2:$N$1315,1)</f>
        <v>0</v>
      </c>
      <c r="AQ21" s="21"/>
      <c r="AR21" s="22">
        <f>COUNTIFS(DataRegularSeason20242025!$E$2:$E$1315,TotalTeamGames20242025!AQ$1,DataRegularSeason20242025!$D$2:$D$1315,TotalTeamGames20242025!$A21,DataRegularSeason20242025!$N$2:$N$1315,1)</f>
        <v>0</v>
      </c>
      <c r="AS21" s="21"/>
      <c r="AT21" s="22">
        <f>COUNTIFS(DataRegularSeason20242025!$E$2:$E$1315,TotalTeamGames20242025!AS$1,DataRegularSeason20242025!$D$2:$D$1315,TotalTeamGames20242025!$A21,DataRegularSeason20242025!$N$2:$N$1315,1)</f>
        <v>0</v>
      </c>
      <c r="AU21" s="21"/>
      <c r="AV21" s="22">
        <f>COUNTIFS(DataRegularSeason20242025!$E$2:$E$1315,TotalTeamGames20242025!AU$1,DataRegularSeason20242025!$D$2:$D$1315,TotalTeamGames20242025!$A21,DataRegularSeason20242025!$N$2:$N$1315,1)</f>
        <v>0</v>
      </c>
      <c r="AW21" s="21"/>
      <c r="AX21" s="22">
        <f>COUNTIFS(DataRegularSeason20242025!$E$2:$E$1315,TotalTeamGames20242025!AW$1,DataRegularSeason20242025!$D$2:$D$1315,TotalTeamGames20242025!$A21,DataRegularSeason20242025!$N$2:$N$1315,1)</f>
        <v>0</v>
      </c>
      <c r="AY21" s="21"/>
      <c r="AZ21" s="22">
        <f>COUNTIFS(DataRegularSeason20242025!$E$2:$E$1315,TotalTeamGames20242025!AY$1,DataRegularSeason20242025!$D$2:$D$1315,TotalTeamGames20242025!$A21,DataRegularSeason20242025!$N$2:$N$1315,1)</f>
        <v>0</v>
      </c>
      <c r="BA21" s="21"/>
      <c r="BB21" s="22">
        <f>COUNTIFS(DataRegularSeason20242025!$E$2:$E$1315,TotalTeamGames20242025!BA$1,DataRegularSeason20242025!$D$2:$D$1315,TotalTeamGames20242025!$A21,DataRegularSeason20242025!$N$2:$N$1315,1)</f>
        <v>0</v>
      </c>
      <c r="BC21" s="21"/>
      <c r="BD21" s="22">
        <f>COUNTIFS(DataRegularSeason20242025!$E$2:$E$1315,TotalTeamGames20242025!BC$1,DataRegularSeason20242025!$D$2:$D$1315,TotalTeamGames20242025!$A21,DataRegularSeason20242025!$N$2:$N$1315,1)</f>
        <v>0</v>
      </c>
      <c r="BE21" s="21"/>
      <c r="BF21" s="22">
        <f>COUNTIFS(DataRegularSeason20242025!$E$2:$E$1315,TotalTeamGames20242025!BE$1,DataRegularSeason20242025!$D$2:$D$1315,TotalTeamGames20242025!$A21,DataRegularSeason20242025!$N$2:$N$1315,1)</f>
        <v>0</v>
      </c>
      <c r="BG21" s="21"/>
      <c r="BH21" s="22">
        <f>COUNTIFS(DataRegularSeason20242025!$E$2:$E$1315,TotalTeamGames20242025!BG$1,DataRegularSeason20242025!$D$2:$D$1315,TotalTeamGames20242025!$A21,DataRegularSeason20242025!$N$2:$N$1315,1)</f>
        <v>0</v>
      </c>
      <c r="BI21" s="21"/>
      <c r="BJ21" s="22">
        <f>COUNTIFS(DataRegularSeason20242025!$E$2:$E$1315,TotalTeamGames20242025!BI$1,DataRegularSeason20242025!$D$2:$D$1315,TotalTeamGames20242025!$A21,DataRegularSeason20242025!$N$2:$N$1315,1)</f>
        <v>0</v>
      </c>
      <c r="BK21" s="21"/>
      <c r="BL21" s="22">
        <f>COUNTIFS(DataRegularSeason20242025!$E$2:$E$1315,TotalTeamGames20242025!BK$1,DataRegularSeason20242025!$D$2:$D$1315,TotalTeamGames20242025!$A21,DataRegularSeason20242025!$N$2:$N$1315,1)</f>
        <v>0</v>
      </c>
      <c r="BM21" s="21"/>
      <c r="BN21" s="22">
        <f>COUNTIFS(DataRegularSeason20242025!$E$2:$E$1315,TotalTeamGames20242025!BM$1,DataRegularSeason20242025!$D$2:$D$1315,TotalTeamGames20242025!$A21,DataRegularSeason20242025!$N$2:$N$1315,1)</f>
        <v>0</v>
      </c>
      <c r="BO21" s="29">
        <f t="shared" si="0"/>
        <v>1</v>
      </c>
      <c r="BP21" s="44">
        <f t="shared" ref="BP21" si="17">BO21+BO22</f>
        <v>4</v>
      </c>
      <c r="BQ21" s="40">
        <f t="shared" ref="BQ21" si="18">82-BP21</f>
        <v>78</v>
      </c>
    </row>
    <row r="22" spans="1:69" x14ac:dyDescent="0.25">
      <c r="A22" s="41"/>
      <c r="B22" s="23" t="s">
        <v>80</v>
      </c>
      <c r="C22" s="24">
        <f>COUNTIFS(DataRegularSeason20242025!$D$2:$D$1315,TotalTeamGames20242025!C$1,DataRegularSeason20242025!$E$2:$E$1315,TotalTeamGames20242025!$A21,DataRegularSeason20242025!$N$2:$N$1315,1)</f>
        <v>0</v>
      </c>
      <c r="D22" s="26"/>
      <c r="E22" s="24">
        <f>COUNTIFS(DataRegularSeason20242025!$D$2:$D$1315,TotalTeamGames20242025!E$1,DataRegularSeason20242025!$E$2:$E$1315,TotalTeamGames20242025!$A21,DataRegularSeason20242025!$N$2:$N$1315,1)</f>
        <v>0</v>
      </c>
      <c r="F22" s="26"/>
      <c r="G22" s="24">
        <f>COUNTIFS(DataRegularSeason20242025!$D$2:$D$1315,TotalTeamGames20242025!G$1,DataRegularSeason20242025!$E$2:$E$1315,TotalTeamGames20242025!$A21,DataRegularSeason20242025!$N$2:$N$1315,1)</f>
        <v>0</v>
      </c>
      <c r="H22" s="26"/>
      <c r="I22" s="24">
        <f>COUNTIFS(DataRegularSeason20242025!$D$2:$D$1315,TotalTeamGames20242025!I$1,DataRegularSeason20242025!$E$2:$E$1315,TotalTeamGames20242025!$A21,DataRegularSeason20242025!$N$2:$N$1315,1)</f>
        <v>0</v>
      </c>
      <c r="J22" s="26"/>
      <c r="K22" s="24">
        <f>COUNTIFS(DataRegularSeason20242025!$D$2:$D$1315,TotalTeamGames20242025!K$1,DataRegularSeason20242025!$E$2:$E$1315,TotalTeamGames20242025!$A21,DataRegularSeason20242025!$N$2:$N$1315,1)</f>
        <v>0</v>
      </c>
      <c r="L22" s="26"/>
      <c r="M22" s="24">
        <f>COUNTIFS(DataRegularSeason20242025!$D$2:$D$1315,TotalTeamGames20242025!M$1,DataRegularSeason20242025!$E$2:$E$1315,TotalTeamGames20242025!$A21,DataRegularSeason20242025!$N$2:$N$1315,1)</f>
        <v>0</v>
      </c>
      <c r="N22" s="26"/>
      <c r="O22" s="24">
        <f>COUNTIFS(DataRegularSeason20242025!$D$2:$D$1315,TotalTeamGames20242025!O$1,DataRegularSeason20242025!$E$2:$E$1315,TotalTeamGames20242025!$A21,DataRegularSeason20242025!$N$2:$N$1315,1)</f>
        <v>0</v>
      </c>
      <c r="P22" s="26"/>
      <c r="Q22" s="24">
        <f>COUNTIFS(DataRegularSeason20242025!$D$2:$D$1315,TotalTeamGames20242025!Q$1,DataRegularSeason20242025!$E$2:$E$1315,TotalTeamGames20242025!$A21,DataRegularSeason20242025!$N$2:$N$1315,1)</f>
        <v>0</v>
      </c>
      <c r="R22" s="26"/>
      <c r="S22" s="24">
        <f>COUNTIFS(DataRegularSeason20242025!$D$2:$D$1315,TotalTeamGames20242025!S$1,DataRegularSeason20242025!$E$2:$E$1315,TotalTeamGames20242025!$A21,DataRegularSeason20242025!$N$2:$N$1315,1)</f>
        <v>0</v>
      </c>
      <c r="T22" s="26"/>
      <c r="U22" s="24"/>
      <c r="V22" s="26"/>
      <c r="W22" s="24">
        <f>COUNTIFS(DataRegularSeason20242025!$D$2:$D$1315,TotalTeamGames20242025!W$1,DataRegularSeason20242025!$E$2:$E$1315,TotalTeamGames20242025!$A21,DataRegularSeason20242025!$N$2:$N$1315,1)</f>
        <v>0</v>
      </c>
      <c r="X22" s="26"/>
      <c r="Y22" s="24">
        <f>COUNTIFS(DataRegularSeason20242025!$D$2:$D$1315,TotalTeamGames20242025!Y$1,DataRegularSeason20242025!$E$2:$E$1315,TotalTeamGames20242025!$A21,DataRegularSeason20242025!$N$2:$N$1315,1)</f>
        <v>0</v>
      </c>
      <c r="Z22" s="26"/>
      <c r="AA22" s="24">
        <f>COUNTIFS(DataRegularSeason20242025!$D$2:$D$1315,TotalTeamGames20242025!AA$1,DataRegularSeason20242025!$E$2:$E$1315,TotalTeamGames20242025!$A21,DataRegularSeason20242025!$N$2:$N$1315,1)</f>
        <v>0</v>
      </c>
      <c r="AB22" s="26"/>
      <c r="AC22" s="24">
        <f>COUNTIFS(DataRegularSeason20242025!$D$2:$D$1315,TotalTeamGames20242025!AC$1,DataRegularSeason20242025!$E$2:$E$1315,TotalTeamGames20242025!$A21,DataRegularSeason20242025!$N$2:$N$1315,1)</f>
        <v>0</v>
      </c>
      <c r="AD22" s="26"/>
      <c r="AE22" s="24">
        <f>COUNTIFS(DataRegularSeason20242025!$D$2:$D$1315,TotalTeamGames20242025!AE$1,DataRegularSeason20242025!$E$2:$E$1315,TotalTeamGames20242025!$A21,DataRegularSeason20242025!$N$2:$N$1315,1)</f>
        <v>0</v>
      </c>
      <c r="AF22" s="26"/>
      <c r="AG22" s="24">
        <f>COUNTIFS(DataRegularSeason20242025!$D$2:$D$1315,TotalTeamGames20242025!AG$1,DataRegularSeason20242025!$E$2:$E$1315,TotalTeamGames20242025!$A21,DataRegularSeason20242025!$N$2:$N$1315,1)</f>
        <v>0</v>
      </c>
      <c r="AH22" s="26"/>
      <c r="AI22" s="24">
        <f>COUNTIFS(DataRegularSeason20242025!$D$2:$D$1315,TotalTeamGames20242025!AI$1,DataRegularSeason20242025!$E$2:$E$1315,TotalTeamGames20242025!$A21,DataRegularSeason20242025!$N$2:$N$1315,1)</f>
        <v>1</v>
      </c>
      <c r="AJ22" s="26"/>
      <c r="AK22" s="24">
        <f>COUNTIFS(DataRegularSeason20242025!$D$2:$D$1315,TotalTeamGames20242025!AK$1,DataRegularSeason20242025!$E$2:$E$1315,TotalTeamGames20242025!$A21,DataRegularSeason20242025!$N$2:$N$1315,1)</f>
        <v>0</v>
      </c>
      <c r="AL22" s="26"/>
      <c r="AM22" s="24">
        <f>COUNTIFS(DataRegularSeason20242025!$D$2:$D$1315,TotalTeamGames20242025!AM$1,DataRegularSeason20242025!$E$2:$E$1315,TotalTeamGames20242025!$A21,DataRegularSeason20242025!$N$2:$N$1315,1)</f>
        <v>1</v>
      </c>
      <c r="AN22" s="26"/>
      <c r="AO22" s="24">
        <f>COUNTIFS(DataRegularSeason20242025!$D$2:$D$1315,TotalTeamGames20242025!AO$1,DataRegularSeason20242025!$E$2:$E$1315,TotalTeamGames20242025!$A21,DataRegularSeason20242025!$N$2:$N$1315,1)</f>
        <v>0</v>
      </c>
      <c r="AP22" s="26"/>
      <c r="AQ22" s="24">
        <f>COUNTIFS(DataRegularSeason20242025!$D$2:$D$1315,TotalTeamGames20242025!AQ$1,DataRegularSeason20242025!$E$2:$E$1315,TotalTeamGames20242025!$A21,DataRegularSeason20242025!$N$2:$N$1315,1)</f>
        <v>0</v>
      </c>
      <c r="AR22" s="26"/>
      <c r="AS22" s="24">
        <f>COUNTIFS(DataRegularSeason20242025!$D$2:$D$1315,TotalTeamGames20242025!AS$1,DataRegularSeason20242025!$E$2:$E$1315,TotalTeamGames20242025!$A21,DataRegularSeason20242025!$N$2:$N$1315,1)</f>
        <v>1</v>
      </c>
      <c r="AT22" s="26"/>
      <c r="AU22" s="24">
        <f>COUNTIFS(DataRegularSeason20242025!$D$2:$D$1315,TotalTeamGames20242025!AU$1,DataRegularSeason20242025!$E$2:$E$1315,TotalTeamGames20242025!$A21,DataRegularSeason20242025!$N$2:$N$1315,1)</f>
        <v>0</v>
      </c>
      <c r="AV22" s="26"/>
      <c r="AW22" s="24">
        <f>COUNTIFS(DataRegularSeason20242025!$D$2:$D$1315,TotalTeamGames20242025!AW$1,DataRegularSeason20242025!$E$2:$E$1315,TotalTeamGames20242025!$A21,DataRegularSeason20242025!$N$2:$N$1315,1)</f>
        <v>0</v>
      </c>
      <c r="AX22" s="26"/>
      <c r="AY22" s="24">
        <f>COUNTIFS(DataRegularSeason20242025!$D$2:$D$1315,TotalTeamGames20242025!AY$1,DataRegularSeason20242025!$E$2:$E$1315,TotalTeamGames20242025!$A21,DataRegularSeason20242025!$N$2:$N$1315,1)</f>
        <v>0</v>
      </c>
      <c r="AZ22" s="26"/>
      <c r="BA22" s="24">
        <f>COUNTIFS(DataRegularSeason20242025!$D$2:$D$1315,TotalTeamGames20242025!BA$1,DataRegularSeason20242025!$E$2:$E$1315,TotalTeamGames20242025!$A21,DataRegularSeason20242025!$N$2:$N$1315,1)</f>
        <v>0</v>
      </c>
      <c r="BB22" s="26"/>
      <c r="BC22" s="24">
        <f>COUNTIFS(DataRegularSeason20242025!$D$2:$D$1315,TotalTeamGames20242025!BC$1,DataRegularSeason20242025!$E$2:$E$1315,TotalTeamGames20242025!$A21,DataRegularSeason20242025!$N$2:$N$1315,1)</f>
        <v>0</v>
      </c>
      <c r="BD22" s="26"/>
      <c r="BE22" s="24">
        <f>COUNTIFS(DataRegularSeason20242025!$D$2:$D$1315,TotalTeamGames20242025!BE$1,DataRegularSeason20242025!$E$2:$E$1315,TotalTeamGames20242025!$A21,DataRegularSeason20242025!$N$2:$N$1315,1)</f>
        <v>0</v>
      </c>
      <c r="BF22" s="26"/>
      <c r="BG22" s="24">
        <f>COUNTIFS(DataRegularSeason20242025!$D$2:$D$1315,TotalTeamGames20242025!BG$1,DataRegularSeason20242025!$E$2:$E$1315,TotalTeamGames20242025!$A21,DataRegularSeason20242025!$N$2:$N$1315,1)</f>
        <v>0</v>
      </c>
      <c r="BH22" s="26"/>
      <c r="BI22" s="24">
        <f>COUNTIFS(DataRegularSeason20242025!$D$2:$D$1315,TotalTeamGames20242025!BI$1,DataRegularSeason20242025!$E$2:$E$1315,TotalTeamGames20242025!$A21,DataRegularSeason20242025!$N$2:$N$1315,1)</f>
        <v>0</v>
      </c>
      <c r="BJ22" s="26"/>
      <c r="BK22" s="24">
        <f>COUNTIFS(DataRegularSeason20242025!$D$2:$D$1315,TotalTeamGames20242025!BK$1,DataRegularSeason20242025!$E$2:$E$1315,TotalTeamGames20242025!$A21,DataRegularSeason20242025!$N$2:$N$1315,1)</f>
        <v>0</v>
      </c>
      <c r="BL22" s="26"/>
      <c r="BM22" s="24">
        <f>COUNTIFS(DataRegularSeason20242025!$D$2:$D$1315,TotalTeamGames20242025!BM$1,DataRegularSeason20242025!$E$2:$E$1315,TotalTeamGames20242025!$A21,DataRegularSeason20242025!$N$2:$N$1315,1)</f>
        <v>0</v>
      </c>
      <c r="BN22" s="26"/>
      <c r="BO22" s="30">
        <f t="shared" si="0"/>
        <v>3</v>
      </c>
      <c r="BP22" s="44"/>
      <c r="BQ22" s="40"/>
    </row>
    <row r="23" spans="1:69" x14ac:dyDescent="0.25">
      <c r="A23" s="45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COUNTIFS(DataRegularSeason20242025!$E$2:$E$1315,TotalTeamGames20242025!C$1,DataRegularSeason20242025!$D$2:$D$1315,TotalTeamGames20242025!$A23,DataRegularSeason20242025!$N$2:$N$1315,1)</f>
        <v>0</v>
      </c>
      <c r="E23" s="21"/>
      <c r="F23" s="22">
        <f>COUNTIFS(DataRegularSeason20242025!$E$2:$E$1315,TotalTeamGames20242025!E$1,DataRegularSeason20242025!$D$2:$D$1315,TotalTeamGames20242025!$A23,DataRegularSeason20242025!$N$2:$N$1315,1)</f>
        <v>0</v>
      </c>
      <c r="G23" s="21"/>
      <c r="H23" s="22">
        <f>COUNTIFS(DataRegularSeason20242025!$E$2:$E$1315,TotalTeamGames20242025!G$1,DataRegularSeason20242025!$D$2:$D$1315,TotalTeamGames20242025!$A23,DataRegularSeason20242025!$N$2:$N$1315,1)</f>
        <v>0</v>
      </c>
      <c r="I23" s="21"/>
      <c r="J23" s="22">
        <f>COUNTIFS(DataRegularSeason20242025!$E$2:$E$1315,TotalTeamGames20242025!I$1,DataRegularSeason20242025!$D$2:$D$1315,TotalTeamGames20242025!$A23,DataRegularSeason20242025!$N$2:$N$1315,1)</f>
        <v>0</v>
      </c>
      <c r="K23" s="21"/>
      <c r="L23" s="22">
        <f>COUNTIFS(DataRegularSeason20242025!$E$2:$E$1315,TotalTeamGames20242025!K$1,DataRegularSeason20242025!$D$2:$D$1315,TotalTeamGames20242025!$A23,DataRegularSeason20242025!$N$2:$N$1315,1)</f>
        <v>0</v>
      </c>
      <c r="M23" s="21"/>
      <c r="N23" s="22">
        <f>COUNTIFS(DataRegularSeason20242025!$E$2:$E$1315,TotalTeamGames20242025!M$1,DataRegularSeason20242025!$D$2:$D$1315,TotalTeamGames20242025!$A23,DataRegularSeason20242025!$N$2:$N$1315,1)</f>
        <v>0</v>
      </c>
      <c r="O23" s="21"/>
      <c r="P23" s="22">
        <f>COUNTIFS(DataRegularSeason20242025!$E$2:$E$1315,TotalTeamGames20242025!O$1,DataRegularSeason20242025!$D$2:$D$1315,TotalTeamGames20242025!$A23,DataRegularSeason20242025!$N$2:$N$1315,1)</f>
        <v>0</v>
      </c>
      <c r="Q23" s="21"/>
      <c r="R23" s="22">
        <f>COUNTIFS(DataRegularSeason20242025!$E$2:$E$1315,TotalTeamGames20242025!Q$1,DataRegularSeason20242025!$D$2:$D$1315,TotalTeamGames20242025!$A23,DataRegularSeason20242025!$N$2:$N$1315,1)</f>
        <v>0</v>
      </c>
      <c r="S23" s="21"/>
      <c r="T23" s="22">
        <f>COUNTIFS(DataRegularSeason20242025!$E$2:$E$1315,TotalTeamGames20242025!S$1,DataRegularSeason20242025!$D$2:$D$1315,TotalTeamGames20242025!$A23,DataRegularSeason20242025!$N$2:$N$1315,1)</f>
        <v>0</v>
      </c>
      <c r="U23" s="21"/>
      <c r="V23" s="22">
        <f>COUNTIFS(DataRegularSeason20242025!$E$2:$E$1315,TotalTeamGames20242025!U$1,DataRegularSeason20242025!$D$2:$D$1315,TotalTeamGames20242025!$A23,DataRegularSeason20242025!$N$2:$N$1315,1)</f>
        <v>0</v>
      </c>
      <c r="W23" s="21"/>
      <c r="X23" s="25"/>
      <c r="Y23" s="21"/>
      <c r="Z23" s="22">
        <f>COUNTIFS(DataRegularSeason20242025!$E$2:$E$1315,TotalTeamGames20242025!Y$1,DataRegularSeason20242025!$D$2:$D$1315,TotalTeamGames20242025!$A23,DataRegularSeason20242025!$N$2:$N$1315,1)</f>
        <v>0</v>
      </c>
      <c r="AA23" s="21"/>
      <c r="AB23" s="22">
        <f>COUNTIFS(DataRegularSeason20242025!$E$2:$E$1315,TotalTeamGames20242025!AA$1,DataRegularSeason20242025!$D$2:$D$1315,TotalTeamGames20242025!$A23,DataRegularSeason20242025!$N$2:$N$1315,1)</f>
        <v>0</v>
      </c>
      <c r="AC23" s="21"/>
      <c r="AD23" s="22">
        <f>COUNTIFS(DataRegularSeason20242025!$E$2:$E$1315,TotalTeamGames20242025!AC$1,DataRegularSeason20242025!$D$2:$D$1315,TotalTeamGames20242025!$A23,DataRegularSeason20242025!$N$2:$N$1315,1)</f>
        <v>0</v>
      </c>
      <c r="AE23" s="21"/>
      <c r="AF23" s="22">
        <f>COUNTIFS(DataRegularSeason20242025!$E$2:$E$1315,TotalTeamGames20242025!AE$1,DataRegularSeason20242025!$D$2:$D$1315,TotalTeamGames20242025!$A23,DataRegularSeason20242025!$N$2:$N$1315,1)</f>
        <v>0</v>
      </c>
      <c r="AG23" s="21"/>
      <c r="AH23" s="22">
        <f>COUNTIFS(DataRegularSeason20242025!$E$2:$E$1315,TotalTeamGames20242025!AG$1,DataRegularSeason20242025!$D$2:$D$1315,TotalTeamGames20242025!$A23,DataRegularSeason20242025!$N$2:$N$1315,1)</f>
        <v>0</v>
      </c>
      <c r="AI23" s="21"/>
      <c r="AJ23" s="22">
        <f>COUNTIFS(DataRegularSeason20242025!$E$2:$E$1315,TotalTeamGames20242025!AI$1,DataRegularSeason20242025!$D$2:$D$1315,TotalTeamGames20242025!$A23,DataRegularSeason20242025!$N$2:$N$1315,1)</f>
        <v>1</v>
      </c>
      <c r="AK23" s="21"/>
      <c r="AL23" s="22">
        <f>COUNTIFS(DataRegularSeason20242025!$E$2:$E$1315,TotalTeamGames20242025!AK$1,DataRegularSeason20242025!$D$2:$D$1315,TotalTeamGames20242025!$A23,DataRegularSeason20242025!$N$2:$N$1315,1)</f>
        <v>0</v>
      </c>
      <c r="AM23" s="21"/>
      <c r="AN23" s="22">
        <f>COUNTIFS(DataRegularSeason20242025!$E$2:$E$1315,TotalTeamGames20242025!AM$1,DataRegularSeason20242025!$D$2:$D$1315,TotalTeamGames20242025!$A23,DataRegularSeason20242025!$N$2:$N$1315,1)</f>
        <v>0</v>
      </c>
      <c r="AO23" s="21"/>
      <c r="AP23" s="22">
        <f>COUNTIFS(DataRegularSeason20242025!$E$2:$E$1315,TotalTeamGames20242025!AO$1,DataRegularSeason20242025!$D$2:$D$1315,TotalTeamGames20242025!$A23,DataRegularSeason20242025!$N$2:$N$1315,1)</f>
        <v>0</v>
      </c>
      <c r="AQ23" s="21"/>
      <c r="AR23" s="22">
        <f>COUNTIFS(DataRegularSeason20242025!$E$2:$E$1315,TotalTeamGames20242025!AQ$1,DataRegularSeason20242025!$D$2:$D$1315,TotalTeamGames20242025!$A23,DataRegularSeason20242025!$N$2:$N$1315,1)</f>
        <v>0</v>
      </c>
      <c r="AS23" s="21"/>
      <c r="AT23" s="22">
        <f>COUNTIFS(DataRegularSeason20242025!$E$2:$E$1315,TotalTeamGames20242025!AS$1,DataRegularSeason20242025!$D$2:$D$1315,TotalTeamGames20242025!$A23,DataRegularSeason20242025!$N$2:$N$1315,1)</f>
        <v>0</v>
      </c>
      <c r="AU23" s="21"/>
      <c r="AV23" s="22">
        <f>COUNTIFS(DataRegularSeason20242025!$E$2:$E$1315,TotalTeamGames20242025!AU$1,DataRegularSeason20242025!$D$2:$D$1315,TotalTeamGames20242025!$A23,DataRegularSeason20242025!$N$2:$N$1315,1)</f>
        <v>0</v>
      </c>
      <c r="AW23" s="21"/>
      <c r="AX23" s="22">
        <f>COUNTIFS(DataRegularSeason20242025!$E$2:$E$1315,TotalTeamGames20242025!AW$1,DataRegularSeason20242025!$D$2:$D$1315,TotalTeamGames20242025!$A23,DataRegularSeason20242025!$N$2:$N$1315,1)</f>
        <v>0</v>
      </c>
      <c r="AY23" s="21"/>
      <c r="AZ23" s="22">
        <f>COUNTIFS(DataRegularSeason20242025!$E$2:$E$1315,TotalTeamGames20242025!AY$1,DataRegularSeason20242025!$D$2:$D$1315,TotalTeamGames20242025!$A23,DataRegularSeason20242025!$N$2:$N$1315,1)</f>
        <v>0</v>
      </c>
      <c r="BA23" s="21"/>
      <c r="BB23" s="22">
        <f>COUNTIFS(DataRegularSeason20242025!$E$2:$E$1315,TotalTeamGames20242025!BA$1,DataRegularSeason20242025!$D$2:$D$1315,TotalTeamGames20242025!$A23,DataRegularSeason20242025!$N$2:$N$1315,1)</f>
        <v>0</v>
      </c>
      <c r="BC23" s="21"/>
      <c r="BD23" s="22">
        <f>COUNTIFS(DataRegularSeason20242025!$E$2:$E$1315,TotalTeamGames20242025!BC$1,DataRegularSeason20242025!$D$2:$D$1315,TotalTeamGames20242025!$A23,DataRegularSeason20242025!$N$2:$N$1315,1)</f>
        <v>0</v>
      </c>
      <c r="BE23" s="21"/>
      <c r="BF23" s="22">
        <f>COUNTIFS(DataRegularSeason20242025!$E$2:$E$1315,TotalTeamGames20242025!BE$1,DataRegularSeason20242025!$D$2:$D$1315,TotalTeamGames20242025!$A23,DataRegularSeason20242025!$N$2:$N$1315,1)</f>
        <v>0</v>
      </c>
      <c r="BG23" s="21"/>
      <c r="BH23" s="22">
        <f>COUNTIFS(DataRegularSeason20242025!$E$2:$E$1315,TotalTeamGames20242025!BG$1,DataRegularSeason20242025!$D$2:$D$1315,TotalTeamGames20242025!$A23,DataRegularSeason20242025!$N$2:$N$1315,1)</f>
        <v>0</v>
      </c>
      <c r="BI23" s="21"/>
      <c r="BJ23" s="22">
        <f>COUNTIFS(DataRegularSeason20242025!$E$2:$E$1315,TotalTeamGames20242025!BI$1,DataRegularSeason20242025!$D$2:$D$1315,TotalTeamGames20242025!$A23,DataRegularSeason20242025!$N$2:$N$1315,1)</f>
        <v>0</v>
      </c>
      <c r="BK23" s="21"/>
      <c r="BL23" s="22">
        <f>COUNTIFS(DataRegularSeason20242025!$E$2:$E$1315,TotalTeamGames20242025!BK$1,DataRegularSeason20242025!$D$2:$D$1315,TotalTeamGames20242025!$A23,DataRegularSeason20242025!$N$2:$N$1315,1)</f>
        <v>0</v>
      </c>
      <c r="BM23" s="21"/>
      <c r="BN23" s="22">
        <f>COUNTIFS(DataRegularSeason20242025!$E$2:$E$1315,TotalTeamGames20242025!BM$1,DataRegularSeason20242025!$D$2:$D$1315,TotalTeamGames20242025!$A23,DataRegularSeason20242025!$N$2:$N$1315,1)</f>
        <v>0</v>
      </c>
      <c r="BO23" s="29">
        <f t="shared" si="0"/>
        <v>1</v>
      </c>
      <c r="BP23" s="44">
        <f t="shared" ref="BP23" si="19">BO23+BO24</f>
        <v>5</v>
      </c>
      <c r="BQ23" s="40">
        <f t="shared" ref="BQ23" si="20">82-BP23</f>
        <v>77</v>
      </c>
    </row>
    <row r="24" spans="1:69" x14ac:dyDescent="0.25">
      <c r="A24" s="41"/>
      <c r="B24" s="23" t="s">
        <v>80</v>
      </c>
      <c r="C24" s="24">
        <f>COUNTIFS(DataRegularSeason20242025!$D$2:$D$1315,TotalTeamGames20242025!C$1,DataRegularSeason20242025!$E$2:$E$1315,TotalTeamGames20242025!$A23,DataRegularSeason20242025!$N$2:$N$1315,1)</f>
        <v>0</v>
      </c>
      <c r="D24" s="26"/>
      <c r="E24" s="24">
        <f>COUNTIFS(DataRegularSeason20242025!$D$2:$D$1315,TotalTeamGames20242025!E$1,DataRegularSeason20242025!$E$2:$E$1315,TotalTeamGames20242025!$A23,DataRegularSeason20242025!$N$2:$N$1315,1)</f>
        <v>0</v>
      </c>
      <c r="F24" s="26"/>
      <c r="G24" s="24">
        <f>COUNTIFS(DataRegularSeason20242025!$D$2:$D$1315,TotalTeamGames20242025!G$1,DataRegularSeason20242025!$E$2:$E$1315,TotalTeamGames20242025!$A23,DataRegularSeason20242025!$N$2:$N$1315,1)</f>
        <v>0</v>
      </c>
      <c r="H24" s="26"/>
      <c r="I24" s="24">
        <f>COUNTIFS(DataRegularSeason20242025!$D$2:$D$1315,TotalTeamGames20242025!I$1,DataRegularSeason20242025!$E$2:$E$1315,TotalTeamGames20242025!$A23,DataRegularSeason20242025!$N$2:$N$1315,1)</f>
        <v>0</v>
      </c>
      <c r="J24" s="26"/>
      <c r="K24" s="24">
        <f>COUNTIFS(DataRegularSeason20242025!$D$2:$D$1315,TotalTeamGames20242025!K$1,DataRegularSeason20242025!$E$2:$E$1315,TotalTeamGames20242025!$A23,DataRegularSeason20242025!$N$2:$N$1315,1)</f>
        <v>0</v>
      </c>
      <c r="L24" s="26"/>
      <c r="M24" s="24">
        <f>COUNTIFS(DataRegularSeason20242025!$D$2:$D$1315,TotalTeamGames20242025!M$1,DataRegularSeason20242025!$E$2:$E$1315,TotalTeamGames20242025!$A23,DataRegularSeason20242025!$N$2:$N$1315,1)</f>
        <v>1</v>
      </c>
      <c r="N24" s="26"/>
      <c r="O24" s="24">
        <f>COUNTIFS(DataRegularSeason20242025!$D$2:$D$1315,TotalTeamGames20242025!O$1,DataRegularSeason20242025!$E$2:$E$1315,TotalTeamGames20242025!$A23,DataRegularSeason20242025!$N$2:$N$1315,1)</f>
        <v>1</v>
      </c>
      <c r="P24" s="26"/>
      <c r="Q24" s="24">
        <f>COUNTIFS(DataRegularSeason20242025!$D$2:$D$1315,TotalTeamGames20242025!Q$1,DataRegularSeason20242025!$E$2:$E$1315,TotalTeamGames20242025!$A23,DataRegularSeason20242025!$N$2:$N$1315,1)</f>
        <v>0</v>
      </c>
      <c r="R24" s="26"/>
      <c r="S24" s="24">
        <f>COUNTIFS(DataRegularSeason20242025!$D$2:$D$1315,TotalTeamGames20242025!S$1,DataRegularSeason20242025!$E$2:$E$1315,TotalTeamGames20242025!$A23,DataRegularSeason20242025!$N$2:$N$1315,1)</f>
        <v>0</v>
      </c>
      <c r="T24" s="26"/>
      <c r="U24" s="24">
        <f>COUNTIFS(DataRegularSeason20242025!$D$2:$D$1315,TotalTeamGames20242025!U$1,DataRegularSeason20242025!$E$2:$E$1315,TotalTeamGames20242025!$A23,DataRegularSeason20242025!$N$2:$N$1315,1)</f>
        <v>0</v>
      </c>
      <c r="V24" s="26"/>
      <c r="W24" s="24"/>
      <c r="X24" s="26"/>
      <c r="Y24" s="24">
        <f>COUNTIFS(DataRegularSeason20242025!$D$2:$D$1315,TotalTeamGames20242025!Y$1,DataRegularSeason20242025!$E$2:$E$1315,TotalTeamGames20242025!$A23,DataRegularSeason20242025!$N$2:$N$1315,1)</f>
        <v>0</v>
      </c>
      <c r="Z24" s="26"/>
      <c r="AA24" s="24">
        <f>COUNTIFS(DataRegularSeason20242025!$D$2:$D$1315,TotalTeamGames20242025!AA$1,DataRegularSeason20242025!$E$2:$E$1315,TotalTeamGames20242025!$A23,DataRegularSeason20242025!$N$2:$N$1315,1)</f>
        <v>0</v>
      </c>
      <c r="AB24" s="26"/>
      <c r="AC24" s="24">
        <f>COUNTIFS(DataRegularSeason20242025!$D$2:$D$1315,TotalTeamGames20242025!AC$1,DataRegularSeason20242025!$E$2:$E$1315,TotalTeamGames20242025!$A23,DataRegularSeason20242025!$N$2:$N$1315,1)</f>
        <v>0</v>
      </c>
      <c r="AD24" s="26"/>
      <c r="AE24" s="24">
        <f>COUNTIFS(DataRegularSeason20242025!$D$2:$D$1315,TotalTeamGames20242025!AE$1,DataRegularSeason20242025!$E$2:$E$1315,TotalTeamGames20242025!$A23,DataRegularSeason20242025!$N$2:$N$1315,1)</f>
        <v>0</v>
      </c>
      <c r="AF24" s="26"/>
      <c r="AG24" s="24">
        <f>COUNTIFS(DataRegularSeason20242025!$D$2:$D$1315,TotalTeamGames20242025!AG$1,DataRegularSeason20242025!$E$2:$E$1315,TotalTeamGames20242025!$A23,DataRegularSeason20242025!$N$2:$N$1315,1)</f>
        <v>0</v>
      </c>
      <c r="AH24" s="26"/>
      <c r="AI24" s="24">
        <f>COUNTIFS(DataRegularSeason20242025!$D$2:$D$1315,TotalTeamGames20242025!AI$1,DataRegularSeason20242025!$E$2:$E$1315,TotalTeamGames20242025!$A23,DataRegularSeason20242025!$N$2:$N$1315,1)</f>
        <v>0</v>
      </c>
      <c r="AJ24" s="26"/>
      <c r="AK24" s="24">
        <f>COUNTIFS(DataRegularSeason20242025!$D$2:$D$1315,TotalTeamGames20242025!AK$1,DataRegularSeason20242025!$E$2:$E$1315,TotalTeamGames20242025!$A23,DataRegularSeason20242025!$N$2:$N$1315,1)</f>
        <v>0</v>
      </c>
      <c r="AL24" s="26"/>
      <c r="AM24" s="24">
        <f>COUNTIFS(DataRegularSeason20242025!$D$2:$D$1315,TotalTeamGames20242025!AM$1,DataRegularSeason20242025!$E$2:$E$1315,TotalTeamGames20242025!$A23,DataRegularSeason20242025!$N$2:$N$1315,1)</f>
        <v>0</v>
      </c>
      <c r="AN24" s="26"/>
      <c r="AO24" s="24">
        <f>COUNTIFS(DataRegularSeason20242025!$D$2:$D$1315,TotalTeamGames20242025!AO$1,DataRegularSeason20242025!$E$2:$E$1315,TotalTeamGames20242025!$A23,DataRegularSeason20242025!$N$2:$N$1315,1)</f>
        <v>0</v>
      </c>
      <c r="AP24" s="26"/>
      <c r="AQ24" s="24">
        <f>COUNTIFS(DataRegularSeason20242025!$D$2:$D$1315,TotalTeamGames20242025!AQ$1,DataRegularSeason20242025!$E$2:$E$1315,TotalTeamGames20242025!$A23,DataRegularSeason20242025!$N$2:$N$1315,1)</f>
        <v>1</v>
      </c>
      <c r="AR24" s="26"/>
      <c r="AS24" s="24">
        <f>COUNTIFS(DataRegularSeason20242025!$D$2:$D$1315,TotalTeamGames20242025!AS$1,DataRegularSeason20242025!$E$2:$E$1315,TotalTeamGames20242025!$A23,DataRegularSeason20242025!$N$2:$N$1315,1)</f>
        <v>0</v>
      </c>
      <c r="AT24" s="26"/>
      <c r="AU24" s="24">
        <f>COUNTIFS(DataRegularSeason20242025!$D$2:$D$1315,TotalTeamGames20242025!AU$1,DataRegularSeason20242025!$E$2:$E$1315,TotalTeamGames20242025!$A23,DataRegularSeason20242025!$N$2:$N$1315,1)</f>
        <v>0</v>
      </c>
      <c r="AV24" s="26"/>
      <c r="AW24" s="24">
        <f>COUNTIFS(DataRegularSeason20242025!$D$2:$D$1315,TotalTeamGames20242025!AW$1,DataRegularSeason20242025!$E$2:$E$1315,TotalTeamGames20242025!$A23,DataRegularSeason20242025!$N$2:$N$1315,1)</f>
        <v>0</v>
      </c>
      <c r="AX24" s="26"/>
      <c r="AY24" s="24">
        <f>COUNTIFS(DataRegularSeason20242025!$D$2:$D$1315,TotalTeamGames20242025!AY$1,DataRegularSeason20242025!$E$2:$E$1315,TotalTeamGames20242025!$A23,DataRegularSeason20242025!$N$2:$N$1315,1)</f>
        <v>0</v>
      </c>
      <c r="AZ24" s="26"/>
      <c r="BA24" s="24">
        <f>COUNTIFS(DataRegularSeason20242025!$D$2:$D$1315,TotalTeamGames20242025!BA$1,DataRegularSeason20242025!$E$2:$E$1315,TotalTeamGames20242025!$A23,DataRegularSeason20242025!$N$2:$N$1315,1)</f>
        <v>0</v>
      </c>
      <c r="BB24" s="26"/>
      <c r="BC24" s="24">
        <f>COUNTIFS(DataRegularSeason20242025!$D$2:$D$1315,TotalTeamGames20242025!BC$1,DataRegularSeason20242025!$E$2:$E$1315,TotalTeamGames20242025!$A23,DataRegularSeason20242025!$N$2:$N$1315,1)</f>
        <v>0</v>
      </c>
      <c r="BD24" s="26"/>
      <c r="BE24" s="24">
        <f>COUNTIFS(DataRegularSeason20242025!$D$2:$D$1315,TotalTeamGames20242025!BE$1,DataRegularSeason20242025!$E$2:$E$1315,TotalTeamGames20242025!$A23,DataRegularSeason20242025!$N$2:$N$1315,1)</f>
        <v>0</v>
      </c>
      <c r="BF24" s="26"/>
      <c r="BG24" s="24">
        <f>COUNTIFS(DataRegularSeason20242025!$D$2:$D$1315,TotalTeamGames20242025!BG$1,DataRegularSeason20242025!$E$2:$E$1315,TotalTeamGames20242025!$A23,DataRegularSeason20242025!$N$2:$N$1315,1)</f>
        <v>0</v>
      </c>
      <c r="BH24" s="26"/>
      <c r="BI24" s="24">
        <f>COUNTIFS(DataRegularSeason20242025!$D$2:$D$1315,TotalTeamGames20242025!BI$1,DataRegularSeason20242025!$E$2:$E$1315,TotalTeamGames20242025!$A23,DataRegularSeason20242025!$N$2:$N$1315,1)</f>
        <v>0</v>
      </c>
      <c r="BJ24" s="26"/>
      <c r="BK24" s="24">
        <f>COUNTIFS(DataRegularSeason20242025!$D$2:$D$1315,TotalTeamGames20242025!BK$1,DataRegularSeason20242025!$E$2:$E$1315,TotalTeamGames20242025!$A23,DataRegularSeason20242025!$N$2:$N$1315,1)</f>
        <v>1</v>
      </c>
      <c r="BL24" s="26"/>
      <c r="BM24" s="24">
        <f>COUNTIFS(DataRegularSeason20242025!$D$2:$D$1315,TotalTeamGames20242025!BM$1,DataRegularSeason20242025!$E$2:$E$1315,TotalTeamGames20242025!$A23,DataRegularSeason20242025!$N$2:$N$1315,1)</f>
        <v>0</v>
      </c>
      <c r="BN24" s="26"/>
      <c r="BO24" s="30">
        <f t="shared" si="0"/>
        <v>4</v>
      </c>
      <c r="BP24" s="44"/>
      <c r="BQ24" s="40"/>
    </row>
    <row r="25" spans="1:69" x14ac:dyDescent="0.25">
      <c r="A25" s="45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COUNTIFS(DataRegularSeason20242025!$E$2:$E$1315,TotalTeamGames20242025!C$1,DataRegularSeason20242025!$D$2:$D$1315,TotalTeamGames20242025!$A25,DataRegularSeason20242025!$N$2:$N$1315,1)</f>
        <v>0</v>
      </c>
      <c r="E25" s="21"/>
      <c r="F25" s="22">
        <f>COUNTIFS(DataRegularSeason20242025!$E$2:$E$1315,TotalTeamGames20242025!E$1,DataRegularSeason20242025!$D$2:$D$1315,TotalTeamGames20242025!$A25,DataRegularSeason20242025!$N$2:$N$1315,1)</f>
        <v>1</v>
      </c>
      <c r="G25" s="21"/>
      <c r="H25" s="22">
        <f>COUNTIFS(DataRegularSeason20242025!$E$2:$E$1315,TotalTeamGames20242025!G$1,DataRegularSeason20242025!$D$2:$D$1315,TotalTeamGames20242025!$A25,DataRegularSeason20242025!$N$2:$N$1315,1)</f>
        <v>1</v>
      </c>
      <c r="I25" s="21"/>
      <c r="J25" s="22">
        <f>COUNTIFS(DataRegularSeason20242025!$E$2:$E$1315,TotalTeamGames20242025!I$1,DataRegularSeason20242025!$D$2:$D$1315,TotalTeamGames20242025!$A25,DataRegularSeason20242025!$N$2:$N$1315,1)</f>
        <v>0</v>
      </c>
      <c r="K25" s="21"/>
      <c r="L25" s="22">
        <f>COUNTIFS(DataRegularSeason20242025!$E$2:$E$1315,TotalTeamGames20242025!K$1,DataRegularSeason20242025!$D$2:$D$1315,TotalTeamGames20242025!$A25,DataRegularSeason20242025!$N$2:$N$1315,1)</f>
        <v>1</v>
      </c>
      <c r="M25" s="21"/>
      <c r="N25" s="22">
        <f>COUNTIFS(DataRegularSeason20242025!$E$2:$E$1315,TotalTeamGames20242025!M$1,DataRegularSeason20242025!$D$2:$D$1315,TotalTeamGames20242025!$A25,DataRegularSeason20242025!$N$2:$N$1315,1)</f>
        <v>0</v>
      </c>
      <c r="O25" s="21"/>
      <c r="P25" s="22">
        <f>COUNTIFS(DataRegularSeason20242025!$E$2:$E$1315,TotalTeamGames20242025!O$1,DataRegularSeason20242025!$D$2:$D$1315,TotalTeamGames20242025!$A25,DataRegularSeason20242025!$N$2:$N$1315,1)</f>
        <v>0</v>
      </c>
      <c r="Q25" s="21"/>
      <c r="R25" s="22">
        <f>COUNTIFS(DataRegularSeason20242025!$E$2:$E$1315,TotalTeamGames20242025!Q$1,DataRegularSeason20242025!$D$2:$D$1315,TotalTeamGames20242025!$A25,DataRegularSeason20242025!$N$2:$N$1315,1)</f>
        <v>0</v>
      </c>
      <c r="S25" s="21"/>
      <c r="T25" s="22">
        <f>COUNTIFS(DataRegularSeason20242025!$E$2:$E$1315,TotalTeamGames20242025!S$1,DataRegularSeason20242025!$D$2:$D$1315,TotalTeamGames20242025!$A25,DataRegularSeason20242025!$N$2:$N$1315,1)</f>
        <v>0</v>
      </c>
      <c r="U25" s="21"/>
      <c r="V25" s="22">
        <f>COUNTIFS(DataRegularSeason20242025!$E$2:$E$1315,TotalTeamGames20242025!U$1,DataRegularSeason20242025!$D$2:$D$1315,TotalTeamGames20242025!$A25,DataRegularSeason20242025!$N$2:$N$1315,1)</f>
        <v>0</v>
      </c>
      <c r="W25" s="21"/>
      <c r="X25" s="22">
        <f>COUNTIFS(DataRegularSeason20242025!$E$2:$E$1315,TotalTeamGames20242025!W$1,DataRegularSeason20242025!$D$2:$D$1315,TotalTeamGames20242025!$A25,DataRegularSeason20242025!$N$2:$N$1315,1)</f>
        <v>0</v>
      </c>
      <c r="Y25" s="21"/>
      <c r="Z25" s="25"/>
      <c r="AA25" s="21"/>
      <c r="AB25" s="22">
        <f>COUNTIFS(DataRegularSeason20242025!$E$2:$E$1315,TotalTeamGames20242025!AA$1,DataRegularSeason20242025!$D$2:$D$1315,TotalTeamGames20242025!$A25,DataRegularSeason20242025!$N$2:$N$1315,1)</f>
        <v>0</v>
      </c>
      <c r="AC25" s="21"/>
      <c r="AD25" s="22">
        <f>COUNTIFS(DataRegularSeason20242025!$E$2:$E$1315,TotalTeamGames20242025!AC$1,DataRegularSeason20242025!$D$2:$D$1315,TotalTeamGames20242025!$A25,DataRegularSeason20242025!$N$2:$N$1315,1)</f>
        <v>0</v>
      </c>
      <c r="AE25" s="21"/>
      <c r="AF25" s="22">
        <f>COUNTIFS(DataRegularSeason20242025!$E$2:$E$1315,TotalTeamGames20242025!AE$1,DataRegularSeason20242025!$D$2:$D$1315,TotalTeamGames20242025!$A25,DataRegularSeason20242025!$N$2:$N$1315,1)</f>
        <v>0</v>
      </c>
      <c r="AG25" s="21"/>
      <c r="AH25" s="22">
        <f>COUNTIFS(DataRegularSeason20242025!$E$2:$E$1315,TotalTeamGames20242025!AG$1,DataRegularSeason20242025!$D$2:$D$1315,TotalTeamGames20242025!$A25,DataRegularSeason20242025!$N$2:$N$1315,1)</f>
        <v>0</v>
      </c>
      <c r="AI25" s="21"/>
      <c r="AJ25" s="22">
        <f>COUNTIFS(DataRegularSeason20242025!$E$2:$E$1315,TotalTeamGames20242025!AI$1,DataRegularSeason20242025!$D$2:$D$1315,TotalTeamGames20242025!$A25,DataRegularSeason20242025!$N$2:$N$1315,1)</f>
        <v>0</v>
      </c>
      <c r="AK25" s="21"/>
      <c r="AL25" s="22">
        <f>COUNTIFS(DataRegularSeason20242025!$E$2:$E$1315,TotalTeamGames20242025!AK$1,DataRegularSeason20242025!$D$2:$D$1315,TotalTeamGames20242025!$A25,DataRegularSeason20242025!$N$2:$N$1315,1)</f>
        <v>0</v>
      </c>
      <c r="AM25" s="21"/>
      <c r="AN25" s="22">
        <f>COUNTIFS(DataRegularSeason20242025!$E$2:$E$1315,TotalTeamGames20242025!AM$1,DataRegularSeason20242025!$D$2:$D$1315,TotalTeamGames20242025!$A25,DataRegularSeason20242025!$N$2:$N$1315,1)</f>
        <v>0</v>
      </c>
      <c r="AO25" s="21"/>
      <c r="AP25" s="22">
        <f>COUNTIFS(DataRegularSeason20242025!$E$2:$E$1315,TotalTeamGames20242025!AO$1,DataRegularSeason20242025!$D$2:$D$1315,TotalTeamGames20242025!$A25,DataRegularSeason20242025!$N$2:$N$1315,1)</f>
        <v>1</v>
      </c>
      <c r="AQ25" s="21"/>
      <c r="AR25" s="22">
        <f>COUNTIFS(DataRegularSeason20242025!$E$2:$E$1315,TotalTeamGames20242025!AQ$1,DataRegularSeason20242025!$D$2:$D$1315,TotalTeamGames20242025!$A25,DataRegularSeason20242025!$N$2:$N$1315,1)</f>
        <v>0</v>
      </c>
      <c r="AS25" s="21"/>
      <c r="AT25" s="22">
        <f>COUNTIFS(DataRegularSeason20242025!$E$2:$E$1315,TotalTeamGames20242025!AS$1,DataRegularSeason20242025!$D$2:$D$1315,TotalTeamGames20242025!$A25,DataRegularSeason20242025!$N$2:$N$1315,1)</f>
        <v>0</v>
      </c>
      <c r="AU25" s="21"/>
      <c r="AV25" s="22">
        <f>COUNTIFS(DataRegularSeason20242025!$E$2:$E$1315,TotalTeamGames20242025!AU$1,DataRegularSeason20242025!$D$2:$D$1315,TotalTeamGames20242025!$A25,DataRegularSeason20242025!$N$2:$N$1315,1)</f>
        <v>0</v>
      </c>
      <c r="AW25" s="21"/>
      <c r="AX25" s="22">
        <f>COUNTIFS(DataRegularSeason20242025!$E$2:$E$1315,TotalTeamGames20242025!AW$1,DataRegularSeason20242025!$D$2:$D$1315,TotalTeamGames20242025!$A25,DataRegularSeason20242025!$N$2:$N$1315,1)</f>
        <v>0</v>
      </c>
      <c r="AY25" s="21"/>
      <c r="AZ25" s="22">
        <f>COUNTIFS(DataRegularSeason20242025!$E$2:$E$1315,TotalTeamGames20242025!AY$1,DataRegularSeason20242025!$D$2:$D$1315,TotalTeamGames20242025!$A25,DataRegularSeason20242025!$N$2:$N$1315,1)</f>
        <v>0</v>
      </c>
      <c r="BA25" s="21"/>
      <c r="BB25" s="22">
        <f>COUNTIFS(DataRegularSeason20242025!$E$2:$E$1315,TotalTeamGames20242025!BA$1,DataRegularSeason20242025!$D$2:$D$1315,TotalTeamGames20242025!$A25,DataRegularSeason20242025!$N$2:$N$1315,1)</f>
        <v>0</v>
      </c>
      <c r="BC25" s="21"/>
      <c r="BD25" s="22">
        <f>COUNTIFS(DataRegularSeason20242025!$E$2:$E$1315,TotalTeamGames20242025!BC$1,DataRegularSeason20242025!$D$2:$D$1315,TotalTeamGames20242025!$A25,DataRegularSeason20242025!$N$2:$N$1315,1)</f>
        <v>0</v>
      </c>
      <c r="BE25" s="21"/>
      <c r="BF25" s="22">
        <f>COUNTIFS(DataRegularSeason20242025!$E$2:$E$1315,TotalTeamGames20242025!BE$1,DataRegularSeason20242025!$D$2:$D$1315,TotalTeamGames20242025!$A25,DataRegularSeason20242025!$N$2:$N$1315,1)</f>
        <v>0</v>
      </c>
      <c r="BG25" s="21"/>
      <c r="BH25" s="22">
        <f>COUNTIFS(DataRegularSeason20242025!$E$2:$E$1315,TotalTeamGames20242025!BG$1,DataRegularSeason20242025!$D$2:$D$1315,TotalTeamGames20242025!$A25,DataRegularSeason20242025!$N$2:$N$1315,1)</f>
        <v>0</v>
      </c>
      <c r="BI25" s="21"/>
      <c r="BJ25" s="22">
        <f>COUNTIFS(DataRegularSeason20242025!$E$2:$E$1315,TotalTeamGames20242025!BI$1,DataRegularSeason20242025!$D$2:$D$1315,TotalTeamGames20242025!$A25,DataRegularSeason20242025!$N$2:$N$1315,1)</f>
        <v>0</v>
      </c>
      <c r="BK25" s="21"/>
      <c r="BL25" s="22">
        <f>COUNTIFS(DataRegularSeason20242025!$E$2:$E$1315,TotalTeamGames20242025!BK$1,DataRegularSeason20242025!$D$2:$D$1315,TotalTeamGames20242025!$A25,DataRegularSeason20242025!$N$2:$N$1315,1)</f>
        <v>0</v>
      </c>
      <c r="BM25" s="21"/>
      <c r="BN25" s="22">
        <f>COUNTIFS(DataRegularSeason20242025!$E$2:$E$1315,TotalTeamGames20242025!BM$1,DataRegularSeason20242025!$D$2:$D$1315,TotalTeamGames20242025!$A25,DataRegularSeason20242025!$N$2:$N$1315,1)</f>
        <v>0</v>
      </c>
      <c r="BO25" s="29">
        <f t="shared" si="0"/>
        <v>4</v>
      </c>
      <c r="BP25" s="44">
        <f t="shared" ref="BP25" si="21">BO25+BO26</f>
        <v>6</v>
      </c>
      <c r="BQ25" s="40">
        <f t="shared" ref="BQ25" si="22">82-BP25</f>
        <v>76</v>
      </c>
    </row>
    <row r="26" spans="1:69" x14ac:dyDescent="0.25">
      <c r="A26" s="41"/>
      <c r="B26" s="23" t="s">
        <v>80</v>
      </c>
      <c r="C26" s="24">
        <f>COUNTIFS(DataRegularSeason20242025!$D$2:$D$1315,TotalTeamGames20242025!C$1,DataRegularSeason20242025!$E$2:$E$1315,TotalTeamGames20242025!$A25,DataRegularSeason20242025!$N$2:$N$1315,1)</f>
        <v>0</v>
      </c>
      <c r="D26" s="26"/>
      <c r="E26" s="24">
        <f>COUNTIFS(DataRegularSeason20242025!$D$2:$D$1315,TotalTeamGames20242025!E$1,DataRegularSeason20242025!$E$2:$E$1315,TotalTeamGames20242025!$A25,DataRegularSeason20242025!$N$2:$N$1315,1)</f>
        <v>1</v>
      </c>
      <c r="F26" s="26"/>
      <c r="G26" s="24">
        <f>COUNTIFS(DataRegularSeason20242025!$D$2:$D$1315,TotalTeamGames20242025!G$1,DataRegularSeason20242025!$E$2:$E$1315,TotalTeamGames20242025!$A25,DataRegularSeason20242025!$N$2:$N$1315,1)</f>
        <v>0</v>
      </c>
      <c r="H26" s="26"/>
      <c r="I26" s="24">
        <f>COUNTIFS(DataRegularSeason20242025!$D$2:$D$1315,TotalTeamGames20242025!I$1,DataRegularSeason20242025!$E$2:$E$1315,TotalTeamGames20242025!$A25,DataRegularSeason20242025!$N$2:$N$1315,1)</f>
        <v>0</v>
      </c>
      <c r="J26" s="26"/>
      <c r="K26" s="24">
        <f>COUNTIFS(DataRegularSeason20242025!$D$2:$D$1315,TotalTeamGames20242025!K$1,DataRegularSeason20242025!$E$2:$E$1315,TotalTeamGames20242025!$A25,DataRegularSeason20242025!$N$2:$N$1315,1)</f>
        <v>0</v>
      </c>
      <c r="L26" s="26"/>
      <c r="M26" s="24">
        <f>COUNTIFS(DataRegularSeason20242025!$D$2:$D$1315,TotalTeamGames20242025!M$1,DataRegularSeason20242025!$E$2:$E$1315,TotalTeamGames20242025!$A25,DataRegularSeason20242025!$N$2:$N$1315,1)</f>
        <v>0</v>
      </c>
      <c r="N26" s="26"/>
      <c r="O26" s="24">
        <f>COUNTIFS(DataRegularSeason20242025!$D$2:$D$1315,TotalTeamGames20242025!O$1,DataRegularSeason20242025!$E$2:$E$1315,TotalTeamGames20242025!$A25,DataRegularSeason20242025!$N$2:$N$1315,1)</f>
        <v>0</v>
      </c>
      <c r="P26" s="26"/>
      <c r="Q26" s="24">
        <f>COUNTIFS(DataRegularSeason20242025!$D$2:$D$1315,TotalTeamGames20242025!Q$1,DataRegularSeason20242025!$E$2:$E$1315,TotalTeamGames20242025!$A25,DataRegularSeason20242025!$N$2:$N$1315,1)</f>
        <v>0</v>
      </c>
      <c r="R26" s="26"/>
      <c r="S26" s="24">
        <f>COUNTIFS(DataRegularSeason20242025!$D$2:$D$1315,TotalTeamGames20242025!S$1,DataRegularSeason20242025!$E$2:$E$1315,TotalTeamGames20242025!$A25,DataRegularSeason20242025!$N$2:$N$1315,1)</f>
        <v>0</v>
      </c>
      <c r="T26" s="26"/>
      <c r="U26" s="24">
        <f>COUNTIFS(DataRegularSeason20242025!$D$2:$D$1315,TotalTeamGames20242025!U$1,DataRegularSeason20242025!$E$2:$E$1315,TotalTeamGames20242025!$A25,DataRegularSeason20242025!$N$2:$N$1315,1)</f>
        <v>0</v>
      </c>
      <c r="V26" s="26"/>
      <c r="W26" s="24">
        <f>COUNTIFS(DataRegularSeason20242025!$D$2:$D$1315,TotalTeamGames20242025!W$1,DataRegularSeason20242025!$E$2:$E$1315,TotalTeamGames20242025!$A25,DataRegularSeason20242025!$N$2:$N$1315,1)</f>
        <v>0</v>
      </c>
      <c r="X26" s="26"/>
      <c r="Y26" s="24"/>
      <c r="Z26" s="26"/>
      <c r="AA26" s="24">
        <f>COUNTIFS(DataRegularSeason20242025!$D$2:$D$1315,TotalTeamGames20242025!AA$1,DataRegularSeason20242025!$E$2:$E$1315,TotalTeamGames20242025!$A25,DataRegularSeason20242025!$N$2:$N$1315,1)</f>
        <v>0</v>
      </c>
      <c r="AB26" s="26"/>
      <c r="AC26" s="24">
        <f>COUNTIFS(DataRegularSeason20242025!$D$2:$D$1315,TotalTeamGames20242025!AC$1,DataRegularSeason20242025!$E$2:$E$1315,TotalTeamGames20242025!$A25,DataRegularSeason20242025!$N$2:$N$1315,1)</f>
        <v>0</v>
      </c>
      <c r="AD26" s="26"/>
      <c r="AE26" s="24">
        <f>COUNTIFS(DataRegularSeason20242025!$D$2:$D$1315,TotalTeamGames20242025!AE$1,DataRegularSeason20242025!$E$2:$E$1315,TotalTeamGames20242025!$A25,DataRegularSeason20242025!$N$2:$N$1315,1)</f>
        <v>0</v>
      </c>
      <c r="AF26" s="26"/>
      <c r="AG26" s="24">
        <f>COUNTIFS(DataRegularSeason20242025!$D$2:$D$1315,TotalTeamGames20242025!AG$1,DataRegularSeason20242025!$E$2:$E$1315,TotalTeamGames20242025!$A25,DataRegularSeason20242025!$N$2:$N$1315,1)</f>
        <v>0</v>
      </c>
      <c r="AH26" s="26"/>
      <c r="AI26" s="24">
        <f>COUNTIFS(DataRegularSeason20242025!$D$2:$D$1315,TotalTeamGames20242025!AI$1,DataRegularSeason20242025!$E$2:$E$1315,TotalTeamGames20242025!$A25,DataRegularSeason20242025!$N$2:$N$1315,1)</f>
        <v>0</v>
      </c>
      <c r="AJ26" s="26"/>
      <c r="AK26" s="24">
        <f>COUNTIFS(DataRegularSeason20242025!$D$2:$D$1315,TotalTeamGames20242025!AK$1,DataRegularSeason20242025!$E$2:$E$1315,TotalTeamGames20242025!$A25,DataRegularSeason20242025!$N$2:$N$1315,1)</f>
        <v>0</v>
      </c>
      <c r="AL26" s="26"/>
      <c r="AM26" s="24">
        <f>COUNTIFS(DataRegularSeason20242025!$D$2:$D$1315,TotalTeamGames20242025!AM$1,DataRegularSeason20242025!$E$2:$E$1315,TotalTeamGames20242025!$A25,DataRegularSeason20242025!$N$2:$N$1315,1)</f>
        <v>0</v>
      </c>
      <c r="AN26" s="26"/>
      <c r="AO26" s="24">
        <f>COUNTIFS(DataRegularSeason20242025!$D$2:$D$1315,TotalTeamGames20242025!AO$1,DataRegularSeason20242025!$E$2:$E$1315,TotalTeamGames20242025!$A25,DataRegularSeason20242025!$N$2:$N$1315,1)</f>
        <v>0</v>
      </c>
      <c r="AP26" s="26"/>
      <c r="AQ26" s="24">
        <f>COUNTIFS(DataRegularSeason20242025!$D$2:$D$1315,TotalTeamGames20242025!AQ$1,DataRegularSeason20242025!$E$2:$E$1315,TotalTeamGames20242025!$A25,DataRegularSeason20242025!$N$2:$N$1315,1)</f>
        <v>0</v>
      </c>
      <c r="AR26" s="26"/>
      <c r="AS26" s="24">
        <f>COUNTIFS(DataRegularSeason20242025!$D$2:$D$1315,TotalTeamGames20242025!AS$1,DataRegularSeason20242025!$E$2:$E$1315,TotalTeamGames20242025!$A25,DataRegularSeason20242025!$N$2:$N$1315,1)</f>
        <v>0</v>
      </c>
      <c r="AT26" s="26"/>
      <c r="AU26" s="24">
        <f>COUNTIFS(DataRegularSeason20242025!$D$2:$D$1315,TotalTeamGames20242025!AU$1,DataRegularSeason20242025!$E$2:$E$1315,TotalTeamGames20242025!$A25,DataRegularSeason20242025!$N$2:$N$1315,1)</f>
        <v>0</v>
      </c>
      <c r="AV26" s="26"/>
      <c r="AW26" s="24">
        <f>COUNTIFS(DataRegularSeason20242025!$D$2:$D$1315,TotalTeamGames20242025!AW$1,DataRegularSeason20242025!$E$2:$E$1315,TotalTeamGames20242025!$A25,DataRegularSeason20242025!$N$2:$N$1315,1)</f>
        <v>0</v>
      </c>
      <c r="AX26" s="26"/>
      <c r="AY26" s="24">
        <f>COUNTIFS(DataRegularSeason20242025!$D$2:$D$1315,TotalTeamGames20242025!AY$1,DataRegularSeason20242025!$E$2:$E$1315,TotalTeamGames20242025!$A25,DataRegularSeason20242025!$N$2:$N$1315,1)</f>
        <v>0</v>
      </c>
      <c r="AZ26" s="26"/>
      <c r="BA26" s="24">
        <f>COUNTIFS(DataRegularSeason20242025!$D$2:$D$1315,TotalTeamGames20242025!BA$1,DataRegularSeason20242025!$E$2:$E$1315,TotalTeamGames20242025!$A25,DataRegularSeason20242025!$N$2:$N$1315,1)</f>
        <v>0</v>
      </c>
      <c r="BB26" s="26"/>
      <c r="BC26" s="24">
        <f>COUNTIFS(DataRegularSeason20242025!$D$2:$D$1315,TotalTeamGames20242025!BC$1,DataRegularSeason20242025!$E$2:$E$1315,TotalTeamGames20242025!$A25,DataRegularSeason20242025!$N$2:$N$1315,1)</f>
        <v>0</v>
      </c>
      <c r="BD26" s="26"/>
      <c r="BE26" s="24">
        <f>COUNTIFS(DataRegularSeason20242025!$D$2:$D$1315,TotalTeamGames20242025!BE$1,DataRegularSeason20242025!$E$2:$E$1315,TotalTeamGames20242025!$A25,DataRegularSeason20242025!$N$2:$N$1315,1)</f>
        <v>0</v>
      </c>
      <c r="BF26" s="26"/>
      <c r="BG26" s="24">
        <f>COUNTIFS(DataRegularSeason20242025!$D$2:$D$1315,TotalTeamGames20242025!BG$1,DataRegularSeason20242025!$E$2:$E$1315,TotalTeamGames20242025!$A25,DataRegularSeason20242025!$N$2:$N$1315,1)</f>
        <v>1</v>
      </c>
      <c r="BH26" s="26"/>
      <c r="BI26" s="24">
        <f>COUNTIFS(DataRegularSeason20242025!$D$2:$D$1315,TotalTeamGames20242025!BI$1,DataRegularSeason20242025!$E$2:$E$1315,TotalTeamGames20242025!$A25,DataRegularSeason20242025!$N$2:$N$1315,1)</f>
        <v>0</v>
      </c>
      <c r="BJ26" s="26"/>
      <c r="BK26" s="24">
        <f>COUNTIFS(DataRegularSeason20242025!$D$2:$D$1315,TotalTeamGames20242025!BK$1,DataRegularSeason20242025!$E$2:$E$1315,TotalTeamGames20242025!$A25,DataRegularSeason20242025!$N$2:$N$1315,1)</f>
        <v>0</v>
      </c>
      <c r="BL26" s="26"/>
      <c r="BM26" s="24">
        <f>COUNTIFS(DataRegularSeason20242025!$D$2:$D$1315,TotalTeamGames20242025!BM$1,DataRegularSeason20242025!$E$2:$E$1315,TotalTeamGames20242025!$A25,DataRegularSeason20242025!$N$2:$N$1315,1)</f>
        <v>0</v>
      </c>
      <c r="BN26" s="26"/>
      <c r="BO26" s="30">
        <f t="shared" si="0"/>
        <v>2</v>
      </c>
      <c r="BP26" s="44"/>
      <c r="BQ26" s="40"/>
    </row>
    <row r="27" spans="1:69" x14ac:dyDescent="0.25">
      <c r="A27" s="45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COUNTIFS(DataRegularSeason20242025!$E$2:$E$1315,TotalTeamGames20242025!C$1,DataRegularSeason20242025!$D$2:$D$1315,TotalTeamGames20242025!$A27,DataRegularSeason20242025!$N$2:$N$1315,1)</f>
        <v>0</v>
      </c>
      <c r="E27" s="21"/>
      <c r="F27" s="22">
        <f>COUNTIFS(DataRegularSeason20242025!$E$2:$E$1315,TotalTeamGames20242025!E$1,DataRegularSeason20242025!$D$2:$D$1315,TotalTeamGames20242025!$A27,DataRegularSeason20242025!$N$2:$N$1315,1)</f>
        <v>1</v>
      </c>
      <c r="G27" s="21"/>
      <c r="H27" s="22">
        <f>COUNTIFS(DataRegularSeason20242025!$E$2:$E$1315,TotalTeamGames20242025!G$1,DataRegularSeason20242025!$D$2:$D$1315,TotalTeamGames20242025!$A27,DataRegularSeason20242025!$N$2:$N$1315,1)</f>
        <v>1</v>
      </c>
      <c r="I27" s="21"/>
      <c r="J27" s="22">
        <f>COUNTIFS(DataRegularSeason20242025!$E$2:$E$1315,TotalTeamGames20242025!I$1,DataRegularSeason20242025!$D$2:$D$1315,TotalTeamGames20242025!$A27,DataRegularSeason20242025!$N$2:$N$1315,1)</f>
        <v>0</v>
      </c>
      <c r="K27" s="21"/>
      <c r="L27" s="22">
        <f>COUNTIFS(DataRegularSeason20242025!$E$2:$E$1315,TotalTeamGames20242025!K$1,DataRegularSeason20242025!$D$2:$D$1315,TotalTeamGames20242025!$A27,DataRegularSeason20242025!$N$2:$N$1315,1)</f>
        <v>0</v>
      </c>
      <c r="M27" s="21"/>
      <c r="N27" s="22">
        <f>COUNTIFS(DataRegularSeason20242025!$E$2:$E$1315,TotalTeamGames20242025!M$1,DataRegularSeason20242025!$D$2:$D$1315,TotalTeamGames20242025!$A27,DataRegularSeason20242025!$N$2:$N$1315,1)</f>
        <v>0</v>
      </c>
      <c r="O27" s="21"/>
      <c r="P27" s="22">
        <f>COUNTIFS(DataRegularSeason20242025!$E$2:$E$1315,TotalTeamGames20242025!O$1,DataRegularSeason20242025!$D$2:$D$1315,TotalTeamGames20242025!$A27,DataRegularSeason20242025!$N$2:$N$1315,1)</f>
        <v>0</v>
      </c>
      <c r="Q27" s="21"/>
      <c r="R27" s="22">
        <f>COUNTIFS(DataRegularSeason20242025!$E$2:$E$1315,TotalTeamGames20242025!Q$1,DataRegularSeason20242025!$D$2:$D$1315,TotalTeamGames20242025!$A27,DataRegularSeason20242025!$N$2:$N$1315,1)</f>
        <v>0</v>
      </c>
      <c r="S27" s="21"/>
      <c r="T27" s="22">
        <f>COUNTIFS(DataRegularSeason20242025!$E$2:$E$1315,TotalTeamGames20242025!S$1,DataRegularSeason20242025!$D$2:$D$1315,TotalTeamGames20242025!$A27,DataRegularSeason20242025!$N$2:$N$1315,1)</f>
        <v>0</v>
      </c>
      <c r="U27" s="21"/>
      <c r="V27" s="22">
        <f>COUNTIFS(DataRegularSeason20242025!$E$2:$E$1315,TotalTeamGames20242025!U$1,DataRegularSeason20242025!$D$2:$D$1315,TotalTeamGames20242025!$A27,DataRegularSeason20242025!$N$2:$N$1315,1)</f>
        <v>0</v>
      </c>
      <c r="W27" s="21"/>
      <c r="X27" s="22">
        <f>COUNTIFS(DataRegularSeason20242025!$E$2:$E$1315,TotalTeamGames20242025!W$1,DataRegularSeason20242025!$D$2:$D$1315,TotalTeamGames20242025!$A27,DataRegularSeason20242025!$N$2:$N$1315,1)</f>
        <v>0</v>
      </c>
      <c r="Y27" s="21"/>
      <c r="Z27" s="22">
        <f>COUNTIFS(DataRegularSeason20242025!$E$2:$E$1315,TotalTeamGames20242025!Y$1,DataRegularSeason20242025!$D$2:$D$1315,TotalTeamGames20242025!$A27,DataRegularSeason20242025!$N$2:$N$1315,1)</f>
        <v>0</v>
      </c>
      <c r="AA27" s="21"/>
      <c r="AB27" s="25"/>
      <c r="AC27" s="21"/>
      <c r="AD27" s="22">
        <f>COUNTIFS(DataRegularSeason20242025!$E$2:$E$1315,TotalTeamGames20242025!AC$1,DataRegularSeason20242025!$D$2:$D$1315,TotalTeamGames20242025!$A27,DataRegularSeason20242025!$N$2:$N$1315,1)</f>
        <v>0</v>
      </c>
      <c r="AE27" s="21"/>
      <c r="AF27" s="22">
        <f>COUNTIFS(DataRegularSeason20242025!$E$2:$E$1315,TotalTeamGames20242025!AE$1,DataRegularSeason20242025!$D$2:$D$1315,TotalTeamGames20242025!$A27,DataRegularSeason20242025!$N$2:$N$1315,1)</f>
        <v>1</v>
      </c>
      <c r="AG27" s="21"/>
      <c r="AH27" s="22">
        <f>COUNTIFS(DataRegularSeason20242025!$E$2:$E$1315,TotalTeamGames20242025!AG$1,DataRegularSeason20242025!$D$2:$D$1315,TotalTeamGames20242025!$A27,DataRegularSeason20242025!$N$2:$N$1315,1)</f>
        <v>0</v>
      </c>
      <c r="AI27" s="21"/>
      <c r="AJ27" s="22">
        <f>COUNTIFS(DataRegularSeason20242025!$E$2:$E$1315,TotalTeamGames20242025!AI$1,DataRegularSeason20242025!$D$2:$D$1315,TotalTeamGames20242025!$A27,DataRegularSeason20242025!$N$2:$N$1315,1)</f>
        <v>0</v>
      </c>
      <c r="AK27" s="21"/>
      <c r="AL27" s="22">
        <f>COUNTIFS(DataRegularSeason20242025!$E$2:$E$1315,TotalTeamGames20242025!AK$1,DataRegularSeason20242025!$D$2:$D$1315,TotalTeamGames20242025!$A27,DataRegularSeason20242025!$N$2:$N$1315,1)</f>
        <v>0</v>
      </c>
      <c r="AM27" s="21"/>
      <c r="AN27" s="22">
        <f>COUNTIFS(DataRegularSeason20242025!$E$2:$E$1315,TotalTeamGames20242025!AM$1,DataRegularSeason20242025!$D$2:$D$1315,TotalTeamGames20242025!$A27,DataRegularSeason20242025!$N$2:$N$1315,1)</f>
        <v>0</v>
      </c>
      <c r="AO27" s="21"/>
      <c r="AP27" s="22">
        <f>COUNTIFS(DataRegularSeason20242025!$E$2:$E$1315,TotalTeamGames20242025!AO$1,DataRegularSeason20242025!$D$2:$D$1315,TotalTeamGames20242025!$A27,DataRegularSeason20242025!$N$2:$N$1315,1)</f>
        <v>1</v>
      </c>
      <c r="AQ27" s="21"/>
      <c r="AR27" s="22">
        <f>COUNTIFS(DataRegularSeason20242025!$E$2:$E$1315,TotalTeamGames20242025!AQ$1,DataRegularSeason20242025!$D$2:$D$1315,TotalTeamGames20242025!$A27,DataRegularSeason20242025!$N$2:$N$1315,1)</f>
        <v>0</v>
      </c>
      <c r="AS27" s="21"/>
      <c r="AT27" s="22">
        <f>COUNTIFS(DataRegularSeason20242025!$E$2:$E$1315,TotalTeamGames20242025!AS$1,DataRegularSeason20242025!$D$2:$D$1315,TotalTeamGames20242025!$A27,DataRegularSeason20242025!$N$2:$N$1315,1)</f>
        <v>0</v>
      </c>
      <c r="AU27" s="21"/>
      <c r="AV27" s="22">
        <f>COUNTIFS(DataRegularSeason20242025!$E$2:$E$1315,TotalTeamGames20242025!AU$1,DataRegularSeason20242025!$D$2:$D$1315,TotalTeamGames20242025!$A27,DataRegularSeason20242025!$N$2:$N$1315,1)</f>
        <v>0</v>
      </c>
      <c r="AW27" s="21"/>
      <c r="AX27" s="22">
        <f>COUNTIFS(DataRegularSeason20242025!$E$2:$E$1315,TotalTeamGames20242025!AW$1,DataRegularSeason20242025!$D$2:$D$1315,TotalTeamGames20242025!$A27,DataRegularSeason20242025!$N$2:$N$1315,1)</f>
        <v>0</v>
      </c>
      <c r="AY27" s="21"/>
      <c r="AZ27" s="22">
        <f>COUNTIFS(DataRegularSeason20242025!$E$2:$E$1315,TotalTeamGames20242025!AY$1,DataRegularSeason20242025!$D$2:$D$1315,TotalTeamGames20242025!$A27,DataRegularSeason20242025!$N$2:$N$1315,1)</f>
        <v>0</v>
      </c>
      <c r="BA27" s="21"/>
      <c r="BB27" s="22">
        <f>COUNTIFS(DataRegularSeason20242025!$E$2:$E$1315,TotalTeamGames20242025!BA$1,DataRegularSeason20242025!$D$2:$D$1315,TotalTeamGames20242025!$A27,DataRegularSeason20242025!$N$2:$N$1315,1)</f>
        <v>0</v>
      </c>
      <c r="BC27" s="21"/>
      <c r="BD27" s="22">
        <f>COUNTIFS(DataRegularSeason20242025!$E$2:$E$1315,TotalTeamGames20242025!BC$1,DataRegularSeason20242025!$D$2:$D$1315,TotalTeamGames20242025!$A27,DataRegularSeason20242025!$N$2:$N$1315,1)</f>
        <v>1</v>
      </c>
      <c r="BE27" s="21"/>
      <c r="BF27" s="22">
        <f>COUNTIFS(DataRegularSeason20242025!$E$2:$E$1315,TotalTeamGames20242025!BE$1,DataRegularSeason20242025!$D$2:$D$1315,TotalTeamGames20242025!$A27,DataRegularSeason20242025!$N$2:$N$1315,1)</f>
        <v>0</v>
      </c>
      <c r="BG27" s="21"/>
      <c r="BH27" s="22">
        <f>COUNTIFS(DataRegularSeason20242025!$E$2:$E$1315,TotalTeamGames20242025!BG$1,DataRegularSeason20242025!$D$2:$D$1315,TotalTeamGames20242025!$A27,DataRegularSeason20242025!$N$2:$N$1315,1)</f>
        <v>0</v>
      </c>
      <c r="BI27" s="21"/>
      <c r="BJ27" s="22">
        <f>COUNTIFS(DataRegularSeason20242025!$E$2:$E$1315,TotalTeamGames20242025!BI$1,DataRegularSeason20242025!$D$2:$D$1315,TotalTeamGames20242025!$A27,DataRegularSeason20242025!$N$2:$N$1315,1)</f>
        <v>0</v>
      </c>
      <c r="BK27" s="21"/>
      <c r="BL27" s="22">
        <f>COUNTIFS(DataRegularSeason20242025!$E$2:$E$1315,TotalTeamGames20242025!BK$1,DataRegularSeason20242025!$D$2:$D$1315,TotalTeamGames20242025!$A27,DataRegularSeason20242025!$N$2:$N$1315,1)</f>
        <v>0</v>
      </c>
      <c r="BM27" s="21"/>
      <c r="BN27" s="22">
        <f>COUNTIFS(DataRegularSeason20242025!$E$2:$E$1315,TotalTeamGames20242025!BM$1,DataRegularSeason20242025!$D$2:$D$1315,TotalTeamGames20242025!$A27,DataRegularSeason20242025!$N$2:$N$1315,1)</f>
        <v>0</v>
      </c>
      <c r="BO27" s="29">
        <f t="shared" si="0"/>
        <v>5</v>
      </c>
      <c r="BP27" s="44">
        <f t="shared" ref="BP27" si="23">BO27+BO28</f>
        <v>5</v>
      </c>
      <c r="BQ27" s="40">
        <f t="shared" ref="BQ27" si="24">82-BP27</f>
        <v>77</v>
      </c>
    </row>
    <row r="28" spans="1:69" x14ac:dyDescent="0.25">
      <c r="A28" s="41"/>
      <c r="B28" s="23" t="s">
        <v>80</v>
      </c>
      <c r="C28" s="24">
        <f>COUNTIFS(DataRegularSeason20242025!$D$2:$D$1315,TotalTeamGames20242025!C$1,DataRegularSeason20242025!$E$2:$E$1315,TotalTeamGames20242025!$A27,DataRegularSeason20242025!$N$2:$N$1315,1)</f>
        <v>0</v>
      </c>
      <c r="D28" s="26"/>
      <c r="E28" s="24">
        <f>COUNTIFS(DataRegularSeason20242025!$D$2:$D$1315,TotalTeamGames20242025!E$1,DataRegularSeason20242025!$E$2:$E$1315,TotalTeamGames20242025!$A27,DataRegularSeason20242025!$N$2:$N$1315,1)</f>
        <v>0</v>
      </c>
      <c r="F28" s="26"/>
      <c r="G28" s="24">
        <f>COUNTIFS(DataRegularSeason20242025!$D$2:$D$1315,TotalTeamGames20242025!G$1,DataRegularSeason20242025!$E$2:$E$1315,TotalTeamGames20242025!$A27,DataRegularSeason20242025!$N$2:$N$1315,1)</f>
        <v>0</v>
      </c>
      <c r="H28" s="26"/>
      <c r="I28" s="24">
        <f>COUNTIFS(DataRegularSeason20242025!$D$2:$D$1315,TotalTeamGames20242025!I$1,DataRegularSeason20242025!$E$2:$E$1315,TotalTeamGames20242025!$A27,DataRegularSeason20242025!$N$2:$N$1315,1)</f>
        <v>0</v>
      </c>
      <c r="J28" s="26"/>
      <c r="K28" s="24">
        <f>COUNTIFS(DataRegularSeason20242025!$D$2:$D$1315,TotalTeamGames20242025!K$1,DataRegularSeason20242025!$E$2:$E$1315,TotalTeamGames20242025!$A27,DataRegularSeason20242025!$N$2:$N$1315,1)</f>
        <v>0</v>
      </c>
      <c r="L28" s="26"/>
      <c r="M28" s="24">
        <f>COUNTIFS(DataRegularSeason20242025!$D$2:$D$1315,TotalTeamGames20242025!M$1,DataRegularSeason20242025!$E$2:$E$1315,TotalTeamGames20242025!$A27,DataRegularSeason20242025!$N$2:$N$1315,1)</f>
        <v>0</v>
      </c>
      <c r="N28" s="26"/>
      <c r="O28" s="24">
        <f>COUNTIFS(DataRegularSeason20242025!$D$2:$D$1315,TotalTeamGames20242025!O$1,DataRegularSeason20242025!$E$2:$E$1315,TotalTeamGames20242025!$A27,DataRegularSeason20242025!$N$2:$N$1315,1)</f>
        <v>0</v>
      </c>
      <c r="P28" s="26"/>
      <c r="Q28" s="24">
        <f>COUNTIFS(DataRegularSeason20242025!$D$2:$D$1315,TotalTeamGames20242025!Q$1,DataRegularSeason20242025!$E$2:$E$1315,TotalTeamGames20242025!$A27,DataRegularSeason20242025!$N$2:$N$1315,1)</f>
        <v>0</v>
      </c>
      <c r="R28" s="26"/>
      <c r="S28" s="24">
        <f>COUNTIFS(DataRegularSeason20242025!$D$2:$D$1315,TotalTeamGames20242025!S$1,DataRegularSeason20242025!$E$2:$E$1315,TotalTeamGames20242025!$A27,DataRegularSeason20242025!$N$2:$N$1315,1)</f>
        <v>0</v>
      </c>
      <c r="T28" s="26"/>
      <c r="U28" s="24">
        <f>COUNTIFS(DataRegularSeason20242025!$D$2:$D$1315,TotalTeamGames20242025!U$1,DataRegularSeason20242025!$E$2:$E$1315,TotalTeamGames20242025!$A27,DataRegularSeason20242025!$N$2:$N$1315,1)</f>
        <v>0</v>
      </c>
      <c r="V28" s="26"/>
      <c r="W28" s="24">
        <f>COUNTIFS(DataRegularSeason20242025!$D$2:$D$1315,TotalTeamGames20242025!W$1,DataRegularSeason20242025!$E$2:$E$1315,TotalTeamGames20242025!$A27,DataRegularSeason20242025!$N$2:$N$1315,1)</f>
        <v>0</v>
      </c>
      <c r="X28" s="26"/>
      <c r="Y28" s="24">
        <f>COUNTIFS(DataRegularSeason20242025!$D$2:$D$1315,TotalTeamGames20242025!Y$1,DataRegularSeason20242025!$E$2:$E$1315,TotalTeamGames20242025!$A27,DataRegularSeason20242025!$N$2:$N$1315,1)</f>
        <v>0</v>
      </c>
      <c r="Z28" s="26"/>
      <c r="AA28" s="24"/>
      <c r="AB28" s="26"/>
      <c r="AC28" s="24">
        <f>COUNTIFS(DataRegularSeason20242025!$D$2:$D$1315,TotalTeamGames20242025!AC$1,DataRegularSeason20242025!$E$2:$E$1315,TotalTeamGames20242025!$A27,DataRegularSeason20242025!$N$2:$N$1315,1)</f>
        <v>0</v>
      </c>
      <c r="AD28" s="26"/>
      <c r="AE28" s="24">
        <f>COUNTIFS(DataRegularSeason20242025!$D$2:$D$1315,TotalTeamGames20242025!AE$1,DataRegularSeason20242025!$E$2:$E$1315,TotalTeamGames20242025!$A27,DataRegularSeason20242025!$N$2:$N$1315,1)</f>
        <v>0</v>
      </c>
      <c r="AF28" s="26"/>
      <c r="AG28" s="24">
        <f>COUNTIFS(DataRegularSeason20242025!$D$2:$D$1315,TotalTeamGames20242025!AG$1,DataRegularSeason20242025!$E$2:$E$1315,TotalTeamGames20242025!$A27,DataRegularSeason20242025!$N$2:$N$1315,1)</f>
        <v>0</v>
      </c>
      <c r="AH28" s="26"/>
      <c r="AI28" s="24">
        <f>COUNTIFS(DataRegularSeason20242025!$D$2:$D$1315,TotalTeamGames20242025!AI$1,DataRegularSeason20242025!$E$2:$E$1315,TotalTeamGames20242025!$A27,DataRegularSeason20242025!$N$2:$N$1315,1)</f>
        <v>0</v>
      </c>
      <c r="AJ28" s="26"/>
      <c r="AK28" s="24">
        <f>COUNTIFS(DataRegularSeason20242025!$D$2:$D$1315,TotalTeamGames20242025!AK$1,DataRegularSeason20242025!$E$2:$E$1315,TotalTeamGames20242025!$A27,DataRegularSeason20242025!$N$2:$N$1315,1)</f>
        <v>0</v>
      </c>
      <c r="AL28" s="26"/>
      <c r="AM28" s="24">
        <f>COUNTIFS(DataRegularSeason20242025!$D$2:$D$1315,TotalTeamGames20242025!AM$1,DataRegularSeason20242025!$E$2:$E$1315,TotalTeamGames20242025!$A27,DataRegularSeason20242025!$N$2:$N$1315,1)</f>
        <v>0</v>
      </c>
      <c r="AN28" s="26"/>
      <c r="AO28" s="24">
        <f>COUNTIFS(DataRegularSeason20242025!$D$2:$D$1315,TotalTeamGames20242025!AO$1,DataRegularSeason20242025!$E$2:$E$1315,TotalTeamGames20242025!$A27,DataRegularSeason20242025!$N$2:$N$1315,1)</f>
        <v>0</v>
      </c>
      <c r="AP28" s="26"/>
      <c r="AQ28" s="24">
        <f>COUNTIFS(DataRegularSeason20242025!$D$2:$D$1315,TotalTeamGames20242025!AQ$1,DataRegularSeason20242025!$E$2:$E$1315,TotalTeamGames20242025!$A27,DataRegularSeason20242025!$N$2:$N$1315,1)</f>
        <v>0</v>
      </c>
      <c r="AR28" s="26"/>
      <c r="AS28" s="24">
        <f>COUNTIFS(DataRegularSeason20242025!$D$2:$D$1315,TotalTeamGames20242025!AS$1,DataRegularSeason20242025!$E$2:$E$1315,TotalTeamGames20242025!$A27,DataRegularSeason20242025!$N$2:$N$1315,1)</f>
        <v>0</v>
      </c>
      <c r="AT28" s="26"/>
      <c r="AU28" s="24">
        <f>COUNTIFS(DataRegularSeason20242025!$D$2:$D$1315,TotalTeamGames20242025!AU$1,DataRegularSeason20242025!$E$2:$E$1315,TotalTeamGames20242025!$A27,DataRegularSeason20242025!$N$2:$N$1315,1)</f>
        <v>0</v>
      </c>
      <c r="AV28" s="26"/>
      <c r="AW28" s="24">
        <f>COUNTIFS(DataRegularSeason20242025!$D$2:$D$1315,TotalTeamGames20242025!AW$1,DataRegularSeason20242025!$E$2:$E$1315,TotalTeamGames20242025!$A27,DataRegularSeason20242025!$N$2:$N$1315,1)</f>
        <v>0</v>
      </c>
      <c r="AX28" s="26"/>
      <c r="AY28" s="24">
        <f>COUNTIFS(DataRegularSeason20242025!$D$2:$D$1315,TotalTeamGames20242025!AY$1,DataRegularSeason20242025!$E$2:$E$1315,TotalTeamGames20242025!$A27,DataRegularSeason20242025!$N$2:$N$1315,1)</f>
        <v>0</v>
      </c>
      <c r="AZ28" s="26"/>
      <c r="BA28" s="24">
        <f>COUNTIFS(DataRegularSeason20242025!$D$2:$D$1315,TotalTeamGames20242025!BA$1,DataRegularSeason20242025!$E$2:$E$1315,TotalTeamGames20242025!$A27,DataRegularSeason20242025!$N$2:$N$1315,1)</f>
        <v>0</v>
      </c>
      <c r="BB28" s="26"/>
      <c r="BC28" s="24">
        <f>COUNTIFS(DataRegularSeason20242025!$D$2:$D$1315,TotalTeamGames20242025!BC$1,DataRegularSeason20242025!$E$2:$E$1315,TotalTeamGames20242025!$A27,DataRegularSeason20242025!$N$2:$N$1315,1)</f>
        <v>0</v>
      </c>
      <c r="BD28" s="26"/>
      <c r="BE28" s="24">
        <f>COUNTIFS(DataRegularSeason20242025!$D$2:$D$1315,TotalTeamGames20242025!BE$1,DataRegularSeason20242025!$E$2:$E$1315,TotalTeamGames20242025!$A27,DataRegularSeason20242025!$N$2:$N$1315,1)</f>
        <v>0</v>
      </c>
      <c r="BF28" s="26"/>
      <c r="BG28" s="24">
        <f>COUNTIFS(DataRegularSeason20242025!$D$2:$D$1315,TotalTeamGames20242025!BG$1,DataRegularSeason20242025!$E$2:$E$1315,TotalTeamGames20242025!$A27,DataRegularSeason20242025!$N$2:$N$1315,1)</f>
        <v>0</v>
      </c>
      <c r="BH28" s="26"/>
      <c r="BI28" s="24">
        <f>COUNTIFS(DataRegularSeason20242025!$D$2:$D$1315,TotalTeamGames20242025!BI$1,DataRegularSeason20242025!$E$2:$E$1315,TotalTeamGames20242025!$A27,DataRegularSeason20242025!$N$2:$N$1315,1)</f>
        <v>0</v>
      </c>
      <c r="BJ28" s="26"/>
      <c r="BK28" s="24">
        <f>COUNTIFS(DataRegularSeason20242025!$D$2:$D$1315,TotalTeamGames20242025!BK$1,DataRegularSeason20242025!$E$2:$E$1315,TotalTeamGames20242025!$A27,DataRegularSeason20242025!$N$2:$N$1315,1)</f>
        <v>0</v>
      </c>
      <c r="BL28" s="26"/>
      <c r="BM28" s="24">
        <f>COUNTIFS(DataRegularSeason20242025!$D$2:$D$1315,TotalTeamGames20242025!BM$1,DataRegularSeason20242025!$E$2:$E$1315,TotalTeamGames20242025!$A27,DataRegularSeason20242025!$N$2:$N$1315,1)</f>
        <v>0</v>
      </c>
      <c r="BN28" s="26"/>
      <c r="BO28" s="30">
        <f t="shared" si="0"/>
        <v>0</v>
      </c>
      <c r="BP28" s="44"/>
      <c r="BQ28" s="40"/>
    </row>
    <row r="29" spans="1:69" x14ac:dyDescent="0.25">
      <c r="A29" s="45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COUNTIFS(DataRegularSeason20242025!$E$2:$E$1315,TotalTeamGames20242025!C$1,DataRegularSeason20242025!$D$2:$D$1315,TotalTeamGames20242025!$A29,DataRegularSeason20242025!$N$2:$N$1315,1)</f>
        <v>0</v>
      </c>
      <c r="E29" s="21"/>
      <c r="F29" s="22">
        <f>COUNTIFS(DataRegularSeason20242025!$E$2:$E$1315,TotalTeamGames20242025!E$1,DataRegularSeason20242025!$D$2:$D$1315,TotalTeamGames20242025!$A29,DataRegularSeason20242025!$N$2:$N$1315,1)</f>
        <v>0</v>
      </c>
      <c r="G29" s="21"/>
      <c r="H29" s="22">
        <f>COUNTIFS(DataRegularSeason20242025!$E$2:$E$1315,TotalTeamGames20242025!G$1,DataRegularSeason20242025!$D$2:$D$1315,TotalTeamGames20242025!$A29,DataRegularSeason20242025!$N$2:$N$1315,1)</f>
        <v>0</v>
      </c>
      <c r="I29" s="21"/>
      <c r="J29" s="22">
        <f>COUNTIFS(DataRegularSeason20242025!$E$2:$E$1315,TotalTeamGames20242025!I$1,DataRegularSeason20242025!$D$2:$D$1315,TotalTeamGames20242025!$A29,DataRegularSeason20242025!$N$2:$N$1315,1)</f>
        <v>0</v>
      </c>
      <c r="K29" s="21"/>
      <c r="L29" s="22">
        <f>COUNTIFS(DataRegularSeason20242025!$E$2:$E$1315,TotalTeamGames20242025!K$1,DataRegularSeason20242025!$D$2:$D$1315,TotalTeamGames20242025!$A29,DataRegularSeason20242025!$N$2:$N$1315,1)</f>
        <v>0</v>
      </c>
      <c r="M29" s="21"/>
      <c r="N29" s="22">
        <f>COUNTIFS(DataRegularSeason20242025!$E$2:$E$1315,TotalTeamGames20242025!M$1,DataRegularSeason20242025!$D$2:$D$1315,TotalTeamGames20242025!$A29,DataRegularSeason20242025!$N$2:$N$1315,1)</f>
        <v>0</v>
      </c>
      <c r="O29" s="21"/>
      <c r="P29" s="22">
        <f>COUNTIFS(DataRegularSeason20242025!$E$2:$E$1315,TotalTeamGames20242025!O$1,DataRegularSeason20242025!$D$2:$D$1315,TotalTeamGames20242025!$A29,DataRegularSeason20242025!$N$2:$N$1315,1)</f>
        <v>0</v>
      </c>
      <c r="Q29" s="21"/>
      <c r="R29" s="22">
        <f>COUNTIFS(DataRegularSeason20242025!$E$2:$E$1315,TotalTeamGames20242025!Q$1,DataRegularSeason20242025!$D$2:$D$1315,TotalTeamGames20242025!$A29,DataRegularSeason20242025!$N$2:$N$1315,1)</f>
        <v>0</v>
      </c>
      <c r="S29" s="21"/>
      <c r="T29" s="22">
        <f>COUNTIFS(DataRegularSeason20242025!$E$2:$E$1315,TotalTeamGames20242025!S$1,DataRegularSeason20242025!$D$2:$D$1315,TotalTeamGames20242025!$A29,DataRegularSeason20242025!$N$2:$N$1315,1)</f>
        <v>0</v>
      </c>
      <c r="U29" s="21"/>
      <c r="V29" s="22">
        <f>COUNTIFS(DataRegularSeason20242025!$E$2:$E$1315,TotalTeamGames20242025!U$1,DataRegularSeason20242025!$D$2:$D$1315,TotalTeamGames20242025!$A29,DataRegularSeason20242025!$N$2:$N$1315,1)</f>
        <v>0</v>
      </c>
      <c r="W29" s="21"/>
      <c r="X29" s="22">
        <f>COUNTIFS(DataRegularSeason20242025!$E$2:$E$1315,TotalTeamGames20242025!W$1,DataRegularSeason20242025!$D$2:$D$1315,TotalTeamGames20242025!$A29,DataRegularSeason20242025!$N$2:$N$1315,1)</f>
        <v>0</v>
      </c>
      <c r="Y29" s="21"/>
      <c r="Z29" s="22">
        <f>COUNTIFS(DataRegularSeason20242025!$E$2:$E$1315,TotalTeamGames20242025!Y$1,DataRegularSeason20242025!$D$2:$D$1315,TotalTeamGames20242025!$A29,DataRegularSeason20242025!$N$2:$N$1315,1)</f>
        <v>0</v>
      </c>
      <c r="AA29" s="21"/>
      <c r="AB29" s="22">
        <f>COUNTIFS(DataRegularSeason20242025!$E$2:$E$1315,TotalTeamGames20242025!AA$1,DataRegularSeason20242025!$D$2:$D$1315,TotalTeamGames20242025!$A29,DataRegularSeason20242025!$N$2:$N$1315,1)</f>
        <v>0</v>
      </c>
      <c r="AC29" s="21"/>
      <c r="AD29" s="25"/>
      <c r="AE29" s="21"/>
      <c r="AF29" s="22">
        <f>COUNTIFS(DataRegularSeason20242025!$E$2:$E$1315,TotalTeamGames20242025!AE$1,DataRegularSeason20242025!$D$2:$D$1315,TotalTeamGames20242025!$A29,DataRegularSeason20242025!$N$2:$N$1315,1)</f>
        <v>0</v>
      </c>
      <c r="AG29" s="21"/>
      <c r="AH29" s="22">
        <f>COUNTIFS(DataRegularSeason20242025!$E$2:$E$1315,TotalTeamGames20242025!AG$1,DataRegularSeason20242025!$D$2:$D$1315,TotalTeamGames20242025!$A29,DataRegularSeason20242025!$N$2:$N$1315,1)</f>
        <v>0</v>
      </c>
      <c r="AI29" s="21"/>
      <c r="AJ29" s="22">
        <f>COUNTIFS(DataRegularSeason20242025!$E$2:$E$1315,TotalTeamGames20242025!AI$1,DataRegularSeason20242025!$D$2:$D$1315,TotalTeamGames20242025!$A29,DataRegularSeason20242025!$N$2:$N$1315,1)</f>
        <v>0</v>
      </c>
      <c r="AK29" s="21"/>
      <c r="AL29" s="22">
        <f>COUNTIFS(DataRegularSeason20242025!$E$2:$E$1315,TotalTeamGames20242025!AK$1,DataRegularSeason20242025!$D$2:$D$1315,TotalTeamGames20242025!$A29,DataRegularSeason20242025!$N$2:$N$1315,1)</f>
        <v>0</v>
      </c>
      <c r="AM29" s="21"/>
      <c r="AN29" s="22">
        <f>COUNTIFS(DataRegularSeason20242025!$E$2:$E$1315,TotalTeamGames20242025!AM$1,DataRegularSeason20242025!$D$2:$D$1315,TotalTeamGames20242025!$A29,DataRegularSeason20242025!$N$2:$N$1315,1)</f>
        <v>0</v>
      </c>
      <c r="AO29" s="21"/>
      <c r="AP29" s="22">
        <f>COUNTIFS(DataRegularSeason20242025!$E$2:$E$1315,TotalTeamGames20242025!AO$1,DataRegularSeason20242025!$D$2:$D$1315,TotalTeamGames20242025!$A29,DataRegularSeason20242025!$N$2:$N$1315,1)</f>
        <v>0</v>
      </c>
      <c r="AQ29" s="21"/>
      <c r="AR29" s="22">
        <f>COUNTIFS(DataRegularSeason20242025!$E$2:$E$1315,TotalTeamGames20242025!AQ$1,DataRegularSeason20242025!$D$2:$D$1315,TotalTeamGames20242025!$A29,DataRegularSeason20242025!$N$2:$N$1315,1)</f>
        <v>0</v>
      </c>
      <c r="AS29" s="21"/>
      <c r="AT29" s="22">
        <f>COUNTIFS(DataRegularSeason20242025!$E$2:$E$1315,TotalTeamGames20242025!AS$1,DataRegularSeason20242025!$D$2:$D$1315,TotalTeamGames20242025!$A29,DataRegularSeason20242025!$N$2:$N$1315,1)</f>
        <v>0</v>
      </c>
      <c r="AU29" s="21"/>
      <c r="AV29" s="22">
        <f>COUNTIFS(DataRegularSeason20242025!$E$2:$E$1315,TotalTeamGames20242025!AU$1,DataRegularSeason20242025!$D$2:$D$1315,TotalTeamGames20242025!$A29,DataRegularSeason20242025!$N$2:$N$1315,1)</f>
        <v>0</v>
      </c>
      <c r="AW29" s="21"/>
      <c r="AX29" s="22">
        <f>COUNTIFS(DataRegularSeason20242025!$E$2:$E$1315,TotalTeamGames20242025!AW$1,DataRegularSeason20242025!$D$2:$D$1315,TotalTeamGames20242025!$A29,DataRegularSeason20242025!$N$2:$N$1315,1)</f>
        <v>0</v>
      </c>
      <c r="AY29" s="21"/>
      <c r="AZ29" s="22">
        <f>COUNTIFS(DataRegularSeason20242025!$E$2:$E$1315,TotalTeamGames20242025!AY$1,DataRegularSeason20242025!$D$2:$D$1315,TotalTeamGames20242025!$A29,DataRegularSeason20242025!$N$2:$N$1315,1)</f>
        <v>1</v>
      </c>
      <c r="BA29" s="21"/>
      <c r="BB29" s="22">
        <f>COUNTIFS(DataRegularSeason20242025!$E$2:$E$1315,TotalTeamGames20242025!BA$1,DataRegularSeason20242025!$D$2:$D$1315,TotalTeamGames20242025!$A29,DataRegularSeason20242025!$N$2:$N$1315,1)</f>
        <v>0</v>
      </c>
      <c r="BC29" s="21"/>
      <c r="BD29" s="22">
        <f>COUNTIFS(DataRegularSeason20242025!$E$2:$E$1315,TotalTeamGames20242025!BC$1,DataRegularSeason20242025!$D$2:$D$1315,TotalTeamGames20242025!$A29,DataRegularSeason20242025!$N$2:$N$1315,1)</f>
        <v>0</v>
      </c>
      <c r="BE29" s="21"/>
      <c r="BF29" s="22">
        <f>COUNTIFS(DataRegularSeason20242025!$E$2:$E$1315,TotalTeamGames20242025!BE$1,DataRegularSeason20242025!$D$2:$D$1315,TotalTeamGames20242025!$A29,DataRegularSeason20242025!$N$2:$N$1315,1)</f>
        <v>0</v>
      </c>
      <c r="BG29" s="21"/>
      <c r="BH29" s="22">
        <f>COUNTIFS(DataRegularSeason20242025!$E$2:$E$1315,TotalTeamGames20242025!BG$1,DataRegularSeason20242025!$D$2:$D$1315,TotalTeamGames20242025!$A29,DataRegularSeason20242025!$N$2:$N$1315,1)</f>
        <v>0</v>
      </c>
      <c r="BI29" s="21"/>
      <c r="BJ29" s="22">
        <f>COUNTIFS(DataRegularSeason20242025!$E$2:$E$1315,TotalTeamGames20242025!BI$1,DataRegularSeason20242025!$D$2:$D$1315,TotalTeamGames20242025!$A29,DataRegularSeason20242025!$N$2:$N$1315,1)</f>
        <v>0</v>
      </c>
      <c r="BK29" s="21"/>
      <c r="BL29" s="22">
        <f>COUNTIFS(DataRegularSeason20242025!$E$2:$E$1315,TotalTeamGames20242025!BK$1,DataRegularSeason20242025!$D$2:$D$1315,TotalTeamGames20242025!$A29,DataRegularSeason20242025!$N$2:$N$1315,1)</f>
        <v>1</v>
      </c>
      <c r="BM29" s="21"/>
      <c r="BN29" s="22">
        <f>COUNTIFS(DataRegularSeason20242025!$E$2:$E$1315,TotalTeamGames20242025!BM$1,DataRegularSeason20242025!$D$2:$D$1315,TotalTeamGames20242025!$A29,DataRegularSeason20242025!$N$2:$N$1315,1)</f>
        <v>0</v>
      </c>
      <c r="BO29" s="29">
        <f t="shared" si="0"/>
        <v>2</v>
      </c>
      <c r="BP29" s="44">
        <f t="shared" ref="BP29" si="25">BO29+BO30</f>
        <v>4</v>
      </c>
      <c r="BQ29" s="40">
        <f t="shared" ref="BQ29" si="26">82-BP29</f>
        <v>78</v>
      </c>
    </row>
    <row r="30" spans="1:69" x14ac:dyDescent="0.25">
      <c r="A30" s="41"/>
      <c r="B30" s="23" t="s">
        <v>80</v>
      </c>
      <c r="C30" s="24">
        <f>COUNTIFS(DataRegularSeason20242025!$D$2:$D$1315,TotalTeamGames20242025!C$1,DataRegularSeason20242025!$E$2:$E$1315,TotalTeamGames20242025!$A29,DataRegularSeason20242025!$N$2:$N$1315,1)</f>
        <v>0</v>
      </c>
      <c r="D30" s="26"/>
      <c r="E30" s="24">
        <f>COUNTIFS(DataRegularSeason20242025!$D$2:$D$1315,TotalTeamGames20242025!E$1,DataRegularSeason20242025!$E$2:$E$1315,TotalTeamGames20242025!$A29,DataRegularSeason20242025!$N$2:$N$1315,1)</f>
        <v>0</v>
      </c>
      <c r="F30" s="26"/>
      <c r="G30" s="24">
        <f>COUNTIFS(DataRegularSeason20242025!$D$2:$D$1315,TotalTeamGames20242025!G$1,DataRegularSeason20242025!$E$2:$E$1315,TotalTeamGames20242025!$A29,DataRegularSeason20242025!$N$2:$N$1315,1)</f>
        <v>0</v>
      </c>
      <c r="H30" s="26"/>
      <c r="I30" s="24">
        <f>COUNTIFS(DataRegularSeason20242025!$D$2:$D$1315,TotalTeamGames20242025!I$1,DataRegularSeason20242025!$E$2:$E$1315,TotalTeamGames20242025!$A29,DataRegularSeason20242025!$N$2:$N$1315,1)</f>
        <v>0</v>
      </c>
      <c r="J30" s="26"/>
      <c r="K30" s="24">
        <f>COUNTIFS(DataRegularSeason20242025!$D$2:$D$1315,TotalTeamGames20242025!K$1,DataRegularSeason20242025!$E$2:$E$1315,TotalTeamGames20242025!$A29,DataRegularSeason20242025!$N$2:$N$1315,1)</f>
        <v>1</v>
      </c>
      <c r="L30" s="26"/>
      <c r="M30" s="24">
        <f>COUNTIFS(DataRegularSeason20242025!$D$2:$D$1315,TotalTeamGames20242025!M$1,DataRegularSeason20242025!$E$2:$E$1315,TotalTeamGames20242025!$A29,DataRegularSeason20242025!$N$2:$N$1315,1)</f>
        <v>0</v>
      </c>
      <c r="N30" s="26"/>
      <c r="O30" s="24">
        <f>COUNTIFS(DataRegularSeason20242025!$D$2:$D$1315,TotalTeamGames20242025!O$1,DataRegularSeason20242025!$E$2:$E$1315,TotalTeamGames20242025!$A29,DataRegularSeason20242025!$N$2:$N$1315,1)</f>
        <v>0</v>
      </c>
      <c r="P30" s="26"/>
      <c r="Q30" s="24">
        <f>COUNTIFS(DataRegularSeason20242025!$D$2:$D$1315,TotalTeamGames20242025!Q$1,DataRegularSeason20242025!$E$2:$E$1315,TotalTeamGames20242025!$A29,DataRegularSeason20242025!$N$2:$N$1315,1)</f>
        <v>0</v>
      </c>
      <c r="R30" s="26"/>
      <c r="S30" s="24">
        <f>COUNTIFS(DataRegularSeason20242025!$D$2:$D$1315,TotalTeamGames20242025!S$1,DataRegularSeason20242025!$E$2:$E$1315,TotalTeamGames20242025!$A29,DataRegularSeason20242025!$N$2:$N$1315,1)</f>
        <v>0</v>
      </c>
      <c r="T30" s="26"/>
      <c r="U30" s="24">
        <f>COUNTIFS(DataRegularSeason20242025!$D$2:$D$1315,TotalTeamGames20242025!U$1,DataRegularSeason20242025!$E$2:$E$1315,TotalTeamGames20242025!$A29,DataRegularSeason20242025!$N$2:$N$1315,1)</f>
        <v>0</v>
      </c>
      <c r="V30" s="26"/>
      <c r="W30" s="24">
        <f>COUNTIFS(DataRegularSeason20242025!$D$2:$D$1315,TotalTeamGames20242025!W$1,DataRegularSeason20242025!$E$2:$E$1315,TotalTeamGames20242025!$A29,DataRegularSeason20242025!$N$2:$N$1315,1)</f>
        <v>0</v>
      </c>
      <c r="X30" s="26"/>
      <c r="Y30" s="24">
        <f>COUNTIFS(DataRegularSeason20242025!$D$2:$D$1315,TotalTeamGames20242025!Y$1,DataRegularSeason20242025!$E$2:$E$1315,TotalTeamGames20242025!$A29,DataRegularSeason20242025!$N$2:$N$1315,1)</f>
        <v>0</v>
      </c>
      <c r="Z30" s="26"/>
      <c r="AA30" s="24">
        <f>COUNTIFS(DataRegularSeason20242025!$D$2:$D$1315,TotalTeamGames20242025!AA$1,DataRegularSeason20242025!$E$2:$E$1315,TotalTeamGames20242025!$A29,DataRegularSeason20242025!$N$2:$N$1315,1)</f>
        <v>0</v>
      </c>
      <c r="AB30" s="26"/>
      <c r="AC30" s="24"/>
      <c r="AD30" s="26"/>
      <c r="AE30" s="24">
        <f>COUNTIFS(DataRegularSeason20242025!$D$2:$D$1315,TotalTeamGames20242025!AE$1,DataRegularSeason20242025!$E$2:$E$1315,TotalTeamGames20242025!$A29,DataRegularSeason20242025!$N$2:$N$1315,1)</f>
        <v>0</v>
      </c>
      <c r="AF30" s="26"/>
      <c r="AG30" s="24">
        <f>COUNTIFS(DataRegularSeason20242025!$D$2:$D$1315,TotalTeamGames20242025!AG$1,DataRegularSeason20242025!$E$2:$E$1315,TotalTeamGames20242025!$A29,DataRegularSeason20242025!$N$2:$N$1315,1)</f>
        <v>0</v>
      </c>
      <c r="AH30" s="26"/>
      <c r="AI30" s="24">
        <f>COUNTIFS(DataRegularSeason20242025!$D$2:$D$1315,TotalTeamGames20242025!AI$1,DataRegularSeason20242025!$E$2:$E$1315,TotalTeamGames20242025!$A29,DataRegularSeason20242025!$N$2:$N$1315,1)</f>
        <v>0</v>
      </c>
      <c r="AJ30" s="26"/>
      <c r="AK30" s="24">
        <f>COUNTIFS(DataRegularSeason20242025!$D$2:$D$1315,TotalTeamGames20242025!AK$1,DataRegularSeason20242025!$E$2:$E$1315,TotalTeamGames20242025!$A29,DataRegularSeason20242025!$N$2:$N$1315,1)</f>
        <v>0</v>
      </c>
      <c r="AL30" s="26"/>
      <c r="AM30" s="24">
        <f>COUNTIFS(DataRegularSeason20242025!$D$2:$D$1315,TotalTeamGames20242025!AM$1,DataRegularSeason20242025!$E$2:$E$1315,TotalTeamGames20242025!$A29,DataRegularSeason20242025!$N$2:$N$1315,1)</f>
        <v>0</v>
      </c>
      <c r="AN30" s="26"/>
      <c r="AO30" s="24">
        <f>COUNTIFS(DataRegularSeason20242025!$D$2:$D$1315,TotalTeamGames20242025!AO$1,DataRegularSeason20242025!$E$2:$E$1315,TotalTeamGames20242025!$A29,DataRegularSeason20242025!$N$2:$N$1315,1)</f>
        <v>0</v>
      </c>
      <c r="AP30" s="26"/>
      <c r="AQ30" s="24">
        <f>COUNTIFS(DataRegularSeason20242025!$D$2:$D$1315,TotalTeamGames20242025!AQ$1,DataRegularSeason20242025!$E$2:$E$1315,TotalTeamGames20242025!$A29,DataRegularSeason20242025!$N$2:$N$1315,1)</f>
        <v>0</v>
      </c>
      <c r="AR30" s="26"/>
      <c r="AS30" s="24">
        <f>COUNTIFS(DataRegularSeason20242025!$D$2:$D$1315,TotalTeamGames20242025!AS$1,DataRegularSeason20242025!$E$2:$E$1315,TotalTeamGames20242025!$A29,DataRegularSeason20242025!$N$2:$N$1315,1)</f>
        <v>0</v>
      </c>
      <c r="AT30" s="26"/>
      <c r="AU30" s="24">
        <f>COUNTIFS(DataRegularSeason20242025!$D$2:$D$1315,TotalTeamGames20242025!AU$1,DataRegularSeason20242025!$E$2:$E$1315,TotalTeamGames20242025!$A29,DataRegularSeason20242025!$N$2:$N$1315,1)</f>
        <v>1</v>
      </c>
      <c r="AV30" s="26"/>
      <c r="AW30" s="24">
        <f>COUNTIFS(DataRegularSeason20242025!$D$2:$D$1315,TotalTeamGames20242025!AW$1,DataRegularSeason20242025!$E$2:$E$1315,TotalTeamGames20242025!$A29,DataRegularSeason20242025!$N$2:$N$1315,1)</f>
        <v>0</v>
      </c>
      <c r="AX30" s="26"/>
      <c r="AY30" s="24">
        <f>COUNTIFS(DataRegularSeason20242025!$D$2:$D$1315,TotalTeamGames20242025!AY$1,DataRegularSeason20242025!$E$2:$E$1315,TotalTeamGames20242025!$A29,DataRegularSeason20242025!$N$2:$N$1315,1)</f>
        <v>0</v>
      </c>
      <c r="AZ30" s="26"/>
      <c r="BA30" s="24">
        <f>COUNTIFS(DataRegularSeason20242025!$D$2:$D$1315,TotalTeamGames20242025!BA$1,DataRegularSeason20242025!$E$2:$E$1315,TotalTeamGames20242025!$A29,DataRegularSeason20242025!$N$2:$N$1315,1)</f>
        <v>0</v>
      </c>
      <c r="BB30" s="26"/>
      <c r="BC30" s="24">
        <f>COUNTIFS(DataRegularSeason20242025!$D$2:$D$1315,TotalTeamGames20242025!BC$1,DataRegularSeason20242025!$E$2:$E$1315,TotalTeamGames20242025!$A29,DataRegularSeason20242025!$N$2:$N$1315,1)</f>
        <v>0</v>
      </c>
      <c r="BD30" s="26"/>
      <c r="BE30" s="24">
        <f>COUNTIFS(DataRegularSeason20242025!$D$2:$D$1315,TotalTeamGames20242025!BE$1,DataRegularSeason20242025!$E$2:$E$1315,TotalTeamGames20242025!$A29,DataRegularSeason20242025!$N$2:$N$1315,1)</f>
        <v>0</v>
      </c>
      <c r="BF30" s="26"/>
      <c r="BG30" s="24">
        <f>COUNTIFS(DataRegularSeason20242025!$D$2:$D$1315,TotalTeamGames20242025!BG$1,DataRegularSeason20242025!$E$2:$E$1315,TotalTeamGames20242025!$A29,DataRegularSeason20242025!$N$2:$N$1315,1)</f>
        <v>0</v>
      </c>
      <c r="BH30" s="26"/>
      <c r="BI30" s="24">
        <f>COUNTIFS(DataRegularSeason20242025!$D$2:$D$1315,TotalTeamGames20242025!BI$1,DataRegularSeason20242025!$E$2:$E$1315,TotalTeamGames20242025!$A29,DataRegularSeason20242025!$N$2:$N$1315,1)</f>
        <v>0</v>
      </c>
      <c r="BJ30" s="26"/>
      <c r="BK30" s="24">
        <f>COUNTIFS(DataRegularSeason20242025!$D$2:$D$1315,TotalTeamGames20242025!BK$1,DataRegularSeason20242025!$E$2:$E$1315,TotalTeamGames20242025!$A29,DataRegularSeason20242025!$N$2:$N$1315,1)</f>
        <v>0</v>
      </c>
      <c r="BL30" s="26"/>
      <c r="BM30" s="24">
        <f>COUNTIFS(DataRegularSeason20242025!$D$2:$D$1315,TotalTeamGames20242025!BM$1,DataRegularSeason20242025!$E$2:$E$1315,TotalTeamGames20242025!$A29,DataRegularSeason20242025!$N$2:$N$1315,1)</f>
        <v>0</v>
      </c>
      <c r="BN30" s="26"/>
      <c r="BO30" s="30">
        <f t="shared" si="0"/>
        <v>2</v>
      </c>
      <c r="BP30" s="44"/>
      <c r="BQ30" s="40"/>
    </row>
    <row r="31" spans="1:69" x14ac:dyDescent="0.25">
      <c r="A31" s="45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COUNTIFS(DataRegularSeason20242025!$E$2:$E$1315,TotalTeamGames20242025!C$1,DataRegularSeason20242025!$D$2:$D$1315,TotalTeamGames20242025!$A31,DataRegularSeason20242025!$N$2:$N$1315,1)</f>
        <v>0</v>
      </c>
      <c r="E31" s="21"/>
      <c r="F31" s="22">
        <f>COUNTIFS(DataRegularSeason20242025!$E$2:$E$1315,TotalTeamGames20242025!E$1,DataRegularSeason20242025!$D$2:$D$1315,TotalTeamGames20242025!$A31,DataRegularSeason20242025!$N$2:$N$1315,1)</f>
        <v>1</v>
      </c>
      <c r="G31" s="21"/>
      <c r="H31" s="22">
        <f>COUNTIFS(DataRegularSeason20242025!$E$2:$E$1315,TotalTeamGames20242025!G$1,DataRegularSeason20242025!$D$2:$D$1315,TotalTeamGames20242025!$A31,DataRegularSeason20242025!$N$2:$N$1315,1)</f>
        <v>0</v>
      </c>
      <c r="I31" s="21"/>
      <c r="J31" s="22">
        <f>COUNTIFS(DataRegularSeason20242025!$E$2:$E$1315,TotalTeamGames20242025!I$1,DataRegularSeason20242025!$D$2:$D$1315,TotalTeamGames20242025!$A31,DataRegularSeason20242025!$N$2:$N$1315,1)</f>
        <v>0</v>
      </c>
      <c r="K31" s="21"/>
      <c r="L31" s="22">
        <f>COUNTIFS(DataRegularSeason20242025!$E$2:$E$1315,TotalTeamGames20242025!K$1,DataRegularSeason20242025!$D$2:$D$1315,TotalTeamGames20242025!$A31,DataRegularSeason20242025!$N$2:$N$1315,1)</f>
        <v>0</v>
      </c>
      <c r="M31" s="21"/>
      <c r="N31" s="22">
        <f>COUNTIFS(DataRegularSeason20242025!$E$2:$E$1315,TotalTeamGames20242025!M$1,DataRegularSeason20242025!$D$2:$D$1315,TotalTeamGames20242025!$A31,DataRegularSeason20242025!$N$2:$N$1315,1)</f>
        <v>0</v>
      </c>
      <c r="O31" s="21"/>
      <c r="P31" s="22">
        <f>COUNTIFS(DataRegularSeason20242025!$E$2:$E$1315,TotalTeamGames20242025!O$1,DataRegularSeason20242025!$D$2:$D$1315,TotalTeamGames20242025!$A31,DataRegularSeason20242025!$N$2:$N$1315,1)</f>
        <v>0</v>
      </c>
      <c r="Q31" s="21"/>
      <c r="R31" s="22">
        <f>COUNTIFS(DataRegularSeason20242025!$E$2:$E$1315,TotalTeamGames20242025!Q$1,DataRegularSeason20242025!$D$2:$D$1315,TotalTeamGames20242025!$A31,DataRegularSeason20242025!$N$2:$N$1315,1)</f>
        <v>0</v>
      </c>
      <c r="S31" s="21"/>
      <c r="T31" s="22">
        <f>COUNTIFS(DataRegularSeason20242025!$E$2:$E$1315,TotalTeamGames20242025!S$1,DataRegularSeason20242025!$D$2:$D$1315,TotalTeamGames20242025!$A31,DataRegularSeason20242025!$N$2:$N$1315,1)</f>
        <v>0</v>
      </c>
      <c r="U31" s="21"/>
      <c r="V31" s="22">
        <f>COUNTIFS(DataRegularSeason20242025!$E$2:$E$1315,TotalTeamGames20242025!U$1,DataRegularSeason20242025!$D$2:$D$1315,TotalTeamGames20242025!$A31,DataRegularSeason20242025!$N$2:$N$1315,1)</f>
        <v>0</v>
      </c>
      <c r="W31" s="21"/>
      <c r="X31" s="22">
        <f>COUNTIFS(DataRegularSeason20242025!$E$2:$E$1315,TotalTeamGames20242025!W$1,DataRegularSeason20242025!$D$2:$D$1315,TotalTeamGames20242025!$A31,DataRegularSeason20242025!$N$2:$N$1315,1)</f>
        <v>0</v>
      </c>
      <c r="Y31" s="21"/>
      <c r="Z31" s="22">
        <f>COUNTIFS(DataRegularSeason20242025!$E$2:$E$1315,TotalTeamGames20242025!Y$1,DataRegularSeason20242025!$D$2:$D$1315,TotalTeamGames20242025!$A31,DataRegularSeason20242025!$N$2:$N$1315,1)</f>
        <v>0</v>
      </c>
      <c r="AA31" s="21"/>
      <c r="AB31" s="22">
        <f>COUNTIFS(DataRegularSeason20242025!$E$2:$E$1315,TotalTeamGames20242025!AA$1,DataRegularSeason20242025!$D$2:$D$1315,TotalTeamGames20242025!$A31,DataRegularSeason20242025!$N$2:$N$1315,1)</f>
        <v>0</v>
      </c>
      <c r="AC31" s="21"/>
      <c r="AD31" s="22">
        <f>COUNTIFS(DataRegularSeason20242025!$E$2:$E$1315,TotalTeamGames20242025!AC$1,DataRegularSeason20242025!$D$2:$D$1315,TotalTeamGames20242025!$A31,DataRegularSeason20242025!$N$2:$N$1315,1)</f>
        <v>0</v>
      </c>
      <c r="AE31" s="21"/>
      <c r="AF31" s="25"/>
      <c r="AG31" s="21"/>
      <c r="AH31" s="22">
        <f>COUNTIFS(DataRegularSeason20242025!$E$2:$E$1315,TotalTeamGames20242025!AG$1,DataRegularSeason20242025!$D$2:$D$1315,TotalTeamGames20242025!$A31,DataRegularSeason20242025!$N$2:$N$1315,1)</f>
        <v>0</v>
      </c>
      <c r="AI31" s="21"/>
      <c r="AJ31" s="22">
        <f>COUNTIFS(DataRegularSeason20242025!$E$2:$E$1315,TotalTeamGames20242025!AI$1,DataRegularSeason20242025!$D$2:$D$1315,TotalTeamGames20242025!$A31,DataRegularSeason20242025!$N$2:$N$1315,1)</f>
        <v>0</v>
      </c>
      <c r="AK31" s="21"/>
      <c r="AL31" s="22">
        <f>COUNTIFS(DataRegularSeason20242025!$E$2:$E$1315,TotalTeamGames20242025!AK$1,DataRegularSeason20242025!$D$2:$D$1315,TotalTeamGames20242025!$A31,DataRegularSeason20242025!$N$2:$N$1315,1)</f>
        <v>0</v>
      </c>
      <c r="AM31" s="21"/>
      <c r="AN31" s="22">
        <f>COUNTIFS(DataRegularSeason20242025!$E$2:$E$1315,TotalTeamGames20242025!AM$1,DataRegularSeason20242025!$D$2:$D$1315,TotalTeamGames20242025!$A31,DataRegularSeason20242025!$N$2:$N$1315,1)</f>
        <v>0</v>
      </c>
      <c r="AO31" s="21"/>
      <c r="AP31" s="22">
        <f>COUNTIFS(DataRegularSeason20242025!$E$2:$E$1315,TotalTeamGames20242025!AO$1,DataRegularSeason20242025!$D$2:$D$1315,TotalTeamGames20242025!$A31,DataRegularSeason20242025!$N$2:$N$1315,1)</f>
        <v>0</v>
      </c>
      <c r="AQ31" s="21"/>
      <c r="AR31" s="22">
        <f>COUNTIFS(DataRegularSeason20242025!$E$2:$E$1315,TotalTeamGames20242025!AQ$1,DataRegularSeason20242025!$D$2:$D$1315,TotalTeamGames20242025!$A31,DataRegularSeason20242025!$N$2:$N$1315,1)</f>
        <v>0</v>
      </c>
      <c r="AS31" s="21"/>
      <c r="AT31" s="22">
        <f>COUNTIFS(DataRegularSeason20242025!$E$2:$E$1315,TotalTeamGames20242025!AS$1,DataRegularSeason20242025!$D$2:$D$1315,TotalTeamGames20242025!$A31,DataRegularSeason20242025!$N$2:$N$1315,1)</f>
        <v>0</v>
      </c>
      <c r="AU31" s="21"/>
      <c r="AV31" s="22">
        <f>COUNTIFS(DataRegularSeason20242025!$E$2:$E$1315,TotalTeamGames20242025!AU$1,DataRegularSeason20242025!$D$2:$D$1315,TotalTeamGames20242025!$A31,DataRegularSeason20242025!$N$2:$N$1315,1)</f>
        <v>0</v>
      </c>
      <c r="AW31" s="21"/>
      <c r="AX31" s="22">
        <f>COUNTIFS(DataRegularSeason20242025!$E$2:$E$1315,TotalTeamGames20242025!AW$1,DataRegularSeason20242025!$D$2:$D$1315,TotalTeamGames20242025!$A31,DataRegularSeason20242025!$N$2:$N$1315,1)</f>
        <v>0</v>
      </c>
      <c r="AY31" s="21"/>
      <c r="AZ31" s="22">
        <f>COUNTIFS(DataRegularSeason20242025!$E$2:$E$1315,TotalTeamGames20242025!AY$1,DataRegularSeason20242025!$D$2:$D$1315,TotalTeamGames20242025!$A31,DataRegularSeason20242025!$N$2:$N$1315,1)</f>
        <v>0</v>
      </c>
      <c r="BA31" s="21"/>
      <c r="BB31" s="22">
        <f>COUNTIFS(DataRegularSeason20242025!$E$2:$E$1315,TotalTeamGames20242025!BA$1,DataRegularSeason20242025!$D$2:$D$1315,TotalTeamGames20242025!$A31,DataRegularSeason20242025!$N$2:$N$1315,1)</f>
        <v>0</v>
      </c>
      <c r="BC31" s="21"/>
      <c r="BD31" s="22">
        <f>COUNTIFS(DataRegularSeason20242025!$E$2:$E$1315,TotalTeamGames20242025!BC$1,DataRegularSeason20242025!$D$2:$D$1315,TotalTeamGames20242025!$A31,DataRegularSeason20242025!$N$2:$N$1315,1)</f>
        <v>0</v>
      </c>
      <c r="BE31" s="21"/>
      <c r="BF31" s="22">
        <f>COUNTIFS(DataRegularSeason20242025!$E$2:$E$1315,TotalTeamGames20242025!BE$1,DataRegularSeason20242025!$D$2:$D$1315,TotalTeamGames20242025!$A31,DataRegularSeason20242025!$N$2:$N$1315,1)</f>
        <v>0</v>
      </c>
      <c r="BG31" s="21"/>
      <c r="BH31" s="22">
        <f>COUNTIFS(DataRegularSeason20242025!$E$2:$E$1315,TotalTeamGames20242025!BG$1,DataRegularSeason20242025!$D$2:$D$1315,TotalTeamGames20242025!$A31,DataRegularSeason20242025!$N$2:$N$1315,1)</f>
        <v>0</v>
      </c>
      <c r="BI31" s="21"/>
      <c r="BJ31" s="22">
        <f>COUNTIFS(DataRegularSeason20242025!$E$2:$E$1315,TotalTeamGames20242025!BI$1,DataRegularSeason20242025!$D$2:$D$1315,TotalTeamGames20242025!$A31,DataRegularSeason20242025!$N$2:$N$1315,1)</f>
        <v>0</v>
      </c>
      <c r="BK31" s="21"/>
      <c r="BL31" s="22">
        <f>COUNTIFS(DataRegularSeason20242025!$E$2:$E$1315,TotalTeamGames20242025!BK$1,DataRegularSeason20242025!$D$2:$D$1315,TotalTeamGames20242025!$A31,DataRegularSeason20242025!$N$2:$N$1315,1)</f>
        <v>0</v>
      </c>
      <c r="BM31" s="21"/>
      <c r="BN31" s="22">
        <f>COUNTIFS(DataRegularSeason20242025!$E$2:$E$1315,TotalTeamGames20242025!BM$1,DataRegularSeason20242025!$D$2:$D$1315,TotalTeamGames20242025!$A31,DataRegularSeason20242025!$N$2:$N$1315,1)</f>
        <v>0</v>
      </c>
      <c r="BO31" s="29">
        <f t="shared" si="0"/>
        <v>1</v>
      </c>
      <c r="BP31" s="44">
        <f t="shared" ref="BP31" si="27">BO31+BO32</f>
        <v>5</v>
      </c>
      <c r="BQ31" s="40">
        <f t="shared" ref="BQ31" si="28">82-BP31</f>
        <v>77</v>
      </c>
    </row>
    <row r="32" spans="1:69" x14ac:dyDescent="0.25">
      <c r="A32" s="41"/>
      <c r="B32" s="23" t="s">
        <v>80</v>
      </c>
      <c r="C32" s="24">
        <f>COUNTIFS(DataRegularSeason20242025!$D$2:$D$1315,TotalTeamGames20242025!C$1,DataRegularSeason20242025!$E$2:$E$1315,TotalTeamGames20242025!$A31,DataRegularSeason20242025!$N$2:$N$1315,1)</f>
        <v>0</v>
      </c>
      <c r="D32" s="26"/>
      <c r="E32" s="24">
        <f>COUNTIFS(DataRegularSeason20242025!$D$2:$D$1315,TotalTeamGames20242025!E$1,DataRegularSeason20242025!$E$2:$E$1315,TotalTeamGames20242025!$A31,DataRegularSeason20242025!$N$2:$N$1315,1)</f>
        <v>0</v>
      </c>
      <c r="F32" s="26"/>
      <c r="G32" s="24">
        <f>COUNTIFS(DataRegularSeason20242025!$D$2:$D$1315,TotalTeamGames20242025!G$1,DataRegularSeason20242025!$E$2:$E$1315,TotalTeamGames20242025!$A31,DataRegularSeason20242025!$N$2:$N$1315,1)</f>
        <v>0</v>
      </c>
      <c r="H32" s="26"/>
      <c r="I32" s="24">
        <f>COUNTIFS(DataRegularSeason20242025!$D$2:$D$1315,TotalTeamGames20242025!I$1,DataRegularSeason20242025!$E$2:$E$1315,TotalTeamGames20242025!$A31,DataRegularSeason20242025!$N$2:$N$1315,1)</f>
        <v>0</v>
      </c>
      <c r="J32" s="26"/>
      <c r="K32" s="24">
        <f>COUNTIFS(DataRegularSeason20242025!$D$2:$D$1315,TotalTeamGames20242025!K$1,DataRegularSeason20242025!$E$2:$E$1315,TotalTeamGames20242025!$A31,DataRegularSeason20242025!$N$2:$N$1315,1)</f>
        <v>0</v>
      </c>
      <c r="L32" s="26"/>
      <c r="M32" s="24">
        <f>COUNTIFS(DataRegularSeason20242025!$D$2:$D$1315,TotalTeamGames20242025!M$1,DataRegularSeason20242025!$E$2:$E$1315,TotalTeamGames20242025!$A31,DataRegularSeason20242025!$N$2:$N$1315,1)</f>
        <v>0</v>
      </c>
      <c r="N32" s="26"/>
      <c r="O32" s="24">
        <f>COUNTIFS(DataRegularSeason20242025!$D$2:$D$1315,TotalTeamGames20242025!O$1,DataRegularSeason20242025!$E$2:$E$1315,TotalTeamGames20242025!$A31,DataRegularSeason20242025!$N$2:$N$1315,1)</f>
        <v>0</v>
      </c>
      <c r="P32" s="26"/>
      <c r="Q32" s="24">
        <f>COUNTIFS(DataRegularSeason20242025!$D$2:$D$1315,TotalTeamGames20242025!Q$1,DataRegularSeason20242025!$E$2:$E$1315,TotalTeamGames20242025!$A31,DataRegularSeason20242025!$N$2:$N$1315,1)</f>
        <v>0</v>
      </c>
      <c r="R32" s="26"/>
      <c r="S32" s="24">
        <f>COUNTIFS(DataRegularSeason20242025!$D$2:$D$1315,TotalTeamGames20242025!S$1,DataRegularSeason20242025!$E$2:$E$1315,TotalTeamGames20242025!$A31,DataRegularSeason20242025!$N$2:$N$1315,1)</f>
        <v>0</v>
      </c>
      <c r="T32" s="26"/>
      <c r="U32" s="24">
        <f>COUNTIFS(DataRegularSeason20242025!$D$2:$D$1315,TotalTeamGames20242025!U$1,DataRegularSeason20242025!$E$2:$E$1315,TotalTeamGames20242025!$A31,DataRegularSeason20242025!$N$2:$N$1315,1)</f>
        <v>0</v>
      </c>
      <c r="V32" s="26"/>
      <c r="W32" s="24">
        <f>COUNTIFS(DataRegularSeason20242025!$D$2:$D$1315,TotalTeamGames20242025!W$1,DataRegularSeason20242025!$E$2:$E$1315,TotalTeamGames20242025!$A31,DataRegularSeason20242025!$N$2:$N$1315,1)</f>
        <v>0</v>
      </c>
      <c r="X32" s="26"/>
      <c r="Y32" s="24">
        <f>COUNTIFS(DataRegularSeason20242025!$D$2:$D$1315,TotalTeamGames20242025!Y$1,DataRegularSeason20242025!$E$2:$E$1315,TotalTeamGames20242025!$A31,DataRegularSeason20242025!$N$2:$N$1315,1)</f>
        <v>0</v>
      </c>
      <c r="Z32" s="26"/>
      <c r="AA32" s="24">
        <f>COUNTIFS(DataRegularSeason20242025!$D$2:$D$1315,TotalTeamGames20242025!AA$1,DataRegularSeason20242025!$E$2:$E$1315,TotalTeamGames20242025!$A31,DataRegularSeason20242025!$N$2:$N$1315,1)</f>
        <v>1</v>
      </c>
      <c r="AB32" s="26"/>
      <c r="AC32" s="24">
        <f>COUNTIFS(DataRegularSeason20242025!$D$2:$D$1315,TotalTeamGames20242025!AC$1,DataRegularSeason20242025!$E$2:$E$1315,TotalTeamGames20242025!$A31,DataRegularSeason20242025!$N$2:$N$1315,1)</f>
        <v>0</v>
      </c>
      <c r="AD32" s="26"/>
      <c r="AE32" s="24"/>
      <c r="AF32" s="26"/>
      <c r="AG32" s="24">
        <f>COUNTIFS(DataRegularSeason20242025!$D$2:$D$1315,TotalTeamGames20242025!AG$1,DataRegularSeason20242025!$E$2:$E$1315,TotalTeamGames20242025!$A31,DataRegularSeason20242025!$N$2:$N$1315,1)</f>
        <v>0</v>
      </c>
      <c r="AH32" s="26"/>
      <c r="AI32" s="24">
        <f>COUNTIFS(DataRegularSeason20242025!$D$2:$D$1315,TotalTeamGames20242025!AI$1,DataRegularSeason20242025!$E$2:$E$1315,TotalTeamGames20242025!$A31,DataRegularSeason20242025!$N$2:$N$1315,1)</f>
        <v>0</v>
      </c>
      <c r="AJ32" s="26"/>
      <c r="AK32" s="24">
        <f>COUNTIFS(DataRegularSeason20242025!$D$2:$D$1315,TotalTeamGames20242025!AK$1,DataRegularSeason20242025!$E$2:$E$1315,TotalTeamGames20242025!$A31,DataRegularSeason20242025!$N$2:$N$1315,1)</f>
        <v>0</v>
      </c>
      <c r="AL32" s="26"/>
      <c r="AM32" s="24">
        <f>COUNTIFS(DataRegularSeason20242025!$D$2:$D$1315,TotalTeamGames20242025!AM$1,DataRegularSeason20242025!$E$2:$E$1315,TotalTeamGames20242025!$A31,DataRegularSeason20242025!$N$2:$N$1315,1)</f>
        <v>0</v>
      </c>
      <c r="AN32" s="26"/>
      <c r="AO32" s="24">
        <f>COUNTIFS(DataRegularSeason20242025!$D$2:$D$1315,TotalTeamGames20242025!AO$1,DataRegularSeason20242025!$E$2:$E$1315,TotalTeamGames20242025!$A31,DataRegularSeason20242025!$N$2:$N$1315,1)</f>
        <v>1</v>
      </c>
      <c r="AP32" s="26"/>
      <c r="AQ32" s="24">
        <f>COUNTIFS(DataRegularSeason20242025!$D$2:$D$1315,TotalTeamGames20242025!AQ$1,DataRegularSeason20242025!$E$2:$E$1315,TotalTeamGames20242025!$A31,DataRegularSeason20242025!$N$2:$N$1315,1)</f>
        <v>0</v>
      </c>
      <c r="AR32" s="26"/>
      <c r="AS32" s="24">
        <f>COUNTIFS(DataRegularSeason20242025!$D$2:$D$1315,TotalTeamGames20242025!AS$1,DataRegularSeason20242025!$E$2:$E$1315,TotalTeamGames20242025!$A31,DataRegularSeason20242025!$N$2:$N$1315,1)</f>
        <v>1</v>
      </c>
      <c r="AT32" s="26"/>
      <c r="AU32" s="24">
        <f>COUNTIFS(DataRegularSeason20242025!$D$2:$D$1315,TotalTeamGames20242025!AU$1,DataRegularSeason20242025!$E$2:$E$1315,TotalTeamGames20242025!$A31,DataRegularSeason20242025!$N$2:$N$1315,1)</f>
        <v>0</v>
      </c>
      <c r="AV32" s="26"/>
      <c r="AW32" s="24">
        <f>COUNTIFS(DataRegularSeason20242025!$D$2:$D$1315,TotalTeamGames20242025!AW$1,DataRegularSeason20242025!$E$2:$E$1315,TotalTeamGames20242025!$A31,DataRegularSeason20242025!$N$2:$N$1315,1)</f>
        <v>0</v>
      </c>
      <c r="AX32" s="26"/>
      <c r="AY32" s="24">
        <f>COUNTIFS(DataRegularSeason20242025!$D$2:$D$1315,TotalTeamGames20242025!AY$1,DataRegularSeason20242025!$E$2:$E$1315,TotalTeamGames20242025!$A31,DataRegularSeason20242025!$N$2:$N$1315,1)</f>
        <v>0</v>
      </c>
      <c r="AZ32" s="26"/>
      <c r="BA32" s="24">
        <f>COUNTIFS(DataRegularSeason20242025!$D$2:$D$1315,TotalTeamGames20242025!BA$1,DataRegularSeason20242025!$E$2:$E$1315,TotalTeamGames20242025!$A31,DataRegularSeason20242025!$N$2:$N$1315,1)</f>
        <v>0</v>
      </c>
      <c r="BB32" s="26"/>
      <c r="BC32" s="24">
        <f>COUNTIFS(DataRegularSeason20242025!$D$2:$D$1315,TotalTeamGames20242025!BC$1,DataRegularSeason20242025!$E$2:$E$1315,TotalTeamGames20242025!$A31,DataRegularSeason20242025!$N$2:$N$1315,1)</f>
        <v>1</v>
      </c>
      <c r="BD32" s="26"/>
      <c r="BE32" s="24">
        <f>COUNTIFS(DataRegularSeason20242025!$D$2:$D$1315,TotalTeamGames20242025!BE$1,DataRegularSeason20242025!$E$2:$E$1315,TotalTeamGames20242025!$A31,DataRegularSeason20242025!$N$2:$N$1315,1)</f>
        <v>0</v>
      </c>
      <c r="BF32" s="26"/>
      <c r="BG32" s="24">
        <f>COUNTIFS(DataRegularSeason20242025!$D$2:$D$1315,TotalTeamGames20242025!BG$1,DataRegularSeason20242025!$E$2:$E$1315,TotalTeamGames20242025!$A31,DataRegularSeason20242025!$N$2:$N$1315,1)</f>
        <v>0</v>
      </c>
      <c r="BH32" s="26"/>
      <c r="BI32" s="24">
        <f>COUNTIFS(DataRegularSeason20242025!$D$2:$D$1315,TotalTeamGames20242025!BI$1,DataRegularSeason20242025!$E$2:$E$1315,TotalTeamGames20242025!$A31,DataRegularSeason20242025!$N$2:$N$1315,1)</f>
        <v>0</v>
      </c>
      <c r="BJ32" s="26"/>
      <c r="BK32" s="24">
        <f>COUNTIFS(DataRegularSeason20242025!$D$2:$D$1315,TotalTeamGames20242025!BK$1,DataRegularSeason20242025!$E$2:$E$1315,TotalTeamGames20242025!$A31,DataRegularSeason20242025!$N$2:$N$1315,1)</f>
        <v>0</v>
      </c>
      <c r="BL32" s="26"/>
      <c r="BM32" s="24">
        <f>COUNTIFS(DataRegularSeason20242025!$D$2:$D$1315,TotalTeamGames20242025!BM$1,DataRegularSeason20242025!$E$2:$E$1315,TotalTeamGames20242025!$A31,DataRegularSeason20242025!$N$2:$N$1315,1)</f>
        <v>0</v>
      </c>
      <c r="BN32" s="26"/>
      <c r="BO32" s="30">
        <f t="shared" si="0"/>
        <v>4</v>
      </c>
      <c r="BP32" s="44"/>
      <c r="BQ32" s="40"/>
    </row>
    <row r="33" spans="1:69" x14ac:dyDescent="0.25">
      <c r="A33" s="45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COUNTIFS(DataRegularSeason20242025!$E$2:$E$1315,TotalTeamGames20242025!C$1,DataRegularSeason20242025!$D$2:$D$1315,TotalTeamGames20242025!$A33,DataRegularSeason20242025!$N$2:$N$1315,1)</f>
        <v>0</v>
      </c>
      <c r="E33" s="21"/>
      <c r="F33" s="22">
        <f>COUNTIFS(DataRegularSeason20242025!$E$2:$E$1315,TotalTeamGames20242025!E$1,DataRegularSeason20242025!$D$2:$D$1315,TotalTeamGames20242025!$A33,DataRegularSeason20242025!$N$2:$N$1315,1)</f>
        <v>0</v>
      </c>
      <c r="G33" s="21"/>
      <c r="H33" s="22">
        <f>COUNTIFS(DataRegularSeason20242025!$E$2:$E$1315,TotalTeamGames20242025!G$1,DataRegularSeason20242025!$D$2:$D$1315,TotalTeamGames20242025!$A33,DataRegularSeason20242025!$N$2:$N$1315,1)</f>
        <v>1</v>
      </c>
      <c r="I33" s="21"/>
      <c r="J33" s="22">
        <f>COUNTIFS(DataRegularSeason20242025!$E$2:$E$1315,TotalTeamGames20242025!I$1,DataRegularSeason20242025!$D$2:$D$1315,TotalTeamGames20242025!$A33,DataRegularSeason20242025!$N$2:$N$1315,1)</f>
        <v>1</v>
      </c>
      <c r="K33" s="21"/>
      <c r="L33" s="22">
        <f>COUNTIFS(DataRegularSeason20242025!$E$2:$E$1315,TotalTeamGames20242025!K$1,DataRegularSeason20242025!$D$2:$D$1315,TotalTeamGames20242025!$A33,DataRegularSeason20242025!$N$2:$N$1315,1)</f>
        <v>0</v>
      </c>
      <c r="M33" s="21"/>
      <c r="N33" s="22">
        <f>COUNTIFS(DataRegularSeason20242025!$E$2:$E$1315,TotalTeamGames20242025!M$1,DataRegularSeason20242025!$D$2:$D$1315,TotalTeamGames20242025!$A33,DataRegularSeason20242025!$N$2:$N$1315,1)</f>
        <v>0</v>
      </c>
      <c r="O33" s="21"/>
      <c r="P33" s="22">
        <f>COUNTIFS(DataRegularSeason20242025!$E$2:$E$1315,TotalTeamGames20242025!O$1,DataRegularSeason20242025!$D$2:$D$1315,TotalTeamGames20242025!$A33,DataRegularSeason20242025!$N$2:$N$1315,1)</f>
        <v>0</v>
      </c>
      <c r="Q33" s="21"/>
      <c r="R33" s="22">
        <f>COUNTIFS(DataRegularSeason20242025!$E$2:$E$1315,TotalTeamGames20242025!Q$1,DataRegularSeason20242025!$D$2:$D$1315,TotalTeamGames20242025!$A33,DataRegularSeason20242025!$N$2:$N$1315,1)</f>
        <v>0</v>
      </c>
      <c r="S33" s="21"/>
      <c r="T33" s="22">
        <f>COUNTIFS(DataRegularSeason20242025!$E$2:$E$1315,TotalTeamGames20242025!S$1,DataRegularSeason20242025!$D$2:$D$1315,TotalTeamGames20242025!$A33,DataRegularSeason20242025!$N$2:$N$1315,1)</f>
        <v>0</v>
      </c>
      <c r="U33" s="21"/>
      <c r="V33" s="22">
        <f>COUNTIFS(DataRegularSeason20242025!$E$2:$E$1315,TotalTeamGames20242025!U$1,DataRegularSeason20242025!$D$2:$D$1315,TotalTeamGames20242025!$A33,DataRegularSeason20242025!$N$2:$N$1315,1)</f>
        <v>0</v>
      </c>
      <c r="W33" s="21"/>
      <c r="X33" s="22">
        <f>COUNTIFS(DataRegularSeason20242025!$E$2:$E$1315,TotalTeamGames20242025!W$1,DataRegularSeason20242025!$D$2:$D$1315,TotalTeamGames20242025!$A33,DataRegularSeason20242025!$N$2:$N$1315,1)</f>
        <v>0</v>
      </c>
      <c r="Y33" s="21"/>
      <c r="Z33" s="22">
        <f>COUNTIFS(DataRegularSeason20242025!$E$2:$E$1315,TotalTeamGames20242025!Y$1,DataRegularSeason20242025!$D$2:$D$1315,TotalTeamGames20242025!$A33,DataRegularSeason20242025!$N$2:$N$1315,1)</f>
        <v>0</v>
      </c>
      <c r="AA33" s="21"/>
      <c r="AB33" s="22">
        <f>COUNTIFS(DataRegularSeason20242025!$E$2:$E$1315,TotalTeamGames20242025!AA$1,DataRegularSeason20242025!$D$2:$D$1315,TotalTeamGames20242025!$A33,DataRegularSeason20242025!$N$2:$N$1315,1)</f>
        <v>0</v>
      </c>
      <c r="AC33" s="21"/>
      <c r="AD33" s="22">
        <f>COUNTIFS(DataRegularSeason20242025!$E$2:$E$1315,TotalTeamGames20242025!AC$1,DataRegularSeason20242025!$D$2:$D$1315,TotalTeamGames20242025!$A33,DataRegularSeason20242025!$N$2:$N$1315,1)</f>
        <v>0</v>
      </c>
      <c r="AE33" s="21"/>
      <c r="AF33" s="22">
        <f>COUNTIFS(DataRegularSeason20242025!$E$2:$E$1315,TotalTeamGames20242025!AE$1,DataRegularSeason20242025!$D$2:$D$1315,TotalTeamGames20242025!$A33,DataRegularSeason20242025!$N$2:$N$1315,1)</f>
        <v>0</v>
      </c>
      <c r="AG33" s="21"/>
      <c r="AH33" s="25"/>
      <c r="AI33" s="21"/>
      <c r="AJ33" s="22">
        <f>COUNTIFS(DataRegularSeason20242025!$E$2:$E$1315,TotalTeamGames20242025!AI$1,DataRegularSeason20242025!$D$2:$D$1315,TotalTeamGames20242025!$A33,DataRegularSeason20242025!$N$2:$N$1315,1)</f>
        <v>0</v>
      </c>
      <c r="AK33" s="21"/>
      <c r="AL33" s="22">
        <f>COUNTIFS(DataRegularSeason20242025!$E$2:$E$1315,TotalTeamGames20242025!AK$1,DataRegularSeason20242025!$D$2:$D$1315,TotalTeamGames20242025!$A33,DataRegularSeason20242025!$N$2:$N$1315,1)</f>
        <v>0</v>
      </c>
      <c r="AM33" s="21"/>
      <c r="AN33" s="22">
        <f>COUNTIFS(DataRegularSeason20242025!$E$2:$E$1315,TotalTeamGames20242025!AM$1,DataRegularSeason20242025!$D$2:$D$1315,TotalTeamGames20242025!$A33,DataRegularSeason20242025!$N$2:$N$1315,1)</f>
        <v>0</v>
      </c>
      <c r="AO33" s="21"/>
      <c r="AP33" s="22">
        <f>COUNTIFS(DataRegularSeason20242025!$E$2:$E$1315,TotalTeamGames20242025!AO$1,DataRegularSeason20242025!$D$2:$D$1315,TotalTeamGames20242025!$A33,DataRegularSeason20242025!$N$2:$N$1315,1)</f>
        <v>1</v>
      </c>
      <c r="AQ33" s="21"/>
      <c r="AR33" s="22">
        <f>COUNTIFS(DataRegularSeason20242025!$E$2:$E$1315,TotalTeamGames20242025!AQ$1,DataRegularSeason20242025!$D$2:$D$1315,TotalTeamGames20242025!$A33,DataRegularSeason20242025!$N$2:$N$1315,1)</f>
        <v>0</v>
      </c>
      <c r="AS33" s="21"/>
      <c r="AT33" s="22">
        <f>COUNTIFS(DataRegularSeason20242025!$E$2:$E$1315,TotalTeamGames20242025!AS$1,DataRegularSeason20242025!$D$2:$D$1315,TotalTeamGames20242025!$A33,DataRegularSeason20242025!$N$2:$N$1315,1)</f>
        <v>0</v>
      </c>
      <c r="AU33" s="21"/>
      <c r="AV33" s="22">
        <f>COUNTIFS(DataRegularSeason20242025!$E$2:$E$1315,TotalTeamGames20242025!AU$1,DataRegularSeason20242025!$D$2:$D$1315,TotalTeamGames20242025!$A33,DataRegularSeason20242025!$N$2:$N$1315,1)</f>
        <v>0</v>
      </c>
      <c r="AW33" s="21"/>
      <c r="AX33" s="22">
        <f>COUNTIFS(DataRegularSeason20242025!$E$2:$E$1315,TotalTeamGames20242025!AW$1,DataRegularSeason20242025!$D$2:$D$1315,TotalTeamGames20242025!$A33,DataRegularSeason20242025!$N$2:$N$1315,1)</f>
        <v>0</v>
      </c>
      <c r="AY33" s="21"/>
      <c r="AZ33" s="22">
        <f>COUNTIFS(DataRegularSeason20242025!$E$2:$E$1315,TotalTeamGames20242025!AY$1,DataRegularSeason20242025!$D$2:$D$1315,TotalTeamGames20242025!$A33,DataRegularSeason20242025!$N$2:$N$1315,1)</f>
        <v>0</v>
      </c>
      <c r="BA33" s="21"/>
      <c r="BB33" s="22">
        <f>COUNTIFS(DataRegularSeason20242025!$E$2:$E$1315,TotalTeamGames20242025!BA$1,DataRegularSeason20242025!$D$2:$D$1315,TotalTeamGames20242025!$A33,DataRegularSeason20242025!$N$2:$N$1315,1)</f>
        <v>0</v>
      </c>
      <c r="BC33" s="21"/>
      <c r="BD33" s="22">
        <f>COUNTIFS(DataRegularSeason20242025!$E$2:$E$1315,TotalTeamGames20242025!BC$1,DataRegularSeason20242025!$D$2:$D$1315,TotalTeamGames20242025!$A33,DataRegularSeason20242025!$N$2:$N$1315,1)</f>
        <v>0</v>
      </c>
      <c r="BE33" s="21"/>
      <c r="BF33" s="22">
        <f>COUNTIFS(DataRegularSeason20242025!$E$2:$E$1315,TotalTeamGames20242025!BE$1,DataRegularSeason20242025!$D$2:$D$1315,TotalTeamGames20242025!$A33,DataRegularSeason20242025!$N$2:$N$1315,1)</f>
        <v>0</v>
      </c>
      <c r="BG33" s="21"/>
      <c r="BH33" s="22">
        <f>COUNTIFS(DataRegularSeason20242025!$E$2:$E$1315,TotalTeamGames20242025!BG$1,DataRegularSeason20242025!$D$2:$D$1315,TotalTeamGames20242025!$A33,DataRegularSeason20242025!$N$2:$N$1315,1)</f>
        <v>0</v>
      </c>
      <c r="BI33" s="21"/>
      <c r="BJ33" s="22">
        <f>COUNTIFS(DataRegularSeason20242025!$E$2:$E$1315,TotalTeamGames20242025!BI$1,DataRegularSeason20242025!$D$2:$D$1315,TotalTeamGames20242025!$A33,DataRegularSeason20242025!$N$2:$N$1315,1)</f>
        <v>0</v>
      </c>
      <c r="BK33" s="21"/>
      <c r="BL33" s="22">
        <f>COUNTIFS(DataRegularSeason20242025!$E$2:$E$1315,TotalTeamGames20242025!BK$1,DataRegularSeason20242025!$D$2:$D$1315,TotalTeamGames20242025!$A33,DataRegularSeason20242025!$N$2:$N$1315,1)</f>
        <v>0</v>
      </c>
      <c r="BM33" s="21"/>
      <c r="BN33" s="22">
        <f>COUNTIFS(DataRegularSeason20242025!$E$2:$E$1315,TotalTeamGames20242025!BM$1,DataRegularSeason20242025!$D$2:$D$1315,TotalTeamGames20242025!$A33,DataRegularSeason20242025!$N$2:$N$1315,1)</f>
        <v>1</v>
      </c>
      <c r="BO33" s="29">
        <f t="shared" si="0"/>
        <v>4</v>
      </c>
      <c r="BP33" s="44">
        <f t="shared" ref="BP33" si="29">BO33+BO34</f>
        <v>7</v>
      </c>
      <c r="BQ33" s="40">
        <f t="shared" ref="BQ33" si="30">82-BP33</f>
        <v>75</v>
      </c>
    </row>
    <row r="34" spans="1:69" x14ac:dyDescent="0.25">
      <c r="A34" s="41"/>
      <c r="B34" s="23" t="s">
        <v>80</v>
      </c>
      <c r="C34" s="24">
        <f>COUNTIFS(DataRegularSeason20242025!$D$2:$D$1315,TotalTeamGames20242025!C$1,DataRegularSeason20242025!$E$2:$E$1315,TotalTeamGames20242025!$A33,DataRegularSeason20242025!$N$2:$N$1315,1)</f>
        <v>0</v>
      </c>
      <c r="D34" s="26"/>
      <c r="E34" s="24">
        <f>COUNTIFS(DataRegularSeason20242025!$D$2:$D$1315,TotalTeamGames20242025!E$1,DataRegularSeason20242025!$E$2:$E$1315,TotalTeamGames20242025!$A33,DataRegularSeason20242025!$N$2:$N$1315,1)</f>
        <v>0</v>
      </c>
      <c r="F34" s="26"/>
      <c r="G34" s="24">
        <f>COUNTIFS(DataRegularSeason20242025!$D$2:$D$1315,TotalTeamGames20242025!G$1,DataRegularSeason20242025!$E$2:$E$1315,TotalTeamGames20242025!$A33,DataRegularSeason20242025!$N$2:$N$1315,1)</f>
        <v>1</v>
      </c>
      <c r="H34" s="26"/>
      <c r="I34" s="24">
        <f>COUNTIFS(DataRegularSeason20242025!$D$2:$D$1315,TotalTeamGames20242025!I$1,DataRegularSeason20242025!$E$2:$E$1315,TotalTeamGames20242025!$A33,DataRegularSeason20242025!$N$2:$N$1315,1)</f>
        <v>0</v>
      </c>
      <c r="J34" s="26"/>
      <c r="K34" s="24">
        <f>COUNTIFS(DataRegularSeason20242025!$D$2:$D$1315,TotalTeamGames20242025!K$1,DataRegularSeason20242025!$E$2:$E$1315,TotalTeamGames20242025!$A33,DataRegularSeason20242025!$N$2:$N$1315,1)</f>
        <v>0</v>
      </c>
      <c r="L34" s="26"/>
      <c r="M34" s="24">
        <f>COUNTIFS(DataRegularSeason20242025!$D$2:$D$1315,TotalTeamGames20242025!M$1,DataRegularSeason20242025!$E$2:$E$1315,TotalTeamGames20242025!$A33,DataRegularSeason20242025!$N$2:$N$1315,1)</f>
        <v>0</v>
      </c>
      <c r="N34" s="26"/>
      <c r="O34" s="24">
        <f>COUNTIFS(DataRegularSeason20242025!$D$2:$D$1315,TotalTeamGames20242025!O$1,DataRegularSeason20242025!$E$2:$E$1315,TotalTeamGames20242025!$A33,DataRegularSeason20242025!$N$2:$N$1315,1)</f>
        <v>0</v>
      </c>
      <c r="P34" s="26"/>
      <c r="Q34" s="24">
        <f>COUNTIFS(DataRegularSeason20242025!$D$2:$D$1315,TotalTeamGames20242025!Q$1,DataRegularSeason20242025!$E$2:$E$1315,TotalTeamGames20242025!$A33,DataRegularSeason20242025!$N$2:$N$1315,1)</f>
        <v>0</v>
      </c>
      <c r="R34" s="26"/>
      <c r="S34" s="24">
        <f>COUNTIFS(DataRegularSeason20242025!$D$2:$D$1315,TotalTeamGames20242025!S$1,DataRegularSeason20242025!$E$2:$E$1315,TotalTeamGames20242025!$A33,DataRegularSeason20242025!$N$2:$N$1315,1)</f>
        <v>0</v>
      </c>
      <c r="T34" s="26"/>
      <c r="U34" s="24">
        <f>COUNTIFS(DataRegularSeason20242025!$D$2:$D$1315,TotalTeamGames20242025!U$1,DataRegularSeason20242025!$E$2:$E$1315,TotalTeamGames20242025!$A33,DataRegularSeason20242025!$N$2:$N$1315,1)</f>
        <v>0</v>
      </c>
      <c r="V34" s="26"/>
      <c r="W34" s="24">
        <f>COUNTIFS(DataRegularSeason20242025!$D$2:$D$1315,TotalTeamGames20242025!W$1,DataRegularSeason20242025!$E$2:$E$1315,TotalTeamGames20242025!$A33,DataRegularSeason20242025!$N$2:$N$1315,1)</f>
        <v>0</v>
      </c>
      <c r="X34" s="26"/>
      <c r="Y34" s="24">
        <f>COUNTIFS(DataRegularSeason20242025!$D$2:$D$1315,TotalTeamGames20242025!Y$1,DataRegularSeason20242025!$E$2:$E$1315,TotalTeamGames20242025!$A33,DataRegularSeason20242025!$N$2:$N$1315,1)</f>
        <v>0</v>
      </c>
      <c r="Z34" s="26"/>
      <c r="AA34" s="24">
        <f>COUNTIFS(DataRegularSeason20242025!$D$2:$D$1315,TotalTeamGames20242025!AA$1,DataRegularSeason20242025!$E$2:$E$1315,TotalTeamGames20242025!$A33,DataRegularSeason20242025!$N$2:$N$1315,1)</f>
        <v>0</v>
      </c>
      <c r="AB34" s="26"/>
      <c r="AC34" s="24">
        <f>COUNTIFS(DataRegularSeason20242025!$D$2:$D$1315,TotalTeamGames20242025!AC$1,DataRegularSeason20242025!$E$2:$E$1315,TotalTeamGames20242025!$A33,DataRegularSeason20242025!$N$2:$N$1315,1)</f>
        <v>0</v>
      </c>
      <c r="AD34" s="26"/>
      <c r="AE34" s="24">
        <f>COUNTIFS(DataRegularSeason20242025!$D$2:$D$1315,TotalTeamGames20242025!AE$1,DataRegularSeason20242025!$E$2:$E$1315,TotalTeamGames20242025!$A33,DataRegularSeason20242025!$N$2:$N$1315,1)</f>
        <v>0</v>
      </c>
      <c r="AF34" s="26"/>
      <c r="AG34" s="24"/>
      <c r="AH34" s="26"/>
      <c r="AI34" s="24">
        <f>COUNTIFS(DataRegularSeason20242025!$D$2:$D$1315,TotalTeamGames20242025!AI$1,DataRegularSeason20242025!$E$2:$E$1315,TotalTeamGames20242025!$A33,DataRegularSeason20242025!$N$2:$N$1315,1)</f>
        <v>0</v>
      </c>
      <c r="AJ34" s="26"/>
      <c r="AK34" s="24">
        <f>COUNTIFS(DataRegularSeason20242025!$D$2:$D$1315,TotalTeamGames20242025!AK$1,DataRegularSeason20242025!$E$2:$E$1315,TotalTeamGames20242025!$A33,DataRegularSeason20242025!$N$2:$N$1315,1)</f>
        <v>0</v>
      </c>
      <c r="AL34" s="26"/>
      <c r="AM34" s="24">
        <f>COUNTIFS(DataRegularSeason20242025!$D$2:$D$1315,TotalTeamGames20242025!AM$1,DataRegularSeason20242025!$E$2:$E$1315,TotalTeamGames20242025!$A33,DataRegularSeason20242025!$N$2:$N$1315,1)</f>
        <v>0</v>
      </c>
      <c r="AN34" s="26"/>
      <c r="AO34" s="24">
        <f>COUNTIFS(DataRegularSeason20242025!$D$2:$D$1315,TotalTeamGames20242025!AO$1,DataRegularSeason20242025!$E$2:$E$1315,TotalTeamGames20242025!$A33,DataRegularSeason20242025!$N$2:$N$1315,1)</f>
        <v>0</v>
      </c>
      <c r="AP34" s="26"/>
      <c r="AQ34" s="24">
        <f>COUNTIFS(DataRegularSeason20242025!$D$2:$D$1315,TotalTeamGames20242025!AQ$1,DataRegularSeason20242025!$E$2:$E$1315,TotalTeamGames20242025!$A33,DataRegularSeason20242025!$N$2:$N$1315,1)</f>
        <v>0</v>
      </c>
      <c r="AR34" s="26"/>
      <c r="AS34" s="24">
        <f>COUNTIFS(DataRegularSeason20242025!$D$2:$D$1315,TotalTeamGames20242025!AS$1,DataRegularSeason20242025!$E$2:$E$1315,TotalTeamGames20242025!$A33,DataRegularSeason20242025!$N$2:$N$1315,1)</f>
        <v>0</v>
      </c>
      <c r="AT34" s="26"/>
      <c r="AU34" s="24">
        <f>COUNTIFS(DataRegularSeason20242025!$D$2:$D$1315,TotalTeamGames20242025!AU$1,DataRegularSeason20242025!$E$2:$E$1315,TotalTeamGames20242025!$A33,DataRegularSeason20242025!$N$2:$N$1315,1)</f>
        <v>0</v>
      </c>
      <c r="AV34" s="26"/>
      <c r="AW34" s="24">
        <f>COUNTIFS(DataRegularSeason20242025!$D$2:$D$1315,TotalTeamGames20242025!AW$1,DataRegularSeason20242025!$E$2:$E$1315,TotalTeamGames20242025!$A33,DataRegularSeason20242025!$N$2:$N$1315,1)</f>
        <v>0</v>
      </c>
      <c r="AX34" s="26"/>
      <c r="AY34" s="24">
        <f>COUNTIFS(DataRegularSeason20242025!$D$2:$D$1315,TotalTeamGames20242025!AY$1,DataRegularSeason20242025!$E$2:$E$1315,TotalTeamGames20242025!$A33,DataRegularSeason20242025!$N$2:$N$1315,1)</f>
        <v>0</v>
      </c>
      <c r="AZ34" s="26"/>
      <c r="BA34" s="24">
        <f>COUNTIFS(DataRegularSeason20242025!$D$2:$D$1315,TotalTeamGames20242025!BA$1,DataRegularSeason20242025!$E$2:$E$1315,TotalTeamGames20242025!$A33,DataRegularSeason20242025!$N$2:$N$1315,1)</f>
        <v>0</v>
      </c>
      <c r="BB34" s="26"/>
      <c r="BC34" s="24">
        <f>COUNTIFS(DataRegularSeason20242025!$D$2:$D$1315,TotalTeamGames20242025!BC$1,DataRegularSeason20242025!$E$2:$E$1315,TotalTeamGames20242025!$A33,DataRegularSeason20242025!$N$2:$N$1315,1)</f>
        <v>1</v>
      </c>
      <c r="BD34" s="26"/>
      <c r="BE34" s="24">
        <f>COUNTIFS(DataRegularSeason20242025!$D$2:$D$1315,TotalTeamGames20242025!BE$1,DataRegularSeason20242025!$E$2:$E$1315,TotalTeamGames20242025!$A33,DataRegularSeason20242025!$N$2:$N$1315,1)</f>
        <v>1</v>
      </c>
      <c r="BF34" s="26"/>
      <c r="BG34" s="24">
        <f>COUNTIFS(DataRegularSeason20242025!$D$2:$D$1315,TotalTeamGames20242025!BG$1,DataRegularSeason20242025!$E$2:$E$1315,TotalTeamGames20242025!$A33,DataRegularSeason20242025!$N$2:$N$1315,1)</f>
        <v>0</v>
      </c>
      <c r="BH34" s="26"/>
      <c r="BI34" s="24">
        <f>COUNTIFS(DataRegularSeason20242025!$D$2:$D$1315,TotalTeamGames20242025!BI$1,DataRegularSeason20242025!$E$2:$E$1315,TotalTeamGames20242025!$A33,DataRegularSeason20242025!$N$2:$N$1315,1)</f>
        <v>0</v>
      </c>
      <c r="BJ34" s="26"/>
      <c r="BK34" s="24">
        <f>COUNTIFS(DataRegularSeason20242025!$D$2:$D$1315,TotalTeamGames20242025!BK$1,DataRegularSeason20242025!$E$2:$E$1315,TotalTeamGames20242025!$A33,DataRegularSeason20242025!$N$2:$N$1315,1)</f>
        <v>0</v>
      </c>
      <c r="BL34" s="26"/>
      <c r="BM34" s="24">
        <f>COUNTIFS(DataRegularSeason20242025!$D$2:$D$1315,TotalTeamGames20242025!BM$1,DataRegularSeason20242025!$E$2:$E$1315,TotalTeamGames20242025!$A33,DataRegularSeason20242025!$N$2:$N$1315,1)</f>
        <v>0</v>
      </c>
      <c r="BN34" s="26"/>
      <c r="BO34" s="30">
        <f t="shared" si="0"/>
        <v>3</v>
      </c>
      <c r="BP34" s="44"/>
      <c r="BQ34" s="40"/>
    </row>
    <row r="35" spans="1:69" x14ac:dyDescent="0.25">
      <c r="A35" s="45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COUNTIFS(DataRegularSeason20242025!$E$2:$E$1315,TotalTeamGames20242025!C$1,DataRegularSeason20242025!$D$2:$D$1315,TotalTeamGames20242025!$A35,DataRegularSeason20242025!$N$2:$N$1315,1)</f>
        <v>0</v>
      </c>
      <c r="E35" s="21"/>
      <c r="F35" s="22">
        <f>COUNTIFS(DataRegularSeason20242025!$E$2:$E$1315,TotalTeamGames20242025!E$1,DataRegularSeason20242025!$D$2:$D$1315,TotalTeamGames20242025!$A35,DataRegularSeason20242025!$N$2:$N$1315,1)</f>
        <v>0</v>
      </c>
      <c r="G35" s="21"/>
      <c r="H35" s="22">
        <f>COUNTIFS(DataRegularSeason20242025!$E$2:$E$1315,TotalTeamGames20242025!G$1,DataRegularSeason20242025!$D$2:$D$1315,TotalTeamGames20242025!$A35,DataRegularSeason20242025!$N$2:$N$1315,1)</f>
        <v>0</v>
      </c>
      <c r="I35" s="21"/>
      <c r="J35" s="22">
        <f>COUNTIFS(DataRegularSeason20242025!$E$2:$E$1315,TotalTeamGames20242025!I$1,DataRegularSeason20242025!$D$2:$D$1315,TotalTeamGames20242025!$A35,DataRegularSeason20242025!$N$2:$N$1315,1)</f>
        <v>0</v>
      </c>
      <c r="K35" s="21"/>
      <c r="L35" s="22">
        <f>COUNTIFS(DataRegularSeason20242025!$E$2:$E$1315,TotalTeamGames20242025!K$1,DataRegularSeason20242025!$D$2:$D$1315,TotalTeamGames20242025!$A35,DataRegularSeason20242025!$N$2:$N$1315,1)</f>
        <v>0</v>
      </c>
      <c r="M35" s="21"/>
      <c r="N35" s="22">
        <f>COUNTIFS(DataRegularSeason20242025!$E$2:$E$1315,TotalTeamGames20242025!M$1,DataRegularSeason20242025!$D$2:$D$1315,TotalTeamGames20242025!$A35,DataRegularSeason20242025!$N$2:$N$1315,1)</f>
        <v>0</v>
      </c>
      <c r="O35" s="21"/>
      <c r="P35" s="22">
        <f>COUNTIFS(DataRegularSeason20242025!$E$2:$E$1315,TotalTeamGames20242025!O$1,DataRegularSeason20242025!$D$2:$D$1315,TotalTeamGames20242025!$A35,DataRegularSeason20242025!$N$2:$N$1315,1)</f>
        <v>0</v>
      </c>
      <c r="Q35" s="21"/>
      <c r="R35" s="22">
        <f>COUNTIFS(DataRegularSeason20242025!$E$2:$E$1315,TotalTeamGames20242025!Q$1,DataRegularSeason20242025!$D$2:$D$1315,TotalTeamGames20242025!$A35,DataRegularSeason20242025!$N$2:$N$1315,1)</f>
        <v>0</v>
      </c>
      <c r="S35" s="21"/>
      <c r="T35" s="22">
        <f>COUNTIFS(DataRegularSeason20242025!$E$2:$E$1315,TotalTeamGames20242025!S$1,DataRegularSeason20242025!$D$2:$D$1315,TotalTeamGames20242025!$A35,DataRegularSeason20242025!$N$2:$N$1315,1)</f>
        <v>0</v>
      </c>
      <c r="U35" s="21"/>
      <c r="V35" s="22">
        <f>COUNTIFS(DataRegularSeason20242025!$E$2:$E$1315,TotalTeamGames20242025!U$1,DataRegularSeason20242025!$D$2:$D$1315,TotalTeamGames20242025!$A35,DataRegularSeason20242025!$N$2:$N$1315,1)</f>
        <v>1</v>
      </c>
      <c r="W35" s="21"/>
      <c r="X35" s="22">
        <f>COUNTIFS(DataRegularSeason20242025!$E$2:$E$1315,TotalTeamGames20242025!W$1,DataRegularSeason20242025!$D$2:$D$1315,TotalTeamGames20242025!$A35,DataRegularSeason20242025!$N$2:$N$1315,1)</f>
        <v>0</v>
      </c>
      <c r="Y35" s="21"/>
      <c r="Z35" s="22">
        <f>COUNTIFS(DataRegularSeason20242025!$E$2:$E$1315,TotalTeamGames20242025!Y$1,DataRegularSeason20242025!$D$2:$D$1315,TotalTeamGames20242025!$A35,DataRegularSeason20242025!$N$2:$N$1315,1)</f>
        <v>0</v>
      </c>
      <c r="AA35" s="21"/>
      <c r="AB35" s="22">
        <f>COUNTIFS(DataRegularSeason20242025!$E$2:$E$1315,TotalTeamGames20242025!AA$1,DataRegularSeason20242025!$D$2:$D$1315,TotalTeamGames20242025!$A35,DataRegularSeason20242025!$N$2:$N$1315,1)</f>
        <v>0</v>
      </c>
      <c r="AC35" s="21"/>
      <c r="AD35" s="22">
        <f>COUNTIFS(DataRegularSeason20242025!$E$2:$E$1315,TotalTeamGames20242025!AC$1,DataRegularSeason20242025!$D$2:$D$1315,TotalTeamGames20242025!$A35,DataRegularSeason20242025!$N$2:$N$1315,1)</f>
        <v>0</v>
      </c>
      <c r="AE35" s="21"/>
      <c r="AF35" s="22">
        <f>COUNTIFS(DataRegularSeason20242025!$E$2:$E$1315,TotalTeamGames20242025!AE$1,DataRegularSeason20242025!$D$2:$D$1315,TotalTeamGames20242025!$A35,DataRegularSeason20242025!$N$2:$N$1315,1)</f>
        <v>0</v>
      </c>
      <c r="AG35" s="21"/>
      <c r="AH35" s="22">
        <f>COUNTIFS(DataRegularSeason20242025!$E$2:$E$1315,TotalTeamGames20242025!AG$1,DataRegularSeason20242025!$D$2:$D$1315,TotalTeamGames20242025!$A35,DataRegularSeason20242025!$N$2:$N$1315,1)</f>
        <v>0</v>
      </c>
      <c r="AI35" s="21"/>
      <c r="AJ35" s="25"/>
      <c r="AK35" s="21"/>
      <c r="AL35" s="22">
        <f>COUNTIFS(DataRegularSeason20242025!$E$2:$E$1315,TotalTeamGames20242025!AK$1,DataRegularSeason20242025!$D$2:$D$1315,TotalTeamGames20242025!$A35,DataRegularSeason20242025!$N$2:$N$1315,1)</f>
        <v>0</v>
      </c>
      <c r="AM35" s="21"/>
      <c r="AN35" s="22">
        <f>COUNTIFS(DataRegularSeason20242025!$E$2:$E$1315,TotalTeamGames20242025!AM$1,DataRegularSeason20242025!$D$2:$D$1315,TotalTeamGames20242025!$A35,DataRegularSeason20242025!$N$2:$N$1315,1)</f>
        <v>0</v>
      </c>
      <c r="AO35" s="21"/>
      <c r="AP35" s="22">
        <f>COUNTIFS(DataRegularSeason20242025!$E$2:$E$1315,TotalTeamGames20242025!AO$1,DataRegularSeason20242025!$D$2:$D$1315,TotalTeamGames20242025!$A35,DataRegularSeason20242025!$N$2:$N$1315,1)</f>
        <v>0</v>
      </c>
      <c r="AQ35" s="21"/>
      <c r="AR35" s="22">
        <f>COUNTIFS(DataRegularSeason20242025!$E$2:$E$1315,TotalTeamGames20242025!AQ$1,DataRegularSeason20242025!$D$2:$D$1315,TotalTeamGames20242025!$A35,DataRegularSeason20242025!$N$2:$N$1315,1)</f>
        <v>0</v>
      </c>
      <c r="AS35" s="21"/>
      <c r="AT35" s="22">
        <f>COUNTIFS(DataRegularSeason20242025!$E$2:$E$1315,TotalTeamGames20242025!AS$1,DataRegularSeason20242025!$D$2:$D$1315,TotalTeamGames20242025!$A35,DataRegularSeason20242025!$N$2:$N$1315,1)</f>
        <v>0</v>
      </c>
      <c r="AU35" s="21"/>
      <c r="AV35" s="22">
        <f>COUNTIFS(DataRegularSeason20242025!$E$2:$E$1315,TotalTeamGames20242025!AU$1,DataRegularSeason20242025!$D$2:$D$1315,TotalTeamGames20242025!$A35,DataRegularSeason20242025!$N$2:$N$1315,1)</f>
        <v>0</v>
      </c>
      <c r="AW35" s="21"/>
      <c r="AX35" s="22">
        <f>COUNTIFS(DataRegularSeason20242025!$E$2:$E$1315,TotalTeamGames20242025!AW$1,DataRegularSeason20242025!$D$2:$D$1315,TotalTeamGames20242025!$A35,DataRegularSeason20242025!$N$2:$N$1315,1)</f>
        <v>0</v>
      </c>
      <c r="AY35" s="21"/>
      <c r="AZ35" s="22">
        <f>COUNTIFS(DataRegularSeason20242025!$E$2:$E$1315,TotalTeamGames20242025!AY$1,DataRegularSeason20242025!$D$2:$D$1315,TotalTeamGames20242025!$A35,DataRegularSeason20242025!$N$2:$N$1315,1)</f>
        <v>0</v>
      </c>
      <c r="BA35" s="21"/>
      <c r="BB35" s="22">
        <f>COUNTIFS(DataRegularSeason20242025!$E$2:$E$1315,TotalTeamGames20242025!BA$1,DataRegularSeason20242025!$D$2:$D$1315,TotalTeamGames20242025!$A35,DataRegularSeason20242025!$N$2:$N$1315,1)</f>
        <v>0</v>
      </c>
      <c r="BC35" s="21"/>
      <c r="BD35" s="22">
        <f>COUNTIFS(DataRegularSeason20242025!$E$2:$E$1315,TotalTeamGames20242025!BC$1,DataRegularSeason20242025!$D$2:$D$1315,TotalTeamGames20242025!$A35,DataRegularSeason20242025!$N$2:$N$1315,1)</f>
        <v>0</v>
      </c>
      <c r="BE35" s="21"/>
      <c r="BF35" s="22">
        <f>COUNTIFS(DataRegularSeason20242025!$E$2:$E$1315,TotalTeamGames20242025!BE$1,DataRegularSeason20242025!$D$2:$D$1315,TotalTeamGames20242025!$A35,DataRegularSeason20242025!$N$2:$N$1315,1)</f>
        <v>0</v>
      </c>
      <c r="BG35" s="21"/>
      <c r="BH35" s="22">
        <f>COUNTIFS(DataRegularSeason20242025!$E$2:$E$1315,TotalTeamGames20242025!BG$1,DataRegularSeason20242025!$D$2:$D$1315,TotalTeamGames20242025!$A35,DataRegularSeason20242025!$N$2:$N$1315,1)</f>
        <v>0</v>
      </c>
      <c r="BI35" s="21"/>
      <c r="BJ35" s="22">
        <f>COUNTIFS(DataRegularSeason20242025!$E$2:$E$1315,TotalTeamGames20242025!BI$1,DataRegularSeason20242025!$D$2:$D$1315,TotalTeamGames20242025!$A35,DataRegularSeason20242025!$N$2:$N$1315,1)</f>
        <v>0</v>
      </c>
      <c r="BK35" s="21"/>
      <c r="BL35" s="22">
        <f>COUNTIFS(DataRegularSeason20242025!$E$2:$E$1315,TotalTeamGames20242025!BK$1,DataRegularSeason20242025!$D$2:$D$1315,TotalTeamGames20242025!$A35,DataRegularSeason20242025!$N$2:$N$1315,1)</f>
        <v>0</v>
      </c>
      <c r="BM35" s="21"/>
      <c r="BN35" s="22">
        <f>COUNTIFS(DataRegularSeason20242025!$E$2:$E$1315,TotalTeamGames20242025!BM$1,DataRegularSeason20242025!$D$2:$D$1315,TotalTeamGames20242025!$A35,DataRegularSeason20242025!$N$2:$N$1315,1)</f>
        <v>0</v>
      </c>
      <c r="BO35" s="29">
        <f t="shared" si="0"/>
        <v>1</v>
      </c>
      <c r="BP35" s="44">
        <f t="shared" ref="BP35" si="31">BO35+BO36</f>
        <v>4</v>
      </c>
      <c r="BQ35" s="40">
        <f t="shared" ref="BQ35" si="32">82-BP35</f>
        <v>78</v>
      </c>
    </row>
    <row r="36" spans="1:69" x14ac:dyDescent="0.25">
      <c r="A36" s="41"/>
      <c r="B36" s="23" t="s">
        <v>80</v>
      </c>
      <c r="C36" s="24">
        <f>COUNTIFS(DataRegularSeason20242025!$D$2:$D$1315,TotalTeamGames20242025!C$1,DataRegularSeason20242025!$E$2:$E$1315,TotalTeamGames20242025!$A35,DataRegularSeason20242025!$N$2:$N$1315,1)</f>
        <v>0</v>
      </c>
      <c r="D36" s="26"/>
      <c r="E36" s="24">
        <f>COUNTIFS(DataRegularSeason20242025!$D$2:$D$1315,TotalTeamGames20242025!E$1,DataRegularSeason20242025!$E$2:$E$1315,TotalTeamGames20242025!$A35,DataRegularSeason20242025!$N$2:$N$1315,1)</f>
        <v>0</v>
      </c>
      <c r="F36" s="26"/>
      <c r="G36" s="24">
        <f>COUNTIFS(DataRegularSeason20242025!$D$2:$D$1315,TotalTeamGames20242025!G$1,DataRegularSeason20242025!$E$2:$E$1315,TotalTeamGames20242025!$A35,DataRegularSeason20242025!$N$2:$N$1315,1)</f>
        <v>0</v>
      </c>
      <c r="H36" s="26"/>
      <c r="I36" s="24">
        <f>COUNTIFS(DataRegularSeason20242025!$D$2:$D$1315,TotalTeamGames20242025!I$1,DataRegularSeason20242025!$E$2:$E$1315,TotalTeamGames20242025!$A35,DataRegularSeason20242025!$N$2:$N$1315,1)</f>
        <v>0</v>
      </c>
      <c r="J36" s="26"/>
      <c r="K36" s="24">
        <f>COUNTIFS(DataRegularSeason20242025!$D$2:$D$1315,TotalTeamGames20242025!K$1,DataRegularSeason20242025!$E$2:$E$1315,TotalTeamGames20242025!$A35,DataRegularSeason20242025!$N$2:$N$1315,1)</f>
        <v>0</v>
      </c>
      <c r="L36" s="26"/>
      <c r="M36" s="24">
        <f>COUNTIFS(DataRegularSeason20242025!$D$2:$D$1315,TotalTeamGames20242025!M$1,DataRegularSeason20242025!$E$2:$E$1315,TotalTeamGames20242025!$A35,DataRegularSeason20242025!$N$2:$N$1315,1)</f>
        <v>0</v>
      </c>
      <c r="N36" s="26"/>
      <c r="O36" s="24">
        <f>COUNTIFS(DataRegularSeason20242025!$D$2:$D$1315,TotalTeamGames20242025!O$1,DataRegularSeason20242025!$E$2:$E$1315,TotalTeamGames20242025!$A35,DataRegularSeason20242025!$N$2:$N$1315,1)</f>
        <v>0</v>
      </c>
      <c r="P36" s="26"/>
      <c r="Q36" s="24">
        <f>COUNTIFS(DataRegularSeason20242025!$D$2:$D$1315,TotalTeamGames20242025!Q$1,DataRegularSeason20242025!$E$2:$E$1315,TotalTeamGames20242025!$A35,DataRegularSeason20242025!$N$2:$N$1315,1)</f>
        <v>0</v>
      </c>
      <c r="R36" s="26"/>
      <c r="S36" s="24">
        <f>COUNTIFS(DataRegularSeason20242025!$D$2:$D$1315,TotalTeamGames20242025!S$1,DataRegularSeason20242025!$E$2:$E$1315,TotalTeamGames20242025!$A35,DataRegularSeason20242025!$N$2:$N$1315,1)</f>
        <v>1</v>
      </c>
      <c r="T36" s="26"/>
      <c r="U36" s="24">
        <f>COUNTIFS(DataRegularSeason20242025!$D$2:$D$1315,TotalTeamGames20242025!U$1,DataRegularSeason20242025!$E$2:$E$1315,TotalTeamGames20242025!$A35,DataRegularSeason20242025!$N$2:$N$1315,1)</f>
        <v>0</v>
      </c>
      <c r="V36" s="26"/>
      <c r="W36" s="24">
        <f>COUNTIFS(DataRegularSeason20242025!$D$2:$D$1315,TotalTeamGames20242025!W$1,DataRegularSeason20242025!$E$2:$E$1315,TotalTeamGames20242025!$A35,DataRegularSeason20242025!$N$2:$N$1315,1)</f>
        <v>1</v>
      </c>
      <c r="X36" s="26"/>
      <c r="Y36" s="24">
        <f>COUNTIFS(DataRegularSeason20242025!$D$2:$D$1315,TotalTeamGames20242025!Y$1,DataRegularSeason20242025!$E$2:$E$1315,TotalTeamGames20242025!$A35,DataRegularSeason20242025!$N$2:$N$1315,1)</f>
        <v>0</v>
      </c>
      <c r="Z36" s="26"/>
      <c r="AA36" s="24">
        <f>COUNTIFS(DataRegularSeason20242025!$D$2:$D$1315,TotalTeamGames20242025!AA$1,DataRegularSeason20242025!$E$2:$E$1315,TotalTeamGames20242025!$A35,DataRegularSeason20242025!$N$2:$N$1315,1)</f>
        <v>0</v>
      </c>
      <c r="AB36" s="26"/>
      <c r="AC36" s="24">
        <f>COUNTIFS(DataRegularSeason20242025!$D$2:$D$1315,TotalTeamGames20242025!AC$1,DataRegularSeason20242025!$E$2:$E$1315,TotalTeamGames20242025!$A35,DataRegularSeason20242025!$N$2:$N$1315,1)</f>
        <v>0</v>
      </c>
      <c r="AD36" s="26"/>
      <c r="AE36" s="24">
        <f>COUNTIFS(DataRegularSeason20242025!$D$2:$D$1315,TotalTeamGames20242025!AE$1,DataRegularSeason20242025!$E$2:$E$1315,TotalTeamGames20242025!$A35,DataRegularSeason20242025!$N$2:$N$1315,1)</f>
        <v>0</v>
      </c>
      <c r="AF36" s="26"/>
      <c r="AG36" s="24">
        <f>COUNTIFS(DataRegularSeason20242025!$D$2:$D$1315,TotalTeamGames20242025!AG$1,DataRegularSeason20242025!$E$2:$E$1315,TotalTeamGames20242025!$A35,DataRegularSeason20242025!$N$2:$N$1315,1)</f>
        <v>0</v>
      </c>
      <c r="AH36" s="26"/>
      <c r="AI36" s="24"/>
      <c r="AJ36" s="26"/>
      <c r="AK36" s="24">
        <f>COUNTIFS(DataRegularSeason20242025!$D$2:$D$1315,TotalTeamGames20242025!AK$1,DataRegularSeason20242025!$E$2:$E$1315,TotalTeamGames20242025!$A35,DataRegularSeason20242025!$N$2:$N$1315,1)</f>
        <v>0</v>
      </c>
      <c r="AL36" s="26"/>
      <c r="AM36" s="24">
        <f>COUNTIFS(DataRegularSeason20242025!$D$2:$D$1315,TotalTeamGames20242025!AM$1,DataRegularSeason20242025!$E$2:$E$1315,TotalTeamGames20242025!$A35,DataRegularSeason20242025!$N$2:$N$1315,1)</f>
        <v>0</v>
      </c>
      <c r="AN36" s="26"/>
      <c r="AO36" s="24">
        <f>COUNTIFS(DataRegularSeason20242025!$D$2:$D$1315,TotalTeamGames20242025!AO$1,DataRegularSeason20242025!$E$2:$E$1315,TotalTeamGames20242025!$A35,DataRegularSeason20242025!$N$2:$N$1315,1)</f>
        <v>0</v>
      </c>
      <c r="AP36" s="26"/>
      <c r="AQ36" s="24">
        <f>COUNTIFS(DataRegularSeason20242025!$D$2:$D$1315,TotalTeamGames20242025!AQ$1,DataRegularSeason20242025!$E$2:$E$1315,TotalTeamGames20242025!$A35,DataRegularSeason20242025!$N$2:$N$1315,1)</f>
        <v>0</v>
      </c>
      <c r="AR36" s="26"/>
      <c r="AS36" s="24">
        <f>COUNTIFS(DataRegularSeason20242025!$D$2:$D$1315,TotalTeamGames20242025!AS$1,DataRegularSeason20242025!$E$2:$E$1315,TotalTeamGames20242025!$A35,DataRegularSeason20242025!$N$2:$N$1315,1)</f>
        <v>0</v>
      </c>
      <c r="AT36" s="26"/>
      <c r="AU36" s="24">
        <f>COUNTIFS(DataRegularSeason20242025!$D$2:$D$1315,TotalTeamGames20242025!AU$1,DataRegularSeason20242025!$E$2:$E$1315,TotalTeamGames20242025!$A35,DataRegularSeason20242025!$N$2:$N$1315,1)</f>
        <v>1</v>
      </c>
      <c r="AV36" s="26"/>
      <c r="AW36" s="24">
        <f>COUNTIFS(DataRegularSeason20242025!$D$2:$D$1315,TotalTeamGames20242025!AW$1,DataRegularSeason20242025!$E$2:$E$1315,TotalTeamGames20242025!$A35,DataRegularSeason20242025!$N$2:$N$1315,1)</f>
        <v>0</v>
      </c>
      <c r="AX36" s="26"/>
      <c r="AY36" s="24">
        <f>COUNTIFS(DataRegularSeason20242025!$D$2:$D$1315,TotalTeamGames20242025!AY$1,DataRegularSeason20242025!$E$2:$E$1315,TotalTeamGames20242025!$A35,DataRegularSeason20242025!$N$2:$N$1315,1)</f>
        <v>0</v>
      </c>
      <c r="AZ36" s="26"/>
      <c r="BA36" s="24">
        <f>COUNTIFS(DataRegularSeason20242025!$D$2:$D$1315,TotalTeamGames20242025!BA$1,DataRegularSeason20242025!$E$2:$E$1315,TotalTeamGames20242025!$A35,DataRegularSeason20242025!$N$2:$N$1315,1)</f>
        <v>0</v>
      </c>
      <c r="BB36" s="26"/>
      <c r="BC36" s="24">
        <f>COUNTIFS(DataRegularSeason20242025!$D$2:$D$1315,TotalTeamGames20242025!BC$1,DataRegularSeason20242025!$E$2:$E$1315,TotalTeamGames20242025!$A35,DataRegularSeason20242025!$N$2:$N$1315,1)</f>
        <v>0</v>
      </c>
      <c r="BD36" s="26"/>
      <c r="BE36" s="24">
        <f>COUNTIFS(DataRegularSeason20242025!$D$2:$D$1315,TotalTeamGames20242025!BE$1,DataRegularSeason20242025!$E$2:$E$1315,TotalTeamGames20242025!$A35,DataRegularSeason20242025!$N$2:$N$1315,1)</f>
        <v>0</v>
      </c>
      <c r="BF36" s="26"/>
      <c r="BG36" s="24">
        <f>COUNTIFS(DataRegularSeason20242025!$D$2:$D$1315,TotalTeamGames20242025!BG$1,DataRegularSeason20242025!$E$2:$E$1315,TotalTeamGames20242025!$A35,DataRegularSeason20242025!$N$2:$N$1315,1)</f>
        <v>0</v>
      </c>
      <c r="BH36" s="26"/>
      <c r="BI36" s="24">
        <f>COUNTIFS(DataRegularSeason20242025!$D$2:$D$1315,TotalTeamGames20242025!BI$1,DataRegularSeason20242025!$E$2:$E$1315,TotalTeamGames20242025!$A35,DataRegularSeason20242025!$N$2:$N$1315,1)</f>
        <v>0</v>
      </c>
      <c r="BJ36" s="26"/>
      <c r="BK36" s="24">
        <f>COUNTIFS(DataRegularSeason20242025!$D$2:$D$1315,TotalTeamGames20242025!BK$1,DataRegularSeason20242025!$E$2:$E$1315,TotalTeamGames20242025!$A35,DataRegularSeason20242025!$N$2:$N$1315,1)</f>
        <v>0</v>
      </c>
      <c r="BL36" s="26"/>
      <c r="BM36" s="24">
        <f>COUNTIFS(DataRegularSeason20242025!$D$2:$D$1315,TotalTeamGames20242025!BM$1,DataRegularSeason20242025!$E$2:$E$1315,TotalTeamGames20242025!$A35,DataRegularSeason20242025!$N$2:$N$1315,1)</f>
        <v>0</v>
      </c>
      <c r="BN36" s="26"/>
      <c r="BO36" s="30">
        <f t="shared" si="0"/>
        <v>3</v>
      </c>
      <c r="BP36" s="44"/>
      <c r="BQ36" s="40"/>
    </row>
    <row r="37" spans="1:69" x14ac:dyDescent="0.25">
      <c r="A37" s="45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COUNTIFS(DataRegularSeason20242025!$E$2:$E$1315,TotalTeamGames20242025!C$1,DataRegularSeason20242025!$D$2:$D$1315,TotalTeamGames20242025!$A37,DataRegularSeason20242025!$N$2:$N$1315,1)</f>
        <v>0</v>
      </c>
      <c r="E37" s="21"/>
      <c r="F37" s="22">
        <f>COUNTIFS(DataRegularSeason20242025!$E$2:$E$1315,TotalTeamGames20242025!E$1,DataRegularSeason20242025!$D$2:$D$1315,TotalTeamGames20242025!$A37,DataRegularSeason20242025!$N$2:$N$1315,1)</f>
        <v>0</v>
      </c>
      <c r="G37" s="21"/>
      <c r="H37" s="22">
        <f>COUNTIFS(DataRegularSeason20242025!$E$2:$E$1315,TotalTeamGames20242025!G$1,DataRegularSeason20242025!$D$2:$D$1315,TotalTeamGames20242025!$A37,DataRegularSeason20242025!$N$2:$N$1315,1)</f>
        <v>0</v>
      </c>
      <c r="I37" s="21"/>
      <c r="J37" s="22">
        <f>COUNTIFS(DataRegularSeason20242025!$E$2:$E$1315,TotalTeamGames20242025!I$1,DataRegularSeason20242025!$D$2:$D$1315,TotalTeamGames20242025!$A37,DataRegularSeason20242025!$N$2:$N$1315,1)</f>
        <v>0</v>
      </c>
      <c r="K37" s="21"/>
      <c r="L37" s="22">
        <f>COUNTIFS(DataRegularSeason20242025!$E$2:$E$1315,TotalTeamGames20242025!K$1,DataRegularSeason20242025!$D$2:$D$1315,TotalTeamGames20242025!$A37,DataRegularSeason20242025!$N$2:$N$1315,1)</f>
        <v>0</v>
      </c>
      <c r="M37" s="21"/>
      <c r="N37" s="22">
        <f>COUNTIFS(DataRegularSeason20242025!$E$2:$E$1315,TotalTeamGames20242025!M$1,DataRegularSeason20242025!$D$2:$D$1315,TotalTeamGames20242025!$A37,DataRegularSeason20242025!$N$2:$N$1315,1)</f>
        <v>0</v>
      </c>
      <c r="O37" s="21"/>
      <c r="P37" s="22">
        <f>COUNTIFS(DataRegularSeason20242025!$E$2:$E$1315,TotalTeamGames20242025!O$1,DataRegularSeason20242025!$D$2:$D$1315,TotalTeamGames20242025!$A37,DataRegularSeason20242025!$N$2:$N$1315,1)</f>
        <v>0</v>
      </c>
      <c r="Q37" s="21"/>
      <c r="R37" s="22">
        <f>COUNTIFS(DataRegularSeason20242025!$E$2:$E$1315,TotalTeamGames20242025!Q$1,DataRegularSeason20242025!$D$2:$D$1315,TotalTeamGames20242025!$A37,DataRegularSeason20242025!$N$2:$N$1315,1)</f>
        <v>1</v>
      </c>
      <c r="S37" s="21"/>
      <c r="T37" s="22">
        <f>COUNTIFS(DataRegularSeason20242025!$E$2:$E$1315,TotalTeamGames20242025!S$1,DataRegularSeason20242025!$D$2:$D$1315,TotalTeamGames20242025!$A37,DataRegularSeason20242025!$N$2:$N$1315,1)</f>
        <v>1</v>
      </c>
      <c r="U37" s="21"/>
      <c r="V37" s="22">
        <f>COUNTIFS(DataRegularSeason20242025!$E$2:$E$1315,TotalTeamGames20242025!U$1,DataRegularSeason20242025!$D$2:$D$1315,TotalTeamGames20242025!$A37,DataRegularSeason20242025!$N$2:$N$1315,1)</f>
        <v>0</v>
      </c>
      <c r="W37" s="21"/>
      <c r="X37" s="22">
        <f>COUNTIFS(DataRegularSeason20242025!$E$2:$E$1315,TotalTeamGames20242025!W$1,DataRegularSeason20242025!$D$2:$D$1315,TotalTeamGames20242025!$A37,DataRegularSeason20242025!$N$2:$N$1315,1)</f>
        <v>0</v>
      </c>
      <c r="Y37" s="21"/>
      <c r="Z37" s="22">
        <f>COUNTIFS(DataRegularSeason20242025!$E$2:$E$1315,TotalTeamGames20242025!Y$1,DataRegularSeason20242025!$D$2:$D$1315,TotalTeamGames20242025!$A37,DataRegularSeason20242025!$N$2:$N$1315,1)</f>
        <v>0</v>
      </c>
      <c r="AA37" s="21"/>
      <c r="AB37" s="22">
        <f>COUNTIFS(DataRegularSeason20242025!$E$2:$E$1315,TotalTeamGames20242025!AA$1,DataRegularSeason20242025!$D$2:$D$1315,TotalTeamGames20242025!$A37,DataRegularSeason20242025!$N$2:$N$1315,1)</f>
        <v>0</v>
      </c>
      <c r="AC37" s="21"/>
      <c r="AD37" s="22">
        <f>COUNTIFS(DataRegularSeason20242025!$E$2:$E$1315,TotalTeamGames20242025!AC$1,DataRegularSeason20242025!$D$2:$D$1315,TotalTeamGames20242025!$A37,DataRegularSeason20242025!$N$2:$N$1315,1)</f>
        <v>0</v>
      </c>
      <c r="AE37" s="21"/>
      <c r="AF37" s="22">
        <f>COUNTIFS(DataRegularSeason20242025!$E$2:$E$1315,TotalTeamGames20242025!AE$1,DataRegularSeason20242025!$D$2:$D$1315,TotalTeamGames20242025!$A37,DataRegularSeason20242025!$N$2:$N$1315,1)</f>
        <v>0</v>
      </c>
      <c r="AG37" s="21"/>
      <c r="AH37" s="22">
        <f>COUNTIFS(DataRegularSeason20242025!$E$2:$E$1315,TotalTeamGames20242025!AG$1,DataRegularSeason20242025!$D$2:$D$1315,TotalTeamGames20242025!$A37,DataRegularSeason20242025!$N$2:$N$1315,1)</f>
        <v>0</v>
      </c>
      <c r="AI37" s="21"/>
      <c r="AJ37" s="22">
        <f>COUNTIFS(DataRegularSeason20242025!$E$2:$E$1315,TotalTeamGames20242025!AI$1,DataRegularSeason20242025!$D$2:$D$1315,TotalTeamGames20242025!$A37,DataRegularSeason20242025!$N$2:$N$1315,1)</f>
        <v>0</v>
      </c>
      <c r="AK37" s="21"/>
      <c r="AL37" s="25"/>
      <c r="AM37" s="21"/>
      <c r="AN37" s="22">
        <f>COUNTIFS(DataRegularSeason20242025!$E$2:$E$1315,TotalTeamGames20242025!AM$1,DataRegularSeason20242025!$D$2:$D$1315,TotalTeamGames20242025!$A37,DataRegularSeason20242025!$N$2:$N$1315,1)</f>
        <v>0</v>
      </c>
      <c r="AO37" s="21"/>
      <c r="AP37" s="22">
        <f>COUNTIFS(DataRegularSeason20242025!$E$2:$E$1315,TotalTeamGames20242025!AO$1,DataRegularSeason20242025!$D$2:$D$1315,TotalTeamGames20242025!$A37,DataRegularSeason20242025!$N$2:$N$1315,1)</f>
        <v>0</v>
      </c>
      <c r="AQ37" s="21"/>
      <c r="AR37" s="22">
        <f>COUNTIFS(DataRegularSeason20242025!$E$2:$E$1315,TotalTeamGames20242025!AQ$1,DataRegularSeason20242025!$D$2:$D$1315,TotalTeamGames20242025!$A37,DataRegularSeason20242025!$N$2:$N$1315,1)</f>
        <v>0</v>
      </c>
      <c r="AS37" s="21"/>
      <c r="AT37" s="22">
        <f>COUNTIFS(DataRegularSeason20242025!$E$2:$E$1315,TotalTeamGames20242025!AS$1,DataRegularSeason20242025!$D$2:$D$1315,TotalTeamGames20242025!$A37,DataRegularSeason20242025!$N$2:$N$1315,1)</f>
        <v>0</v>
      </c>
      <c r="AU37" s="21"/>
      <c r="AV37" s="22">
        <f>COUNTIFS(DataRegularSeason20242025!$E$2:$E$1315,TotalTeamGames20242025!AU$1,DataRegularSeason20242025!$D$2:$D$1315,TotalTeamGames20242025!$A37,DataRegularSeason20242025!$N$2:$N$1315,1)</f>
        <v>0</v>
      </c>
      <c r="AW37" s="21"/>
      <c r="AX37" s="22">
        <f>COUNTIFS(DataRegularSeason20242025!$E$2:$E$1315,TotalTeamGames20242025!AW$1,DataRegularSeason20242025!$D$2:$D$1315,TotalTeamGames20242025!$A37,DataRegularSeason20242025!$N$2:$N$1315,1)</f>
        <v>0</v>
      </c>
      <c r="AY37" s="21"/>
      <c r="AZ37" s="22">
        <f>COUNTIFS(DataRegularSeason20242025!$E$2:$E$1315,TotalTeamGames20242025!AY$1,DataRegularSeason20242025!$D$2:$D$1315,TotalTeamGames20242025!$A37,DataRegularSeason20242025!$N$2:$N$1315,1)</f>
        <v>1</v>
      </c>
      <c r="BA37" s="21"/>
      <c r="BB37" s="22">
        <f>COUNTIFS(DataRegularSeason20242025!$E$2:$E$1315,TotalTeamGames20242025!BA$1,DataRegularSeason20242025!$D$2:$D$1315,TotalTeamGames20242025!$A37,DataRegularSeason20242025!$N$2:$N$1315,1)</f>
        <v>0</v>
      </c>
      <c r="BC37" s="21"/>
      <c r="BD37" s="22">
        <f>COUNTIFS(DataRegularSeason20242025!$E$2:$E$1315,TotalTeamGames20242025!BC$1,DataRegularSeason20242025!$D$2:$D$1315,TotalTeamGames20242025!$A37,DataRegularSeason20242025!$N$2:$N$1315,1)</f>
        <v>0</v>
      </c>
      <c r="BE37" s="21"/>
      <c r="BF37" s="22">
        <f>COUNTIFS(DataRegularSeason20242025!$E$2:$E$1315,TotalTeamGames20242025!BE$1,DataRegularSeason20242025!$D$2:$D$1315,TotalTeamGames20242025!$A37,DataRegularSeason20242025!$N$2:$N$1315,1)</f>
        <v>0</v>
      </c>
      <c r="BG37" s="21"/>
      <c r="BH37" s="22">
        <f>COUNTIFS(DataRegularSeason20242025!$E$2:$E$1315,TotalTeamGames20242025!BG$1,DataRegularSeason20242025!$D$2:$D$1315,TotalTeamGames20242025!$A37,DataRegularSeason20242025!$N$2:$N$1315,1)</f>
        <v>0</v>
      </c>
      <c r="BI37" s="21"/>
      <c r="BJ37" s="22">
        <f>COUNTIFS(DataRegularSeason20242025!$E$2:$E$1315,TotalTeamGames20242025!BI$1,DataRegularSeason20242025!$D$2:$D$1315,TotalTeamGames20242025!$A37,DataRegularSeason20242025!$N$2:$N$1315,1)</f>
        <v>0</v>
      </c>
      <c r="BK37" s="21"/>
      <c r="BL37" s="22">
        <f>COUNTIFS(DataRegularSeason20242025!$E$2:$E$1315,TotalTeamGames20242025!BK$1,DataRegularSeason20242025!$D$2:$D$1315,TotalTeamGames20242025!$A37,DataRegularSeason20242025!$N$2:$N$1315,1)</f>
        <v>0</v>
      </c>
      <c r="BM37" s="21"/>
      <c r="BN37" s="22">
        <f>COUNTIFS(DataRegularSeason20242025!$E$2:$E$1315,TotalTeamGames20242025!BM$1,DataRegularSeason20242025!$D$2:$D$1315,TotalTeamGames20242025!$A37,DataRegularSeason20242025!$N$2:$N$1315,1)</f>
        <v>0</v>
      </c>
      <c r="BO37" s="29">
        <f t="shared" si="0"/>
        <v>3</v>
      </c>
      <c r="BP37" s="44">
        <f t="shared" ref="BP37" si="33">BO37+BO38</f>
        <v>4</v>
      </c>
      <c r="BQ37" s="40">
        <f t="shared" ref="BQ37" si="34">82-BP37</f>
        <v>78</v>
      </c>
    </row>
    <row r="38" spans="1:69" x14ac:dyDescent="0.25">
      <c r="A38" s="41"/>
      <c r="B38" s="23" t="s">
        <v>80</v>
      </c>
      <c r="C38" s="24">
        <f>COUNTIFS(DataRegularSeason20242025!$D$2:$D$1315,TotalTeamGames20242025!C$1,DataRegularSeason20242025!$E$2:$E$1315,TotalTeamGames20242025!$A37,DataRegularSeason20242025!$N$2:$N$1315,1)</f>
        <v>0</v>
      </c>
      <c r="D38" s="26"/>
      <c r="E38" s="24">
        <f>COUNTIFS(DataRegularSeason20242025!$D$2:$D$1315,TotalTeamGames20242025!E$1,DataRegularSeason20242025!$E$2:$E$1315,TotalTeamGames20242025!$A37,DataRegularSeason20242025!$N$2:$N$1315,1)</f>
        <v>0</v>
      </c>
      <c r="F38" s="26"/>
      <c r="G38" s="24">
        <f>COUNTIFS(DataRegularSeason20242025!$D$2:$D$1315,TotalTeamGames20242025!G$1,DataRegularSeason20242025!$E$2:$E$1315,TotalTeamGames20242025!$A37,DataRegularSeason20242025!$N$2:$N$1315,1)</f>
        <v>0</v>
      </c>
      <c r="H38" s="26"/>
      <c r="I38" s="24">
        <f>COUNTIFS(DataRegularSeason20242025!$D$2:$D$1315,TotalTeamGames20242025!I$1,DataRegularSeason20242025!$E$2:$E$1315,TotalTeamGames20242025!$A37,DataRegularSeason20242025!$N$2:$N$1315,1)</f>
        <v>0</v>
      </c>
      <c r="J38" s="26"/>
      <c r="K38" s="24">
        <f>COUNTIFS(DataRegularSeason20242025!$D$2:$D$1315,TotalTeamGames20242025!K$1,DataRegularSeason20242025!$E$2:$E$1315,TotalTeamGames20242025!$A37,DataRegularSeason20242025!$N$2:$N$1315,1)</f>
        <v>0</v>
      </c>
      <c r="L38" s="26"/>
      <c r="M38" s="24">
        <f>COUNTIFS(DataRegularSeason20242025!$D$2:$D$1315,TotalTeamGames20242025!M$1,DataRegularSeason20242025!$E$2:$E$1315,TotalTeamGames20242025!$A37,DataRegularSeason20242025!$N$2:$N$1315,1)</f>
        <v>0</v>
      </c>
      <c r="N38" s="26"/>
      <c r="O38" s="24">
        <f>COUNTIFS(DataRegularSeason20242025!$D$2:$D$1315,TotalTeamGames20242025!O$1,DataRegularSeason20242025!$E$2:$E$1315,TotalTeamGames20242025!$A37,DataRegularSeason20242025!$N$2:$N$1315,1)</f>
        <v>0</v>
      </c>
      <c r="P38" s="26"/>
      <c r="Q38" s="24">
        <f>COUNTIFS(DataRegularSeason20242025!$D$2:$D$1315,TotalTeamGames20242025!Q$1,DataRegularSeason20242025!$E$2:$E$1315,TotalTeamGames20242025!$A37,DataRegularSeason20242025!$N$2:$N$1315,1)</f>
        <v>0</v>
      </c>
      <c r="R38" s="26"/>
      <c r="S38" s="24">
        <f>COUNTIFS(DataRegularSeason20242025!$D$2:$D$1315,TotalTeamGames20242025!S$1,DataRegularSeason20242025!$E$2:$E$1315,TotalTeamGames20242025!$A37,DataRegularSeason20242025!$N$2:$N$1315,1)</f>
        <v>0</v>
      </c>
      <c r="T38" s="26"/>
      <c r="U38" s="24">
        <f>COUNTIFS(DataRegularSeason20242025!$D$2:$D$1315,TotalTeamGames20242025!U$1,DataRegularSeason20242025!$E$2:$E$1315,TotalTeamGames20242025!$A37,DataRegularSeason20242025!$N$2:$N$1315,1)</f>
        <v>0</v>
      </c>
      <c r="V38" s="26"/>
      <c r="W38" s="24">
        <f>COUNTIFS(DataRegularSeason20242025!$D$2:$D$1315,TotalTeamGames20242025!W$1,DataRegularSeason20242025!$E$2:$E$1315,TotalTeamGames20242025!$A37,DataRegularSeason20242025!$N$2:$N$1315,1)</f>
        <v>0</v>
      </c>
      <c r="X38" s="26"/>
      <c r="Y38" s="24">
        <f>COUNTIFS(DataRegularSeason20242025!$D$2:$D$1315,TotalTeamGames20242025!Y$1,DataRegularSeason20242025!$E$2:$E$1315,TotalTeamGames20242025!$A37,DataRegularSeason20242025!$N$2:$N$1315,1)</f>
        <v>0</v>
      </c>
      <c r="Z38" s="26"/>
      <c r="AA38" s="24">
        <f>COUNTIFS(DataRegularSeason20242025!$D$2:$D$1315,TotalTeamGames20242025!AA$1,DataRegularSeason20242025!$E$2:$E$1315,TotalTeamGames20242025!$A37,DataRegularSeason20242025!$N$2:$N$1315,1)</f>
        <v>0</v>
      </c>
      <c r="AB38" s="26"/>
      <c r="AC38" s="24">
        <f>COUNTIFS(DataRegularSeason20242025!$D$2:$D$1315,TotalTeamGames20242025!AC$1,DataRegularSeason20242025!$E$2:$E$1315,TotalTeamGames20242025!$A37,DataRegularSeason20242025!$N$2:$N$1315,1)</f>
        <v>0</v>
      </c>
      <c r="AD38" s="26"/>
      <c r="AE38" s="24">
        <f>COUNTIFS(DataRegularSeason20242025!$D$2:$D$1315,TotalTeamGames20242025!AE$1,DataRegularSeason20242025!$E$2:$E$1315,TotalTeamGames20242025!$A37,DataRegularSeason20242025!$N$2:$N$1315,1)</f>
        <v>0</v>
      </c>
      <c r="AF38" s="26"/>
      <c r="AG38" s="24">
        <f>COUNTIFS(DataRegularSeason20242025!$D$2:$D$1315,TotalTeamGames20242025!AG$1,DataRegularSeason20242025!$E$2:$E$1315,TotalTeamGames20242025!$A37,DataRegularSeason20242025!$N$2:$N$1315,1)</f>
        <v>0</v>
      </c>
      <c r="AH38" s="26"/>
      <c r="AI38" s="24">
        <f>COUNTIFS(DataRegularSeason20242025!$D$2:$D$1315,TotalTeamGames20242025!AI$1,DataRegularSeason20242025!$E$2:$E$1315,TotalTeamGames20242025!$A37,DataRegularSeason20242025!$N$2:$N$1315,1)</f>
        <v>0</v>
      </c>
      <c r="AJ38" s="26"/>
      <c r="AK38" s="24"/>
      <c r="AL38" s="26"/>
      <c r="AM38" s="24">
        <f>COUNTIFS(DataRegularSeason20242025!$D$2:$D$1315,TotalTeamGames20242025!AM$1,DataRegularSeason20242025!$E$2:$E$1315,TotalTeamGames20242025!$A37,DataRegularSeason20242025!$N$2:$N$1315,1)</f>
        <v>0</v>
      </c>
      <c r="AN38" s="26"/>
      <c r="AO38" s="24">
        <f>COUNTIFS(DataRegularSeason20242025!$D$2:$D$1315,TotalTeamGames20242025!AO$1,DataRegularSeason20242025!$E$2:$E$1315,TotalTeamGames20242025!$A37,DataRegularSeason20242025!$N$2:$N$1315,1)</f>
        <v>0</v>
      </c>
      <c r="AP38" s="26"/>
      <c r="AQ38" s="24">
        <f>COUNTIFS(DataRegularSeason20242025!$D$2:$D$1315,TotalTeamGames20242025!AQ$1,DataRegularSeason20242025!$E$2:$E$1315,TotalTeamGames20242025!$A37,DataRegularSeason20242025!$N$2:$N$1315,1)</f>
        <v>0</v>
      </c>
      <c r="AR38" s="26"/>
      <c r="AS38" s="24">
        <f>COUNTIFS(DataRegularSeason20242025!$D$2:$D$1315,TotalTeamGames20242025!AS$1,DataRegularSeason20242025!$E$2:$E$1315,TotalTeamGames20242025!$A37,DataRegularSeason20242025!$N$2:$N$1315,1)</f>
        <v>0</v>
      </c>
      <c r="AT38" s="26"/>
      <c r="AU38" s="24">
        <f>COUNTIFS(DataRegularSeason20242025!$D$2:$D$1315,TotalTeamGames20242025!AU$1,DataRegularSeason20242025!$E$2:$E$1315,TotalTeamGames20242025!$A37,DataRegularSeason20242025!$N$2:$N$1315,1)</f>
        <v>0</v>
      </c>
      <c r="AV38" s="26"/>
      <c r="AW38" s="24">
        <f>COUNTIFS(DataRegularSeason20242025!$D$2:$D$1315,TotalTeamGames20242025!AW$1,DataRegularSeason20242025!$E$2:$E$1315,TotalTeamGames20242025!$A37,DataRegularSeason20242025!$N$2:$N$1315,1)</f>
        <v>0</v>
      </c>
      <c r="AX38" s="26"/>
      <c r="AY38" s="24">
        <f>COUNTIFS(DataRegularSeason20242025!$D$2:$D$1315,TotalTeamGames20242025!AY$1,DataRegularSeason20242025!$E$2:$E$1315,TotalTeamGames20242025!$A37,DataRegularSeason20242025!$N$2:$N$1315,1)</f>
        <v>0</v>
      </c>
      <c r="AZ38" s="26"/>
      <c r="BA38" s="24">
        <f>COUNTIFS(DataRegularSeason20242025!$D$2:$D$1315,TotalTeamGames20242025!BA$1,DataRegularSeason20242025!$E$2:$E$1315,TotalTeamGames20242025!$A37,DataRegularSeason20242025!$N$2:$N$1315,1)</f>
        <v>0</v>
      </c>
      <c r="BB38" s="26"/>
      <c r="BC38" s="24">
        <f>COUNTIFS(DataRegularSeason20242025!$D$2:$D$1315,TotalTeamGames20242025!BC$1,DataRegularSeason20242025!$E$2:$E$1315,TotalTeamGames20242025!$A37,DataRegularSeason20242025!$N$2:$N$1315,1)</f>
        <v>0</v>
      </c>
      <c r="BD38" s="26"/>
      <c r="BE38" s="24">
        <f>COUNTIFS(DataRegularSeason20242025!$D$2:$D$1315,TotalTeamGames20242025!BE$1,DataRegularSeason20242025!$E$2:$E$1315,TotalTeamGames20242025!$A37,DataRegularSeason20242025!$N$2:$N$1315,1)</f>
        <v>1</v>
      </c>
      <c r="BF38" s="26"/>
      <c r="BG38" s="24">
        <f>COUNTIFS(DataRegularSeason20242025!$D$2:$D$1315,TotalTeamGames20242025!BG$1,DataRegularSeason20242025!$E$2:$E$1315,TotalTeamGames20242025!$A37,DataRegularSeason20242025!$N$2:$N$1315,1)</f>
        <v>0</v>
      </c>
      <c r="BH38" s="26"/>
      <c r="BI38" s="24">
        <f>COUNTIFS(DataRegularSeason20242025!$D$2:$D$1315,TotalTeamGames20242025!BI$1,DataRegularSeason20242025!$E$2:$E$1315,TotalTeamGames20242025!$A37,DataRegularSeason20242025!$N$2:$N$1315,1)</f>
        <v>0</v>
      </c>
      <c r="BJ38" s="26"/>
      <c r="BK38" s="24">
        <f>COUNTIFS(DataRegularSeason20242025!$D$2:$D$1315,TotalTeamGames20242025!BK$1,DataRegularSeason20242025!$E$2:$E$1315,TotalTeamGames20242025!$A37,DataRegularSeason20242025!$N$2:$N$1315,1)</f>
        <v>0</v>
      </c>
      <c r="BL38" s="26"/>
      <c r="BM38" s="24">
        <f>COUNTIFS(DataRegularSeason20242025!$D$2:$D$1315,TotalTeamGames20242025!BM$1,DataRegularSeason20242025!$E$2:$E$1315,TotalTeamGames20242025!$A37,DataRegularSeason20242025!$N$2:$N$1315,1)</f>
        <v>0</v>
      </c>
      <c r="BN38" s="26"/>
      <c r="BO38" s="30">
        <f t="shared" si="0"/>
        <v>1</v>
      </c>
      <c r="BP38" s="44"/>
      <c r="BQ38" s="40"/>
    </row>
    <row r="39" spans="1:69" x14ac:dyDescent="0.25">
      <c r="A39" s="45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COUNTIFS(DataRegularSeason20242025!$E$2:$E$1315,TotalTeamGames20242025!C$1,DataRegularSeason20242025!$D$2:$D$1315,TotalTeamGames20242025!$A39,DataRegularSeason20242025!$N$2:$N$1315,1)</f>
        <v>0</v>
      </c>
      <c r="E39" s="21"/>
      <c r="F39" s="22">
        <f>COUNTIFS(DataRegularSeason20242025!$E$2:$E$1315,TotalTeamGames20242025!E$1,DataRegularSeason20242025!$D$2:$D$1315,TotalTeamGames20242025!$A39,DataRegularSeason20242025!$N$2:$N$1315,1)</f>
        <v>0</v>
      </c>
      <c r="G39" s="21"/>
      <c r="H39" s="22">
        <f>COUNTIFS(DataRegularSeason20242025!$E$2:$E$1315,TotalTeamGames20242025!G$1,DataRegularSeason20242025!$D$2:$D$1315,TotalTeamGames20242025!$A39,DataRegularSeason20242025!$N$2:$N$1315,1)</f>
        <v>0</v>
      </c>
      <c r="I39" s="21"/>
      <c r="J39" s="22">
        <f>COUNTIFS(DataRegularSeason20242025!$E$2:$E$1315,TotalTeamGames20242025!I$1,DataRegularSeason20242025!$D$2:$D$1315,TotalTeamGames20242025!$A39,DataRegularSeason20242025!$N$2:$N$1315,1)</f>
        <v>0</v>
      </c>
      <c r="K39" s="21"/>
      <c r="L39" s="22">
        <f>COUNTIFS(DataRegularSeason20242025!$E$2:$E$1315,TotalTeamGames20242025!K$1,DataRegularSeason20242025!$D$2:$D$1315,TotalTeamGames20242025!$A39,DataRegularSeason20242025!$N$2:$N$1315,1)</f>
        <v>0</v>
      </c>
      <c r="M39" s="21"/>
      <c r="N39" s="22">
        <f>COUNTIFS(DataRegularSeason20242025!$E$2:$E$1315,TotalTeamGames20242025!M$1,DataRegularSeason20242025!$D$2:$D$1315,TotalTeamGames20242025!$A39,DataRegularSeason20242025!$N$2:$N$1315,1)</f>
        <v>0</v>
      </c>
      <c r="O39" s="21"/>
      <c r="P39" s="22">
        <f>COUNTIFS(DataRegularSeason20242025!$E$2:$E$1315,TotalTeamGames20242025!O$1,DataRegularSeason20242025!$D$2:$D$1315,TotalTeamGames20242025!$A39,DataRegularSeason20242025!$N$2:$N$1315,1)</f>
        <v>0</v>
      </c>
      <c r="Q39" s="21"/>
      <c r="R39" s="22">
        <f>COUNTIFS(DataRegularSeason20242025!$E$2:$E$1315,TotalTeamGames20242025!Q$1,DataRegularSeason20242025!$D$2:$D$1315,TotalTeamGames20242025!$A39,DataRegularSeason20242025!$N$2:$N$1315,1)</f>
        <v>0</v>
      </c>
      <c r="S39" s="21"/>
      <c r="T39" s="22">
        <f>COUNTIFS(DataRegularSeason20242025!$E$2:$E$1315,TotalTeamGames20242025!S$1,DataRegularSeason20242025!$D$2:$D$1315,TotalTeamGames20242025!$A39,DataRegularSeason20242025!$N$2:$N$1315,1)</f>
        <v>0</v>
      </c>
      <c r="U39" s="21"/>
      <c r="V39" s="22">
        <f>COUNTIFS(DataRegularSeason20242025!$E$2:$E$1315,TotalTeamGames20242025!U$1,DataRegularSeason20242025!$D$2:$D$1315,TotalTeamGames20242025!$A39,DataRegularSeason20242025!$N$2:$N$1315,1)</f>
        <v>1</v>
      </c>
      <c r="W39" s="21"/>
      <c r="X39" s="22">
        <f>COUNTIFS(DataRegularSeason20242025!$E$2:$E$1315,TotalTeamGames20242025!W$1,DataRegularSeason20242025!$D$2:$D$1315,TotalTeamGames20242025!$A39,DataRegularSeason20242025!$N$2:$N$1315,1)</f>
        <v>0</v>
      </c>
      <c r="Y39" s="21"/>
      <c r="Z39" s="22">
        <f>COUNTIFS(DataRegularSeason20242025!$E$2:$E$1315,TotalTeamGames20242025!Y$1,DataRegularSeason20242025!$D$2:$D$1315,TotalTeamGames20242025!$A39,DataRegularSeason20242025!$N$2:$N$1315,1)</f>
        <v>0</v>
      </c>
      <c r="AA39" s="21"/>
      <c r="AB39" s="22">
        <f>COUNTIFS(DataRegularSeason20242025!$E$2:$E$1315,TotalTeamGames20242025!AA$1,DataRegularSeason20242025!$D$2:$D$1315,TotalTeamGames20242025!$A39,DataRegularSeason20242025!$N$2:$N$1315,1)</f>
        <v>0</v>
      </c>
      <c r="AC39" s="21"/>
      <c r="AD39" s="22">
        <f>COUNTIFS(DataRegularSeason20242025!$E$2:$E$1315,TotalTeamGames20242025!AC$1,DataRegularSeason20242025!$D$2:$D$1315,TotalTeamGames20242025!$A39,DataRegularSeason20242025!$N$2:$N$1315,1)</f>
        <v>0</v>
      </c>
      <c r="AE39" s="21"/>
      <c r="AF39" s="22">
        <f>COUNTIFS(DataRegularSeason20242025!$E$2:$E$1315,TotalTeamGames20242025!AE$1,DataRegularSeason20242025!$D$2:$D$1315,TotalTeamGames20242025!$A39,DataRegularSeason20242025!$N$2:$N$1315,1)</f>
        <v>0</v>
      </c>
      <c r="AG39" s="21"/>
      <c r="AH39" s="22">
        <f>COUNTIFS(DataRegularSeason20242025!$E$2:$E$1315,TotalTeamGames20242025!AG$1,DataRegularSeason20242025!$D$2:$D$1315,TotalTeamGames20242025!$A39,DataRegularSeason20242025!$N$2:$N$1315,1)</f>
        <v>0</v>
      </c>
      <c r="AI39" s="21"/>
      <c r="AJ39" s="22">
        <f>COUNTIFS(DataRegularSeason20242025!$E$2:$E$1315,TotalTeamGames20242025!AI$1,DataRegularSeason20242025!$D$2:$D$1315,TotalTeamGames20242025!$A39,DataRegularSeason20242025!$N$2:$N$1315,1)</f>
        <v>0</v>
      </c>
      <c r="AK39" s="21"/>
      <c r="AL39" s="22">
        <f>COUNTIFS(DataRegularSeason20242025!$E$2:$E$1315,TotalTeamGames20242025!AK$1,DataRegularSeason20242025!$D$2:$D$1315,TotalTeamGames20242025!$A39,DataRegularSeason20242025!$N$2:$N$1315,1)</f>
        <v>0</v>
      </c>
      <c r="AM39" s="21"/>
      <c r="AN39" s="25"/>
      <c r="AO39" s="21"/>
      <c r="AP39" s="22">
        <f>COUNTIFS(DataRegularSeason20242025!$E$2:$E$1315,TotalTeamGames20242025!AO$1,DataRegularSeason20242025!$D$2:$D$1315,TotalTeamGames20242025!$A39,DataRegularSeason20242025!$N$2:$N$1315,1)</f>
        <v>0</v>
      </c>
      <c r="AQ39" s="21"/>
      <c r="AR39" s="22">
        <f>COUNTIFS(DataRegularSeason20242025!$E$2:$E$1315,TotalTeamGames20242025!AQ$1,DataRegularSeason20242025!$D$2:$D$1315,TotalTeamGames20242025!$A39,DataRegularSeason20242025!$N$2:$N$1315,1)</f>
        <v>0</v>
      </c>
      <c r="AS39" s="21"/>
      <c r="AT39" s="22">
        <f>COUNTIFS(DataRegularSeason20242025!$E$2:$E$1315,TotalTeamGames20242025!AS$1,DataRegularSeason20242025!$D$2:$D$1315,TotalTeamGames20242025!$A39,DataRegularSeason20242025!$N$2:$N$1315,1)</f>
        <v>1</v>
      </c>
      <c r="AU39" s="21"/>
      <c r="AV39" s="22">
        <f>COUNTIFS(DataRegularSeason20242025!$E$2:$E$1315,TotalTeamGames20242025!AU$1,DataRegularSeason20242025!$D$2:$D$1315,TotalTeamGames20242025!$A39,DataRegularSeason20242025!$N$2:$N$1315,1)</f>
        <v>0</v>
      </c>
      <c r="AW39" s="21"/>
      <c r="AX39" s="22">
        <f>COUNTIFS(DataRegularSeason20242025!$E$2:$E$1315,TotalTeamGames20242025!AW$1,DataRegularSeason20242025!$D$2:$D$1315,TotalTeamGames20242025!$A39,DataRegularSeason20242025!$N$2:$N$1315,1)</f>
        <v>0</v>
      </c>
      <c r="AY39" s="21"/>
      <c r="AZ39" s="22">
        <f>COUNTIFS(DataRegularSeason20242025!$E$2:$E$1315,TotalTeamGames20242025!AY$1,DataRegularSeason20242025!$D$2:$D$1315,TotalTeamGames20242025!$A39,DataRegularSeason20242025!$N$2:$N$1315,1)</f>
        <v>0</v>
      </c>
      <c r="BA39" s="21"/>
      <c r="BB39" s="22">
        <f>COUNTIFS(DataRegularSeason20242025!$E$2:$E$1315,TotalTeamGames20242025!BA$1,DataRegularSeason20242025!$D$2:$D$1315,TotalTeamGames20242025!$A39,DataRegularSeason20242025!$N$2:$N$1315,1)</f>
        <v>0</v>
      </c>
      <c r="BC39" s="21"/>
      <c r="BD39" s="22">
        <f>COUNTIFS(DataRegularSeason20242025!$E$2:$E$1315,TotalTeamGames20242025!BC$1,DataRegularSeason20242025!$D$2:$D$1315,TotalTeamGames20242025!$A39,DataRegularSeason20242025!$N$2:$N$1315,1)</f>
        <v>0</v>
      </c>
      <c r="BE39" s="21"/>
      <c r="BF39" s="22">
        <f>COUNTIFS(DataRegularSeason20242025!$E$2:$E$1315,TotalTeamGames20242025!BE$1,DataRegularSeason20242025!$D$2:$D$1315,TotalTeamGames20242025!$A39,DataRegularSeason20242025!$N$2:$N$1315,1)</f>
        <v>0</v>
      </c>
      <c r="BG39" s="21"/>
      <c r="BH39" s="22">
        <f>COUNTIFS(DataRegularSeason20242025!$E$2:$E$1315,TotalTeamGames20242025!BG$1,DataRegularSeason20242025!$D$2:$D$1315,TotalTeamGames20242025!$A39,DataRegularSeason20242025!$N$2:$N$1315,1)</f>
        <v>0</v>
      </c>
      <c r="BI39" s="21"/>
      <c r="BJ39" s="22">
        <f>COUNTIFS(DataRegularSeason20242025!$E$2:$E$1315,TotalTeamGames20242025!BI$1,DataRegularSeason20242025!$D$2:$D$1315,TotalTeamGames20242025!$A39,DataRegularSeason20242025!$N$2:$N$1315,1)</f>
        <v>0</v>
      </c>
      <c r="BK39" s="21"/>
      <c r="BL39" s="22">
        <f>COUNTIFS(DataRegularSeason20242025!$E$2:$E$1315,TotalTeamGames20242025!BK$1,DataRegularSeason20242025!$D$2:$D$1315,TotalTeamGames20242025!$A39,DataRegularSeason20242025!$N$2:$N$1315,1)</f>
        <v>0</v>
      </c>
      <c r="BM39" s="21"/>
      <c r="BN39" s="22">
        <f>COUNTIFS(DataRegularSeason20242025!$E$2:$E$1315,TotalTeamGames20242025!BM$1,DataRegularSeason20242025!$D$2:$D$1315,TotalTeamGames20242025!$A39,DataRegularSeason20242025!$N$2:$N$1315,1)</f>
        <v>0</v>
      </c>
      <c r="BO39" s="29">
        <f t="shared" si="0"/>
        <v>2</v>
      </c>
      <c r="BP39" s="44">
        <f t="shared" ref="BP39" si="35">BO39+BO40</f>
        <v>4</v>
      </c>
      <c r="BQ39" s="40">
        <f t="shared" ref="BQ39" si="36">82-BP39</f>
        <v>78</v>
      </c>
    </row>
    <row r="40" spans="1:69" x14ac:dyDescent="0.25">
      <c r="A40" s="41"/>
      <c r="B40" s="23" t="s">
        <v>80</v>
      </c>
      <c r="C40" s="24">
        <f>COUNTIFS(DataRegularSeason20242025!$D$2:$D$1315,TotalTeamGames20242025!C$1,DataRegularSeason20242025!$E$2:$E$1315,TotalTeamGames20242025!$A39,DataRegularSeason20242025!$N$2:$N$1315,1)</f>
        <v>0</v>
      </c>
      <c r="D40" s="26"/>
      <c r="E40" s="24">
        <f>COUNTIFS(DataRegularSeason20242025!$D$2:$D$1315,TotalTeamGames20242025!E$1,DataRegularSeason20242025!$E$2:$E$1315,TotalTeamGames20242025!$A39,DataRegularSeason20242025!$N$2:$N$1315,1)</f>
        <v>0</v>
      </c>
      <c r="F40" s="26"/>
      <c r="G40" s="24">
        <f>COUNTIFS(DataRegularSeason20242025!$D$2:$D$1315,TotalTeamGames20242025!G$1,DataRegularSeason20242025!$E$2:$E$1315,TotalTeamGames20242025!$A39,DataRegularSeason20242025!$N$2:$N$1315,1)</f>
        <v>0</v>
      </c>
      <c r="H40" s="26"/>
      <c r="I40" s="24">
        <f>COUNTIFS(DataRegularSeason20242025!$D$2:$D$1315,TotalTeamGames20242025!I$1,DataRegularSeason20242025!$E$2:$E$1315,TotalTeamGames20242025!$A39,DataRegularSeason20242025!$N$2:$N$1315,1)</f>
        <v>0</v>
      </c>
      <c r="J40" s="26"/>
      <c r="K40" s="24">
        <f>COUNTIFS(DataRegularSeason20242025!$D$2:$D$1315,TotalTeamGames20242025!K$1,DataRegularSeason20242025!$E$2:$E$1315,TotalTeamGames20242025!$A39,DataRegularSeason20242025!$N$2:$N$1315,1)</f>
        <v>0</v>
      </c>
      <c r="L40" s="26"/>
      <c r="M40" s="24">
        <f>COUNTIFS(DataRegularSeason20242025!$D$2:$D$1315,TotalTeamGames20242025!M$1,DataRegularSeason20242025!$E$2:$E$1315,TotalTeamGames20242025!$A39,DataRegularSeason20242025!$N$2:$N$1315,1)</f>
        <v>0</v>
      </c>
      <c r="N40" s="26"/>
      <c r="O40" s="24">
        <f>COUNTIFS(DataRegularSeason20242025!$D$2:$D$1315,TotalTeamGames20242025!O$1,DataRegularSeason20242025!$E$2:$E$1315,TotalTeamGames20242025!$A39,DataRegularSeason20242025!$N$2:$N$1315,1)</f>
        <v>0</v>
      </c>
      <c r="P40" s="26"/>
      <c r="Q40" s="24">
        <f>COUNTIFS(DataRegularSeason20242025!$D$2:$D$1315,TotalTeamGames20242025!Q$1,DataRegularSeason20242025!$E$2:$E$1315,TotalTeamGames20242025!$A39,DataRegularSeason20242025!$N$2:$N$1315,1)</f>
        <v>0</v>
      </c>
      <c r="R40" s="26"/>
      <c r="S40" s="24">
        <f>COUNTIFS(DataRegularSeason20242025!$D$2:$D$1315,TotalTeamGames20242025!S$1,DataRegularSeason20242025!$E$2:$E$1315,TotalTeamGames20242025!$A39,DataRegularSeason20242025!$N$2:$N$1315,1)</f>
        <v>0</v>
      </c>
      <c r="T40" s="26"/>
      <c r="U40" s="24">
        <f>COUNTIFS(DataRegularSeason20242025!$D$2:$D$1315,TotalTeamGames20242025!U$1,DataRegularSeason20242025!$E$2:$E$1315,TotalTeamGames20242025!$A39,DataRegularSeason20242025!$N$2:$N$1315,1)</f>
        <v>1</v>
      </c>
      <c r="V40" s="26"/>
      <c r="W40" s="24">
        <f>COUNTIFS(DataRegularSeason20242025!$D$2:$D$1315,TotalTeamGames20242025!W$1,DataRegularSeason20242025!$E$2:$E$1315,TotalTeamGames20242025!$A39,DataRegularSeason20242025!$N$2:$N$1315,1)</f>
        <v>0</v>
      </c>
      <c r="X40" s="26"/>
      <c r="Y40" s="24">
        <f>COUNTIFS(DataRegularSeason20242025!$D$2:$D$1315,TotalTeamGames20242025!Y$1,DataRegularSeason20242025!$E$2:$E$1315,TotalTeamGames20242025!$A39,DataRegularSeason20242025!$N$2:$N$1315,1)</f>
        <v>0</v>
      </c>
      <c r="Z40" s="26"/>
      <c r="AA40" s="24">
        <f>COUNTIFS(DataRegularSeason20242025!$D$2:$D$1315,TotalTeamGames20242025!AA$1,DataRegularSeason20242025!$E$2:$E$1315,TotalTeamGames20242025!$A39,DataRegularSeason20242025!$N$2:$N$1315,1)</f>
        <v>0</v>
      </c>
      <c r="AB40" s="26"/>
      <c r="AC40" s="24">
        <f>COUNTIFS(DataRegularSeason20242025!$D$2:$D$1315,TotalTeamGames20242025!AC$1,DataRegularSeason20242025!$E$2:$E$1315,TotalTeamGames20242025!$A39,DataRegularSeason20242025!$N$2:$N$1315,1)</f>
        <v>0</v>
      </c>
      <c r="AD40" s="26"/>
      <c r="AE40" s="24">
        <f>COUNTIFS(DataRegularSeason20242025!$D$2:$D$1315,TotalTeamGames20242025!AE$1,DataRegularSeason20242025!$E$2:$E$1315,TotalTeamGames20242025!$A39,DataRegularSeason20242025!$N$2:$N$1315,1)</f>
        <v>0</v>
      </c>
      <c r="AF40" s="26"/>
      <c r="AG40" s="24">
        <f>COUNTIFS(DataRegularSeason20242025!$D$2:$D$1315,TotalTeamGames20242025!AG$1,DataRegularSeason20242025!$E$2:$E$1315,TotalTeamGames20242025!$A39,DataRegularSeason20242025!$N$2:$N$1315,1)</f>
        <v>0</v>
      </c>
      <c r="AH40" s="26"/>
      <c r="AI40" s="24">
        <f>COUNTIFS(DataRegularSeason20242025!$D$2:$D$1315,TotalTeamGames20242025!AI$1,DataRegularSeason20242025!$E$2:$E$1315,TotalTeamGames20242025!$A39,DataRegularSeason20242025!$N$2:$N$1315,1)</f>
        <v>0</v>
      </c>
      <c r="AJ40" s="26"/>
      <c r="AK40" s="24">
        <f>COUNTIFS(DataRegularSeason20242025!$D$2:$D$1315,TotalTeamGames20242025!AK$1,DataRegularSeason20242025!$E$2:$E$1315,TotalTeamGames20242025!$A39,DataRegularSeason20242025!$N$2:$N$1315,1)</f>
        <v>0</v>
      </c>
      <c r="AL40" s="26"/>
      <c r="AM40" s="24"/>
      <c r="AN40" s="26"/>
      <c r="AO40" s="24">
        <f>COUNTIFS(DataRegularSeason20242025!$D$2:$D$1315,TotalTeamGames20242025!AO$1,DataRegularSeason20242025!$E$2:$E$1315,TotalTeamGames20242025!$A39,DataRegularSeason20242025!$N$2:$N$1315,1)</f>
        <v>0</v>
      </c>
      <c r="AP40" s="26"/>
      <c r="AQ40" s="24">
        <f>COUNTIFS(DataRegularSeason20242025!$D$2:$D$1315,TotalTeamGames20242025!AQ$1,DataRegularSeason20242025!$E$2:$E$1315,TotalTeamGames20242025!$A39,DataRegularSeason20242025!$N$2:$N$1315,1)</f>
        <v>0</v>
      </c>
      <c r="AR40" s="26"/>
      <c r="AS40" s="24">
        <f>COUNTIFS(DataRegularSeason20242025!$D$2:$D$1315,TotalTeamGames20242025!AS$1,DataRegularSeason20242025!$E$2:$E$1315,TotalTeamGames20242025!$A39,DataRegularSeason20242025!$N$2:$N$1315,1)</f>
        <v>0</v>
      </c>
      <c r="AT40" s="26"/>
      <c r="AU40" s="24">
        <f>COUNTIFS(DataRegularSeason20242025!$D$2:$D$1315,TotalTeamGames20242025!AU$1,DataRegularSeason20242025!$E$2:$E$1315,TotalTeamGames20242025!$A39,DataRegularSeason20242025!$N$2:$N$1315,1)</f>
        <v>0</v>
      </c>
      <c r="AV40" s="26"/>
      <c r="AW40" s="24">
        <f>COUNTIFS(DataRegularSeason20242025!$D$2:$D$1315,TotalTeamGames20242025!AW$1,DataRegularSeason20242025!$E$2:$E$1315,TotalTeamGames20242025!$A39,DataRegularSeason20242025!$N$2:$N$1315,1)</f>
        <v>0</v>
      </c>
      <c r="AX40" s="26"/>
      <c r="AY40" s="24">
        <f>COUNTIFS(DataRegularSeason20242025!$D$2:$D$1315,TotalTeamGames20242025!AY$1,DataRegularSeason20242025!$E$2:$E$1315,TotalTeamGames20242025!$A39,DataRegularSeason20242025!$N$2:$N$1315,1)</f>
        <v>0</v>
      </c>
      <c r="AZ40" s="26"/>
      <c r="BA40" s="24">
        <f>COUNTIFS(DataRegularSeason20242025!$D$2:$D$1315,TotalTeamGames20242025!BA$1,DataRegularSeason20242025!$E$2:$E$1315,TotalTeamGames20242025!$A39,DataRegularSeason20242025!$N$2:$N$1315,1)</f>
        <v>0</v>
      </c>
      <c r="BB40" s="26"/>
      <c r="BC40" s="24">
        <f>COUNTIFS(DataRegularSeason20242025!$D$2:$D$1315,TotalTeamGames20242025!BC$1,DataRegularSeason20242025!$E$2:$E$1315,TotalTeamGames20242025!$A39,DataRegularSeason20242025!$N$2:$N$1315,1)</f>
        <v>0</v>
      </c>
      <c r="BD40" s="26"/>
      <c r="BE40" s="24">
        <f>COUNTIFS(DataRegularSeason20242025!$D$2:$D$1315,TotalTeamGames20242025!BE$1,DataRegularSeason20242025!$E$2:$E$1315,TotalTeamGames20242025!$A39,DataRegularSeason20242025!$N$2:$N$1315,1)</f>
        <v>1</v>
      </c>
      <c r="BF40" s="26"/>
      <c r="BG40" s="24">
        <f>COUNTIFS(DataRegularSeason20242025!$D$2:$D$1315,TotalTeamGames20242025!BG$1,DataRegularSeason20242025!$E$2:$E$1315,TotalTeamGames20242025!$A39,DataRegularSeason20242025!$N$2:$N$1315,1)</f>
        <v>0</v>
      </c>
      <c r="BH40" s="26"/>
      <c r="BI40" s="24">
        <f>COUNTIFS(DataRegularSeason20242025!$D$2:$D$1315,TotalTeamGames20242025!BI$1,DataRegularSeason20242025!$E$2:$E$1315,TotalTeamGames20242025!$A39,DataRegularSeason20242025!$N$2:$N$1315,1)</f>
        <v>0</v>
      </c>
      <c r="BJ40" s="26"/>
      <c r="BK40" s="24">
        <f>COUNTIFS(DataRegularSeason20242025!$D$2:$D$1315,TotalTeamGames20242025!BK$1,DataRegularSeason20242025!$E$2:$E$1315,TotalTeamGames20242025!$A39,DataRegularSeason20242025!$N$2:$N$1315,1)</f>
        <v>0</v>
      </c>
      <c r="BL40" s="26"/>
      <c r="BM40" s="24">
        <f>COUNTIFS(DataRegularSeason20242025!$D$2:$D$1315,TotalTeamGames20242025!BM$1,DataRegularSeason20242025!$E$2:$E$1315,TotalTeamGames20242025!$A39,DataRegularSeason20242025!$N$2:$N$1315,1)</f>
        <v>0</v>
      </c>
      <c r="BN40" s="26"/>
      <c r="BO40" s="30">
        <f t="shared" si="0"/>
        <v>2</v>
      </c>
      <c r="BP40" s="44"/>
      <c r="BQ40" s="40"/>
    </row>
    <row r="41" spans="1:69" x14ac:dyDescent="0.25">
      <c r="A41" s="45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COUNTIFS(DataRegularSeason20242025!$E$2:$E$1315,TotalTeamGames20242025!C$1,DataRegularSeason20242025!$D$2:$D$1315,TotalTeamGames20242025!$A41,DataRegularSeason20242025!$N$2:$N$1315,1)</f>
        <v>0</v>
      </c>
      <c r="E41" s="21"/>
      <c r="F41" s="22">
        <f>COUNTIFS(DataRegularSeason20242025!$E$2:$E$1315,TotalTeamGames20242025!E$1,DataRegularSeason20242025!$D$2:$D$1315,TotalTeamGames20242025!$A41,DataRegularSeason20242025!$N$2:$N$1315,1)</f>
        <v>0</v>
      </c>
      <c r="G41" s="21"/>
      <c r="H41" s="22">
        <f>COUNTIFS(DataRegularSeason20242025!$E$2:$E$1315,TotalTeamGames20242025!G$1,DataRegularSeason20242025!$D$2:$D$1315,TotalTeamGames20242025!$A41,DataRegularSeason20242025!$N$2:$N$1315,1)</f>
        <v>0</v>
      </c>
      <c r="I41" s="21"/>
      <c r="J41" s="22">
        <f>COUNTIFS(DataRegularSeason20242025!$E$2:$E$1315,TotalTeamGames20242025!I$1,DataRegularSeason20242025!$D$2:$D$1315,TotalTeamGames20242025!$A41,DataRegularSeason20242025!$N$2:$N$1315,1)</f>
        <v>0</v>
      </c>
      <c r="K41" s="21"/>
      <c r="L41" s="22">
        <f>COUNTIFS(DataRegularSeason20242025!$E$2:$E$1315,TotalTeamGames20242025!K$1,DataRegularSeason20242025!$D$2:$D$1315,TotalTeamGames20242025!$A41,DataRegularSeason20242025!$N$2:$N$1315,1)</f>
        <v>0</v>
      </c>
      <c r="M41" s="21"/>
      <c r="N41" s="22">
        <f>COUNTIFS(DataRegularSeason20242025!$E$2:$E$1315,TotalTeamGames20242025!M$1,DataRegularSeason20242025!$D$2:$D$1315,TotalTeamGames20242025!$A41,DataRegularSeason20242025!$N$2:$N$1315,1)</f>
        <v>0</v>
      </c>
      <c r="O41" s="21"/>
      <c r="P41" s="22">
        <f>COUNTIFS(DataRegularSeason20242025!$E$2:$E$1315,TotalTeamGames20242025!O$1,DataRegularSeason20242025!$D$2:$D$1315,TotalTeamGames20242025!$A41,DataRegularSeason20242025!$N$2:$N$1315,1)</f>
        <v>0</v>
      </c>
      <c r="Q41" s="21"/>
      <c r="R41" s="22">
        <f>COUNTIFS(DataRegularSeason20242025!$E$2:$E$1315,TotalTeamGames20242025!Q$1,DataRegularSeason20242025!$D$2:$D$1315,TotalTeamGames20242025!$A41,DataRegularSeason20242025!$N$2:$N$1315,1)</f>
        <v>0</v>
      </c>
      <c r="S41" s="21"/>
      <c r="T41" s="22">
        <f>COUNTIFS(DataRegularSeason20242025!$E$2:$E$1315,TotalTeamGames20242025!S$1,DataRegularSeason20242025!$D$2:$D$1315,TotalTeamGames20242025!$A41,DataRegularSeason20242025!$N$2:$N$1315,1)</f>
        <v>0</v>
      </c>
      <c r="U41" s="21"/>
      <c r="V41" s="22">
        <f>COUNTIFS(DataRegularSeason20242025!$E$2:$E$1315,TotalTeamGames20242025!U$1,DataRegularSeason20242025!$D$2:$D$1315,TotalTeamGames20242025!$A41,DataRegularSeason20242025!$N$2:$N$1315,1)</f>
        <v>0</v>
      </c>
      <c r="W41" s="21"/>
      <c r="X41" s="22">
        <f>COUNTIFS(DataRegularSeason20242025!$E$2:$E$1315,TotalTeamGames20242025!W$1,DataRegularSeason20242025!$D$2:$D$1315,TotalTeamGames20242025!$A41,DataRegularSeason20242025!$N$2:$N$1315,1)</f>
        <v>0</v>
      </c>
      <c r="Y41" s="21"/>
      <c r="Z41" s="22">
        <f>COUNTIFS(DataRegularSeason20242025!$E$2:$E$1315,TotalTeamGames20242025!Y$1,DataRegularSeason20242025!$D$2:$D$1315,TotalTeamGames20242025!$A41,DataRegularSeason20242025!$N$2:$N$1315,1)</f>
        <v>0</v>
      </c>
      <c r="AA41" s="21"/>
      <c r="AB41" s="22">
        <f>COUNTIFS(DataRegularSeason20242025!$E$2:$E$1315,TotalTeamGames20242025!AA$1,DataRegularSeason20242025!$D$2:$D$1315,TotalTeamGames20242025!$A41,DataRegularSeason20242025!$N$2:$N$1315,1)</f>
        <v>0</v>
      </c>
      <c r="AC41" s="21"/>
      <c r="AD41" s="22">
        <f>COUNTIFS(DataRegularSeason20242025!$E$2:$E$1315,TotalTeamGames20242025!AC$1,DataRegularSeason20242025!$D$2:$D$1315,TotalTeamGames20242025!$A41,DataRegularSeason20242025!$N$2:$N$1315,1)</f>
        <v>0</v>
      </c>
      <c r="AE41" s="21"/>
      <c r="AF41" s="22">
        <f>COUNTIFS(DataRegularSeason20242025!$E$2:$E$1315,TotalTeamGames20242025!AE$1,DataRegularSeason20242025!$D$2:$D$1315,TotalTeamGames20242025!$A41,DataRegularSeason20242025!$N$2:$N$1315,1)</f>
        <v>1</v>
      </c>
      <c r="AG41" s="21"/>
      <c r="AH41" s="22">
        <f>COUNTIFS(DataRegularSeason20242025!$E$2:$E$1315,TotalTeamGames20242025!AG$1,DataRegularSeason20242025!$D$2:$D$1315,TotalTeamGames20242025!$A41,DataRegularSeason20242025!$N$2:$N$1315,1)</f>
        <v>0</v>
      </c>
      <c r="AI41" s="21"/>
      <c r="AJ41" s="22">
        <f>COUNTIFS(DataRegularSeason20242025!$E$2:$E$1315,TotalTeamGames20242025!AI$1,DataRegularSeason20242025!$D$2:$D$1315,TotalTeamGames20242025!$A41,DataRegularSeason20242025!$N$2:$N$1315,1)</f>
        <v>0</v>
      </c>
      <c r="AK41" s="21"/>
      <c r="AL41" s="22">
        <f>COUNTIFS(DataRegularSeason20242025!$E$2:$E$1315,TotalTeamGames20242025!AK$1,DataRegularSeason20242025!$D$2:$D$1315,TotalTeamGames20242025!$A41,DataRegularSeason20242025!$N$2:$N$1315,1)</f>
        <v>0</v>
      </c>
      <c r="AM41" s="21"/>
      <c r="AN41" s="22">
        <f>COUNTIFS(DataRegularSeason20242025!$E$2:$E$1315,TotalTeamGames20242025!AM$1,DataRegularSeason20242025!$D$2:$D$1315,TotalTeamGames20242025!$A41,DataRegularSeason20242025!$N$2:$N$1315,1)</f>
        <v>0</v>
      </c>
      <c r="AO41" s="21"/>
      <c r="AP41" s="25"/>
      <c r="AQ41" s="21"/>
      <c r="AR41" s="22">
        <f>COUNTIFS(DataRegularSeason20242025!$E$2:$E$1315,TotalTeamGames20242025!AQ$1,DataRegularSeason20242025!$D$2:$D$1315,TotalTeamGames20242025!$A41,DataRegularSeason20242025!$N$2:$N$1315,1)</f>
        <v>0</v>
      </c>
      <c r="AS41" s="21"/>
      <c r="AT41" s="22">
        <f>COUNTIFS(DataRegularSeason20242025!$E$2:$E$1315,TotalTeamGames20242025!AS$1,DataRegularSeason20242025!$D$2:$D$1315,TotalTeamGames20242025!$A41,DataRegularSeason20242025!$N$2:$N$1315,1)</f>
        <v>0</v>
      </c>
      <c r="AU41" s="21"/>
      <c r="AV41" s="22">
        <f>COUNTIFS(DataRegularSeason20242025!$E$2:$E$1315,TotalTeamGames20242025!AU$1,DataRegularSeason20242025!$D$2:$D$1315,TotalTeamGames20242025!$A41,DataRegularSeason20242025!$N$2:$N$1315,1)</f>
        <v>0</v>
      </c>
      <c r="AW41" s="21"/>
      <c r="AX41" s="22">
        <f>COUNTIFS(DataRegularSeason20242025!$E$2:$E$1315,TotalTeamGames20242025!AW$1,DataRegularSeason20242025!$D$2:$D$1315,TotalTeamGames20242025!$A41,DataRegularSeason20242025!$N$2:$N$1315,1)</f>
        <v>0</v>
      </c>
      <c r="AY41" s="21"/>
      <c r="AZ41" s="22">
        <f>COUNTIFS(DataRegularSeason20242025!$E$2:$E$1315,TotalTeamGames20242025!AY$1,DataRegularSeason20242025!$D$2:$D$1315,TotalTeamGames20242025!$A41,DataRegularSeason20242025!$N$2:$N$1315,1)</f>
        <v>0</v>
      </c>
      <c r="BA41" s="21"/>
      <c r="BB41" s="22">
        <f>COUNTIFS(DataRegularSeason20242025!$E$2:$E$1315,TotalTeamGames20242025!BA$1,DataRegularSeason20242025!$D$2:$D$1315,TotalTeamGames20242025!$A41,DataRegularSeason20242025!$N$2:$N$1315,1)</f>
        <v>0</v>
      </c>
      <c r="BC41" s="21"/>
      <c r="BD41" s="22">
        <f>COUNTIFS(DataRegularSeason20242025!$E$2:$E$1315,TotalTeamGames20242025!BC$1,DataRegularSeason20242025!$D$2:$D$1315,TotalTeamGames20242025!$A41,DataRegularSeason20242025!$N$2:$N$1315,1)</f>
        <v>0</v>
      </c>
      <c r="BE41" s="21"/>
      <c r="BF41" s="22">
        <f>COUNTIFS(DataRegularSeason20242025!$E$2:$E$1315,TotalTeamGames20242025!BE$1,DataRegularSeason20242025!$D$2:$D$1315,TotalTeamGames20242025!$A41,DataRegularSeason20242025!$N$2:$N$1315,1)</f>
        <v>0</v>
      </c>
      <c r="BG41" s="21"/>
      <c r="BH41" s="22">
        <f>COUNTIFS(DataRegularSeason20242025!$E$2:$E$1315,TotalTeamGames20242025!BG$1,DataRegularSeason20242025!$D$2:$D$1315,TotalTeamGames20242025!$A41,DataRegularSeason20242025!$N$2:$N$1315,1)</f>
        <v>0</v>
      </c>
      <c r="BI41" s="21"/>
      <c r="BJ41" s="22">
        <f>COUNTIFS(DataRegularSeason20242025!$E$2:$E$1315,TotalTeamGames20242025!BI$1,DataRegularSeason20242025!$D$2:$D$1315,TotalTeamGames20242025!$A41,DataRegularSeason20242025!$N$2:$N$1315,1)</f>
        <v>0</v>
      </c>
      <c r="BK41" s="21"/>
      <c r="BL41" s="22">
        <f>COUNTIFS(DataRegularSeason20242025!$E$2:$E$1315,TotalTeamGames20242025!BK$1,DataRegularSeason20242025!$D$2:$D$1315,TotalTeamGames20242025!$A41,DataRegularSeason20242025!$N$2:$N$1315,1)</f>
        <v>0</v>
      </c>
      <c r="BM41" s="21"/>
      <c r="BN41" s="22">
        <f>COUNTIFS(DataRegularSeason20242025!$E$2:$E$1315,TotalTeamGames20242025!BM$1,DataRegularSeason20242025!$D$2:$D$1315,TotalTeamGames20242025!$A41,DataRegularSeason20242025!$N$2:$N$1315,1)</f>
        <v>0</v>
      </c>
      <c r="BO41" s="29">
        <f t="shared" si="0"/>
        <v>1</v>
      </c>
      <c r="BP41" s="44">
        <f t="shared" ref="BP41" si="37">BO41+BO42</f>
        <v>4</v>
      </c>
      <c r="BQ41" s="40">
        <f t="shared" ref="BQ41" si="38">82-BP41</f>
        <v>78</v>
      </c>
    </row>
    <row r="42" spans="1:69" x14ac:dyDescent="0.25">
      <c r="A42" s="41"/>
      <c r="B42" s="23" t="s">
        <v>80</v>
      </c>
      <c r="C42" s="24">
        <f>COUNTIFS(DataRegularSeason20242025!$D$2:$D$1315,TotalTeamGames20242025!C$1,DataRegularSeason20242025!$E$2:$E$1315,TotalTeamGames20242025!$A41,DataRegularSeason20242025!$N$2:$N$1315,1)</f>
        <v>0</v>
      </c>
      <c r="D42" s="26"/>
      <c r="E42" s="24">
        <f>COUNTIFS(DataRegularSeason20242025!$D$2:$D$1315,TotalTeamGames20242025!E$1,DataRegularSeason20242025!$E$2:$E$1315,TotalTeamGames20242025!$A41,DataRegularSeason20242025!$N$2:$N$1315,1)</f>
        <v>0</v>
      </c>
      <c r="F42" s="26"/>
      <c r="G42" s="24">
        <f>COUNTIFS(DataRegularSeason20242025!$D$2:$D$1315,TotalTeamGames20242025!G$1,DataRegularSeason20242025!$E$2:$E$1315,TotalTeamGames20242025!$A41,DataRegularSeason20242025!$N$2:$N$1315,1)</f>
        <v>0</v>
      </c>
      <c r="H42" s="26"/>
      <c r="I42" s="24">
        <f>COUNTIFS(DataRegularSeason20242025!$D$2:$D$1315,TotalTeamGames20242025!I$1,DataRegularSeason20242025!$E$2:$E$1315,TotalTeamGames20242025!$A41,DataRegularSeason20242025!$N$2:$N$1315,1)</f>
        <v>0</v>
      </c>
      <c r="J42" s="26"/>
      <c r="K42" s="24">
        <f>COUNTIFS(DataRegularSeason20242025!$D$2:$D$1315,TotalTeamGames20242025!K$1,DataRegularSeason20242025!$E$2:$E$1315,TotalTeamGames20242025!$A41,DataRegularSeason20242025!$N$2:$N$1315,1)</f>
        <v>0</v>
      </c>
      <c r="L42" s="26"/>
      <c r="M42" s="24">
        <f>COUNTIFS(DataRegularSeason20242025!$D$2:$D$1315,TotalTeamGames20242025!M$1,DataRegularSeason20242025!$E$2:$E$1315,TotalTeamGames20242025!$A41,DataRegularSeason20242025!$N$2:$N$1315,1)</f>
        <v>0</v>
      </c>
      <c r="N42" s="26"/>
      <c r="O42" s="24">
        <f>COUNTIFS(DataRegularSeason20242025!$D$2:$D$1315,TotalTeamGames20242025!O$1,DataRegularSeason20242025!$E$2:$E$1315,TotalTeamGames20242025!$A41,DataRegularSeason20242025!$N$2:$N$1315,1)</f>
        <v>0</v>
      </c>
      <c r="P42" s="26"/>
      <c r="Q42" s="24">
        <f>COUNTIFS(DataRegularSeason20242025!$D$2:$D$1315,TotalTeamGames20242025!Q$1,DataRegularSeason20242025!$E$2:$E$1315,TotalTeamGames20242025!$A41,DataRegularSeason20242025!$N$2:$N$1315,1)</f>
        <v>0</v>
      </c>
      <c r="R42" s="26"/>
      <c r="S42" s="24">
        <f>COUNTIFS(DataRegularSeason20242025!$D$2:$D$1315,TotalTeamGames20242025!S$1,DataRegularSeason20242025!$E$2:$E$1315,TotalTeamGames20242025!$A41,DataRegularSeason20242025!$N$2:$N$1315,1)</f>
        <v>0</v>
      </c>
      <c r="T42" s="26"/>
      <c r="U42" s="24">
        <f>COUNTIFS(DataRegularSeason20242025!$D$2:$D$1315,TotalTeamGames20242025!U$1,DataRegularSeason20242025!$E$2:$E$1315,TotalTeamGames20242025!$A41,DataRegularSeason20242025!$N$2:$N$1315,1)</f>
        <v>0</v>
      </c>
      <c r="V42" s="26"/>
      <c r="W42" s="24">
        <f>COUNTIFS(DataRegularSeason20242025!$D$2:$D$1315,TotalTeamGames20242025!W$1,DataRegularSeason20242025!$E$2:$E$1315,TotalTeamGames20242025!$A41,DataRegularSeason20242025!$N$2:$N$1315,1)</f>
        <v>0</v>
      </c>
      <c r="X42" s="26"/>
      <c r="Y42" s="24">
        <f>COUNTIFS(DataRegularSeason20242025!$D$2:$D$1315,TotalTeamGames20242025!Y$1,DataRegularSeason20242025!$E$2:$E$1315,TotalTeamGames20242025!$A41,DataRegularSeason20242025!$N$2:$N$1315,1)</f>
        <v>1</v>
      </c>
      <c r="Z42" s="26"/>
      <c r="AA42" s="24">
        <f>COUNTIFS(DataRegularSeason20242025!$D$2:$D$1315,TotalTeamGames20242025!AA$1,DataRegularSeason20242025!$E$2:$E$1315,TotalTeamGames20242025!$A41,DataRegularSeason20242025!$N$2:$N$1315,1)</f>
        <v>1</v>
      </c>
      <c r="AB42" s="26"/>
      <c r="AC42" s="24">
        <f>COUNTIFS(DataRegularSeason20242025!$D$2:$D$1315,TotalTeamGames20242025!AC$1,DataRegularSeason20242025!$E$2:$E$1315,TotalTeamGames20242025!$A41,DataRegularSeason20242025!$N$2:$N$1315,1)</f>
        <v>0</v>
      </c>
      <c r="AD42" s="26"/>
      <c r="AE42" s="24">
        <f>COUNTIFS(DataRegularSeason20242025!$D$2:$D$1315,TotalTeamGames20242025!AE$1,DataRegularSeason20242025!$E$2:$E$1315,TotalTeamGames20242025!$A41,DataRegularSeason20242025!$N$2:$N$1315,1)</f>
        <v>0</v>
      </c>
      <c r="AF42" s="26"/>
      <c r="AG42" s="24">
        <f>COUNTIFS(DataRegularSeason20242025!$D$2:$D$1315,TotalTeamGames20242025!AG$1,DataRegularSeason20242025!$E$2:$E$1315,TotalTeamGames20242025!$A41,DataRegularSeason20242025!$N$2:$N$1315,1)</f>
        <v>1</v>
      </c>
      <c r="AH42" s="26"/>
      <c r="AI42" s="24">
        <f>COUNTIFS(DataRegularSeason20242025!$D$2:$D$1315,TotalTeamGames20242025!AI$1,DataRegularSeason20242025!$E$2:$E$1315,TotalTeamGames20242025!$A41,DataRegularSeason20242025!$N$2:$N$1315,1)</f>
        <v>0</v>
      </c>
      <c r="AJ42" s="26"/>
      <c r="AK42" s="24">
        <f>COUNTIFS(DataRegularSeason20242025!$D$2:$D$1315,TotalTeamGames20242025!AK$1,DataRegularSeason20242025!$E$2:$E$1315,TotalTeamGames20242025!$A41,DataRegularSeason20242025!$N$2:$N$1315,1)</f>
        <v>0</v>
      </c>
      <c r="AL42" s="26"/>
      <c r="AM42" s="24">
        <f>COUNTIFS(DataRegularSeason20242025!$D$2:$D$1315,TotalTeamGames20242025!AM$1,DataRegularSeason20242025!$E$2:$E$1315,TotalTeamGames20242025!$A41,DataRegularSeason20242025!$N$2:$N$1315,1)</f>
        <v>0</v>
      </c>
      <c r="AN42" s="26"/>
      <c r="AO42" s="24"/>
      <c r="AP42" s="26"/>
      <c r="AQ42" s="24">
        <f>COUNTIFS(DataRegularSeason20242025!$D$2:$D$1315,TotalTeamGames20242025!AQ$1,DataRegularSeason20242025!$E$2:$E$1315,TotalTeamGames20242025!$A41,DataRegularSeason20242025!$N$2:$N$1315,1)</f>
        <v>0</v>
      </c>
      <c r="AR42" s="26"/>
      <c r="AS42" s="24">
        <f>COUNTIFS(DataRegularSeason20242025!$D$2:$D$1315,TotalTeamGames20242025!AS$1,DataRegularSeason20242025!$E$2:$E$1315,TotalTeamGames20242025!$A41,DataRegularSeason20242025!$N$2:$N$1315,1)</f>
        <v>0</v>
      </c>
      <c r="AT42" s="26"/>
      <c r="AU42" s="24">
        <f>COUNTIFS(DataRegularSeason20242025!$D$2:$D$1315,TotalTeamGames20242025!AU$1,DataRegularSeason20242025!$E$2:$E$1315,TotalTeamGames20242025!$A41,DataRegularSeason20242025!$N$2:$N$1315,1)</f>
        <v>0</v>
      </c>
      <c r="AV42" s="26"/>
      <c r="AW42" s="24">
        <f>COUNTIFS(DataRegularSeason20242025!$D$2:$D$1315,TotalTeamGames20242025!AW$1,DataRegularSeason20242025!$E$2:$E$1315,TotalTeamGames20242025!$A41,DataRegularSeason20242025!$N$2:$N$1315,1)</f>
        <v>0</v>
      </c>
      <c r="AX42" s="26"/>
      <c r="AY42" s="24">
        <f>COUNTIFS(DataRegularSeason20242025!$D$2:$D$1315,TotalTeamGames20242025!AY$1,DataRegularSeason20242025!$E$2:$E$1315,TotalTeamGames20242025!$A41,DataRegularSeason20242025!$N$2:$N$1315,1)</f>
        <v>0</v>
      </c>
      <c r="AZ42" s="26"/>
      <c r="BA42" s="24">
        <f>COUNTIFS(DataRegularSeason20242025!$D$2:$D$1315,TotalTeamGames20242025!BA$1,DataRegularSeason20242025!$E$2:$E$1315,TotalTeamGames20242025!$A41,DataRegularSeason20242025!$N$2:$N$1315,1)</f>
        <v>0</v>
      </c>
      <c r="BB42" s="26"/>
      <c r="BC42" s="24">
        <f>COUNTIFS(DataRegularSeason20242025!$D$2:$D$1315,TotalTeamGames20242025!BC$1,DataRegularSeason20242025!$E$2:$E$1315,TotalTeamGames20242025!$A41,DataRegularSeason20242025!$N$2:$N$1315,1)</f>
        <v>0</v>
      </c>
      <c r="BD42" s="26"/>
      <c r="BE42" s="24">
        <f>COUNTIFS(DataRegularSeason20242025!$D$2:$D$1315,TotalTeamGames20242025!BE$1,DataRegularSeason20242025!$E$2:$E$1315,TotalTeamGames20242025!$A41,DataRegularSeason20242025!$N$2:$N$1315,1)</f>
        <v>0</v>
      </c>
      <c r="BF42" s="26"/>
      <c r="BG42" s="24">
        <f>COUNTIFS(DataRegularSeason20242025!$D$2:$D$1315,TotalTeamGames20242025!BG$1,DataRegularSeason20242025!$E$2:$E$1315,TotalTeamGames20242025!$A41,DataRegularSeason20242025!$N$2:$N$1315,1)</f>
        <v>0</v>
      </c>
      <c r="BH42" s="26"/>
      <c r="BI42" s="24">
        <f>COUNTIFS(DataRegularSeason20242025!$D$2:$D$1315,TotalTeamGames20242025!BI$1,DataRegularSeason20242025!$E$2:$E$1315,TotalTeamGames20242025!$A41,DataRegularSeason20242025!$N$2:$N$1315,1)</f>
        <v>0</v>
      </c>
      <c r="BJ42" s="26"/>
      <c r="BK42" s="24">
        <f>COUNTIFS(DataRegularSeason20242025!$D$2:$D$1315,TotalTeamGames20242025!BK$1,DataRegularSeason20242025!$E$2:$E$1315,TotalTeamGames20242025!$A41,DataRegularSeason20242025!$N$2:$N$1315,1)</f>
        <v>0</v>
      </c>
      <c r="BL42" s="26"/>
      <c r="BM42" s="24">
        <f>COUNTIFS(DataRegularSeason20242025!$D$2:$D$1315,TotalTeamGames20242025!BM$1,DataRegularSeason20242025!$E$2:$E$1315,TotalTeamGames20242025!$A41,DataRegularSeason20242025!$N$2:$N$1315,1)</f>
        <v>0</v>
      </c>
      <c r="BN42" s="26"/>
      <c r="BO42" s="30">
        <f t="shared" si="0"/>
        <v>3</v>
      </c>
      <c r="BP42" s="44"/>
      <c r="BQ42" s="40"/>
    </row>
    <row r="43" spans="1:69" x14ac:dyDescent="0.25">
      <c r="A43" s="45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COUNTIFS(DataRegularSeason20242025!$E$2:$E$1315,TotalTeamGames20242025!C$1,DataRegularSeason20242025!$D$2:$D$1315,TotalTeamGames20242025!$A43,DataRegularSeason20242025!$N$2:$N$1315,1)</f>
        <v>0</v>
      </c>
      <c r="E43" s="21"/>
      <c r="F43" s="22">
        <f>COUNTIFS(DataRegularSeason20242025!$E$2:$E$1315,TotalTeamGames20242025!E$1,DataRegularSeason20242025!$D$2:$D$1315,TotalTeamGames20242025!$A43,DataRegularSeason20242025!$N$2:$N$1315,1)</f>
        <v>0</v>
      </c>
      <c r="G43" s="21"/>
      <c r="H43" s="22">
        <f>COUNTIFS(DataRegularSeason20242025!$E$2:$E$1315,TotalTeamGames20242025!G$1,DataRegularSeason20242025!$D$2:$D$1315,TotalTeamGames20242025!$A43,DataRegularSeason20242025!$N$2:$N$1315,1)</f>
        <v>0</v>
      </c>
      <c r="I43" s="21"/>
      <c r="J43" s="22">
        <f>COUNTIFS(DataRegularSeason20242025!$E$2:$E$1315,TotalTeamGames20242025!I$1,DataRegularSeason20242025!$D$2:$D$1315,TotalTeamGames20242025!$A43,DataRegularSeason20242025!$N$2:$N$1315,1)</f>
        <v>0</v>
      </c>
      <c r="K43" s="21"/>
      <c r="L43" s="22">
        <f>COUNTIFS(DataRegularSeason20242025!$E$2:$E$1315,TotalTeamGames20242025!K$1,DataRegularSeason20242025!$D$2:$D$1315,TotalTeamGames20242025!$A43,DataRegularSeason20242025!$N$2:$N$1315,1)</f>
        <v>0</v>
      </c>
      <c r="M43" s="21"/>
      <c r="N43" s="22">
        <f>COUNTIFS(DataRegularSeason20242025!$E$2:$E$1315,TotalTeamGames20242025!M$1,DataRegularSeason20242025!$D$2:$D$1315,TotalTeamGames20242025!$A43,DataRegularSeason20242025!$N$2:$N$1315,1)</f>
        <v>1</v>
      </c>
      <c r="O43" s="21"/>
      <c r="P43" s="22">
        <f>COUNTIFS(DataRegularSeason20242025!$E$2:$E$1315,TotalTeamGames20242025!O$1,DataRegularSeason20242025!$D$2:$D$1315,TotalTeamGames20242025!$A43,DataRegularSeason20242025!$N$2:$N$1315,1)</f>
        <v>0</v>
      </c>
      <c r="Q43" s="21"/>
      <c r="R43" s="22">
        <f>COUNTIFS(DataRegularSeason20242025!$E$2:$E$1315,TotalTeamGames20242025!Q$1,DataRegularSeason20242025!$D$2:$D$1315,TotalTeamGames20242025!$A43,DataRegularSeason20242025!$N$2:$N$1315,1)</f>
        <v>0</v>
      </c>
      <c r="S43" s="21"/>
      <c r="T43" s="22">
        <f>COUNTIFS(DataRegularSeason20242025!$E$2:$E$1315,TotalTeamGames20242025!S$1,DataRegularSeason20242025!$D$2:$D$1315,TotalTeamGames20242025!$A43,DataRegularSeason20242025!$N$2:$N$1315,1)</f>
        <v>0</v>
      </c>
      <c r="U43" s="21"/>
      <c r="V43" s="22">
        <f>COUNTIFS(DataRegularSeason20242025!$E$2:$E$1315,TotalTeamGames20242025!U$1,DataRegularSeason20242025!$D$2:$D$1315,TotalTeamGames20242025!$A43,DataRegularSeason20242025!$N$2:$N$1315,1)</f>
        <v>0</v>
      </c>
      <c r="W43" s="21"/>
      <c r="X43" s="22">
        <f>COUNTIFS(DataRegularSeason20242025!$E$2:$E$1315,TotalTeamGames20242025!W$1,DataRegularSeason20242025!$D$2:$D$1315,TotalTeamGames20242025!$A43,DataRegularSeason20242025!$N$2:$N$1315,1)</f>
        <v>1</v>
      </c>
      <c r="Y43" s="21"/>
      <c r="Z43" s="22">
        <f>COUNTIFS(DataRegularSeason20242025!$E$2:$E$1315,TotalTeamGames20242025!Y$1,DataRegularSeason20242025!$D$2:$D$1315,TotalTeamGames20242025!$A43,DataRegularSeason20242025!$N$2:$N$1315,1)</f>
        <v>0</v>
      </c>
      <c r="AA43" s="21"/>
      <c r="AB43" s="22">
        <f>COUNTIFS(DataRegularSeason20242025!$E$2:$E$1315,TotalTeamGames20242025!AA$1,DataRegularSeason20242025!$D$2:$D$1315,TotalTeamGames20242025!$A43,DataRegularSeason20242025!$N$2:$N$1315,1)</f>
        <v>0</v>
      </c>
      <c r="AC43" s="21"/>
      <c r="AD43" s="22">
        <f>COUNTIFS(DataRegularSeason20242025!$E$2:$E$1315,TotalTeamGames20242025!AC$1,DataRegularSeason20242025!$D$2:$D$1315,TotalTeamGames20242025!$A43,DataRegularSeason20242025!$N$2:$N$1315,1)</f>
        <v>0</v>
      </c>
      <c r="AE43" s="21"/>
      <c r="AF43" s="22">
        <f>COUNTIFS(DataRegularSeason20242025!$E$2:$E$1315,TotalTeamGames20242025!AE$1,DataRegularSeason20242025!$D$2:$D$1315,TotalTeamGames20242025!$A43,DataRegularSeason20242025!$N$2:$N$1315,1)</f>
        <v>0</v>
      </c>
      <c r="AG43" s="21"/>
      <c r="AH43" s="22">
        <f>COUNTIFS(DataRegularSeason20242025!$E$2:$E$1315,TotalTeamGames20242025!AG$1,DataRegularSeason20242025!$D$2:$D$1315,TotalTeamGames20242025!$A43,DataRegularSeason20242025!$N$2:$N$1315,1)</f>
        <v>0</v>
      </c>
      <c r="AI43" s="21"/>
      <c r="AJ43" s="22">
        <f>COUNTIFS(DataRegularSeason20242025!$E$2:$E$1315,TotalTeamGames20242025!AI$1,DataRegularSeason20242025!$D$2:$D$1315,TotalTeamGames20242025!$A43,DataRegularSeason20242025!$N$2:$N$1315,1)</f>
        <v>0</v>
      </c>
      <c r="AK43" s="21"/>
      <c r="AL43" s="22">
        <f>COUNTIFS(DataRegularSeason20242025!$E$2:$E$1315,TotalTeamGames20242025!AK$1,DataRegularSeason20242025!$D$2:$D$1315,TotalTeamGames20242025!$A43,DataRegularSeason20242025!$N$2:$N$1315,1)</f>
        <v>0</v>
      </c>
      <c r="AM43" s="21"/>
      <c r="AN43" s="22">
        <f>COUNTIFS(DataRegularSeason20242025!$E$2:$E$1315,TotalTeamGames20242025!AM$1,DataRegularSeason20242025!$D$2:$D$1315,TotalTeamGames20242025!$A43,DataRegularSeason20242025!$N$2:$N$1315,1)</f>
        <v>0</v>
      </c>
      <c r="AO43" s="21"/>
      <c r="AP43" s="22">
        <f>COUNTIFS(DataRegularSeason20242025!$E$2:$E$1315,TotalTeamGames20242025!AO$1,DataRegularSeason20242025!$D$2:$D$1315,TotalTeamGames20242025!$A43,DataRegularSeason20242025!$N$2:$N$1315,1)</f>
        <v>0</v>
      </c>
      <c r="AQ43" s="21"/>
      <c r="AR43" s="25"/>
      <c r="AS43" s="21"/>
      <c r="AT43" s="22">
        <f>COUNTIFS(DataRegularSeason20242025!$E$2:$E$1315,TotalTeamGames20242025!AS$1,DataRegularSeason20242025!$D$2:$D$1315,TotalTeamGames20242025!$A43,DataRegularSeason20242025!$N$2:$N$1315,1)</f>
        <v>0</v>
      </c>
      <c r="AU43" s="21"/>
      <c r="AV43" s="22">
        <f>COUNTIFS(DataRegularSeason20242025!$E$2:$E$1315,TotalTeamGames20242025!AU$1,DataRegularSeason20242025!$D$2:$D$1315,TotalTeamGames20242025!$A43,DataRegularSeason20242025!$N$2:$N$1315,1)</f>
        <v>1</v>
      </c>
      <c r="AW43" s="21"/>
      <c r="AX43" s="22">
        <f>COUNTIFS(DataRegularSeason20242025!$E$2:$E$1315,TotalTeamGames20242025!AW$1,DataRegularSeason20242025!$D$2:$D$1315,TotalTeamGames20242025!$A43,DataRegularSeason20242025!$N$2:$N$1315,1)</f>
        <v>0</v>
      </c>
      <c r="AY43" s="21"/>
      <c r="AZ43" s="22">
        <f>COUNTIFS(DataRegularSeason20242025!$E$2:$E$1315,TotalTeamGames20242025!AY$1,DataRegularSeason20242025!$D$2:$D$1315,TotalTeamGames20242025!$A43,DataRegularSeason20242025!$N$2:$N$1315,1)</f>
        <v>0</v>
      </c>
      <c r="BA43" s="21"/>
      <c r="BB43" s="22">
        <f>COUNTIFS(DataRegularSeason20242025!$E$2:$E$1315,TotalTeamGames20242025!BA$1,DataRegularSeason20242025!$D$2:$D$1315,TotalTeamGames20242025!$A43,DataRegularSeason20242025!$N$2:$N$1315,1)</f>
        <v>0</v>
      </c>
      <c r="BC43" s="21"/>
      <c r="BD43" s="22">
        <f>COUNTIFS(DataRegularSeason20242025!$E$2:$E$1315,TotalTeamGames20242025!BC$1,DataRegularSeason20242025!$D$2:$D$1315,TotalTeamGames20242025!$A43,DataRegularSeason20242025!$N$2:$N$1315,1)</f>
        <v>0</v>
      </c>
      <c r="BE43" s="21"/>
      <c r="BF43" s="22">
        <f>COUNTIFS(DataRegularSeason20242025!$E$2:$E$1315,TotalTeamGames20242025!BE$1,DataRegularSeason20242025!$D$2:$D$1315,TotalTeamGames20242025!$A43,DataRegularSeason20242025!$N$2:$N$1315,1)</f>
        <v>0</v>
      </c>
      <c r="BG43" s="21"/>
      <c r="BH43" s="22">
        <f>COUNTIFS(DataRegularSeason20242025!$E$2:$E$1315,TotalTeamGames20242025!BG$1,DataRegularSeason20242025!$D$2:$D$1315,TotalTeamGames20242025!$A43,DataRegularSeason20242025!$N$2:$N$1315,1)</f>
        <v>1</v>
      </c>
      <c r="BI43" s="21"/>
      <c r="BJ43" s="22">
        <f>COUNTIFS(DataRegularSeason20242025!$E$2:$E$1315,TotalTeamGames20242025!BI$1,DataRegularSeason20242025!$D$2:$D$1315,TotalTeamGames20242025!$A43,DataRegularSeason20242025!$N$2:$N$1315,1)</f>
        <v>0</v>
      </c>
      <c r="BK43" s="21"/>
      <c r="BL43" s="22">
        <f>COUNTIFS(DataRegularSeason20242025!$E$2:$E$1315,TotalTeamGames20242025!BK$1,DataRegularSeason20242025!$D$2:$D$1315,TotalTeamGames20242025!$A43,DataRegularSeason20242025!$N$2:$N$1315,1)</f>
        <v>0</v>
      </c>
      <c r="BM43" s="21"/>
      <c r="BN43" s="22">
        <f>COUNTIFS(DataRegularSeason20242025!$E$2:$E$1315,TotalTeamGames20242025!BM$1,DataRegularSeason20242025!$D$2:$D$1315,TotalTeamGames20242025!$A43,DataRegularSeason20242025!$N$2:$N$1315,1)</f>
        <v>0</v>
      </c>
      <c r="BO43" s="29">
        <f t="shared" si="0"/>
        <v>4</v>
      </c>
      <c r="BP43" s="44">
        <f t="shared" ref="BP43" si="39">BO43+BO44</f>
        <v>4</v>
      </c>
      <c r="BQ43" s="40">
        <f t="shared" ref="BQ43" si="40">82-BP43</f>
        <v>78</v>
      </c>
    </row>
    <row r="44" spans="1:69" x14ac:dyDescent="0.25">
      <c r="A44" s="41"/>
      <c r="B44" s="23" t="s">
        <v>80</v>
      </c>
      <c r="C44" s="24">
        <f>COUNTIFS(DataRegularSeason20242025!$D$2:$D$1315,TotalTeamGames20242025!C$1,DataRegularSeason20242025!$E$2:$E$1315,TotalTeamGames20242025!$A43,DataRegularSeason20242025!$N$2:$N$1315,1)</f>
        <v>0</v>
      </c>
      <c r="D44" s="26"/>
      <c r="E44" s="24">
        <f>COUNTIFS(DataRegularSeason20242025!$D$2:$D$1315,TotalTeamGames20242025!E$1,DataRegularSeason20242025!$E$2:$E$1315,TotalTeamGames20242025!$A43,DataRegularSeason20242025!$N$2:$N$1315,1)</f>
        <v>0</v>
      </c>
      <c r="F44" s="26"/>
      <c r="G44" s="24">
        <f>COUNTIFS(DataRegularSeason20242025!$D$2:$D$1315,TotalTeamGames20242025!G$1,DataRegularSeason20242025!$E$2:$E$1315,TotalTeamGames20242025!$A43,DataRegularSeason20242025!$N$2:$N$1315,1)</f>
        <v>0</v>
      </c>
      <c r="H44" s="26"/>
      <c r="I44" s="24">
        <f>COUNTIFS(DataRegularSeason20242025!$D$2:$D$1315,TotalTeamGames20242025!I$1,DataRegularSeason20242025!$E$2:$E$1315,TotalTeamGames20242025!$A43,DataRegularSeason20242025!$N$2:$N$1315,1)</f>
        <v>0</v>
      </c>
      <c r="J44" s="26"/>
      <c r="K44" s="24">
        <f>COUNTIFS(DataRegularSeason20242025!$D$2:$D$1315,TotalTeamGames20242025!K$1,DataRegularSeason20242025!$E$2:$E$1315,TotalTeamGames20242025!$A43,DataRegularSeason20242025!$N$2:$N$1315,1)</f>
        <v>0</v>
      </c>
      <c r="L44" s="26"/>
      <c r="M44" s="24">
        <f>COUNTIFS(DataRegularSeason20242025!$D$2:$D$1315,TotalTeamGames20242025!M$1,DataRegularSeason20242025!$E$2:$E$1315,TotalTeamGames20242025!$A43,DataRegularSeason20242025!$N$2:$N$1315,1)</f>
        <v>0</v>
      </c>
      <c r="N44" s="26"/>
      <c r="O44" s="24">
        <f>COUNTIFS(DataRegularSeason20242025!$D$2:$D$1315,TotalTeamGames20242025!O$1,DataRegularSeason20242025!$E$2:$E$1315,TotalTeamGames20242025!$A43,DataRegularSeason20242025!$N$2:$N$1315,1)</f>
        <v>0</v>
      </c>
      <c r="P44" s="26"/>
      <c r="Q44" s="24">
        <f>COUNTIFS(DataRegularSeason20242025!$D$2:$D$1315,TotalTeamGames20242025!Q$1,DataRegularSeason20242025!$E$2:$E$1315,TotalTeamGames20242025!$A43,DataRegularSeason20242025!$N$2:$N$1315,1)</f>
        <v>0</v>
      </c>
      <c r="R44" s="26"/>
      <c r="S44" s="24">
        <f>COUNTIFS(DataRegularSeason20242025!$D$2:$D$1315,TotalTeamGames20242025!S$1,DataRegularSeason20242025!$E$2:$E$1315,TotalTeamGames20242025!$A43,DataRegularSeason20242025!$N$2:$N$1315,1)</f>
        <v>0</v>
      </c>
      <c r="T44" s="26"/>
      <c r="U44" s="24">
        <f>COUNTIFS(DataRegularSeason20242025!$D$2:$D$1315,TotalTeamGames20242025!U$1,DataRegularSeason20242025!$E$2:$E$1315,TotalTeamGames20242025!$A43,DataRegularSeason20242025!$N$2:$N$1315,1)</f>
        <v>0</v>
      </c>
      <c r="V44" s="26"/>
      <c r="W44" s="24">
        <f>COUNTIFS(DataRegularSeason20242025!$D$2:$D$1315,TotalTeamGames20242025!W$1,DataRegularSeason20242025!$E$2:$E$1315,TotalTeamGames20242025!$A43,DataRegularSeason20242025!$N$2:$N$1315,1)</f>
        <v>0</v>
      </c>
      <c r="X44" s="26"/>
      <c r="Y44" s="24">
        <f>COUNTIFS(DataRegularSeason20242025!$D$2:$D$1315,TotalTeamGames20242025!Y$1,DataRegularSeason20242025!$E$2:$E$1315,TotalTeamGames20242025!$A43,DataRegularSeason20242025!$N$2:$N$1315,1)</f>
        <v>0</v>
      </c>
      <c r="Z44" s="26"/>
      <c r="AA44" s="24">
        <f>COUNTIFS(DataRegularSeason20242025!$D$2:$D$1315,TotalTeamGames20242025!AA$1,DataRegularSeason20242025!$E$2:$E$1315,TotalTeamGames20242025!$A43,DataRegularSeason20242025!$N$2:$N$1315,1)</f>
        <v>0</v>
      </c>
      <c r="AB44" s="26"/>
      <c r="AC44" s="24">
        <f>COUNTIFS(DataRegularSeason20242025!$D$2:$D$1315,TotalTeamGames20242025!AC$1,DataRegularSeason20242025!$E$2:$E$1315,TotalTeamGames20242025!$A43,DataRegularSeason20242025!$N$2:$N$1315,1)</f>
        <v>0</v>
      </c>
      <c r="AD44" s="26"/>
      <c r="AE44" s="24">
        <f>COUNTIFS(DataRegularSeason20242025!$D$2:$D$1315,TotalTeamGames20242025!AE$1,DataRegularSeason20242025!$E$2:$E$1315,TotalTeamGames20242025!$A43,DataRegularSeason20242025!$N$2:$N$1315,1)</f>
        <v>0</v>
      </c>
      <c r="AF44" s="26"/>
      <c r="AG44" s="24">
        <f>COUNTIFS(DataRegularSeason20242025!$D$2:$D$1315,TotalTeamGames20242025!AG$1,DataRegularSeason20242025!$E$2:$E$1315,TotalTeamGames20242025!$A43,DataRegularSeason20242025!$N$2:$N$1315,1)</f>
        <v>0</v>
      </c>
      <c r="AH44" s="26"/>
      <c r="AI44" s="24">
        <f>COUNTIFS(DataRegularSeason20242025!$D$2:$D$1315,TotalTeamGames20242025!AI$1,DataRegularSeason20242025!$E$2:$E$1315,TotalTeamGames20242025!$A43,DataRegularSeason20242025!$N$2:$N$1315,1)</f>
        <v>0</v>
      </c>
      <c r="AJ44" s="26"/>
      <c r="AK44" s="24">
        <f>COUNTIFS(DataRegularSeason20242025!$D$2:$D$1315,TotalTeamGames20242025!AK$1,DataRegularSeason20242025!$E$2:$E$1315,TotalTeamGames20242025!$A43,DataRegularSeason20242025!$N$2:$N$1315,1)</f>
        <v>0</v>
      </c>
      <c r="AL44" s="26"/>
      <c r="AM44" s="24">
        <f>COUNTIFS(DataRegularSeason20242025!$D$2:$D$1315,TotalTeamGames20242025!AM$1,DataRegularSeason20242025!$E$2:$E$1315,TotalTeamGames20242025!$A43,DataRegularSeason20242025!$N$2:$N$1315,1)</f>
        <v>0</v>
      </c>
      <c r="AN44" s="26"/>
      <c r="AO44" s="24">
        <f>COUNTIFS(DataRegularSeason20242025!$D$2:$D$1315,TotalTeamGames20242025!AO$1,DataRegularSeason20242025!$E$2:$E$1315,TotalTeamGames20242025!$A43,DataRegularSeason20242025!$N$2:$N$1315,1)</f>
        <v>0</v>
      </c>
      <c r="AP44" s="26"/>
      <c r="AQ44" s="24"/>
      <c r="AR44" s="26"/>
      <c r="AS44" s="24">
        <f>COUNTIFS(DataRegularSeason20242025!$D$2:$D$1315,TotalTeamGames20242025!AS$1,DataRegularSeason20242025!$E$2:$E$1315,TotalTeamGames20242025!$A43,DataRegularSeason20242025!$N$2:$N$1315,1)</f>
        <v>0</v>
      </c>
      <c r="AT44" s="26"/>
      <c r="AU44" s="24">
        <f>COUNTIFS(DataRegularSeason20242025!$D$2:$D$1315,TotalTeamGames20242025!AU$1,DataRegularSeason20242025!$E$2:$E$1315,TotalTeamGames20242025!$A43,DataRegularSeason20242025!$N$2:$N$1315,1)</f>
        <v>0</v>
      </c>
      <c r="AV44" s="26"/>
      <c r="AW44" s="24">
        <f>COUNTIFS(DataRegularSeason20242025!$D$2:$D$1315,TotalTeamGames20242025!AW$1,DataRegularSeason20242025!$E$2:$E$1315,TotalTeamGames20242025!$A43,DataRegularSeason20242025!$N$2:$N$1315,1)</f>
        <v>0</v>
      </c>
      <c r="AX44" s="26"/>
      <c r="AY44" s="24">
        <f>COUNTIFS(DataRegularSeason20242025!$D$2:$D$1315,TotalTeamGames20242025!AY$1,DataRegularSeason20242025!$E$2:$E$1315,TotalTeamGames20242025!$A43,DataRegularSeason20242025!$N$2:$N$1315,1)</f>
        <v>0</v>
      </c>
      <c r="AZ44" s="26"/>
      <c r="BA44" s="24">
        <f>COUNTIFS(DataRegularSeason20242025!$D$2:$D$1315,TotalTeamGames20242025!BA$1,DataRegularSeason20242025!$E$2:$E$1315,TotalTeamGames20242025!$A43,DataRegularSeason20242025!$N$2:$N$1315,1)</f>
        <v>0</v>
      </c>
      <c r="BB44" s="26"/>
      <c r="BC44" s="24">
        <f>COUNTIFS(DataRegularSeason20242025!$D$2:$D$1315,TotalTeamGames20242025!BC$1,DataRegularSeason20242025!$E$2:$E$1315,TotalTeamGames20242025!$A43,DataRegularSeason20242025!$N$2:$N$1315,1)</f>
        <v>0</v>
      </c>
      <c r="BD44" s="26"/>
      <c r="BE44" s="24">
        <f>COUNTIFS(DataRegularSeason20242025!$D$2:$D$1315,TotalTeamGames20242025!BE$1,DataRegularSeason20242025!$E$2:$E$1315,TotalTeamGames20242025!$A43,DataRegularSeason20242025!$N$2:$N$1315,1)</f>
        <v>0</v>
      </c>
      <c r="BF44" s="26"/>
      <c r="BG44" s="24">
        <f>COUNTIFS(DataRegularSeason20242025!$D$2:$D$1315,TotalTeamGames20242025!BG$1,DataRegularSeason20242025!$E$2:$E$1315,TotalTeamGames20242025!$A43,DataRegularSeason20242025!$N$2:$N$1315,1)</f>
        <v>0</v>
      </c>
      <c r="BH44" s="26"/>
      <c r="BI44" s="24">
        <f>COUNTIFS(DataRegularSeason20242025!$D$2:$D$1315,TotalTeamGames20242025!BI$1,DataRegularSeason20242025!$E$2:$E$1315,TotalTeamGames20242025!$A43,DataRegularSeason20242025!$N$2:$N$1315,1)</f>
        <v>0</v>
      </c>
      <c r="BJ44" s="26"/>
      <c r="BK44" s="24">
        <f>COUNTIFS(DataRegularSeason20242025!$D$2:$D$1315,TotalTeamGames20242025!BK$1,DataRegularSeason20242025!$E$2:$E$1315,TotalTeamGames20242025!$A43,DataRegularSeason20242025!$N$2:$N$1315,1)</f>
        <v>0</v>
      </c>
      <c r="BL44" s="26"/>
      <c r="BM44" s="24">
        <f>COUNTIFS(DataRegularSeason20242025!$D$2:$D$1315,TotalTeamGames20242025!BM$1,DataRegularSeason20242025!$E$2:$E$1315,TotalTeamGames20242025!$A43,DataRegularSeason20242025!$N$2:$N$1315,1)</f>
        <v>0</v>
      </c>
      <c r="BN44" s="26"/>
      <c r="BO44" s="30">
        <f t="shared" si="0"/>
        <v>0</v>
      </c>
      <c r="BP44" s="44"/>
      <c r="BQ44" s="40"/>
    </row>
    <row r="45" spans="1:69" x14ac:dyDescent="0.25">
      <c r="A45" s="45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COUNTIFS(DataRegularSeason20242025!$E$2:$E$1315,TotalTeamGames20242025!C$1,DataRegularSeason20242025!$D$2:$D$1315,TotalTeamGames20242025!$A45,DataRegularSeason20242025!$N$2:$N$1315,1)</f>
        <v>0</v>
      </c>
      <c r="E45" s="21"/>
      <c r="F45" s="22">
        <f>COUNTIFS(DataRegularSeason20242025!$E$2:$E$1315,TotalTeamGames20242025!E$1,DataRegularSeason20242025!$D$2:$D$1315,TotalTeamGames20242025!$A45,DataRegularSeason20242025!$N$2:$N$1315,1)</f>
        <v>0</v>
      </c>
      <c r="G45" s="21"/>
      <c r="H45" s="22">
        <f>COUNTIFS(DataRegularSeason20242025!$E$2:$E$1315,TotalTeamGames20242025!G$1,DataRegularSeason20242025!$D$2:$D$1315,TotalTeamGames20242025!$A45,DataRegularSeason20242025!$N$2:$N$1315,1)</f>
        <v>0</v>
      </c>
      <c r="I45" s="21"/>
      <c r="J45" s="22">
        <f>COUNTIFS(DataRegularSeason20242025!$E$2:$E$1315,TotalTeamGames20242025!I$1,DataRegularSeason20242025!$D$2:$D$1315,TotalTeamGames20242025!$A45,DataRegularSeason20242025!$N$2:$N$1315,1)</f>
        <v>0</v>
      </c>
      <c r="K45" s="21"/>
      <c r="L45" s="22">
        <f>COUNTIFS(DataRegularSeason20242025!$E$2:$E$1315,TotalTeamGames20242025!K$1,DataRegularSeason20242025!$D$2:$D$1315,TotalTeamGames20242025!$A45,DataRegularSeason20242025!$N$2:$N$1315,1)</f>
        <v>0</v>
      </c>
      <c r="M45" s="21"/>
      <c r="N45" s="22">
        <f>COUNTIFS(DataRegularSeason20242025!$E$2:$E$1315,TotalTeamGames20242025!M$1,DataRegularSeason20242025!$D$2:$D$1315,TotalTeamGames20242025!$A45,DataRegularSeason20242025!$N$2:$N$1315,1)</f>
        <v>0</v>
      </c>
      <c r="O45" s="21"/>
      <c r="P45" s="22">
        <f>COUNTIFS(DataRegularSeason20242025!$E$2:$E$1315,TotalTeamGames20242025!O$1,DataRegularSeason20242025!$D$2:$D$1315,TotalTeamGames20242025!$A45,DataRegularSeason20242025!$N$2:$N$1315,1)</f>
        <v>0</v>
      </c>
      <c r="Q45" s="21"/>
      <c r="R45" s="22">
        <f>COUNTIFS(DataRegularSeason20242025!$E$2:$E$1315,TotalTeamGames20242025!Q$1,DataRegularSeason20242025!$D$2:$D$1315,TotalTeamGames20242025!$A45,DataRegularSeason20242025!$N$2:$N$1315,1)</f>
        <v>0</v>
      </c>
      <c r="S45" s="21"/>
      <c r="T45" s="22">
        <f>COUNTIFS(DataRegularSeason20242025!$E$2:$E$1315,TotalTeamGames20242025!S$1,DataRegularSeason20242025!$D$2:$D$1315,TotalTeamGames20242025!$A45,DataRegularSeason20242025!$N$2:$N$1315,1)</f>
        <v>0</v>
      </c>
      <c r="U45" s="21"/>
      <c r="V45" s="22">
        <f>COUNTIFS(DataRegularSeason20242025!$E$2:$E$1315,TotalTeamGames20242025!U$1,DataRegularSeason20242025!$D$2:$D$1315,TotalTeamGames20242025!$A45,DataRegularSeason20242025!$N$2:$N$1315,1)</f>
        <v>1</v>
      </c>
      <c r="W45" s="21"/>
      <c r="X45" s="22">
        <f>COUNTIFS(DataRegularSeason20242025!$E$2:$E$1315,TotalTeamGames20242025!W$1,DataRegularSeason20242025!$D$2:$D$1315,TotalTeamGames20242025!$A45,DataRegularSeason20242025!$N$2:$N$1315,1)</f>
        <v>0</v>
      </c>
      <c r="Y45" s="21"/>
      <c r="Z45" s="22">
        <f>COUNTIFS(DataRegularSeason20242025!$E$2:$E$1315,TotalTeamGames20242025!Y$1,DataRegularSeason20242025!$D$2:$D$1315,TotalTeamGames20242025!$A45,DataRegularSeason20242025!$N$2:$N$1315,1)</f>
        <v>0</v>
      </c>
      <c r="AA45" s="21"/>
      <c r="AB45" s="22">
        <f>COUNTIFS(DataRegularSeason20242025!$E$2:$E$1315,TotalTeamGames20242025!AA$1,DataRegularSeason20242025!$D$2:$D$1315,TotalTeamGames20242025!$A45,DataRegularSeason20242025!$N$2:$N$1315,1)</f>
        <v>0</v>
      </c>
      <c r="AC45" s="21"/>
      <c r="AD45" s="22">
        <f>COUNTIFS(DataRegularSeason20242025!$E$2:$E$1315,TotalTeamGames20242025!AC$1,DataRegularSeason20242025!$D$2:$D$1315,TotalTeamGames20242025!$A45,DataRegularSeason20242025!$N$2:$N$1315,1)</f>
        <v>0</v>
      </c>
      <c r="AE45" s="21"/>
      <c r="AF45" s="22">
        <f>COUNTIFS(DataRegularSeason20242025!$E$2:$E$1315,TotalTeamGames20242025!AE$1,DataRegularSeason20242025!$D$2:$D$1315,TotalTeamGames20242025!$A45,DataRegularSeason20242025!$N$2:$N$1315,1)</f>
        <v>1</v>
      </c>
      <c r="AG45" s="21"/>
      <c r="AH45" s="22">
        <f>COUNTIFS(DataRegularSeason20242025!$E$2:$E$1315,TotalTeamGames20242025!AG$1,DataRegularSeason20242025!$D$2:$D$1315,TotalTeamGames20242025!$A45,DataRegularSeason20242025!$N$2:$N$1315,1)</f>
        <v>0</v>
      </c>
      <c r="AI45" s="21"/>
      <c r="AJ45" s="22">
        <f>COUNTIFS(DataRegularSeason20242025!$E$2:$E$1315,TotalTeamGames20242025!AI$1,DataRegularSeason20242025!$D$2:$D$1315,TotalTeamGames20242025!$A45,DataRegularSeason20242025!$N$2:$N$1315,1)</f>
        <v>0</v>
      </c>
      <c r="AK45" s="21"/>
      <c r="AL45" s="22">
        <f>COUNTIFS(DataRegularSeason20242025!$E$2:$E$1315,TotalTeamGames20242025!AK$1,DataRegularSeason20242025!$D$2:$D$1315,TotalTeamGames20242025!$A45,DataRegularSeason20242025!$N$2:$N$1315,1)</f>
        <v>0</v>
      </c>
      <c r="AM45" s="21"/>
      <c r="AN45" s="22">
        <f>COUNTIFS(DataRegularSeason20242025!$E$2:$E$1315,TotalTeamGames20242025!AM$1,DataRegularSeason20242025!$D$2:$D$1315,TotalTeamGames20242025!$A45,DataRegularSeason20242025!$N$2:$N$1315,1)</f>
        <v>0</v>
      </c>
      <c r="AO45" s="21"/>
      <c r="AP45" s="22">
        <f>COUNTIFS(DataRegularSeason20242025!$E$2:$E$1315,TotalTeamGames20242025!AO$1,DataRegularSeason20242025!$D$2:$D$1315,TotalTeamGames20242025!$A45,DataRegularSeason20242025!$N$2:$N$1315,1)</f>
        <v>0</v>
      </c>
      <c r="AQ45" s="21"/>
      <c r="AR45" s="22">
        <f>COUNTIFS(DataRegularSeason20242025!$E$2:$E$1315,TotalTeamGames20242025!AQ$1,DataRegularSeason20242025!$D$2:$D$1315,TotalTeamGames20242025!$A45,DataRegularSeason20242025!$N$2:$N$1315,1)</f>
        <v>0</v>
      </c>
      <c r="AS45" s="21"/>
      <c r="AT45" s="25"/>
      <c r="AU45" s="21"/>
      <c r="AV45" s="22">
        <f>COUNTIFS(DataRegularSeason20242025!$E$2:$E$1315,TotalTeamGames20242025!AU$1,DataRegularSeason20242025!$D$2:$D$1315,TotalTeamGames20242025!$A45,DataRegularSeason20242025!$N$2:$N$1315,1)</f>
        <v>0</v>
      </c>
      <c r="AW45" s="21"/>
      <c r="AX45" s="22">
        <f>COUNTIFS(DataRegularSeason20242025!$E$2:$E$1315,TotalTeamGames20242025!AW$1,DataRegularSeason20242025!$D$2:$D$1315,TotalTeamGames20242025!$A45,DataRegularSeason20242025!$N$2:$N$1315,1)</f>
        <v>0</v>
      </c>
      <c r="AY45" s="21"/>
      <c r="AZ45" s="22">
        <f>COUNTIFS(DataRegularSeason20242025!$E$2:$E$1315,TotalTeamGames20242025!AY$1,DataRegularSeason20242025!$D$2:$D$1315,TotalTeamGames20242025!$A45,DataRegularSeason20242025!$N$2:$N$1315,1)</f>
        <v>0</v>
      </c>
      <c r="BA45" s="21"/>
      <c r="BB45" s="22">
        <f>COUNTIFS(DataRegularSeason20242025!$E$2:$E$1315,TotalTeamGames20242025!BA$1,DataRegularSeason20242025!$D$2:$D$1315,TotalTeamGames20242025!$A45,DataRegularSeason20242025!$N$2:$N$1315,1)</f>
        <v>0</v>
      </c>
      <c r="BC45" s="21"/>
      <c r="BD45" s="22">
        <f>COUNTIFS(DataRegularSeason20242025!$E$2:$E$1315,TotalTeamGames20242025!BC$1,DataRegularSeason20242025!$D$2:$D$1315,TotalTeamGames20242025!$A45,DataRegularSeason20242025!$N$2:$N$1315,1)</f>
        <v>1</v>
      </c>
      <c r="BE45" s="21"/>
      <c r="BF45" s="22">
        <f>COUNTIFS(DataRegularSeason20242025!$E$2:$E$1315,TotalTeamGames20242025!BE$1,DataRegularSeason20242025!$D$2:$D$1315,TotalTeamGames20242025!$A45,DataRegularSeason20242025!$N$2:$N$1315,1)</f>
        <v>0</v>
      </c>
      <c r="BG45" s="21"/>
      <c r="BH45" s="22">
        <f>COUNTIFS(DataRegularSeason20242025!$E$2:$E$1315,TotalTeamGames20242025!BG$1,DataRegularSeason20242025!$D$2:$D$1315,TotalTeamGames20242025!$A45,DataRegularSeason20242025!$N$2:$N$1315,1)</f>
        <v>0</v>
      </c>
      <c r="BI45" s="21"/>
      <c r="BJ45" s="22">
        <f>COUNTIFS(DataRegularSeason20242025!$E$2:$E$1315,TotalTeamGames20242025!BI$1,DataRegularSeason20242025!$D$2:$D$1315,TotalTeamGames20242025!$A45,DataRegularSeason20242025!$N$2:$N$1315,1)</f>
        <v>0</v>
      </c>
      <c r="BK45" s="21"/>
      <c r="BL45" s="22">
        <f>COUNTIFS(DataRegularSeason20242025!$E$2:$E$1315,TotalTeamGames20242025!BK$1,DataRegularSeason20242025!$D$2:$D$1315,TotalTeamGames20242025!$A45,DataRegularSeason20242025!$N$2:$N$1315,1)</f>
        <v>0</v>
      </c>
      <c r="BM45" s="21"/>
      <c r="BN45" s="22">
        <f>COUNTIFS(DataRegularSeason20242025!$E$2:$E$1315,TotalTeamGames20242025!BM$1,DataRegularSeason20242025!$D$2:$D$1315,TotalTeamGames20242025!$A45,DataRegularSeason20242025!$N$2:$N$1315,1)</f>
        <v>0</v>
      </c>
      <c r="BO45" s="29">
        <f t="shared" si="0"/>
        <v>3</v>
      </c>
      <c r="BP45" s="44">
        <f t="shared" ref="BP45" si="41">BO45+BO46</f>
        <v>5</v>
      </c>
      <c r="BQ45" s="40">
        <f t="shared" ref="BQ45" si="42">82-BP45</f>
        <v>77</v>
      </c>
    </row>
    <row r="46" spans="1:69" x14ac:dyDescent="0.25">
      <c r="A46" s="41"/>
      <c r="B46" s="23" t="s">
        <v>80</v>
      </c>
      <c r="C46" s="24">
        <f>COUNTIFS(DataRegularSeason20242025!$D$2:$D$1315,TotalTeamGames20242025!C$1,DataRegularSeason20242025!$E$2:$E$1315,TotalTeamGames20242025!$A45,DataRegularSeason20242025!$N$2:$N$1315,1)</f>
        <v>0</v>
      </c>
      <c r="D46" s="26"/>
      <c r="E46" s="24">
        <f>COUNTIFS(DataRegularSeason20242025!$D$2:$D$1315,TotalTeamGames20242025!E$1,DataRegularSeason20242025!$E$2:$E$1315,TotalTeamGames20242025!$A45,DataRegularSeason20242025!$N$2:$N$1315,1)</f>
        <v>0</v>
      </c>
      <c r="F46" s="26"/>
      <c r="G46" s="24">
        <f>COUNTIFS(DataRegularSeason20242025!$D$2:$D$1315,TotalTeamGames20242025!G$1,DataRegularSeason20242025!$E$2:$E$1315,TotalTeamGames20242025!$A45,DataRegularSeason20242025!$N$2:$N$1315,1)</f>
        <v>1</v>
      </c>
      <c r="H46" s="26"/>
      <c r="I46" s="24">
        <f>COUNTIFS(DataRegularSeason20242025!$D$2:$D$1315,TotalTeamGames20242025!I$1,DataRegularSeason20242025!$E$2:$E$1315,TotalTeamGames20242025!$A45,DataRegularSeason20242025!$N$2:$N$1315,1)</f>
        <v>0</v>
      </c>
      <c r="J46" s="26"/>
      <c r="K46" s="24">
        <f>COUNTIFS(DataRegularSeason20242025!$D$2:$D$1315,TotalTeamGames20242025!K$1,DataRegularSeason20242025!$E$2:$E$1315,TotalTeamGames20242025!$A45,DataRegularSeason20242025!$N$2:$N$1315,1)</f>
        <v>0</v>
      </c>
      <c r="L46" s="26"/>
      <c r="M46" s="24">
        <f>COUNTIFS(DataRegularSeason20242025!$D$2:$D$1315,TotalTeamGames20242025!M$1,DataRegularSeason20242025!$E$2:$E$1315,TotalTeamGames20242025!$A45,DataRegularSeason20242025!$N$2:$N$1315,1)</f>
        <v>0</v>
      </c>
      <c r="N46" s="26"/>
      <c r="O46" s="24">
        <f>COUNTIFS(DataRegularSeason20242025!$D$2:$D$1315,TotalTeamGames20242025!O$1,DataRegularSeason20242025!$E$2:$E$1315,TotalTeamGames20242025!$A45,DataRegularSeason20242025!$N$2:$N$1315,1)</f>
        <v>0</v>
      </c>
      <c r="P46" s="26"/>
      <c r="Q46" s="24">
        <f>COUNTIFS(DataRegularSeason20242025!$D$2:$D$1315,TotalTeamGames20242025!Q$1,DataRegularSeason20242025!$E$2:$E$1315,TotalTeamGames20242025!$A45,DataRegularSeason20242025!$N$2:$N$1315,1)</f>
        <v>0</v>
      </c>
      <c r="R46" s="26"/>
      <c r="S46" s="24">
        <f>COUNTIFS(DataRegularSeason20242025!$D$2:$D$1315,TotalTeamGames20242025!S$1,DataRegularSeason20242025!$E$2:$E$1315,TotalTeamGames20242025!$A45,DataRegularSeason20242025!$N$2:$N$1315,1)</f>
        <v>0</v>
      </c>
      <c r="T46" s="26"/>
      <c r="U46" s="24">
        <f>COUNTIFS(DataRegularSeason20242025!$D$2:$D$1315,TotalTeamGames20242025!U$1,DataRegularSeason20242025!$E$2:$E$1315,TotalTeamGames20242025!$A45,DataRegularSeason20242025!$N$2:$N$1315,1)</f>
        <v>0</v>
      </c>
      <c r="V46" s="26"/>
      <c r="W46" s="24">
        <f>COUNTIFS(DataRegularSeason20242025!$D$2:$D$1315,TotalTeamGames20242025!W$1,DataRegularSeason20242025!$E$2:$E$1315,TotalTeamGames20242025!$A45,DataRegularSeason20242025!$N$2:$N$1315,1)</f>
        <v>0</v>
      </c>
      <c r="X46" s="26"/>
      <c r="Y46" s="24">
        <f>COUNTIFS(DataRegularSeason20242025!$D$2:$D$1315,TotalTeamGames20242025!Y$1,DataRegularSeason20242025!$E$2:$E$1315,TotalTeamGames20242025!$A45,DataRegularSeason20242025!$N$2:$N$1315,1)</f>
        <v>0</v>
      </c>
      <c r="Z46" s="26"/>
      <c r="AA46" s="24">
        <f>COUNTIFS(DataRegularSeason20242025!$D$2:$D$1315,TotalTeamGames20242025!AA$1,DataRegularSeason20242025!$E$2:$E$1315,TotalTeamGames20242025!$A45,DataRegularSeason20242025!$N$2:$N$1315,1)</f>
        <v>0</v>
      </c>
      <c r="AB46" s="26"/>
      <c r="AC46" s="24">
        <f>COUNTIFS(DataRegularSeason20242025!$D$2:$D$1315,TotalTeamGames20242025!AC$1,DataRegularSeason20242025!$E$2:$E$1315,TotalTeamGames20242025!$A45,DataRegularSeason20242025!$N$2:$N$1315,1)</f>
        <v>0</v>
      </c>
      <c r="AD46" s="26"/>
      <c r="AE46" s="24">
        <f>COUNTIFS(DataRegularSeason20242025!$D$2:$D$1315,TotalTeamGames20242025!AE$1,DataRegularSeason20242025!$E$2:$E$1315,TotalTeamGames20242025!$A45,DataRegularSeason20242025!$N$2:$N$1315,1)</f>
        <v>0</v>
      </c>
      <c r="AF46" s="26"/>
      <c r="AG46" s="24">
        <f>COUNTIFS(DataRegularSeason20242025!$D$2:$D$1315,TotalTeamGames20242025!AG$1,DataRegularSeason20242025!$E$2:$E$1315,TotalTeamGames20242025!$A45,DataRegularSeason20242025!$N$2:$N$1315,1)</f>
        <v>0</v>
      </c>
      <c r="AH46" s="26"/>
      <c r="AI46" s="24">
        <f>COUNTIFS(DataRegularSeason20242025!$D$2:$D$1315,TotalTeamGames20242025!AI$1,DataRegularSeason20242025!$E$2:$E$1315,TotalTeamGames20242025!$A45,DataRegularSeason20242025!$N$2:$N$1315,1)</f>
        <v>0</v>
      </c>
      <c r="AJ46" s="26"/>
      <c r="AK46" s="24">
        <f>COUNTIFS(DataRegularSeason20242025!$D$2:$D$1315,TotalTeamGames20242025!AK$1,DataRegularSeason20242025!$E$2:$E$1315,TotalTeamGames20242025!$A45,DataRegularSeason20242025!$N$2:$N$1315,1)</f>
        <v>0</v>
      </c>
      <c r="AL46" s="26"/>
      <c r="AM46" s="24">
        <f>COUNTIFS(DataRegularSeason20242025!$D$2:$D$1315,TotalTeamGames20242025!AM$1,DataRegularSeason20242025!$E$2:$E$1315,TotalTeamGames20242025!$A45,DataRegularSeason20242025!$N$2:$N$1315,1)</f>
        <v>1</v>
      </c>
      <c r="AN46" s="26"/>
      <c r="AO46" s="24">
        <f>COUNTIFS(DataRegularSeason20242025!$D$2:$D$1315,TotalTeamGames20242025!AO$1,DataRegularSeason20242025!$E$2:$E$1315,TotalTeamGames20242025!$A45,DataRegularSeason20242025!$N$2:$N$1315,1)</f>
        <v>0</v>
      </c>
      <c r="AP46" s="26"/>
      <c r="AQ46" s="24">
        <f>COUNTIFS(DataRegularSeason20242025!$D$2:$D$1315,TotalTeamGames20242025!AQ$1,DataRegularSeason20242025!$E$2:$E$1315,TotalTeamGames20242025!$A45,DataRegularSeason20242025!$N$2:$N$1315,1)</f>
        <v>0</v>
      </c>
      <c r="AR46" s="26"/>
      <c r="AS46" s="24"/>
      <c r="AT46" s="26"/>
      <c r="AU46" s="24">
        <f>COUNTIFS(DataRegularSeason20242025!$D$2:$D$1315,TotalTeamGames20242025!AU$1,DataRegularSeason20242025!$E$2:$E$1315,TotalTeamGames20242025!$A45,DataRegularSeason20242025!$N$2:$N$1315,1)</f>
        <v>0</v>
      </c>
      <c r="AV46" s="26"/>
      <c r="AW46" s="24">
        <f>COUNTIFS(DataRegularSeason20242025!$D$2:$D$1315,TotalTeamGames20242025!AW$1,DataRegularSeason20242025!$E$2:$E$1315,TotalTeamGames20242025!$A45,DataRegularSeason20242025!$N$2:$N$1315,1)</f>
        <v>0</v>
      </c>
      <c r="AX46" s="26"/>
      <c r="AY46" s="24">
        <f>COUNTIFS(DataRegularSeason20242025!$D$2:$D$1315,TotalTeamGames20242025!AY$1,DataRegularSeason20242025!$E$2:$E$1315,TotalTeamGames20242025!$A45,DataRegularSeason20242025!$N$2:$N$1315,1)</f>
        <v>0</v>
      </c>
      <c r="AZ46" s="26"/>
      <c r="BA46" s="24">
        <f>COUNTIFS(DataRegularSeason20242025!$D$2:$D$1315,TotalTeamGames20242025!BA$1,DataRegularSeason20242025!$E$2:$E$1315,TotalTeamGames20242025!$A45,DataRegularSeason20242025!$N$2:$N$1315,1)</f>
        <v>0</v>
      </c>
      <c r="BB46" s="26"/>
      <c r="BC46" s="24">
        <f>COUNTIFS(DataRegularSeason20242025!$D$2:$D$1315,TotalTeamGames20242025!BC$1,DataRegularSeason20242025!$E$2:$E$1315,TotalTeamGames20242025!$A45,DataRegularSeason20242025!$N$2:$N$1315,1)</f>
        <v>0</v>
      </c>
      <c r="BD46" s="26"/>
      <c r="BE46" s="24">
        <f>COUNTIFS(DataRegularSeason20242025!$D$2:$D$1315,TotalTeamGames20242025!BE$1,DataRegularSeason20242025!$E$2:$E$1315,TotalTeamGames20242025!$A45,DataRegularSeason20242025!$N$2:$N$1315,1)</f>
        <v>0</v>
      </c>
      <c r="BF46" s="26"/>
      <c r="BG46" s="24">
        <f>COUNTIFS(DataRegularSeason20242025!$D$2:$D$1315,TotalTeamGames20242025!BG$1,DataRegularSeason20242025!$E$2:$E$1315,TotalTeamGames20242025!$A45,DataRegularSeason20242025!$N$2:$N$1315,1)</f>
        <v>0</v>
      </c>
      <c r="BH46" s="26"/>
      <c r="BI46" s="24">
        <f>COUNTIFS(DataRegularSeason20242025!$D$2:$D$1315,TotalTeamGames20242025!BI$1,DataRegularSeason20242025!$E$2:$E$1315,TotalTeamGames20242025!$A45,DataRegularSeason20242025!$N$2:$N$1315,1)</f>
        <v>0</v>
      </c>
      <c r="BJ46" s="26"/>
      <c r="BK46" s="24">
        <f>COUNTIFS(DataRegularSeason20242025!$D$2:$D$1315,TotalTeamGames20242025!BK$1,DataRegularSeason20242025!$E$2:$E$1315,TotalTeamGames20242025!$A45,DataRegularSeason20242025!$N$2:$N$1315,1)</f>
        <v>0</v>
      </c>
      <c r="BL46" s="26"/>
      <c r="BM46" s="24">
        <f>COUNTIFS(DataRegularSeason20242025!$D$2:$D$1315,TotalTeamGames20242025!BM$1,DataRegularSeason20242025!$E$2:$E$1315,TotalTeamGames20242025!$A45,DataRegularSeason20242025!$N$2:$N$1315,1)</f>
        <v>0</v>
      </c>
      <c r="BN46" s="26"/>
      <c r="BO46" s="30">
        <f t="shared" si="0"/>
        <v>2</v>
      </c>
      <c r="BP46" s="44"/>
      <c r="BQ46" s="40"/>
    </row>
    <row r="47" spans="1:69" x14ac:dyDescent="0.25">
      <c r="A47" s="45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COUNTIFS(DataRegularSeason20242025!$E$2:$E$1315,TotalTeamGames20242025!C$1,DataRegularSeason20242025!$D$2:$D$1315,TotalTeamGames20242025!$A47,DataRegularSeason20242025!$N$2:$N$1315,1)</f>
        <v>0</v>
      </c>
      <c r="E47" s="21"/>
      <c r="F47" s="22">
        <f>COUNTIFS(DataRegularSeason20242025!$E$2:$E$1315,TotalTeamGames20242025!E$1,DataRegularSeason20242025!$D$2:$D$1315,TotalTeamGames20242025!$A47,DataRegularSeason20242025!$N$2:$N$1315,1)</f>
        <v>0</v>
      </c>
      <c r="G47" s="21"/>
      <c r="H47" s="22">
        <f>COUNTIFS(DataRegularSeason20242025!$E$2:$E$1315,TotalTeamGames20242025!G$1,DataRegularSeason20242025!$D$2:$D$1315,TotalTeamGames20242025!$A47,DataRegularSeason20242025!$N$2:$N$1315,1)</f>
        <v>0</v>
      </c>
      <c r="I47" s="21"/>
      <c r="J47" s="22">
        <f>COUNTIFS(DataRegularSeason20242025!$E$2:$E$1315,TotalTeamGames20242025!I$1,DataRegularSeason20242025!$D$2:$D$1315,TotalTeamGames20242025!$A47,DataRegularSeason20242025!$N$2:$N$1315,1)</f>
        <v>0</v>
      </c>
      <c r="K47" s="21"/>
      <c r="L47" s="22">
        <f>COUNTIFS(DataRegularSeason20242025!$E$2:$E$1315,TotalTeamGames20242025!K$1,DataRegularSeason20242025!$D$2:$D$1315,TotalTeamGames20242025!$A47,DataRegularSeason20242025!$N$2:$N$1315,1)</f>
        <v>0</v>
      </c>
      <c r="M47" s="21"/>
      <c r="N47" s="22">
        <f>COUNTIFS(DataRegularSeason20242025!$E$2:$E$1315,TotalTeamGames20242025!M$1,DataRegularSeason20242025!$D$2:$D$1315,TotalTeamGames20242025!$A47,DataRegularSeason20242025!$N$2:$N$1315,1)</f>
        <v>0</v>
      </c>
      <c r="O47" s="21"/>
      <c r="P47" s="22">
        <f>COUNTIFS(DataRegularSeason20242025!$E$2:$E$1315,TotalTeamGames20242025!O$1,DataRegularSeason20242025!$D$2:$D$1315,TotalTeamGames20242025!$A47,DataRegularSeason20242025!$N$2:$N$1315,1)</f>
        <v>0</v>
      </c>
      <c r="Q47" s="21"/>
      <c r="R47" s="22">
        <f>COUNTIFS(DataRegularSeason20242025!$E$2:$E$1315,TotalTeamGames20242025!Q$1,DataRegularSeason20242025!$D$2:$D$1315,TotalTeamGames20242025!$A47,DataRegularSeason20242025!$N$2:$N$1315,1)</f>
        <v>0</v>
      </c>
      <c r="S47" s="21"/>
      <c r="T47" s="22">
        <f>COUNTIFS(DataRegularSeason20242025!$E$2:$E$1315,TotalTeamGames20242025!S$1,DataRegularSeason20242025!$D$2:$D$1315,TotalTeamGames20242025!$A47,DataRegularSeason20242025!$N$2:$N$1315,1)</f>
        <v>1</v>
      </c>
      <c r="U47" s="21"/>
      <c r="V47" s="22">
        <f>COUNTIFS(DataRegularSeason20242025!$E$2:$E$1315,TotalTeamGames20242025!U$1,DataRegularSeason20242025!$D$2:$D$1315,TotalTeamGames20242025!$A47,DataRegularSeason20242025!$N$2:$N$1315,1)</f>
        <v>0</v>
      </c>
      <c r="W47" s="21"/>
      <c r="X47" s="22">
        <f>COUNTIFS(DataRegularSeason20242025!$E$2:$E$1315,TotalTeamGames20242025!W$1,DataRegularSeason20242025!$D$2:$D$1315,TotalTeamGames20242025!$A47,DataRegularSeason20242025!$N$2:$N$1315,1)</f>
        <v>0</v>
      </c>
      <c r="Y47" s="21"/>
      <c r="Z47" s="22">
        <f>COUNTIFS(DataRegularSeason20242025!$E$2:$E$1315,TotalTeamGames20242025!Y$1,DataRegularSeason20242025!$D$2:$D$1315,TotalTeamGames20242025!$A47,DataRegularSeason20242025!$N$2:$N$1315,1)</f>
        <v>0</v>
      </c>
      <c r="AA47" s="21"/>
      <c r="AB47" s="22">
        <f>COUNTIFS(DataRegularSeason20242025!$E$2:$E$1315,TotalTeamGames20242025!AA$1,DataRegularSeason20242025!$D$2:$D$1315,TotalTeamGames20242025!$A47,DataRegularSeason20242025!$N$2:$N$1315,1)</f>
        <v>0</v>
      </c>
      <c r="AC47" s="21"/>
      <c r="AD47" s="22">
        <f>COUNTIFS(DataRegularSeason20242025!$E$2:$E$1315,TotalTeamGames20242025!AC$1,DataRegularSeason20242025!$D$2:$D$1315,TotalTeamGames20242025!$A47,DataRegularSeason20242025!$N$2:$N$1315,1)</f>
        <v>1</v>
      </c>
      <c r="AE47" s="21"/>
      <c r="AF47" s="22">
        <f>COUNTIFS(DataRegularSeason20242025!$E$2:$E$1315,TotalTeamGames20242025!AE$1,DataRegularSeason20242025!$D$2:$D$1315,TotalTeamGames20242025!$A47,DataRegularSeason20242025!$N$2:$N$1315,1)</f>
        <v>0</v>
      </c>
      <c r="AG47" s="21"/>
      <c r="AH47" s="22">
        <f>COUNTIFS(DataRegularSeason20242025!$E$2:$E$1315,TotalTeamGames20242025!AG$1,DataRegularSeason20242025!$D$2:$D$1315,TotalTeamGames20242025!$A47,DataRegularSeason20242025!$N$2:$N$1315,1)</f>
        <v>0</v>
      </c>
      <c r="AI47" s="21"/>
      <c r="AJ47" s="22">
        <f>COUNTIFS(DataRegularSeason20242025!$E$2:$E$1315,TotalTeamGames20242025!AI$1,DataRegularSeason20242025!$D$2:$D$1315,TotalTeamGames20242025!$A47,DataRegularSeason20242025!$N$2:$N$1315,1)</f>
        <v>1</v>
      </c>
      <c r="AK47" s="21"/>
      <c r="AL47" s="22">
        <f>COUNTIFS(DataRegularSeason20242025!$E$2:$E$1315,TotalTeamGames20242025!AK$1,DataRegularSeason20242025!$D$2:$D$1315,TotalTeamGames20242025!$A47,DataRegularSeason20242025!$N$2:$N$1315,1)</f>
        <v>0</v>
      </c>
      <c r="AM47" s="21"/>
      <c r="AN47" s="22">
        <f>COUNTIFS(DataRegularSeason20242025!$E$2:$E$1315,TotalTeamGames20242025!AM$1,DataRegularSeason20242025!$D$2:$D$1315,TotalTeamGames20242025!$A47,DataRegularSeason20242025!$N$2:$N$1315,1)</f>
        <v>0</v>
      </c>
      <c r="AO47" s="21"/>
      <c r="AP47" s="22">
        <f>COUNTIFS(DataRegularSeason20242025!$E$2:$E$1315,TotalTeamGames20242025!AO$1,DataRegularSeason20242025!$D$2:$D$1315,TotalTeamGames20242025!$A47,DataRegularSeason20242025!$N$2:$N$1315,1)</f>
        <v>0</v>
      </c>
      <c r="AQ47" s="21"/>
      <c r="AR47" s="22">
        <f>COUNTIFS(DataRegularSeason20242025!$E$2:$E$1315,TotalTeamGames20242025!AQ$1,DataRegularSeason20242025!$D$2:$D$1315,TotalTeamGames20242025!$A47,DataRegularSeason20242025!$N$2:$N$1315,1)</f>
        <v>0</v>
      </c>
      <c r="AS47" s="21"/>
      <c r="AT47" s="22">
        <f>COUNTIFS(DataRegularSeason20242025!$E$2:$E$1315,TotalTeamGames20242025!AS$1,DataRegularSeason20242025!$D$2:$D$1315,TotalTeamGames20242025!$A47,DataRegularSeason20242025!$N$2:$N$1315,1)</f>
        <v>0</v>
      </c>
      <c r="AU47" s="21"/>
      <c r="AV47" s="25"/>
      <c r="AW47" s="21"/>
      <c r="AX47" s="22">
        <f>COUNTIFS(DataRegularSeason20242025!$E$2:$E$1315,TotalTeamGames20242025!AW$1,DataRegularSeason20242025!$D$2:$D$1315,TotalTeamGames20242025!$A47,DataRegularSeason20242025!$N$2:$N$1315,1)</f>
        <v>0</v>
      </c>
      <c r="AY47" s="21"/>
      <c r="AZ47" s="22">
        <f>COUNTIFS(DataRegularSeason20242025!$E$2:$E$1315,TotalTeamGames20242025!AY$1,DataRegularSeason20242025!$D$2:$D$1315,TotalTeamGames20242025!$A47,DataRegularSeason20242025!$N$2:$N$1315,1)</f>
        <v>0</v>
      </c>
      <c r="BA47" s="21"/>
      <c r="BB47" s="22">
        <f>COUNTIFS(DataRegularSeason20242025!$E$2:$E$1315,TotalTeamGames20242025!BA$1,DataRegularSeason20242025!$D$2:$D$1315,TotalTeamGames20242025!$A47,DataRegularSeason20242025!$N$2:$N$1315,1)</f>
        <v>0</v>
      </c>
      <c r="BC47" s="21"/>
      <c r="BD47" s="22">
        <f>COUNTIFS(DataRegularSeason20242025!$E$2:$E$1315,TotalTeamGames20242025!BC$1,DataRegularSeason20242025!$D$2:$D$1315,TotalTeamGames20242025!$A47,DataRegularSeason20242025!$N$2:$N$1315,1)</f>
        <v>0</v>
      </c>
      <c r="BE47" s="21"/>
      <c r="BF47" s="22">
        <f>COUNTIFS(DataRegularSeason20242025!$E$2:$E$1315,TotalTeamGames20242025!BE$1,DataRegularSeason20242025!$D$2:$D$1315,TotalTeamGames20242025!$A47,DataRegularSeason20242025!$N$2:$N$1315,1)</f>
        <v>0</v>
      </c>
      <c r="BG47" s="21"/>
      <c r="BH47" s="22">
        <f>COUNTIFS(DataRegularSeason20242025!$E$2:$E$1315,TotalTeamGames20242025!BG$1,DataRegularSeason20242025!$D$2:$D$1315,TotalTeamGames20242025!$A47,DataRegularSeason20242025!$N$2:$N$1315,1)</f>
        <v>0</v>
      </c>
      <c r="BI47" s="21"/>
      <c r="BJ47" s="22">
        <f>COUNTIFS(DataRegularSeason20242025!$E$2:$E$1315,TotalTeamGames20242025!BI$1,DataRegularSeason20242025!$D$2:$D$1315,TotalTeamGames20242025!$A47,DataRegularSeason20242025!$N$2:$N$1315,1)</f>
        <v>0</v>
      </c>
      <c r="BK47" s="21"/>
      <c r="BL47" s="22">
        <f>COUNTIFS(DataRegularSeason20242025!$E$2:$E$1315,TotalTeamGames20242025!BK$1,DataRegularSeason20242025!$D$2:$D$1315,TotalTeamGames20242025!$A47,DataRegularSeason20242025!$N$2:$N$1315,1)</f>
        <v>0</v>
      </c>
      <c r="BM47" s="21"/>
      <c r="BN47" s="22">
        <f>COUNTIFS(DataRegularSeason20242025!$E$2:$E$1315,TotalTeamGames20242025!BM$1,DataRegularSeason20242025!$D$2:$D$1315,TotalTeamGames20242025!$A47,DataRegularSeason20242025!$N$2:$N$1315,1)</f>
        <v>0</v>
      </c>
      <c r="BO47" s="29">
        <f t="shared" si="0"/>
        <v>3</v>
      </c>
      <c r="BP47" s="44">
        <f t="shared" ref="BP47" si="43">BO47+BO48</f>
        <v>5</v>
      </c>
      <c r="BQ47" s="40">
        <f t="shared" ref="BQ47" si="44">82-BP47</f>
        <v>77</v>
      </c>
    </row>
    <row r="48" spans="1:69" x14ac:dyDescent="0.25">
      <c r="A48" s="41"/>
      <c r="B48" s="23" t="s">
        <v>80</v>
      </c>
      <c r="C48" s="24">
        <f>COUNTIFS(DataRegularSeason20242025!$D$2:$D$1315,TotalTeamGames20242025!C$1,DataRegularSeason20242025!$E$2:$E$1315,TotalTeamGames20242025!$A47,DataRegularSeason20242025!$N$2:$N$1315,1)</f>
        <v>0</v>
      </c>
      <c r="D48" s="26"/>
      <c r="E48" s="24">
        <f>COUNTIFS(DataRegularSeason20242025!$D$2:$D$1315,TotalTeamGames20242025!E$1,DataRegularSeason20242025!$E$2:$E$1315,TotalTeamGames20242025!$A47,DataRegularSeason20242025!$N$2:$N$1315,1)</f>
        <v>0</v>
      </c>
      <c r="F48" s="26"/>
      <c r="G48" s="24">
        <f>COUNTIFS(DataRegularSeason20242025!$D$2:$D$1315,TotalTeamGames20242025!G$1,DataRegularSeason20242025!$E$2:$E$1315,TotalTeamGames20242025!$A47,DataRegularSeason20242025!$N$2:$N$1315,1)</f>
        <v>0</v>
      </c>
      <c r="H48" s="26"/>
      <c r="I48" s="24">
        <f>COUNTIFS(DataRegularSeason20242025!$D$2:$D$1315,TotalTeamGames20242025!I$1,DataRegularSeason20242025!$E$2:$E$1315,TotalTeamGames20242025!$A47,DataRegularSeason20242025!$N$2:$N$1315,1)</f>
        <v>0</v>
      </c>
      <c r="J48" s="26"/>
      <c r="K48" s="24">
        <f>COUNTIFS(DataRegularSeason20242025!$D$2:$D$1315,TotalTeamGames20242025!K$1,DataRegularSeason20242025!$E$2:$E$1315,TotalTeamGames20242025!$A47,DataRegularSeason20242025!$N$2:$N$1315,1)</f>
        <v>0</v>
      </c>
      <c r="L48" s="26"/>
      <c r="M48" s="24">
        <f>COUNTIFS(DataRegularSeason20242025!$D$2:$D$1315,TotalTeamGames20242025!M$1,DataRegularSeason20242025!$E$2:$E$1315,TotalTeamGames20242025!$A47,DataRegularSeason20242025!$N$2:$N$1315,1)</f>
        <v>0</v>
      </c>
      <c r="N48" s="26"/>
      <c r="O48" s="24">
        <f>COUNTIFS(DataRegularSeason20242025!$D$2:$D$1315,TotalTeamGames20242025!O$1,DataRegularSeason20242025!$E$2:$E$1315,TotalTeamGames20242025!$A47,DataRegularSeason20242025!$N$2:$N$1315,1)</f>
        <v>0</v>
      </c>
      <c r="P48" s="26"/>
      <c r="Q48" s="24">
        <f>COUNTIFS(DataRegularSeason20242025!$D$2:$D$1315,TotalTeamGames20242025!Q$1,DataRegularSeason20242025!$E$2:$E$1315,TotalTeamGames20242025!$A47,DataRegularSeason20242025!$N$2:$N$1315,1)</f>
        <v>0</v>
      </c>
      <c r="R48" s="26"/>
      <c r="S48" s="24">
        <f>COUNTIFS(DataRegularSeason20242025!$D$2:$D$1315,TotalTeamGames20242025!S$1,DataRegularSeason20242025!$E$2:$E$1315,TotalTeamGames20242025!$A47,DataRegularSeason20242025!$N$2:$N$1315,1)</f>
        <v>0</v>
      </c>
      <c r="T48" s="26"/>
      <c r="U48" s="24">
        <f>COUNTIFS(DataRegularSeason20242025!$D$2:$D$1315,TotalTeamGames20242025!U$1,DataRegularSeason20242025!$E$2:$E$1315,TotalTeamGames20242025!$A47,DataRegularSeason20242025!$N$2:$N$1315,1)</f>
        <v>0</v>
      </c>
      <c r="V48" s="26"/>
      <c r="W48" s="24">
        <f>COUNTIFS(DataRegularSeason20242025!$D$2:$D$1315,TotalTeamGames20242025!W$1,DataRegularSeason20242025!$E$2:$E$1315,TotalTeamGames20242025!$A47,DataRegularSeason20242025!$N$2:$N$1315,1)</f>
        <v>0</v>
      </c>
      <c r="X48" s="26"/>
      <c r="Y48" s="24">
        <f>COUNTIFS(DataRegularSeason20242025!$D$2:$D$1315,TotalTeamGames20242025!Y$1,DataRegularSeason20242025!$E$2:$E$1315,TotalTeamGames20242025!$A47,DataRegularSeason20242025!$N$2:$N$1315,1)</f>
        <v>0</v>
      </c>
      <c r="Z48" s="26"/>
      <c r="AA48" s="24">
        <f>COUNTIFS(DataRegularSeason20242025!$D$2:$D$1315,TotalTeamGames20242025!AA$1,DataRegularSeason20242025!$E$2:$E$1315,TotalTeamGames20242025!$A47,DataRegularSeason20242025!$N$2:$N$1315,1)</f>
        <v>0</v>
      </c>
      <c r="AB48" s="26"/>
      <c r="AC48" s="24">
        <f>COUNTIFS(DataRegularSeason20242025!$D$2:$D$1315,TotalTeamGames20242025!AC$1,DataRegularSeason20242025!$E$2:$E$1315,TotalTeamGames20242025!$A47,DataRegularSeason20242025!$N$2:$N$1315,1)</f>
        <v>0</v>
      </c>
      <c r="AD48" s="26"/>
      <c r="AE48" s="24">
        <f>COUNTIFS(DataRegularSeason20242025!$D$2:$D$1315,TotalTeamGames20242025!AE$1,DataRegularSeason20242025!$E$2:$E$1315,TotalTeamGames20242025!$A47,DataRegularSeason20242025!$N$2:$N$1315,1)</f>
        <v>0</v>
      </c>
      <c r="AF48" s="26"/>
      <c r="AG48" s="24">
        <f>COUNTIFS(DataRegularSeason20242025!$D$2:$D$1315,TotalTeamGames20242025!AG$1,DataRegularSeason20242025!$E$2:$E$1315,TotalTeamGames20242025!$A47,DataRegularSeason20242025!$N$2:$N$1315,1)</f>
        <v>0</v>
      </c>
      <c r="AH48" s="26"/>
      <c r="AI48" s="24">
        <f>COUNTIFS(DataRegularSeason20242025!$D$2:$D$1315,TotalTeamGames20242025!AI$1,DataRegularSeason20242025!$E$2:$E$1315,TotalTeamGames20242025!$A47,DataRegularSeason20242025!$N$2:$N$1315,1)</f>
        <v>0</v>
      </c>
      <c r="AJ48" s="26"/>
      <c r="AK48" s="24">
        <f>COUNTIFS(DataRegularSeason20242025!$D$2:$D$1315,TotalTeamGames20242025!AK$1,DataRegularSeason20242025!$E$2:$E$1315,TotalTeamGames20242025!$A47,DataRegularSeason20242025!$N$2:$N$1315,1)</f>
        <v>0</v>
      </c>
      <c r="AL48" s="26"/>
      <c r="AM48" s="24">
        <f>COUNTIFS(DataRegularSeason20242025!$D$2:$D$1315,TotalTeamGames20242025!AM$1,DataRegularSeason20242025!$E$2:$E$1315,TotalTeamGames20242025!$A47,DataRegularSeason20242025!$N$2:$N$1315,1)</f>
        <v>0</v>
      </c>
      <c r="AN48" s="26"/>
      <c r="AO48" s="24">
        <f>COUNTIFS(DataRegularSeason20242025!$D$2:$D$1315,TotalTeamGames20242025!AO$1,DataRegularSeason20242025!$E$2:$E$1315,TotalTeamGames20242025!$A47,DataRegularSeason20242025!$N$2:$N$1315,1)</f>
        <v>0</v>
      </c>
      <c r="AP48" s="26"/>
      <c r="AQ48" s="24">
        <f>COUNTIFS(DataRegularSeason20242025!$D$2:$D$1315,TotalTeamGames20242025!AQ$1,DataRegularSeason20242025!$E$2:$E$1315,TotalTeamGames20242025!$A47,DataRegularSeason20242025!$N$2:$N$1315,1)</f>
        <v>1</v>
      </c>
      <c r="AR48" s="26"/>
      <c r="AS48" s="24">
        <f>COUNTIFS(DataRegularSeason20242025!$D$2:$D$1315,TotalTeamGames20242025!AS$1,DataRegularSeason20242025!$E$2:$E$1315,TotalTeamGames20242025!$A47,DataRegularSeason20242025!$N$2:$N$1315,1)</f>
        <v>0</v>
      </c>
      <c r="AT48" s="26"/>
      <c r="AU48" s="24"/>
      <c r="AV48" s="26"/>
      <c r="AW48" s="24">
        <f>COUNTIFS(DataRegularSeason20242025!$D$2:$D$1315,TotalTeamGames20242025!AW$1,DataRegularSeason20242025!$E$2:$E$1315,TotalTeamGames20242025!$A47,DataRegularSeason20242025!$N$2:$N$1315,1)</f>
        <v>0</v>
      </c>
      <c r="AX48" s="26"/>
      <c r="AY48" s="24">
        <f>COUNTIFS(DataRegularSeason20242025!$D$2:$D$1315,TotalTeamGames20242025!AY$1,DataRegularSeason20242025!$E$2:$E$1315,TotalTeamGames20242025!$A47,DataRegularSeason20242025!$N$2:$N$1315,1)</f>
        <v>1</v>
      </c>
      <c r="AZ48" s="26"/>
      <c r="BA48" s="24">
        <f>COUNTIFS(DataRegularSeason20242025!$D$2:$D$1315,TotalTeamGames20242025!BA$1,DataRegularSeason20242025!$E$2:$E$1315,TotalTeamGames20242025!$A47,DataRegularSeason20242025!$N$2:$N$1315,1)</f>
        <v>0</v>
      </c>
      <c r="BB48" s="26"/>
      <c r="BC48" s="24">
        <f>COUNTIFS(DataRegularSeason20242025!$D$2:$D$1315,TotalTeamGames20242025!BC$1,DataRegularSeason20242025!$E$2:$E$1315,TotalTeamGames20242025!$A47,DataRegularSeason20242025!$N$2:$N$1315,1)</f>
        <v>0</v>
      </c>
      <c r="BD48" s="26"/>
      <c r="BE48" s="24">
        <f>COUNTIFS(DataRegularSeason20242025!$D$2:$D$1315,TotalTeamGames20242025!BE$1,DataRegularSeason20242025!$E$2:$E$1315,TotalTeamGames20242025!$A47,DataRegularSeason20242025!$N$2:$N$1315,1)</f>
        <v>0</v>
      </c>
      <c r="BF48" s="26"/>
      <c r="BG48" s="24">
        <f>COUNTIFS(DataRegularSeason20242025!$D$2:$D$1315,TotalTeamGames20242025!BG$1,DataRegularSeason20242025!$E$2:$E$1315,TotalTeamGames20242025!$A47,DataRegularSeason20242025!$N$2:$N$1315,1)</f>
        <v>0</v>
      </c>
      <c r="BH48" s="26"/>
      <c r="BI48" s="24">
        <f>COUNTIFS(DataRegularSeason20242025!$D$2:$D$1315,TotalTeamGames20242025!BI$1,DataRegularSeason20242025!$E$2:$E$1315,TotalTeamGames20242025!$A47,DataRegularSeason20242025!$N$2:$N$1315,1)</f>
        <v>0</v>
      </c>
      <c r="BJ48" s="26"/>
      <c r="BK48" s="24">
        <f>COUNTIFS(DataRegularSeason20242025!$D$2:$D$1315,TotalTeamGames20242025!BK$1,DataRegularSeason20242025!$E$2:$E$1315,TotalTeamGames20242025!$A47,DataRegularSeason20242025!$N$2:$N$1315,1)</f>
        <v>0</v>
      </c>
      <c r="BL48" s="26"/>
      <c r="BM48" s="24">
        <f>COUNTIFS(DataRegularSeason20242025!$D$2:$D$1315,TotalTeamGames20242025!BM$1,DataRegularSeason20242025!$E$2:$E$1315,TotalTeamGames20242025!$A47,DataRegularSeason20242025!$N$2:$N$1315,1)</f>
        <v>0</v>
      </c>
      <c r="BN48" s="26"/>
      <c r="BO48" s="30">
        <f t="shared" si="0"/>
        <v>2</v>
      </c>
      <c r="BP48" s="44"/>
      <c r="BQ48" s="40"/>
    </row>
    <row r="49" spans="1:69" x14ac:dyDescent="0.25">
      <c r="A49" s="45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COUNTIFS(DataRegularSeason20242025!$E$2:$E$1315,TotalTeamGames20242025!C$1,DataRegularSeason20242025!$D$2:$D$1315,TotalTeamGames20242025!$A49,DataRegularSeason20242025!$N$2:$N$1315,1)</f>
        <v>0</v>
      </c>
      <c r="E49" s="21"/>
      <c r="F49" s="22">
        <f>COUNTIFS(DataRegularSeason20242025!$E$2:$E$1315,TotalTeamGames20242025!E$1,DataRegularSeason20242025!$D$2:$D$1315,TotalTeamGames20242025!$A49,DataRegularSeason20242025!$N$2:$N$1315,1)</f>
        <v>0</v>
      </c>
      <c r="G49" s="21"/>
      <c r="H49" s="22">
        <f>COUNTIFS(DataRegularSeason20242025!$E$2:$E$1315,TotalTeamGames20242025!G$1,DataRegularSeason20242025!$D$2:$D$1315,TotalTeamGames20242025!$A49,DataRegularSeason20242025!$N$2:$N$1315,1)</f>
        <v>0</v>
      </c>
      <c r="I49" s="21"/>
      <c r="J49" s="22">
        <f>COUNTIFS(DataRegularSeason20242025!$E$2:$E$1315,TotalTeamGames20242025!I$1,DataRegularSeason20242025!$D$2:$D$1315,TotalTeamGames20242025!$A49,DataRegularSeason20242025!$N$2:$N$1315,1)</f>
        <v>0</v>
      </c>
      <c r="K49" s="21"/>
      <c r="L49" s="22">
        <f>COUNTIFS(DataRegularSeason20242025!$E$2:$E$1315,TotalTeamGames20242025!K$1,DataRegularSeason20242025!$D$2:$D$1315,TotalTeamGames20242025!$A49,DataRegularSeason20242025!$N$2:$N$1315,1)</f>
        <v>0</v>
      </c>
      <c r="M49" s="21"/>
      <c r="N49" s="22">
        <f>COUNTIFS(DataRegularSeason20242025!$E$2:$E$1315,TotalTeamGames20242025!M$1,DataRegularSeason20242025!$D$2:$D$1315,TotalTeamGames20242025!$A49,DataRegularSeason20242025!$N$2:$N$1315,1)</f>
        <v>0</v>
      </c>
      <c r="O49" s="21"/>
      <c r="P49" s="22">
        <f>COUNTIFS(DataRegularSeason20242025!$E$2:$E$1315,TotalTeamGames20242025!O$1,DataRegularSeason20242025!$D$2:$D$1315,TotalTeamGames20242025!$A49,DataRegularSeason20242025!$N$2:$N$1315,1)</f>
        <v>1</v>
      </c>
      <c r="Q49" s="21"/>
      <c r="R49" s="22">
        <f>COUNTIFS(DataRegularSeason20242025!$E$2:$E$1315,TotalTeamGames20242025!Q$1,DataRegularSeason20242025!$D$2:$D$1315,TotalTeamGames20242025!$A49,DataRegularSeason20242025!$N$2:$N$1315,1)</f>
        <v>0</v>
      </c>
      <c r="S49" s="21"/>
      <c r="T49" s="22">
        <f>COUNTIFS(DataRegularSeason20242025!$E$2:$E$1315,TotalTeamGames20242025!S$1,DataRegularSeason20242025!$D$2:$D$1315,TotalTeamGames20242025!$A49,DataRegularSeason20242025!$N$2:$N$1315,1)</f>
        <v>1</v>
      </c>
      <c r="U49" s="21"/>
      <c r="V49" s="22">
        <f>COUNTIFS(DataRegularSeason20242025!$E$2:$E$1315,TotalTeamGames20242025!U$1,DataRegularSeason20242025!$D$2:$D$1315,TotalTeamGames20242025!$A49,DataRegularSeason20242025!$N$2:$N$1315,1)</f>
        <v>0</v>
      </c>
      <c r="W49" s="21"/>
      <c r="X49" s="22">
        <f>COUNTIFS(DataRegularSeason20242025!$E$2:$E$1315,TotalTeamGames20242025!W$1,DataRegularSeason20242025!$D$2:$D$1315,TotalTeamGames20242025!$A49,DataRegularSeason20242025!$N$2:$N$1315,1)</f>
        <v>0</v>
      </c>
      <c r="Y49" s="21"/>
      <c r="Z49" s="22">
        <f>COUNTIFS(DataRegularSeason20242025!$E$2:$E$1315,TotalTeamGames20242025!Y$1,DataRegularSeason20242025!$D$2:$D$1315,TotalTeamGames20242025!$A49,DataRegularSeason20242025!$N$2:$N$1315,1)</f>
        <v>0</v>
      </c>
      <c r="AA49" s="21"/>
      <c r="AB49" s="22">
        <f>COUNTIFS(DataRegularSeason20242025!$E$2:$E$1315,TotalTeamGames20242025!AA$1,DataRegularSeason20242025!$D$2:$D$1315,TotalTeamGames20242025!$A49,DataRegularSeason20242025!$N$2:$N$1315,1)</f>
        <v>0</v>
      </c>
      <c r="AC49" s="21"/>
      <c r="AD49" s="22">
        <f>COUNTIFS(DataRegularSeason20242025!$E$2:$E$1315,TotalTeamGames20242025!AC$1,DataRegularSeason20242025!$D$2:$D$1315,TotalTeamGames20242025!$A49,DataRegularSeason20242025!$N$2:$N$1315,1)</f>
        <v>0</v>
      </c>
      <c r="AE49" s="21"/>
      <c r="AF49" s="22">
        <f>COUNTIFS(DataRegularSeason20242025!$E$2:$E$1315,TotalTeamGames20242025!AE$1,DataRegularSeason20242025!$D$2:$D$1315,TotalTeamGames20242025!$A49,DataRegularSeason20242025!$N$2:$N$1315,1)</f>
        <v>0</v>
      </c>
      <c r="AG49" s="21"/>
      <c r="AH49" s="22">
        <f>COUNTIFS(DataRegularSeason20242025!$E$2:$E$1315,TotalTeamGames20242025!AG$1,DataRegularSeason20242025!$D$2:$D$1315,TotalTeamGames20242025!$A49,DataRegularSeason20242025!$N$2:$N$1315,1)</f>
        <v>0</v>
      </c>
      <c r="AI49" s="21"/>
      <c r="AJ49" s="22">
        <f>COUNTIFS(DataRegularSeason20242025!$E$2:$E$1315,TotalTeamGames20242025!AI$1,DataRegularSeason20242025!$D$2:$D$1315,TotalTeamGames20242025!$A49,DataRegularSeason20242025!$N$2:$N$1315,1)</f>
        <v>0</v>
      </c>
      <c r="AK49" s="21"/>
      <c r="AL49" s="22">
        <f>COUNTIFS(DataRegularSeason20242025!$E$2:$E$1315,TotalTeamGames20242025!AK$1,DataRegularSeason20242025!$D$2:$D$1315,TotalTeamGames20242025!$A49,DataRegularSeason20242025!$N$2:$N$1315,1)</f>
        <v>0</v>
      </c>
      <c r="AM49" s="21"/>
      <c r="AN49" s="22">
        <f>COUNTIFS(DataRegularSeason20242025!$E$2:$E$1315,TotalTeamGames20242025!AM$1,DataRegularSeason20242025!$D$2:$D$1315,TotalTeamGames20242025!$A49,DataRegularSeason20242025!$N$2:$N$1315,1)</f>
        <v>0</v>
      </c>
      <c r="AO49" s="21"/>
      <c r="AP49" s="22">
        <f>COUNTIFS(DataRegularSeason20242025!$E$2:$E$1315,TotalTeamGames20242025!AO$1,DataRegularSeason20242025!$D$2:$D$1315,TotalTeamGames20242025!$A49,DataRegularSeason20242025!$N$2:$N$1315,1)</f>
        <v>0</v>
      </c>
      <c r="AQ49" s="21"/>
      <c r="AR49" s="22">
        <f>COUNTIFS(DataRegularSeason20242025!$E$2:$E$1315,TotalTeamGames20242025!AQ$1,DataRegularSeason20242025!$D$2:$D$1315,TotalTeamGames20242025!$A49,DataRegularSeason20242025!$N$2:$N$1315,1)</f>
        <v>0</v>
      </c>
      <c r="AS49" s="21"/>
      <c r="AT49" s="22">
        <f>COUNTIFS(DataRegularSeason20242025!$E$2:$E$1315,TotalTeamGames20242025!AS$1,DataRegularSeason20242025!$D$2:$D$1315,TotalTeamGames20242025!$A49,DataRegularSeason20242025!$N$2:$N$1315,1)</f>
        <v>0</v>
      </c>
      <c r="AU49" s="21"/>
      <c r="AV49" s="22">
        <f>COUNTIFS(DataRegularSeason20242025!$E$2:$E$1315,TotalTeamGames20242025!AU$1,DataRegularSeason20242025!$D$2:$D$1315,TotalTeamGames20242025!$A49,DataRegularSeason20242025!$N$2:$N$1315,1)</f>
        <v>0</v>
      </c>
      <c r="AW49" s="21"/>
      <c r="AX49" s="25"/>
      <c r="AY49" s="21"/>
      <c r="AZ49" s="22">
        <f>COUNTIFS(DataRegularSeason20242025!$E$2:$E$1315,TotalTeamGames20242025!AY$1,DataRegularSeason20242025!$D$2:$D$1315,TotalTeamGames20242025!$A49,DataRegularSeason20242025!$N$2:$N$1315,1)</f>
        <v>0</v>
      </c>
      <c r="BA49" s="21"/>
      <c r="BB49" s="22">
        <f>COUNTIFS(DataRegularSeason20242025!$E$2:$E$1315,TotalTeamGames20242025!BA$1,DataRegularSeason20242025!$D$2:$D$1315,TotalTeamGames20242025!$A49,DataRegularSeason20242025!$N$2:$N$1315,1)</f>
        <v>0</v>
      </c>
      <c r="BC49" s="21"/>
      <c r="BD49" s="22">
        <f>COUNTIFS(DataRegularSeason20242025!$E$2:$E$1315,TotalTeamGames20242025!BC$1,DataRegularSeason20242025!$D$2:$D$1315,TotalTeamGames20242025!$A49,DataRegularSeason20242025!$N$2:$N$1315,1)</f>
        <v>0</v>
      </c>
      <c r="BE49" s="21"/>
      <c r="BF49" s="22">
        <f>COUNTIFS(DataRegularSeason20242025!$E$2:$E$1315,TotalTeamGames20242025!BE$1,DataRegularSeason20242025!$D$2:$D$1315,TotalTeamGames20242025!$A49,DataRegularSeason20242025!$N$2:$N$1315,1)</f>
        <v>0</v>
      </c>
      <c r="BG49" s="21"/>
      <c r="BH49" s="22">
        <f>COUNTIFS(DataRegularSeason20242025!$E$2:$E$1315,TotalTeamGames20242025!BG$1,DataRegularSeason20242025!$D$2:$D$1315,TotalTeamGames20242025!$A49,DataRegularSeason20242025!$N$2:$N$1315,1)</f>
        <v>0</v>
      </c>
      <c r="BI49" s="21"/>
      <c r="BJ49" s="22">
        <f>COUNTIFS(DataRegularSeason20242025!$E$2:$E$1315,TotalTeamGames20242025!BI$1,DataRegularSeason20242025!$D$2:$D$1315,TotalTeamGames20242025!$A49,DataRegularSeason20242025!$N$2:$N$1315,1)</f>
        <v>0</v>
      </c>
      <c r="BK49" s="21"/>
      <c r="BL49" s="22">
        <f>COUNTIFS(DataRegularSeason20242025!$E$2:$E$1315,TotalTeamGames20242025!BK$1,DataRegularSeason20242025!$D$2:$D$1315,TotalTeamGames20242025!$A49,DataRegularSeason20242025!$N$2:$N$1315,1)</f>
        <v>0</v>
      </c>
      <c r="BM49" s="21"/>
      <c r="BN49" s="22">
        <f>COUNTIFS(DataRegularSeason20242025!$E$2:$E$1315,TotalTeamGames20242025!BM$1,DataRegularSeason20242025!$D$2:$D$1315,TotalTeamGames20242025!$A49,DataRegularSeason20242025!$N$2:$N$1315,1)</f>
        <v>0</v>
      </c>
      <c r="BO49" s="29">
        <f t="shared" si="0"/>
        <v>2</v>
      </c>
      <c r="BP49" s="44">
        <f t="shared" ref="BP49" si="45">BO49+BO50</f>
        <v>4</v>
      </c>
      <c r="BQ49" s="40">
        <f t="shared" ref="BQ49" si="46">82-BP49</f>
        <v>78</v>
      </c>
    </row>
    <row r="50" spans="1:69" x14ac:dyDescent="0.25">
      <c r="A50" s="41"/>
      <c r="B50" s="23" t="s">
        <v>80</v>
      </c>
      <c r="C50" s="24">
        <f>COUNTIFS(DataRegularSeason20242025!$D$2:$D$1315,TotalTeamGames20242025!C$1,DataRegularSeason20242025!$E$2:$E$1315,TotalTeamGames20242025!$A49,DataRegularSeason20242025!$N$2:$N$1315,1)</f>
        <v>1</v>
      </c>
      <c r="D50" s="26"/>
      <c r="E50" s="24">
        <f>COUNTIFS(DataRegularSeason20242025!$D$2:$D$1315,TotalTeamGames20242025!E$1,DataRegularSeason20242025!$E$2:$E$1315,TotalTeamGames20242025!$A49,DataRegularSeason20242025!$N$2:$N$1315,1)</f>
        <v>0</v>
      </c>
      <c r="F50" s="26"/>
      <c r="G50" s="24">
        <f>COUNTIFS(DataRegularSeason20242025!$D$2:$D$1315,TotalTeamGames20242025!G$1,DataRegularSeason20242025!$E$2:$E$1315,TotalTeamGames20242025!$A49,DataRegularSeason20242025!$N$2:$N$1315,1)</f>
        <v>0</v>
      </c>
      <c r="H50" s="26"/>
      <c r="I50" s="24">
        <f>COUNTIFS(DataRegularSeason20242025!$D$2:$D$1315,TotalTeamGames20242025!I$1,DataRegularSeason20242025!$E$2:$E$1315,TotalTeamGames20242025!$A49,DataRegularSeason20242025!$N$2:$N$1315,1)</f>
        <v>0</v>
      </c>
      <c r="J50" s="26"/>
      <c r="K50" s="24">
        <f>COUNTIFS(DataRegularSeason20242025!$D$2:$D$1315,TotalTeamGames20242025!K$1,DataRegularSeason20242025!$E$2:$E$1315,TotalTeamGames20242025!$A49,DataRegularSeason20242025!$N$2:$N$1315,1)</f>
        <v>0</v>
      </c>
      <c r="L50" s="26"/>
      <c r="M50" s="24">
        <f>COUNTIFS(DataRegularSeason20242025!$D$2:$D$1315,TotalTeamGames20242025!M$1,DataRegularSeason20242025!$E$2:$E$1315,TotalTeamGames20242025!$A49,DataRegularSeason20242025!$N$2:$N$1315,1)</f>
        <v>0</v>
      </c>
      <c r="N50" s="26"/>
      <c r="O50" s="24">
        <f>COUNTIFS(DataRegularSeason20242025!$D$2:$D$1315,TotalTeamGames20242025!O$1,DataRegularSeason20242025!$E$2:$E$1315,TotalTeamGames20242025!$A49,DataRegularSeason20242025!$N$2:$N$1315,1)</f>
        <v>0</v>
      </c>
      <c r="P50" s="26"/>
      <c r="Q50" s="24">
        <f>COUNTIFS(DataRegularSeason20242025!$D$2:$D$1315,TotalTeamGames20242025!Q$1,DataRegularSeason20242025!$E$2:$E$1315,TotalTeamGames20242025!$A49,DataRegularSeason20242025!$N$2:$N$1315,1)</f>
        <v>0</v>
      </c>
      <c r="R50" s="26"/>
      <c r="S50" s="24">
        <f>COUNTIFS(DataRegularSeason20242025!$D$2:$D$1315,TotalTeamGames20242025!S$1,DataRegularSeason20242025!$E$2:$E$1315,TotalTeamGames20242025!$A49,DataRegularSeason20242025!$N$2:$N$1315,1)</f>
        <v>0</v>
      </c>
      <c r="T50" s="26"/>
      <c r="U50" s="24">
        <f>COUNTIFS(DataRegularSeason20242025!$D$2:$D$1315,TotalTeamGames20242025!U$1,DataRegularSeason20242025!$E$2:$E$1315,TotalTeamGames20242025!$A49,DataRegularSeason20242025!$N$2:$N$1315,1)</f>
        <v>0</v>
      </c>
      <c r="V50" s="26"/>
      <c r="W50" s="24">
        <f>COUNTIFS(DataRegularSeason20242025!$D$2:$D$1315,TotalTeamGames20242025!W$1,DataRegularSeason20242025!$E$2:$E$1315,TotalTeamGames20242025!$A49,DataRegularSeason20242025!$N$2:$N$1315,1)</f>
        <v>0</v>
      </c>
      <c r="X50" s="26"/>
      <c r="Y50" s="24">
        <f>COUNTIFS(DataRegularSeason20242025!$D$2:$D$1315,TotalTeamGames20242025!Y$1,DataRegularSeason20242025!$E$2:$E$1315,TotalTeamGames20242025!$A49,DataRegularSeason20242025!$N$2:$N$1315,1)</f>
        <v>0</v>
      </c>
      <c r="Z50" s="26"/>
      <c r="AA50" s="24">
        <f>COUNTIFS(DataRegularSeason20242025!$D$2:$D$1315,TotalTeamGames20242025!AA$1,DataRegularSeason20242025!$E$2:$E$1315,TotalTeamGames20242025!$A49,DataRegularSeason20242025!$N$2:$N$1315,1)</f>
        <v>0</v>
      </c>
      <c r="AB50" s="26"/>
      <c r="AC50" s="24">
        <f>COUNTIFS(DataRegularSeason20242025!$D$2:$D$1315,TotalTeamGames20242025!AC$1,DataRegularSeason20242025!$E$2:$E$1315,TotalTeamGames20242025!$A49,DataRegularSeason20242025!$N$2:$N$1315,1)</f>
        <v>0</v>
      </c>
      <c r="AD50" s="26"/>
      <c r="AE50" s="24">
        <f>COUNTIFS(DataRegularSeason20242025!$D$2:$D$1315,TotalTeamGames20242025!AE$1,DataRegularSeason20242025!$E$2:$E$1315,TotalTeamGames20242025!$A49,DataRegularSeason20242025!$N$2:$N$1315,1)</f>
        <v>0</v>
      </c>
      <c r="AF50" s="26"/>
      <c r="AG50" s="24">
        <f>COUNTIFS(DataRegularSeason20242025!$D$2:$D$1315,TotalTeamGames20242025!AG$1,DataRegularSeason20242025!$E$2:$E$1315,TotalTeamGames20242025!$A49,DataRegularSeason20242025!$N$2:$N$1315,1)</f>
        <v>0</v>
      </c>
      <c r="AH50" s="26"/>
      <c r="AI50" s="24">
        <f>COUNTIFS(DataRegularSeason20242025!$D$2:$D$1315,TotalTeamGames20242025!AI$1,DataRegularSeason20242025!$E$2:$E$1315,TotalTeamGames20242025!$A49,DataRegularSeason20242025!$N$2:$N$1315,1)</f>
        <v>0</v>
      </c>
      <c r="AJ50" s="26"/>
      <c r="AK50" s="24">
        <f>COUNTIFS(DataRegularSeason20242025!$D$2:$D$1315,TotalTeamGames20242025!AK$1,DataRegularSeason20242025!$E$2:$E$1315,TotalTeamGames20242025!$A49,DataRegularSeason20242025!$N$2:$N$1315,1)</f>
        <v>0</v>
      </c>
      <c r="AL50" s="26"/>
      <c r="AM50" s="24">
        <f>COUNTIFS(DataRegularSeason20242025!$D$2:$D$1315,TotalTeamGames20242025!AM$1,DataRegularSeason20242025!$E$2:$E$1315,TotalTeamGames20242025!$A49,DataRegularSeason20242025!$N$2:$N$1315,1)</f>
        <v>0</v>
      </c>
      <c r="AN50" s="26"/>
      <c r="AO50" s="24">
        <f>COUNTIFS(DataRegularSeason20242025!$D$2:$D$1315,TotalTeamGames20242025!AO$1,DataRegularSeason20242025!$E$2:$E$1315,TotalTeamGames20242025!$A49,DataRegularSeason20242025!$N$2:$N$1315,1)</f>
        <v>0</v>
      </c>
      <c r="AP50" s="26"/>
      <c r="AQ50" s="24">
        <f>COUNTIFS(DataRegularSeason20242025!$D$2:$D$1315,TotalTeamGames20242025!AQ$1,DataRegularSeason20242025!$E$2:$E$1315,TotalTeamGames20242025!$A49,DataRegularSeason20242025!$N$2:$N$1315,1)</f>
        <v>0</v>
      </c>
      <c r="AR50" s="26"/>
      <c r="AS50" s="24">
        <f>COUNTIFS(DataRegularSeason20242025!$D$2:$D$1315,TotalTeamGames20242025!AS$1,DataRegularSeason20242025!$E$2:$E$1315,TotalTeamGames20242025!$A49,DataRegularSeason20242025!$N$2:$N$1315,1)</f>
        <v>0</v>
      </c>
      <c r="AT50" s="26"/>
      <c r="AU50" s="24">
        <f>COUNTIFS(DataRegularSeason20242025!$D$2:$D$1315,TotalTeamGames20242025!AU$1,DataRegularSeason20242025!$E$2:$E$1315,TotalTeamGames20242025!$A49,DataRegularSeason20242025!$N$2:$N$1315,1)</f>
        <v>0</v>
      </c>
      <c r="AV50" s="26"/>
      <c r="AW50" s="24"/>
      <c r="AX50" s="26"/>
      <c r="AY50" s="24">
        <f>COUNTIFS(DataRegularSeason20242025!$D$2:$D$1315,TotalTeamGames20242025!AY$1,DataRegularSeason20242025!$E$2:$E$1315,TotalTeamGames20242025!$A49,DataRegularSeason20242025!$N$2:$N$1315,1)</f>
        <v>1</v>
      </c>
      <c r="AZ50" s="26"/>
      <c r="BA50" s="24">
        <f>COUNTIFS(DataRegularSeason20242025!$D$2:$D$1315,TotalTeamGames20242025!BA$1,DataRegularSeason20242025!$E$2:$E$1315,TotalTeamGames20242025!$A49,DataRegularSeason20242025!$N$2:$N$1315,1)</f>
        <v>0</v>
      </c>
      <c r="BB50" s="26"/>
      <c r="BC50" s="24">
        <f>COUNTIFS(DataRegularSeason20242025!$D$2:$D$1315,TotalTeamGames20242025!BC$1,DataRegularSeason20242025!$E$2:$E$1315,TotalTeamGames20242025!$A49,DataRegularSeason20242025!$N$2:$N$1315,1)</f>
        <v>0</v>
      </c>
      <c r="BD50" s="26"/>
      <c r="BE50" s="24">
        <f>COUNTIFS(DataRegularSeason20242025!$D$2:$D$1315,TotalTeamGames20242025!BE$1,DataRegularSeason20242025!$E$2:$E$1315,TotalTeamGames20242025!$A49,DataRegularSeason20242025!$N$2:$N$1315,1)</f>
        <v>0</v>
      </c>
      <c r="BF50" s="26"/>
      <c r="BG50" s="24">
        <f>COUNTIFS(DataRegularSeason20242025!$D$2:$D$1315,TotalTeamGames20242025!BG$1,DataRegularSeason20242025!$E$2:$E$1315,TotalTeamGames20242025!$A49,DataRegularSeason20242025!$N$2:$N$1315,1)</f>
        <v>0</v>
      </c>
      <c r="BH50" s="26"/>
      <c r="BI50" s="24">
        <f>COUNTIFS(DataRegularSeason20242025!$D$2:$D$1315,TotalTeamGames20242025!BI$1,DataRegularSeason20242025!$E$2:$E$1315,TotalTeamGames20242025!$A49,DataRegularSeason20242025!$N$2:$N$1315,1)</f>
        <v>0</v>
      </c>
      <c r="BJ50" s="26"/>
      <c r="BK50" s="24">
        <f>COUNTIFS(DataRegularSeason20242025!$D$2:$D$1315,TotalTeamGames20242025!BK$1,DataRegularSeason20242025!$E$2:$E$1315,TotalTeamGames20242025!$A49,DataRegularSeason20242025!$N$2:$N$1315,1)</f>
        <v>0</v>
      </c>
      <c r="BL50" s="26"/>
      <c r="BM50" s="24">
        <f>COUNTIFS(DataRegularSeason20242025!$D$2:$D$1315,TotalTeamGames20242025!BM$1,DataRegularSeason20242025!$E$2:$E$1315,TotalTeamGames20242025!$A49,DataRegularSeason20242025!$N$2:$N$1315,1)</f>
        <v>0</v>
      </c>
      <c r="BN50" s="26"/>
      <c r="BO50" s="30">
        <f t="shared" si="0"/>
        <v>2</v>
      </c>
      <c r="BP50" s="44"/>
      <c r="BQ50" s="40"/>
    </row>
    <row r="51" spans="1:69" x14ac:dyDescent="0.25">
      <c r="A51" s="45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COUNTIFS(DataRegularSeason20242025!$E$2:$E$1315,TotalTeamGames20242025!C$1,DataRegularSeason20242025!$D$2:$D$1315,TotalTeamGames20242025!$A51,DataRegularSeason20242025!$N$2:$N$1315,1)</f>
        <v>0</v>
      </c>
      <c r="E51" s="21"/>
      <c r="F51" s="22">
        <f>COUNTIFS(DataRegularSeason20242025!$E$2:$E$1315,TotalTeamGames20242025!E$1,DataRegularSeason20242025!$D$2:$D$1315,TotalTeamGames20242025!$A51,DataRegularSeason20242025!$N$2:$N$1315,1)</f>
        <v>0</v>
      </c>
      <c r="G51" s="21"/>
      <c r="H51" s="22">
        <f>COUNTIFS(DataRegularSeason20242025!$E$2:$E$1315,TotalTeamGames20242025!G$1,DataRegularSeason20242025!$D$2:$D$1315,TotalTeamGames20242025!$A51,DataRegularSeason20242025!$N$2:$N$1315,1)</f>
        <v>0</v>
      </c>
      <c r="I51" s="21"/>
      <c r="J51" s="22">
        <f>COUNTIFS(DataRegularSeason20242025!$E$2:$E$1315,TotalTeamGames20242025!I$1,DataRegularSeason20242025!$D$2:$D$1315,TotalTeamGames20242025!$A51,DataRegularSeason20242025!$N$2:$N$1315,1)</f>
        <v>0</v>
      </c>
      <c r="K51" s="21"/>
      <c r="L51" s="22">
        <f>COUNTIFS(DataRegularSeason20242025!$E$2:$E$1315,TotalTeamGames20242025!K$1,DataRegularSeason20242025!$D$2:$D$1315,TotalTeamGames20242025!$A51,DataRegularSeason20242025!$N$2:$N$1315,1)</f>
        <v>0</v>
      </c>
      <c r="M51" s="21"/>
      <c r="N51" s="22">
        <f>COUNTIFS(DataRegularSeason20242025!$E$2:$E$1315,TotalTeamGames20242025!M$1,DataRegularSeason20242025!$D$2:$D$1315,TotalTeamGames20242025!$A51,DataRegularSeason20242025!$N$2:$N$1315,1)</f>
        <v>0</v>
      </c>
      <c r="O51" s="21"/>
      <c r="P51" s="22">
        <f>COUNTIFS(DataRegularSeason20242025!$E$2:$E$1315,TotalTeamGames20242025!O$1,DataRegularSeason20242025!$D$2:$D$1315,TotalTeamGames20242025!$A51,DataRegularSeason20242025!$N$2:$N$1315,1)</f>
        <v>0</v>
      </c>
      <c r="Q51" s="21"/>
      <c r="R51" s="22">
        <f>COUNTIFS(DataRegularSeason20242025!$E$2:$E$1315,TotalTeamGames20242025!Q$1,DataRegularSeason20242025!$D$2:$D$1315,TotalTeamGames20242025!$A51,DataRegularSeason20242025!$N$2:$N$1315,1)</f>
        <v>0</v>
      </c>
      <c r="S51" s="21"/>
      <c r="T51" s="22">
        <f>COUNTIFS(DataRegularSeason20242025!$E$2:$E$1315,TotalTeamGames20242025!S$1,DataRegularSeason20242025!$D$2:$D$1315,TotalTeamGames20242025!$A51,DataRegularSeason20242025!$N$2:$N$1315,1)</f>
        <v>0</v>
      </c>
      <c r="U51" s="21"/>
      <c r="V51" s="22">
        <f>COUNTIFS(DataRegularSeason20242025!$E$2:$E$1315,TotalTeamGames20242025!U$1,DataRegularSeason20242025!$D$2:$D$1315,TotalTeamGames20242025!$A51,DataRegularSeason20242025!$N$2:$N$1315,1)</f>
        <v>0</v>
      </c>
      <c r="W51" s="21"/>
      <c r="X51" s="22">
        <f>COUNTIFS(DataRegularSeason20242025!$E$2:$E$1315,TotalTeamGames20242025!W$1,DataRegularSeason20242025!$D$2:$D$1315,TotalTeamGames20242025!$A51,DataRegularSeason20242025!$N$2:$N$1315,1)</f>
        <v>0</v>
      </c>
      <c r="Y51" s="21"/>
      <c r="Z51" s="22">
        <f>COUNTIFS(DataRegularSeason20242025!$E$2:$E$1315,TotalTeamGames20242025!Y$1,DataRegularSeason20242025!$D$2:$D$1315,TotalTeamGames20242025!$A51,DataRegularSeason20242025!$N$2:$N$1315,1)</f>
        <v>0</v>
      </c>
      <c r="AA51" s="21"/>
      <c r="AB51" s="22">
        <f>COUNTIFS(DataRegularSeason20242025!$E$2:$E$1315,TotalTeamGames20242025!AA$1,DataRegularSeason20242025!$D$2:$D$1315,TotalTeamGames20242025!$A51,DataRegularSeason20242025!$N$2:$N$1315,1)</f>
        <v>0</v>
      </c>
      <c r="AC51" s="21"/>
      <c r="AD51" s="22">
        <f>COUNTIFS(DataRegularSeason20242025!$E$2:$E$1315,TotalTeamGames20242025!AC$1,DataRegularSeason20242025!$D$2:$D$1315,TotalTeamGames20242025!$A51,DataRegularSeason20242025!$N$2:$N$1315,1)</f>
        <v>0</v>
      </c>
      <c r="AE51" s="21"/>
      <c r="AF51" s="22">
        <f>COUNTIFS(DataRegularSeason20242025!$E$2:$E$1315,TotalTeamGames20242025!AE$1,DataRegularSeason20242025!$D$2:$D$1315,TotalTeamGames20242025!$A51,DataRegularSeason20242025!$N$2:$N$1315,1)</f>
        <v>0</v>
      </c>
      <c r="AG51" s="21"/>
      <c r="AH51" s="22">
        <f>COUNTIFS(DataRegularSeason20242025!$E$2:$E$1315,TotalTeamGames20242025!AG$1,DataRegularSeason20242025!$D$2:$D$1315,TotalTeamGames20242025!$A51,DataRegularSeason20242025!$N$2:$N$1315,1)</f>
        <v>0</v>
      </c>
      <c r="AI51" s="21"/>
      <c r="AJ51" s="22">
        <f>COUNTIFS(DataRegularSeason20242025!$E$2:$E$1315,TotalTeamGames20242025!AI$1,DataRegularSeason20242025!$D$2:$D$1315,TotalTeamGames20242025!$A51,DataRegularSeason20242025!$N$2:$N$1315,1)</f>
        <v>0</v>
      </c>
      <c r="AK51" s="21"/>
      <c r="AL51" s="22">
        <f>COUNTIFS(DataRegularSeason20242025!$E$2:$E$1315,TotalTeamGames20242025!AK$1,DataRegularSeason20242025!$D$2:$D$1315,TotalTeamGames20242025!$A51,DataRegularSeason20242025!$N$2:$N$1315,1)</f>
        <v>0</v>
      </c>
      <c r="AM51" s="21"/>
      <c r="AN51" s="22">
        <f>COUNTIFS(DataRegularSeason20242025!$E$2:$E$1315,TotalTeamGames20242025!AM$1,DataRegularSeason20242025!$D$2:$D$1315,TotalTeamGames20242025!$A51,DataRegularSeason20242025!$N$2:$N$1315,1)</f>
        <v>0</v>
      </c>
      <c r="AO51" s="21"/>
      <c r="AP51" s="22">
        <f>COUNTIFS(DataRegularSeason20242025!$E$2:$E$1315,TotalTeamGames20242025!AO$1,DataRegularSeason20242025!$D$2:$D$1315,TotalTeamGames20242025!$A51,DataRegularSeason20242025!$N$2:$N$1315,1)</f>
        <v>0</v>
      </c>
      <c r="AQ51" s="21"/>
      <c r="AR51" s="22">
        <f>COUNTIFS(DataRegularSeason20242025!$E$2:$E$1315,TotalTeamGames20242025!AQ$1,DataRegularSeason20242025!$D$2:$D$1315,TotalTeamGames20242025!$A51,DataRegularSeason20242025!$N$2:$N$1315,1)</f>
        <v>0</v>
      </c>
      <c r="AS51" s="21"/>
      <c r="AT51" s="22">
        <f>COUNTIFS(DataRegularSeason20242025!$E$2:$E$1315,TotalTeamGames20242025!AS$1,DataRegularSeason20242025!$D$2:$D$1315,TotalTeamGames20242025!$A51,DataRegularSeason20242025!$N$2:$N$1315,1)</f>
        <v>0</v>
      </c>
      <c r="AU51" s="21"/>
      <c r="AV51" s="22">
        <f>COUNTIFS(DataRegularSeason20242025!$E$2:$E$1315,TotalTeamGames20242025!AU$1,DataRegularSeason20242025!$D$2:$D$1315,TotalTeamGames20242025!$A51,DataRegularSeason20242025!$N$2:$N$1315,1)</f>
        <v>1</v>
      </c>
      <c r="AW51" s="21"/>
      <c r="AX51" s="22">
        <f>COUNTIFS(DataRegularSeason20242025!$E$2:$E$1315,TotalTeamGames20242025!AW$1,DataRegularSeason20242025!$D$2:$D$1315,TotalTeamGames20242025!$A51,DataRegularSeason20242025!$N$2:$N$1315,1)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COUNTIFS(DataRegularSeason20242025!$E$2:$E$1315,TotalTeamGames20242025!BA$1,DataRegularSeason20242025!$D$2:$D$1315,TotalTeamGames20242025!$A51,DataRegularSeason20242025!$N$2:$N$1315,1)</f>
        <v>0</v>
      </c>
      <c r="BC51" s="21"/>
      <c r="BD51" s="22">
        <f>COUNTIFS(DataRegularSeason20242025!$E$2:$E$1315,TotalTeamGames20242025!BC$1,DataRegularSeason20242025!$D$2:$D$1315,TotalTeamGames20242025!$A51,DataRegularSeason20242025!$N$2:$N$1315,1)</f>
        <v>0</v>
      </c>
      <c r="BE51" s="21"/>
      <c r="BF51" s="22">
        <f>COUNTIFS(DataRegularSeason20242025!$E$2:$E$1315,TotalTeamGames20242025!BE$1,DataRegularSeason20242025!$D$2:$D$1315,TotalTeamGames20242025!$A51,DataRegularSeason20242025!$N$2:$N$1315,1)</f>
        <v>0</v>
      </c>
      <c r="BG51" s="21"/>
      <c r="BH51" s="22">
        <f>COUNTIFS(DataRegularSeason20242025!$E$2:$E$1315,TotalTeamGames20242025!BG$1,DataRegularSeason20242025!$D$2:$D$1315,TotalTeamGames20242025!$A51,DataRegularSeason20242025!$N$2:$N$1315,1)</f>
        <v>0</v>
      </c>
      <c r="BI51" s="21"/>
      <c r="BJ51" s="22">
        <f>COUNTIFS(DataRegularSeason20242025!$E$2:$E$1315,TotalTeamGames20242025!BI$1,DataRegularSeason20242025!$D$2:$D$1315,TotalTeamGames20242025!$A51,DataRegularSeason20242025!$N$2:$N$1315,1)</f>
        <v>1</v>
      </c>
      <c r="BK51" s="21"/>
      <c r="BL51" s="22">
        <f>COUNTIFS(DataRegularSeason20242025!$E$2:$E$1315,TotalTeamGames20242025!BK$1,DataRegularSeason20242025!$D$2:$D$1315,TotalTeamGames20242025!$A51,DataRegularSeason20242025!$N$2:$N$1315,1)</f>
        <v>0</v>
      </c>
      <c r="BM51" s="21"/>
      <c r="BN51" s="22">
        <f>COUNTIFS(DataRegularSeason20242025!$E$2:$E$1315,TotalTeamGames20242025!BM$1,DataRegularSeason20242025!$D$2:$D$1315,TotalTeamGames20242025!$A51,DataRegularSeason20242025!$N$2:$N$1315,1)</f>
        <v>0</v>
      </c>
      <c r="BO51" s="29">
        <f t="shared" si="0"/>
        <v>3</v>
      </c>
      <c r="BP51" s="44">
        <f t="shared" ref="BP51" si="47">BO51+BO52</f>
        <v>5</v>
      </c>
      <c r="BQ51" s="40">
        <f t="shared" ref="BQ51" si="48">82-BP51</f>
        <v>77</v>
      </c>
    </row>
    <row r="52" spans="1:69" x14ac:dyDescent="0.25">
      <c r="A52" s="41"/>
      <c r="B52" s="23" t="s">
        <v>80</v>
      </c>
      <c r="C52" s="24">
        <f>COUNTIFS(DataRegularSeason20242025!$D$2:$D$1315,TotalTeamGames20242025!C$1,DataRegularSeason20242025!$E$2:$E$1315,TotalTeamGames20242025!$A51,DataRegularSeason20242025!$N$2:$N$1315,1)</f>
        <v>0</v>
      </c>
      <c r="D52" s="26"/>
      <c r="E52" s="24">
        <f>COUNTIFS(DataRegularSeason20242025!$D$2:$D$1315,TotalTeamGames20242025!E$1,DataRegularSeason20242025!$E$2:$E$1315,TotalTeamGames20242025!$A51,DataRegularSeason20242025!$N$2:$N$1315,1)</f>
        <v>0</v>
      </c>
      <c r="F52" s="26"/>
      <c r="G52" s="24">
        <f>COUNTIFS(DataRegularSeason20242025!$D$2:$D$1315,TotalTeamGames20242025!G$1,DataRegularSeason20242025!$E$2:$E$1315,TotalTeamGames20242025!$A51,DataRegularSeason20242025!$N$2:$N$1315,1)</f>
        <v>0</v>
      </c>
      <c r="H52" s="26"/>
      <c r="I52" s="24">
        <f>COUNTIFS(DataRegularSeason20242025!$D$2:$D$1315,TotalTeamGames20242025!I$1,DataRegularSeason20242025!$E$2:$E$1315,TotalTeamGames20242025!$A51,DataRegularSeason20242025!$N$2:$N$1315,1)</f>
        <v>0</v>
      </c>
      <c r="J52" s="26"/>
      <c r="K52" s="24">
        <f>COUNTIFS(DataRegularSeason20242025!$D$2:$D$1315,TotalTeamGames20242025!K$1,DataRegularSeason20242025!$E$2:$E$1315,TotalTeamGames20242025!$A51,DataRegularSeason20242025!$N$2:$N$1315,1)</f>
        <v>0</v>
      </c>
      <c r="L52" s="26"/>
      <c r="M52" s="24">
        <f>COUNTIFS(DataRegularSeason20242025!$D$2:$D$1315,TotalTeamGames20242025!M$1,DataRegularSeason20242025!$E$2:$E$1315,TotalTeamGames20242025!$A51,DataRegularSeason20242025!$N$2:$N$1315,1)</f>
        <v>0</v>
      </c>
      <c r="N52" s="26"/>
      <c r="O52" s="24">
        <f>COUNTIFS(DataRegularSeason20242025!$D$2:$D$1315,TotalTeamGames20242025!O$1,DataRegularSeason20242025!$E$2:$E$1315,TotalTeamGames20242025!$A51,DataRegularSeason20242025!$N$2:$N$1315,1)</f>
        <v>0</v>
      </c>
      <c r="P52" s="26"/>
      <c r="Q52" s="24">
        <f>COUNTIFS(DataRegularSeason20242025!$D$2:$D$1315,TotalTeamGames20242025!Q$1,DataRegularSeason20242025!$E$2:$E$1315,TotalTeamGames20242025!$A51,DataRegularSeason20242025!$N$2:$N$1315,1)</f>
        <v>0</v>
      </c>
      <c r="R52" s="26"/>
      <c r="S52" s="24">
        <f>COUNTIFS(DataRegularSeason20242025!$D$2:$D$1315,TotalTeamGames20242025!S$1,DataRegularSeason20242025!$E$2:$E$1315,TotalTeamGames20242025!$A51,DataRegularSeason20242025!$N$2:$N$1315,1)</f>
        <v>0</v>
      </c>
      <c r="T52" s="26"/>
      <c r="U52" s="24">
        <f>COUNTIFS(DataRegularSeason20242025!$D$2:$D$1315,TotalTeamGames20242025!U$1,DataRegularSeason20242025!$E$2:$E$1315,TotalTeamGames20242025!$A51,DataRegularSeason20242025!$N$2:$N$1315,1)</f>
        <v>0</v>
      </c>
      <c r="V52" s="26"/>
      <c r="W52" s="24">
        <f>COUNTIFS(DataRegularSeason20242025!$D$2:$D$1315,TotalTeamGames20242025!W$1,DataRegularSeason20242025!$E$2:$E$1315,TotalTeamGames20242025!$A51,DataRegularSeason20242025!$N$2:$N$1315,1)</f>
        <v>0</v>
      </c>
      <c r="X52" s="26"/>
      <c r="Y52" s="24">
        <f>COUNTIFS(DataRegularSeason20242025!$D$2:$D$1315,TotalTeamGames20242025!Y$1,DataRegularSeason20242025!$E$2:$E$1315,TotalTeamGames20242025!$A51,DataRegularSeason20242025!$N$2:$N$1315,1)</f>
        <v>0</v>
      </c>
      <c r="Z52" s="26"/>
      <c r="AA52" s="24">
        <f>COUNTIFS(DataRegularSeason20242025!$D$2:$D$1315,TotalTeamGames20242025!AA$1,DataRegularSeason20242025!$E$2:$E$1315,TotalTeamGames20242025!$A51,DataRegularSeason20242025!$N$2:$N$1315,1)</f>
        <v>0</v>
      </c>
      <c r="AB52" s="26"/>
      <c r="AC52" s="24">
        <f>COUNTIFS(DataRegularSeason20242025!$D$2:$D$1315,TotalTeamGames20242025!AC$1,DataRegularSeason20242025!$E$2:$E$1315,TotalTeamGames20242025!$A51,DataRegularSeason20242025!$N$2:$N$1315,1)</f>
        <v>1</v>
      </c>
      <c r="AD52" s="26"/>
      <c r="AE52" s="24">
        <f>COUNTIFS(DataRegularSeason20242025!$D$2:$D$1315,TotalTeamGames20242025!AE$1,DataRegularSeason20242025!$E$2:$E$1315,TotalTeamGames20242025!$A51,DataRegularSeason20242025!$N$2:$N$1315,1)</f>
        <v>0</v>
      </c>
      <c r="AF52" s="26"/>
      <c r="AG52" s="24">
        <f>COUNTIFS(DataRegularSeason20242025!$D$2:$D$1315,TotalTeamGames20242025!AG$1,DataRegularSeason20242025!$E$2:$E$1315,TotalTeamGames20242025!$A51,DataRegularSeason20242025!$N$2:$N$1315,1)</f>
        <v>0</v>
      </c>
      <c r="AH52" s="26"/>
      <c r="AI52" s="24">
        <f>COUNTIFS(DataRegularSeason20242025!$D$2:$D$1315,TotalTeamGames20242025!AI$1,DataRegularSeason20242025!$E$2:$E$1315,TotalTeamGames20242025!$A51,DataRegularSeason20242025!$N$2:$N$1315,1)</f>
        <v>0</v>
      </c>
      <c r="AJ52" s="26"/>
      <c r="AK52" s="24">
        <f>COUNTIFS(DataRegularSeason20242025!$D$2:$D$1315,TotalTeamGames20242025!AK$1,DataRegularSeason20242025!$E$2:$E$1315,TotalTeamGames20242025!$A51,DataRegularSeason20242025!$N$2:$N$1315,1)</f>
        <v>1</v>
      </c>
      <c r="AL52" s="26"/>
      <c r="AM52" s="24">
        <f>COUNTIFS(DataRegularSeason20242025!$D$2:$D$1315,TotalTeamGames20242025!AM$1,DataRegularSeason20242025!$E$2:$E$1315,TotalTeamGames20242025!$A51,DataRegularSeason20242025!$N$2:$N$1315,1)</f>
        <v>0</v>
      </c>
      <c r="AN52" s="26"/>
      <c r="AO52" s="24">
        <f>COUNTIFS(DataRegularSeason20242025!$D$2:$D$1315,TotalTeamGames20242025!AO$1,DataRegularSeason20242025!$E$2:$E$1315,TotalTeamGames20242025!$A51,DataRegularSeason20242025!$N$2:$N$1315,1)</f>
        <v>0</v>
      </c>
      <c r="AP52" s="26"/>
      <c r="AQ52" s="24">
        <f>COUNTIFS(DataRegularSeason20242025!$D$2:$D$1315,TotalTeamGames20242025!AQ$1,DataRegularSeason20242025!$E$2:$E$1315,TotalTeamGames20242025!$A51,DataRegularSeason20242025!$N$2:$N$1315,1)</f>
        <v>0</v>
      </c>
      <c r="AR52" s="26"/>
      <c r="AS52" s="24">
        <f>COUNTIFS(DataRegularSeason20242025!$D$2:$D$1315,TotalTeamGames20242025!AS$1,DataRegularSeason20242025!$E$2:$E$1315,TotalTeamGames20242025!$A51,DataRegularSeason20242025!$N$2:$N$1315,1)</f>
        <v>0</v>
      </c>
      <c r="AT52" s="26"/>
      <c r="AU52" s="24">
        <f>COUNTIFS(DataRegularSeason20242025!$D$2:$D$1315,TotalTeamGames20242025!AU$1,DataRegularSeason20242025!$E$2:$E$1315,TotalTeamGames20242025!$A51,DataRegularSeason20242025!$N$2:$N$1315,1)</f>
        <v>0</v>
      </c>
      <c r="AV52" s="26"/>
      <c r="AW52" s="24">
        <f>COUNTIFS(DataRegularSeason20242025!$D$2:$D$1315,TotalTeamGames20242025!AW$1,DataRegularSeason20242025!$E$2:$E$1315,TotalTeamGames20242025!$A51,DataRegularSeason20242025!$N$2:$N$1315,1)</f>
        <v>0</v>
      </c>
      <c r="AX52" s="26"/>
      <c r="AY52" s="24"/>
      <c r="AZ52" s="26"/>
      <c r="BA52" s="24">
        <f>COUNTIFS(DataRegularSeason20242025!$D$2:$D$1315,TotalTeamGames20242025!BA$1,DataRegularSeason20242025!$E$2:$E$1315,TotalTeamGames20242025!$A51,DataRegularSeason20242025!$N$2:$N$1315,1)</f>
        <v>0</v>
      </c>
      <c r="BB52" s="26"/>
      <c r="BC52" s="24">
        <f>COUNTIFS(DataRegularSeason20242025!$D$2:$D$1315,TotalTeamGames20242025!BC$1,DataRegularSeason20242025!$E$2:$E$1315,TotalTeamGames20242025!$A51,DataRegularSeason20242025!$N$2:$N$1315,1)</f>
        <v>0</v>
      </c>
      <c r="BD52" s="26"/>
      <c r="BE52" s="24">
        <f>COUNTIFS(DataRegularSeason20242025!$D$2:$D$1315,TotalTeamGames20242025!BE$1,DataRegularSeason20242025!$E$2:$E$1315,TotalTeamGames20242025!$A51,DataRegularSeason20242025!$N$2:$N$1315,1)</f>
        <v>0</v>
      </c>
      <c r="BF52" s="26"/>
      <c r="BG52" s="24">
        <f>COUNTIFS(DataRegularSeason20242025!$D$2:$D$1315,TotalTeamGames20242025!BG$1,DataRegularSeason20242025!$E$2:$E$1315,TotalTeamGames20242025!$A51,DataRegularSeason20242025!$N$2:$N$1315,1)</f>
        <v>0</v>
      </c>
      <c r="BH52" s="26"/>
      <c r="BI52" s="24">
        <f>COUNTIFS(DataRegularSeason20242025!$D$2:$D$1315,TotalTeamGames20242025!BI$1,DataRegularSeason20242025!$E$2:$E$1315,TotalTeamGames20242025!$A51,DataRegularSeason20242025!$N$2:$N$1315,1)</f>
        <v>0</v>
      </c>
      <c r="BJ52" s="26"/>
      <c r="BK52" s="24">
        <f>COUNTIFS(DataRegularSeason20242025!$D$2:$D$1315,TotalTeamGames20242025!BK$1,DataRegularSeason20242025!$E$2:$E$1315,TotalTeamGames20242025!$A51,DataRegularSeason20242025!$N$2:$N$1315,1)</f>
        <v>0</v>
      </c>
      <c r="BL52" s="26"/>
      <c r="BM52" s="24">
        <f>COUNTIFS(DataRegularSeason20242025!$D$2:$D$1315,TotalTeamGames20242025!BM$1,DataRegularSeason20242025!$E$2:$E$1315,TotalTeamGames20242025!$A51,DataRegularSeason20242025!$N$2:$N$1315,1)</f>
        <v>0</v>
      </c>
      <c r="BN52" s="26"/>
      <c r="BO52" s="30">
        <f t="shared" si="0"/>
        <v>2</v>
      </c>
      <c r="BP52" s="44"/>
      <c r="BQ52" s="40"/>
    </row>
    <row r="53" spans="1:69" x14ac:dyDescent="0.25">
      <c r="A53" s="45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COUNTIFS(DataRegularSeason20242025!$E$2:$E$1315,TotalTeamGames20242025!C$1,DataRegularSeason20242025!$D$2:$D$1315,TotalTeamGames20242025!$A53,DataRegularSeason20242025!$N$2:$N$1315,1)</f>
        <v>0</v>
      </c>
      <c r="E53" s="21"/>
      <c r="F53" s="22">
        <f>COUNTIFS(DataRegularSeason20242025!$E$2:$E$1315,TotalTeamGames20242025!E$1,DataRegularSeason20242025!$D$2:$D$1315,TotalTeamGames20242025!$A53,DataRegularSeason20242025!$N$2:$N$1315,1)</f>
        <v>0</v>
      </c>
      <c r="G53" s="21"/>
      <c r="H53" s="22">
        <f>COUNTIFS(DataRegularSeason20242025!$E$2:$E$1315,TotalTeamGames20242025!G$1,DataRegularSeason20242025!$D$2:$D$1315,TotalTeamGames20242025!$A53,DataRegularSeason20242025!$N$2:$N$1315,1)</f>
        <v>0</v>
      </c>
      <c r="I53" s="21"/>
      <c r="J53" s="22">
        <f>COUNTIFS(DataRegularSeason20242025!$E$2:$E$1315,TotalTeamGames20242025!I$1,DataRegularSeason20242025!$D$2:$D$1315,TotalTeamGames20242025!$A53,DataRegularSeason20242025!$N$2:$N$1315,1)</f>
        <v>1</v>
      </c>
      <c r="K53" s="21"/>
      <c r="L53" s="22">
        <f>COUNTIFS(DataRegularSeason20242025!$E$2:$E$1315,TotalTeamGames20242025!K$1,DataRegularSeason20242025!$D$2:$D$1315,TotalTeamGames20242025!$A53,DataRegularSeason20242025!$N$2:$N$1315,1)</f>
        <v>0</v>
      </c>
      <c r="M53" s="21"/>
      <c r="N53" s="22">
        <f>COUNTIFS(DataRegularSeason20242025!$E$2:$E$1315,TotalTeamGames20242025!M$1,DataRegularSeason20242025!$D$2:$D$1315,TotalTeamGames20242025!$A53,DataRegularSeason20242025!$N$2:$N$1315,1)</f>
        <v>0</v>
      </c>
      <c r="O53" s="21"/>
      <c r="P53" s="22">
        <f>COUNTIFS(DataRegularSeason20242025!$E$2:$E$1315,TotalTeamGames20242025!O$1,DataRegularSeason20242025!$D$2:$D$1315,TotalTeamGames20242025!$A53,DataRegularSeason20242025!$N$2:$N$1315,1)</f>
        <v>0</v>
      </c>
      <c r="Q53" s="21"/>
      <c r="R53" s="22">
        <f>COUNTIFS(DataRegularSeason20242025!$E$2:$E$1315,TotalTeamGames20242025!Q$1,DataRegularSeason20242025!$D$2:$D$1315,TotalTeamGames20242025!$A53,DataRegularSeason20242025!$N$2:$N$1315,1)</f>
        <v>0</v>
      </c>
      <c r="S53" s="21"/>
      <c r="T53" s="22">
        <f>COUNTIFS(DataRegularSeason20242025!$E$2:$E$1315,TotalTeamGames20242025!S$1,DataRegularSeason20242025!$D$2:$D$1315,TotalTeamGames20242025!$A53,DataRegularSeason20242025!$N$2:$N$1315,1)</f>
        <v>0</v>
      </c>
      <c r="U53" s="21"/>
      <c r="V53" s="22">
        <f>COUNTIFS(DataRegularSeason20242025!$E$2:$E$1315,TotalTeamGames20242025!U$1,DataRegularSeason20242025!$D$2:$D$1315,TotalTeamGames20242025!$A53,DataRegularSeason20242025!$N$2:$N$1315,1)</f>
        <v>0</v>
      </c>
      <c r="W53" s="21"/>
      <c r="X53" s="22">
        <f>COUNTIFS(DataRegularSeason20242025!$E$2:$E$1315,TotalTeamGames20242025!W$1,DataRegularSeason20242025!$D$2:$D$1315,TotalTeamGames20242025!$A53,DataRegularSeason20242025!$N$2:$N$1315,1)</f>
        <v>0</v>
      </c>
      <c r="Y53" s="21"/>
      <c r="Z53" s="22">
        <f>COUNTIFS(DataRegularSeason20242025!$E$2:$E$1315,TotalTeamGames20242025!Y$1,DataRegularSeason20242025!$D$2:$D$1315,TotalTeamGames20242025!$A53,DataRegularSeason20242025!$N$2:$N$1315,1)</f>
        <v>0</v>
      </c>
      <c r="AA53" s="21"/>
      <c r="AB53" s="22">
        <f>COUNTIFS(DataRegularSeason20242025!$E$2:$E$1315,TotalTeamGames20242025!AA$1,DataRegularSeason20242025!$D$2:$D$1315,TotalTeamGames20242025!$A53,DataRegularSeason20242025!$N$2:$N$1315,1)</f>
        <v>0</v>
      </c>
      <c r="AC53" s="21"/>
      <c r="AD53" s="22">
        <f>COUNTIFS(DataRegularSeason20242025!$E$2:$E$1315,TotalTeamGames20242025!AC$1,DataRegularSeason20242025!$D$2:$D$1315,TotalTeamGames20242025!$A53,DataRegularSeason20242025!$N$2:$N$1315,1)</f>
        <v>0</v>
      </c>
      <c r="AE53" s="21"/>
      <c r="AF53" s="22">
        <f>COUNTIFS(DataRegularSeason20242025!$E$2:$E$1315,TotalTeamGames20242025!AE$1,DataRegularSeason20242025!$D$2:$D$1315,TotalTeamGames20242025!$A53,DataRegularSeason20242025!$N$2:$N$1315,1)</f>
        <v>0</v>
      </c>
      <c r="AG53" s="21"/>
      <c r="AH53" s="22">
        <f>COUNTIFS(DataRegularSeason20242025!$E$2:$E$1315,TotalTeamGames20242025!AG$1,DataRegularSeason20242025!$D$2:$D$1315,TotalTeamGames20242025!$A53,DataRegularSeason20242025!$N$2:$N$1315,1)</f>
        <v>0</v>
      </c>
      <c r="AI53" s="21"/>
      <c r="AJ53" s="22">
        <f>COUNTIFS(DataRegularSeason20242025!$E$2:$E$1315,TotalTeamGames20242025!AI$1,DataRegularSeason20242025!$D$2:$D$1315,TotalTeamGames20242025!$A53,DataRegularSeason20242025!$N$2:$N$1315,1)</f>
        <v>0</v>
      </c>
      <c r="AK53" s="21"/>
      <c r="AL53" s="22">
        <f>COUNTIFS(DataRegularSeason20242025!$E$2:$E$1315,TotalTeamGames20242025!AK$1,DataRegularSeason20242025!$D$2:$D$1315,TotalTeamGames20242025!$A53,DataRegularSeason20242025!$N$2:$N$1315,1)</f>
        <v>0</v>
      </c>
      <c r="AM53" s="21"/>
      <c r="AN53" s="22">
        <f>COUNTIFS(DataRegularSeason20242025!$E$2:$E$1315,TotalTeamGames20242025!AM$1,DataRegularSeason20242025!$D$2:$D$1315,TotalTeamGames20242025!$A53,DataRegularSeason20242025!$N$2:$N$1315,1)</f>
        <v>0</v>
      </c>
      <c r="AO53" s="21"/>
      <c r="AP53" s="22">
        <f>COUNTIFS(DataRegularSeason20242025!$E$2:$E$1315,TotalTeamGames20242025!AO$1,DataRegularSeason20242025!$D$2:$D$1315,TotalTeamGames20242025!$A53,DataRegularSeason20242025!$N$2:$N$1315,1)</f>
        <v>0</v>
      </c>
      <c r="AQ53" s="21"/>
      <c r="AR53" s="22">
        <f>COUNTIFS(DataRegularSeason20242025!$E$2:$E$1315,TotalTeamGames20242025!AQ$1,DataRegularSeason20242025!$D$2:$D$1315,TotalTeamGames20242025!$A53,DataRegularSeason20242025!$N$2:$N$1315,1)</f>
        <v>0</v>
      </c>
      <c r="AS53" s="21"/>
      <c r="AT53" s="22">
        <f>COUNTIFS(DataRegularSeason20242025!$E$2:$E$1315,TotalTeamGames20242025!AS$1,DataRegularSeason20242025!$D$2:$D$1315,TotalTeamGames20242025!$A53,DataRegularSeason20242025!$N$2:$N$1315,1)</f>
        <v>0</v>
      </c>
      <c r="AU53" s="21"/>
      <c r="AV53" s="22">
        <f>COUNTIFS(DataRegularSeason20242025!$E$2:$E$1315,TotalTeamGames20242025!AU$1,DataRegularSeason20242025!$D$2:$D$1315,TotalTeamGames20242025!$A53,DataRegularSeason20242025!$N$2:$N$1315,1)</f>
        <v>0</v>
      </c>
      <c r="AW53" s="21"/>
      <c r="AX53" s="22">
        <f>COUNTIFS(DataRegularSeason20242025!$E$2:$E$1315,TotalTeamGames20242025!AW$1,DataRegularSeason20242025!$D$2:$D$1315,TotalTeamGames20242025!$A53,DataRegularSeason20242025!$N$2:$N$1315,1)</f>
        <v>0</v>
      </c>
      <c r="AY53" s="21"/>
      <c r="AZ53" s="22">
        <f>COUNTIFS(DataRegularSeason20242025!$E$2:$E$1315,TotalTeamGames20242025!AY$1,DataRegularSeason20242025!$D$2:$D$1315,TotalTeamGames20242025!$A53,DataRegularSeason20242025!$N$2:$N$1315,1)</f>
        <v>0</v>
      </c>
      <c r="BA53" s="21"/>
      <c r="BB53" s="25"/>
      <c r="BC53" s="21"/>
      <c r="BD53" s="22">
        <f>COUNTIFS(DataRegularSeason20242025!$E$2:$E$1315,TotalTeamGames20242025!BC$1,DataRegularSeason20242025!$D$2:$D$1315,TotalTeamGames20242025!$A53,DataRegularSeason20242025!$N$2:$N$1315,1)</f>
        <v>0</v>
      </c>
      <c r="BE53" s="21"/>
      <c r="BF53" s="22">
        <f>COUNTIFS(DataRegularSeason20242025!$E$2:$E$1315,TotalTeamGames20242025!BE$1,DataRegularSeason20242025!$D$2:$D$1315,TotalTeamGames20242025!$A53,DataRegularSeason20242025!$N$2:$N$1315,1)</f>
        <v>0</v>
      </c>
      <c r="BG53" s="21"/>
      <c r="BH53" s="22">
        <f>COUNTIFS(DataRegularSeason20242025!$E$2:$E$1315,TotalTeamGames20242025!BG$1,DataRegularSeason20242025!$D$2:$D$1315,TotalTeamGames20242025!$A53,DataRegularSeason20242025!$N$2:$N$1315,1)</f>
        <v>0</v>
      </c>
      <c r="BI53" s="21"/>
      <c r="BJ53" s="22">
        <f>COUNTIFS(DataRegularSeason20242025!$E$2:$E$1315,TotalTeamGames20242025!BI$1,DataRegularSeason20242025!$D$2:$D$1315,TotalTeamGames20242025!$A53,DataRegularSeason20242025!$N$2:$N$1315,1)</f>
        <v>0</v>
      </c>
      <c r="BK53" s="21"/>
      <c r="BL53" s="22">
        <f>COUNTIFS(DataRegularSeason20242025!$E$2:$E$1315,TotalTeamGames20242025!BK$1,DataRegularSeason20242025!$D$2:$D$1315,TotalTeamGames20242025!$A53,DataRegularSeason20242025!$N$2:$N$1315,1)</f>
        <v>0</v>
      </c>
      <c r="BM53" s="21"/>
      <c r="BN53" s="22">
        <f>COUNTIFS(DataRegularSeason20242025!$E$2:$E$1315,TotalTeamGames20242025!BM$1,DataRegularSeason20242025!$D$2:$D$1315,TotalTeamGames20242025!$A53,DataRegularSeason20242025!$N$2:$N$1315,1)</f>
        <v>0</v>
      </c>
      <c r="BO53" s="29">
        <f t="shared" si="0"/>
        <v>1</v>
      </c>
      <c r="BP53" s="44">
        <f t="shared" ref="BP53" si="49">BO53+BO54</f>
        <v>3</v>
      </c>
      <c r="BQ53" s="40">
        <f t="shared" ref="BQ53" si="50">82-BP53</f>
        <v>79</v>
      </c>
    </row>
    <row r="54" spans="1:69" x14ac:dyDescent="0.25">
      <c r="A54" s="41"/>
      <c r="B54" s="23" t="s">
        <v>80</v>
      </c>
      <c r="C54" s="24">
        <f>COUNTIFS(DataRegularSeason20242025!$D$2:$D$1315,TotalTeamGames20242025!C$1,DataRegularSeason20242025!$E$2:$E$1315,TotalTeamGames20242025!$A53,DataRegularSeason20242025!$N$2:$N$1315,1)</f>
        <v>0</v>
      </c>
      <c r="D54" s="26"/>
      <c r="E54" s="24">
        <f>COUNTIFS(DataRegularSeason20242025!$D$2:$D$1315,TotalTeamGames20242025!E$1,DataRegularSeason20242025!$E$2:$E$1315,TotalTeamGames20242025!$A53,DataRegularSeason20242025!$N$2:$N$1315,1)</f>
        <v>0</v>
      </c>
      <c r="F54" s="26"/>
      <c r="G54" s="24">
        <f>COUNTIFS(DataRegularSeason20242025!$D$2:$D$1315,TotalTeamGames20242025!G$1,DataRegularSeason20242025!$E$2:$E$1315,TotalTeamGames20242025!$A53,DataRegularSeason20242025!$N$2:$N$1315,1)</f>
        <v>0</v>
      </c>
      <c r="H54" s="26"/>
      <c r="I54" s="24">
        <f>COUNTIFS(DataRegularSeason20242025!$D$2:$D$1315,TotalTeamGames20242025!I$1,DataRegularSeason20242025!$E$2:$E$1315,TotalTeamGames20242025!$A53,DataRegularSeason20242025!$N$2:$N$1315,1)</f>
        <v>0</v>
      </c>
      <c r="J54" s="26"/>
      <c r="K54" s="24">
        <f>COUNTIFS(DataRegularSeason20242025!$D$2:$D$1315,TotalTeamGames20242025!K$1,DataRegularSeason20242025!$E$2:$E$1315,TotalTeamGames20242025!$A53,DataRegularSeason20242025!$N$2:$N$1315,1)</f>
        <v>0</v>
      </c>
      <c r="L54" s="26"/>
      <c r="M54" s="24">
        <f>COUNTIFS(DataRegularSeason20242025!$D$2:$D$1315,TotalTeamGames20242025!M$1,DataRegularSeason20242025!$E$2:$E$1315,TotalTeamGames20242025!$A53,DataRegularSeason20242025!$N$2:$N$1315,1)</f>
        <v>0</v>
      </c>
      <c r="N54" s="26"/>
      <c r="O54" s="24">
        <f>COUNTIFS(DataRegularSeason20242025!$D$2:$D$1315,TotalTeamGames20242025!O$1,DataRegularSeason20242025!$E$2:$E$1315,TotalTeamGames20242025!$A53,DataRegularSeason20242025!$N$2:$N$1315,1)</f>
        <v>0</v>
      </c>
      <c r="P54" s="26"/>
      <c r="Q54" s="24">
        <f>COUNTIFS(DataRegularSeason20242025!$D$2:$D$1315,TotalTeamGames20242025!Q$1,DataRegularSeason20242025!$E$2:$E$1315,TotalTeamGames20242025!$A53,DataRegularSeason20242025!$N$2:$N$1315,1)</f>
        <v>0</v>
      </c>
      <c r="R54" s="26"/>
      <c r="S54" s="24">
        <f>COUNTIFS(DataRegularSeason20242025!$D$2:$D$1315,TotalTeamGames20242025!S$1,DataRegularSeason20242025!$E$2:$E$1315,TotalTeamGames20242025!$A53,DataRegularSeason20242025!$N$2:$N$1315,1)</f>
        <v>0</v>
      </c>
      <c r="T54" s="26"/>
      <c r="U54" s="24">
        <f>COUNTIFS(DataRegularSeason20242025!$D$2:$D$1315,TotalTeamGames20242025!U$1,DataRegularSeason20242025!$E$2:$E$1315,TotalTeamGames20242025!$A53,DataRegularSeason20242025!$N$2:$N$1315,1)</f>
        <v>0</v>
      </c>
      <c r="V54" s="26"/>
      <c r="W54" s="24">
        <f>COUNTIFS(DataRegularSeason20242025!$D$2:$D$1315,TotalTeamGames20242025!W$1,DataRegularSeason20242025!$E$2:$E$1315,TotalTeamGames20242025!$A53,DataRegularSeason20242025!$N$2:$N$1315,1)</f>
        <v>0</v>
      </c>
      <c r="X54" s="26"/>
      <c r="Y54" s="24">
        <f>COUNTIFS(DataRegularSeason20242025!$D$2:$D$1315,TotalTeamGames20242025!Y$1,DataRegularSeason20242025!$E$2:$E$1315,TotalTeamGames20242025!$A53,DataRegularSeason20242025!$N$2:$N$1315,1)</f>
        <v>0</v>
      </c>
      <c r="Z54" s="26"/>
      <c r="AA54" s="24">
        <f>COUNTIFS(DataRegularSeason20242025!$D$2:$D$1315,TotalTeamGames20242025!AA$1,DataRegularSeason20242025!$E$2:$E$1315,TotalTeamGames20242025!$A53,DataRegularSeason20242025!$N$2:$N$1315,1)</f>
        <v>0</v>
      </c>
      <c r="AB54" s="26"/>
      <c r="AC54" s="24">
        <f>COUNTIFS(DataRegularSeason20242025!$D$2:$D$1315,TotalTeamGames20242025!AC$1,DataRegularSeason20242025!$E$2:$E$1315,TotalTeamGames20242025!$A53,DataRegularSeason20242025!$N$2:$N$1315,1)</f>
        <v>0</v>
      </c>
      <c r="AD54" s="26"/>
      <c r="AE54" s="24">
        <f>COUNTIFS(DataRegularSeason20242025!$D$2:$D$1315,TotalTeamGames20242025!AE$1,DataRegularSeason20242025!$E$2:$E$1315,TotalTeamGames20242025!$A53,DataRegularSeason20242025!$N$2:$N$1315,1)</f>
        <v>0</v>
      </c>
      <c r="AF54" s="26"/>
      <c r="AG54" s="24">
        <f>COUNTIFS(DataRegularSeason20242025!$D$2:$D$1315,TotalTeamGames20242025!AG$1,DataRegularSeason20242025!$E$2:$E$1315,TotalTeamGames20242025!$A53,DataRegularSeason20242025!$N$2:$N$1315,1)</f>
        <v>0</v>
      </c>
      <c r="AH54" s="26"/>
      <c r="AI54" s="24">
        <f>COUNTIFS(DataRegularSeason20242025!$D$2:$D$1315,TotalTeamGames20242025!AI$1,DataRegularSeason20242025!$E$2:$E$1315,TotalTeamGames20242025!$A53,DataRegularSeason20242025!$N$2:$N$1315,1)</f>
        <v>0</v>
      </c>
      <c r="AJ54" s="26"/>
      <c r="AK54" s="24">
        <f>COUNTIFS(DataRegularSeason20242025!$D$2:$D$1315,TotalTeamGames20242025!AK$1,DataRegularSeason20242025!$E$2:$E$1315,TotalTeamGames20242025!$A53,DataRegularSeason20242025!$N$2:$N$1315,1)</f>
        <v>0</v>
      </c>
      <c r="AL54" s="26"/>
      <c r="AM54" s="24">
        <f>COUNTIFS(DataRegularSeason20242025!$D$2:$D$1315,TotalTeamGames20242025!AM$1,DataRegularSeason20242025!$E$2:$E$1315,TotalTeamGames20242025!$A53,DataRegularSeason20242025!$N$2:$N$1315,1)</f>
        <v>0</v>
      </c>
      <c r="AN54" s="26"/>
      <c r="AO54" s="24">
        <f>COUNTIFS(DataRegularSeason20242025!$D$2:$D$1315,TotalTeamGames20242025!AO$1,DataRegularSeason20242025!$E$2:$E$1315,TotalTeamGames20242025!$A53,DataRegularSeason20242025!$N$2:$N$1315,1)</f>
        <v>0</v>
      </c>
      <c r="AP54" s="26"/>
      <c r="AQ54" s="24">
        <f>COUNTIFS(DataRegularSeason20242025!$D$2:$D$1315,TotalTeamGames20242025!AQ$1,DataRegularSeason20242025!$E$2:$E$1315,TotalTeamGames20242025!$A53,DataRegularSeason20242025!$N$2:$N$1315,1)</f>
        <v>0</v>
      </c>
      <c r="AR54" s="26"/>
      <c r="AS54" s="24">
        <f>COUNTIFS(DataRegularSeason20242025!$D$2:$D$1315,TotalTeamGames20242025!AS$1,DataRegularSeason20242025!$E$2:$E$1315,TotalTeamGames20242025!$A53,DataRegularSeason20242025!$N$2:$N$1315,1)</f>
        <v>0</v>
      </c>
      <c r="AT54" s="26"/>
      <c r="AU54" s="24">
        <f>COUNTIFS(DataRegularSeason20242025!$D$2:$D$1315,TotalTeamGames20242025!AU$1,DataRegularSeason20242025!$E$2:$E$1315,TotalTeamGames20242025!$A53,DataRegularSeason20242025!$N$2:$N$1315,1)</f>
        <v>0</v>
      </c>
      <c r="AV54" s="26"/>
      <c r="AW54" s="24">
        <f>COUNTIFS(DataRegularSeason20242025!$D$2:$D$1315,TotalTeamGames20242025!AW$1,DataRegularSeason20242025!$E$2:$E$1315,TotalTeamGames20242025!$A53,DataRegularSeason20242025!$N$2:$N$1315,1)</f>
        <v>0</v>
      </c>
      <c r="AX54" s="26"/>
      <c r="AY54" s="24">
        <f>COUNTIFS(DataRegularSeason20242025!$D$2:$D$1315,TotalTeamGames20242025!AY$1,DataRegularSeason20242025!$E$2:$E$1315,TotalTeamGames20242025!$A53,DataRegularSeason20242025!$N$2:$N$1315,1)</f>
        <v>0</v>
      </c>
      <c r="AZ54" s="26"/>
      <c r="BA54" s="24"/>
      <c r="BB54" s="26"/>
      <c r="BC54" s="24">
        <f>COUNTIFS(DataRegularSeason20242025!$D$2:$D$1315,TotalTeamGames20242025!BC$1,DataRegularSeason20242025!$E$2:$E$1315,TotalTeamGames20242025!$A53,DataRegularSeason20242025!$N$2:$N$1315,1)</f>
        <v>0</v>
      </c>
      <c r="BD54" s="26"/>
      <c r="BE54" s="24">
        <f>COUNTIFS(DataRegularSeason20242025!$D$2:$D$1315,TotalTeamGames20242025!BE$1,DataRegularSeason20242025!$E$2:$E$1315,TotalTeamGames20242025!$A53,DataRegularSeason20242025!$N$2:$N$1315,1)</f>
        <v>0</v>
      </c>
      <c r="BF54" s="26"/>
      <c r="BG54" s="24">
        <f>COUNTIFS(DataRegularSeason20242025!$D$2:$D$1315,TotalTeamGames20242025!BG$1,DataRegularSeason20242025!$E$2:$E$1315,TotalTeamGames20242025!$A53,DataRegularSeason20242025!$N$2:$N$1315,1)</f>
        <v>1</v>
      </c>
      <c r="BH54" s="26"/>
      <c r="BI54" s="24">
        <f>COUNTIFS(DataRegularSeason20242025!$D$2:$D$1315,TotalTeamGames20242025!BI$1,DataRegularSeason20242025!$E$2:$E$1315,TotalTeamGames20242025!$A53,DataRegularSeason20242025!$N$2:$N$1315,1)</f>
        <v>1</v>
      </c>
      <c r="BJ54" s="26"/>
      <c r="BK54" s="24">
        <f>COUNTIFS(DataRegularSeason20242025!$D$2:$D$1315,TotalTeamGames20242025!BK$1,DataRegularSeason20242025!$E$2:$E$1315,TotalTeamGames20242025!$A53,DataRegularSeason20242025!$N$2:$N$1315,1)</f>
        <v>0</v>
      </c>
      <c r="BL54" s="26"/>
      <c r="BM54" s="24">
        <f>COUNTIFS(DataRegularSeason20242025!$D$2:$D$1315,TotalTeamGames20242025!BM$1,DataRegularSeason20242025!$E$2:$E$1315,TotalTeamGames20242025!$A53,DataRegularSeason20242025!$N$2:$N$1315,1)</f>
        <v>0</v>
      </c>
      <c r="BN54" s="26"/>
      <c r="BO54" s="30">
        <f t="shared" si="0"/>
        <v>2</v>
      </c>
      <c r="BP54" s="44"/>
      <c r="BQ54" s="40"/>
    </row>
    <row r="55" spans="1:69" x14ac:dyDescent="0.25">
      <c r="A55" s="45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COUNTIFS(DataRegularSeason20242025!$E$2:$E$1315,TotalTeamGames20242025!C$1,DataRegularSeason20242025!$D$2:$D$1315,TotalTeamGames20242025!$A55,DataRegularSeason20242025!$N$2:$N$1315,1)</f>
        <v>0</v>
      </c>
      <c r="E55" s="21"/>
      <c r="F55" s="22">
        <f>COUNTIFS(DataRegularSeason20242025!$E$2:$E$1315,TotalTeamGames20242025!E$1,DataRegularSeason20242025!$D$2:$D$1315,TotalTeamGames20242025!$A55,DataRegularSeason20242025!$N$2:$N$1315,1)</f>
        <v>0</v>
      </c>
      <c r="G55" s="21"/>
      <c r="H55" s="22">
        <f>COUNTIFS(DataRegularSeason20242025!$E$2:$E$1315,TotalTeamGames20242025!G$1,DataRegularSeason20242025!$D$2:$D$1315,TotalTeamGames20242025!$A55,DataRegularSeason20242025!$N$2:$N$1315,1)</f>
        <v>0</v>
      </c>
      <c r="I55" s="21"/>
      <c r="J55" s="22">
        <f>COUNTIFS(DataRegularSeason20242025!$E$2:$E$1315,TotalTeamGames20242025!I$1,DataRegularSeason20242025!$D$2:$D$1315,TotalTeamGames20242025!$A55,DataRegularSeason20242025!$N$2:$N$1315,1)</f>
        <v>0</v>
      </c>
      <c r="K55" s="21"/>
      <c r="L55" s="22">
        <f>COUNTIFS(DataRegularSeason20242025!$E$2:$E$1315,TotalTeamGames20242025!K$1,DataRegularSeason20242025!$D$2:$D$1315,TotalTeamGames20242025!$A55,DataRegularSeason20242025!$N$2:$N$1315,1)</f>
        <v>0</v>
      </c>
      <c r="M55" s="21"/>
      <c r="N55" s="22">
        <f>COUNTIFS(DataRegularSeason20242025!$E$2:$E$1315,TotalTeamGames20242025!M$1,DataRegularSeason20242025!$D$2:$D$1315,TotalTeamGames20242025!$A55,DataRegularSeason20242025!$N$2:$N$1315,1)</f>
        <v>0</v>
      </c>
      <c r="O55" s="21"/>
      <c r="P55" s="22">
        <f>COUNTIFS(DataRegularSeason20242025!$E$2:$E$1315,TotalTeamGames20242025!O$1,DataRegularSeason20242025!$D$2:$D$1315,TotalTeamGames20242025!$A55,DataRegularSeason20242025!$N$2:$N$1315,1)</f>
        <v>0</v>
      </c>
      <c r="Q55" s="21"/>
      <c r="R55" s="22">
        <f>COUNTIFS(DataRegularSeason20242025!$E$2:$E$1315,TotalTeamGames20242025!Q$1,DataRegularSeason20242025!$D$2:$D$1315,TotalTeamGames20242025!$A55,DataRegularSeason20242025!$N$2:$N$1315,1)</f>
        <v>0</v>
      </c>
      <c r="S55" s="21"/>
      <c r="T55" s="22">
        <f>COUNTIFS(DataRegularSeason20242025!$E$2:$E$1315,TotalTeamGames20242025!S$1,DataRegularSeason20242025!$D$2:$D$1315,TotalTeamGames20242025!$A55,DataRegularSeason20242025!$N$2:$N$1315,1)</f>
        <v>0</v>
      </c>
      <c r="U55" s="21"/>
      <c r="V55" s="22">
        <f>COUNTIFS(DataRegularSeason20242025!$E$2:$E$1315,TotalTeamGames20242025!U$1,DataRegularSeason20242025!$D$2:$D$1315,TotalTeamGames20242025!$A55,DataRegularSeason20242025!$N$2:$N$1315,1)</f>
        <v>0</v>
      </c>
      <c r="W55" s="21"/>
      <c r="X55" s="22">
        <f>COUNTIFS(DataRegularSeason20242025!$E$2:$E$1315,TotalTeamGames20242025!W$1,DataRegularSeason20242025!$D$2:$D$1315,TotalTeamGames20242025!$A55,DataRegularSeason20242025!$N$2:$N$1315,1)</f>
        <v>0</v>
      </c>
      <c r="Y55" s="21"/>
      <c r="Z55" s="22">
        <f>COUNTIFS(DataRegularSeason20242025!$E$2:$E$1315,TotalTeamGames20242025!Y$1,DataRegularSeason20242025!$D$2:$D$1315,TotalTeamGames20242025!$A55,DataRegularSeason20242025!$N$2:$N$1315,1)</f>
        <v>0</v>
      </c>
      <c r="AA55" s="21"/>
      <c r="AB55" s="22">
        <f>COUNTIFS(DataRegularSeason20242025!$E$2:$E$1315,TotalTeamGames20242025!AA$1,DataRegularSeason20242025!$D$2:$D$1315,TotalTeamGames20242025!$A55,DataRegularSeason20242025!$N$2:$N$1315,1)</f>
        <v>0</v>
      </c>
      <c r="AC55" s="21"/>
      <c r="AD55" s="22">
        <f>COUNTIFS(DataRegularSeason20242025!$E$2:$E$1315,TotalTeamGames20242025!AC$1,DataRegularSeason20242025!$D$2:$D$1315,TotalTeamGames20242025!$A55,DataRegularSeason20242025!$N$2:$N$1315,1)</f>
        <v>0</v>
      </c>
      <c r="AE55" s="21"/>
      <c r="AF55" s="22">
        <f>COUNTIFS(DataRegularSeason20242025!$E$2:$E$1315,TotalTeamGames20242025!AE$1,DataRegularSeason20242025!$D$2:$D$1315,TotalTeamGames20242025!$A55,DataRegularSeason20242025!$N$2:$N$1315,1)</f>
        <v>1</v>
      </c>
      <c r="AG55" s="21"/>
      <c r="AH55" s="22">
        <f>COUNTIFS(DataRegularSeason20242025!$E$2:$E$1315,TotalTeamGames20242025!AG$1,DataRegularSeason20242025!$D$2:$D$1315,TotalTeamGames20242025!$A55,DataRegularSeason20242025!$N$2:$N$1315,1)</f>
        <v>1</v>
      </c>
      <c r="AI55" s="21"/>
      <c r="AJ55" s="22">
        <f>COUNTIFS(DataRegularSeason20242025!$E$2:$E$1315,TotalTeamGames20242025!AI$1,DataRegularSeason20242025!$D$2:$D$1315,TotalTeamGames20242025!$A55,DataRegularSeason20242025!$N$2:$N$1315,1)</f>
        <v>0</v>
      </c>
      <c r="AK55" s="21"/>
      <c r="AL55" s="22">
        <f>COUNTIFS(DataRegularSeason20242025!$E$2:$E$1315,TotalTeamGames20242025!AK$1,DataRegularSeason20242025!$D$2:$D$1315,TotalTeamGames20242025!$A55,DataRegularSeason20242025!$N$2:$N$1315,1)</f>
        <v>0</v>
      </c>
      <c r="AM55" s="21"/>
      <c r="AN55" s="22">
        <f>COUNTIFS(DataRegularSeason20242025!$E$2:$E$1315,TotalTeamGames20242025!AM$1,DataRegularSeason20242025!$D$2:$D$1315,TotalTeamGames20242025!$A55,DataRegularSeason20242025!$N$2:$N$1315,1)</f>
        <v>0</v>
      </c>
      <c r="AO55" s="21"/>
      <c r="AP55" s="22">
        <f>COUNTIFS(DataRegularSeason20242025!$E$2:$E$1315,TotalTeamGames20242025!AO$1,DataRegularSeason20242025!$D$2:$D$1315,TotalTeamGames20242025!$A55,DataRegularSeason20242025!$N$2:$N$1315,1)</f>
        <v>0</v>
      </c>
      <c r="AQ55" s="21"/>
      <c r="AR55" s="22">
        <f>COUNTIFS(DataRegularSeason20242025!$E$2:$E$1315,TotalTeamGames20242025!AQ$1,DataRegularSeason20242025!$D$2:$D$1315,TotalTeamGames20242025!$A55,DataRegularSeason20242025!$N$2:$N$1315,1)</f>
        <v>0</v>
      </c>
      <c r="AS55" s="21"/>
      <c r="AT55" s="22">
        <f>COUNTIFS(DataRegularSeason20242025!$E$2:$E$1315,TotalTeamGames20242025!AS$1,DataRegularSeason20242025!$D$2:$D$1315,TotalTeamGames20242025!$A55,DataRegularSeason20242025!$N$2:$N$1315,1)</f>
        <v>0</v>
      </c>
      <c r="AU55" s="21"/>
      <c r="AV55" s="22">
        <f>COUNTIFS(DataRegularSeason20242025!$E$2:$E$1315,TotalTeamGames20242025!AU$1,DataRegularSeason20242025!$D$2:$D$1315,TotalTeamGames20242025!$A55,DataRegularSeason20242025!$N$2:$N$1315,1)</f>
        <v>0</v>
      </c>
      <c r="AW55" s="21"/>
      <c r="AX55" s="22">
        <f>COUNTIFS(DataRegularSeason20242025!$E$2:$E$1315,TotalTeamGames20242025!AW$1,DataRegularSeason20242025!$D$2:$D$1315,TotalTeamGames20242025!$A55,DataRegularSeason20242025!$N$2:$N$1315,1)</f>
        <v>0</v>
      </c>
      <c r="AY55" s="21"/>
      <c r="AZ55" s="22">
        <f>COUNTIFS(DataRegularSeason20242025!$E$2:$E$1315,TotalTeamGames20242025!AY$1,DataRegularSeason20242025!$D$2:$D$1315,TotalTeamGames20242025!$A55,DataRegularSeason20242025!$N$2:$N$1315,1)</f>
        <v>0</v>
      </c>
      <c r="BA55" s="21"/>
      <c r="BB55" s="22">
        <f>COUNTIFS(DataRegularSeason20242025!$E$2:$E$1315,TotalTeamGames20242025!BA$1,DataRegularSeason20242025!$D$2:$D$1315,TotalTeamGames20242025!$A55,DataRegularSeason20242025!$N$2:$N$1315,1)</f>
        <v>0</v>
      </c>
      <c r="BC55" s="21"/>
      <c r="BD55" s="25"/>
      <c r="BE55" s="21"/>
      <c r="BF55" s="22">
        <f>COUNTIFS(DataRegularSeason20242025!$E$2:$E$1315,TotalTeamGames20242025!BE$1,DataRegularSeason20242025!$D$2:$D$1315,TotalTeamGames20242025!$A55,DataRegularSeason20242025!$N$2:$N$1315,1)</f>
        <v>0</v>
      </c>
      <c r="BG55" s="21"/>
      <c r="BH55" s="22">
        <f>COUNTIFS(DataRegularSeason20242025!$E$2:$E$1315,TotalTeamGames20242025!BG$1,DataRegularSeason20242025!$D$2:$D$1315,TotalTeamGames20242025!$A55,DataRegularSeason20242025!$N$2:$N$1315,1)</f>
        <v>0</v>
      </c>
      <c r="BI55" s="21"/>
      <c r="BJ55" s="22">
        <f>COUNTIFS(DataRegularSeason20242025!$E$2:$E$1315,TotalTeamGames20242025!BI$1,DataRegularSeason20242025!$D$2:$D$1315,TotalTeamGames20242025!$A55,DataRegularSeason20242025!$N$2:$N$1315,1)</f>
        <v>0</v>
      </c>
      <c r="BK55" s="21"/>
      <c r="BL55" s="22">
        <f>COUNTIFS(DataRegularSeason20242025!$E$2:$E$1315,TotalTeamGames20242025!BK$1,DataRegularSeason20242025!$D$2:$D$1315,TotalTeamGames20242025!$A55,DataRegularSeason20242025!$N$2:$N$1315,1)</f>
        <v>0</v>
      </c>
      <c r="BM55" s="21"/>
      <c r="BN55" s="22">
        <f>COUNTIFS(DataRegularSeason20242025!$E$2:$E$1315,TotalTeamGames20242025!BM$1,DataRegularSeason20242025!$D$2:$D$1315,TotalTeamGames20242025!$A55,DataRegularSeason20242025!$N$2:$N$1315,1)</f>
        <v>0</v>
      </c>
      <c r="BO55" s="29">
        <f t="shared" si="0"/>
        <v>2</v>
      </c>
      <c r="BP55" s="44">
        <f t="shared" ref="BP55" si="51">BO55+BO56</f>
        <v>4</v>
      </c>
      <c r="BQ55" s="40">
        <f t="shared" ref="BQ55" si="52">82-BP55</f>
        <v>78</v>
      </c>
    </row>
    <row r="56" spans="1:69" x14ac:dyDescent="0.25">
      <c r="A56" s="41"/>
      <c r="B56" s="23" t="s">
        <v>80</v>
      </c>
      <c r="C56" s="24">
        <f>COUNTIFS(DataRegularSeason20242025!$D$2:$D$1315,TotalTeamGames20242025!C$1,DataRegularSeason20242025!$E$2:$E$1315,TotalTeamGames20242025!$A55,DataRegularSeason20242025!$N$2:$N$1315,1)</f>
        <v>0</v>
      </c>
      <c r="D56" s="26"/>
      <c r="E56" s="24">
        <f>COUNTIFS(DataRegularSeason20242025!$D$2:$D$1315,TotalTeamGames20242025!E$1,DataRegularSeason20242025!$E$2:$E$1315,TotalTeamGames20242025!$A55,DataRegularSeason20242025!$N$2:$N$1315,1)</f>
        <v>0</v>
      </c>
      <c r="F56" s="26"/>
      <c r="G56" s="24">
        <f>COUNTIFS(DataRegularSeason20242025!$D$2:$D$1315,TotalTeamGames20242025!G$1,DataRegularSeason20242025!$E$2:$E$1315,TotalTeamGames20242025!$A55,DataRegularSeason20242025!$N$2:$N$1315,1)</f>
        <v>0</v>
      </c>
      <c r="H56" s="26"/>
      <c r="I56" s="24">
        <f>COUNTIFS(DataRegularSeason20242025!$D$2:$D$1315,TotalTeamGames20242025!I$1,DataRegularSeason20242025!$E$2:$E$1315,TotalTeamGames20242025!$A55,DataRegularSeason20242025!$N$2:$N$1315,1)</f>
        <v>0</v>
      </c>
      <c r="J56" s="26"/>
      <c r="K56" s="24">
        <f>COUNTIFS(DataRegularSeason20242025!$D$2:$D$1315,TotalTeamGames20242025!K$1,DataRegularSeason20242025!$E$2:$E$1315,TotalTeamGames20242025!$A55,DataRegularSeason20242025!$N$2:$N$1315,1)</f>
        <v>0</v>
      </c>
      <c r="L56" s="26"/>
      <c r="M56" s="24">
        <f>COUNTIFS(DataRegularSeason20242025!$D$2:$D$1315,TotalTeamGames20242025!M$1,DataRegularSeason20242025!$E$2:$E$1315,TotalTeamGames20242025!$A55,DataRegularSeason20242025!$N$2:$N$1315,1)</f>
        <v>0</v>
      </c>
      <c r="N56" s="26"/>
      <c r="O56" s="24">
        <f>COUNTIFS(DataRegularSeason20242025!$D$2:$D$1315,TotalTeamGames20242025!O$1,DataRegularSeason20242025!$E$2:$E$1315,TotalTeamGames20242025!$A55,DataRegularSeason20242025!$N$2:$N$1315,1)</f>
        <v>0</v>
      </c>
      <c r="P56" s="26"/>
      <c r="Q56" s="24">
        <f>COUNTIFS(DataRegularSeason20242025!$D$2:$D$1315,TotalTeamGames20242025!Q$1,DataRegularSeason20242025!$E$2:$E$1315,TotalTeamGames20242025!$A55,DataRegularSeason20242025!$N$2:$N$1315,1)</f>
        <v>0</v>
      </c>
      <c r="R56" s="26"/>
      <c r="S56" s="24">
        <f>COUNTIFS(DataRegularSeason20242025!$D$2:$D$1315,TotalTeamGames20242025!S$1,DataRegularSeason20242025!$E$2:$E$1315,TotalTeamGames20242025!$A55,DataRegularSeason20242025!$N$2:$N$1315,1)</f>
        <v>0</v>
      </c>
      <c r="T56" s="26"/>
      <c r="U56" s="24">
        <f>COUNTIFS(DataRegularSeason20242025!$D$2:$D$1315,TotalTeamGames20242025!U$1,DataRegularSeason20242025!$E$2:$E$1315,TotalTeamGames20242025!$A55,DataRegularSeason20242025!$N$2:$N$1315,1)</f>
        <v>0</v>
      </c>
      <c r="V56" s="26"/>
      <c r="W56" s="24">
        <f>COUNTIFS(DataRegularSeason20242025!$D$2:$D$1315,TotalTeamGames20242025!W$1,DataRegularSeason20242025!$E$2:$E$1315,TotalTeamGames20242025!$A55,DataRegularSeason20242025!$N$2:$N$1315,1)</f>
        <v>0</v>
      </c>
      <c r="X56" s="26"/>
      <c r="Y56" s="24">
        <f>COUNTIFS(DataRegularSeason20242025!$D$2:$D$1315,TotalTeamGames20242025!Y$1,DataRegularSeason20242025!$E$2:$E$1315,TotalTeamGames20242025!$A55,DataRegularSeason20242025!$N$2:$N$1315,1)</f>
        <v>0</v>
      </c>
      <c r="Z56" s="26"/>
      <c r="AA56" s="24">
        <f>COUNTIFS(DataRegularSeason20242025!$D$2:$D$1315,TotalTeamGames20242025!AA$1,DataRegularSeason20242025!$E$2:$E$1315,TotalTeamGames20242025!$A55,DataRegularSeason20242025!$N$2:$N$1315,1)</f>
        <v>1</v>
      </c>
      <c r="AB56" s="26"/>
      <c r="AC56" s="24">
        <f>COUNTIFS(DataRegularSeason20242025!$D$2:$D$1315,TotalTeamGames20242025!AC$1,DataRegularSeason20242025!$E$2:$E$1315,TotalTeamGames20242025!$A55,DataRegularSeason20242025!$N$2:$N$1315,1)</f>
        <v>0</v>
      </c>
      <c r="AD56" s="26"/>
      <c r="AE56" s="24">
        <f>COUNTIFS(DataRegularSeason20242025!$D$2:$D$1315,TotalTeamGames20242025!AE$1,DataRegularSeason20242025!$E$2:$E$1315,TotalTeamGames20242025!$A55,DataRegularSeason20242025!$N$2:$N$1315,1)</f>
        <v>0</v>
      </c>
      <c r="AF56" s="26"/>
      <c r="AG56" s="24">
        <f>COUNTIFS(DataRegularSeason20242025!$D$2:$D$1315,TotalTeamGames20242025!AG$1,DataRegularSeason20242025!$E$2:$E$1315,TotalTeamGames20242025!$A55,DataRegularSeason20242025!$N$2:$N$1315,1)</f>
        <v>0</v>
      </c>
      <c r="AH56" s="26"/>
      <c r="AI56" s="24">
        <f>COUNTIFS(DataRegularSeason20242025!$D$2:$D$1315,TotalTeamGames20242025!AI$1,DataRegularSeason20242025!$E$2:$E$1315,TotalTeamGames20242025!$A55,DataRegularSeason20242025!$N$2:$N$1315,1)</f>
        <v>0</v>
      </c>
      <c r="AJ56" s="26"/>
      <c r="AK56" s="24">
        <f>COUNTIFS(DataRegularSeason20242025!$D$2:$D$1315,TotalTeamGames20242025!AK$1,DataRegularSeason20242025!$E$2:$E$1315,TotalTeamGames20242025!$A55,DataRegularSeason20242025!$N$2:$N$1315,1)</f>
        <v>0</v>
      </c>
      <c r="AL56" s="26"/>
      <c r="AM56" s="24">
        <f>COUNTIFS(DataRegularSeason20242025!$D$2:$D$1315,TotalTeamGames20242025!AM$1,DataRegularSeason20242025!$E$2:$E$1315,TotalTeamGames20242025!$A55,DataRegularSeason20242025!$N$2:$N$1315,1)</f>
        <v>0</v>
      </c>
      <c r="AN56" s="26"/>
      <c r="AO56" s="24">
        <f>COUNTIFS(DataRegularSeason20242025!$D$2:$D$1315,TotalTeamGames20242025!AO$1,DataRegularSeason20242025!$E$2:$E$1315,TotalTeamGames20242025!$A55,DataRegularSeason20242025!$N$2:$N$1315,1)</f>
        <v>0</v>
      </c>
      <c r="AP56" s="26"/>
      <c r="AQ56" s="24">
        <f>COUNTIFS(DataRegularSeason20242025!$D$2:$D$1315,TotalTeamGames20242025!AQ$1,DataRegularSeason20242025!$E$2:$E$1315,TotalTeamGames20242025!$A55,DataRegularSeason20242025!$N$2:$N$1315,1)</f>
        <v>0</v>
      </c>
      <c r="AR56" s="26"/>
      <c r="AS56" s="24">
        <f>COUNTIFS(DataRegularSeason20242025!$D$2:$D$1315,TotalTeamGames20242025!AS$1,DataRegularSeason20242025!$E$2:$E$1315,TotalTeamGames20242025!$A55,DataRegularSeason20242025!$N$2:$N$1315,1)</f>
        <v>1</v>
      </c>
      <c r="AT56" s="26"/>
      <c r="AU56" s="24">
        <f>COUNTIFS(DataRegularSeason20242025!$D$2:$D$1315,TotalTeamGames20242025!AU$1,DataRegularSeason20242025!$E$2:$E$1315,TotalTeamGames20242025!$A55,DataRegularSeason20242025!$N$2:$N$1315,1)</f>
        <v>0</v>
      </c>
      <c r="AV56" s="26"/>
      <c r="AW56" s="24">
        <f>COUNTIFS(DataRegularSeason20242025!$D$2:$D$1315,TotalTeamGames20242025!AW$1,DataRegularSeason20242025!$E$2:$E$1315,TotalTeamGames20242025!$A55,DataRegularSeason20242025!$N$2:$N$1315,1)</f>
        <v>0</v>
      </c>
      <c r="AX56" s="26"/>
      <c r="AY56" s="24">
        <f>COUNTIFS(DataRegularSeason20242025!$D$2:$D$1315,TotalTeamGames20242025!AY$1,DataRegularSeason20242025!$E$2:$E$1315,TotalTeamGames20242025!$A55,DataRegularSeason20242025!$N$2:$N$1315,1)</f>
        <v>0</v>
      </c>
      <c r="AZ56" s="26"/>
      <c r="BA56" s="24">
        <f>COUNTIFS(DataRegularSeason20242025!$D$2:$D$1315,TotalTeamGames20242025!BA$1,DataRegularSeason20242025!$E$2:$E$1315,TotalTeamGames20242025!$A55,DataRegularSeason20242025!$N$2:$N$1315,1)</f>
        <v>0</v>
      </c>
      <c r="BB56" s="26"/>
      <c r="BC56" s="24"/>
      <c r="BD56" s="26"/>
      <c r="BE56" s="24">
        <f>COUNTIFS(DataRegularSeason20242025!$D$2:$D$1315,TotalTeamGames20242025!BE$1,DataRegularSeason20242025!$E$2:$E$1315,TotalTeamGames20242025!$A55,DataRegularSeason20242025!$N$2:$N$1315,1)</f>
        <v>0</v>
      </c>
      <c r="BF56" s="26"/>
      <c r="BG56" s="24">
        <f>COUNTIFS(DataRegularSeason20242025!$D$2:$D$1315,TotalTeamGames20242025!BG$1,DataRegularSeason20242025!$E$2:$E$1315,TotalTeamGames20242025!$A55,DataRegularSeason20242025!$N$2:$N$1315,1)</f>
        <v>0</v>
      </c>
      <c r="BH56" s="26"/>
      <c r="BI56" s="24">
        <f>COUNTIFS(DataRegularSeason20242025!$D$2:$D$1315,TotalTeamGames20242025!BI$1,DataRegularSeason20242025!$E$2:$E$1315,TotalTeamGames20242025!$A55,DataRegularSeason20242025!$N$2:$N$1315,1)</f>
        <v>0</v>
      </c>
      <c r="BJ56" s="26"/>
      <c r="BK56" s="24">
        <f>COUNTIFS(DataRegularSeason20242025!$D$2:$D$1315,TotalTeamGames20242025!BK$1,DataRegularSeason20242025!$E$2:$E$1315,TotalTeamGames20242025!$A55,DataRegularSeason20242025!$N$2:$N$1315,1)</f>
        <v>0</v>
      </c>
      <c r="BL56" s="26"/>
      <c r="BM56" s="24">
        <f>COUNTIFS(DataRegularSeason20242025!$D$2:$D$1315,TotalTeamGames20242025!BM$1,DataRegularSeason20242025!$E$2:$E$1315,TotalTeamGames20242025!$A55,DataRegularSeason20242025!$N$2:$N$1315,1)</f>
        <v>0</v>
      </c>
      <c r="BN56" s="26"/>
      <c r="BO56" s="30">
        <f t="shared" si="0"/>
        <v>2</v>
      </c>
      <c r="BP56" s="44"/>
      <c r="BQ56" s="40"/>
    </row>
    <row r="57" spans="1:69" x14ac:dyDescent="0.25">
      <c r="A57" s="45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COUNTIFS(DataRegularSeason20242025!$E$2:$E$1315,TotalTeamGames20242025!C$1,DataRegularSeason20242025!$D$2:$D$1315,TotalTeamGames20242025!$A57,DataRegularSeason20242025!$N$2:$N$1315,1)</f>
        <v>1</v>
      </c>
      <c r="E57" s="21"/>
      <c r="F57" s="22">
        <f>COUNTIFS(DataRegularSeason20242025!$E$2:$E$1315,TotalTeamGames20242025!E$1,DataRegularSeason20242025!$D$2:$D$1315,TotalTeamGames20242025!$A57,DataRegularSeason20242025!$N$2:$N$1315,1)</f>
        <v>0</v>
      </c>
      <c r="G57" s="21"/>
      <c r="H57" s="22">
        <f>COUNTIFS(DataRegularSeason20242025!$E$2:$E$1315,TotalTeamGames20242025!G$1,DataRegularSeason20242025!$D$2:$D$1315,TotalTeamGames20242025!$A57,DataRegularSeason20242025!$N$2:$N$1315,1)</f>
        <v>0</v>
      </c>
      <c r="I57" s="21"/>
      <c r="J57" s="22">
        <f>COUNTIFS(DataRegularSeason20242025!$E$2:$E$1315,TotalTeamGames20242025!I$1,DataRegularSeason20242025!$D$2:$D$1315,TotalTeamGames20242025!$A57,DataRegularSeason20242025!$N$2:$N$1315,1)</f>
        <v>0</v>
      </c>
      <c r="K57" s="21"/>
      <c r="L57" s="22">
        <f>COUNTIFS(DataRegularSeason20242025!$E$2:$E$1315,TotalTeamGames20242025!K$1,DataRegularSeason20242025!$D$2:$D$1315,TotalTeamGames20242025!$A57,DataRegularSeason20242025!$N$2:$N$1315,1)</f>
        <v>0</v>
      </c>
      <c r="M57" s="21"/>
      <c r="N57" s="22">
        <f>COUNTIFS(DataRegularSeason20242025!$E$2:$E$1315,TotalTeamGames20242025!M$1,DataRegularSeason20242025!$D$2:$D$1315,TotalTeamGames20242025!$A57,DataRegularSeason20242025!$N$2:$N$1315,1)</f>
        <v>0</v>
      </c>
      <c r="O57" s="21"/>
      <c r="P57" s="22">
        <f>COUNTIFS(DataRegularSeason20242025!$E$2:$E$1315,TotalTeamGames20242025!O$1,DataRegularSeason20242025!$D$2:$D$1315,TotalTeamGames20242025!$A57,DataRegularSeason20242025!$N$2:$N$1315,1)</f>
        <v>0</v>
      </c>
      <c r="Q57" s="21"/>
      <c r="R57" s="22">
        <f>COUNTIFS(DataRegularSeason20242025!$E$2:$E$1315,TotalTeamGames20242025!Q$1,DataRegularSeason20242025!$D$2:$D$1315,TotalTeamGames20242025!$A57,DataRegularSeason20242025!$N$2:$N$1315,1)</f>
        <v>0</v>
      </c>
      <c r="S57" s="21"/>
      <c r="T57" s="22">
        <f>COUNTIFS(DataRegularSeason20242025!$E$2:$E$1315,TotalTeamGames20242025!S$1,DataRegularSeason20242025!$D$2:$D$1315,TotalTeamGames20242025!$A57,DataRegularSeason20242025!$N$2:$N$1315,1)</f>
        <v>0</v>
      </c>
      <c r="U57" s="21"/>
      <c r="V57" s="22">
        <f>COUNTIFS(DataRegularSeason20242025!$E$2:$E$1315,TotalTeamGames20242025!U$1,DataRegularSeason20242025!$D$2:$D$1315,TotalTeamGames20242025!$A57,DataRegularSeason20242025!$N$2:$N$1315,1)</f>
        <v>0</v>
      </c>
      <c r="W57" s="21"/>
      <c r="X57" s="22">
        <f>COUNTIFS(DataRegularSeason20242025!$E$2:$E$1315,TotalTeamGames20242025!W$1,DataRegularSeason20242025!$D$2:$D$1315,TotalTeamGames20242025!$A57,DataRegularSeason20242025!$N$2:$N$1315,1)</f>
        <v>0</v>
      </c>
      <c r="Y57" s="21"/>
      <c r="Z57" s="22">
        <f>COUNTIFS(DataRegularSeason20242025!$E$2:$E$1315,TotalTeamGames20242025!Y$1,DataRegularSeason20242025!$D$2:$D$1315,TotalTeamGames20242025!$A57,DataRegularSeason20242025!$N$2:$N$1315,1)</f>
        <v>0</v>
      </c>
      <c r="AA57" s="21"/>
      <c r="AB57" s="22">
        <f>COUNTIFS(DataRegularSeason20242025!$E$2:$E$1315,TotalTeamGames20242025!AA$1,DataRegularSeason20242025!$D$2:$D$1315,TotalTeamGames20242025!$A57,DataRegularSeason20242025!$N$2:$N$1315,1)</f>
        <v>0</v>
      </c>
      <c r="AC57" s="21"/>
      <c r="AD57" s="22">
        <f>COUNTIFS(DataRegularSeason20242025!$E$2:$E$1315,TotalTeamGames20242025!AC$1,DataRegularSeason20242025!$D$2:$D$1315,TotalTeamGames20242025!$A57,DataRegularSeason20242025!$N$2:$N$1315,1)</f>
        <v>0</v>
      </c>
      <c r="AE57" s="21"/>
      <c r="AF57" s="22">
        <f>COUNTIFS(DataRegularSeason20242025!$E$2:$E$1315,TotalTeamGames20242025!AE$1,DataRegularSeason20242025!$D$2:$D$1315,TotalTeamGames20242025!$A57,DataRegularSeason20242025!$N$2:$N$1315,1)</f>
        <v>0</v>
      </c>
      <c r="AG57" s="21"/>
      <c r="AH57" s="22">
        <f>COUNTIFS(DataRegularSeason20242025!$E$2:$E$1315,TotalTeamGames20242025!AG$1,DataRegularSeason20242025!$D$2:$D$1315,TotalTeamGames20242025!$A57,DataRegularSeason20242025!$N$2:$N$1315,1)</f>
        <v>1</v>
      </c>
      <c r="AI57" s="21"/>
      <c r="AJ57" s="22">
        <f>COUNTIFS(DataRegularSeason20242025!$E$2:$E$1315,TotalTeamGames20242025!AI$1,DataRegularSeason20242025!$D$2:$D$1315,TotalTeamGames20242025!$A57,DataRegularSeason20242025!$N$2:$N$1315,1)</f>
        <v>0</v>
      </c>
      <c r="AK57" s="21"/>
      <c r="AL57" s="22">
        <f>COUNTIFS(DataRegularSeason20242025!$E$2:$E$1315,TotalTeamGames20242025!AK$1,DataRegularSeason20242025!$D$2:$D$1315,TotalTeamGames20242025!$A57,DataRegularSeason20242025!$N$2:$N$1315,1)</f>
        <v>1</v>
      </c>
      <c r="AM57" s="21"/>
      <c r="AN57" s="22">
        <f>COUNTIFS(DataRegularSeason20242025!$E$2:$E$1315,TotalTeamGames20242025!AM$1,DataRegularSeason20242025!$D$2:$D$1315,TotalTeamGames20242025!$A57,DataRegularSeason20242025!$N$2:$N$1315,1)</f>
        <v>1</v>
      </c>
      <c r="AO57" s="21"/>
      <c r="AP57" s="22">
        <f>COUNTIFS(DataRegularSeason20242025!$E$2:$E$1315,TotalTeamGames20242025!AO$1,DataRegularSeason20242025!$D$2:$D$1315,TotalTeamGames20242025!$A57,DataRegularSeason20242025!$N$2:$N$1315,1)</f>
        <v>0</v>
      </c>
      <c r="AQ57" s="21"/>
      <c r="AR57" s="22">
        <f>COUNTIFS(DataRegularSeason20242025!$E$2:$E$1315,TotalTeamGames20242025!AQ$1,DataRegularSeason20242025!$D$2:$D$1315,TotalTeamGames20242025!$A57,DataRegularSeason20242025!$N$2:$N$1315,1)</f>
        <v>0</v>
      </c>
      <c r="AS57" s="21"/>
      <c r="AT57" s="22">
        <f>COUNTIFS(DataRegularSeason20242025!$E$2:$E$1315,TotalTeamGames20242025!AS$1,DataRegularSeason20242025!$D$2:$D$1315,TotalTeamGames20242025!$A57,DataRegularSeason20242025!$N$2:$N$1315,1)</f>
        <v>0</v>
      </c>
      <c r="AU57" s="21"/>
      <c r="AV57" s="22">
        <f>COUNTIFS(DataRegularSeason20242025!$E$2:$E$1315,TotalTeamGames20242025!AU$1,DataRegularSeason20242025!$D$2:$D$1315,TotalTeamGames20242025!$A57,DataRegularSeason20242025!$N$2:$N$1315,1)</f>
        <v>0</v>
      </c>
      <c r="AW57" s="21"/>
      <c r="AX57" s="22">
        <f>COUNTIFS(DataRegularSeason20242025!$E$2:$E$1315,TotalTeamGames20242025!AW$1,DataRegularSeason20242025!$D$2:$D$1315,TotalTeamGames20242025!$A57,DataRegularSeason20242025!$N$2:$N$1315,1)</f>
        <v>0</v>
      </c>
      <c r="AY57" s="21"/>
      <c r="AZ57" s="22">
        <f>COUNTIFS(DataRegularSeason20242025!$E$2:$E$1315,TotalTeamGames20242025!AY$1,DataRegularSeason20242025!$D$2:$D$1315,TotalTeamGames20242025!$A57,DataRegularSeason20242025!$N$2:$N$1315,1)</f>
        <v>0</v>
      </c>
      <c r="BA57" s="21"/>
      <c r="BB57" s="22">
        <f>COUNTIFS(DataRegularSeason20242025!$E$2:$E$1315,TotalTeamGames20242025!BA$1,DataRegularSeason20242025!$D$2:$D$1315,TotalTeamGames20242025!$A57,DataRegularSeason20242025!$N$2:$N$1315,1)</f>
        <v>0</v>
      </c>
      <c r="BC57" s="21"/>
      <c r="BD57" s="22">
        <f>COUNTIFS(DataRegularSeason20242025!$E$2:$E$1315,TotalTeamGames20242025!BC$1,DataRegularSeason20242025!$D$2:$D$1315,TotalTeamGames20242025!$A57,DataRegularSeason20242025!$N$2:$N$1315,1)</f>
        <v>0</v>
      </c>
      <c r="BE57" s="21"/>
      <c r="BF57" s="25"/>
      <c r="BG57" s="21"/>
      <c r="BH57" s="22">
        <f>COUNTIFS(DataRegularSeason20242025!$E$2:$E$1315,TotalTeamGames20242025!BG$1,DataRegularSeason20242025!$D$2:$D$1315,TotalTeamGames20242025!$A57,DataRegularSeason20242025!$N$2:$N$1315,1)</f>
        <v>0</v>
      </c>
      <c r="BI57" s="21"/>
      <c r="BJ57" s="22">
        <f>COUNTIFS(DataRegularSeason20242025!$E$2:$E$1315,TotalTeamGames20242025!BI$1,DataRegularSeason20242025!$D$2:$D$1315,TotalTeamGames20242025!$A57,DataRegularSeason20242025!$N$2:$N$1315,1)</f>
        <v>0</v>
      </c>
      <c r="BK57" s="21"/>
      <c r="BL57" s="22">
        <f>COUNTIFS(DataRegularSeason20242025!$E$2:$E$1315,TotalTeamGames20242025!BK$1,DataRegularSeason20242025!$D$2:$D$1315,TotalTeamGames20242025!$A57,DataRegularSeason20242025!$N$2:$N$1315,1)</f>
        <v>0</v>
      </c>
      <c r="BM57" s="21"/>
      <c r="BN57" s="22">
        <f>COUNTIFS(DataRegularSeason20242025!$E$2:$E$1315,TotalTeamGames20242025!BM$1,DataRegularSeason20242025!$D$2:$D$1315,TotalTeamGames20242025!$A57,DataRegularSeason20242025!$N$2:$N$1315,1)</f>
        <v>0</v>
      </c>
      <c r="BO57" s="29">
        <f t="shared" si="0"/>
        <v>4</v>
      </c>
      <c r="BP57" s="44">
        <f t="shared" ref="BP57" si="53">BO57+BO58</f>
        <v>5</v>
      </c>
      <c r="BQ57" s="40">
        <f t="shared" ref="BQ57" si="54">82-BP57</f>
        <v>77</v>
      </c>
    </row>
    <row r="58" spans="1:69" x14ac:dyDescent="0.25">
      <c r="A58" s="41"/>
      <c r="B58" s="23" t="s">
        <v>80</v>
      </c>
      <c r="C58" s="24">
        <f>COUNTIFS(DataRegularSeason20242025!$D$2:$D$1315,TotalTeamGames20242025!C$1,DataRegularSeason20242025!$E$2:$E$1315,TotalTeamGames20242025!$A57,DataRegularSeason20242025!$N$2:$N$1315,1)</f>
        <v>0</v>
      </c>
      <c r="D58" s="26"/>
      <c r="E58" s="24">
        <f>COUNTIFS(DataRegularSeason20242025!$D$2:$D$1315,TotalTeamGames20242025!E$1,DataRegularSeason20242025!$E$2:$E$1315,TotalTeamGames20242025!$A57,DataRegularSeason20242025!$N$2:$N$1315,1)</f>
        <v>0</v>
      </c>
      <c r="F58" s="26"/>
      <c r="G58" s="24">
        <f>COUNTIFS(DataRegularSeason20242025!$D$2:$D$1315,TotalTeamGames20242025!G$1,DataRegularSeason20242025!$E$2:$E$1315,TotalTeamGames20242025!$A57,DataRegularSeason20242025!$N$2:$N$1315,1)</f>
        <v>0</v>
      </c>
      <c r="H58" s="26"/>
      <c r="I58" s="24">
        <f>COUNTIFS(DataRegularSeason20242025!$D$2:$D$1315,TotalTeamGames20242025!I$1,DataRegularSeason20242025!$E$2:$E$1315,TotalTeamGames20242025!$A57,DataRegularSeason20242025!$N$2:$N$1315,1)</f>
        <v>0</v>
      </c>
      <c r="J58" s="26"/>
      <c r="K58" s="24">
        <f>COUNTIFS(DataRegularSeason20242025!$D$2:$D$1315,TotalTeamGames20242025!K$1,DataRegularSeason20242025!$E$2:$E$1315,TotalTeamGames20242025!$A57,DataRegularSeason20242025!$N$2:$N$1315,1)</f>
        <v>0</v>
      </c>
      <c r="L58" s="26"/>
      <c r="M58" s="24">
        <f>COUNTIFS(DataRegularSeason20242025!$D$2:$D$1315,TotalTeamGames20242025!M$1,DataRegularSeason20242025!$E$2:$E$1315,TotalTeamGames20242025!$A57,DataRegularSeason20242025!$N$2:$N$1315,1)</f>
        <v>0</v>
      </c>
      <c r="N58" s="26"/>
      <c r="O58" s="24">
        <f>COUNTIFS(DataRegularSeason20242025!$D$2:$D$1315,TotalTeamGames20242025!O$1,DataRegularSeason20242025!$E$2:$E$1315,TotalTeamGames20242025!$A57,DataRegularSeason20242025!$N$2:$N$1315,1)</f>
        <v>1</v>
      </c>
      <c r="P58" s="26"/>
      <c r="Q58" s="24">
        <f>COUNTIFS(DataRegularSeason20242025!$D$2:$D$1315,TotalTeamGames20242025!Q$1,DataRegularSeason20242025!$E$2:$E$1315,TotalTeamGames20242025!$A57,DataRegularSeason20242025!$N$2:$N$1315,1)</f>
        <v>0</v>
      </c>
      <c r="R58" s="26"/>
      <c r="S58" s="24">
        <f>COUNTIFS(DataRegularSeason20242025!$D$2:$D$1315,TotalTeamGames20242025!S$1,DataRegularSeason20242025!$E$2:$E$1315,TotalTeamGames20242025!$A57,DataRegularSeason20242025!$N$2:$N$1315,1)</f>
        <v>0</v>
      </c>
      <c r="T58" s="26"/>
      <c r="U58" s="24">
        <f>COUNTIFS(DataRegularSeason20242025!$D$2:$D$1315,TotalTeamGames20242025!U$1,DataRegularSeason20242025!$E$2:$E$1315,TotalTeamGames20242025!$A57,DataRegularSeason20242025!$N$2:$N$1315,1)</f>
        <v>0</v>
      </c>
      <c r="V58" s="26"/>
      <c r="W58" s="24">
        <f>COUNTIFS(DataRegularSeason20242025!$D$2:$D$1315,TotalTeamGames20242025!W$1,DataRegularSeason20242025!$E$2:$E$1315,TotalTeamGames20242025!$A57,DataRegularSeason20242025!$N$2:$N$1315,1)</f>
        <v>0</v>
      </c>
      <c r="X58" s="26"/>
      <c r="Y58" s="24">
        <f>COUNTIFS(DataRegularSeason20242025!$D$2:$D$1315,TotalTeamGames20242025!Y$1,DataRegularSeason20242025!$E$2:$E$1315,TotalTeamGames20242025!$A57,DataRegularSeason20242025!$N$2:$N$1315,1)</f>
        <v>0</v>
      </c>
      <c r="Z58" s="26"/>
      <c r="AA58" s="24">
        <f>COUNTIFS(DataRegularSeason20242025!$D$2:$D$1315,TotalTeamGames20242025!AA$1,DataRegularSeason20242025!$E$2:$E$1315,TotalTeamGames20242025!$A57,DataRegularSeason20242025!$N$2:$N$1315,1)</f>
        <v>0</v>
      </c>
      <c r="AB58" s="26"/>
      <c r="AC58" s="24">
        <f>COUNTIFS(DataRegularSeason20242025!$D$2:$D$1315,TotalTeamGames20242025!AC$1,DataRegularSeason20242025!$E$2:$E$1315,TotalTeamGames20242025!$A57,DataRegularSeason20242025!$N$2:$N$1315,1)</f>
        <v>0</v>
      </c>
      <c r="AD58" s="26"/>
      <c r="AE58" s="24">
        <f>COUNTIFS(DataRegularSeason20242025!$D$2:$D$1315,TotalTeamGames20242025!AE$1,DataRegularSeason20242025!$E$2:$E$1315,TotalTeamGames20242025!$A57,DataRegularSeason20242025!$N$2:$N$1315,1)</f>
        <v>0</v>
      </c>
      <c r="AF58" s="26"/>
      <c r="AG58" s="24">
        <f>COUNTIFS(DataRegularSeason20242025!$D$2:$D$1315,TotalTeamGames20242025!AG$1,DataRegularSeason20242025!$E$2:$E$1315,TotalTeamGames20242025!$A57,DataRegularSeason20242025!$N$2:$N$1315,1)</f>
        <v>0</v>
      </c>
      <c r="AH58" s="26"/>
      <c r="AI58" s="24">
        <f>COUNTIFS(DataRegularSeason20242025!$D$2:$D$1315,TotalTeamGames20242025!AI$1,DataRegularSeason20242025!$E$2:$E$1315,TotalTeamGames20242025!$A57,DataRegularSeason20242025!$N$2:$N$1315,1)</f>
        <v>0</v>
      </c>
      <c r="AJ58" s="26"/>
      <c r="AK58" s="24">
        <f>COUNTIFS(DataRegularSeason20242025!$D$2:$D$1315,TotalTeamGames20242025!AK$1,DataRegularSeason20242025!$E$2:$E$1315,TotalTeamGames20242025!$A57,DataRegularSeason20242025!$N$2:$N$1315,1)</f>
        <v>0</v>
      </c>
      <c r="AL58" s="26"/>
      <c r="AM58" s="24">
        <f>COUNTIFS(DataRegularSeason20242025!$D$2:$D$1315,TotalTeamGames20242025!AM$1,DataRegularSeason20242025!$E$2:$E$1315,TotalTeamGames20242025!$A57,DataRegularSeason20242025!$N$2:$N$1315,1)</f>
        <v>0</v>
      </c>
      <c r="AN58" s="26"/>
      <c r="AO58" s="24">
        <f>COUNTIFS(DataRegularSeason20242025!$D$2:$D$1315,TotalTeamGames20242025!AO$1,DataRegularSeason20242025!$E$2:$E$1315,TotalTeamGames20242025!$A57,DataRegularSeason20242025!$N$2:$N$1315,1)</f>
        <v>0</v>
      </c>
      <c r="AP58" s="26"/>
      <c r="AQ58" s="24">
        <f>COUNTIFS(DataRegularSeason20242025!$D$2:$D$1315,TotalTeamGames20242025!AQ$1,DataRegularSeason20242025!$E$2:$E$1315,TotalTeamGames20242025!$A57,DataRegularSeason20242025!$N$2:$N$1315,1)</f>
        <v>0</v>
      </c>
      <c r="AR58" s="26"/>
      <c r="AS58" s="24">
        <f>COUNTIFS(DataRegularSeason20242025!$D$2:$D$1315,TotalTeamGames20242025!AS$1,DataRegularSeason20242025!$E$2:$E$1315,TotalTeamGames20242025!$A57,DataRegularSeason20242025!$N$2:$N$1315,1)</f>
        <v>0</v>
      </c>
      <c r="AT58" s="26"/>
      <c r="AU58" s="24">
        <f>COUNTIFS(DataRegularSeason20242025!$D$2:$D$1315,TotalTeamGames20242025!AU$1,DataRegularSeason20242025!$E$2:$E$1315,TotalTeamGames20242025!$A57,DataRegularSeason20242025!$N$2:$N$1315,1)</f>
        <v>0</v>
      </c>
      <c r="AV58" s="26"/>
      <c r="AW58" s="24">
        <f>COUNTIFS(DataRegularSeason20242025!$D$2:$D$1315,TotalTeamGames20242025!AW$1,DataRegularSeason20242025!$E$2:$E$1315,TotalTeamGames20242025!$A57,DataRegularSeason20242025!$N$2:$N$1315,1)</f>
        <v>0</v>
      </c>
      <c r="AX58" s="26"/>
      <c r="AY58" s="24">
        <f>COUNTIFS(DataRegularSeason20242025!$D$2:$D$1315,TotalTeamGames20242025!AY$1,DataRegularSeason20242025!$E$2:$E$1315,TotalTeamGames20242025!$A57,DataRegularSeason20242025!$N$2:$N$1315,1)</f>
        <v>0</v>
      </c>
      <c r="AZ58" s="26"/>
      <c r="BA58" s="24">
        <f>COUNTIFS(DataRegularSeason20242025!$D$2:$D$1315,TotalTeamGames20242025!BA$1,DataRegularSeason20242025!$E$2:$E$1315,TotalTeamGames20242025!$A57,DataRegularSeason20242025!$N$2:$N$1315,1)</f>
        <v>0</v>
      </c>
      <c r="BB58" s="26"/>
      <c r="BC58" s="24">
        <f>COUNTIFS(DataRegularSeason20242025!$D$2:$D$1315,TotalTeamGames20242025!BC$1,DataRegularSeason20242025!$E$2:$E$1315,TotalTeamGames20242025!$A57,DataRegularSeason20242025!$N$2:$N$1315,1)</f>
        <v>0</v>
      </c>
      <c r="BD58" s="26"/>
      <c r="BE58" s="24"/>
      <c r="BF58" s="26"/>
      <c r="BG58" s="24">
        <f>COUNTIFS(DataRegularSeason20242025!$D$2:$D$1315,TotalTeamGames20242025!BG$1,DataRegularSeason20242025!$E$2:$E$1315,TotalTeamGames20242025!$A57,DataRegularSeason20242025!$N$2:$N$1315,1)</f>
        <v>0</v>
      </c>
      <c r="BH58" s="26"/>
      <c r="BI58" s="24">
        <f>COUNTIFS(DataRegularSeason20242025!$D$2:$D$1315,TotalTeamGames20242025!BI$1,DataRegularSeason20242025!$E$2:$E$1315,TotalTeamGames20242025!$A57,DataRegularSeason20242025!$N$2:$N$1315,1)</f>
        <v>0</v>
      </c>
      <c r="BJ58" s="26"/>
      <c r="BK58" s="24">
        <f>COUNTIFS(DataRegularSeason20242025!$D$2:$D$1315,TotalTeamGames20242025!BK$1,DataRegularSeason20242025!$E$2:$E$1315,TotalTeamGames20242025!$A57,DataRegularSeason20242025!$N$2:$N$1315,1)</f>
        <v>0</v>
      </c>
      <c r="BL58" s="26"/>
      <c r="BM58" s="24">
        <f>COUNTIFS(DataRegularSeason20242025!$D$2:$D$1315,TotalTeamGames20242025!BM$1,DataRegularSeason20242025!$E$2:$E$1315,TotalTeamGames20242025!$A57,DataRegularSeason20242025!$N$2:$N$1315,1)</f>
        <v>0</v>
      </c>
      <c r="BN58" s="26"/>
      <c r="BO58" s="30">
        <f t="shared" si="0"/>
        <v>1</v>
      </c>
      <c r="BP58" s="44"/>
      <c r="BQ58" s="40"/>
    </row>
    <row r="59" spans="1:69" x14ac:dyDescent="0.25">
      <c r="A59" s="45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COUNTIFS(DataRegularSeason20242025!$E$2:$E$1315,TotalTeamGames20242025!C$1,DataRegularSeason20242025!$D$2:$D$1315,TotalTeamGames20242025!$A59,DataRegularSeason20242025!$N$2:$N$1315,1)</f>
        <v>0</v>
      </c>
      <c r="E59" s="21"/>
      <c r="F59" s="22">
        <f>COUNTIFS(DataRegularSeason20242025!$E$2:$E$1315,TotalTeamGames20242025!E$1,DataRegularSeason20242025!$D$2:$D$1315,TotalTeamGames20242025!$A59,DataRegularSeason20242025!$N$2:$N$1315,1)</f>
        <v>0</v>
      </c>
      <c r="G59" s="21"/>
      <c r="H59" s="22">
        <f>COUNTIFS(DataRegularSeason20242025!$E$2:$E$1315,TotalTeamGames20242025!G$1,DataRegularSeason20242025!$D$2:$D$1315,TotalTeamGames20242025!$A59,DataRegularSeason20242025!$N$2:$N$1315,1)</f>
        <v>0</v>
      </c>
      <c r="I59" s="21"/>
      <c r="J59" s="22">
        <f>COUNTIFS(DataRegularSeason20242025!$E$2:$E$1315,TotalTeamGames20242025!I$1,DataRegularSeason20242025!$D$2:$D$1315,TotalTeamGames20242025!$A59,DataRegularSeason20242025!$N$2:$N$1315,1)</f>
        <v>0</v>
      </c>
      <c r="K59" s="21"/>
      <c r="L59" s="22">
        <f>COUNTIFS(DataRegularSeason20242025!$E$2:$E$1315,TotalTeamGames20242025!K$1,DataRegularSeason20242025!$D$2:$D$1315,TotalTeamGames20242025!$A59,DataRegularSeason20242025!$N$2:$N$1315,1)</f>
        <v>0</v>
      </c>
      <c r="M59" s="21"/>
      <c r="N59" s="22">
        <f>COUNTIFS(DataRegularSeason20242025!$E$2:$E$1315,TotalTeamGames20242025!M$1,DataRegularSeason20242025!$D$2:$D$1315,TotalTeamGames20242025!$A59,DataRegularSeason20242025!$N$2:$N$1315,1)</f>
        <v>0</v>
      </c>
      <c r="O59" s="21"/>
      <c r="P59" s="22">
        <f>COUNTIFS(DataRegularSeason20242025!$E$2:$E$1315,TotalTeamGames20242025!O$1,DataRegularSeason20242025!$D$2:$D$1315,TotalTeamGames20242025!$A59,DataRegularSeason20242025!$N$2:$N$1315,1)</f>
        <v>0</v>
      </c>
      <c r="Q59" s="21"/>
      <c r="R59" s="22">
        <f>COUNTIFS(DataRegularSeason20242025!$E$2:$E$1315,TotalTeamGames20242025!Q$1,DataRegularSeason20242025!$D$2:$D$1315,TotalTeamGames20242025!$A59,DataRegularSeason20242025!$N$2:$N$1315,1)</f>
        <v>0</v>
      </c>
      <c r="S59" s="21"/>
      <c r="T59" s="22">
        <f>COUNTIFS(DataRegularSeason20242025!$E$2:$E$1315,TotalTeamGames20242025!S$1,DataRegularSeason20242025!$D$2:$D$1315,TotalTeamGames20242025!$A59,DataRegularSeason20242025!$N$2:$N$1315,1)</f>
        <v>0</v>
      </c>
      <c r="U59" s="21"/>
      <c r="V59" s="22">
        <f>COUNTIFS(DataRegularSeason20242025!$E$2:$E$1315,TotalTeamGames20242025!U$1,DataRegularSeason20242025!$D$2:$D$1315,TotalTeamGames20242025!$A59,DataRegularSeason20242025!$N$2:$N$1315,1)</f>
        <v>0</v>
      </c>
      <c r="W59" s="21"/>
      <c r="X59" s="22">
        <f>COUNTIFS(DataRegularSeason20242025!$E$2:$E$1315,TotalTeamGames20242025!W$1,DataRegularSeason20242025!$D$2:$D$1315,TotalTeamGames20242025!$A59,DataRegularSeason20242025!$N$2:$N$1315,1)</f>
        <v>0</v>
      </c>
      <c r="Y59" s="21"/>
      <c r="Z59" s="22">
        <f>COUNTIFS(DataRegularSeason20242025!$E$2:$E$1315,TotalTeamGames20242025!Y$1,DataRegularSeason20242025!$D$2:$D$1315,TotalTeamGames20242025!$A59,DataRegularSeason20242025!$N$2:$N$1315,1)</f>
        <v>1</v>
      </c>
      <c r="AA59" s="21"/>
      <c r="AB59" s="22">
        <f>COUNTIFS(DataRegularSeason20242025!$E$2:$E$1315,TotalTeamGames20242025!AA$1,DataRegularSeason20242025!$D$2:$D$1315,TotalTeamGames20242025!$A59,DataRegularSeason20242025!$N$2:$N$1315,1)</f>
        <v>0</v>
      </c>
      <c r="AC59" s="21"/>
      <c r="AD59" s="22">
        <f>COUNTIFS(DataRegularSeason20242025!$E$2:$E$1315,TotalTeamGames20242025!AC$1,DataRegularSeason20242025!$D$2:$D$1315,TotalTeamGames20242025!$A59,DataRegularSeason20242025!$N$2:$N$1315,1)</f>
        <v>0</v>
      </c>
      <c r="AE59" s="21"/>
      <c r="AF59" s="22">
        <f>COUNTIFS(DataRegularSeason20242025!$E$2:$E$1315,TotalTeamGames20242025!AE$1,DataRegularSeason20242025!$D$2:$D$1315,TotalTeamGames20242025!$A59,DataRegularSeason20242025!$N$2:$N$1315,1)</f>
        <v>0</v>
      </c>
      <c r="AG59" s="21"/>
      <c r="AH59" s="22">
        <f>COUNTIFS(DataRegularSeason20242025!$E$2:$E$1315,TotalTeamGames20242025!AG$1,DataRegularSeason20242025!$D$2:$D$1315,TotalTeamGames20242025!$A59,DataRegularSeason20242025!$N$2:$N$1315,1)</f>
        <v>0</v>
      </c>
      <c r="AI59" s="21"/>
      <c r="AJ59" s="22">
        <f>COUNTIFS(DataRegularSeason20242025!$E$2:$E$1315,TotalTeamGames20242025!AI$1,DataRegularSeason20242025!$D$2:$D$1315,TotalTeamGames20242025!$A59,DataRegularSeason20242025!$N$2:$N$1315,1)</f>
        <v>0</v>
      </c>
      <c r="AK59" s="21"/>
      <c r="AL59" s="22">
        <f>COUNTIFS(DataRegularSeason20242025!$E$2:$E$1315,TotalTeamGames20242025!AK$1,DataRegularSeason20242025!$D$2:$D$1315,TotalTeamGames20242025!$A59,DataRegularSeason20242025!$N$2:$N$1315,1)</f>
        <v>0</v>
      </c>
      <c r="AM59" s="21"/>
      <c r="AN59" s="22">
        <f>COUNTIFS(DataRegularSeason20242025!$E$2:$E$1315,TotalTeamGames20242025!AM$1,DataRegularSeason20242025!$D$2:$D$1315,TotalTeamGames20242025!$A59,DataRegularSeason20242025!$N$2:$N$1315,1)</f>
        <v>0</v>
      </c>
      <c r="AO59" s="21"/>
      <c r="AP59" s="22">
        <f>COUNTIFS(DataRegularSeason20242025!$E$2:$E$1315,TotalTeamGames20242025!AO$1,DataRegularSeason20242025!$D$2:$D$1315,TotalTeamGames20242025!$A59,DataRegularSeason20242025!$N$2:$N$1315,1)</f>
        <v>0</v>
      </c>
      <c r="AQ59" s="21"/>
      <c r="AR59" s="22">
        <f>COUNTIFS(DataRegularSeason20242025!$E$2:$E$1315,TotalTeamGames20242025!AQ$1,DataRegularSeason20242025!$D$2:$D$1315,TotalTeamGames20242025!$A59,DataRegularSeason20242025!$N$2:$N$1315,1)</f>
        <v>0</v>
      </c>
      <c r="AS59" s="21"/>
      <c r="AT59" s="22">
        <f>COUNTIFS(DataRegularSeason20242025!$E$2:$E$1315,TotalTeamGames20242025!AS$1,DataRegularSeason20242025!$D$2:$D$1315,TotalTeamGames20242025!$A59,DataRegularSeason20242025!$N$2:$N$1315,1)</f>
        <v>0</v>
      </c>
      <c r="AU59" s="21"/>
      <c r="AV59" s="22">
        <f>COUNTIFS(DataRegularSeason20242025!$E$2:$E$1315,TotalTeamGames20242025!AU$1,DataRegularSeason20242025!$D$2:$D$1315,TotalTeamGames20242025!$A59,DataRegularSeason20242025!$N$2:$N$1315,1)</f>
        <v>0</v>
      </c>
      <c r="AW59" s="21"/>
      <c r="AX59" s="22">
        <f>COUNTIFS(DataRegularSeason20242025!$E$2:$E$1315,TotalTeamGames20242025!AW$1,DataRegularSeason20242025!$D$2:$D$1315,TotalTeamGames20242025!$A59,DataRegularSeason20242025!$N$2:$N$1315,1)</f>
        <v>0</v>
      </c>
      <c r="AY59" s="21"/>
      <c r="AZ59" s="22">
        <f>COUNTIFS(DataRegularSeason20242025!$E$2:$E$1315,TotalTeamGames20242025!AY$1,DataRegularSeason20242025!$D$2:$D$1315,TotalTeamGames20242025!$A59,DataRegularSeason20242025!$N$2:$N$1315,1)</f>
        <v>0</v>
      </c>
      <c r="BA59" s="21"/>
      <c r="BB59" s="22">
        <f>COUNTIFS(DataRegularSeason20242025!$E$2:$E$1315,TotalTeamGames20242025!BA$1,DataRegularSeason20242025!$D$2:$D$1315,TotalTeamGames20242025!$A59,DataRegularSeason20242025!$N$2:$N$1315,1)</f>
        <v>1</v>
      </c>
      <c r="BC59" s="21"/>
      <c r="BD59" s="22">
        <f>COUNTIFS(DataRegularSeason20242025!$E$2:$E$1315,TotalTeamGames20242025!BC$1,DataRegularSeason20242025!$D$2:$D$1315,TotalTeamGames20242025!$A59,DataRegularSeason20242025!$N$2:$N$1315,1)</f>
        <v>0</v>
      </c>
      <c r="BE59" s="21"/>
      <c r="BF59" s="22">
        <f>COUNTIFS(DataRegularSeason20242025!$E$2:$E$1315,TotalTeamGames20242025!BE$1,DataRegularSeason20242025!$D$2:$D$1315,TotalTeamGames20242025!$A59,DataRegularSeason20242025!$N$2:$N$1315,1)</f>
        <v>0</v>
      </c>
      <c r="BG59" s="21"/>
      <c r="BH59" s="25"/>
      <c r="BI59" s="21"/>
      <c r="BJ59" s="22">
        <f>COUNTIFS(DataRegularSeason20242025!$E$2:$E$1315,TotalTeamGames20242025!BI$1,DataRegularSeason20242025!$D$2:$D$1315,TotalTeamGames20242025!$A59,DataRegularSeason20242025!$N$2:$N$1315,1)</f>
        <v>0</v>
      </c>
      <c r="BK59" s="21"/>
      <c r="BL59" s="22">
        <f>COUNTIFS(DataRegularSeason20242025!$E$2:$E$1315,TotalTeamGames20242025!BK$1,DataRegularSeason20242025!$D$2:$D$1315,TotalTeamGames20242025!$A59,DataRegularSeason20242025!$N$2:$N$1315,1)</f>
        <v>0</v>
      </c>
      <c r="BM59" s="21"/>
      <c r="BN59" s="22">
        <f>COUNTIFS(DataRegularSeason20242025!$E$2:$E$1315,TotalTeamGames20242025!BM$1,DataRegularSeason20242025!$D$2:$D$1315,TotalTeamGames20242025!$A59,DataRegularSeason20242025!$N$2:$N$1315,1)</f>
        <v>0</v>
      </c>
      <c r="BO59" s="29">
        <f t="shared" si="0"/>
        <v>2</v>
      </c>
      <c r="BP59" s="44">
        <f t="shared" ref="BP59" si="55">BO59+BO60</f>
        <v>4</v>
      </c>
      <c r="BQ59" s="40">
        <f t="shared" ref="BQ59" si="56">82-BP59</f>
        <v>78</v>
      </c>
    </row>
    <row r="60" spans="1:69" x14ac:dyDescent="0.25">
      <c r="A60" s="41"/>
      <c r="B60" s="23" t="s">
        <v>80</v>
      </c>
      <c r="C60" s="24">
        <f>COUNTIFS(DataRegularSeason20242025!$D$2:$D$1315,TotalTeamGames20242025!C$1,DataRegularSeason20242025!$E$2:$E$1315,TotalTeamGames20242025!$A59,DataRegularSeason20242025!$N$2:$N$1315,1)</f>
        <v>0</v>
      </c>
      <c r="D60" s="26"/>
      <c r="E60" s="24">
        <f>COUNTIFS(DataRegularSeason20242025!$D$2:$D$1315,TotalTeamGames20242025!E$1,DataRegularSeason20242025!$E$2:$E$1315,TotalTeamGames20242025!$A59,DataRegularSeason20242025!$N$2:$N$1315,1)</f>
        <v>0</v>
      </c>
      <c r="F60" s="26"/>
      <c r="G60" s="24">
        <f>COUNTIFS(DataRegularSeason20242025!$D$2:$D$1315,TotalTeamGames20242025!G$1,DataRegularSeason20242025!$E$2:$E$1315,TotalTeamGames20242025!$A59,DataRegularSeason20242025!$N$2:$N$1315,1)</f>
        <v>0</v>
      </c>
      <c r="H60" s="26"/>
      <c r="I60" s="24">
        <f>COUNTIFS(DataRegularSeason20242025!$D$2:$D$1315,TotalTeamGames20242025!I$1,DataRegularSeason20242025!$E$2:$E$1315,TotalTeamGames20242025!$A59,DataRegularSeason20242025!$N$2:$N$1315,1)</f>
        <v>0</v>
      </c>
      <c r="J60" s="26"/>
      <c r="K60" s="24">
        <f>COUNTIFS(DataRegularSeason20242025!$D$2:$D$1315,TotalTeamGames20242025!K$1,DataRegularSeason20242025!$E$2:$E$1315,TotalTeamGames20242025!$A59,DataRegularSeason20242025!$N$2:$N$1315,1)</f>
        <v>0</v>
      </c>
      <c r="L60" s="26"/>
      <c r="M60" s="24">
        <f>COUNTIFS(DataRegularSeason20242025!$D$2:$D$1315,TotalTeamGames20242025!M$1,DataRegularSeason20242025!$E$2:$E$1315,TotalTeamGames20242025!$A59,DataRegularSeason20242025!$N$2:$N$1315,1)</f>
        <v>1</v>
      </c>
      <c r="N60" s="26"/>
      <c r="O60" s="24">
        <f>COUNTIFS(DataRegularSeason20242025!$D$2:$D$1315,TotalTeamGames20242025!O$1,DataRegularSeason20242025!$E$2:$E$1315,TotalTeamGames20242025!$A59,DataRegularSeason20242025!$N$2:$N$1315,1)</f>
        <v>0</v>
      </c>
      <c r="P60" s="26"/>
      <c r="Q60" s="24">
        <f>COUNTIFS(DataRegularSeason20242025!$D$2:$D$1315,TotalTeamGames20242025!Q$1,DataRegularSeason20242025!$E$2:$E$1315,TotalTeamGames20242025!$A59,DataRegularSeason20242025!$N$2:$N$1315,1)</f>
        <v>0</v>
      </c>
      <c r="R60" s="26"/>
      <c r="S60" s="24">
        <f>COUNTIFS(DataRegularSeason20242025!$D$2:$D$1315,TotalTeamGames20242025!S$1,DataRegularSeason20242025!$E$2:$E$1315,TotalTeamGames20242025!$A59,DataRegularSeason20242025!$N$2:$N$1315,1)</f>
        <v>0</v>
      </c>
      <c r="T60" s="26"/>
      <c r="U60" s="24">
        <f>COUNTIFS(DataRegularSeason20242025!$D$2:$D$1315,TotalTeamGames20242025!U$1,DataRegularSeason20242025!$E$2:$E$1315,TotalTeamGames20242025!$A59,DataRegularSeason20242025!$N$2:$N$1315,1)</f>
        <v>0</v>
      </c>
      <c r="V60" s="26"/>
      <c r="W60" s="24">
        <f>COUNTIFS(DataRegularSeason20242025!$D$2:$D$1315,TotalTeamGames20242025!W$1,DataRegularSeason20242025!$E$2:$E$1315,TotalTeamGames20242025!$A59,DataRegularSeason20242025!$N$2:$N$1315,1)</f>
        <v>0</v>
      </c>
      <c r="X60" s="26"/>
      <c r="Y60" s="24">
        <f>COUNTIFS(DataRegularSeason20242025!$D$2:$D$1315,TotalTeamGames20242025!Y$1,DataRegularSeason20242025!$E$2:$E$1315,TotalTeamGames20242025!$A59,DataRegularSeason20242025!$N$2:$N$1315,1)</f>
        <v>0</v>
      </c>
      <c r="Z60" s="26"/>
      <c r="AA60" s="24">
        <f>COUNTIFS(DataRegularSeason20242025!$D$2:$D$1315,TotalTeamGames20242025!AA$1,DataRegularSeason20242025!$E$2:$E$1315,TotalTeamGames20242025!$A59,DataRegularSeason20242025!$N$2:$N$1315,1)</f>
        <v>0</v>
      </c>
      <c r="AB60" s="26"/>
      <c r="AC60" s="24">
        <f>COUNTIFS(DataRegularSeason20242025!$D$2:$D$1315,TotalTeamGames20242025!AC$1,DataRegularSeason20242025!$E$2:$E$1315,TotalTeamGames20242025!$A59,DataRegularSeason20242025!$N$2:$N$1315,1)</f>
        <v>0</v>
      </c>
      <c r="AD60" s="26"/>
      <c r="AE60" s="24">
        <f>COUNTIFS(DataRegularSeason20242025!$D$2:$D$1315,TotalTeamGames20242025!AE$1,DataRegularSeason20242025!$E$2:$E$1315,TotalTeamGames20242025!$A59,DataRegularSeason20242025!$N$2:$N$1315,1)</f>
        <v>0</v>
      </c>
      <c r="AF60" s="26"/>
      <c r="AG60" s="24">
        <f>COUNTIFS(DataRegularSeason20242025!$D$2:$D$1315,TotalTeamGames20242025!AG$1,DataRegularSeason20242025!$E$2:$E$1315,TotalTeamGames20242025!$A59,DataRegularSeason20242025!$N$2:$N$1315,1)</f>
        <v>0</v>
      </c>
      <c r="AH60" s="26"/>
      <c r="AI60" s="24">
        <f>COUNTIFS(DataRegularSeason20242025!$D$2:$D$1315,TotalTeamGames20242025!AI$1,DataRegularSeason20242025!$E$2:$E$1315,TotalTeamGames20242025!$A59,DataRegularSeason20242025!$N$2:$N$1315,1)</f>
        <v>0</v>
      </c>
      <c r="AJ60" s="26"/>
      <c r="AK60" s="24">
        <f>COUNTIFS(DataRegularSeason20242025!$D$2:$D$1315,TotalTeamGames20242025!AK$1,DataRegularSeason20242025!$E$2:$E$1315,TotalTeamGames20242025!$A59,DataRegularSeason20242025!$N$2:$N$1315,1)</f>
        <v>0</v>
      </c>
      <c r="AL60" s="26"/>
      <c r="AM60" s="24">
        <f>COUNTIFS(DataRegularSeason20242025!$D$2:$D$1315,TotalTeamGames20242025!AM$1,DataRegularSeason20242025!$E$2:$E$1315,TotalTeamGames20242025!$A59,DataRegularSeason20242025!$N$2:$N$1315,1)</f>
        <v>0</v>
      </c>
      <c r="AN60" s="26"/>
      <c r="AO60" s="24">
        <f>COUNTIFS(DataRegularSeason20242025!$D$2:$D$1315,TotalTeamGames20242025!AO$1,DataRegularSeason20242025!$E$2:$E$1315,TotalTeamGames20242025!$A59,DataRegularSeason20242025!$N$2:$N$1315,1)</f>
        <v>0</v>
      </c>
      <c r="AP60" s="26"/>
      <c r="AQ60" s="24">
        <f>COUNTIFS(DataRegularSeason20242025!$D$2:$D$1315,TotalTeamGames20242025!AQ$1,DataRegularSeason20242025!$E$2:$E$1315,TotalTeamGames20242025!$A59,DataRegularSeason20242025!$N$2:$N$1315,1)</f>
        <v>1</v>
      </c>
      <c r="AR60" s="26"/>
      <c r="AS60" s="24">
        <f>COUNTIFS(DataRegularSeason20242025!$D$2:$D$1315,TotalTeamGames20242025!AS$1,DataRegularSeason20242025!$E$2:$E$1315,TotalTeamGames20242025!$A59,DataRegularSeason20242025!$N$2:$N$1315,1)</f>
        <v>0</v>
      </c>
      <c r="AT60" s="26"/>
      <c r="AU60" s="24">
        <f>COUNTIFS(DataRegularSeason20242025!$D$2:$D$1315,TotalTeamGames20242025!AU$1,DataRegularSeason20242025!$E$2:$E$1315,TotalTeamGames20242025!$A59,DataRegularSeason20242025!$N$2:$N$1315,1)</f>
        <v>0</v>
      </c>
      <c r="AV60" s="26"/>
      <c r="AW60" s="24">
        <f>COUNTIFS(DataRegularSeason20242025!$D$2:$D$1315,TotalTeamGames20242025!AW$1,DataRegularSeason20242025!$E$2:$E$1315,TotalTeamGames20242025!$A59,DataRegularSeason20242025!$N$2:$N$1315,1)</f>
        <v>0</v>
      </c>
      <c r="AX60" s="26"/>
      <c r="AY60" s="24">
        <f>COUNTIFS(DataRegularSeason20242025!$D$2:$D$1315,TotalTeamGames20242025!AY$1,DataRegularSeason20242025!$E$2:$E$1315,TotalTeamGames20242025!$A59,DataRegularSeason20242025!$N$2:$N$1315,1)</f>
        <v>0</v>
      </c>
      <c r="AZ60" s="26"/>
      <c r="BA60" s="24">
        <f>COUNTIFS(DataRegularSeason20242025!$D$2:$D$1315,TotalTeamGames20242025!BA$1,DataRegularSeason20242025!$E$2:$E$1315,TotalTeamGames20242025!$A59,DataRegularSeason20242025!$N$2:$N$1315,1)</f>
        <v>0</v>
      </c>
      <c r="BB60" s="26"/>
      <c r="BC60" s="24">
        <f>COUNTIFS(DataRegularSeason20242025!$D$2:$D$1315,TotalTeamGames20242025!BC$1,DataRegularSeason20242025!$E$2:$E$1315,TotalTeamGames20242025!$A59,DataRegularSeason20242025!$N$2:$N$1315,1)</f>
        <v>0</v>
      </c>
      <c r="BD60" s="26"/>
      <c r="BE60" s="24">
        <f>COUNTIFS(DataRegularSeason20242025!$D$2:$D$1315,TotalTeamGames20242025!BE$1,DataRegularSeason20242025!$E$2:$E$1315,TotalTeamGames20242025!$A59,DataRegularSeason20242025!$N$2:$N$1315,1)</f>
        <v>0</v>
      </c>
      <c r="BF60" s="26"/>
      <c r="BG60" s="24"/>
      <c r="BH60" s="26"/>
      <c r="BI60" s="24">
        <f>COUNTIFS(DataRegularSeason20242025!$D$2:$D$1315,TotalTeamGames20242025!BI$1,DataRegularSeason20242025!$E$2:$E$1315,TotalTeamGames20242025!$A59,DataRegularSeason20242025!$N$2:$N$1315,1)</f>
        <v>0</v>
      </c>
      <c r="BJ60" s="26"/>
      <c r="BK60" s="24">
        <f>COUNTIFS(DataRegularSeason20242025!$D$2:$D$1315,TotalTeamGames20242025!BK$1,DataRegularSeason20242025!$E$2:$E$1315,TotalTeamGames20242025!$A59,DataRegularSeason20242025!$N$2:$N$1315,1)</f>
        <v>0</v>
      </c>
      <c r="BL60" s="26"/>
      <c r="BM60" s="24">
        <f>COUNTIFS(DataRegularSeason20242025!$D$2:$D$1315,TotalTeamGames20242025!BM$1,DataRegularSeason20242025!$E$2:$E$1315,TotalTeamGames20242025!$A59,DataRegularSeason20242025!$N$2:$N$1315,1)</f>
        <v>0</v>
      </c>
      <c r="BN60" s="26"/>
      <c r="BO60" s="30">
        <f t="shared" si="0"/>
        <v>2</v>
      </c>
      <c r="BP60" s="44"/>
      <c r="BQ60" s="40"/>
    </row>
    <row r="61" spans="1:69" x14ac:dyDescent="0.25">
      <c r="A61" s="45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COUNTIFS(DataRegularSeason20242025!$E$2:$E$1315,TotalTeamGames20242025!C$1,DataRegularSeason20242025!$D$2:$D$1315,TotalTeamGames20242025!$A61,DataRegularSeason20242025!$N$2:$N$1315,1)</f>
        <v>0</v>
      </c>
      <c r="E61" s="21"/>
      <c r="F61" s="22">
        <f>COUNTIFS(DataRegularSeason20242025!$E$2:$E$1315,TotalTeamGames20242025!E$1,DataRegularSeason20242025!$D$2:$D$1315,TotalTeamGames20242025!$A61,DataRegularSeason20242025!$N$2:$N$1315,1)</f>
        <v>0</v>
      </c>
      <c r="G61" s="21"/>
      <c r="H61" s="22">
        <f>COUNTIFS(DataRegularSeason20242025!$E$2:$E$1315,TotalTeamGames20242025!G$1,DataRegularSeason20242025!$D$2:$D$1315,TotalTeamGames20242025!$A61,DataRegularSeason20242025!$N$2:$N$1315,1)</f>
        <v>0</v>
      </c>
      <c r="I61" s="21"/>
      <c r="J61" s="22">
        <f>COUNTIFS(DataRegularSeason20242025!$E$2:$E$1315,TotalTeamGames20242025!I$1,DataRegularSeason20242025!$D$2:$D$1315,TotalTeamGames20242025!$A61,DataRegularSeason20242025!$N$2:$N$1315,1)</f>
        <v>0</v>
      </c>
      <c r="K61" s="21"/>
      <c r="L61" s="22">
        <f>COUNTIFS(DataRegularSeason20242025!$E$2:$E$1315,TotalTeamGames20242025!K$1,DataRegularSeason20242025!$D$2:$D$1315,TotalTeamGames20242025!$A61,DataRegularSeason20242025!$N$2:$N$1315,1)</f>
        <v>0</v>
      </c>
      <c r="M61" s="21"/>
      <c r="N61" s="22">
        <f>COUNTIFS(DataRegularSeason20242025!$E$2:$E$1315,TotalTeamGames20242025!M$1,DataRegularSeason20242025!$D$2:$D$1315,TotalTeamGames20242025!$A61,DataRegularSeason20242025!$N$2:$N$1315,1)</f>
        <v>0</v>
      </c>
      <c r="O61" s="21"/>
      <c r="P61" s="22">
        <f>COUNTIFS(DataRegularSeason20242025!$E$2:$E$1315,TotalTeamGames20242025!O$1,DataRegularSeason20242025!$D$2:$D$1315,TotalTeamGames20242025!$A61,DataRegularSeason20242025!$N$2:$N$1315,1)</f>
        <v>0</v>
      </c>
      <c r="Q61" s="21"/>
      <c r="R61" s="22">
        <f>COUNTIFS(DataRegularSeason20242025!$E$2:$E$1315,TotalTeamGames20242025!Q$1,DataRegularSeason20242025!$D$2:$D$1315,TotalTeamGames20242025!$A61,DataRegularSeason20242025!$N$2:$N$1315,1)</f>
        <v>0</v>
      </c>
      <c r="S61" s="21"/>
      <c r="T61" s="22">
        <f>COUNTIFS(DataRegularSeason20242025!$E$2:$E$1315,TotalTeamGames20242025!S$1,DataRegularSeason20242025!$D$2:$D$1315,TotalTeamGames20242025!$A61,DataRegularSeason20242025!$N$2:$N$1315,1)</f>
        <v>0</v>
      </c>
      <c r="U61" s="21"/>
      <c r="V61" s="22">
        <f>COUNTIFS(DataRegularSeason20242025!$E$2:$E$1315,TotalTeamGames20242025!U$1,DataRegularSeason20242025!$D$2:$D$1315,TotalTeamGames20242025!$A61,DataRegularSeason20242025!$N$2:$N$1315,1)</f>
        <v>0</v>
      </c>
      <c r="W61" s="21"/>
      <c r="X61" s="22">
        <f>COUNTIFS(DataRegularSeason20242025!$E$2:$E$1315,TotalTeamGames20242025!W$1,DataRegularSeason20242025!$D$2:$D$1315,TotalTeamGames20242025!$A61,DataRegularSeason20242025!$N$2:$N$1315,1)</f>
        <v>0</v>
      </c>
      <c r="Y61" s="21"/>
      <c r="Z61" s="22">
        <f>COUNTIFS(DataRegularSeason20242025!$E$2:$E$1315,TotalTeamGames20242025!Y$1,DataRegularSeason20242025!$D$2:$D$1315,TotalTeamGames20242025!$A61,DataRegularSeason20242025!$N$2:$N$1315,1)</f>
        <v>0</v>
      </c>
      <c r="AA61" s="21"/>
      <c r="AB61" s="22">
        <f>COUNTIFS(DataRegularSeason20242025!$E$2:$E$1315,TotalTeamGames20242025!AA$1,DataRegularSeason20242025!$D$2:$D$1315,TotalTeamGames20242025!$A61,DataRegularSeason20242025!$N$2:$N$1315,1)</f>
        <v>0</v>
      </c>
      <c r="AC61" s="21"/>
      <c r="AD61" s="22">
        <f>COUNTIFS(DataRegularSeason20242025!$E$2:$E$1315,TotalTeamGames20242025!AC$1,DataRegularSeason20242025!$D$2:$D$1315,TotalTeamGames20242025!$A61,DataRegularSeason20242025!$N$2:$N$1315,1)</f>
        <v>0</v>
      </c>
      <c r="AE61" s="21"/>
      <c r="AF61" s="22">
        <f>COUNTIFS(DataRegularSeason20242025!$E$2:$E$1315,TotalTeamGames20242025!AE$1,DataRegularSeason20242025!$D$2:$D$1315,TotalTeamGames20242025!$A61,DataRegularSeason20242025!$N$2:$N$1315,1)</f>
        <v>0</v>
      </c>
      <c r="AG61" s="21"/>
      <c r="AH61" s="22">
        <f>COUNTIFS(DataRegularSeason20242025!$E$2:$E$1315,TotalTeamGames20242025!AG$1,DataRegularSeason20242025!$D$2:$D$1315,TotalTeamGames20242025!$A61,DataRegularSeason20242025!$N$2:$N$1315,1)</f>
        <v>0</v>
      </c>
      <c r="AI61" s="21"/>
      <c r="AJ61" s="22">
        <f>COUNTIFS(DataRegularSeason20242025!$E$2:$E$1315,TotalTeamGames20242025!AI$1,DataRegularSeason20242025!$D$2:$D$1315,TotalTeamGames20242025!$A61,DataRegularSeason20242025!$N$2:$N$1315,1)</f>
        <v>0</v>
      </c>
      <c r="AK61" s="21"/>
      <c r="AL61" s="22">
        <f>COUNTIFS(DataRegularSeason20242025!$E$2:$E$1315,TotalTeamGames20242025!AK$1,DataRegularSeason20242025!$D$2:$D$1315,TotalTeamGames20242025!$A61,DataRegularSeason20242025!$N$2:$N$1315,1)</f>
        <v>0</v>
      </c>
      <c r="AM61" s="21"/>
      <c r="AN61" s="22">
        <f>COUNTIFS(DataRegularSeason20242025!$E$2:$E$1315,TotalTeamGames20242025!AM$1,DataRegularSeason20242025!$D$2:$D$1315,TotalTeamGames20242025!$A61,DataRegularSeason20242025!$N$2:$N$1315,1)</f>
        <v>0</v>
      </c>
      <c r="AO61" s="21"/>
      <c r="AP61" s="22">
        <f>COUNTIFS(DataRegularSeason20242025!$E$2:$E$1315,TotalTeamGames20242025!AO$1,DataRegularSeason20242025!$D$2:$D$1315,TotalTeamGames20242025!$A61,DataRegularSeason20242025!$N$2:$N$1315,1)</f>
        <v>0</v>
      </c>
      <c r="AQ61" s="21"/>
      <c r="AR61" s="22">
        <f>COUNTIFS(DataRegularSeason20242025!$E$2:$E$1315,TotalTeamGames20242025!AQ$1,DataRegularSeason20242025!$D$2:$D$1315,TotalTeamGames20242025!$A61,DataRegularSeason20242025!$N$2:$N$1315,1)</f>
        <v>0</v>
      </c>
      <c r="AS61" s="21"/>
      <c r="AT61" s="22">
        <f>COUNTIFS(DataRegularSeason20242025!$E$2:$E$1315,TotalTeamGames20242025!AS$1,DataRegularSeason20242025!$D$2:$D$1315,TotalTeamGames20242025!$A61,DataRegularSeason20242025!$N$2:$N$1315,1)</f>
        <v>0</v>
      </c>
      <c r="AU61" s="21"/>
      <c r="AV61" s="22">
        <f>COUNTIFS(DataRegularSeason20242025!$E$2:$E$1315,TotalTeamGames20242025!AU$1,DataRegularSeason20242025!$D$2:$D$1315,TotalTeamGames20242025!$A61,DataRegularSeason20242025!$N$2:$N$1315,1)</f>
        <v>0</v>
      </c>
      <c r="AW61" s="21"/>
      <c r="AX61" s="22">
        <f>COUNTIFS(DataRegularSeason20242025!$E$2:$E$1315,TotalTeamGames20242025!AW$1,DataRegularSeason20242025!$D$2:$D$1315,TotalTeamGames20242025!$A61,DataRegularSeason20242025!$N$2:$N$1315,1)</f>
        <v>0</v>
      </c>
      <c r="AY61" s="21"/>
      <c r="AZ61" s="22">
        <f>COUNTIFS(DataRegularSeason20242025!$E$2:$E$1315,TotalTeamGames20242025!AY$1,DataRegularSeason20242025!$D$2:$D$1315,TotalTeamGames20242025!$A61,DataRegularSeason20242025!$N$2:$N$1315,1)</f>
        <v>0</v>
      </c>
      <c r="BA61" s="21"/>
      <c r="BB61" s="22">
        <f>COUNTIFS(DataRegularSeason20242025!$E$2:$E$1315,TotalTeamGames20242025!BA$1,DataRegularSeason20242025!$D$2:$D$1315,TotalTeamGames20242025!$A61,DataRegularSeason20242025!$N$2:$N$1315,1)</f>
        <v>1</v>
      </c>
      <c r="BC61" s="21"/>
      <c r="BD61" s="22">
        <f>COUNTIFS(DataRegularSeason20242025!$E$2:$E$1315,TotalTeamGames20242025!BC$1,DataRegularSeason20242025!$D$2:$D$1315,TotalTeamGames20242025!$A61,DataRegularSeason20242025!$N$2:$N$1315,1)</f>
        <v>0</v>
      </c>
      <c r="BE61" s="21"/>
      <c r="BF61" s="22">
        <f>COUNTIFS(DataRegularSeason20242025!$E$2:$E$1315,TotalTeamGames20242025!BE$1,DataRegularSeason20242025!$D$2:$D$1315,TotalTeamGames20242025!$A61,DataRegularSeason20242025!$N$2:$N$1315,1)</f>
        <v>0</v>
      </c>
      <c r="BG61" s="21"/>
      <c r="BH61" s="22">
        <f>COUNTIFS(DataRegularSeason20242025!$E$2:$E$1315,TotalTeamGames20242025!BG$1,DataRegularSeason20242025!$D$2:$D$1315,TotalTeamGames20242025!$A61,DataRegularSeason20242025!$N$2:$N$1315,1)</f>
        <v>0</v>
      </c>
      <c r="BI61" s="21"/>
      <c r="BJ61" s="25"/>
      <c r="BK61" s="21"/>
      <c r="BL61" s="22">
        <f>COUNTIFS(DataRegularSeason20242025!$E$2:$E$1315,TotalTeamGames20242025!BK$1,DataRegularSeason20242025!$D$2:$D$1315,TotalTeamGames20242025!$A61,DataRegularSeason20242025!$N$2:$N$1315,1)</f>
        <v>0</v>
      </c>
      <c r="BM61" s="21"/>
      <c r="BN61" s="22">
        <f>COUNTIFS(DataRegularSeason20242025!$E$2:$E$1315,TotalTeamGames20242025!BM$1,DataRegularSeason20242025!$D$2:$D$1315,TotalTeamGames20242025!$A61,DataRegularSeason20242025!$N$2:$N$1315,1)</f>
        <v>1</v>
      </c>
      <c r="BO61" s="29">
        <f t="shared" si="0"/>
        <v>2</v>
      </c>
      <c r="BP61" s="44">
        <f t="shared" ref="BP61" si="57">BO61+BO62</f>
        <v>5</v>
      </c>
      <c r="BQ61" s="40">
        <f t="shared" ref="BQ61" si="58">82-BP61</f>
        <v>77</v>
      </c>
    </row>
    <row r="62" spans="1:69" x14ac:dyDescent="0.25">
      <c r="A62" s="41"/>
      <c r="B62" s="23" t="s">
        <v>80</v>
      </c>
      <c r="C62" s="24">
        <f>COUNTIFS(DataRegularSeason20242025!$D$2:$D$1315,TotalTeamGames20242025!C$1,DataRegularSeason20242025!$E$2:$E$1315,TotalTeamGames20242025!$A61,DataRegularSeason20242025!$N$2:$N$1315,1)</f>
        <v>1</v>
      </c>
      <c r="D62" s="26"/>
      <c r="E62" s="24">
        <f>COUNTIFS(DataRegularSeason20242025!$D$2:$D$1315,TotalTeamGames20242025!E$1,DataRegularSeason20242025!$E$2:$E$1315,TotalTeamGames20242025!$A61,DataRegularSeason20242025!$N$2:$N$1315,1)</f>
        <v>0</v>
      </c>
      <c r="F62" s="26"/>
      <c r="G62" s="24">
        <f>COUNTIFS(DataRegularSeason20242025!$D$2:$D$1315,TotalTeamGames20242025!G$1,DataRegularSeason20242025!$E$2:$E$1315,TotalTeamGames20242025!$A61,DataRegularSeason20242025!$N$2:$N$1315,1)</f>
        <v>0</v>
      </c>
      <c r="H62" s="26"/>
      <c r="I62" s="24">
        <f>COUNTIFS(DataRegularSeason20242025!$D$2:$D$1315,TotalTeamGames20242025!I$1,DataRegularSeason20242025!$E$2:$E$1315,TotalTeamGames20242025!$A61,DataRegularSeason20242025!$N$2:$N$1315,1)</f>
        <v>0</v>
      </c>
      <c r="J62" s="26"/>
      <c r="K62" s="24">
        <f>COUNTIFS(DataRegularSeason20242025!$D$2:$D$1315,TotalTeamGames20242025!K$1,DataRegularSeason20242025!$E$2:$E$1315,TotalTeamGames20242025!$A61,DataRegularSeason20242025!$N$2:$N$1315,1)</f>
        <v>0</v>
      </c>
      <c r="L62" s="26"/>
      <c r="M62" s="24">
        <f>COUNTIFS(DataRegularSeason20242025!$D$2:$D$1315,TotalTeamGames20242025!M$1,DataRegularSeason20242025!$E$2:$E$1315,TotalTeamGames20242025!$A61,DataRegularSeason20242025!$N$2:$N$1315,1)</f>
        <v>0</v>
      </c>
      <c r="N62" s="26"/>
      <c r="O62" s="24">
        <f>COUNTIFS(DataRegularSeason20242025!$D$2:$D$1315,TotalTeamGames20242025!O$1,DataRegularSeason20242025!$E$2:$E$1315,TotalTeamGames20242025!$A61,DataRegularSeason20242025!$N$2:$N$1315,1)</f>
        <v>0</v>
      </c>
      <c r="P62" s="26"/>
      <c r="Q62" s="24">
        <f>COUNTIFS(DataRegularSeason20242025!$D$2:$D$1315,TotalTeamGames20242025!Q$1,DataRegularSeason20242025!$E$2:$E$1315,TotalTeamGames20242025!$A61,DataRegularSeason20242025!$N$2:$N$1315,1)</f>
        <v>1</v>
      </c>
      <c r="R62" s="26"/>
      <c r="S62" s="24">
        <f>COUNTIFS(DataRegularSeason20242025!$D$2:$D$1315,TotalTeamGames20242025!S$1,DataRegularSeason20242025!$E$2:$E$1315,TotalTeamGames20242025!$A61,DataRegularSeason20242025!$N$2:$N$1315,1)</f>
        <v>0</v>
      </c>
      <c r="T62" s="26"/>
      <c r="U62" s="24">
        <f>COUNTIFS(DataRegularSeason20242025!$D$2:$D$1315,TotalTeamGames20242025!U$1,DataRegularSeason20242025!$E$2:$E$1315,TotalTeamGames20242025!$A61,DataRegularSeason20242025!$N$2:$N$1315,1)</f>
        <v>0</v>
      </c>
      <c r="V62" s="26"/>
      <c r="W62" s="24">
        <f>COUNTIFS(DataRegularSeason20242025!$D$2:$D$1315,TotalTeamGames20242025!W$1,DataRegularSeason20242025!$E$2:$E$1315,TotalTeamGames20242025!$A61,DataRegularSeason20242025!$N$2:$N$1315,1)</f>
        <v>0</v>
      </c>
      <c r="X62" s="26"/>
      <c r="Y62" s="24">
        <f>COUNTIFS(DataRegularSeason20242025!$D$2:$D$1315,TotalTeamGames20242025!Y$1,DataRegularSeason20242025!$E$2:$E$1315,TotalTeamGames20242025!$A61,DataRegularSeason20242025!$N$2:$N$1315,1)</f>
        <v>0</v>
      </c>
      <c r="Z62" s="26"/>
      <c r="AA62" s="24">
        <f>COUNTIFS(DataRegularSeason20242025!$D$2:$D$1315,TotalTeamGames20242025!AA$1,DataRegularSeason20242025!$E$2:$E$1315,TotalTeamGames20242025!$A61,DataRegularSeason20242025!$N$2:$N$1315,1)</f>
        <v>0</v>
      </c>
      <c r="AB62" s="26"/>
      <c r="AC62" s="24">
        <f>COUNTIFS(DataRegularSeason20242025!$D$2:$D$1315,TotalTeamGames20242025!AC$1,DataRegularSeason20242025!$E$2:$E$1315,TotalTeamGames20242025!$A61,DataRegularSeason20242025!$N$2:$N$1315,1)</f>
        <v>0</v>
      </c>
      <c r="AD62" s="26"/>
      <c r="AE62" s="24">
        <f>COUNTIFS(DataRegularSeason20242025!$D$2:$D$1315,TotalTeamGames20242025!AE$1,DataRegularSeason20242025!$E$2:$E$1315,TotalTeamGames20242025!$A61,DataRegularSeason20242025!$N$2:$N$1315,1)</f>
        <v>0</v>
      </c>
      <c r="AF62" s="26"/>
      <c r="AG62" s="24">
        <f>COUNTIFS(DataRegularSeason20242025!$D$2:$D$1315,TotalTeamGames20242025!AG$1,DataRegularSeason20242025!$E$2:$E$1315,TotalTeamGames20242025!$A61,DataRegularSeason20242025!$N$2:$N$1315,1)</f>
        <v>0</v>
      </c>
      <c r="AH62" s="26"/>
      <c r="AI62" s="24">
        <f>COUNTIFS(DataRegularSeason20242025!$D$2:$D$1315,TotalTeamGames20242025!AI$1,DataRegularSeason20242025!$E$2:$E$1315,TotalTeamGames20242025!$A61,DataRegularSeason20242025!$N$2:$N$1315,1)</f>
        <v>0</v>
      </c>
      <c r="AJ62" s="26"/>
      <c r="AK62" s="24">
        <f>COUNTIFS(DataRegularSeason20242025!$D$2:$D$1315,TotalTeamGames20242025!AK$1,DataRegularSeason20242025!$E$2:$E$1315,TotalTeamGames20242025!$A61,DataRegularSeason20242025!$N$2:$N$1315,1)</f>
        <v>0</v>
      </c>
      <c r="AL62" s="26"/>
      <c r="AM62" s="24">
        <f>COUNTIFS(DataRegularSeason20242025!$D$2:$D$1315,TotalTeamGames20242025!AM$1,DataRegularSeason20242025!$E$2:$E$1315,TotalTeamGames20242025!$A61,DataRegularSeason20242025!$N$2:$N$1315,1)</f>
        <v>0</v>
      </c>
      <c r="AN62" s="26"/>
      <c r="AO62" s="24">
        <f>COUNTIFS(DataRegularSeason20242025!$D$2:$D$1315,TotalTeamGames20242025!AO$1,DataRegularSeason20242025!$E$2:$E$1315,TotalTeamGames20242025!$A61,DataRegularSeason20242025!$N$2:$N$1315,1)</f>
        <v>0</v>
      </c>
      <c r="AP62" s="26"/>
      <c r="AQ62" s="24">
        <f>COUNTIFS(DataRegularSeason20242025!$D$2:$D$1315,TotalTeamGames20242025!AQ$1,DataRegularSeason20242025!$E$2:$E$1315,TotalTeamGames20242025!$A61,DataRegularSeason20242025!$N$2:$N$1315,1)</f>
        <v>0</v>
      </c>
      <c r="AR62" s="26"/>
      <c r="AS62" s="24">
        <f>COUNTIFS(DataRegularSeason20242025!$D$2:$D$1315,TotalTeamGames20242025!AS$1,DataRegularSeason20242025!$E$2:$E$1315,TotalTeamGames20242025!$A61,DataRegularSeason20242025!$N$2:$N$1315,1)</f>
        <v>0</v>
      </c>
      <c r="AT62" s="26"/>
      <c r="AU62" s="24">
        <f>COUNTIFS(DataRegularSeason20242025!$D$2:$D$1315,TotalTeamGames20242025!AU$1,DataRegularSeason20242025!$E$2:$E$1315,TotalTeamGames20242025!$A61,DataRegularSeason20242025!$N$2:$N$1315,1)</f>
        <v>0</v>
      </c>
      <c r="AV62" s="26"/>
      <c r="AW62" s="24">
        <f>COUNTIFS(DataRegularSeason20242025!$D$2:$D$1315,TotalTeamGames20242025!AW$1,DataRegularSeason20242025!$E$2:$E$1315,TotalTeamGames20242025!$A61,DataRegularSeason20242025!$N$2:$N$1315,1)</f>
        <v>0</v>
      </c>
      <c r="AX62" s="26"/>
      <c r="AY62" s="24">
        <f>COUNTIFS(DataRegularSeason20242025!$D$2:$D$1315,TotalTeamGames20242025!AY$1,DataRegularSeason20242025!$E$2:$E$1315,TotalTeamGames20242025!$A61,DataRegularSeason20242025!$N$2:$N$1315,1)</f>
        <v>1</v>
      </c>
      <c r="AZ62" s="26"/>
      <c r="BA62" s="24">
        <f>COUNTIFS(DataRegularSeason20242025!$D$2:$D$1315,TotalTeamGames20242025!BA$1,DataRegularSeason20242025!$E$2:$E$1315,TotalTeamGames20242025!$A61,DataRegularSeason20242025!$N$2:$N$1315,1)</f>
        <v>0</v>
      </c>
      <c r="BB62" s="26"/>
      <c r="BC62" s="24">
        <f>COUNTIFS(DataRegularSeason20242025!$D$2:$D$1315,TotalTeamGames20242025!BC$1,DataRegularSeason20242025!$E$2:$E$1315,TotalTeamGames20242025!$A61,DataRegularSeason20242025!$N$2:$N$1315,1)</f>
        <v>0</v>
      </c>
      <c r="BD62" s="26"/>
      <c r="BE62" s="24">
        <f>COUNTIFS(DataRegularSeason20242025!$D$2:$D$1315,TotalTeamGames20242025!BE$1,DataRegularSeason20242025!$E$2:$E$1315,TotalTeamGames20242025!$A61,DataRegularSeason20242025!$N$2:$N$1315,1)</f>
        <v>0</v>
      </c>
      <c r="BF62" s="26"/>
      <c r="BG62" s="24">
        <f>COUNTIFS(DataRegularSeason20242025!$D$2:$D$1315,TotalTeamGames20242025!BG$1,DataRegularSeason20242025!$E$2:$E$1315,TotalTeamGames20242025!$A61,DataRegularSeason20242025!$N$2:$N$1315,1)</f>
        <v>0</v>
      </c>
      <c r="BH62" s="26"/>
      <c r="BI62" s="24"/>
      <c r="BJ62" s="26"/>
      <c r="BK62" s="24">
        <f>COUNTIFS(DataRegularSeason20242025!$D$2:$D$1315,TotalTeamGames20242025!BK$1,DataRegularSeason20242025!$E$2:$E$1315,TotalTeamGames20242025!$A61,DataRegularSeason20242025!$N$2:$N$1315,1)</f>
        <v>0</v>
      </c>
      <c r="BL62" s="26"/>
      <c r="BM62" s="24">
        <f>COUNTIFS(DataRegularSeason20242025!$D$2:$D$1315,TotalTeamGames20242025!BM$1,DataRegularSeason20242025!$E$2:$E$1315,TotalTeamGames20242025!$A61,DataRegularSeason20242025!$N$2:$N$1315,1)</f>
        <v>0</v>
      </c>
      <c r="BN62" s="26"/>
      <c r="BO62" s="30">
        <f t="shared" si="0"/>
        <v>3</v>
      </c>
      <c r="BP62" s="44"/>
      <c r="BQ62" s="40"/>
    </row>
    <row r="63" spans="1:69" x14ac:dyDescent="0.25">
      <c r="A63" s="45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COUNTIFS(DataRegularSeason20242025!$E$2:$E$1315,TotalTeamGames20242025!C$1,DataRegularSeason20242025!$D$2:$D$1315,TotalTeamGames20242025!$A63,DataRegularSeason20242025!$N$2:$N$1315,1)</f>
        <v>0</v>
      </c>
      <c r="E63" s="21"/>
      <c r="F63" s="22">
        <f>COUNTIFS(DataRegularSeason20242025!$E$2:$E$1315,TotalTeamGames20242025!E$1,DataRegularSeason20242025!$D$2:$D$1315,TotalTeamGames20242025!$A63,DataRegularSeason20242025!$N$2:$N$1315,1)</f>
        <v>0</v>
      </c>
      <c r="G63" s="21"/>
      <c r="H63" s="22">
        <f>COUNTIFS(DataRegularSeason20242025!$E$2:$E$1315,TotalTeamGames20242025!G$1,DataRegularSeason20242025!$D$2:$D$1315,TotalTeamGames20242025!$A63,DataRegularSeason20242025!$N$2:$N$1315,1)</f>
        <v>0</v>
      </c>
      <c r="I63" s="21"/>
      <c r="J63" s="22">
        <f>COUNTIFS(DataRegularSeason20242025!$E$2:$E$1315,TotalTeamGames20242025!I$1,DataRegularSeason20242025!$D$2:$D$1315,TotalTeamGames20242025!$A63,DataRegularSeason20242025!$N$2:$N$1315,1)</f>
        <v>0</v>
      </c>
      <c r="K63" s="21"/>
      <c r="L63" s="22">
        <f>COUNTIFS(DataRegularSeason20242025!$E$2:$E$1315,TotalTeamGames20242025!K$1,DataRegularSeason20242025!$D$2:$D$1315,TotalTeamGames20242025!$A63,DataRegularSeason20242025!$N$2:$N$1315,1)</f>
        <v>0</v>
      </c>
      <c r="M63" s="21"/>
      <c r="N63" s="22">
        <f>COUNTIFS(DataRegularSeason20242025!$E$2:$E$1315,TotalTeamGames20242025!M$1,DataRegularSeason20242025!$D$2:$D$1315,TotalTeamGames20242025!$A63,DataRegularSeason20242025!$N$2:$N$1315,1)</f>
        <v>0</v>
      </c>
      <c r="O63" s="21"/>
      <c r="P63" s="22">
        <f>COUNTIFS(DataRegularSeason20242025!$E$2:$E$1315,TotalTeamGames20242025!O$1,DataRegularSeason20242025!$D$2:$D$1315,TotalTeamGames20242025!$A63,DataRegularSeason20242025!$N$2:$N$1315,1)</f>
        <v>0</v>
      </c>
      <c r="Q63" s="21"/>
      <c r="R63" s="22">
        <f>COUNTIFS(DataRegularSeason20242025!$E$2:$E$1315,TotalTeamGames20242025!Q$1,DataRegularSeason20242025!$D$2:$D$1315,TotalTeamGames20242025!$A63,DataRegularSeason20242025!$N$2:$N$1315,1)</f>
        <v>0</v>
      </c>
      <c r="S63" s="21"/>
      <c r="T63" s="22">
        <f>COUNTIFS(DataRegularSeason20242025!$E$2:$E$1315,TotalTeamGames20242025!S$1,DataRegularSeason20242025!$D$2:$D$1315,TotalTeamGames20242025!$A63,DataRegularSeason20242025!$N$2:$N$1315,1)</f>
        <v>0</v>
      </c>
      <c r="U63" s="21"/>
      <c r="V63" s="22">
        <f>COUNTIFS(DataRegularSeason20242025!$E$2:$E$1315,TotalTeamGames20242025!U$1,DataRegularSeason20242025!$D$2:$D$1315,TotalTeamGames20242025!$A63,DataRegularSeason20242025!$N$2:$N$1315,1)</f>
        <v>0</v>
      </c>
      <c r="W63" s="21"/>
      <c r="X63" s="22">
        <f>COUNTIFS(DataRegularSeason20242025!$E$2:$E$1315,TotalTeamGames20242025!W$1,DataRegularSeason20242025!$D$2:$D$1315,TotalTeamGames20242025!$A63,DataRegularSeason20242025!$N$2:$N$1315,1)</f>
        <v>1</v>
      </c>
      <c r="Y63" s="21"/>
      <c r="Z63" s="22">
        <f>COUNTIFS(DataRegularSeason20242025!$E$2:$E$1315,TotalTeamGames20242025!Y$1,DataRegularSeason20242025!$D$2:$D$1315,TotalTeamGames20242025!$A63,DataRegularSeason20242025!$N$2:$N$1315,1)</f>
        <v>0</v>
      </c>
      <c r="AA63" s="21"/>
      <c r="AB63" s="22">
        <f>COUNTIFS(DataRegularSeason20242025!$E$2:$E$1315,TotalTeamGames20242025!AA$1,DataRegularSeason20242025!$D$2:$D$1315,TotalTeamGames20242025!$A63,DataRegularSeason20242025!$N$2:$N$1315,1)</f>
        <v>0</v>
      </c>
      <c r="AC63" s="21"/>
      <c r="AD63" s="22">
        <f>COUNTIFS(DataRegularSeason20242025!$E$2:$E$1315,TotalTeamGames20242025!AC$1,DataRegularSeason20242025!$D$2:$D$1315,TotalTeamGames20242025!$A63,DataRegularSeason20242025!$N$2:$N$1315,1)</f>
        <v>0</v>
      </c>
      <c r="AE63" s="21"/>
      <c r="AF63" s="22">
        <f>COUNTIFS(DataRegularSeason20242025!$E$2:$E$1315,TotalTeamGames20242025!AE$1,DataRegularSeason20242025!$D$2:$D$1315,TotalTeamGames20242025!$A63,DataRegularSeason20242025!$N$2:$N$1315,1)</f>
        <v>0</v>
      </c>
      <c r="AG63" s="21"/>
      <c r="AH63" s="22">
        <f>COUNTIFS(DataRegularSeason20242025!$E$2:$E$1315,TotalTeamGames20242025!AG$1,DataRegularSeason20242025!$D$2:$D$1315,TotalTeamGames20242025!$A63,DataRegularSeason20242025!$N$2:$N$1315,1)</f>
        <v>0</v>
      </c>
      <c r="AI63" s="21"/>
      <c r="AJ63" s="22">
        <f>COUNTIFS(DataRegularSeason20242025!$E$2:$E$1315,TotalTeamGames20242025!AI$1,DataRegularSeason20242025!$D$2:$D$1315,TotalTeamGames20242025!$A63,DataRegularSeason20242025!$N$2:$N$1315,1)</f>
        <v>0</v>
      </c>
      <c r="AK63" s="21"/>
      <c r="AL63" s="22">
        <f>COUNTIFS(DataRegularSeason20242025!$E$2:$E$1315,TotalTeamGames20242025!AK$1,DataRegularSeason20242025!$D$2:$D$1315,TotalTeamGames20242025!$A63,DataRegularSeason20242025!$N$2:$N$1315,1)</f>
        <v>0</v>
      </c>
      <c r="AM63" s="21"/>
      <c r="AN63" s="22">
        <f>COUNTIFS(DataRegularSeason20242025!$E$2:$E$1315,TotalTeamGames20242025!AM$1,DataRegularSeason20242025!$D$2:$D$1315,TotalTeamGames20242025!$A63,DataRegularSeason20242025!$N$2:$N$1315,1)</f>
        <v>0</v>
      </c>
      <c r="AO63" s="21"/>
      <c r="AP63" s="22">
        <f>COUNTIFS(DataRegularSeason20242025!$E$2:$E$1315,TotalTeamGames20242025!AO$1,DataRegularSeason20242025!$D$2:$D$1315,TotalTeamGames20242025!$A63,DataRegularSeason20242025!$N$2:$N$1315,1)</f>
        <v>0</v>
      </c>
      <c r="AQ63" s="21"/>
      <c r="AR63" s="22">
        <f>COUNTIFS(DataRegularSeason20242025!$E$2:$E$1315,TotalTeamGames20242025!AQ$1,DataRegularSeason20242025!$D$2:$D$1315,TotalTeamGames20242025!$A63,DataRegularSeason20242025!$N$2:$N$1315,1)</f>
        <v>0</v>
      </c>
      <c r="AS63" s="21"/>
      <c r="AT63" s="22">
        <f>COUNTIFS(DataRegularSeason20242025!$E$2:$E$1315,TotalTeamGames20242025!AS$1,DataRegularSeason20242025!$D$2:$D$1315,TotalTeamGames20242025!$A63,DataRegularSeason20242025!$N$2:$N$1315,1)</f>
        <v>0</v>
      </c>
      <c r="AU63" s="21"/>
      <c r="AV63" s="22">
        <f>COUNTIFS(DataRegularSeason20242025!$E$2:$E$1315,TotalTeamGames20242025!AU$1,DataRegularSeason20242025!$D$2:$D$1315,TotalTeamGames20242025!$A63,DataRegularSeason20242025!$N$2:$N$1315,1)</f>
        <v>0</v>
      </c>
      <c r="AW63" s="21"/>
      <c r="AX63" s="22">
        <f>COUNTIFS(DataRegularSeason20242025!$E$2:$E$1315,TotalTeamGames20242025!AW$1,DataRegularSeason20242025!$D$2:$D$1315,TotalTeamGames20242025!$A63,DataRegularSeason20242025!$N$2:$N$1315,1)</f>
        <v>0</v>
      </c>
      <c r="AY63" s="21"/>
      <c r="AZ63" s="22">
        <f>COUNTIFS(DataRegularSeason20242025!$E$2:$E$1315,TotalTeamGames20242025!AY$1,DataRegularSeason20242025!$D$2:$D$1315,TotalTeamGames20242025!$A63,DataRegularSeason20242025!$N$2:$N$1315,1)</f>
        <v>0</v>
      </c>
      <c r="BA63" s="21"/>
      <c r="BB63" s="22">
        <f>COUNTIFS(DataRegularSeason20242025!$E$2:$E$1315,TotalTeamGames20242025!BA$1,DataRegularSeason20242025!$D$2:$D$1315,TotalTeamGames20242025!$A63,DataRegularSeason20242025!$N$2:$N$1315,1)</f>
        <v>0</v>
      </c>
      <c r="BC63" s="21"/>
      <c r="BD63" s="22">
        <f>COUNTIFS(DataRegularSeason20242025!$E$2:$E$1315,TotalTeamGames20242025!BC$1,DataRegularSeason20242025!$D$2:$D$1315,TotalTeamGames20242025!$A63,DataRegularSeason20242025!$N$2:$N$1315,1)</f>
        <v>0</v>
      </c>
      <c r="BE63" s="21"/>
      <c r="BF63" s="22">
        <f>COUNTIFS(DataRegularSeason20242025!$E$2:$E$1315,TotalTeamGames20242025!BE$1,DataRegularSeason20242025!$D$2:$D$1315,TotalTeamGames20242025!$A63,DataRegularSeason20242025!$N$2:$N$1315,1)</f>
        <v>0</v>
      </c>
      <c r="BG63" s="21"/>
      <c r="BH63" s="22">
        <f>COUNTIFS(DataRegularSeason20242025!$E$2:$E$1315,TotalTeamGames20242025!BG$1,DataRegularSeason20242025!$D$2:$D$1315,TotalTeamGames20242025!$A63,DataRegularSeason20242025!$N$2:$N$1315,1)</f>
        <v>0</v>
      </c>
      <c r="BI63" s="21"/>
      <c r="BJ63" s="22">
        <f>COUNTIFS(DataRegularSeason20242025!$E$2:$E$1315,TotalTeamGames20242025!BI$1,DataRegularSeason20242025!$D$2:$D$1315,TotalTeamGames20242025!$A63,DataRegularSeason20242025!$N$2:$N$1315,1)</f>
        <v>0</v>
      </c>
      <c r="BK63" s="21"/>
      <c r="BL63" s="25"/>
      <c r="BM63" s="21"/>
      <c r="BN63" s="22">
        <f>COUNTIFS(DataRegularSeason20242025!$E$2:$E$1315,TotalTeamGames20242025!BM$1,DataRegularSeason20242025!$D$2:$D$1315,TotalTeamGames20242025!$A63,DataRegularSeason20242025!$N$2:$N$1315,1)</f>
        <v>0</v>
      </c>
      <c r="BO63" s="29">
        <f t="shared" si="0"/>
        <v>1</v>
      </c>
      <c r="BP63" s="44">
        <f t="shared" ref="BP63" si="59">BO63+BO64</f>
        <v>3</v>
      </c>
      <c r="BQ63" s="40">
        <f t="shared" ref="BQ63" si="60">82-BP63</f>
        <v>79</v>
      </c>
    </row>
    <row r="64" spans="1:69" x14ac:dyDescent="0.25">
      <c r="A64" s="41"/>
      <c r="B64" s="23" t="s">
        <v>80</v>
      </c>
      <c r="C64" s="24">
        <f>COUNTIFS(DataRegularSeason20242025!$D$2:$D$1315,TotalTeamGames20242025!C$1,DataRegularSeason20242025!$E$2:$E$1315,TotalTeamGames20242025!$A63,DataRegularSeason20242025!$N$2:$N$1315,1)</f>
        <v>0</v>
      </c>
      <c r="D64" s="26"/>
      <c r="E64" s="24">
        <f>COUNTIFS(DataRegularSeason20242025!$D$2:$D$1315,TotalTeamGames20242025!E$1,DataRegularSeason20242025!$E$2:$E$1315,TotalTeamGames20242025!$A63,DataRegularSeason20242025!$N$2:$N$1315,1)</f>
        <v>0</v>
      </c>
      <c r="F64" s="26"/>
      <c r="G64" s="24">
        <f>COUNTIFS(DataRegularSeason20242025!$D$2:$D$1315,TotalTeamGames20242025!G$1,DataRegularSeason20242025!$E$2:$E$1315,TotalTeamGames20242025!$A63,DataRegularSeason20242025!$N$2:$N$1315,1)</f>
        <v>0</v>
      </c>
      <c r="H64" s="26"/>
      <c r="I64" s="24">
        <f>COUNTIFS(DataRegularSeason20242025!$D$2:$D$1315,TotalTeamGames20242025!I$1,DataRegularSeason20242025!$E$2:$E$1315,TotalTeamGames20242025!$A63,DataRegularSeason20242025!$N$2:$N$1315,1)</f>
        <v>0</v>
      </c>
      <c r="J64" s="26"/>
      <c r="K64" s="24">
        <f>COUNTIFS(DataRegularSeason20242025!$D$2:$D$1315,TotalTeamGames20242025!K$1,DataRegularSeason20242025!$E$2:$E$1315,TotalTeamGames20242025!$A63,DataRegularSeason20242025!$N$2:$N$1315,1)</f>
        <v>0</v>
      </c>
      <c r="L64" s="26"/>
      <c r="M64" s="24">
        <f>COUNTIFS(DataRegularSeason20242025!$D$2:$D$1315,TotalTeamGames20242025!M$1,DataRegularSeason20242025!$E$2:$E$1315,TotalTeamGames20242025!$A63,DataRegularSeason20242025!$N$2:$N$1315,1)</f>
        <v>0</v>
      </c>
      <c r="N64" s="26"/>
      <c r="O64" s="24">
        <f>COUNTIFS(DataRegularSeason20242025!$D$2:$D$1315,TotalTeamGames20242025!O$1,DataRegularSeason20242025!$E$2:$E$1315,TotalTeamGames20242025!$A63,DataRegularSeason20242025!$N$2:$N$1315,1)</f>
        <v>1</v>
      </c>
      <c r="P64" s="26"/>
      <c r="Q64" s="24">
        <f>COUNTIFS(DataRegularSeason20242025!$D$2:$D$1315,TotalTeamGames20242025!Q$1,DataRegularSeason20242025!$E$2:$E$1315,TotalTeamGames20242025!$A63,DataRegularSeason20242025!$N$2:$N$1315,1)</f>
        <v>0</v>
      </c>
      <c r="R64" s="26"/>
      <c r="S64" s="24">
        <f>COUNTIFS(DataRegularSeason20242025!$D$2:$D$1315,TotalTeamGames20242025!S$1,DataRegularSeason20242025!$E$2:$E$1315,TotalTeamGames20242025!$A63,DataRegularSeason20242025!$N$2:$N$1315,1)</f>
        <v>0</v>
      </c>
      <c r="T64" s="26"/>
      <c r="U64" s="24">
        <f>COUNTIFS(DataRegularSeason20242025!$D$2:$D$1315,TotalTeamGames20242025!U$1,DataRegularSeason20242025!$E$2:$E$1315,TotalTeamGames20242025!$A63,DataRegularSeason20242025!$N$2:$N$1315,1)</f>
        <v>0</v>
      </c>
      <c r="V64" s="26"/>
      <c r="W64" s="24">
        <f>COUNTIFS(DataRegularSeason20242025!$D$2:$D$1315,TotalTeamGames20242025!W$1,DataRegularSeason20242025!$E$2:$E$1315,TotalTeamGames20242025!$A63,DataRegularSeason20242025!$N$2:$N$1315,1)</f>
        <v>0</v>
      </c>
      <c r="X64" s="26"/>
      <c r="Y64" s="24">
        <f>COUNTIFS(DataRegularSeason20242025!$D$2:$D$1315,TotalTeamGames20242025!Y$1,DataRegularSeason20242025!$E$2:$E$1315,TotalTeamGames20242025!$A63,DataRegularSeason20242025!$N$2:$N$1315,1)</f>
        <v>0</v>
      </c>
      <c r="Z64" s="26"/>
      <c r="AA64" s="24">
        <f>COUNTIFS(DataRegularSeason20242025!$D$2:$D$1315,TotalTeamGames20242025!AA$1,DataRegularSeason20242025!$E$2:$E$1315,TotalTeamGames20242025!$A63,DataRegularSeason20242025!$N$2:$N$1315,1)</f>
        <v>0</v>
      </c>
      <c r="AB64" s="26"/>
      <c r="AC64" s="24">
        <f>COUNTIFS(DataRegularSeason20242025!$D$2:$D$1315,TotalTeamGames20242025!AC$1,DataRegularSeason20242025!$E$2:$E$1315,TotalTeamGames20242025!$A63,DataRegularSeason20242025!$N$2:$N$1315,1)</f>
        <v>1</v>
      </c>
      <c r="AD64" s="26"/>
      <c r="AE64" s="24">
        <f>COUNTIFS(DataRegularSeason20242025!$D$2:$D$1315,TotalTeamGames20242025!AE$1,DataRegularSeason20242025!$E$2:$E$1315,TotalTeamGames20242025!$A63,DataRegularSeason20242025!$N$2:$N$1315,1)</f>
        <v>0</v>
      </c>
      <c r="AF64" s="26"/>
      <c r="AG64" s="24">
        <f>COUNTIFS(DataRegularSeason20242025!$D$2:$D$1315,TotalTeamGames20242025!AG$1,DataRegularSeason20242025!$E$2:$E$1315,TotalTeamGames20242025!$A63,DataRegularSeason20242025!$N$2:$N$1315,1)</f>
        <v>0</v>
      </c>
      <c r="AH64" s="26"/>
      <c r="AI64" s="24">
        <f>COUNTIFS(DataRegularSeason20242025!$D$2:$D$1315,TotalTeamGames20242025!AI$1,DataRegularSeason20242025!$E$2:$E$1315,TotalTeamGames20242025!$A63,DataRegularSeason20242025!$N$2:$N$1315,1)</f>
        <v>0</v>
      </c>
      <c r="AJ64" s="26"/>
      <c r="AK64" s="24">
        <f>COUNTIFS(DataRegularSeason20242025!$D$2:$D$1315,TotalTeamGames20242025!AK$1,DataRegularSeason20242025!$E$2:$E$1315,TotalTeamGames20242025!$A63,DataRegularSeason20242025!$N$2:$N$1315,1)</f>
        <v>0</v>
      </c>
      <c r="AL64" s="26"/>
      <c r="AM64" s="24">
        <f>COUNTIFS(DataRegularSeason20242025!$D$2:$D$1315,TotalTeamGames20242025!AM$1,DataRegularSeason20242025!$E$2:$E$1315,TotalTeamGames20242025!$A63,DataRegularSeason20242025!$N$2:$N$1315,1)</f>
        <v>0</v>
      </c>
      <c r="AN64" s="26"/>
      <c r="AO64" s="24">
        <f>COUNTIFS(DataRegularSeason20242025!$D$2:$D$1315,TotalTeamGames20242025!AO$1,DataRegularSeason20242025!$E$2:$E$1315,TotalTeamGames20242025!$A63,DataRegularSeason20242025!$N$2:$N$1315,1)</f>
        <v>0</v>
      </c>
      <c r="AP64" s="26"/>
      <c r="AQ64" s="24">
        <f>COUNTIFS(DataRegularSeason20242025!$D$2:$D$1315,TotalTeamGames20242025!AQ$1,DataRegularSeason20242025!$E$2:$E$1315,TotalTeamGames20242025!$A63,DataRegularSeason20242025!$N$2:$N$1315,1)</f>
        <v>0</v>
      </c>
      <c r="AR64" s="26"/>
      <c r="AS64" s="24">
        <f>COUNTIFS(DataRegularSeason20242025!$D$2:$D$1315,TotalTeamGames20242025!AS$1,DataRegularSeason20242025!$E$2:$E$1315,TotalTeamGames20242025!$A63,DataRegularSeason20242025!$N$2:$N$1315,1)</f>
        <v>0</v>
      </c>
      <c r="AT64" s="26"/>
      <c r="AU64" s="24">
        <f>COUNTIFS(DataRegularSeason20242025!$D$2:$D$1315,TotalTeamGames20242025!AU$1,DataRegularSeason20242025!$E$2:$E$1315,TotalTeamGames20242025!$A63,DataRegularSeason20242025!$N$2:$N$1315,1)</f>
        <v>0</v>
      </c>
      <c r="AV64" s="26"/>
      <c r="AW64" s="24">
        <f>COUNTIFS(DataRegularSeason20242025!$D$2:$D$1315,TotalTeamGames20242025!AW$1,DataRegularSeason20242025!$E$2:$E$1315,TotalTeamGames20242025!$A63,DataRegularSeason20242025!$N$2:$N$1315,1)</f>
        <v>0</v>
      </c>
      <c r="AX64" s="26"/>
      <c r="AY64" s="24">
        <f>COUNTIFS(DataRegularSeason20242025!$D$2:$D$1315,TotalTeamGames20242025!AY$1,DataRegularSeason20242025!$E$2:$E$1315,TotalTeamGames20242025!$A63,DataRegularSeason20242025!$N$2:$N$1315,1)</f>
        <v>0</v>
      </c>
      <c r="AZ64" s="26"/>
      <c r="BA64" s="24">
        <f>COUNTIFS(DataRegularSeason20242025!$D$2:$D$1315,TotalTeamGames20242025!BA$1,DataRegularSeason20242025!$E$2:$E$1315,TotalTeamGames20242025!$A63,DataRegularSeason20242025!$N$2:$N$1315,1)</f>
        <v>0</v>
      </c>
      <c r="BB64" s="26"/>
      <c r="BC64" s="24">
        <f>COUNTIFS(DataRegularSeason20242025!$D$2:$D$1315,TotalTeamGames20242025!BC$1,DataRegularSeason20242025!$E$2:$E$1315,TotalTeamGames20242025!$A63,DataRegularSeason20242025!$N$2:$N$1315,1)</f>
        <v>0</v>
      </c>
      <c r="BD64" s="26"/>
      <c r="BE64" s="24">
        <f>COUNTIFS(DataRegularSeason20242025!$D$2:$D$1315,TotalTeamGames20242025!BE$1,DataRegularSeason20242025!$E$2:$E$1315,TotalTeamGames20242025!$A63,DataRegularSeason20242025!$N$2:$N$1315,1)</f>
        <v>0</v>
      </c>
      <c r="BF64" s="26"/>
      <c r="BG64" s="24">
        <f>COUNTIFS(DataRegularSeason20242025!$D$2:$D$1315,TotalTeamGames20242025!BG$1,DataRegularSeason20242025!$E$2:$E$1315,TotalTeamGames20242025!$A63,DataRegularSeason20242025!$N$2:$N$1315,1)</f>
        <v>0</v>
      </c>
      <c r="BH64" s="26"/>
      <c r="BI64" s="24">
        <f>COUNTIFS(DataRegularSeason20242025!$D$2:$D$1315,TotalTeamGames20242025!BI$1,DataRegularSeason20242025!$E$2:$E$1315,TotalTeamGames20242025!$A63,DataRegularSeason20242025!$N$2:$N$1315,1)</f>
        <v>0</v>
      </c>
      <c r="BJ64" s="26"/>
      <c r="BK64" s="24"/>
      <c r="BL64" s="26"/>
      <c r="BM64" s="24">
        <f>COUNTIFS(DataRegularSeason20242025!$D$2:$D$1315,TotalTeamGames20242025!BM$1,DataRegularSeason20242025!$E$2:$E$1315,TotalTeamGames20242025!$A63,DataRegularSeason20242025!$N$2:$N$1315,1)</f>
        <v>0</v>
      </c>
      <c r="BN64" s="26"/>
      <c r="BO64" s="30">
        <f t="shared" si="0"/>
        <v>2</v>
      </c>
      <c r="BP64" s="44"/>
      <c r="BQ64" s="40"/>
    </row>
    <row r="65" spans="1:69" x14ac:dyDescent="0.25">
      <c r="A65" s="45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COUNTIFS(DataRegularSeason20242025!$E$2:$E$1315,TotalTeamGames20242025!C$1,DataRegularSeason20242025!$D$2:$D$1315,TotalTeamGames20242025!$A65,DataRegularSeason20242025!$N$2:$N$1315,1)</f>
        <v>0</v>
      </c>
      <c r="E65" s="21"/>
      <c r="F65" s="22">
        <f>COUNTIFS(DataRegularSeason20242025!$E$2:$E$1315,TotalTeamGames20242025!E$1,DataRegularSeason20242025!$D$2:$D$1315,TotalTeamGames20242025!$A65,DataRegularSeason20242025!$N$2:$N$1315,1)</f>
        <v>0</v>
      </c>
      <c r="G65" s="21"/>
      <c r="H65" s="22">
        <f>COUNTIFS(DataRegularSeason20242025!$E$2:$E$1315,TotalTeamGames20242025!G$1,DataRegularSeason20242025!$D$2:$D$1315,TotalTeamGames20242025!$A65,DataRegularSeason20242025!$N$2:$N$1315,1)</f>
        <v>0</v>
      </c>
      <c r="I65" s="21"/>
      <c r="J65" s="22">
        <f>COUNTIFS(DataRegularSeason20242025!$E$2:$E$1315,TotalTeamGames20242025!I$1,DataRegularSeason20242025!$D$2:$D$1315,TotalTeamGames20242025!$A65,DataRegularSeason20242025!$N$2:$N$1315,1)</f>
        <v>0</v>
      </c>
      <c r="K65" s="21"/>
      <c r="L65" s="22">
        <f>COUNTIFS(DataRegularSeason20242025!$E$2:$E$1315,TotalTeamGames20242025!K$1,DataRegularSeason20242025!$D$2:$D$1315,TotalTeamGames20242025!$A65,DataRegularSeason20242025!$N$2:$N$1315,1)</f>
        <v>0</v>
      </c>
      <c r="M65" s="21"/>
      <c r="N65" s="22">
        <f>COUNTIFS(DataRegularSeason20242025!$E$2:$E$1315,TotalTeamGames20242025!M$1,DataRegularSeason20242025!$D$2:$D$1315,TotalTeamGames20242025!$A65,DataRegularSeason20242025!$N$2:$N$1315,1)</f>
        <v>0</v>
      </c>
      <c r="O65" s="21"/>
      <c r="P65" s="22">
        <f>COUNTIFS(DataRegularSeason20242025!$E$2:$E$1315,TotalTeamGames20242025!O$1,DataRegularSeason20242025!$D$2:$D$1315,TotalTeamGames20242025!$A65,DataRegularSeason20242025!$N$2:$N$1315,1)</f>
        <v>0</v>
      </c>
      <c r="Q65" s="21"/>
      <c r="R65" s="22">
        <f>COUNTIFS(DataRegularSeason20242025!$E$2:$E$1315,TotalTeamGames20242025!Q$1,DataRegularSeason20242025!$D$2:$D$1315,TotalTeamGames20242025!$A65,DataRegularSeason20242025!$N$2:$N$1315,1)</f>
        <v>0</v>
      </c>
      <c r="S65" s="21"/>
      <c r="T65" s="22">
        <f>COUNTIFS(DataRegularSeason20242025!$E$2:$E$1315,TotalTeamGames20242025!S$1,DataRegularSeason20242025!$D$2:$D$1315,TotalTeamGames20242025!$A65,DataRegularSeason20242025!$N$2:$N$1315,1)</f>
        <v>0</v>
      </c>
      <c r="U65" s="21"/>
      <c r="V65" s="22">
        <f>COUNTIFS(DataRegularSeason20242025!$E$2:$E$1315,TotalTeamGames20242025!U$1,DataRegularSeason20242025!$D$2:$D$1315,TotalTeamGames20242025!$A65,DataRegularSeason20242025!$N$2:$N$1315,1)</f>
        <v>0</v>
      </c>
      <c r="W65" s="21"/>
      <c r="X65" s="22">
        <f>COUNTIFS(DataRegularSeason20242025!$E$2:$E$1315,TotalTeamGames20242025!W$1,DataRegularSeason20242025!$D$2:$D$1315,TotalTeamGames20242025!$A65,DataRegularSeason20242025!$N$2:$N$1315,1)</f>
        <v>0</v>
      </c>
      <c r="Y65" s="21"/>
      <c r="Z65" s="22">
        <f>COUNTIFS(DataRegularSeason20242025!$E$2:$E$1315,TotalTeamGames20242025!Y$1,DataRegularSeason20242025!$D$2:$D$1315,TotalTeamGames20242025!$A65,DataRegularSeason20242025!$N$2:$N$1315,1)</f>
        <v>0</v>
      </c>
      <c r="AA65" s="21"/>
      <c r="AB65" s="22">
        <f>COUNTIFS(DataRegularSeason20242025!$E$2:$E$1315,TotalTeamGames20242025!AA$1,DataRegularSeason20242025!$D$2:$D$1315,TotalTeamGames20242025!$A65,DataRegularSeason20242025!$N$2:$N$1315,1)</f>
        <v>0</v>
      </c>
      <c r="AC65" s="21"/>
      <c r="AD65" s="22">
        <f>COUNTIFS(DataRegularSeason20242025!$E$2:$E$1315,TotalTeamGames20242025!AC$1,DataRegularSeason20242025!$D$2:$D$1315,TotalTeamGames20242025!$A65,DataRegularSeason20242025!$N$2:$N$1315,1)</f>
        <v>0</v>
      </c>
      <c r="AE65" s="21"/>
      <c r="AF65" s="22">
        <f>COUNTIFS(DataRegularSeason20242025!$E$2:$E$1315,TotalTeamGames20242025!AE$1,DataRegularSeason20242025!$D$2:$D$1315,TotalTeamGames20242025!$A65,DataRegularSeason20242025!$N$2:$N$1315,1)</f>
        <v>0</v>
      </c>
      <c r="AG65" s="21"/>
      <c r="AH65" s="22">
        <f>COUNTIFS(DataRegularSeason20242025!$E$2:$E$1315,TotalTeamGames20242025!AG$1,DataRegularSeason20242025!$D$2:$D$1315,TotalTeamGames20242025!$A65,DataRegularSeason20242025!$N$2:$N$1315,1)</f>
        <v>0</v>
      </c>
      <c r="AI65" s="21"/>
      <c r="AJ65" s="22">
        <f>COUNTIFS(DataRegularSeason20242025!$E$2:$E$1315,TotalTeamGames20242025!AI$1,DataRegularSeason20242025!$D$2:$D$1315,TotalTeamGames20242025!$A65,DataRegularSeason20242025!$N$2:$N$1315,1)</f>
        <v>0</v>
      </c>
      <c r="AK65" s="21"/>
      <c r="AL65" s="22">
        <f>COUNTIFS(DataRegularSeason20242025!$E$2:$E$1315,TotalTeamGames20242025!AK$1,DataRegularSeason20242025!$D$2:$D$1315,TotalTeamGames20242025!$A65,DataRegularSeason20242025!$N$2:$N$1315,1)</f>
        <v>0</v>
      </c>
      <c r="AM65" s="21"/>
      <c r="AN65" s="22">
        <f>COUNTIFS(DataRegularSeason20242025!$E$2:$E$1315,TotalTeamGames20242025!AM$1,DataRegularSeason20242025!$D$2:$D$1315,TotalTeamGames20242025!$A65,DataRegularSeason20242025!$N$2:$N$1315,1)</f>
        <v>0</v>
      </c>
      <c r="AO65" s="21"/>
      <c r="AP65" s="22">
        <f>COUNTIFS(DataRegularSeason20242025!$E$2:$E$1315,TotalTeamGames20242025!AO$1,DataRegularSeason20242025!$D$2:$D$1315,TotalTeamGames20242025!$A65,DataRegularSeason20242025!$N$2:$N$1315,1)</f>
        <v>0</v>
      </c>
      <c r="AQ65" s="21"/>
      <c r="AR65" s="22">
        <f>COUNTIFS(DataRegularSeason20242025!$E$2:$E$1315,TotalTeamGames20242025!AQ$1,DataRegularSeason20242025!$D$2:$D$1315,TotalTeamGames20242025!$A65,DataRegularSeason20242025!$N$2:$N$1315,1)</f>
        <v>0</v>
      </c>
      <c r="AS65" s="21"/>
      <c r="AT65" s="22">
        <f>COUNTIFS(DataRegularSeason20242025!$E$2:$E$1315,TotalTeamGames20242025!AS$1,DataRegularSeason20242025!$D$2:$D$1315,TotalTeamGames20242025!$A65,DataRegularSeason20242025!$N$2:$N$1315,1)</f>
        <v>0</v>
      </c>
      <c r="AU65" s="21"/>
      <c r="AV65" s="22">
        <f>COUNTIFS(DataRegularSeason20242025!$E$2:$E$1315,TotalTeamGames20242025!AU$1,DataRegularSeason20242025!$D$2:$D$1315,TotalTeamGames20242025!$A65,DataRegularSeason20242025!$N$2:$N$1315,1)</f>
        <v>0</v>
      </c>
      <c r="AW65" s="21"/>
      <c r="AX65" s="22">
        <f>COUNTIFS(DataRegularSeason20242025!$E$2:$E$1315,TotalTeamGames20242025!AW$1,DataRegularSeason20242025!$D$2:$D$1315,TotalTeamGames20242025!$A65,DataRegularSeason20242025!$N$2:$N$1315,1)</f>
        <v>0</v>
      </c>
      <c r="AY65" s="21"/>
      <c r="AZ65" s="22">
        <f>COUNTIFS(DataRegularSeason20242025!$E$2:$E$1315,TotalTeamGames20242025!AY$1,DataRegularSeason20242025!$D$2:$D$1315,TotalTeamGames20242025!$A65,DataRegularSeason20242025!$N$2:$N$1315,1)</f>
        <v>0</v>
      </c>
      <c r="BA65" s="21"/>
      <c r="BB65" s="22">
        <f>COUNTIFS(DataRegularSeason20242025!$E$2:$E$1315,TotalTeamGames20242025!BA$1,DataRegularSeason20242025!$D$2:$D$1315,TotalTeamGames20242025!$A65,DataRegularSeason20242025!$N$2:$N$1315,1)</f>
        <v>0</v>
      </c>
      <c r="BC65" s="21"/>
      <c r="BD65" s="22">
        <f>COUNTIFS(DataRegularSeason20242025!$E$2:$E$1315,TotalTeamGames20242025!BC$1,DataRegularSeason20242025!$D$2:$D$1315,TotalTeamGames20242025!$A65,DataRegularSeason20242025!$N$2:$N$1315,1)</f>
        <v>0</v>
      </c>
      <c r="BE65" s="21"/>
      <c r="BF65" s="22">
        <f>COUNTIFS(DataRegularSeason20242025!$E$2:$E$1315,TotalTeamGames20242025!BE$1,DataRegularSeason20242025!$D$2:$D$1315,TotalTeamGames20242025!$A65,DataRegularSeason20242025!$N$2:$N$1315,1)</f>
        <v>0</v>
      </c>
      <c r="BG65" s="21"/>
      <c r="BH65" s="22">
        <f>COUNTIFS(DataRegularSeason20242025!$E$2:$E$1315,TotalTeamGames20242025!BG$1,DataRegularSeason20242025!$D$2:$D$1315,TotalTeamGames20242025!$A65,DataRegularSeason20242025!$N$2:$N$1315,1)</f>
        <v>0</v>
      </c>
      <c r="BI65" s="21"/>
      <c r="BJ65" s="22">
        <f>COUNTIFS(DataRegularSeason20242025!$E$2:$E$1315,TotalTeamGames20242025!BI$1,DataRegularSeason20242025!$D$2:$D$1315,TotalTeamGames20242025!$A65,DataRegularSeason20242025!$N$2:$N$1315,1)</f>
        <v>0</v>
      </c>
      <c r="BK65" s="21"/>
      <c r="BL65" s="22">
        <f>COUNTIFS(DataRegularSeason20242025!$E$2:$E$1315,TotalTeamGames20242025!BK$1,DataRegularSeason20242025!$D$2:$D$1315,TotalTeamGames20242025!$A65,DataRegularSeason20242025!$N$2:$N$1315,1)</f>
        <v>0</v>
      </c>
      <c r="BM65" s="21"/>
      <c r="BN65" s="25"/>
      <c r="BO65" s="29">
        <f t="shared" si="0"/>
        <v>0</v>
      </c>
      <c r="BP65" s="44">
        <f t="shared" ref="BP65" si="61">BO65+BO66</f>
        <v>3</v>
      </c>
      <c r="BQ65" s="40">
        <f t="shared" ref="BQ65" si="62">82-BP65</f>
        <v>79</v>
      </c>
    </row>
    <row r="66" spans="1:69" x14ac:dyDescent="0.25">
      <c r="A66" s="41"/>
      <c r="B66" s="23" t="s">
        <v>80</v>
      </c>
      <c r="C66" s="24">
        <f>COUNTIFS(DataRegularSeason20242025!$D$2:$D$1315,TotalTeamGames20242025!C$1,DataRegularSeason20242025!$E$2:$E$1315,TotalTeamGames20242025!$A65,DataRegularSeason20242025!$N$2:$N$1315,1)</f>
        <v>0</v>
      </c>
      <c r="D66" s="26"/>
      <c r="E66" s="24">
        <f>COUNTIFS(DataRegularSeason20242025!$D$2:$D$1315,TotalTeamGames20242025!E$1,DataRegularSeason20242025!$E$2:$E$1315,TotalTeamGames20242025!$A65,DataRegularSeason20242025!$N$2:$N$1315,1)</f>
        <v>0</v>
      </c>
      <c r="F66" s="26"/>
      <c r="G66" s="24">
        <f>COUNTIFS(DataRegularSeason20242025!$D$2:$D$1315,TotalTeamGames20242025!G$1,DataRegularSeason20242025!$E$2:$E$1315,TotalTeamGames20242025!$A65,DataRegularSeason20242025!$N$2:$N$1315,1)</f>
        <v>0</v>
      </c>
      <c r="H66" s="26"/>
      <c r="I66" s="24">
        <f>COUNTIFS(DataRegularSeason20242025!$D$2:$D$1315,TotalTeamGames20242025!I$1,DataRegularSeason20242025!$E$2:$E$1315,TotalTeamGames20242025!$A65,DataRegularSeason20242025!$N$2:$N$1315,1)</f>
        <v>0</v>
      </c>
      <c r="J66" s="26"/>
      <c r="K66" s="24">
        <f>COUNTIFS(DataRegularSeason20242025!$D$2:$D$1315,TotalTeamGames20242025!K$1,DataRegularSeason20242025!$E$2:$E$1315,TotalTeamGames20242025!$A65,DataRegularSeason20242025!$N$2:$N$1315,1)</f>
        <v>0</v>
      </c>
      <c r="L66" s="26"/>
      <c r="M66" s="24">
        <f>COUNTIFS(DataRegularSeason20242025!$D$2:$D$1315,TotalTeamGames20242025!M$1,DataRegularSeason20242025!$E$2:$E$1315,TotalTeamGames20242025!$A65,DataRegularSeason20242025!$N$2:$N$1315,1)</f>
        <v>0</v>
      </c>
      <c r="N66" s="26"/>
      <c r="O66" s="24">
        <f>COUNTIFS(DataRegularSeason20242025!$D$2:$D$1315,TotalTeamGames20242025!O$1,DataRegularSeason20242025!$E$2:$E$1315,TotalTeamGames20242025!$A65,DataRegularSeason20242025!$N$2:$N$1315,1)</f>
        <v>0</v>
      </c>
      <c r="P66" s="26"/>
      <c r="Q66" s="24">
        <f>COUNTIFS(DataRegularSeason20242025!$D$2:$D$1315,TotalTeamGames20242025!Q$1,DataRegularSeason20242025!$E$2:$E$1315,TotalTeamGames20242025!$A65,DataRegularSeason20242025!$N$2:$N$1315,1)</f>
        <v>0</v>
      </c>
      <c r="R66" s="26"/>
      <c r="S66" s="24">
        <f>COUNTIFS(DataRegularSeason20242025!$D$2:$D$1315,TotalTeamGames20242025!S$1,DataRegularSeason20242025!$E$2:$E$1315,TotalTeamGames20242025!$A65,DataRegularSeason20242025!$N$2:$N$1315,1)</f>
        <v>1</v>
      </c>
      <c r="T66" s="26"/>
      <c r="U66" s="24">
        <f>COUNTIFS(DataRegularSeason20242025!$D$2:$D$1315,TotalTeamGames20242025!U$1,DataRegularSeason20242025!$E$2:$E$1315,TotalTeamGames20242025!$A65,DataRegularSeason20242025!$N$2:$N$1315,1)</f>
        <v>0</v>
      </c>
      <c r="V66" s="26"/>
      <c r="W66" s="24">
        <f>COUNTIFS(DataRegularSeason20242025!$D$2:$D$1315,TotalTeamGames20242025!W$1,DataRegularSeason20242025!$E$2:$E$1315,TotalTeamGames20242025!$A65,DataRegularSeason20242025!$N$2:$N$1315,1)</f>
        <v>0</v>
      </c>
      <c r="X66" s="26"/>
      <c r="Y66" s="24">
        <f>COUNTIFS(DataRegularSeason20242025!$D$2:$D$1315,TotalTeamGames20242025!Y$1,DataRegularSeason20242025!$E$2:$E$1315,TotalTeamGames20242025!$A65,DataRegularSeason20242025!$N$2:$N$1315,1)</f>
        <v>0</v>
      </c>
      <c r="Z66" s="26"/>
      <c r="AA66" s="24">
        <f>COUNTIFS(DataRegularSeason20242025!$D$2:$D$1315,TotalTeamGames20242025!AA$1,DataRegularSeason20242025!$E$2:$E$1315,TotalTeamGames20242025!$A65,DataRegularSeason20242025!$N$2:$N$1315,1)</f>
        <v>0</v>
      </c>
      <c r="AB66" s="26"/>
      <c r="AC66" s="24">
        <f>COUNTIFS(DataRegularSeason20242025!$D$2:$D$1315,TotalTeamGames20242025!AC$1,DataRegularSeason20242025!$E$2:$E$1315,TotalTeamGames20242025!$A65,DataRegularSeason20242025!$N$2:$N$1315,1)</f>
        <v>0</v>
      </c>
      <c r="AD66" s="26"/>
      <c r="AE66" s="24">
        <f>COUNTIFS(DataRegularSeason20242025!$D$2:$D$1315,TotalTeamGames20242025!AE$1,DataRegularSeason20242025!$E$2:$E$1315,TotalTeamGames20242025!$A65,DataRegularSeason20242025!$N$2:$N$1315,1)</f>
        <v>0</v>
      </c>
      <c r="AF66" s="26"/>
      <c r="AG66" s="24">
        <f>COUNTIFS(DataRegularSeason20242025!$D$2:$D$1315,TotalTeamGames20242025!AG$1,DataRegularSeason20242025!$E$2:$E$1315,TotalTeamGames20242025!$A65,DataRegularSeason20242025!$N$2:$N$1315,1)</f>
        <v>1</v>
      </c>
      <c r="AH66" s="26"/>
      <c r="AI66" s="24">
        <f>COUNTIFS(DataRegularSeason20242025!$D$2:$D$1315,TotalTeamGames20242025!AI$1,DataRegularSeason20242025!$E$2:$E$1315,TotalTeamGames20242025!$A65,DataRegularSeason20242025!$N$2:$N$1315,1)</f>
        <v>0</v>
      </c>
      <c r="AJ66" s="26"/>
      <c r="AK66" s="24">
        <f>COUNTIFS(DataRegularSeason20242025!$D$2:$D$1315,TotalTeamGames20242025!AK$1,DataRegularSeason20242025!$E$2:$E$1315,TotalTeamGames20242025!$A65,DataRegularSeason20242025!$N$2:$N$1315,1)</f>
        <v>0</v>
      </c>
      <c r="AL66" s="26"/>
      <c r="AM66" s="24">
        <f>COUNTIFS(DataRegularSeason20242025!$D$2:$D$1315,TotalTeamGames20242025!AM$1,DataRegularSeason20242025!$E$2:$E$1315,TotalTeamGames20242025!$A65,DataRegularSeason20242025!$N$2:$N$1315,1)</f>
        <v>0</v>
      </c>
      <c r="AN66" s="26"/>
      <c r="AO66" s="24">
        <f>COUNTIFS(DataRegularSeason20242025!$D$2:$D$1315,TotalTeamGames20242025!AO$1,DataRegularSeason20242025!$E$2:$E$1315,TotalTeamGames20242025!$A65,DataRegularSeason20242025!$N$2:$N$1315,1)</f>
        <v>0</v>
      </c>
      <c r="AP66" s="26"/>
      <c r="AQ66" s="24">
        <f>COUNTIFS(DataRegularSeason20242025!$D$2:$D$1315,TotalTeamGames20242025!AQ$1,DataRegularSeason20242025!$E$2:$E$1315,TotalTeamGames20242025!$A65,DataRegularSeason20242025!$N$2:$N$1315,1)</f>
        <v>0</v>
      </c>
      <c r="AR66" s="26"/>
      <c r="AS66" s="24">
        <f>COUNTIFS(DataRegularSeason20242025!$D$2:$D$1315,TotalTeamGames20242025!AS$1,DataRegularSeason20242025!$E$2:$E$1315,TotalTeamGames20242025!$A65,DataRegularSeason20242025!$N$2:$N$1315,1)</f>
        <v>0</v>
      </c>
      <c r="AT66" s="26"/>
      <c r="AU66" s="24">
        <f>COUNTIFS(DataRegularSeason20242025!$D$2:$D$1315,TotalTeamGames20242025!AU$1,DataRegularSeason20242025!$E$2:$E$1315,TotalTeamGames20242025!$A65,DataRegularSeason20242025!$N$2:$N$1315,1)</f>
        <v>0</v>
      </c>
      <c r="AV66" s="26"/>
      <c r="AW66" s="24">
        <f>COUNTIFS(DataRegularSeason20242025!$D$2:$D$1315,TotalTeamGames20242025!AW$1,DataRegularSeason20242025!$E$2:$E$1315,TotalTeamGames20242025!$A65,DataRegularSeason20242025!$N$2:$N$1315,1)</f>
        <v>0</v>
      </c>
      <c r="AX66" s="26"/>
      <c r="AY66" s="24">
        <f>COUNTIFS(DataRegularSeason20242025!$D$2:$D$1315,TotalTeamGames20242025!AY$1,DataRegularSeason20242025!$E$2:$E$1315,TotalTeamGames20242025!$A65,DataRegularSeason20242025!$N$2:$N$1315,1)</f>
        <v>0</v>
      </c>
      <c r="AZ66" s="26"/>
      <c r="BA66" s="24">
        <f>COUNTIFS(DataRegularSeason20242025!$D$2:$D$1315,TotalTeamGames20242025!BA$1,DataRegularSeason20242025!$E$2:$E$1315,TotalTeamGames20242025!$A65,DataRegularSeason20242025!$N$2:$N$1315,1)</f>
        <v>0</v>
      </c>
      <c r="BB66" s="26"/>
      <c r="BC66" s="24">
        <f>COUNTIFS(DataRegularSeason20242025!$D$2:$D$1315,TotalTeamGames20242025!BC$1,DataRegularSeason20242025!$E$2:$E$1315,TotalTeamGames20242025!$A65,DataRegularSeason20242025!$N$2:$N$1315,1)</f>
        <v>0</v>
      </c>
      <c r="BD66" s="26"/>
      <c r="BE66" s="24">
        <f>COUNTIFS(DataRegularSeason20242025!$D$2:$D$1315,TotalTeamGames20242025!BE$1,DataRegularSeason20242025!$E$2:$E$1315,TotalTeamGames20242025!$A65,DataRegularSeason20242025!$N$2:$N$1315,1)</f>
        <v>0</v>
      </c>
      <c r="BF66" s="26"/>
      <c r="BG66" s="24">
        <f>COUNTIFS(DataRegularSeason20242025!$D$2:$D$1315,TotalTeamGames20242025!BG$1,DataRegularSeason20242025!$E$2:$E$1315,TotalTeamGames20242025!$A65,DataRegularSeason20242025!$N$2:$N$1315,1)</f>
        <v>0</v>
      </c>
      <c r="BH66" s="26"/>
      <c r="BI66" s="24">
        <f>COUNTIFS(DataRegularSeason20242025!$D$2:$D$1315,TotalTeamGames20242025!BI$1,DataRegularSeason20242025!$E$2:$E$1315,TotalTeamGames20242025!$A65,DataRegularSeason20242025!$N$2:$N$1315,1)</f>
        <v>1</v>
      </c>
      <c r="BJ66" s="26"/>
      <c r="BK66" s="24">
        <f>COUNTIFS(DataRegularSeason20242025!$D$2:$D$1315,TotalTeamGames20242025!BK$1,DataRegularSeason20242025!$E$2:$E$1315,TotalTeamGames20242025!$A65,DataRegularSeason20242025!$N$2:$N$1315,1)</f>
        <v>0</v>
      </c>
      <c r="BL66" s="26"/>
      <c r="BM66" s="24"/>
      <c r="BN66" s="26"/>
      <c r="BO66" s="30">
        <f t="shared" si="0"/>
        <v>3</v>
      </c>
      <c r="BP66" s="44"/>
      <c r="BQ66" s="40"/>
    </row>
    <row r="67" spans="1:69" x14ac:dyDescent="0.25">
      <c r="BP67">
        <f>SUM(BP3:BP66)/2</f>
        <v>70</v>
      </c>
      <c r="BQ67">
        <f>SUM(BQ3:BQ66)/2</f>
        <v>1242</v>
      </c>
    </row>
  </sheetData>
  <mergeCells count="128">
    <mergeCell ref="BQ63:BQ64"/>
    <mergeCell ref="BQ65:BQ66"/>
    <mergeCell ref="BQ51:BQ52"/>
    <mergeCell ref="BQ53:BQ54"/>
    <mergeCell ref="BQ55:BQ56"/>
    <mergeCell ref="BQ57:BQ58"/>
    <mergeCell ref="BQ59:BQ60"/>
    <mergeCell ref="BQ61:BQ62"/>
    <mergeCell ref="BQ39:BQ40"/>
    <mergeCell ref="BQ41:BQ42"/>
    <mergeCell ref="BQ43:BQ44"/>
    <mergeCell ref="BQ45:BQ46"/>
    <mergeCell ref="BQ47:BQ48"/>
    <mergeCell ref="BQ49:BQ50"/>
    <mergeCell ref="BQ27:BQ28"/>
    <mergeCell ref="BQ29:BQ30"/>
    <mergeCell ref="BQ31:BQ32"/>
    <mergeCell ref="BQ33:BQ34"/>
    <mergeCell ref="BQ35:BQ36"/>
    <mergeCell ref="BQ37:BQ38"/>
    <mergeCell ref="BQ15:BQ16"/>
    <mergeCell ref="BQ17:BQ18"/>
    <mergeCell ref="BQ19:BQ20"/>
    <mergeCell ref="BQ21:BQ22"/>
    <mergeCell ref="BQ23:BQ24"/>
    <mergeCell ref="BQ25:BQ26"/>
    <mergeCell ref="BQ3:BQ4"/>
    <mergeCell ref="BQ5:BQ6"/>
    <mergeCell ref="BQ7:BQ8"/>
    <mergeCell ref="BQ9:BQ10"/>
    <mergeCell ref="BQ11:BQ12"/>
    <mergeCell ref="BQ13:BQ14"/>
    <mergeCell ref="A61:A62"/>
    <mergeCell ref="BP61:BP62"/>
    <mergeCell ref="A63:A64"/>
    <mergeCell ref="BP63:BP64"/>
    <mergeCell ref="A43:A44"/>
    <mergeCell ref="BP43:BP44"/>
    <mergeCell ref="A45:A46"/>
    <mergeCell ref="BP45:BP46"/>
    <mergeCell ref="A47:A48"/>
    <mergeCell ref="BP47:BP48"/>
    <mergeCell ref="A37:A38"/>
    <mergeCell ref="BP37:BP38"/>
    <mergeCell ref="A39:A40"/>
    <mergeCell ref="BP39:BP40"/>
    <mergeCell ref="A41:A42"/>
    <mergeCell ref="BP41:BP42"/>
    <mergeCell ref="A31:A32"/>
    <mergeCell ref="BP31:BP32"/>
    <mergeCell ref="A65:A66"/>
    <mergeCell ref="BP65:BP66"/>
    <mergeCell ref="A55:A56"/>
    <mergeCell ref="BP55:BP56"/>
    <mergeCell ref="A57:A58"/>
    <mergeCell ref="BP57:BP58"/>
    <mergeCell ref="A59:A60"/>
    <mergeCell ref="BP59:BP60"/>
    <mergeCell ref="A49:A50"/>
    <mergeCell ref="BP49:BP50"/>
    <mergeCell ref="A51:A52"/>
    <mergeCell ref="BP51:BP52"/>
    <mergeCell ref="A53:A54"/>
    <mergeCell ref="BP53:BP54"/>
    <mergeCell ref="A33:A34"/>
    <mergeCell ref="BP33:BP34"/>
    <mergeCell ref="A35:A36"/>
    <mergeCell ref="BP35:BP36"/>
    <mergeCell ref="A25:A26"/>
    <mergeCell ref="BP25:BP26"/>
    <mergeCell ref="A27:A28"/>
    <mergeCell ref="BP27:BP28"/>
    <mergeCell ref="A29:A30"/>
    <mergeCell ref="BP29:BP30"/>
    <mergeCell ref="A19:A20"/>
    <mergeCell ref="BP19:BP20"/>
    <mergeCell ref="A21:A22"/>
    <mergeCell ref="BP21:BP22"/>
    <mergeCell ref="A23:A24"/>
    <mergeCell ref="BP23:BP24"/>
    <mergeCell ref="A13:A14"/>
    <mergeCell ref="BP13:BP14"/>
    <mergeCell ref="A15:A16"/>
    <mergeCell ref="BP15:BP16"/>
    <mergeCell ref="A17:A18"/>
    <mergeCell ref="BP17:BP18"/>
    <mergeCell ref="A7:A8"/>
    <mergeCell ref="BP7:BP8"/>
    <mergeCell ref="A9:A10"/>
    <mergeCell ref="BP9:BP10"/>
    <mergeCell ref="A11:A12"/>
    <mergeCell ref="BP11:BP12"/>
    <mergeCell ref="BK1:BL1"/>
    <mergeCell ref="BM1:BN1"/>
    <mergeCell ref="A3:A4"/>
    <mergeCell ref="BP3:BP4"/>
    <mergeCell ref="A5:A6"/>
    <mergeCell ref="BP5:BP6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  <mergeCell ref="AA1:AB1"/>
    <mergeCell ref="AC1:AD1"/>
    <mergeCell ref="AE1:AF1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067C-46A5-4B78-BAED-69F679E3BC89}">
  <dimension ref="A1:CH99"/>
  <sheetViews>
    <sheetView workbookViewId="0">
      <pane xSplit="1" topLeftCell="AA1" activePane="topRight" state="frozen"/>
      <selection pane="topRight" activeCell="BE1" sqref="BE1"/>
    </sheetView>
  </sheetViews>
  <sheetFormatPr defaultRowHeight="15" x14ac:dyDescent="0.25"/>
  <cols>
    <col min="1" max="1" width="5.140625" bestFit="1" customWidth="1"/>
    <col min="2" max="2" width="2.7109375" bestFit="1" customWidth="1"/>
    <col min="3" max="3" width="2.5703125" bestFit="1" customWidth="1"/>
    <col min="4" max="35" width="3.140625" customWidth="1"/>
    <col min="36" max="36" width="3" customWidth="1"/>
    <col min="37" max="37" width="8.140625" style="33" bestFit="1" customWidth="1"/>
    <col min="38" max="39" width="4" bestFit="1" customWidth="1"/>
    <col min="40" max="40" width="7" customWidth="1"/>
    <col min="41" max="42" width="3" bestFit="1" customWidth="1"/>
    <col min="43" max="43" width="2.7109375" bestFit="1" customWidth="1"/>
    <col min="44" max="45" width="3" bestFit="1" customWidth="1"/>
    <col min="46" max="46" width="3.7109375" bestFit="1" customWidth="1"/>
    <col min="47" max="48" width="3" bestFit="1" customWidth="1"/>
    <col min="49" max="49" width="3.7109375" bestFit="1" customWidth="1"/>
    <col min="50" max="51" width="5.5703125" bestFit="1" customWidth="1"/>
    <col min="52" max="52" width="6.28515625" bestFit="1" customWidth="1"/>
    <col min="53" max="55" width="2" bestFit="1" customWidth="1"/>
    <col min="56" max="58" width="2.7109375" bestFit="1" customWidth="1"/>
    <col min="59" max="60" width="2" bestFit="1" customWidth="1"/>
    <col min="61" max="61" width="30.140625" customWidth="1"/>
  </cols>
  <sheetData>
    <row r="1" spans="1:60" s="34" customFormat="1" ht="87" customHeight="1" x14ac:dyDescent="0.25">
      <c r="A1" s="34" t="s">
        <v>42</v>
      </c>
      <c r="B1" s="34" t="s">
        <v>95</v>
      </c>
      <c r="C1" s="34" t="s">
        <v>96</v>
      </c>
      <c r="D1" s="34" t="s">
        <v>94</v>
      </c>
      <c r="E1" s="34" t="s">
        <v>61</v>
      </c>
      <c r="F1" s="34" t="s">
        <v>1427</v>
      </c>
      <c r="G1" s="34" t="s">
        <v>62</v>
      </c>
      <c r="H1" s="34" t="s">
        <v>1428</v>
      </c>
      <c r="I1" s="34" t="s">
        <v>63</v>
      </c>
      <c r="J1" s="34" t="s">
        <v>85</v>
      </c>
      <c r="K1" s="34" t="s">
        <v>64</v>
      </c>
      <c r="L1" s="34" t="s">
        <v>112</v>
      </c>
      <c r="M1" s="34" t="s">
        <v>113</v>
      </c>
      <c r="N1" s="34" t="s">
        <v>114</v>
      </c>
      <c r="O1" s="34" t="s">
        <v>65</v>
      </c>
      <c r="P1" s="34" t="s">
        <v>118</v>
      </c>
      <c r="Q1" s="34" t="s">
        <v>91</v>
      </c>
      <c r="R1" s="34" t="s">
        <v>92</v>
      </c>
      <c r="S1" s="34" t="s">
        <v>66</v>
      </c>
      <c r="T1" s="34" t="s">
        <v>115</v>
      </c>
      <c r="U1" s="34" t="s">
        <v>116</v>
      </c>
      <c r="V1" s="34" t="s">
        <v>117</v>
      </c>
      <c r="W1" s="34" t="s">
        <v>67</v>
      </c>
      <c r="X1" s="34" t="s">
        <v>119</v>
      </c>
      <c r="Y1" s="34" t="s">
        <v>108</v>
      </c>
      <c r="Z1" s="34" t="s">
        <v>109</v>
      </c>
      <c r="AA1" s="34" t="s">
        <v>97</v>
      </c>
      <c r="AB1" s="34" t="s">
        <v>1434</v>
      </c>
      <c r="AC1" s="34" t="s">
        <v>1433</v>
      </c>
      <c r="AD1" s="34" t="s">
        <v>1435</v>
      </c>
      <c r="AE1" s="34" t="s">
        <v>1436</v>
      </c>
      <c r="AF1" s="34" t="s">
        <v>1437</v>
      </c>
      <c r="AG1" s="34" t="s">
        <v>1438</v>
      </c>
      <c r="AH1" s="34" t="s">
        <v>1439</v>
      </c>
      <c r="AI1" s="34" t="s">
        <v>110</v>
      </c>
      <c r="AJ1" s="34" t="s">
        <v>111</v>
      </c>
      <c r="AK1" s="36" t="s">
        <v>1431</v>
      </c>
      <c r="AL1" s="34" t="s">
        <v>1429</v>
      </c>
      <c r="AM1" s="34" t="s">
        <v>1430</v>
      </c>
      <c r="AN1" s="34" t="s">
        <v>1440</v>
      </c>
      <c r="AO1" s="34" t="s">
        <v>68</v>
      </c>
      <c r="AP1" s="34" t="s">
        <v>69</v>
      </c>
      <c r="AQ1" s="34" t="s">
        <v>70</v>
      </c>
      <c r="AR1" s="34" t="s">
        <v>71</v>
      </c>
      <c r="AS1" s="34" t="s">
        <v>76</v>
      </c>
      <c r="AT1" s="34" t="s">
        <v>72</v>
      </c>
      <c r="AU1" s="34" t="s">
        <v>73</v>
      </c>
      <c r="AV1" s="34" t="s">
        <v>74</v>
      </c>
      <c r="AW1" s="34" t="s">
        <v>75</v>
      </c>
      <c r="AX1" s="34" t="s">
        <v>101</v>
      </c>
      <c r="AY1" s="34" t="s">
        <v>102</v>
      </c>
      <c r="AZ1" s="34" t="s">
        <v>103</v>
      </c>
      <c r="BA1" s="34" t="s">
        <v>54</v>
      </c>
      <c r="BB1" s="34" t="s">
        <v>55</v>
      </c>
      <c r="BC1" s="34" t="s">
        <v>48</v>
      </c>
      <c r="BD1" s="34" t="s">
        <v>49</v>
      </c>
      <c r="BE1" s="34" t="s">
        <v>50</v>
      </c>
      <c r="BF1" s="34" t="s">
        <v>51</v>
      </c>
      <c r="BG1" s="34" t="s">
        <v>52</v>
      </c>
      <c r="BH1" s="34" t="s">
        <v>53</v>
      </c>
    </row>
    <row r="2" spans="1:60" x14ac:dyDescent="0.25">
      <c r="A2" t="s">
        <v>47</v>
      </c>
      <c r="B2" t="s">
        <v>97</v>
      </c>
      <c r="C2" t="s">
        <v>100</v>
      </c>
      <c r="D2">
        <f>COUNTIFS(DataRegularSeason20242025!$D$3:$D$1315,$A2,DataRegularSeason20242025!$R$3:$R$1315,1) + COUNTIFS(DataRegularSeason20242025!$E$3:$E$1315,$A2,DataRegularSeason20242025!$R$3:$R$1315,1)</f>
        <v>1</v>
      </c>
      <c r="E2">
        <f>COUNTIFS(DataRegularSeason20242025!$N$3:$N$1315,1,DataRegularSeason20242025!$D$3:$D$1315,$A2)</f>
        <v>2</v>
      </c>
      <c r="F2">
        <f>41-Table3[[#This Row],[GP_A]]</f>
        <v>39</v>
      </c>
      <c r="G2">
        <f>COUNTIFS(DataRegularSeason20242025!$E$3:$E$1315,$A2,DataRegularSeason20242025!$N$3:$N$1315,1)</f>
        <v>1</v>
      </c>
      <c r="H2">
        <f>41-Table3[[#This Row],[GP_H]]</f>
        <v>40</v>
      </c>
      <c r="I2">
        <f>E2+G2</f>
        <v>3</v>
      </c>
      <c r="J2">
        <f>82-Table3[[#This Row],[GP]]</f>
        <v>79</v>
      </c>
      <c r="K2">
        <f>COUNTIFS(DataRegularSeason20242025!$D$3:$D$1315,$A2, DataRegularSeason20242025!$L$3:$L$1315, $A2,DataRegularSeason20242025!$N$3:$N$1315,1)</f>
        <v>1</v>
      </c>
      <c r="L2">
        <f>COUNTIFS(DataRegularSeason20242025!$D$3:$D$1315,$A2, DataRegularSeason20242025!$L$3:$L$1315, $A2,DataRegularSeason20242025!$N$3:$N$1315,1,DataRegularSeason20242025!$M$3:$M$1315,"REG")</f>
        <v>1</v>
      </c>
      <c r="M2">
        <f>COUNTIFS(DataRegularSeason20242025!$D$3:$D$1315,$A2, DataRegularSeason20242025!$L$3:$L$1315, $A2,DataRegularSeason20242025!$N$3:$N$1315,1,DataRegularSeason20242025!$M$3:$M$1315,"OT")</f>
        <v>0</v>
      </c>
      <c r="N2">
        <f>COUNTIFS(DataRegularSeason20242025!$D$3:$D$1315,$A2, DataRegularSeason20242025!$L$3:$L$1315, $A2,DataRegularSeason20242025!$N$3:$N$1315,1,DataRegularSeason20242025!$M$3:$M$1315,"SO")</f>
        <v>0</v>
      </c>
      <c r="O2">
        <f>E2-K2</f>
        <v>1</v>
      </c>
      <c r="P2">
        <f>COUNTIFS(DataRegularSeason20242025!$D$3:$D$1315,$A2, DataRegularSeason20242025!$S$3:$S$1315, $A2,DataRegularSeason20242025!$M$3:$M$1315,"REG")</f>
        <v>1</v>
      </c>
      <c r="Q2">
        <f>COUNTIFS(DataRegularSeason20242025!$D$3:$D$1315,$A2, DataRegularSeason20242025!$S$3:$S$1315, $A2,DataRegularSeason20242025!$M$3:$M$1315,"OT")</f>
        <v>0</v>
      </c>
      <c r="R2">
        <f>COUNTIFS(DataRegularSeason20242025!$D$3:$D$1315,$A2, DataRegularSeason20242025!$S$3:$S$1315, $A2,DataRegularSeason20242025!$M$3:$M$1315,"SO")</f>
        <v>0</v>
      </c>
      <c r="S2">
        <f>COUNTIFS(DataRegularSeason20242025!$E$3:$E$1315,$A2, DataRegularSeason20242025!$L$3:$L$1315, $A2, DataRegularSeason20242025!$N$3:$N$1315,1)</f>
        <v>1</v>
      </c>
      <c r="T2">
        <f>COUNTIFS(DataRegularSeason20242025!$E$3:$E$1315,$A2, DataRegularSeason20242025!$L$3:$L$1315, $A2,DataRegularSeason20242025!$N$3:$N$1315,1,DataRegularSeason20242025!$M$3:$M$1315,"REG")</f>
        <v>0</v>
      </c>
      <c r="U2">
        <f>COUNTIFS(DataRegularSeason20242025!$E$3:$E$1315,$A2, DataRegularSeason20242025!$L$3:$L$1315, $A2,DataRegularSeason20242025!$N$3:$N$1315,1,DataRegularSeason20242025!$M$3:$M$1315,"OT")</f>
        <v>1</v>
      </c>
      <c r="V2">
        <f>COUNTIFS(DataRegularSeason20242025!$E$3:$E$1315,$A2, DataRegularSeason20242025!$L$3:$L$1315, $A2,DataRegularSeason20242025!$N$3:$N$1315,1,DataRegularSeason20242025!$M$3:$M$1315,"SO")</f>
        <v>0</v>
      </c>
      <c r="W2">
        <f>G2-S2</f>
        <v>0</v>
      </c>
      <c r="X2">
        <f>COUNTIFS(DataRegularSeason20242025!$E$3:$E$1315,$A2, DataRegularSeason20242025!$S$3:$S$1315, $A2,DataRegularSeason20242025!$M$3:$M$1315,"REG")</f>
        <v>0</v>
      </c>
      <c r="Y2">
        <f>COUNTIFS(DataRegularSeason20242025!$E$3:$E$1315,$A2, DataRegularSeason20242025!$S$3:$S$1315, $A2,DataRegularSeason20242025!$M$3:$M$1315,"OT")</f>
        <v>0</v>
      </c>
      <c r="Z2">
        <f>COUNTIFS(DataRegularSeason20242025!$E$3:$E$1315,$A2, DataRegularSeason20242025!$S$3:$S$1315, $A2,DataRegularSeason20242025!$M$3:$M$1315,"SO")</f>
        <v>0</v>
      </c>
      <c r="AA2">
        <f>Table3[[#This Row],[W_A]]+Table3[[#This Row],[W_H]]</f>
        <v>2</v>
      </c>
      <c r="AB2">
        <f>Table3[[#This Row],[L_A]]+Table3[[#This Row],[L_H]]</f>
        <v>1</v>
      </c>
      <c r="AC2">
        <f>Table3[[#This Row],[RW_A]]+Table3[[#This Row],[RW_H]]</f>
        <v>1</v>
      </c>
      <c r="AD2">
        <f>Table3[[#This Row],[RL_A]]+Table3[[#This Row],[RL_H]]</f>
        <v>1</v>
      </c>
      <c r="AE2">
        <f>Table3[[#This Row],[OTW_A]]+Table3[[#This Row],[OTW_H]]</f>
        <v>1</v>
      </c>
      <c r="AF2">
        <f>Table3[[#This Row],[OTL_A]]+Table3[[#This Row],[OTL_H]]</f>
        <v>0</v>
      </c>
      <c r="AG2">
        <f>Table3[[#This Row],[SOW_A]]+Table3[[#This Row],[SOW_H]]</f>
        <v>0</v>
      </c>
      <c r="AH2">
        <f>Table3[[#This Row],[SOL_A]]+Table3[[#This Row],[SOL_H]]</f>
        <v>0</v>
      </c>
      <c r="AI2">
        <f>(2*(Table3[[#This Row],[W_A]]+Table3[[#This Row],[W_H]]))+Table3[[#This Row],[OTL_A]]+Table3[[#This Row],[SOL_A]]+Table3[[#This Row],[OTL_H]]+Table3[[#This Row],[SOL_H]]</f>
        <v>4</v>
      </c>
      <c r="AJ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2" s="33">
        <f>Table3[[#This Row],[PTS]]/(2*Table3[[#This Row],[GP]])</f>
        <v>0.66666666666666663</v>
      </c>
      <c r="AL2">
        <f>(2*Table3[[#This Row],[GR]])+Table3[[#This Row],[PTS]]</f>
        <v>162</v>
      </c>
      <c r="AM2">
        <f>(3*Table3[[#This Row],[GR]])+Table3[[#This Row],[PTS2]]</f>
        <v>242</v>
      </c>
      <c r="AN2" s="2" t="str">
        <f>_xlfn.CONCAT(TEXT(Table3[[#This Row],[W]], "0"), "-", TEXT(Table3[[#This Row],[L]],"0"), "-", TEXT(Table3[[#This Row],[OTL]], "0"))</f>
        <v>2-1-0</v>
      </c>
      <c r="AO2">
        <f>SUMIF(DataRegularSeason20242025!$D$3:$D$1315,$A2, DataRegularSeason20242025!$J$3:$J$1315)</f>
        <v>3</v>
      </c>
      <c r="AP2">
        <f>SUMIF(DataRegularSeason20242025!$D$3:$D$1315,$A2, DataRegularSeason20242025!$K$3:$K$1315)</f>
        <v>3</v>
      </c>
      <c r="AQ2">
        <f>AO2-AP2</f>
        <v>0</v>
      </c>
      <c r="AR2">
        <f>SUMIF(DataRegularSeason20242025!$E$3:$E$1315,$A2,DataRegularSeason20242025!$K$3:$K$1315)</f>
        <v>5</v>
      </c>
      <c r="AS2">
        <f>SUMIF(DataRegularSeason20242025!$E$3:$E$1315,$A2,DataRegularSeason20242025!$J$3:$J$1315)</f>
        <v>4</v>
      </c>
      <c r="AT2">
        <f>AR2-AS2</f>
        <v>1</v>
      </c>
      <c r="AU2">
        <f>AO2+AR2</f>
        <v>8</v>
      </c>
      <c r="AV2">
        <f>AP2+AS2</f>
        <v>7</v>
      </c>
      <c r="AW2">
        <f>AU2-AV2</f>
        <v>1</v>
      </c>
      <c r="AX2" s="35">
        <f>Table3[[#This Row],[GF]]/Table3[[#This Row],[GP]]</f>
        <v>2.6666666666666665</v>
      </c>
      <c r="AY2" s="35">
        <f>Table3[[#This Row],[GA]]/Table3[[#This Row],[GP]]</f>
        <v>2.3333333333333335</v>
      </c>
      <c r="AZ2" s="35">
        <f>(Table3[[#This Row],[GFPG]]-Table3[[#This Row],[GAPG]])/Table3[[#This Row],[GP]]</f>
        <v>0.11111111111111101</v>
      </c>
      <c r="BA2">
        <f>COUNTIFS(DataRegularSeason20242025!$D$3:$D$1315,$A2,DataRegularSeason20242025!$H$3:$H$1315, $A2)</f>
        <v>1</v>
      </c>
      <c r="BB2">
        <f>COUNTIFS(DataRegularSeason20242025!$E$3:$E$1315,$A2,DataRegularSeason20242025!$H$3:$H$1315, $A2)</f>
        <v>0</v>
      </c>
      <c r="BC2">
        <f>BA2+BB2</f>
        <v>1</v>
      </c>
      <c r="BD2">
        <f>E2-BA2</f>
        <v>1</v>
      </c>
      <c r="BE2">
        <f>G2-BB2</f>
        <v>1</v>
      </c>
      <c r="BF2">
        <f>BD2+BE2</f>
        <v>2</v>
      </c>
      <c r="BG2" s="8">
        <f>(BD2+BA2)</f>
        <v>2</v>
      </c>
      <c r="BH2" s="8"/>
    </row>
    <row r="3" spans="1:60" x14ac:dyDescent="0.25">
      <c r="A3" t="s">
        <v>16</v>
      </c>
      <c r="B3" t="s">
        <v>98</v>
      </c>
      <c r="C3" t="s">
        <v>81</v>
      </c>
      <c r="D3">
        <f>COUNTIFS(DataRegularSeason20242025!$D$3:$D$1315,$A3,DataRegularSeason20242025!$R$3:$R$1315,1) + COUNTIFS(DataRegularSeason20242025!$E$3:$E$1315,$A3,DataRegularSeason20242025!$R$3:$R$1315,1)</f>
        <v>4</v>
      </c>
      <c r="E3">
        <f>COUNTIFS(DataRegularSeason20242025!$N$3:$N$1315,1,DataRegularSeason20242025!$D$3:$D$1315,$A3)</f>
        <v>2</v>
      </c>
      <c r="F3">
        <f>41-Table3[[#This Row],[GP_A]]</f>
        <v>39</v>
      </c>
      <c r="G3">
        <f>COUNTIFS(DataRegularSeason20242025!$E$3:$E$1315,$A3,DataRegularSeason20242025!$N$3:$N$1315,1)</f>
        <v>3</v>
      </c>
      <c r="H3">
        <f>41-Table3[[#This Row],[GP_H]]</f>
        <v>38</v>
      </c>
      <c r="I3">
        <f>E3+G3</f>
        <v>5</v>
      </c>
      <c r="J3">
        <f>82-Table3[[#This Row],[GP]]</f>
        <v>77</v>
      </c>
      <c r="K3">
        <f>COUNTIFS(DataRegularSeason20242025!$D$3:$D$1315,$A3, DataRegularSeason20242025!$L$3:$L$1315, $A3,DataRegularSeason20242025!$N$3:$N$1315,1)</f>
        <v>1</v>
      </c>
      <c r="L3">
        <f>COUNTIFS(DataRegularSeason20242025!$D$3:$D$1315,$A3, DataRegularSeason20242025!$L$3:$L$1315, $A3,DataRegularSeason20242025!$N$3:$N$1315,1,DataRegularSeason20242025!$M$3:$M$1315,"REG")</f>
        <v>1</v>
      </c>
      <c r="M3">
        <f>COUNTIFS(DataRegularSeason20242025!$D$3:$D$1315,$A3, DataRegularSeason20242025!$L$3:$L$1315, $A3,DataRegularSeason20242025!$N$3:$N$1315,1,DataRegularSeason20242025!$M$3:$M$1315,"OT")</f>
        <v>0</v>
      </c>
      <c r="N3">
        <f>COUNTIFS(DataRegularSeason20242025!$D$3:$D$1315,$A3, DataRegularSeason20242025!$L$3:$L$1315, $A3,DataRegularSeason20242025!$N$3:$N$1315,1,DataRegularSeason20242025!$M$3:$M$1315,"SO")</f>
        <v>0</v>
      </c>
      <c r="O3">
        <f>E3-K3</f>
        <v>1</v>
      </c>
      <c r="P3">
        <f>COUNTIFS(DataRegularSeason20242025!$D$3:$D$1315,$A3, DataRegularSeason20242025!$S$3:$S$1315, $A3,DataRegularSeason20242025!$M$3:$M$1315,"REG")</f>
        <v>1</v>
      </c>
      <c r="Q3">
        <f>COUNTIFS(DataRegularSeason20242025!$D$3:$D$1315,$A3, DataRegularSeason20242025!$S$3:$S$1315, $A3,DataRegularSeason20242025!$M$3:$M$1315,"OT")</f>
        <v>0</v>
      </c>
      <c r="R3">
        <f>COUNTIFS(DataRegularSeason20242025!$D$3:$D$1315,$A3, DataRegularSeason20242025!$S$3:$S$1315, $A3,DataRegularSeason20242025!$M$3:$M$1315,"SO")</f>
        <v>0</v>
      </c>
      <c r="S3">
        <f>COUNTIFS(DataRegularSeason20242025!$E$3:$E$1315,$A3, DataRegularSeason20242025!$L$3:$L$1315, $A3, DataRegularSeason20242025!$N$3:$N$1315,1)</f>
        <v>2</v>
      </c>
      <c r="T3">
        <f>COUNTIFS(DataRegularSeason20242025!$E$3:$E$1315,$A3, DataRegularSeason20242025!$L$3:$L$1315, $A3,DataRegularSeason20242025!$N$3:$N$1315,1,DataRegularSeason20242025!$M$3:$M$1315,"REG")</f>
        <v>1</v>
      </c>
      <c r="U3">
        <f>COUNTIFS(DataRegularSeason20242025!$E$3:$E$1315,$A3, DataRegularSeason20242025!$L$3:$L$1315, $A3,DataRegularSeason20242025!$N$3:$N$1315,1,DataRegularSeason20242025!$M$3:$M$1315,"OT")</f>
        <v>1</v>
      </c>
      <c r="V3">
        <f>COUNTIFS(DataRegularSeason20242025!$E$3:$E$1315,$A3, DataRegularSeason20242025!$L$3:$L$1315, $A3,DataRegularSeason20242025!$N$3:$N$1315,1,DataRegularSeason20242025!$M$3:$M$1315,"SO")</f>
        <v>0</v>
      </c>
      <c r="W3">
        <f>G3-S3</f>
        <v>1</v>
      </c>
      <c r="X3">
        <f>COUNTIFS(DataRegularSeason20242025!$E$3:$E$1315,$A3, DataRegularSeason20242025!$S$3:$S$1315, $A3,DataRegularSeason20242025!$M$3:$M$1315,"REG")</f>
        <v>1</v>
      </c>
      <c r="Y3">
        <f>COUNTIFS(DataRegularSeason20242025!$E$3:$E$1315,$A3, DataRegularSeason20242025!$S$3:$S$1315, $A3,DataRegularSeason20242025!$M$3:$M$1315,"OT")</f>
        <v>0</v>
      </c>
      <c r="Z3">
        <f>COUNTIFS(DataRegularSeason20242025!$E$3:$E$1315,$A3, DataRegularSeason20242025!$S$3:$S$1315, $A3,DataRegularSeason20242025!$M$3:$M$1315,"SO")</f>
        <v>0</v>
      </c>
      <c r="AA3">
        <f>Table3[[#This Row],[W_A]]+Table3[[#This Row],[W_H]]</f>
        <v>3</v>
      </c>
      <c r="AB3">
        <f>Table3[[#This Row],[L_A]]+Table3[[#This Row],[L_H]]</f>
        <v>2</v>
      </c>
      <c r="AC3">
        <f>Table3[[#This Row],[RW_A]]+Table3[[#This Row],[RW_H]]</f>
        <v>2</v>
      </c>
      <c r="AD3">
        <f>Table3[[#This Row],[RL_A]]+Table3[[#This Row],[RL_H]]</f>
        <v>2</v>
      </c>
      <c r="AE3">
        <f>Table3[[#This Row],[OTW_A]]+Table3[[#This Row],[OTW_H]]</f>
        <v>1</v>
      </c>
      <c r="AF3">
        <f>Table3[[#This Row],[OTL_A]]+Table3[[#This Row],[OTL_H]]</f>
        <v>0</v>
      </c>
      <c r="AG3">
        <f>Table3[[#This Row],[SOW_A]]+Table3[[#This Row],[SOW_H]]</f>
        <v>0</v>
      </c>
      <c r="AH3">
        <f>Table3[[#This Row],[SOL_A]]+Table3[[#This Row],[SOL_H]]</f>
        <v>0</v>
      </c>
      <c r="AI3">
        <f>(2*(Table3[[#This Row],[W_A]]+Table3[[#This Row],[W_H]]))+Table3[[#This Row],[OTL_A]]+Table3[[#This Row],[SOL_A]]+Table3[[#This Row],[OTL_H]]+Table3[[#This Row],[SOL_H]]</f>
        <v>6</v>
      </c>
      <c r="AJ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3" s="33">
        <f>Table3[[#This Row],[PTS]]/(2*Table3[[#This Row],[GP]])</f>
        <v>0.6</v>
      </c>
      <c r="AL3">
        <f>(2*Table3[[#This Row],[GR]])+Table3[[#This Row],[PTS]]</f>
        <v>160</v>
      </c>
      <c r="AM3">
        <f>(3*Table3[[#This Row],[GR]])+Table3[[#This Row],[PTS2]]</f>
        <v>239</v>
      </c>
      <c r="AN3" s="2" t="str">
        <f>_xlfn.CONCAT(TEXT(Table3[[#This Row],[W]], "0"), "-", TEXT(Table3[[#This Row],[L]],"0"), "-", TEXT(Table3[[#This Row],[OTL]], "0"))</f>
        <v>3-2-0</v>
      </c>
      <c r="AO3">
        <f>SUMIF(DataRegularSeason20242025!$D$3:$D$1315,$A3, DataRegularSeason20242025!$J$3:$J$1315)</f>
        <v>9</v>
      </c>
      <c r="AP3">
        <f>SUMIF(DataRegularSeason20242025!$D$3:$D$1315,$A3, DataRegularSeason20242025!$K$3:$K$1315)</f>
        <v>9</v>
      </c>
      <c r="AQ3">
        <f>AO3-AP3</f>
        <v>0</v>
      </c>
      <c r="AR3">
        <f>SUMIF(DataRegularSeason20242025!$E$3:$E$1315,$A3,DataRegularSeason20242025!$K$3:$K$1315)</f>
        <v>11</v>
      </c>
      <c r="AS3">
        <f>SUMIF(DataRegularSeason20242025!$E$3:$E$1315,$A3,DataRegularSeason20242025!$J$3:$J$1315)</f>
        <v>9</v>
      </c>
      <c r="AT3">
        <f>AR3-AS3</f>
        <v>2</v>
      </c>
      <c r="AU3">
        <f>AO3+AR3</f>
        <v>20</v>
      </c>
      <c r="AV3">
        <f>AP3+AS3</f>
        <v>18</v>
      </c>
      <c r="AW3">
        <f>AU3-AV3</f>
        <v>2</v>
      </c>
      <c r="AX3" s="35">
        <f>Table3[[#This Row],[GF]]/Table3[[#This Row],[GP]]</f>
        <v>4</v>
      </c>
      <c r="AY3" s="35">
        <f>Table3[[#This Row],[GA]]/Table3[[#This Row],[GP]]</f>
        <v>3.6</v>
      </c>
      <c r="AZ3" s="35">
        <f>(Table3[[#This Row],[GFPG]]-Table3[[#This Row],[GAPG]])/Table3[[#This Row],[GP]]</f>
        <v>7.9999999999999988E-2</v>
      </c>
      <c r="BA3">
        <f>COUNTIFS(DataRegularSeason20242025!$D$3:$D$1315,$A3,DataRegularSeason20242025!$H$3:$H$1315, $A3)</f>
        <v>1</v>
      </c>
      <c r="BB3">
        <f>COUNTIFS(DataRegularSeason20242025!$E$3:$E$1315,$A3,DataRegularSeason20242025!$H$3:$H$1315, $A3)</f>
        <v>2</v>
      </c>
      <c r="BC3">
        <f>BA3+BB3</f>
        <v>3</v>
      </c>
      <c r="BD3">
        <f>E3-BA3</f>
        <v>1</v>
      </c>
      <c r="BE3">
        <f>G3-BB3</f>
        <v>1</v>
      </c>
      <c r="BF3">
        <f>BD3+BE3</f>
        <v>2</v>
      </c>
    </row>
    <row r="4" spans="1:60" x14ac:dyDescent="0.25">
      <c r="A4" t="s">
        <v>29</v>
      </c>
      <c r="B4" t="s">
        <v>98</v>
      </c>
      <c r="C4" t="s">
        <v>81</v>
      </c>
      <c r="D4">
        <f>COUNTIFS(DataRegularSeason20242025!$D$3:$D$1315,$A4,DataRegularSeason20242025!$R$3:$R$1315,1) + COUNTIFS(DataRegularSeason20242025!$E$3:$E$1315,$A4,DataRegularSeason20242025!$R$3:$R$1315,1)</f>
        <v>3</v>
      </c>
      <c r="E4">
        <f>COUNTIFS(DataRegularSeason20242025!$N$3:$N$1315,1,DataRegularSeason20242025!$D$3:$D$1315,$A4)</f>
        <v>3</v>
      </c>
      <c r="F4">
        <f>41-Table3[[#This Row],[GP_A]]</f>
        <v>38</v>
      </c>
      <c r="G4">
        <f>COUNTIFS(DataRegularSeason20242025!$E$3:$E$1315,$A4,DataRegularSeason20242025!$N$3:$N$1315,1)</f>
        <v>3</v>
      </c>
      <c r="H4">
        <f>41-Table3[[#This Row],[GP_H]]</f>
        <v>38</v>
      </c>
      <c r="I4">
        <f>E4+G4</f>
        <v>6</v>
      </c>
      <c r="J4">
        <f>82-Table3[[#This Row],[GP]]</f>
        <v>76</v>
      </c>
      <c r="K4">
        <f>COUNTIFS(DataRegularSeason20242025!$D$3:$D$1315,$A4, DataRegularSeason20242025!$L$3:$L$1315, $A4,DataRegularSeason20242025!$N$3:$N$1315,1)</f>
        <v>0</v>
      </c>
      <c r="L4">
        <f>COUNTIFS(DataRegularSeason20242025!$D$3:$D$1315,$A4, DataRegularSeason20242025!$L$3:$L$1315, $A4,DataRegularSeason20242025!$N$3:$N$1315,1,DataRegularSeason20242025!$M$3:$M$1315,"REG")</f>
        <v>0</v>
      </c>
      <c r="M4">
        <f>COUNTIFS(DataRegularSeason20242025!$D$3:$D$1315,$A4, DataRegularSeason20242025!$L$3:$L$1315, $A4,DataRegularSeason20242025!$N$3:$N$1315,1,DataRegularSeason20242025!$M$3:$M$1315,"OT")</f>
        <v>0</v>
      </c>
      <c r="N4">
        <f>COUNTIFS(DataRegularSeason20242025!$D$3:$D$1315,$A4, DataRegularSeason20242025!$L$3:$L$1315, $A4,DataRegularSeason20242025!$N$3:$N$1315,1,DataRegularSeason20242025!$M$3:$M$1315,"SO")</f>
        <v>0</v>
      </c>
      <c r="O4">
        <f>E4-K4</f>
        <v>3</v>
      </c>
      <c r="P4">
        <f>COUNTIFS(DataRegularSeason20242025!$D$3:$D$1315,$A4, DataRegularSeason20242025!$S$3:$S$1315, $A4,DataRegularSeason20242025!$M$3:$M$1315,"REG")</f>
        <v>2</v>
      </c>
      <c r="Q4">
        <f>COUNTIFS(DataRegularSeason20242025!$D$3:$D$1315,$A4, DataRegularSeason20242025!$S$3:$S$1315, $A4,DataRegularSeason20242025!$M$3:$M$1315,"OT")</f>
        <v>1</v>
      </c>
      <c r="R4">
        <f>COUNTIFS(DataRegularSeason20242025!$D$3:$D$1315,$A4, DataRegularSeason20242025!$S$3:$S$1315, $A4,DataRegularSeason20242025!$M$3:$M$1315,"SO")</f>
        <v>0</v>
      </c>
      <c r="S4">
        <f>COUNTIFS(DataRegularSeason20242025!$E$3:$E$1315,$A4, DataRegularSeason20242025!$L$3:$L$1315, $A4, DataRegularSeason20242025!$N$3:$N$1315,1)</f>
        <v>1</v>
      </c>
      <c r="T4">
        <f>COUNTIFS(DataRegularSeason20242025!$E$3:$E$1315,$A4, DataRegularSeason20242025!$L$3:$L$1315, $A4,DataRegularSeason20242025!$N$3:$N$1315,1,DataRegularSeason20242025!$M$3:$M$1315,"REG")</f>
        <v>1</v>
      </c>
      <c r="U4">
        <f>COUNTIFS(DataRegularSeason20242025!$E$3:$E$1315,$A4, DataRegularSeason20242025!$L$3:$L$1315, $A4,DataRegularSeason20242025!$N$3:$N$1315,1,DataRegularSeason20242025!$M$3:$M$1315,"OT")</f>
        <v>0</v>
      </c>
      <c r="V4">
        <f>COUNTIFS(DataRegularSeason20242025!$E$3:$E$1315,$A4, DataRegularSeason20242025!$L$3:$L$1315, $A4,DataRegularSeason20242025!$N$3:$N$1315,1,DataRegularSeason20242025!$M$3:$M$1315,"SO")</f>
        <v>0</v>
      </c>
      <c r="W4">
        <f>G4-S4</f>
        <v>2</v>
      </c>
      <c r="X4">
        <f>COUNTIFS(DataRegularSeason20242025!$E$3:$E$1315,$A4, DataRegularSeason20242025!$S$3:$S$1315, $A4,DataRegularSeason20242025!$M$3:$M$1315,"REG")</f>
        <v>2</v>
      </c>
      <c r="Y4">
        <f>COUNTIFS(DataRegularSeason20242025!$E$3:$E$1315,$A4, DataRegularSeason20242025!$S$3:$S$1315, $A4,DataRegularSeason20242025!$M$3:$M$1315,"OT")</f>
        <v>0</v>
      </c>
      <c r="Z4">
        <f>COUNTIFS(DataRegularSeason20242025!$E$3:$E$1315,$A4, DataRegularSeason20242025!$S$3:$S$1315, $A4,DataRegularSeason20242025!$M$3:$M$1315,"SO")</f>
        <v>0</v>
      </c>
      <c r="AA4">
        <f>Table3[[#This Row],[W_A]]+Table3[[#This Row],[W_H]]</f>
        <v>1</v>
      </c>
      <c r="AB4">
        <f>Table3[[#This Row],[L_A]]+Table3[[#This Row],[L_H]]</f>
        <v>5</v>
      </c>
      <c r="AC4">
        <f>Table3[[#This Row],[RW_A]]+Table3[[#This Row],[RW_H]]</f>
        <v>1</v>
      </c>
      <c r="AD4">
        <f>Table3[[#This Row],[RL_A]]+Table3[[#This Row],[RL_H]]</f>
        <v>4</v>
      </c>
      <c r="AE4">
        <f>Table3[[#This Row],[OTW_A]]+Table3[[#This Row],[OTW_H]]</f>
        <v>0</v>
      </c>
      <c r="AF4">
        <f>Table3[[#This Row],[OTL_A]]+Table3[[#This Row],[OTL_H]]</f>
        <v>1</v>
      </c>
      <c r="AG4">
        <f>Table3[[#This Row],[SOW_A]]+Table3[[#This Row],[SOW_H]]</f>
        <v>0</v>
      </c>
      <c r="AH4">
        <f>Table3[[#This Row],[SOL_A]]+Table3[[#This Row],[SOL_H]]</f>
        <v>0</v>
      </c>
      <c r="AI4">
        <f>(2*(Table3[[#This Row],[W_A]]+Table3[[#This Row],[W_H]]))+Table3[[#This Row],[OTL_A]]+Table3[[#This Row],[SOL_A]]+Table3[[#This Row],[OTL_H]]+Table3[[#This Row],[SOL_H]]</f>
        <v>3</v>
      </c>
      <c r="AJ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AK4" s="33">
        <f>Table3[[#This Row],[PTS]]/(2*Table3[[#This Row],[GP]])</f>
        <v>0.25</v>
      </c>
      <c r="AL4">
        <f>(2*Table3[[#This Row],[GR]])+Table3[[#This Row],[PTS]]</f>
        <v>155</v>
      </c>
      <c r="AM4">
        <f>(3*Table3[[#This Row],[GR]])+Table3[[#This Row],[PTS2]]</f>
        <v>232</v>
      </c>
      <c r="AN4" s="2" t="str">
        <f>_xlfn.CONCAT(TEXT(Table3[[#This Row],[W]], "0"), "-", TEXT(Table3[[#This Row],[L]],"0"), "-", TEXT(Table3[[#This Row],[OTL]], "0"))</f>
        <v>1-5-1</v>
      </c>
      <c r="AO4">
        <f>SUMIF(DataRegularSeason20242025!$D$3:$D$1315,$A4, DataRegularSeason20242025!$J$3:$J$1315)</f>
        <v>10</v>
      </c>
      <c r="AP4">
        <f>SUMIF(DataRegularSeason20242025!$D$3:$D$1315,$A4, DataRegularSeason20242025!$K$3:$K$1315)</f>
        <v>15</v>
      </c>
      <c r="AQ4">
        <f>AO4-AP4</f>
        <v>-5</v>
      </c>
      <c r="AR4">
        <f>SUMIF(DataRegularSeason20242025!$E$3:$E$1315,$A4,DataRegularSeason20242025!$K$3:$K$1315)</f>
        <v>7</v>
      </c>
      <c r="AS4">
        <f>SUMIF(DataRegularSeason20242025!$E$3:$E$1315,$A4,DataRegularSeason20242025!$J$3:$J$1315)</f>
        <v>9</v>
      </c>
      <c r="AT4">
        <f>AR4-AS4</f>
        <v>-2</v>
      </c>
      <c r="AU4">
        <f>AO4+AR4</f>
        <v>17</v>
      </c>
      <c r="AV4">
        <f>AP4+AS4</f>
        <v>24</v>
      </c>
      <c r="AW4">
        <f>AU4-AV4</f>
        <v>-7</v>
      </c>
      <c r="AX4" s="35">
        <f>Table3[[#This Row],[GF]]/Table3[[#This Row],[GP]]</f>
        <v>2.8333333333333335</v>
      </c>
      <c r="AY4" s="35">
        <f>Table3[[#This Row],[GA]]/Table3[[#This Row],[GP]]</f>
        <v>4</v>
      </c>
      <c r="AZ4" s="35">
        <f>(Table3[[#This Row],[GFPG]]-Table3[[#This Row],[GAPG]])/Table3[[#This Row],[GP]]</f>
        <v>-0.19444444444444442</v>
      </c>
      <c r="BA4">
        <f>COUNTIFS(DataRegularSeason20242025!$D$3:$D$1315,$A4,DataRegularSeason20242025!$H$3:$H$1315, $A4)</f>
        <v>1</v>
      </c>
      <c r="BB4">
        <f>COUNTIFS(DataRegularSeason20242025!$E$3:$E$1315,$A4,DataRegularSeason20242025!$H$3:$H$1315, $A4)</f>
        <v>2</v>
      </c>
      <c r="BC4">
        <f>BA4+BB4</f>
        <v>3</v>
      </c>
      <c r="BD4">
        <f>E4-BA4</f>
        <v>2</v>
      </c>
      <c r="BE4">
        <f>G4-BB4</f>
        <v>1</v>
      </c>
      <c r="BF4">
        <f>BD4+BE4</f>
        <v>3</v>
      </c>
    </row>
    <row r="5" spans="1:60" x14ac:dyDescent="0.25">
      <c r="A5" t="s">
        <v>44</v>
      </c>
      <c r="B5" t="s">
        <v>98</v>
      </c>
      <c r="C5" t="s">
        <v>99</v>
      </c>
      <c r="D5">
        <f>COUNTIFS(DataRegularSeason20242025!$D$3:$D$1315,$A5,DataRegularSeason20242025!$R$3:$R$1315,1) + COUNTIFS(DataRegularSeason20242025!$E$3:$E$1315,$A5,DataRegularSeason20242025!$R$3:$R$1315,1)</f>
        <v>1</v>
      </c>
      <c r="E5">
        <f>COUNTIFS(DataRegularSeason20242025!$N$3:$N$1315,1,DataRegularSeason20242025!$D$3:$D$1315,$A5)</f>
        <v>0</v>
      </c>
      <c r="F5">
        <f>41-Table3[[#This Row],[GP_A]]</f>
        <v>41</v>
      </c>
      <c r="G5">
        <f>COUNTIFS(DataRegularSeason20242025!$E$3:$E$1315,$A5,DataRegularSeason20242025!$N$3:$N$1315,1)</f>
        <v>2</v>
      </c>
      <c r="H5">
        <f>41-Table3[[#This Row],[GP_H]]</f>
        <v>39</v>
      </c>
      <c r="I5">
        <f>E5+G5</f>
        <v>2</v>
      </c>
      <c r="J5">
        <f>82-Table3[[#This Row],[GP]]</f>
        <v>80</v>
      </c>
      <c r="K5">
        <f>COUNTIFS(DataRegularSeason20242025!$D$3:$D$1315,$A5, DataRegularSeason20242025!$L$3:$L$1315, $A5,DataRegularSeason20242025!$N$3:$N$1315,1)</f>
        <v>0</v>
      </c>
      <c r="L5">
        <f>COUNTIFS(DataRegularSeason20242025!$D$3:$D$1315,$A5, DataRegularSeason20242025!$L$3:$L$1315, $A5,DataRegularSeason20242025!$N$3:$N$1315,1,DataRegularSeason20242025!$M$3:$M$1315,"REG")</f>
        <v>0</v>
      </c>
      <c r="M5">
        <f>COUNTIFS(DataRegularSeason20242025!$D$3:$D$1315,$A5, DataRegularSeason20242025!$L$3:$L$1315, $A5,DataRegularSeason20242025!$N$3:$N$1315,1,DataRegularSeason20242025!$M$3:$M$1315,"OT")</f>
        <v>0</v>
      </c>
      <c r="N5">
        <f>COUNTIFS(DataRegularSeason20242025!$D$3:$D$1315,$A5, DataRegularSeason20242025!$L$3:$L$1315, $A5,DataRegularSeason20242025!$N$3:$N$1315,1,DataRegularSeason20242025!$M$3:$M$1315,"SO")</f>
        <v>0</v>
      </c>
      <c r="O5">
        <f>E5-K5</f>
        <v>0</v>
      </c>
      <c r="P5">
        <f>COUNTIFS(DataRegularSeason20242025!$D$3:$D$1315,$A5, DataRegularSeason20242025!$S$3:$S$1315, $A5,DataRegularSeason20242025!$M$3:$M$1315,"REG")</f>
        <v>0</v>
      </c>
      <c r="Q5">
        <f>COUNTIFS(DataRegularSeason20242025!$D$3:$D$1315,$A5, DataRegularSeason20242025!$S$3:$S$1315, $A5,DataRegularSeason20242025!$M$3:$M$1315,"OT")</f>
        <v>0</v>
      </c>
      <c r="R5">
        <f>COUNTIFS(DataRegularSeason20242025!$D$3:$D$1315,$A5, DataRegularSeason20242025!$S$3:$S$1315, $A5,DataRegularSeason20242025!$M$3:$M$1315,"SO")</f>
        <v>0</v>
      </c>
      <c r="S5">
        <f>COUNTIFS(DataRegularSeason20242025!$E$3:$E$1315,$A5, DataRegularSeason20242025!$L$3:$L$1315, $A5, DataRegularSeason20242025!$N$3:$N$1315,1)</f>
        <v>1</v>
      </c>
      <c r="T5">
        <f>COUNTIFS(DataRegularSeason20242025!$E$3:$E$1315,$A5, DataRegularSeason20242025!$L$3:$L$1315, $A5,DataRegularSeason20242025!$N$3:$N$1315,1,DataRegularSeason20242025!$M$3:$M$1315,"REG")</f>
        <v>1</v>
      </c>
      <c r="U5">
        <f>COUNTIFS(DataRegularSeason20242025!$E$3:$E$1315,$A5, DataRegularSeason20242025!$L$3:$L$1315, $A5,DataRegularSeason20242025!$N$3:$N$1315,1,DataRegularSeason20242025!$M$3:$M$1315,"OT")</f>
        <v>0</v>
      </c>
      <c r="V5">
        <f>COUNTIFS(DataRegularSeason20242025!$E$3:$E$1315,$A5, DataRegularSeason20242025!$L$3:$L$1315, $A5,DataRegularSeason20242025!$N$3:$N$1315,1,DataRegularSeason20242025!$M$3:$M$1315,"SO")</f>
        <v>0</v>
      </c>
      <c r="W5">
        <f>G5-S5</f>
        <v>1</v>
      </c>
      <c r="X5">
        <f>COUNTIFS(DataRegularSeason20242025!$E$3:$E$1315,$A5, DataRegularSeason20242025!$S$3:$S$1315, $A5,DataRegularSeason20242025!$M$3:$M$1315,"REG")</f>
        <v>1</v>
      </c>
      <c r="Y5">
        <f>COUNTIFS(DataRegularSeason20242025!$E$3:$E$1315,$A5, DataRegularSeason20242025!$S$3:$S$1315, $A5,DataRegularSeason20242025!$M$3:$M$1315,"OT")</f>
        <v>0</v>
      </c>
      <c r="Z5">
        <f>COUNTIFS(DataRegularSeason20242025!$E$3:$E$1315,$A5, DataRegularSeason20242025!$S$3:$S$1315, $A5,DataRegularSeason20242025!$M$3:$M$1315,"SO")</f>
        <v>0</v>
      </c>
      <c r="AA5">
        <f>Table3[[#This Row],[W_A]]+Table3[[#This Row],[W_H]]</f>
        <v>1</v>
      </c>
      <c r="AB5">
        <f>Table3[[#This Row],[L_A]]+Table3[[#This Row],[L_H]]</f>
        <v>1</v>
      </c>
      <c r="AC5">
        <f>Table3[[#This Row],[RW_A]]+Table3[[#This Row],[RW_H]]</f>
        <v>1</v>
      </c>
      <c r="AD5">
        <f>Table3[[#This Row],[RL_A]]+Table3[[#This Row],[RL_H]]</f>
        <v>1</v>
      </c>
      <c r="AE5">
        <f>Table3[[#This Row],[OTW_A]]+Table3[[#This Row],[OTW_H]]</f>
        <v>0</v>
      </c>
      <c r="AF5">
        <f>Table3[[#This Row],[OTL_A]]+Table3[[#This Row],[OTL_H]]</f>
        <v>0</v>
      </c>
      <c r="AG5">
        <f>Table3[[#This Row],[SOW_A]]+Table3[[#This Row],[SOW_H]]</f>
        <v>0</v>
      </c>
      <c r="AH5">
        <f>Table3[[#This Row],[SOL_A]]+Table3[[#This Row],[SOL_H]]</f>
        <v>0</v>
      </c>
      <c r="AI5">
        <f>(2*(Table3[[#This Row],[W_A]]+Table3[[#This Row],[W_H]]))+Table3[[#This Row],[OTL_A]]+Table3[[#This Row],[SOL_A]]+Table3[[#This Row],[OTL_H]]+Table3[[#This Row],[SOL_H]]</f>
        <v>2</v>
      </c>
      <c r="AJ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AK5" s="33">
        <f>Table3[[#This Row],[PTS]]/(2*Table3[[#This Row],[GP]])</f>
        <v>0.5</v>
      </c>
      <c r="AL5">
        <f>(2*Table3[[#This Row],[GR]])+Table3[[#This Row],[PTS]]</f>
        <v>162</v>
      </c>
      <c r="AM5">
        <f>(3*Table3[[#This Row],[GR]])+Table3[[#This Row],[PTS2]]</f>
        <v>243</v>
      </c>
      <c r="AN5" s="2" t="str">
        <f>_xlfn.CONCAT(TEXT(Table3[[#This Row],[W]], "0"), "-", TEXT(Table3[[#This Row],[L]],"0"), "-", TEXT(Table3[[#This Row],[OTL]], "0"))</f>
        <v>1-1-0</v>
      </c>
      <c r="AO5">
        <f>SUMIF(DataRegularSeason20242025!$D$3:$D$1315,$A5, DataRegularSeason20242025!$J$3:$J$1315)</f>
        <v>0</v>
      </c>
      <c r="AP5">
        <f>SUMIF(DataRegularSeason20242025!$D$3:$D$1315,$A5, DataRegularSeason20242025!$K$3:$K$1315)</f>
        <v>0</v>
      </c>
      <c r="AQ5">
        <f>AO5-AP5</f>
        <v>0</v>
      </c>
      <c r="AR5">
        <f>SUMIF(DataRegularSeason20242025!$E$3:$E$1315,$A5,DataRegularSeason20242025!$K$3:$K$1315)</f>
        <v>5</v>
      </c>
      <c r="AS5">
        <f>SUMIF(DataRegularSeason20242025!$E$3:$E$1315,$A5,DataRegularSeason20242025!$J$3:$J$1315)</f>
        <v>6</v>
      </c>
      <c r="AT5">
        <f>AR5-AS5</f>
        <v>-1</v>
      </c>
      <c r="AU5">
        <f>AO5+AR5</f>
        <v>5</v>
      </c>
      <c r="AV5">
        <f>AP5+AS5</f>
        <v>6</v>
      </c>
      <c r="AW5">
        <f>AU5-AV5</f>
        <v>-1</v>
      </c>
      <c r="AX5" s="35">
        <f>Table3[[#This Row],[GF]]/Table3[[#This Row],[GP]]</f>
        <v>2.5</v>
      </c>
      <c r="AY5" s="35">
        <f>Table3[[#This Row],[GA]]/Table3[[#This Row],[GP]]</f>
        <v>3</v>
      </c>
      <c r="AZ5" s="35">
        <f>(Table3[[#This Row],[GFPG]]-Table3[[#This Row],[GAPG]])/Table3[[#This Row],[GP]]</f>
        <v>-0.25</v>
      </c>
      <c r="BA5">
        <f>COUNTIFS(DataRegularSeason20242025!$D$3:$D$1315,$A5,DataRegularSeason20242025!$H$3:$H$1315, $A5)</f>
        <v>2</v>
      </c>
      <c r="BB5">
        <f>COUNTIFS(DataRegularSeason20242025!$E$3:$E$1315,$A5,DataRegularSeason20242025!$H$3:$H$1315, $A5)</f>
        <v>1</v>
      </c>
      <c r="BC5">
        <f>BA5+BB5</f>
        <v>3</v>
      </c>
      <c r="BD5">
        <f>E5-BA5</f>
        <v>-2</v>
      </c>
      <c r="BE5">
        <f>G5-BB5</f>
        <v>1</v>
      </c>
      <c r="BF5">
        <f>BD5+BE5</f>
        <v>-1</v>
      </c>
    </row>
    <row r="6" spans="1:60" x14ac:dyDescent="0.25">
      <c r="A6" t="s">
        <v>36</v>
      </c>
      <c r="B6" t="s">
        <v>98</v>
      </c>
      <c r="C6" t="s">
        <v>99</v>
      </c>
      <c r="D6">
        <f>COUNTIFS(DataRegularSeason20242025!$D$3:$D$1315,$A6,DataRegularSeason20242025!$R$3:$R$1315,1) + COUNTIFS(DataRegularSeason20242025!$E$3:$E$1315,$A6,DataRegularSeason20242025!$R$3:$R$1315,1)</f>
        <v>1</v>
      </c>
      <c r="E6">
        <f>COUNTIFS(DataRegularSeason20242025!$N$3:$N$1315,1,DataRegularSeason20242025!$D$3:$D$1315,$A6)</f>
        <v>2</v>
      </c>
      <c r="F6">
        <f>41-Table3[[#This Row],[GP_A]]</f>
        <v>39</v>
      </c>
      <c r="G6">
        <f>COUNTIFS(DataRegularSeason20242025!$E$3:$E$1315,$A6,DataRegularSeason20242025!$N$3:$N$1315,1)</f>
        <v>2</v>
      </c>
      <c r="H6">
        <f>41-Table3[[#This Row],[GP_H]]</f>
        <v>39</v>
      </c>
      <c r="I6">
        <f>E6+G6</f>
        <v>4</v>
      </c>
      <c r="J6">
        <f>82-Table3[[#This Row],[GP]]</f>
        <v>78</v>
      </c>
      <c r="K6">
        <f>COUNTIFS(DataRegularSeason20242025!$D$3:$D$1315,$A6, DataRegularSeason20242025!$L$3:$L$1315, $A6,DataRegularSeason20242025!$N$3:$N$1315,1)</f>
        <v>1</v>
      </c>
      <c r="L6">
        <f>COUNTIFS(DataRegularSeason20242025!$D$3:$D$1315,$A6, DataRegularSeason20242025!$L$3:$L$1315, $A6,DataRegularSeason20242025!$N$3:$N$1315,1,DataRegularSeason20242025!$M$3:$M$1315,"REG")</f>
        <v>1</v>
      </c>
      <c r="M6">
        <f>COUNTIFS(DataRegularSeason20242025!$D$3:$D$1315,$A6, DataRegularSeason20242025!$L$3:$L$1315, $A6,DataRegularSeason20242025!$N$3:$N$1315,1,DataRegularSeason20242025!$M$3:$M$1315,"OT")</f>
        <v>0</v>
      </c>
      <c r="N6">
        <f>COUNTIFS(DataRegularSeason20242025!$D$3:$D$1315,$A6, DataRegularSeason20242025!$L$3:$L$1315, $A6,DataRegularSeason20242025!$N$3:$N$1315,1,DataRegularSeason20242025!$M$3:$M$1315,"SO")</f>
        <v>0</v>
      </c>
      <c r="O6">
        <f>E6-K6</f>
        <v>1</v>
      </c>
      <c r="P6">
        <f>COUNTIFS(DataRegularSeason20242025!$D$3:$D$1315,$A6, DataRegularSeason20242025!$S$3:$S$1315, $A6,DataRegularSeason20242025!$M$3:$M$1315,"REG")</f>
        <v>1</v>
      </c>
      <c r="Q6">
        <f>COUNTIFS(DataRegularSeason20242025!$D$3:$D$1315,$A6, DataRegularSeason20242025!$S$3:$S$1315, $A6,DataRegularSeason20242025!$M$3:$M$1315,"OT")</f>
        <v>0</v>
      </c>
      <c r="R6">
        <f>COUNTIFS(DataRegularSeason20242025!$D$3:$D$1315,$A6, DataRegularSeason20242025!$S$3:$S$1315, $A6,DataRegularSeason20242025!$M$3:$M$1315,"SO")</f>
        <v>0</v>
      </c>
      <c r="S6">
        <f>COUNTIFS(DataRegularSeason20242025!$E$3:$E$1315,$A6, DataRegularSeason20242025!$L$3:$L$1315, $A6, DataRegularSeason20242025!$N$3:$N$1315,1)</f>
        <v>1</v>
      </c>
      <c r="T6">
        <f>COUNTIFS(DataRegularSeason20242025!$E$3:$E$1315,$A6, DataRegularSeason20242025!$L$3:$L$1315, $A6,DataRegularSeason20242025!$N$3:$N$1315,1,DataRegularSeason20242025!$M$3:$M$1315,"REG")</f>
        <v>1</v>
      </c>
      <c r="U6">
        <f>COUNTIFS(DataRegularSeason20242025!$E$3:$E$1315,$A6, DataRegularSeason20242025!$L$3:$L$1315, $A6,DataRegularSeason20242025!$N$3:$N$1315,1,DataRegularSeason20242025!$M$3:$M$1315,"OT")</f>
        <v>0</v>
      </c>
      <c r="V6">
        <f>COUNTIFS(DataRegularSeason20242025!$E$3:$E$1315,$A6, DataRegularSeason20242025!$L$3:$L$1315, $A6,DataRegularSeason20242025!$N$3:$N$1315,1,DataRegularSeason20242025!$M$3:$M$1315,"SO")</f>
        <v>0</v>
      </c>
      <c r="W6">
        <f>G6-S6</f>
        <v>1</v>
      </c>
      <c r="X6">
        <f>COUNTIFS(DataRegularSeason20242025!$E$3:$E$1315,$A6, DataRegularSeason20242025!$S$3:$S$1315, $A6,DataRegularSeason20242025!$M$3:$M$1315,"REG")</f>
        <v>1</v>
      </c>
      <c r="Y6">
        <f>COUNTIFS(DataRegularSeason20242025!$E$3:$E$1315,$A6, DataRegularSeason20242025!$S$3:$S$1315, $A6,DataRegularSeason20242025!$M$3:$M$1315,"OT")</f>
        <v>0</v>
      </c>
      <c r="Z6">
        <f>COUNTIFS(DataRegularSeason20242025!$E$3:$E$1315,$A6, DataRegularSeason20242025!$S$3:$S$1315, $A6,DataRegularSeason20242025!$M$3:$M$1315,"SO")</f>
        <v>0</v>
      </c>
      <c r="AA6">
        <f>Table3[[#This Row],[W_A]]+Table3[[#This Row],[W_H]]</f>
        <v>2</v>
      </c>
      <c r="AB6">
        <f>Table3[[#This Row],[L_A]]+Table3[[#This Row],[L_H]]</f>
        <v>2</v>
      </c>
      <c r="AC6">
        <f>Table3[[#This Row],[RW_A]]+Table3[[#This Row],[RW_H]]</f>
        <v>2</v>
      </c>
      <c r="AD6">
        <f>Table3[[#This Row],[RL_A]]+Table3[[#This Row],[RL_H]]</f>
        <v>2</v>
      </c>
      <c r="AE6">
        <f>Table3[[#This Row],[OTW_A]]+Table3[[#This Row],[OTW_H]]</f>
        <v>0</v>
      </c>
      <c r="AF6">
        <f>Table3[[#This Row],[OTL_A]]+Table3[[#This Row],[OTL_H]]</f>
        <v>0</v>
      </c>
      <c r="AG6">
        <f>Table3[[#This Row],[SOW_A]]+Table3[[#This Row],[SOW_H]]</f>
        <v>0</v>
      </c>
      <c r="AH6">
        <f>Table3[[#This Row],[SOL_A]]+Table3[[#This Row],[SOL_H]]</f>
        <v>0</v>
      </c>
      <c r="AI6">
        <f>(2*(Table3[[#This Row],[W_A]]+Table3[[#This Row],[W_H]]))+Table3[[#This Row],[OTL_A]]+Table3[[#This Row],[SOL_A]]+Table3[[#This Row],[OTL_H]]+Table3[[#This Row],[SOL_H]]</f>
        <v>4</v>
      </c>
      <c r="AJ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AK6" s="33">
        <f>Table3[[#This Row],[PTS]]/(2*Table3[[#This Row],[GP]])</f>
        <v>0.5</v>
      </c>
      <c r="AL6">
        <f>(2*Table3[[#This Row],[GR]])+Table3[[#This Row],[PTS]]</f>
        <v>160</v>
      </c>
      <c r="AM6">
        <f>(3*Table3[[#This Row],[GR]])+Table3[[#This Row],[PTS2]]</f>
        <v>240</v>
      </c>
      <c r="AN6" s="2" t="str">
        <f>_xlfn.CONCAT(TEXT(Table3[[#This Row],[W]], "0"), "-", TEXT(Table3[[#This Row],[L]],"0"), "-", TEXT(Table3[[#This Row],[OTL]], "0"))</f>
        <v>2-2-0</v>
      </c>
      <c r="AO6">
        <f>SUMIF(DataRegularSeason20242025!$D$3:$D$1315,$A6, DataRegularSeason20242025!$J$3:$J$1315)</f>
        <v>8</v>
      </c>
      <c r="AP6">
        <f>SUMIF(DataRegularSeason20242025!$D$3:$D$1315,$A6, DataRegularSeason20242025!$K$3:$K$1315)</f>
        <v>7</v>
      </c>
      <c r="AQ6">
        <f>AO6-AP6</f>
        <v>1</v>
      </c>
      <c r="AR6">
        <f>SUMIF(DataRegularSeason20242025!$E$3:$E$1315,$A6,DataRegularSeason20242025!$K$3:$K$1315)</f>
        <v>9</v>
      </c>
      <c r="AS6">
        <f>SUMIF(DataRegularSeason20242025!$E$3:$E$1315,$A6,DataRegularSeason20242025!$J$3:$J$1315)</f>
        <v>8</v>
      </c>
      <c r="AT6">
        <f>AR6-AS6</f>
        <v>1</v>
      </c>
      <c r="AU6">
        <f>AO6+AR6</f>
        <v>17</v>
      </c>
      <c r="AV6">
        <f>AP6+AS6</f>
        <v>15</v>
      </c>
      <c r="AW6">
        <f>AU6-AV6</f>
        <v>2</v>
      </c>
      <c r="AX6" s="35">
        <f>Table3[[#This Row],[GF]]/Table3[[#This Row],[GP]]</f>
        <v>4.25</v>
      </c>
      <c r="AY6" s="35">
        <f>Table3[[#This Row],[GA]]/Table3[[#This Row],[GP]]</f>
        <v>3.75</v>
      </c>
      <c r="AZ6" s="35">
        <f>(Table3[[#This Row],[GFPG]]-Table3[[#This Row],[GAPG]])/Table3[[#This Row],[GP]]</f>
        <v>0.125</v>
      </c>
      <c r="BA6">
        <f>COUNTIFS(DataRegularSeason20242025!$D$3:$D$1315,$A6,DataRegularSeason20242025!$H$3:$H$1315, $A6)</f>
        <v>0</v>
      </c>
      <c r="BB6">
        <f>COUNTIFS(DataRegularSeason20242025!$E$3:$E$1315,$A6,DataRegularSeason20242025!$H$3:$H$1315, $A6)</f>
        <v>1</v>
      </c>
      <c r="BC6">
        <f>BA6+BB6</f>
        <v>1</v>
      </c>
      <c r="BD6">
        <f>E6-BA6</f>
        <v>2</v>
      </c>
      <c r="BE6">
        <f>G6-BB6</f>
        <v>1</v>
      </c>
      <c r="BF6">
        <f>BD6+BE6</f>
        <v>3</v>
      </c>
    </row>
    <row r="7" spans="1:60" x14ac:dyDescent="0.25">
      <c r="A7" t="s">
        <v>24</v>
      </c>
      <c r="B7" t="s">
        <v>97</v>
      </c>
      <c r="C7" t="s">
        <v>100</v>
      </c>
      <c r="D7">
        <f>COUNTIFS(DataRegularSeason20242025!$D$3:$D$1315,$A7,DataRegularSeason20242025!$R$3:$R$1315,1) + COUNTIFS(DataRegularSeason20242025!$E$3:$E$1315,$A7,DataRegularSeason20242025!$R$3:$R$1315,1)</f>
        <v>4</v>
      </c>
      <c r="E7">
        <f>COUNTIFS(DataRegularSeason20242025!$N$3:$N$1315,1,DataRegularSeason20242025!$D$3:$D$1315,$A7)</f>
        <v>2</v>
      </c>
      <c r="F7">
        <f>41-Table3[[#This Row],[GP_A]]</f>
        <v>39</v>
      </c>
      <c r="G7">
        <f>COUNTIFS(DataRegularSeason20242025!$E$3:$E$1315,$A7,DataRegularSeason20242025!$N$3:$N$1315,1)</f>
        <v>2</v>
      </c>
      <c r="H7">
        <f>41-Table3[[#This Row],[GP_H]]</f>
        <v>39</v>
      </c>
      <c r="I7">
        <f>E7+G7</f>
        <v>4</v>
      </c>
      <c r="J7">
        <f>82-Table3[[#This Row],[GP]]</f>
        <v>78</v>
      </c>
      <c r="K7">
        <f>COUNTIFS(DataRegularSeason20242025!$D$3:$D$1315,$A7, DataRegularSeason20242025!$L$3:$L$1315, $A7,DataRegularSeason20242025!$N$3:$N$1315,1)</f>
        <v>2</v>
      </c>
      <c r="L7">
        <f>COUNTIFS(DataRegularSeason20242025!$D$3:$D$1315,$A7, DataRegularSeason20242025!$L$3:$L$1315, $A7,DataRegularSeason20242025!$N$3:$N$1315,1,DataRegularSeason20242025!$M$3:$M$1315,"REG")</f>
        <v>1</v>
      </c>
      <c r="M7">
        <f>COUNTIFS(DataRegularSeason20242025!$D$3:$D$1315,$A7, DataRegularSeason20242025!$L$3:$L$1315, $A7,DataRegularSeason20242025!$N$3:$N$1315,1,DataRegularSeason20242025!$M$3:$M$1315,"OT")</f>
        <v>1</v>
      </c>
      <c r="N7">
        <f>COUNTIFS(DataRegularSeason20242025!$D$3:$D$1315,$A7, DataRegularSeason20242025!$L$3:$L$1315, $A7,DataRegularSeason20242025!$N$3:$N$1315,1,DataRegularSeason20242025!$M$3:$M$1315,"SO")</f>
        <v>0</v>
      </c>
      <c r="O7">
        <f>E7-K7</f>
        <v>0</v>
      </c>
      <c r="P7">
        <f>COUNTIFS(DataRegularSeason20242025!$D$3:$D$1315,$A7, DataRegularSeason20242025!$S$3:$S$1315, $A7,DataRegularSeason20242025!$M$3:$M$1315,"REG")</f>
        <v>0</v>
      </c>
      <c r="Q7">
        <f>COUNTIFS(DataRegularSeason20242025!$D$3:$D$1315,$A7, DataRegularSeason20242025!$S$3:$S$1315, $A7,DataRegularSeason20242025!$M$3:$M$1315,"OT")</f>
        <v>0</v>
      </c>
      <c r="R7">
        <f>COUNTIFS(DataRegularSeason20242025!$D$3:$D$1315,$A7, DataRegularSeason20242025!$S$3:$S$1315, $A7,DataRegularSeason20242025!$M$3:$M$1315,"SO")</f>
        <v>0</v>
      </c>
      <c r="S7">
        <f>COUNTIFS(DataRegularSeason20242025!$E$3:$E$1315,$A7, DataRegularSeason20242025!$L$3:$L$1315, $A7, DataRegularSeason20242025!$N$3:$N$1315,1)</f>
        <v>2</v>
      </c>
      <c r="T7">
        <f>COUNTIFS(DataRegularSeason20242025!$E$3:$E$1315,$A7, DataRegularSeason20242025!$L$3:$L$1315, $A7,DataRegularSeason20242025!$N$3:$N$1315,1,DataRegularSeason20242025!$M$3:$M$1315,"REG")</f>
        <v>2</v>
      </c>
      <c r="U7">
        <f>COUNTIFS(DataRegularSeason20242025!$E$3:$E$1315,$A7, DataRegularSeason20242025!$L$3:$L$1315, $A7,DataRegularSeason20242025!$N$3:$N$1315,1,DataRegularSeason20242025!$M$3:$M$1315,"OT")</f>
        <v>0</v>
      </c>
      <c r="V7">
        <f>COUNTIFS(DataRegularSeason20242025!$E$3:$E$1315,$A7, DataRegularSeason20242025!$L$3:$L$1315, $A7,DataRegularSeason20242025!$N$3:$N$1315,1,DataRegularSeason20242025!$M$3:$M$1315,"SO")</f>
        <v>0</v>
      </c>
      <c r="W7">
        <f>G7-S7</f>
        <v>0</v>
      </c>
      <c r="X7">
        <f>COUNTIFS(DataRegularSeason20242025!$E$3:$E$1315,$A7, DataRegularSeason20242025!$S$3:$S$1315, $A7,DataRegularSeason20242025!$M$3:$M$1315,"REG")</f>
        <v>0</v>
      </c>
      <c r="Y7">
        <f>COUNTIFS(DataRegularSeason20242025!$E$3:$E$1315,$A7, DataRegularSeason20242025!$S$3:$S$1315, $A7,DataRegularSeason20242025!$M$3:$M$1315,"OT")</f>
        <v>0</v>
      </c>
      <c r="Z7">
        <f>COUNTIFS(DataRegularSeason20242025!$E$3:$E$1315,$A7, DataRegularSeason20242025!$S$3:$S$1315, $A7,DataRegularSeason20242025!$M$3:$M$1315,"SO")</f>
        <v>0</v>
      </c>
      <c r="AA7">
        <f>Table3[[#This Row],[W_A]]+Table3[[#This Row],[W_H]]</f>
        <v>4</v>
      </c>
      <c r="AB7">
        <f>Table3[[#This Row],[L_A]]+Table3[[#This Row],[L_H]]</f>
        <v>0</v>
      </c>
      <c r="AC7">
        <f>Table3[[#This Row],[RW_A]]+Table3[[#This Row],[RW_H]]</f>
        <v>3</v>
      </c>
      <c r="AD7">
        <f>Table3[[#This Row],[RL_A]]+Table3[[#This Row],[RL_H]]</f>
        <v>0</v>
      </c>
      <c r="AE7">
        <f>Table3[[#This Row],[OTW_A]]+Table3[[#This Row],[OTW_H]]</f>
        <v>1</v>
      </c>
      <c r="AF7">
        <f>Table3[[#This Row],[OTL_A]]+Table3[[#This Row],[OTL_H]]</f>
        <v>0</v>
      </c>
      <c r="AG7">
        <f>Table3[[#This Row],[SOW_A]]+Table3[[#This Row],[SOW_H]]</f>
        <v>0</v>
      </c>
      <c r="AH7">
        <f>Table3[[#This Row],[SOL_A]]+Table3[[#This Row],[SOL_H]]</f>
        <v>0</v>
      </c>
      <c r="AI7">
        <f>(2*(Table3[[#This Row],[W_A]]+Table3[[#This Row],[W_H]]))+Table3[[#This Row],[OTL_A]]+Table3[[#This Row],[SOL_A]]+Table3[[#This Row],[OTL_H]]+Table3[[#This Row],[SOL_H]]</f>
        <v>8</v>
      </c>
      <c r="AJ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11</v>
      </c>
      <c r="AK7" s="33">
        <f>Table3[[#This Row],[PTS]]/(2*Table3[[#This Row],[GP]])</f>
        <v>1</v>
      </c>
      <c r="AL7">
        <f>(2*Table3[[#This Row],[GR]])+Table3[[#This Row],[PTS]]</f>
        <v>164</v>
      </c>
      <c r="AM7">
        <f>(3*Table3[[#This Row],[GR]])+Table3[[#This Row],[PTS2]]</f>
        <v>245</v>
      </c>
      <c r="AN7" s="2" t="str">
        <f>_xlfn.CONCAT(TEXT(Table3[[#This Row],[W]], "0"), "-", TEXT(Table3[[#This Row],[L]],"0"), "-", TEXT(Table3[[#This Row],[OTL]], "0"))</f>
        <v>4-0-0</v>
      </c>
      <c r="AO7">
        <f>SUMIF(DataRegularSeason20242025!$D$3:$D$1315,$A7, DataRegularSeason20242025!$J$3:$J$1315)</f>
        <v>10</v>
      </c>
      <c r="AP7">
        <f>SUMIF(DataRegularSeason20242025!$D$3:$D$1315,$A7, DataRegularSeason20242025!$K$3:$K$1315)</f>
        <v>6</v>
      </c>
      <c r="AQ7">
        <f>AO7-AP7</f>
        <v>4</v>
      </c>
      <c r="AR7">
        <f>SUMIF(DataRegularSeason20242025!$E$3:$E$1315,$A7,DataRegularSeason20242025!$K$3:$K$1315)</f>
        <v>9</v>
      </c>
      <c r="AS7">
        <f>SUMIF(DataRegularSeason20242025!$E$3:$E$1315,$A7,DataRegularSeason20242025!$J$3:$J$1315)</f>
        <v>4</v>
      </c>
      <c r="AT7">
        <f>AR7-AS7</f>
        <v>5</v>
      </c>
      <c r="AU7">
        <f>AO7+AR7</f>
        <v>19</v>
      </c>
      <c r="AV7">
        <f>AP7+AS7</f>
        <v>10</v>
      </c>
      <c r="AW7">
        <f>AU7-AV7</f>
        <v>9</v>
      </c>
      <c r="AX7" s="35">
        <f>Table3[[#This Row],[GF]]/Table3[[#This Row],[GP]]</f>
        <v>4.75</v>
      </c>
      <c r="AY7" s="35">
        <f>Table3[[#This Row],[GA]]/Table3[[#This Row],[GP]]</f>
        <v>2.5</v>
      </c>
      <c r="AZ7" s="35">
        <f>(Table3[[#This Row],[GFPG]]-Table3[[#This Row],[GAPG]])/Table3[[#This Row],[GP]]</f>
        <v>0.5625</v>
      </c>
      <c r="BA7">
        <f>COUNTIFS(DataRegularSeason20242025!$D$3:$D$1315,$A7,DataRegularSeason20242025!$H$3:$H$1315, $A7)</f>
        <v>2</v>
      </c>
      <c r="BB7">
        <f>COUNTIFS(DataRegularSeason20242025!$E$3:$E$1315,$A7,DataRegularSeason20242025!$H$3:$H$1315, $A7)</f>
        <v>2</v>
      </c>
      <c r="BC7">
        <f>BA7+BB7</f>
        <v>4</v>
      </c>
      <c r="BD7">
        <f>E7-BA7</f>
        <v>0</v>
      </c>
      <c r="BE7">
        <f>G7-BB7</f>
        <v>0</v>
      </c>
      <c r="BF7">
        <f>BD7+BE7</f>
        <v>0</v>
      </c>
    </row>
    <row r="8" spans="1:60" x14ac:dyDescent="0.25">
      <c r="A8" t="s">
        <v>17</v>
      </c>
      <c r="B8" t="s">
        <v>97</v>
      </c>
      <c r="C8" t="s">
        <v>95</v>
      </c>
      <c r="D8">
        <f>COUNTIFS(DataRegularSeason20242025!$D$3:$D$1315,$A8,DataRegularSeason20242025!$R$3:$R$1315,1) + COUNTIFS(DataRegularSeason20242025!$E$3:$E$1315,$A8,DataRegularSeason20242025!$R$3:$R$1315,1)</f>
        <v>4</v>
      </c>
      <c r="E8">
        <f>COUNTIFS(DataRegularSeason20242025!$N$3:$N$1315,1,DataRegularSeason20242025!$D$3:$D$1315,$A8)</f>
        <v>4</v>
      </c>
      <c r="F8">
        <f>41-Table3[[#This Row],[GP_A]]</f>
        <v>37</v>
      </c>
      <c r="G8">
        <f>COUNTIFS(DataRegularSeason20242025!$E$3:$E$1315,$A8,DataRegularSeason20242025!$N$3:$N$1315,1)</f>
        <v>1</v>
      </c>
      <c r="H8">
        <f>41-Table3[[#This Row],[GP_H]]</f>
        <v>40</v>
      </c>
      <c r="I8">
        <f>E8+G8</f>
        <v>5</v>
      </c>
      <c r="J8">
        <f>82-Table3[[#This Row],[GP]]</f>
        <v>77</v>
      </c>
      <c r="K8">
        <f>COUNTIFS(DataRegularSeason20242025!$D$3:$D$1315,$A8, DataRegularSeason20242025!$L$3:$L$1315, $A8,DataRegularSeason20242025!$N$3:$N$1315,1)</f>
        <v>1</v>
      </c>
      <c r="L8">
        <f>COUNTIFS(DataRegularSeason20242025!$D$3:$D$1315,$A8, DataRegularSeason20242025!$L$3:$L$1315, $A8,DataRegularSeason20242025!$N$3:$N$1315,1,DataRegularSeason20242025!$M$3:$M$1315,"REG")</f>
        <v>1</v>
      </c>
      <c r="M8">
        <f>COUNTIFS(DataRegularSeason20242025!$D$3:$D$1315,$A8, DataRegularSeason20242025!$L$3:$L$1315, $A8,DataRegularSeason20242025!$N$3:$N$1315,1,DataRegularSeason20242025!$M$3:$M$1315,"OT")</f>
        <v>0</v>
      </c>
      <c r="N8">
        <f>COUNTIFS(DataRegularSeason20242025!$D$3:$D$1315,$A8, DataRegularSeason20242025!$L$3:$L$1315, $A8,DataRegularSeason20242025!$N$3:$N$1315,1,DataRegularSeason20242025!$M$3:$M$1315,"SO")</f>
        <v>0</v>
      </c>
      <c r="O8">
        <f>E8-K8</f>
        <v>3</v>
      </c>
      <c r="P8">
        <f>COUNTIFS(DataRegularSeason20242025!$D$3:$D$1315,$A8, DataRegularSeason20242025!$S$3:$S$1315, $A8,DataRegularSeason20242025!$M$3:$M$1315,"REG")</f>
        <v>2</v>
      </c>
      <c r="Q8">
        <f>COUNTIFS(DataRegularSeason20242025!$D$3:$D$1315,$A8, DataRegularSeason20242025!$S$3:$S$1315, $A8,DataRegularSeason20242025!$M$3:$M$1315,"OT")</f>
        <v>1</v>
      </c>
      <c r="R8">
        <f>COUNTIFS(DataRegularSeason20242025!$D$3:$D$1315,$A8, DataRegularSeason20242025!$S$3:$S$1315, $A8,DataRegularSeason20242025!$M$3:$M$1315,"SO")</f>
        <v>0</v>
      </c>
      <c r="S8">
        <f>COUNTIFS(DataRegularSeason20242025!$E$3:$E$1315,$A8, DataRegularSeason20242025!$L$3:$L$1315, $A8, DataRegularSeason20242025!$N$3:$N$1315,1)</f>
        <v>1</v>
      </c>
      <c r="T8">
        <f>COUNTIFS(DataRegularSeason20242025!$E$3:$E$1315,$A8, DataRegularSeason20242025!$L$3:$L$1315, $A8,DataRegularSeason20242025!$N$3:$N$1315,1,DataRegularSeason20242025!$M$3:$M$1315,"REG")</f>
        <v>1</v>
      </c>
      <c r="U8">
        <f>COUNTIFS(DataRegularSeason20242025!$E$3:$E$1315,$A8, DataRegularSeason20242025!$L$3:$L$1315, $A8,DataRegularSeason20242025!$N$3:$N$1315,1,DataRegularSeason20242025!$M$3:$M$1315,"OT")</f>
        <v>0</v>
      </c>
      <c r="V8">
        <f>COUNTIFS(DataRegularSeason20242025!$E$3:$E$1315,$A8, DataRegularSeason20242025!$L$3:$L$1315, $A8,DataRegularSeason20242025!$N$3:$N$1315,1,DataRegularSeason20242025!$M$3:$M$1315,"SO")</f>
        <v>0</v>
      </c>
      <c r="W8">
        <f>G8-S8</f>
        <v>0</v>
      </c>
      <c r="X8">
        <f>COUNTIFS(DataRegularSeason20242025!$E$3:$E$1315,$A8, DataRegularSeason20242025!$S$3:$S$1315, $A8,DataRegularSeason20242025!$M$3:$M$1315,"REG")</f>
        <v>0</v>
      </c>
      <c r="Y8">
        <f>COUNTIFS(DataRegularSeason20242025!$E$3:$E$1315,$A8, DataRegularSeason20242025!$S$3:$S$1315, $A8,DataRegularSeason20242025!$M$3:$M$1315,"OT")</f>
        <v>0</v>
      </c>
      <c r="Z8">
        <f>COUNTIFS(DataRegularSeason20242025!$E$3:$E$1315,$A8, DataRegularSeason20242025!$S$3:$S$1315, $A8,DataRegularSeason20242025!$M$3:$M$1315,"SO")</f>
        <v>0</v>
      </c>
      <c r="AA8">
        <f>Table3[[#This Row],[W_A]]+Table3[[#This Row],[W_H]]</f>
        <v>2</v>
      </c>
      <c r="AB8">
        <f>Table3[[#This Row],[L_A]]+Table3[[#This Row],[L_H]]</f>
        <v>3</v>
      </c>
      <c r="AC8">
        <f>Table3[[#This Row],[RW_A]]+Table3[[#This Row],[RW_H]]</f>
        <v>2</v>
      </c>
      <c r="AD8">
        <f>Table3[[#This Row],[RL_A]]+Table3[[#This Row],[RL_H]]</f>
        <v>2</v>
      </c>
      <c r="AE8">
        <f>Table3[[#This Row],[OTW_A]]+Table3[[#This Row],[OTW_H]]</f>
        <v>0</v>
      </c>
      <c r="AF8">
        <f>Table3[[#This Row],[OTL_A]]+Table3[[#This Row],[OTL_H]]</f>
        <v>1</v>
      </c>
      <c r="AG8">
        <f>Table3[[#This Row],[SOW_A]]+Table3[[#This Row],[SOW_H]]</f>
        <v>0</v>
      </c>
      <c r="AH8">
        <f>Table3[[#This Row],[SOL_A]]+Table3[[#This Row],[SOL_H]]</f>
        <v>0</v>
      </c>
      <c r="AI8">
        <f>(2*(Table3[[#This Row],[W_A]]+Table3[[#This Row],[W_H]]))+Table3[[#This Row],[OTL_A]]+Table3[[#This Row],[SOL_A]]+Table3[[#This Row],[OTL_H]]+Table3[[#This Row],[SOL_H]]</f>
        <v>5</v>
      </c>
      <c r="AJ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AK8" s="33">
        <f>Table3[[#This Row],[PTS]]/(2*Table3[[#This Row],[GP]])</f>
        <v>0.5</v>
      </c>
      <c r="AL8">
        <f>(2*Table3[[#This Row],[GR]])+Table3[[#This Row],[PTS]]</f>
        <v>159</v>
      </c>
      <c r="AM8">
        <f>(3*Table3[[#This Row],[GR]])+Table3[[#This Row],[PTS2]]</f>
        <v>238</v>
      </c>
      <c r="AN8" s="2" t="str">
        <f>_xlfn.CONCAT(TEXT(Table3[[#This Row],[W]], "0"), "-", TEXT(Table3[[#This Row],[L]],"0"), "-", TEXT(Table3[[#This Row],[OTL]], "0"))</f>
        <v>2-3-1</v>
      </c>
      <c r="AO8">
        <f>SUMIF(DataRegularSeason20242025!$D$3:$D$1315,$A8, DataRegularSeason20242025!$J$3:$J$1315)</f>
        <v>9</v>
      </c>
      <c r="AP8">
        <f>SUMIF(DataRegularSeason20242025!$D$3:$D$1315,$A8, DataRegularSeason20242025!$K$3:$K$1315)</f>
        <v>12</v>
      </c>
      <c r="AQ8">
        <f>AO8-AP8</f>
        <v>-3</v>
      </c>
      <c r="AR8">
        <f>SUMIF(DataRegularSeason20242025!$E$3:$E$1315,$A8,DataRegularSeason20242025!$K$3:$K$1315)</f>
        <v>4</v>
      </c>
      <c r="AS8">
        <f>SUMIF(DataRegularSeason20242025!$E$3:$E$1315,$A8,DataRegularSeason20242025!$J$3:$J$1315)</f>
        <v>2</v>
      </c>
      <c r="AT8">
        <f>AR8-AS8</f>
        <v>2</v>
      </c>
      <c r="AU8">
        <f>AO8+AR8</f>
        <v>13</v>
      </c>
      <c r="AV8">
        <f>AP8+AS8</f>
        <v>14</v>
      </c>
      <c r="AW8">
        <f>AU8-AV8</f>
        <v>-1</v>
      </c>
      <c r="AX8" s="35">
        <f>Table3[[#This Row],[GF]]/Table3[[#This Row],[GP]]</f>
        <v>2.6</v>
      </c>
      <c r="AY8" s="35">
        <f>Table3[[#This Row],[GA]]/Table3[[#This Row],[GP]]</f>
        <v>2.8</v>
      </c>
      <c r="AZ8" s="35">
        <f>(Table3[[#This Row],[GFPG]]-Table3[[#This Row],[GAPG]])/Table3[[#This Row],[GP]]</f>
        <v>-3.9999999999999945E-2</v>
      </c>
      <c r="BA8">
        <f>COUNTIFS(DataRegularSeason20242025!$D$3:$D$1315,$A8,DataRegularSeason20242025!$H$3:$H$1315, $A8)</f>
        <v>0</v>
      </c>
      <c r="BB8">
        <f>COUNTIFS(DataRegularSeason20242025!$E$3:$E$1315,$A8,DataRegularSeason20242025!$H$3:$H$1315, $A8)</f>
        <v>2</v>
      </c>
      <c r="BC8">
        <f>BA8+BB8</f>
        <v>2</v>
      </c>
      <c r="BD8">
        <f>E8-BA8</f>
        <v>4</v>
      </c>
      <c r="BE8">
        <f>G8-BB8</f>
        <v>-1</v>
      </c>
      <c r="BF8">
        <f>BD8+BE8</f>
        <v>3</v>
      </c>
    </row>
    <row r="9" spans="1:60" x14ac:dyDescent="0.25">
      <c r="A9" t="s">
        <v>26</v>
      </c>
      <c r="B9" t="s">
        <v>97</v>
      </c>
      <c r="C9" t="s">
        <v>95</v>
      </c>
      <c r="D9">
        <f>COUNTIFS(DataRegularSeason20242025!$D$3:$D$1315,$A9,DataRegularSeason20242025!$R$3:$R$1315,1) + COUNTIFS(DataRegularSeason20242025!$E$3:$E$1315,$A9,DataRegularSeason20242025!$R$3:$R$1315,1)</f>
        <v>2</v>
      </c>
      <c r="E9">
        <f>COUNTIFS(DataRegularSeason20242025!$N$3:$N$1315,1,DataRegularSeason20242025!$D$3:$D$1315,$A9)</f>
        <v>1</v>
      </c>
      <c r="F9">
        <f>41-Table3[[#This Row],[GP_A]]</f>
        <v>40</v>
      </c>
      <c r="G9">
        <f>COUNTIFS(DataRegularSeason20242025!$E$3:$E$1315,$A9,DataRegularSeason20242025!$N$3:$N$1315,1)</f>
        <v>3</v>
      </c>
      <c r="H9">
        <f>41-Table3[[#This Row],[GP_H]]</f>
        <v>38</v>
      </c>
      <c r="I9">
        <f>E9+G9</f>
        <v>4</v>
      </c>
      <c r="J9">
        <f>82-Table3[[#This Row],[GP]]</f>
        <v>78</v>
      </c>
      <c r="K9">
        <f>COUNTIFS(DataRegularSeason20242025!$D$3:$D$1315,$A9, DataRegularSeason20242025!$L$3:$L$1315, $A9,DataRegularSeason20242025!$N$3:$N$1315,1)</f>
        <v>0</v>
      </c>
      <c r="L9">
        <f>COUNTIFS(DataRegularSeason20242025!$D$3:$D$1315,$A9, DataRegularSeason20242025!$L$3:$L$1315, $A9,DataRegularSeason20242025!$N$3:$N$1315,1,DataRegularSeason20242025!$M$3:$M$1315,"REG")</f>
        <v>0</v>
      </c>
      <c r="M9">
        <f>COUNTIFS(DataRegularSeason20242025!$D$3:$D$1315,$A9, DataRegularSeason20242025!$L$3:$L$1315, $A9,DataRegularSeason20242025!$N$3:$N$1315,1,DataRegularSeason20242025!$M$3:$M$1315,"OT")</f>
        <v>0</v>
      </c>
      <c r="N9">
        <f>COUNTIFS(DataRegularSeason20242025!$D$3:$D$1315,$A9, DataRegularSeason20242025!$L$3:$L$1315, $A9,DataRegularSeason20242025!$N$3:$N$1315,1,DataRegularSeason20242025!$M$3:$M$1315,"SO")</f>
        <v>0</v>
      </c>
      <c r="O9">
        <f>E9-K9</f>
        <v>1</v>
      </c>
      <c r="P9">
        <f>COUNTIFS(DataRegularSeason20242025!$D$3:$D$1315,$A9, DataRegularSeason20242025!$S$3:$S$1315, $A9,DataRegularSeason20242025!$M$3:$M$1315,"REG")</f>
        <v>1</v>
      </c>
      <c r="Q9">
        <f>COUNTIFS(DataRegularSeason20242025!$D$3:$D$1315,$A9, DataRegularSeason20242025!$S$3:$S$1315, $A9,DataRegularSeason20242025!$M$3:$M$1315,"OT")</f>
        <v>0</v>
      </c>
      <c r="R9">
        <f>COUNTIFS(DataRegularSeason20242025!$D$3:$D$1315,$A9, DataRegularSeason20242025!$S$3:$S$1315, $A9,DataRegularSeason20242025!$M$3:$M$1315,"SO")</f>
        <v>0</v>
      </c>
      <c r="S9">
        <f>COUNTIFS(DataRegularSeason20242025!$E$3:$E$1315,$A9, DataRegularSeason20242025!$L$3:$L$1315, $A9, DataRegularSeason20242025!$N$3:$N$1315,1)</f>
        <v>0</v>
      </c>
      <c r="T9">
        <f>COUNTIFS(DataRegularSeason20242025!$E$3:$E$1315,$A9, DataRegularSeason20242025!$L$3:$L$1315, $A9,DataRegularSeason20242025!$N$3:$N$1315,1,DataRegularSeason20242025!$M$3:$M$1315,"REG")</f>
        <v>0</v>
      </c>
      <c r="U9">
        <f>COUNTIFS(DataRegularSeason20242025!$E$3:$E$1315,$A9, DataRegularSeason20242025!$L$3:$L$1315, $A9,DataRegularSeason20242025!$N$3:$N$1315,1,DataRegularSeason20242025!$M$3:$M$1315,"OT")</f>
        <v>0</v>
      </c>
      <c r="V9">
        <f>COUNTIFS(DataRegularSeason20242025!$E$3:$E$1315,$A9, DataRegularSeason20242025!$L$3:$L$1315, $A9,DataRegularSeason20242025!$N$3:$N$1315,1,DataRegularSeason20242025!$M$3:$M$1315,"SO")</f>
        <v>0</v>
      </c>
      <c r="W9">
        <f>G9-S9</f>
        <v>3</v>
      </c>
      <c r="X9">
        <f>COUNTIFS(DataRegularSeason20242025!$E$3:$E$1315,$A9, DataRegularSeason20242025!$S$3:$S$1315, $A9,DataRegularSeason20242025!$M$3:$M$1315,"REG")</f>
        <v>3</v>
      </c>
      <c r="Y9">
        <f>COUNTIFS(DataRegularSeason20242025!$E$3:$E$1315,$A9, DataRegularSeason20242025!$S$3:$S$1315, $A9,DataRegularSeason20242025!$M$3:$M$1315,"OT")</f>
        <v>0</v>
      </c>
      <c r="Z9">
        <f>COUNTIFS(DataRegularSeason20242025!$E$3:$E$1315,$A9, DataRegularSeason20242025!$S$3:$S$1315, $A9,DataRegularSeason20242025!$M$3:$M$1315,"SO")</f>
        <v>0</v>
      </c>
      <c r="AA9">
        <f>Table3[[#This Row],[W_A]]+Table3[[#This Row],[W_H]]</f>
        <v>0</v>
      </c>
      <c r="AB9">
        <f>Table3[[#This Row],[L_A]]+Table3[[#This Row],[L_H]]</f>
        <v>4</v>
      </c>
      <c r="AC9">
        <f>Table3[[#This Row],[RW_A]]+Table3[[#This Row],[RW_H]]</f>
        <v>0</v>
      </c>
      <c r="AD9">
        <f>Table3[[#This Row],[RL_A]]+Table3[[#This Row],[RL_H]]</f>
        <v>4</v>
      </c>
      <c r="AE9">
        <f>Table3[[#This Row],[OTW_A]]+Table3[[#This Row],[OTW_H]]</f>
        <v>0</v>
      </c>
      <c r="AF9">
        <f>Table3[[#This Row],[OTL_A]]+Table3[[#This Row],[OTL_H]]</f>
        <v>0</v>
      </c>
      <c r="AG9">
        <f>Table3[[#This Row],[SOW_A]]+Table3[[#This Row],[SOW_H]]</f>
        <v>0</v>
      </c>
      <c r="AH9">
        <f>Table3[[#This Row],[SOL_A]]+Table3[[#This Row],[SOL_H]]</f>
        <v>0</v>
      </c>
      <c r="AI9">
        <f>(2*(Table3[[#This Row],[W_A]]+Table3[[#This Row],[W_H]]))+Table3[[#This Row],[OTL_A]]+Table3[[#This Row],[SOL_A]]+Table3[[#This Row],[OTL_H]]+Table3[[#This Row],[SOL_H]]</f>
        <v>0</v>
      </c>
      <c r="AJ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0</v>
      </c>
      <c r="AK9" s="33">
        <f>Table3[[#This Row],[PTS]]/(2*Table3[[#This Row],[GP]])</f>
        <v>0</v>
      </c>
      <c r="AL9">
        <f>(2*Table3[[#This Row],[GR]])+Table3[[#This Row],[PTS]]</f>
        <v>156</v>
      </c>
      <c r="AM9">
        <f>(3*Table3[[#This Row],[GR]])+Table3[[#This Row],[PTS2]]</f>
        <v>234</v>
      </c>
      <c r="AN9" s="2" t="str">
        <f>_xlfn.CONCAT(TEXT(Table3[[#This Row],[W]], "0"), "-", TEXT(Table3[[#This Row],[L]],"0"), "-", TEXT(Table3[[#This Row],[OTL]], "0"))</f>
        <v>0-4-0</v>
      </c>
      <c r="AO9">
        <f>SUMIF(DataRegularSeason20242025!$D$3:$D$1315,$A9, DataRegularSeason20242025!$J$3:$J$1315)</f>
        <v>4</v>
      </c>
      <c r="AP9">
        <f>SUMIF(DataRegularSeason20242025!$D$3:$D$1315,$A9, DataRegularSeason20242025!$K$3:$K$1315)</f>
        <v>8</v>
      </c>
      <c r="AQ9">
        <f>AO9-AP9</f>
        <v>-4</v>
      </c>
      <c r="AR9">
        <f>SUMIF(DataRegularSeason20242025!$E$3:$E$1315,$A9,DataRegularSeason20242025!$K$3:$K$1315)</f>
        <v>9</v>
      </c>
      <c r="AS9">
        <f>SUMIF(DataRegularSeason20242025!$E$3:$E$1315,$A9,DataRegularSeason20242025!$J$3:$J$1315)</f>
        <v>17</v>
      </c>
      <c r="AT9">
        <f>AR9-AS9</f>
        <v>-8</v>
      </c>
      <c r="AU9">
        <f>AO9+AR9</f>
        <v>13</v>
      </c>
      <c r="AV9">
        <f>AP9+AS9</f>
        <v>25</v>
      </c>
      <c r="AW9">
        <f>AU9-AV9</f>
        <v>-12</v>
      </c>
      <c r="AX9" s="35">
        <f>Table3[[#This Row],[GF]]/Table3[[#This Row],[GP]]</f>
        <v>3.25</v>
      </c>
      <c r="AY9" s="35">
        <f>Table3[[#This Row],[GA]]/Table3[[#This Row],[GP]]</f>
        <v>6.25</v>
      </c>
      <c r="AZ9" s="35">
        <f>(Table3[[#This Row],[GFPG]]-Table3[[#This Row],[GAPG]])/Table3[[#This Row],[GP]]</f>
        <v>-0.75</v>
      </c>
      <c r="BA9">
        <f>COUNTIFS(DataRegularSeason20242025!$D$3:$D$1315,$A9,DataRegularSeason20242025!$H$3:$H$1315, $A9)</f>
        <v>0</v>
      </c>
      <c r="BB9">
        <f>COUNTIFS(DataRegularSeason20242025!$E$3:$E$1315,$A9,DataRegularSeason20242025!$H$3:$H$1315, $A9)</f>
        <v>3</v>
      </c>
      <c r="BC9">
        <f>BA9+BB9</f>
        <v>3</v>
      </c>
      <c r="BD9">
        <f>E9-BA9</f>
        <v>1</v>
      </c>
      <c r="BE9">
        <f>G9-BB9</f>
        <v>0</v>
      </c>
      <c r="BF9">
        <f>BD9+BE9</f>
        <v>1</v>
      </c>
    </row>
    <row r="10" spans="1:60" x14ac:dyDescent="0.25">
      <c r="A10" t="s">
        <v>34</v>
      </c>
      <c r="B10" t="s">
        <v>97</v>
      </c>
      <c r="C10" t="s">
        <v>95</v>
      </c>
      <c r="D10">
        <f>COUNTIFS(DataRegularSeason20242025!$D$3:$D$1315,$A10,DataRegularSeason20242025!$R$3:$R$1315,1) + COUNTIFS(DataRegularSeason20242025!$E$3:$E$1315,$A10,DataRegularSeason20242025!$R$3:$R$1315,1)</f>
        <v>0</v>
      </c>
      <c r="E10">
        <f>COUNTIFS(DataRegularSeason20242025!$N$3:$N$1315,1,DataRegularSeason20242025!$D$3:$D$1315,$A10)</f>
        <v>2</v>
      </c>
      <c r="F10">
        <f>41-Table3[[#This Row],[GP_A]]</f>
        <v>39</v>
      </c>
      <c r="G10">
        <f>COUNTIFS(DataRegularSeason20242025!$E$3:$E$1315,$A10,DataRegularSeason20242025!$N$3:$N$1315,1)</f>
        <v>3</v>
      </c>
      <c r="H10">
        <f>41-Table3[[#This Row],[GP_H]]</f>
        <v>38</v>
      </c>
      <c r="I10">
        <f>E10+G10</f>
        <v>5</v>
      </c>
      <c r="J10">
        <f>82-Table3[[#This Row],[GP]]</f>
        <v>77</v>
      </c>
      <c r="K10">
        <f>COUNTIFS(DataRegularSeason20242025!$D$3:$D$1315,$A10, DataRegularSeason20242025!$L$3:$L$1315, $A10,DataRegularSeason20242025!$N$3:$N$1315,1)</f>
        <v>1</v>
      </c>
      <c r="L10">
        <f>COUNTIFS(DataRegularSeason20242025!$D$3:$D$1315,$A10, DataRegularSeason20242025!$L$3:$L$1315, $A10,DataRegularSeason20242025!$N$3:$N$1315,1,DataRegularSeason20242025!$M$3:$M$1315,"REG")</f>
        <v>1</v>
      </c>
      <c r="M10">
        <f>COUNTIFS(DataRegularSeason20242025!$D$3:$D$1315,$A10, DataRegularSeason20242025!$L$3:$L$1315, $A10,DataRegularSeason20242025!$N$3:$N$1315,1,DataRegularSeason20242025!$M$3:$M$1315,"OT")</f>
        <v>0</v>
      </c>
      <c r="N10">
        <f>COUNTIFS(DataRegularSeason20242025!$D$3:$D$1315,$A10, DataRegularSeason20242025!$L$3:$L$1315, $A10,DataRegularSeason20242025!$N$3:$N$1315,1,DataRegularSeason20242025!$M$3:$M$1315,"SO")</f>
        <v>0</v>
      </c>
      <c r="O10">
        <f>E10-K10</f>
        <v>1</v>
      </c>
      <c r="P10">
        <f>COUNTIFS(DataRegularSeason20242025!$D$3:$D$1315,$A10, DataRegularSeason20242025!$S$3:$S$1315, $A10,DataRegularSeason20242025!$M$3:$M$1315,"REG")</f>
        <v>1</v>
      </c>
      <c r="Q10">
        <f>COUNTIFS(DataRegularSeason20242025!$D$3:$D$1315,$A10, DataRegularSeason20242025!$S$3:$S$1315, $A10,DataRegularSeason20242025!$M$3:$M$1315,"OT")</f>
        <v>0</v>
      </c>
      <c r="R10">
        <f>COUNTIFS(DataRegularSeason20242025!$D$3:$D$1315,$A10, DataRegularSeason20242025!$S$3:$S$1315, $A10,DataRegularSeason20242025!$M$3:$M$1315,"SO")</f>
        <v>0</v>
      </c>
      <c r="S10">
        <f>COUNTIFS(DataRegularSeason20242025!$E$3:$E$1315,$A10, DataRegularSeason20242025!$L$3:$L$1315, $A10, DataRegularSeason20242025!$N$3:$N$1315,1)</f>
        <v>3</v>
      </c>
      <c r="T10">
        <f>COUNTIFS(DataRegularSeason20242025!$E$3:$E$1315,$A10, DataRegularSeason20242025!$L$3:$L$1315, $A10,DataRegularSeason20242025!$N$3:$N$1315,1,DataRegularSeason20242025!$M$3:$M$1315,"REG")</f>
        <v>2</v>
      </c>
      <c r="U10">
        <f>COUNTIFS(DataRegularSeason20242025!$E$3:$E$1315,$A10, DataRegularSeason20242025!$L$3:$L$1315, $A10,DataRegularSeason20242025!$N$3:$N$1315,1,DataRegularSeason20242025!$M$3:$M$1315,"OT")</f>
        <v>0</v>
      </c>
      <c r="V10">
        <f>COUNTIFS(DataRegularSeason20242025!$E$3:$E$1315,$A10, DataRegularSeason20242025!$L$3:$L$1315, $A10,DataRegularSeason20242025!$N$3:$N$1315,1,DataRegularSeason20242025!$M$3:$M$1315,"SO")</f>
        <v>1</v>
      </c>
      <c r="W10">
        <f>G10-S10</f>
        <v>0</v>
      </c>
      <c r="X10">
        <f>COUNTIFS(DataRegularSeason20242025!$E$3:$E$1315,$A10, DataRegularSeason20242025!$S$3:$S$1315, $A10,DataRegularSeason20242025!$M$3:$M$1315,"REG")</f>
        <v>0</v>
      </c>
      <c r="Y10">
        <f>COUNTIFS(DataRegularSeason20242025!$E$3:$E$1315,$A10, DataRegularSeason20242025!$S$3:$S$1315, $A10,DataRegularSeason20242025!$M$3:$M$1315,"OT")</f>
        <v>0</v>
      </c>
      <c r="Z10">
        <f>COUNTIFS(DataRegularSeason20242025!$E$3:$E$1315,$A10, DataRegularSeason20242025!$S$3:$S$1315, $A10,DataRegularSeason20242025!$M$3:$M$1315,"SO")</f>
        <v>0</v>
      </c>
      <c r="AA10">
        <f>Table3[[#This Row],[W_A]]+Table3[[#This Row],[W_H]]</f>
        <v>4</v>
      </c>
      <c r="AB10">
        <f>Table3[[#This Row],[L_A]]+Table3[[#This Row],[L_H]]</f>
        <v>1</v>
      </c>
      <c r="AC10">
        <f>Table3[[#This Row],[RW_A]]+Table3[[#This Row],[RW_H]]</f>
        <v>3</v>
      </c>
      <c r="AD10">
        <f>Table3[[#This Row],[RL_A]]+Table3[[#This Row],[RL_H]]</f>
        <v>1</v>
      </c>
      <c r="AE10">
        <f>Table3[[#This Row],[OTW_A]]+Table3[[#This Row],[OTW_H]]</f>
        <v>0</v>
      </c>
      <c r="AF10">
        <f>Table3[[#This Row],[OTL_A]]+Table3[[#This Row],[OTL_H]]</f>
        <v>0</v>
      </c>
      <c r="AG10">
        <f>Table3[[#This Row],[SOW_A]]+Table3[[#This Row],[SOW_H]]</f>
        <v>1</v>
      </c>
      <c r="AH10">
        <f>Table3[[#This Row],[SOL_A]]+Table3[[#This Row],[SOL_H]]</f>
        <v>0</v>
      </c>
      <c r="AI10">
        <f>(2*(Table3[[#This Row],[W_A]]+Table3[[#This Row],[W_H]]))+Table3[[#This Row],[OTL_A]]+Table3[[#This Row],[SOL_A]]+Table3[[#This Row],[OTL_H]]+Table3[[#This Row],[SOL_H]]</f>
        <v>8</v>
      </c>
      <c r="AJ1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11</v>
      </c>
      <c r="AK10" s="33">
        <f>Table3[[#This Row],[PTS]]/(2*Table3[[#This Row],[GP]])</f>
        <v>0.8</v>
      </c>
      <c r="AL10">
        <f>(2*Table3[[#This Row],[GR]])+Table3[[#This Row],[PTS]]</f>
        <v>162</v>
      </c>
      <c r="AM10">
        <f>(3*Table3[[#This Row],[GR]])+Table3[[#This Row],[PTS2]]</f>
        <v>242</v>
      </c>
      <c r="AN10" s="2" t="str">
        <f>_xlfn.CONCAT(TEXT(Table3[[#This Row],[W]], "0"), "-", TEXT(Table3[[#This Row],[L]],"0"), "-", TEXT(Table3[[#This Row],[OTL]], "0"))</f>
        <v>4-1-0</v>
      </c>
      <c r="AO10">
        <f>SUMIF(DataRegularSeason20242025!$D$3:$D$1315,$A10, DataRegularSeason20242025!$J$3:$J$1315)</f>
        <v>6</v>
      </c>
      <c r="AP10">
        <f>SUMIF(DataRegularSeason20242025!$D$3:$D$1315,$A10, DataRegularSeason20242025!$K$3:$K$1315)</f>
        <v>6</v>
      </c>
      <c r="AQ10">
        <f>AO10-AP10</f>
        <v>0</v>
      </c>
      <c r="AR10">
        <f>SUMIF(DataRegularSeason20242025!$E$3:$E$1315,$A10,DataRegularSeason20242025!$K$3:$K$1315)</f>
        <v>8</v>
      </c>
      <c r="AS10">
        <f>SUMIF(DataRegularSeason20242025!$E$3:$E$1315,$A10,DataRegularSeason20242025!$J$3:$J$1315)</f>
        <v>2</v>
      </c>
      <c r="AT10">
        <f>AR10-AS10</f>
        <v>6</v>
      </c>
      <c r="AU10">
        <f>AO10+AR10</f>
        <v>14</v>
      </c>
      <c r="AV10">
        <f>AP10+AS10</f>
        <v>8</v>
      </c>
      <c r="AW10">
        <f>AU10-AV10</f>
        <v>6</v>
      </c>
      <c r="AX10" s="35">
        <f>Table3[[#This Row],[GF]]/Table3[[#This Row],[GP]]</f>
        <v>2.8</v>
      </c>
      <c r="AY10" s="35">
        <f>Table3[[#This Row],[GA]]/Table3[[#This Row],[GP]]</f>
        <v>1.6</v>
      </c>
      <c r="AZ10" s="35">
        <f>(Table3[[#This Row],[GFPG]]-Table3[[#This Row],[GAPG]])/Table3[[#This Row],[GP]]</f>
        <v>0.23999999999999994</v>
      </c>
      <c r="BA10">
        <f>COUNTIFS(DataRegularSeason20242025!$D$3:$D$1315,$A10,DataRegularSeason20242025!$H$3:$H$1315, $A10)</f>
        <v>0</v>
      </c>
      <c r="BB10">
        <f>COUNTIFS(DataRegularSeason20242025!$E$3:$E$1315,$A10,DataRegularSeason20242025!$H$3:$H$1315, $A10)</f>
        <v>3</v>
      </c>
      <c r="BC10">
        <f>BA10+BB10</f>
        <v>3</v>
      </c>
      <c r="BD10">
        <f>E10-BA10</f>
        <v>2</v>
      </c>
      <c r="BE10">
        <f>G10-BB10</f>
        <v>0</v>
      </c>
      <c r="BF10">
        <f>BD10+BE10</f>
        <v>2</v>
      </c>
    </row>
    <row r="11" spans="1:60" x14ac:dyDescent="0.25">
      <c r="A11" t="s">
        <v>31</v>
      </c>
      <c r="B11" t="s">
        <v>98</v>
      </c>
      <c r="C11" t="s">
        <v>81</v>
      </c>
      <c r="D11">
        <f>COUNTIFS(DataRegularSeason20242025!$D$3:$D$1315,$A11,DataRegularSeason20242025!$R$3:$R$1315,1) + COUNTIFS(DataRegularSeason20242025!$E$3:$E$1315,$A11,DataRegularSeason20242025!$R$3:$R$1315,1)</f>
        <v>1</v>
      </c>
      <c r="E11">
        <f>COUNTIFS(DataRegularSeason20242025!$N$3:$N$1315,1,DataRegularSeason20242025!$D$3:$D$1315,$A11)</f>
        <v>1</v>
      </c>
      <c r="F11">
        <f>41-Table3[[#This Row],[GP_A]]</f>
        <v>40</v>
      </c>
      <c r="G11">
        <f>COUNTIFS(DataRegularSeason20242025!$E$3:$E$1315,$A11,DataRegularSeason20242025!$N$3:$N$1315,1)</f>
        <v>3</v>
      </c>
      <c r="H11">
        <f>41-Table3[[#This Row],[GP_H]]</f>
        <v>38</v>
      </c>
      <c r="I11">
        <f>E11+G11</f>
        <v>4</v>
      </c>
      <c r="J11">
        <f>82-Table3[[#This Row],[GP]]</f>
        <v>78</v>
      </c>
      <c r="K11">
        <f>COUNTIFS(DataRegularSeason20242025!$D$3:$D$1315,$A11, DataRegularSeason20242025!$L$3:$L$1315, $A11,DataRegularSeason20242025!$N$3:$N$1315,1)</f>
        <v>0</v>
      </c>
      <c r="L11">
        <f>COUNTIFS(DataRegularSeason20242025!$D$3:$D$1315,$A11, DataRegularSeason20242025!$L$3:$L$1315, $A11,DataRegularSeason20242025!$N$3:$N$1315,1,DataRegularSeason20242025!$M$3:$M$1315,"REG")</f>
        <v>0</v>
      </c>
      <c r="M11">
        <f>COUNTIFS(DataRegularSeason20242025!$D$3:$D$1315,$A11, DataRegularSeason20242025!$L$3:$L$1315, $A11,DataRegularSeason20242025!$N$3:$N$1315,1,DataRegularSeason20242025!$M$3:$M$1315,"OT")</f>
        <v>0</v>
      </c>
      <c r="N11">
        <f>COUNTIFS(DataRegularSeason20242025!$D$3:$D$1315,$A11, DataRegularSeason20242025!$L$3:$L$1315, $A11,DataRegularSeason20242025!$N$3:$N$1315,1,DataRegularSeason20242025!$M$3:$M$1315,"SO")</f>
        <v>0</v>
      </c>
      <c r="O11">
        <f>E11-K11</f>
        <v>1</v>
      </c>
      <c r="P11">
        <f>COUNTIFS(DataRegularSeason20242025!$D$3:$D$1315,$A11, DataRegularSeason20242025!$S$3:$S$1315, $A11,DataRegularSeason20242025!$M$3:$M$1315,"REG")</f>
        <v>1</v>
      </c>
      <c r="Q11">
        <f>COUNTIFS(DataRegularSeason20242025!$D$3:$D$1315,$A11, DataRegularSeason20242025!$S$3:$S$1315, $A11,DataRegularSeason20242025!$M$3:$M$1315,"OT")</f>
        <v>0</v>
      </c>
      <c r="R11">
        <f>COUNTIFS(DataRegularSeason20242025!$D$3:$D$1315,$A11, DataRegularSeason20242025!$S$3:$S$1315, $A11,DataRegularSeason20242025!$M$3:$M$1315,"SO")</f>
        <v>0</v>
      </c>
      <c r="S11">
        <f>COUNTIFS(DataRegularSeason20242025!$E$3:$E$1315,$A11, DataRegularSeason20242025!$L$3:$L$1315, $A11, DataRegularSeason20242025!$N$3:$N$1315,1)</f>
        <v>1</v>
      </c>
      <c r="T11">
        <f>COUNTIFS(DataRegularSeason20242025!$E$3:$E$1315,$A11, DataRegularSeason20242025!$L$3:$L$1315, $A11,DataRegularSeason20242025!$N$3:$N$1315,1,DataRegularSeason20242025!$M$3:$M$1315,"REG")</f>
        <v>1</v>
      </c>
      <c r="U11">
        <f>COUNTIFS(DataRegularSeason20242025!$E$3:$E$1315,$A11, DataRegularSeason20242025!$L$3:$L$1315, $A11,DataRegularSeason20242025!$N$3:$N$1315,1,DataRegularSeason20242025!$M$3:$M$1315,"OT")</f>
        <v>0</v>
      </c>
      <c r="V11">
        <f>COUNTIFS(DataRegularSeason20242025!$E$3:$E$1315,$A11, DataRegularSeason20242025!$L$3:$L$1315, $A11,DataRegularSeason20242025!$N$3:$N$1315,1,DataRegularSeason20242025!$M$3:$M$1315,"SO")</f>
        <v>0</v>
      </c>
      <c r="W11">
        <f>G11-S11</f>
        <v>2</v>
      </c>
      <c r="X11">
        <f>COUNTIFS(DataRegularSeason20242025!$E$3:$E$1315,$A11, DataRegularSeason20242025!$S$3:$S$1315, $A11,DataRegularSeason20242025!$M$3:$M$1315,"REG")</f>
        <v>2</v>
      </c>
      <c r="Y11">
        <f>COUNTIFS(DataRegularSeason20242025!$E$3:$E$1315,$A11, DataRegularSeason20242025!$S$3:$S$1315, $A11,DataRegularSeason20242025!$M$3:$M$1315,"OT")</f>
        <v>0</v>
      </c>
      <c r="Z11">
        <f>COUNTIFS(DataRegularSeason20242025!$E$3:$E$1315,$A11, DataRegularSeason20242025!$S$3:$S$1315, $A11,DataRegularSeason20242025!$M$3:$M$1315,"SO")</f>
        <v>0</v>
      </c>
      <c r="AA11">
        <f>Table3[[#This Row],[W_A]]+Table3[[#This Row],[W_H]]</f>
        <v>1</v>
      </c>
      <c r="AB11">
        <f>Table3[[#This Row],[L_A]]+Table3[[#This Row],[L_H]]</f>
        <v>3</v>
      </c>
      <c r="AC11">
        <f>Table3[[#This Row],[RW_A]]+Table3[[#This Row],[RW_H]]</f>
        <v>1</v>
      </c>
      <c r="AD11">
        <f>Table3[[#This Row],[RL_A]]+Table3[[#This Row],[RL_H]]</f>
        <v>3</v>
      </c>
      <c r="AE11">
        <f>Table3[[#This Row],[OTW_A]]+Table3[[#This Row],[OTW_H]]</f>
        <v>0</v>
      </c>
      <c r="AF11">
        <f>Table3[[#This Row],[OTL_A]]+Table3[[#This Row],[OTL_H]]</f>
        <v>0</v>
      </c>
      <c r="AG11">
        <f>Table3[[#This Row],[SOW_A]]+Table3[[#This Row],[SOW_H]]</f>
        <v>0</v>
      </c>
      <c r="AH11">
        <f>Table3[[#This Row],[SOL_A]]+Table3[[#This Row],[SOL_H]]</f>
        <v>0</v>
      </c>
      <c r="AI11">
        <f>(2*(Table3[[#This Row],[W_A]]+Table3[[#This Row],[W_H]]))+Table3[[#This Row],[OTL_A]]+Table3[[#This Row],[SOL_A]]+Table3[[#This Row],[OTL_H]]+Table3[[#This Row],[SOL_H]]</f>
        <v>2</v>
      </c>
      <c r="AJ1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AK11" s="33">
        <f>Table3[[#This Row],[PTS]]/(2*Table3[[#This Row],[GP]])</f>
        <v>0.25</v>
      </c>
      <c r="AL11">
        <f>(2*Table3[[#This Row],[GR]])+Table3[[#This Row],[PTS]]</f>
        <v>158</v>
      </c>
      <c r="AM11">
        <f>(3*Table3[[#This Row],[GR]])+Table3[[#This Row],[PTS2]]</f>
        <v>237</v>
      </c>
      <c r="AN11" s="2" t="str">
        <f>_xlfn.CONCAT(TEXT(Table3[[#This Row],[W]], "0"), "-", TEXT(Table3[[#This Row],[L]],"0"), "-", TEXT(Table3[[#This Row],[OTL]], "0"))</f>
        <v>1-3-0</v>
      </c>
      <c r="AO11">
        <f>SUMIF(DataRegularSeason20242025!$D$3:$D$1315,$A11, DataRegularSeason20242025!$J$3:$J$1315)</f>
        <v>1</v>
      </c>
      <c r="AP11">
        <f>SUMIF(DataRegularSeason20242025!$D$3:$D$1315,$A11, DataRegularSeason20242025!$K$3:$K$1315)</f>
        <v>4</v>
      </c>
      <c r="AQ11">
        <f>AO11-AP11</f>
        <v>-3</v>
      </c>
      <c r="AR11">
        <f>SUMIF(DataRegularSeason20242025!$E$3:$E$1315,$A11,DataRegularSeason20242025!$K$3:$K$1315)</f>
        <v>8</v>
      </c>
      <c r="AS11">
        <f>SUMIF(DataRegularSeason20242025!$E$3:$E$1315,$A11,DataRegularSeason20242025!$J$3:$J$1315)</f>
        <v>11</v>
      </c>
      <c r="AT11">
        <f>AR11-AS11</f>
        <v>-3</v>
      </c>
      <c r="AU11">
        <f>AO11+AR11</f>
        <v>9</v>
      </c>
      <c r="AV11">
        <f>AP11+AS11</f>
        <v>15</v>
      </c>
      <c r="AW11">
        <f>AU11-AV11</f>
        <v>-6</v>
      </c>
      <c r="AX11" s="35">
        <f>Table3[[#This Row],[GF]]/Table3[[#This Row],[GP]]</f>
        <v>2.25</v>
      </c>
      <c r="AY11" s="35">
        <f>Table3[[#This Row],[GA]]/Table3[[#This Row],[GP]]</f>
        <v>3.75</v>
      </c>
      <c r="AZ11" s="35">
        <f>(Table3[[#This Row],[GFPG]]-Table3[[#This Row],[GAPG]])/Table3[[#This Row],[GP]]</f>
        <v>-0.375</v>
      </c>
      <c r="BA11">
        <f>COUNTIFS(DataRegularSeason20242025!$D$3:$D$1315,$A11,DataRegularSeason20242025!$H$3:$H$1315, $A11)</f>
        <v>0</v>
      </c>
      <c r="BB11">
        <f>COUNTIFS(DataRegularSeason20242025!$E$3:$E$1315,$A11,DataRegularSeason20242025!$H$3:$H$1315, $A11)</f>
        <v>1</v>
      </c>
      <c r="BC11">
        <f>BA11+BB11</f>
        <v>1</v>
      </c>
      <c r="BD11">
        <f>E11-BA11</f>
        <v>1</v>
      </c>
      <c r="BE11">
        <f>G11-BB11</f>
        <v>2</v>
      </c>
      <c r="BF11">
        <f>BD11+BE11</f>
        <v>3</v>
      </c>
    </row>
    <row r="12" spans="1:60" x14ac:dyDescent="0.25">
      <c r="A12" t="s">
        <v>23</v>
      </c>
      <c r="B12" t="s">
        <v>97</v>
      </c>
      <c r="C12" t="s">
        <v>100</v>
      </c>
      <c r="D12">
        <f>COUNTIFS(DataRegularSeason20242025!$D$3:$D$1315,$A12,DataRegularSeason20242025!$R$3:$R$1315,1) + COUNTIFS(DataRegularSeason20242025!$E$3:$E$1315,$A12,DataRegularSeason20242025!$R$3:$R$1315,1)</f>
        <v>5</v>
      </c>
      <c r="E12">
        <f>COUNTIFS(DataRegularSeason20242025!$N$3:$N$1315,1,DataRegularSeason20242025!$D$3:$D$1315,$A12)</f>
        <v>1</v>
      </c>
      <c r="F12">
        <f>41-Table3[[#This Row],[GP_A]]</f>
        <v>40</v>
      </c>
      <c r="G12">
        <f>COUNTIFS(DataRegularSeason20242025!$E$3:$E$1315,$A12,DataRegularSeason20242025!$N$3:$N$1315,1)</f>
        <v>4</v>
      </c>
      <c r="H12">
        <f>41-Table3[[#This Row],[GP_H]]</f>
        <v>37</v>
      </c>
      <c r="I12">
        <f>E12+G12</f>
        <v>5</v>
      </c>
      <c r="J12">
        <f>82-Table3[[#This Row],[GP]]</f>
        <v>77</v>
      </c>
      <c r="K12">
        <f>COUNTIFS(DataRegularSeason20242025!$D$3:$D$1315,$A12, DataRegularSeason20242025!$L$3:$L$1315, $A12,DataRegularSeason20242025!$N$3:$N$1315,1)</f>
        <v>1</v>
      </c>
      <c r="L12">
        <f>COUNTIFS(DataRegularSeason20242025!$D$3:$D$1315,$A12, DataRegularSeason20242025!$L$3:$L$1315, $A12,DataRegularSeason20242025!$N$3:$N$1315,1,DataRegularSeason20242025!$M$3:$M$1315,"REG")</f>
        <v>1</v>
      </c>
      <c r="M12">
        <f>COUNTIFS(DataRegularSeason20242025!$D$3:$D$1315,$A12, DataRegularSeason20242025!$L$3:$L$1315, $A12,DataRegularSeason20242025!$N$3:$N$1315,1,DataRegularSeason20242025!$M$3:$M$1315,"OT")</f>
        <v>0</v>
      </c>
      <c r="N12">
        <f>COUNTIFS(DataRegularSeason20242025!$D$3:$D$1315,$A12, DataRegularSeason20242025!$L$3:$L$1315, $A12,DataRegularSeason20242025!$N$3:$N$1315,1,DataRegularSeason20242025!$M$3:$M$1315,"SO")</f>
        <v>0</v>
      </c>
      <c r="O12">
        <f>E12-K12</f>
        <v>0</v>
      </c>
      <c r="P12">
        <f>COUNTIFS(DataRegularSeason20242025!$D$3:$D$1315,$A12, DataRegularSeason20242025!$S$3:$S$1315, $A12,DataRegularSeason20242025!$M$3:$M$1315,"REG")</f>
        <v>0</v>
      </c>
      <c r="Q12">
        <f>COUNTIFS(DataRegularSeason20242025!$D$3:$D$1315,$A12, DataRegularSeason20242025!$S$3:$S$1315, $A12,DataRegularSeason20242025!$M$3:$M$1315,"OT")</f>
        <v>0</v>
      </c>
      <c r="R12">
        <f>COUNTIFS(DataRegularSeason20242025!$D$3:$D$1315,$A12, DataRegularSeason20242025!$S$3:$S$1315, $A12,DataRegularSeason20242025!$M$3:$M$1315,"SO")</f>
        <v>0</v>
      </c>
      <c r="S12">
        <f>COUNTIFS(DataRegularSeason20242025!$E$3:$E$1315,$A12, DataRegularSeason20242025!$L$3:$L$1315, $A12, DataRegularSeason20242025!$N$3:$N$1315,1)</f>
        <v>1</v>
      </c>
      <c r="T12">
        <f>COUNTIFS(DataRegularSeason20242025!$E$3:$E$1315,$A12, DataRegularSeason20242025!$L$3:$L$1315, $A12,DataRegularSeason20242025!$N$3:$N$1315,1,DataRegularSeason20242025!$M$3:$M$1315,"REG")</f>
        <v>0</v>
      </c>
      <c r="U12">
        <f>COUNTIFS(DataRegularSeason20242025!$E$3:$E$1315,$A12, DataRegularSeason20242025!$L$3:$L$1315, $A12,DataRegularSeason20242025!$N$3:$N$1315,1,DataRegularSeason20242025!$M$3:$M$1315,"OT")</f>
        <v>1</v>
      </c>
      <c r="V12">
        <f>COUNTIFS(DataRegularSeason20242025!$E$3:$E$1315,$A12, DataRegularSeason20242025!$L$3:$L$1315, $A12,DataRegularSeason20242025!$N$3:$N$1315,1,DataRegularSeason20242025!$M$3:$M$1315,"SO")</f>
        <v>0</v>
      </c>
      <c r="W12">
        <f>G12-S12</f>
        <v>3</v>
      </c>
      <c r="X12">
        <f>COUNTIFS(DataRegularSeason20242025!$E$3:$E$1315,$A12, DataRegularSeason20242025!$S$3:$S$1315, $A12,DataRegularSeason20242025!$M$3:$M$1315,"REG")</f>
        <v>3</v>
      </c>
      <c r="Y12">
        <f>COUNTIFS(DataRegularSeason20242025!$E$3:$E$1315,$A12, DataRegularSeason20242025!$S$3:$S$1315, $A12,DataRegularSeason20242025!$M$3:$M$1315,"OT")</f>
        <v>0</v>
      </c>
      <c r="Z12">
        <f>COUNTIFS(DataRegularSeason20242025!$E$3:$E$1315,$A12, DataRegularSeason20242025!$S$3:$S$1315, $A12,DataRegularSeason20242025!$M$3:$M$1315,"SO")</f>
        <v>0</v>
      </c>
      <c r="AA12">
        <f>Table3[[#This Row],[W_A]]+Table3[[#This Row],[W_H]]</f>
        <v>2</v>
      </c>
      <c r="AB12">
        <f>Table3[[#This Row],[L_A]]+Table3[[#This Row],[L_H]]</f>
        <v>3</v>
      </c>
      <c r="AC12">
        <f>Table3[[#This Row],[RW_A]]+Table3[[#This Row],[RW_H]]</f>
        <v>1</v>
      </c>
      <c r="AD12">
        <f>Table3[[#This Row],[RL_A]]+Table3[[#This Row],[RL_H]]</f>
        <v>3</v>
      </c>
      <c r="AE12">
        <f>Table3[[#This Row],[OTW_A]]+Table3[[#This Row],[OTW_H]]</f>
        <v>1</v>
      </c>
      <c r="AF12">
        <f>Table3[[#This Row],[OTL_A]]+Table3[[#This Row],[OTL_H]]</f>
        <v>0</v>
      </c>
      <c r="AG12">
        <f>Table3[[#This Row],[SOW_A]]+Table3[[#This Row],[SOW_H]]</f>
        <v>0</v>
      </c>
      <c r="AH12">
        <f>Table3[[#This Row],[SOL_A]]+Table3[[#This Row],[SOL_H]]</f>
        <v>0</v>
      </c>
      <c r="AI12">
        <f>(2*(Table3[[#This Row],[W_A]]+Table3[[#This Row],[W_H]]))+Table3[[#This Row],[OTL_A]]+Table3[[#This Row],[SOL_A]]+Table3[[#This Row],[OTL_H]]+Table3[[#This Row],[SOL_H]]</f>
        <v>4</v>
      </c>
      <c r="AJ1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12" s="33">
        <f>Table3[[#This Row],[PTS]]/(2*Table3[[#This Row],[GP]])</f>
        <v>0.4</v>
      </c>
      <c r="AL12">
        <f>(2*Table3[[#This Row],[GR]])+Table3[[#This Row],[PTS]]</f>
        <v>158</v>
      </c>
      <c r="AM12">
        <f>(3*Table3[[#This Row],[GR]])+Table3[[#This Row],[PTS2]]</f>
        <v>236</v>
      </c>
      <c r="AN12" s="2" t="str">
        <f>_xlfn.CONCAT(TEXT(Table3[[#This Row],[W]], "0"), "-", TEXT(Table3[[#This Row],[L]],"0"), "-", TEXT(Table3[[#This Row],[OTL]], "0"))</f>
        <v>2-3-0</v>
      </c>
      <c r="AO12">
        <f>SUMIF(DataRegularSeason20242025!$D$3:$D$1315,$A12, DataRegularSeason20242025!$J$3:$J$1315)</f>
        <v>4</v>
      </c>
      <c r="AP12">
        <f>SUMIF(DataRegularSeason20242025!$D$3:$D$1315,$A12, DataRegularSeason20242025!$K$3:$K$1315)</f>
        <v>2</v>
      </c>
      <c r="AQ12">
        <f>AO12-AP12</f>
        <v>2</v>
      </c>
      <c r="AR12">
        <f>SUMIF(DataRegularSeason20242025!$E$3:$E$1315,$A12,DataRegularSeason20242025!$K$3:$K$1315)</f>
        <v>7</v>
      </c>
      <c r="AS12">
        <f>SUMIF(DataRegularSeason20242025!$E$3:$E$1315,$A12,DataRegularSeason20242025!$J$3:$J$1315)</f>
        <v>18</v>
      </c>
      <c r="AT12">
        <f>AR12-AS12</f>
        <v>-11</v>
      </c>
      <c r="AU12">
        <f>AO12+AR12</f>
        <v>11</v>
      </c>
      <c r="AV12">
        <f>AP12+AS12</f>
        <v>20</v>
      </c>
      <c r="AW12">
        <f>AU12-AV12</f>
        <v>-9</v>
      </c>
      <c r="AX12" s="35">
        <f>Table3[[#This Row],[GF]]/Table3[[#This Row],[GP]]</f>
        <v>2.2000000000000002</v>
      </c>
      <c r="AY12" s="35">
        <f>Table3[[#This Row],[GA]]/Table3[[#This Row],[GP]]</f>
        <v>4</v>
      </c>
      <c r="AZ12" s="35">
        <f>(Table3[[#This Row],[GFPG]]-Table3[[#This Row],[GAPG]])/Table3[[#This Row],[GP]]</f>
        <v>-0.36</v>
      </c>
      <c r="BA12">
        <f>COUNTIFS(DataRegularSeason20242025!$D$3:$D$1315,$A12,DataRegularSeason20242025!$H$3:$H$1315, $A12)</f>
        <v>1</v>
      </c>
      <c r="BB12">
        <f>COUNTIFS(DataRegularSeason20242025!$E$3:$E$1315,$A12,DataRegularSeason20242025!$H$3:$H$1315, $A12)</f>
        <v>1</v>
      </c>
      <c r="BC12">
        <f>BA12+BB12</f>
        <v>2</v>
      </c>
      <c r="BD12">
        <f>E12-BA12</f>
        <v>0</v>
      </c>
      <c r="BE12">
        <f>G12-BB12</f>
        <v>3</v>
      </c>
      <c r="BF12">
        <f>BD12+BE12</f>
        <v>3</v>
      </c>
    </row>
    <row r="13" spans="1:60" x14ac:dyDescent="0.25">
      <c r="A13" t="s">
        <v>14</v>
      </c>
      <c r="B13" t="s">
        <v>98</v>
      </c>
      <c r="C13" t="s">
        <v>81</v>
      </c>
      <c r="D13">
        <f>COUNTIFS(DataRegularSeason20242025!$D$3:$D$1315,$A13,DataRegularSeason20242025!$R$3:$R$1315,1) + COUNTIFS(DataRegularSeason20242025!$E$3:$E$1315,$A13,DataRegularSeason20242025!$R$3:$R$1315,1)</f>
        <v>5</v>
      </c>
      <c r="E13">
        <f>COUNTIFS(DataRegularSeason20242025!$N$3:$N$1315,1,DataRegularSeason20242025!$D$3:$D$1315,$A13)</f>
        <v>4</v>
      </c>
      <c r="F13">
        <f>41-Table3[[#This Row],[GP_A]]</f>
        <v>37</v>
      </c>
      <c r="G13">
        <f>COUNTIFS(DataRegularSeason20242025!$E$3:$E$1315,$A13,DataRegularSeason20242025!$N$3:$N$1315,1)</f>
        <v>2</v>
      </c>
      <c r="H13">
        <f>41-Table3[[#This Row],[GP_H]]</f>
        <v>39</v>
      </c>
      <c r="I13">
        <f>E13+G13</f>
        <v>6</v>
      </c>
      <c r="J13">
        <f>82-Table3[[#This Row],[GP]]</f>
        <v>76</v>
      </c>
      <c r="K13">
        <f>COUNTIFS(DataRegularSeason20242025!$D$3:$D$1315,$A13, DataRegularSeason20242025!$L$3:$L$1315, $A13,DataRegularSeason20242025!$N$3:$N$1315,1)</f>
        <v>2</v>
      </c>
      <c r="L13">
        <f>COUNTIFS(DataRegularSeason20242025!$D$3:$D$1315,$A13, DataRegularSeason20242025!$L$3:$L$1315, $A13,DataRegularSeason20242025!$N$3:$N$1315,1,DataRegularSeason20242025!$M$3:$M$1315,"REG")</f>
        <v>2</v>
      </c>
      <c r="M13">
        <f>COUNTIFS(DataRegularSeason20242025!$D$3:$D$1315,$A13, DataRegularSeason20242025!$L$3:$L$1315, $A13,DataRegularSeason20242025!$N$3:$N$1315,1,DataRegularSeason20242025!$M$3:$M$1315,"OT")</f>
        <v>0</v>
      </c>
      <c r="N13">
        <f>COUNTIFS(DataRegularSeason20242025!$D$3:$D$1315,$A13, DataRegularSeason20242025!$L$3:$L$1315, $A13,DataRegularSeason20242025!$N$3:$N$1315,1,DataRegularSeason20242025!$M$3:$M$1315,"SO")</f>
        <v>0</v>
      </c>
      <c r="O13">
        <f>E13-K13</f>
        <v>2</v>
      </c>
      <c r="P13">
        <f>COUNTIFS(DataRegularSeason20242025!$D$3:$D$1315,$A13, DataRegularSeason20242025!$S$3:$S$1315, $A13,DataRegularSeason20242025!$M$3:$M$1315,"REG")</f>
        <v>2</v>
      </c>
      <c r="Q13">
        <f>COUNTIFS(DataRegularSeason20242025!$D$3:$D$1315,$A13, DataRegularSeason20242025!$S$3:$S$1315, $A13,DataRegularSeason20242025!$M$3:$M$1315,"OT")</f>
        <v>0</v>
      </c>
      <c r="R13">
        <f>COUNTIFS(DataRegularSeason20242025!$D$3:$D$1315,$A13, DataRegularSeason20242025!$S$3:$S$1315, $A13,DataRegularSeason20242025!$M$3:$M$1315,"SO")</f>
        <v>0</v>
      </c>
      <c r="S13">
        <f>COUNTIFS(DataRegularSeason20242025!$E$3:$E$1315,$A13, DataRegularSeason20242025!$L$3:$L$1315, $A13, DataRegularSeason20242025!$N$3:$N$1315,1)</f>
        <v>1</v>
      </c>
      <c r="T13">
        <f>COUNTIFS(DataRegularSeason20242025!$E$3:$E$1315,$A13, DataRegularSeason20242025!$L$3:$L$1315, $A13,DataRegularSeason20242025!$N$3:$N$1315,1,DataRegularSeason20242025!$M$3:$M$1315,"REG")</f>
        <v>1</v>
      </c>
      <c r="U13">
        <f>COUNTIFS(DataRegularSeason20242025!$E$3:$E$1315,$A13, DataRegularSeason20242025!$L$3:$L$1315, $A13,DataRegularSeason20242025!$N$3:$N$1315,1,DataRegularSeason20242025!$M$3:$M$1315,"OT")</f>
        <v>0</v>
      </c>
      <c r="V13">
        <f>COUNTIFS(DataRegularSeason20242025!$E$3:$E$1315,$A13, DataRegularSeason20242025!$L$3:$L$1315, $A13,DataRegularSeason20242025!$N$3:$N$1315,1,DataRegularSeason20242025!$M$3:$M$1315,"SO")</f>
        <v>0</v>
      </c>
      <c r="W13">
        <f>G13-S13</f>
        <v>1</v>
      </c>
      <c r="X13">
        <f>COUNTIFS(DataRegularSeason20242025!$E$3:$E$1315,$A13, DataRegularSeason20242025!$S$3:$S$1315, $A13,DataRegularSeason20242025!$M$3:$M$1315,"REG")</f>
        <v>0</v>
      </c>
      <c r="Y13">
        <f>COUNTIFS(DataRegularSeason20242025!$E$3:$E$1315,$A13, DataRegularSeason20242025!$S$3:$S$1315, $A13,DataRegularSeason20242025!$M$3:$M$1315,"OT")</f>
        <v>1</v>
      </c>
      <c r="Z13">
        <f>COUNTIFS(DataRegularSeason20242025!$E$3:$E$1315,$A13, DataRegularSeason20242025!$S$3:$S$1315, $A13,DataRegularSeason20242025!$M$3:$M$1315,"SO")</f>
        <v>0</v>
      </c>
      <c r="AA13">
        <f>Table3[[#This Row],[W_A]]+Table3[[#This Row],[W_H]]</f>
        <v>3</v>
      </c>
      <c r="AB13">
        <f>Table3[[#This Row],[L_A]]+Table3[[#This Row],[L_H]]</f>
        <v>3</v>
      </c>
      <c r="AC13">
        <f>Table3[[#This Row],[RW_A]]+Table3[[#This Row],[RW_H]]</f>
        <v>3</v>
      </c>
      <c r="AD13">
        <f>Table3[[#This Row],[RL_A]]+Table3[[#This Row],[RL_H]]</f>
        <v>2</v>
      </c>
      <c r="AE13">
        <f>Table3[[#This Row],[OTW_A]]+Table3[[#This Row],[OTW_H]]</f>
        <v>0</v>
      </c>
      <c r="AF13">
        <f>Table3[[#This Row],[OTL_A]]+Table3[[#This Row],[OTL_H]]</f>
        <v>1</v>
      </c>
      <c r="AG13">
        <f>Table3[[#This Row],[SOW_A]]+Table3[[#This Row],[SOW_H]]</f>
        <v>0</v>
      </c>
      <c r="AH13">
        <f>Table3[[#This Row],[SOL_A]]+Table3[[#This Row],[SOL_H]]</f>
        <v>0</v>
      </c>
      <c r="AI13">
        <f>(2*(Table3[[#This Row],[W_A]]+Table3[[#This Row],[W_H]]))+Table3[[#This Row],[OTL_A]]+Table3[[#This Row],[SOL_A]]+Table3[[#This Row],[OTL_H]]+Table3[[#This Row],[SOL_H]]</f>
        <v>7</v>
      </c>
      <c r="AJ1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10</v>
      </c>
      <c r="AK13" s="33">
        <f>Table3[[#This Row],[PTS]]/(2*Table3[[#This Row],[GP]])</f>
        <v>0.58333333333333337</v>
      </c>
      <c r="AL13">
        <f>(2*Table3[[#This Row],[GR]])+Table3[[#This Row],[PTS]]</f>
        <v>159</v>
      </c>
      <c r="AM13">
        <f>(3*Table3[[#This Row],[GR]])+Table3[[#This Row],[PTS2]]</f>
        <v>238</v>
      </c>
      <c r="AN13" s="2" t="str">
        <f>_xlfn.CONCAT(TEXT(Table3[[#This Row],[W]], "0"), "-", TEXT(Table3[[#This Row],[L]],"0"), "-", TEXT(Table3[[#This Row],[OTL]], "0"))</f>
        <v>3-3-1</v>
      </c>
      <c r="AO13">
        <f>SUMIF(DataRegularSeason20242025!$D$3:$D$1315,$A13, DataRegularSeason20242025!$J$3:$J$1315)</f>
        <v>11</v>
      </c>
      <c r="AP13">
        <f>SUMIF(DataRegularSeason20242025!$D$3:$D$1315,$A13, DataRegularSeason20242025!$K$3:$K$1315)</f>
        <v>14</v>
      </c>
      <c r="AQ13">
        <f>AO13-AP13</f>
        <v>-3</v>
      </c>
      <c r="AR13">
        <f>SUMIF(DataRegularSeason20242025!$E$3:$E$1315,$A13,DataRegularSeason20242025!$K$3:$K$1315)</f>
        <v>8</v>
      </c>
      <c r="AS13">
        <f>SUMIF(DataRegularSeason20242025!$E$3:$E$1315,$A13,DataRegularSeason20242025!$J$3:$J$1315)</f>
        <v>7</v>
      </c>
      <c r="AT13">
        <f>AR13-AS13</f>
        <v>1</v>
      </c>
      <c r="AU13">
        <f>AO13+AR13</f>
        <v>19</v>
      </c>
      <c r="AV13">
        <f>AP13+AS13</f>
        <v>21</v>
      </c>
      <c r="AW13">
        <f>AU13-AV13</f>
        <v>-2</v>
      </c>
      <c r="AX13" s="35">
        <f>Table3[[#This Row],[GF]]/Table3[[#This Row],[GP]]</f>
        <v>3.1666666666666665</v>
      </c>
      <c r="AY13" s="35">
        <f>Table3[[#This Row],[GA]]/Table3[[#This Row],[GP]]</f>
        <v>3.5</v>
      </c>
      <c r="AZ13" s="35">
        <f>(Table3[[#This Row],[GFPG]]-Table3[[#This Row],[GAPG]])/Table3[[#This Row],[GP]]</f>
        <v>-5.555555555555558E-2</v>
      </c>
      <c r="BA13">
        <f>COUNTIFS(DataRegularSeason20242025!$D$3:$D$1315,$A13,DataRegularSeason20242025!$H$3:$H$1315, $A13)</f>
        <v>3</v>
      </c>
      <c r="BB13">
        <f>COUNTIFS(DataRegularSeason20242025!$E$3:$E$1315,$A13,DataRegularSeason20242025!$H$3:$H$1315, $A13)</f>
        <v>1</v>
      </c>
      <c r="BC13">
        <f>BA13+BB13</f>
        <v>4</v>
      </c>
      <c r="BD13">
        <f>E13-BA13</f>
        <v>1</v>
      </c>
      <c r="BE13">
        <f>G13-BB13</f>
        <v>1</v>
      </c>
      <c r="BF13">
        <f>BD13+BE13</f>
        <v>2</v>
      </c>
    </row>
    <row r="14" spans="1:60" x14ac:dyDescent="0.25">
      <c r="A14" t="s">
        <v>28</v>
      </c>
      <c r="B14" t="s">
        <v>97</v>
      </c>
      <c r="C14" t="s">
        <v>100</v>
      </c>
      <c r="D14">
        <f>COUNTIFS(DataRegularSeason20242025!$D$3:$D$1315,$A14,DataRegularSeason20242025!$R$3:$R$1315,1) + COUNTIFS(DataRegularSeason20242025!$E$3:$E$1315,$A14,DataRegularSeason20242025!$R$3:$R$1315,1)</f>
        <v>2</v>
      </c>
      <c r="E14">
        <f>COUNTIFS(DataRegularSeason20242025!$N$3:$N$1315,1,DataRegularSeason20242025!$D$3:$D$1315,$A14)</f>
        <v>5</v>
      </c>
      <c r="F14">
        <f>41-Table3[[#This Row],[GP_A]]</f>
        <v>36</v>
      </c>
      <c r="G14">
        <f>COUNTIFS(DataRegularSeason20242025!$E$3:$E$1315,$A14,DataRegularSeason20242025!$N$3:$N$1315,1)</f>
        <v>0</v>
      </c>
      <c r="H14">
        <f>41-Table3[[#This Row],[GP_H]]</f>
        <v>41</v>
      </c>
      <c r="I14">
        <f>E14+G14</f>
        <v>5</v>
      </c>
      <c r="J14">
        <f>82-Table3[[#This Row],[GP]]</f>
        <v>77</v>
      </c>
      <c r="K14">
        <f>COUNTIFS(DataRegularSeason20242025!$D$3:$D$1315,$A14, DataRegularSeason20242025!$L$3:$L$1315, $A14,DataRegularSeason20242025!$N$3:$N$1315,1)</f>
        <v>2</v>
      </c>
      <c r="L14">
        <f>COUNTIFS(DataRegularSeason20242025!$D$3:$D$1315,$A14, DataRegularSeason20242025!$L$3:$L$1315, $A14,DataRegularSeason20242025!$N$3:$N$1315,1,DataRegularSeason20242025!$M$3:$M$1315,"REG")</f>
        <v>2</v>
      </c>
      <c r="M14">
        <f>COUNTIFS(DataRegularSeason20242025!$D$3:$D$1315,$A14, DataRegularSeason20242025!$L$3:$L$1315, $A14,DataRegularSeason20242025!$N$3:$N$1315,1,DataRegularSeason20242025!$M$3:$M$1315,"OT")</f>
        <v>0</v>
      </c>
      <c r="N14">
        <f>COUNTIFS(DataRegularSeason20242025!$D$3:$D$1315,$A14, DataRegularSeason20242025!$L$3:$L$1315, $A14,DataRegularSeason20242025!$N$3:$N$1315,1,DataRegularSeason20242025!$M$3:$M$1315,"SO")</f>
        <v>0</v>
      </c>
      <c r="O14">
        <f>E14-K14</f>
        <v>3</v>
      </c>
      <c r="P14">
        <f>COUNTIFS(DataRegularSeason20242025!$D$3:$D$1315,$A14, DataRegularSeason20242025!$S$3:$S$1315, $A14,DataRegularSeason20242025!$M$3:$M$1315,"REG")</f>
        <v>1</v>
      </c>
      <c r="Q14">
        <f>COUNTIFS(DataRegularSeason20242025!$D$3:$D$1315,$A14, DataRegularSeason20242025!$S$3:$S$1315, $A14,DataRegularSeason20242025!$M$3:$M$1315,"OT")</f>
        <v>2</v>
      </c>
      <c r="R14">
        <f>COUNTIFS(DataRegularSeason20242025!$D$3:$D$1315,$A14, DataRegularSeason20242025!$S$3:$S$1315, $A14,DataRegularSeason20242025!$M$3:$M$1315,"SO")</f>
        <v>0</v>
      </c>
      <c r="S14">
        <f>COUNTIFS(DataRegularSeason20242025!$E$3:$E$1315,$A14, DataRegularSeason20242025!$L$3:$L$1315, $A14, DataRegularSeason20242025!$N$3:$N$1315,1)</f>
        <v>0</v>
      </c>
      <c r="T14">
        <f>COUNTIFS(DataRegularSeason20242025!$E$3:$E$1315,$A14, DataRegularSeason20242025!$L$3:$L$1315, $A14,DataRegularSeason20242025!$N$3:$N$1315,1,DataRegularSeason20242025!$M$3:$M$1315,"REG")</f>
        <v>0</v>
      </c>
      <c r="U14">
        <f>COUNTIFS(DataRegularSeason20242025!$E$3:$E$1315,$A14, DataRegularSeason20242025!$L$3:$L$1315, $A14,DataRegularSeason20242025!$N$3:$N$1315,1,DataRegularSeason20242025!$M$3:$M$1315,"OT")</f>
        <v>0</v>
      </c>
      <c r="V14">
        <f>COUNTIFS(DataRegularSeason20242025!$E$3:$E$1315,$A14, DataRegularSeason20242025!$L$3:$L$1315, $A14,DataRegularSeason20242025!$N$3:$N$1315,1,DataRegularSeason20242025!$M$3:$M$1315,"SO")</f>
        <v>0</v>
      </c>
      <c r="W14">
        <f>G14-S14</f>
        <v>0</v>
      </c>
      <c r="X14">
        <f>COUNTIFS(DataRegularSeason20242025!$E$3:$E$1315,$A14, DataRegularSeason20242025!$S$3:$S$1315, $A14,DataRegularSeason20242025!$M$3:$M$1315,"REG")</f>
        <v>0</v>
      </c>
      <c r="Y14">
        <f>COUNTIFS(DataRegularSeason20242025!$E$3:$E$1315,$A14, DataRegularSeason20242025!$S$3:$S$1315, $A14,DataRegularSeason20242025!$M$3:$M$1315,"OT")</f>
        <v>0</v>
      </c>
      <c r="Z14">
        <f>COUNTIFS(DataRegularSeason20242025!$E$3:$E$1315,$A14, DataRegularSeason20242025!$S$3:$S$1315, $A14,DataRegularSeason20242025!$M$3:$M$1315,"SO")</f>
        <v>0</v>
      </c>
      <c r="AA14">
        <f>Table3[[#This Row],[W_A]]+Table3[[#This Row],[W_H]]</f>
        <v>2</v>
      </c>
      <c r="AB14">
        <f>Table3[[#This Row],[L_A]]+Table3[[#This Row],[L_H]]</f>
        <v>3</v>
      </c>
      <c r="AC14">
        <f>Table3[[#This Row],[RW_A]]+Table3[[#This Row],[RW_H]]</f>
        <v>2</v>
      </c>
      <c r="AD14">
        <f>Table3[[#This Row],[RL_A]]+Table3[[#This Row],[RL_H]]</f>
        <v>1</v>
      </c>
      <c r="AE14">
        <f>Table3[[#This Row],[OTW_A]]+Table3[[#This Row],[OTW_H]]</f>
        <v>0</v>
      </c>
      <c r="AF14">
        <f>Table3[[#This Row],[OTL_A]]+Table3[[#This Row],[OTL_H]]</f>
        <v>2</v>
      </c>
      <c r="AG14">
        <f>Table3[[#This Row],[SOW_A]]+Table3[[#This Row],[SOW_H]]</f>
        <v>0</v>
      </c>
      <c r="AH14">
        <f>Table3[[#This Row],[SOL_A]]+Table3[[#This Row],[SOL_H]]</f>
        <v>0</v>
      </c>
      <c r="AI14">
        <f>(2*(Table3[[#This Row],[W_A]]+Table3[[#This Row],[W_H]]))+Table3[[#This Row],[OTL_A]]+Table3[[#This Row],[SOL_A]]+Table3[[#This Row],[OTL_H]]+Table3[[#This Row],[SOL_H]]</f>
        <v>6</v>
      </c>
      <c r="AJ1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14" s="33">
        <f>Table3[[#This Row],[PTS]]/(2*Table3[[#This Row],[GP]])</f>
        <v>0.6</v>
      </c>
      <c r="AL14">
        <f>(2*Table3[[#This Row],[GR]])+Table3[[#This Row],[PTS]]</f>
        <v>160</v>
      </c>
      <c r="AM14">
        <f>(3*Table3[[#This Row],[GR]])+Table3[[#This Row],[PTS2]]</f>
        <v>239</v>
      </c>
      <c r="AN14" s="2" t="str">
        <f>_xlfn.CONCAT(TEXT(Table3[[#This Row],[W]], "0"), "-", TEXT(Table3[[#This Row],[L]],"0"), "-", TEXT(Table3[[#This Row],[OTL]], "0"))</f>
        <v>2-3-2</v>
      </c>
      <c r="AO14">
        <f>SUMIF(DataRegularSeason20242025!$D$3:$D$1315,$A14, DataRegularSeason20242025!$J$3:$J$1315)</f>
        <v>17</v>
      </c>
      <c r="AP14">
        <f>SUMIF(DataRegularSeason20242025!$D$3:$D$1315,$A14, DataRegularSeason20242025!$K$3:$K$1315)</f>
        <v>18</v>
      </c>
      <c r="AQ14">
        <f>AO14-AP14</f>
        <v>-1</v>
      </c>
      <c r="AR14">
        <f>SUMIF(DataRegularSeason20242025!$E$3:$E$1315,$A14,DataRegularSeason20242025!$K$3:$K$1315)</f>
        <v>0</v>
      </c>
      <c r="AS14">
        <f>SUMIF(DataRegularSeason20242025!$E$3:$E$1315,$A14,DataRegularSeason20242025!$J$3:$J$1315)</f>
        <v>0</v>
      </c>
      <c r="AT14">
        <f>AR14-AS14</f>
        <v>0</v>
      </c>
      <c r="AU14">
        <f>AO14+AR14</f>
        <v>17</v>
      </c>
      <c r="AV14">
        <f>AP14+AS14</f>
        <v>18</v>
      </c>
      <c r="AW14">
        <f>AU14-AV14</f>
        <v>-1</v>
      </c>
      <c r="AX14" s="35">
        <f>Table3[[#This Row],[GF]]/Table3[[#This Row],[GP]]</f>
        <v>3.4</v>
      </c>
      <c r="AY14" s="35">
        <f>Table3[[#This Row],[GA]]/Table3[[#This Row],[GP]]</f>
        <v>3.6</v>
      </c>
      <c r="AZ14" s="35">
        <f>(Table3[[#This Row],[GFPG]]-Table3[[#This Row],[GAPG]])/Table3[[#This Row],[GP]]</f>
        <v>-4.0000000000000036E-2</v>
      </c>
      <c r="BA14">
        <f>COUNTIFS(DataRegularSeason20242025!$D$3:$D$1315,$A14,DataRegularSeason20242025!$H$3:$H$1315, $A14)</f>
        <v>2</v>
      </c>
      <c r="BB14">
        <f>COUNTIFS(DataRegularSeason20242025!$E$3:$E$1315,$A14,DataRegularSeason20242025!$H$3:$H$1315, $A14)</f>
        <v>0</v>
      </c>
      <c r="BC14">
        <f>BA14+BB14</f>
        <v>2</v>
      </c>
      <c r="BD14">
        <f>E14-BA14</f>
        <v>3</v>
      </c>
      <c r="BE14">
        <f>G14-BB14</f>
        <v>0</v>
      </c>
      <c r="BF14">
        <f>BD14+BE14</f>
        <v>3</v>
      </c>
    </row>
    <row r="15" spans="1:60" x14ac:dyDescent="0.25">
      <c r="A15" t="s">
        <v>37</v>
      </c>
      <c r="B15" t="s">
        <v>97</v>
      </c>
      <c r="C15" t="s">
        <v>95</v>
      </c>
      <c r="D15">
        <f>COUNTIFS(DataRegularSeason20242025!$D$3:$D$1315,$A15,DataRegularSeason20242025!$R$3:$R$1315,1) + COUNTIFS(DataRegularSeason20242025!$E$3:$E$1315,$A15,DataRegularSeason20242025!$R$3:$R$1315,1)</f>
        <v>1</v>
      </c>
      <c r="E15">
        <f>COUNTIFS(DataRegularSeason20242025!$N$3:$N$1315,1,DataRegularSeason20242025!$D$3:$D$1315,$A15)</f>
        <v>2</v>
      </c>
      <c r="F15">
        <f>41-Table3[[#This Row],[GP_A]]</f>
        <v>39</v>
      </c>
      <c r="G15">
        <f>COUNTIFS(DataRegularSeason20242025!$E$3:$E$1315,$A15,DataRegularSeason20242025!$N$3:$N$1315,1)</f>
        <v>2</v>
      </c>
      <c r="H15">
        <f>41-Table3[[#This Row],[GP_H]]</f>
        <v>39</v>
      </c>
      <c r="I15">
        <f>E15+G15</f>
        <v>4</v>
      </c>
      <c r="J15">
        <f>82-Table3[[#This Row],[GP]]</f>
        <v>78</v>
      </c>
      <c r="K15">
        <f>COUNTIFS(DataRegularSeason20242025!$D$3:$D$1315,$A15, DataRegularSeason20242025!$L$3:$L$1315, $A15,DataRegularSeason20242025!$N$3:$N$1315,1)</f>
        <v>1</v>
      </c>
      <c r="L15">
        <f>COUNTIFS(DataRegularSeason20242025!$D$3:$D$1315,$A15, DataRegularSeason20242025!$L$3:$L$1315, $A15,DataRegularSeason20242025!$N$3:$N$1315,1,DataRegularSeason20242025!$M$3:$M$1315,"REG")</f>
        <v>1</v>
      </c>
      <c r="M15">
        <f>COUNTIFS(DataRegularSeason20242025!$D$3:$D$1315,$A15, DataRegularSeason20242025!$L$3:$L$1315, $A15,DataRegularSeason20242025!$N$3:$N$1315,1,DataRegularSeason20242025!$M$3:$M$1315,"OT")</f>
        <v>0</v>
      </c>
      <c r="N15">
        <f>COUNTIFS(DataRegularSeason20242025!$D$3:$D$1315,$A15, DataRegularSeason20242025!$L$3:$L$1315, $A15,DataRegularSeason20242025!$N$3:$N$1315,1,DataRegularSeason20242025!$M$3:$M$1315,"SO")</f>
        <v>0</v>
      </c>
      <c r="O15">
        <f>E15-K15</f>
        <v>1</v>
      </c>
      <c r="P15">
        <f>COUNTIFS(DataRegularSeason20242025!$D$3:$D$1315,$A15, DataRegularSeason20242025!$S$3:$S$1315, $A15,DataRegularSeason20242025!$M$3:$M$1315,"REG")</f>
        <v>0</v>
      </c>
      <c r="Q15">
        <f>COUNTIFS(DataRegularSeason20242025!$D$3:$D$1315,$A15, DataRegularSeason20242025!$S$3:$S$1315, $A15,DataRegularSeason20242025!$M$3:$M$1315,"OT")</f>
        <v>1</v>
      </c>
      <c r="R15">
        <f>COUNTIFS(DataRegularSeason20242025!$D$3:$D$1315,$A15, DataRegularSeason20242025!$S$3:$S$1315, $A15,DataRegularSeason20242025!$M$3:$M$1315,"SO")</f>
        <v>0</v>
      </c>
      <c r="S15">
        <f>COUNTIFS(DataRegularSeason20242025!$E$3:$E$1315,$A15, DataRegularSeason20242025!$L$3:$L$1315, $A15, DataRegularSeason20242025!$N$3:$N$1315,1)</f>
        <v>1</v>
      </c>
      <c r="T15">
        <f>COUNTIFS(DataRegularSeason20242025!$E$3:$E$1315,$A15, DataRegularSeason20242025!$L$3:$L$1315, $A15,DataRegularSeason20242025!$N$3:$N$1315,1,DataRegularSeason20242025!$M$3:$M$1315,"REG")</f>
        <v>1</v>
      </c>
      <c r="U15">
        <f>COUNTIFS(DataRegularSeason20242025!$E$3:$E$1315,$A15, DataRegularSeason20242025!$L$3:$L$1315, $A15,DataRegularSeason20242025!$N$3:$N$1315,1,DataRegularSeason20242025!$M$3:$M$1315,"OT")</f>
        <v>0</v>
      </c>
      <c r="V15">
        <f>COUNTIFS(DataRegularSeason20242025!$E$3:$E$1315,$A15, DataRegularSeason20242025!$L$3:$L$1315, $A15,DataRegularSeason20242025!$N$3:$N$1315,1,DataRegularSeason20242025!$M$3:$M$1315,"SO")</f>
        <v>0</v>
      </c>
      <c r="W15">
        <f>G15-S15</f>
        <v>1</v>
      </c>
      <c r="X15">
        <f>COUNTIFS(DataRegularSeason20242025!$E$3:$E$1315,$A15, DataRegularSeason20242025!$S$3:$S$1315, $A15,DataRegularSeason20242025!$M$3:$M$1315,"REG")</f>
        <v>0</v>
      </c>
      <c r="Y15">
        <f>COUNTIFS(DataRegularSeason20242025!$E$3:$E$1315,$A15, DataRegularSeason20242025!$S$3:$S$1315, $A15,DataRegularSeason20242025!$M$3:$M$1315,"OT")</f>
        <v>0</v>
      </c>
      <c r="Z15">
        <f>COUNTIFS(DataRegularSeason20242025!$E$3:$E$1315,$A15, DataRegularSeason20242025!$S$3:$S$1315, $A15,DataRegularSeason20242025!$M$3:$M$1315,"SO")</f>
        <v>1</v>
      </c>
      <c r="AA15">
        <f>Table3[[#This Row],[W_A]]+Table3[[#This Row],[W_H]]</f>
        <v>2</v>
      </c>
      <c r="AB15">
        <f>Table3[[#This Row],[L_A]]+Table3[[#This Row],[L_H]]</f>
        <v>2</v>
      </c>
      <c r="AC15">
        <f>Table3[[#This Row],[RW_A]]+Table3[[#This Row],[RW_H]]</f>
        <v>2</v>
      </c>
      <c r="AD15">
        <f>Table3[[#This Row],[RL_A]]+Table3[[#This Row],[RL_H]]</f>
        <v>0</v>
      </c>
      <c r="AE15">
        <f>Table3[[#This Row],[OTW_A]]+Table3[[#This Row],[OTW_H]]</f>
        <v>0</v>
      </c>
      <c r="AF15">
        <f>Table3[[#This Row],[OTL_A]]+Table3[[#This Row],[OTL_H]]</f>
        <v>1</v>
      </c>
      <c r="AG15">
        <f>Table3[[#This Row],[SOW_A]]+Table3[[#This Row],[SOW_H]]</f>
        <v>0</v>
      </c>
      <c r="AH15">
        <f>Table3[[#This Row],[SOL_A]]+Table3[[#This Row],[SOL_H]]</f>
        <v>1</v>
      </c>
      <c r="AI15">
        <f>(2*(Table3[[#This Row],[W_A]]+Table3[[#This Row],[W_H]]))+Table3[[#This Row],[OTL_A]]+Table3[[#This Row],[SOL_A]]+Table3[[#This Row],[OTL_H]]+Table3[[#This Row],[SOL_H]]</f>
        <v>6</v>
      </c>
      <c r="AJ1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15" s="33">
        <f>Table3[[#This Row],[PTS]]/(2*Table3[[#This Row],[GP]])</f>
        <v>0.75</v>
      </c>
      <c r="AL15">
        <f>(2*Table3[[#This Row],[GR]])+Table3[[#This Row],[PTS]]</f>
        <v>162</v>
      </c>
      <c r="AM15">
        <f>(3*Table3[[#This Row],[GR]])+Table3[[#This Row],[PTS2]]</f>
        <v>242</v>
      </c>
      <c r="AN15" s="2" t="str">
        <f>_xlfn.CONCAT(TEXT(Table3[[#This Row],[W]], "0"), "-", TEXT(Table3[[#This Row],[L]],"0"), "-", TEXT(Table3[[#This Row],[OTL]], "0"))</f>
        <v>2-2-1</v>
      </c>
      <c r="AO15">
        <f>SUMIF(DataRegularSeason20242025!$D$3:$D$1315,$A15, DataRegularSeason20242025!$J$3:$J$1315)</f>
        <v>5</v>
      </c>
      <c r="AP15">
        <f>SUMIF(DataRegularSeason20242025!$D$3:$D$1315,$A15, DataRegularSeason20242025!$K$3:$K$1315)</f>
        <v>3</v>
      </c>
      <c r="AQ15">
        <f>AO15-AP15</f>
        <v>2</v>
      </c>
      <c r="AR15">
        <f>SUMIF(DataRegularSeason20242025!$E$3:$E$1315,$A15,DataRegularSeason20242025!$K$3:$K$1315)</f>
        <v>7</v>
      </c>
      <c r="AS15">
        <f>SUMIF(DataRegularSeason20242025!$E$3:$E$1315,$A15,DataRegularSeason20242025!$J$3:$J$1315)</f>
        <v>7</v>
      </c>
      <c r="AT15">
        <f>AR15-AS15</f>
        <v>0</v>
      </c>
      <c r="AU15">
        <f>AO15+AR15</f>
        <v>12</v>
      </c>
      <c r="AV15">
        <f>AP15+AS15</f>
        <v>10</v>
      </c>
      <c r="AW15">
        <f>AU15-AV15</f>
        <v>2</v>
      </c>
      <c r="AX15" s="35">
        <f>Table3[[#This Row],[GF]]/Table3[[#This Row],[GP]]</f>
        <v>3</v>
      </c>
      <c r="AY15" s="35">
        <f>Table3[[#This Row],[GA]]/Table3[[#This Row],[GP]]</f>
        <v>2.5</v>
      </c>
      <c r="AZ15" s="35">
        <f>(Table3[[#This Row],[GFPG]]-Table3[[#This Row],[GAPG]])/Table3[[#This Row],[GP]]</f>
        <v>0.125</v>
      </c>
      <c r="BA15">
        <f>COUNTIFS(DataRegularSeason20242025!$D$3:$D$1315,$A15,DataRegularSeason20242025!$H$3:$H$1315, $A15)</f>
        <v>0</v>
      </c>
      <c r="BB15">
        <f>COUNTIFS(DataRegularSeason20242025!$E$3:$E$1315,$A15,DataRegularSeason20242025!$H$3:$H$1315, $A15)</f>
        <v>2</v>
      </c>
      <c r="BC15">
        <f>BA15+BB15</f>
        <v>2</v>
      </c>
      <c r="BD15">
        <f>E15-BA15</f>
        <v>2</v>
      </c>
      <c r="BE15">
        <f>G15-BB15</f>
        <v>0</v>
      </c>
      <c r="BF15">
        <f>BD15+BE15</f>
        <v>2</v>
      </c>
    </row>
    <row r="16" spans="1:60" x14ac:dyDescent="0.25">
      <c r="A16" t="s">
        <v>19</v>
      </c>
      <c r="B16" t="s">
        <v>98</v>
      </c>
      <c r="C16" t="s">
        <v>81</v>
      </c>
      <c r="D16">
        <f>COUNTIFS(DataRegularSeason20242025!$D$3:$D$1315,$A16,DataRegularSeason20242025!$R$3:$R$1315,1) + COUNTIFS(DataRegularSeason20242025!$E$3:$E$1315,$A16,DataRegularSeason20242025!$R$3:$R$1315,1)</f>
        <v>1</v>
      </c>
      <c r="E16">
        <f>COUNTIFS(DataRegularSeason20242025!$N$3:$N$1315,1,DataRegularSeason20242025!$D$3:$D$1315,$A16)</f>
        <v>1</v>
      </c>
      <c r="F16">
        <f>41-Table3[[#This Row],[GP_A]]</f>
        <v>40</v>
      </c>
      <c r="G16">
        <f>COUNTIFS(DataRegularSeason20242025!$E$3:$E$1315,$A16,DataRegularSeason20242025!$N$3:$N$1315,1)</f>
        <v>4</v>
      </c>
      <c r="H16">
        <f>41-Table3[[#This Row],[GP_H]]</f>
        <v>37</v>
      </c>
      <c r="I16">
        <f>E16+G16</f>
        <v>5</v>
      </c>
      <c r="J16">
        <f>82-Table3[[#This Row],[GP]]</f>
        <v>77</v>
      </c>
      <c r="K16">
        <f>COUNTIFS(DataRegularSeason20242025!$D$3:$D$1315,$A16, DataRegularSeason20242025!$L$3:$L$1315, $A16,DataRegularSeason20242025!$N$3:$N$1315,1)</f>
        <v>0</v>
      </c>
      <c r="L16">
        <f>COUNTIFS(DataRegularSeason20242025!$D$3:$D$1315,$A16, DataRegularSeason20242025!$L$3:$L$1315, $A16,DataRegularSeason20242025!$N$3:$N$1315,1,DataRegularSeason20242025!$M$3:$M$1315,"REG")</f>
        <v>0</v>
      </c>
      <c r="M16">
        <f>COUNTIFS(DataRegularSeason20242025!$D$3:$D$1315,$A16, DataRegularSeason20242025!$L$3:$L$1315, $A16,DataRegularSeason20242025!$N$3:$N$1315,1,DataRegularSeason20242025!$M$3:$M$1315,"OT")</f>
        <v>0</v>
      </c>
      <c r="N16">
        <f>COUNTIFS(DataRegularSeason20242025!$D$3:$D$1315,$A16, DataRegularSeason20242025!$L$3:$L$1315, $A16,DataRegularSeason20242025!$N$3:$N$1315,1,DataRegularSeason20242025!$M$3:$M$1315,"SO")</f>
        <v>0</v>
      </c>
      <c r="O16">
        <f>E16-K16</f>
        <v>1</v>
      </c>
      <c r="P16">
        <f>COUNTIFS(DataRegularSeason20242025!$D$3:$D$1315,$A16, DataRegularSeason20242025!$S$3:$S$1315, $A16,DataRegularSeason20242025!$M$3:$M$1315,"REG")</f>
        <v>1</v>
      </c>
      <c r="Q16">
        <f>COUNTIFS(DataRegularSeason20242025!$D$3:$D$1315,$A16, DataRegularSeason20242025!$S$3:$S$1315, $A16,DataRegularSeason20242025!$M$3:$M$1315,"OT")</f>
        <v>0</v>
      </c>
      <c r="R16">
        <f>COUNTIFS(DataRegularSeason20242025!$D$3:$D$1315,$A16, DataRegularSeason20242025!$S$3:$S$1315, $A16,DataRegularSeason20242025!$M$3:$M$1315,"SO")</f>
        <v>0</v>
      </c>
      <c r="S16">
        <f>COUNTIFS(DataRegularSeason20242025!$E$3:$E$1315,$A16, DataRegularSeason20242025!$L$3:$L$1315, $A16, DataRegularSeason20242025!$N$3:$N$1315,1)</f>
        <v>2</v>
      </c>
      <c r="T16">
        <f>COUNTIFS(DataRegularSeason20242025!$E$3:$E$1315,$A16, DataRegularSeason20242025!$L$3:$L$1315, $A16,DataRegularSeason20242025!$N$3:$N$1315,1,DataRegularSeason20242025!$M$3:$M$1315,"REG")</f>
        <v>2</v>
      </c>
      <c r="U16">
        <f>COUNTIFS(DataRegularSeason20242025!$E$3:$E$1315,$A16, DataRegularSeason20242025!$L$3:$L$1315, $A16,DataRegularSeason20242025!$N$3:$N$1315,1,DataRegularSeason20242025!$M$3:$M$1315,"OT")</f>
        <v>0</v>
      </c>
      <c r="V16">
        <f>COUNTIFS(DataRegularSeason20242025!$E$3:$E$1315,$A16, DataRegularSeason20242025!$L$3:$L$1315, $A16,DataRegularSeason20242025!$N$3:$N$1315,1,DataRegularSeason20242025!$M$3:$M$1315,"SO")</f>
        <v>0</v>
      </c>
      <c r="W16">
        <f>G16-S16</f>
        <v>2</v>
      </c>
      <c r="X16">
        <f>COUNTIFS(DataRegularSeason20242025!$E$3:$E$1315,$A16, DataRegularSeason20242025!$S$3:$S$1315, $A16,DataRegularSeason20242025!$M$3:$M$1315,"REG")</f>
        <v>2</v>
      </c>
      <c r="Y16">
        <f>COUNTIFS(DataRegularSeason20242025!$E$3:$E$1315,$A16, DataRegularSeason20242025!$S$3:$S$1315, $A16,DataRegularSeason20242025!$M$3:$M$1315,"OT")</f>
        <v>0</v>
      </c>
      <c r="Z16">
        <f>COUNTIFS(DataRegularSeason20242025!$E$3:$E$1315,$A16, DataRegularSeason20242025!$S$3:$S$1315, $A16,DataRegularSeason20242025!$M$3:$M$1315,"SO")</f>
        <v>0</v>
      </c>
      <c r="AA16">
        <f>Table3[[#This Row],[W_A]]+Table3[[#This Row],[W_H]]</f>
        <v>2</v>
      </c>
      <c r="AB16">
        <f>Table3[[#This Row],[L_A]]+Table3[[#This Row],[L_H]]</f>
        <v>3</v>
      </c>
      <c r="AC16">
        <f>Table3[[#This Row],[RW_A]]+Table3[[#This Row],[RW_H]]</f>
        <v>2</v>
      </c>
      <c r="AD16">
        <f>Table3[[#This Row],[RL_A]]+Table3[[#This Row],[RL_H]]</f>
        <v>3</v>
      </c>
      <c r="AE16">
        <f>Table3[[#This Row],[OTW_A]]+Table3[[#This Row],[OTW_H]]</f>
        <v>0</v>
      </c>
      <c r="AF16">
        <f>Table3[[#This Row],[OTL_A]]+Table3[[#This Row],[OTL_H]]</f>
        <v>0</v>
      </c>
      <c r="AG16">
        <f>Table3[[#This Row],[SOW_A]]+Table3[[#This Row],[SOW_H]]</f>
        <v>0</v>
      </c>
      <c r="AH16">
        <f>Table3[[#This Row],[SOL_A]]+Table3[[#This Row],[SOL_H]]</f>
        <v>0</v>
      </c>
      <c r="AI16">
        <f>(2*(Table3[[#This Row],[W_A]]+Table3[[#This Row],[W_H]]))+Table3[[#This Row],[OTL_A]]+Table3[[#This Row],[SOL_A]]+Table3[[#This Row],[OTL_H]]+Table3[[#This Row],[SOL_H]]</f>
        <v>4</v>
      </c>
      <c r="AJ1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AK16" s="33">
        <f>Table3[[#This Row],[PTS]]/(2*Table3[[#This Row],[GP]])</f>
        <v>0.4</v>
      </c>
      <c r="AL16">
        <f>(2*Table3[[#This Row],[GR]])+Table3[[#This Row],[PTS]]</f>
        <v>158</v>
      </c>
      <c r="AM16">
        <f>(3*Table3[[#This Row],[GR]])+Table3[[#This Row],[PTS2]]</f>
        <v>237</v>
      </c>
      <c r="AN16" s="2" t="str">
        <f>_xlfn.CONCAT(TEXT(Table3[[#This Row],[W]], "0"), "-", TEXT(Table3[[#This Row],[L]],"0"), "-", TEXT(Table3[[#This Row],[OTL]], "0"))</f>
        <v>2-3-0</v>
      </c>
      <c r="AO16">
        <f>SUMIF(DataRegularSeason20242025!$D$3:$D$1315,$A16, DataRegularSeason20242025!$J$3:$J$1315)</f>
        <v>4</v>
      </c>
      <c r="AP16">
        <f>SUMIF(DataRegularSeason20242025!$D$3:$D$1315,$A16, DataRegularSeason20242025!$K$3:$K$1315)</f>
        <v>6</v>
      </c>
      <c r="AQ16">
        <f>AO16-AP16</f>
        <v>-2</v>
      </c>
      <c r="AR16">
        <f>SUMIF(DataRegularSeason20242025!$E$3:$E$1315,$A16,DataRegularSeason20242025!$K$3:$K$1315)</f>
        <v>9</v>
      </c>
      <c r="AS16">
        <f>SUMIF(DataRegularSeason20242025!$E$3:$E$1315,$A16,DataRegularSeason20242025!$J$3:$J$1315)</f>
        <v>11</v>
      </c>
      <c r="AT16">
        <f>AR16-AS16</f>
        <v>-2</v>
      </c>
      <c r="AU16">
        <f>AO16+AR16</f>
        <v>13</v>
      </c>
      <c r="AV16">
        <f>AP16+AS16</f>
        <v>17</v>
      </c>
      <c r="AW16">
        <f>AU16-AV16</f>
        <v>-4</v>
      </c>
      <c r="AX16" s="35">
        <f>Table3[[#This Row],[GF]]/Table3[[#This Row],[GP]]</f>
        <v>2.6</v>
      </c>
      <c r="AY16" s="35">
        <f>Table3[[#This Row],[GA]]/Table3[[#This Row],[GP]]</f>
        <v>3.4</v>
      </c>
      <c r="AZ16" s="35">
        <f>(Table3[[#This Row],[GFPG]]-Table3[[#This Row],[GAPG]])/Table3[[#This Row],[GP]]</f>
        <v>-0.15999999999999998</v>
      </c>
      <c r="BA16">
        <f>COUNTIFS(DataRegularSeason20242025!$D$3:$D$1315,$A16,DataRegularSeason20242025!$H$3:$H$1315, $A16)</f>
        <v>0</v>
      </c>
      <c r="BB16">
        <f>COUNTIFS(DataRegularSeason20242025!$E$3:$E$1315,$A16,DataRegularSeason20242025!$H$3:$H$1315, $A16)</f>
        <v>1</v>
      </c>
      <c r="BC16">
        <f>BA16+BB16</f>
        <v>1</v>
      </c>
      <c r="BD16">
        <f>E16-BA16</f>
        <v>1</v>
      </c>
      <c r="BE16">
        <f>G16-BB16</f>
        <v>3</v>
      </c>
      <c r="BF16">
        <f>BD16+BE16</f>
        <v>4</v>
      </c>
    </row>
    <row r="17" spans="1:58" x14ac:dyDescent="0.25">
      <c r="A17" t="s">
        <v>32</v>
      </c>
      <c r="B17" t="s">
        <v>98</v>
      </c>
      <c r="C17" t="s">
        <v>99</v>
      </c>
      <c r="D17">
        <f>COUNTIFS(DataRegularSeason20242025!$D$3:$D$1315,$A17,DataRegularSeason20242025!$R$3:$R$1315,1) + COUNTIFS(DataRegularSeason20242025!$E$3:$E$1315,$A17,DataRegularSeason20242025!$R$3:$R$1315,1)</f>
        <v>2</v>
      </c>
      <c r="E17">
        <f>COUNTIFS(DataRegularSeason20242025!$N$3:$N$1315,1,DataRegularSeason20242025!$D$3:$D$1315,$A17)</f>
        <v>4</v>
      </c>
      <c r="F17">
        <f>41-Table3[[#This Row],[GP_A]]</f>
        <v>37</v>
      </c>
      <c r="G17">
        <f>COUNTIFS(DataRegularSeason20242025!$E$3:$E$1315,$A17,DataRegularSeason20242025!$N$3:$N$1315,1)</f>
        <v>3</v>
      </c>
      <c r="H17">
        <f>41-Table3[[#This Row],[GP_H]]</f>
        <v>38</v>
      </c>
      <c r="I17">
        <f>E17+G17</f>
        <v>7</v>
      </c>
      <c r="J17">
        <f>82-Table3[[#This Row],[GP]]</f>
        <v>75</v>
      </c>
      <c r="K17">
        <f>COUNTIFS(DataRegularSeason20242025!$D$3:$D$1315,$A17, DataRegularSeason20242025!$L$3:$L$1315, $A17,DataRegularSeason20242025!$N$3:$N$1315,1)</f>
        <v>3</v>
      </c>
      <c r="L17">
        <f>COUNTIFS(DataRegularSeason20242025!$D$3:$D$1315,$A17, DataRegularSeason20242025!$L$3:$L$1315, $A17,DataRegularSeason20242025!$N$3:$N$1315,1,DataRegularSeason20242025!$M$3:$M$1315,"REG")</f>
        <v>3</v>
      </c>
      <c r="M17">
        <f>COUNTIFS(DataRegularSeason20242025!$D$3:$D$1315,$A17, DataRegularSeason20242025!$L$3:$L$1315, $A17,DataRegularSeason20242025!$N$3:$N$1315,1,DataRegularSeason20242025!$M$3:$M$1315,"OT")</f>
        <v>0</v>
      </c>
      <c r="N17">
        <f>COUNTIFS(DataRegularSeason20242025!$D$3:$D$1315,$A17, DataRegularSeason20242025!$L$3:$L$1315, $A17,DataRegularSeason20242025!$N$3:$N$1315,1,DataRegularSeason20242025!$M$3:$M$1315,"SO")</f>
        <v>0</v>
      </c>
      <c r="O17">
        <f>E17-K17</f>
        <v>1</v>
      </c>
      <c r="P17">
        <f>COUNTIFS(DataRegularSeason20242025!$D$3:$D$1315,$A17, DataRegularSeason20242025!$S$3:$S$1315, $A17,DataRegularSeason20242025!$M$3:$M$1315,"REG")</f>
        <v>1</v>
      </c>
      <c r="Q17">
        <f>COUNTIFS(DataRegularSeason20242025!$D$3:$D$1315,$A17, DataRegularSeason20242025!$S$3:$S$1315, $A17,DataRegularSeason20242025!$M$3:$M$1315,"OT")</f>
        <v>0</v>
      </c>
      <c r="R17">
        <f>COUNTIFS(DataRegularSeason20242025!$D$3:$D$1315,$A17, DataRegularSeason20242025!$S$3:$S$1315, $A17,DataRegularSeason20242025!$M$3:$M$1315,"SO")</f>
        <v>0</v>
      </c>
      <c r="S17">
        <f>COUNTIFS(DataRegularSeason20242025!$E$3:$E$1315,$A17, DataRegularSeason20242025!$L$3:$L$1315, $A17, DataRegularSeason20242025!$N$3:$N$1315,1)</f>
        <v>2</v>
      </c>
      <c r="T17">
        <f>COUNTIFS(DataRegularSeason20242025!$E$3:$E$1315,$A17, DataRegularSeason20242025!$L$3:$L$1315, $A17,DataRegularSeason20242025!$N$3:$N$1315,1,DataRegularSeason20242025!$M$3:$M$1315,"REG")</f>
        <v>2</v>
      </c>
      <c r="U17">
        <f>COUNTIFS(DataRegularSeason20242025!$E$3:$E$1315,$A17, DataRegularSeason20242025!$L$3:$L$1315, $A17,DataRegularSeason20242025!$N$3:$N$1315,1,DataRegularSeason20242025!$M$3:$M$1315,"OT")</f>
        <v>0</v>
      </c>
      <c r="V17">
        <f>COUNTIFS(DataRegularSeason20242025!$E$3:$E$1315,$A17, DataRegularSeason20242025!$L$3:$L$1315, $A17,DataRegularSeason20242025!$N$3:$N$1315,1,DataRegularSeason20242025!$M$3:$M$1315,"SO")</f>
        <v>0</v>
      </c>
      <c r="W17">
        <f>G17-S17</f>
        <v>1</v>
      </c>
      <c r="X17">
        <f>COUNTIFS(DataRegularSeason20242025!$E$3:$E$1315,$A17, DataRegularSeason20242025!$S$3:$S$1315, $A17,DataRegularSeason20242025!$M$3:$M$1315,"REG")</f>
        <v>1</v>
      </c>
      <c r="Y17">
        <f>COUNTIFS(DataRegularSeason20242025!$E$3:$E$1315,$A17, DataRegularSeason20242025!$S$3:$S$1315, $A17,DataRegularSeason20242025!$M$3:$M$1315,"OT")</f>
        <v>0</v>
      </c>
      <c r="Z17">
        <f>COUNTIFS(DataRegularSeason20242025!$E$3:$E$1315,$A17, DataRegularSeason20242025!$S$3:$S$1315, $A17,DataRegularSeason20242025!$M$3:$M$1315,"SO")</f>
        <v>0</v>
      </c>
      <c r="AA17">
        <f>Table3[[#This Row],[W_A]]+Table3[[#This Row],[W_H]]</f>
        <v>5</v>
      </c>
      <c r="AB17">
        <f>Table3[[#This Row],[L_A]]+Table3[[#This Row],[L_H]]</f>
        <v>2</v>
      </c>
      <c r="AC17">
        <f>Table3[[#This Row],[RW_A]]+Table3[[#This Row],[RW_H]]</f>
        <v>5</v>
      </c>
      <c r="AD17">
        <f>Table3[[#This Row],[RL_A]]+Table3[[#This Row],[RL_H]]</f>
        <v>2</v>
      </c>
      <c r="AE17">
        <f>Table3[[#This Row],[OTW_A]]+Table3[[#This Row],[OTW_H]]</f>
        <v>0</v>
      </c>
      <c r="AF17">
        <f>Table3[[#This Row],[OTL_A]]+Table3[[#This Row],[OTL_H]]</f>
        <v>0</v>
      </c>
      <c r="AG17">
        <f>Table3[[#This Row],[SOW_A]]+Table3[[#This Row],[SOW_H]]</f>
        <v>0</v>
      </c>
      <c r="AH17">
        <f>Table3[[#This Row],[SOL_A]]+Table3[[#This Row],[SOL_H]]</f>
        <v>0</v>
      </c>
      <c r="AI17">
        <f>(2*(Table3[[#This Row],[W_A]]+Table3[[#This Row],[W_H]]))+Table3[[#This Row],[OTL_A]]+Table3[[#This Row],[SOL_A]]+Table3[[#This Row],[OTL_H]]+Table3[[#This Row],[SOL_H]]</f>
        <v>10</v>
      </c>
      <c r="AJ1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15</v>
      </c>
      <c r="AK17" s="33">
        <f>Table3[[#This Row],[PTS]]/(2*Table3[[#This Row],[GP]])</f>
        <v>0.7142857142857143</v>
      </c>
      <c r="AL17">
        <f>(2*Table3[[#This Row],[GR]])+Table3[[#This Row],[PTS]]</f>
        <v>160</v>
      </c>
      <c r="AM17">
        <f>(3*Table3[[#This Row],[GR]])+Table3[[#This Row],[PTS2]]</f>
        <v>240</v>
      </c>
      <c r="AN17" s="2" t="str">
        <f>_xlfn.CONCAT(TEXT(Table3[[#This Row],[W]], "0"), "-", TEXT(Table3[[#This Row],[L]],"0"), "-", TEXT(Table3[[#This Row],[OTL]], "0"))</f>
        <v>5-2-0</v>
      </c>
      <c r="AO17">
        <f>SUMIF(DataRegularSeason20242025!$D$3:$D$1315,$A17, DataRegularSeason20242025!$J$3:$J$1315)</f>
        <v>14</v>
      </c>
      <c r="AP17">
        <f>SUMIF(DataRegularSeason20242025!$D$3:$D$1315,$A17, DataRegularSeason20242025!$K$3:$K$1315)</f>
        <v>9</v>
      </c>
      <c r="AQ17">
        <f>AO17-AP17</f>
        <v>5</v>
      </c>
      <c r="AR17">
        <f>SUMIF(DataRegularSeason20242025!$E$3:$E$1315,$A17,DataRegularSeason20242025!$K$3:$K$1315)</f>
        <v>8</v>
      </c>
      <c r="AS17">
        <f>SUMIF(DataRegularSeason20242025!$E$3:$E$1315,$A17,DataRegularSeason20242025!$J$3:$J$1315)</f>
        <v>5</v>
      </c>
      <c r="AT17">
        <f>AR17-AS17</f>
        <v>3</v>
      </c>
      <c r="AU17">
        <f>AO17+AR17</f>
        <v>22</v>
      </c>
      <c r="AV17">
        <f>AP17+AS17</f>
        <v>14</v>
      </c>
      <c r="AW17">
        <f>AU17-AV17</f>
        <v>8</v>
      </c>
      <c r="AX17" s="35">
        <f>Table3[[#This Row],[GF]]/Table3[[#This Row],[GP]]</f>
        <v>3.1428571428571428</v>
      </c>
      <c r="AY17" s="35">
        <f>Table3[[#This Row],[GA]]/Table3[[#This Row],[GP]]</f>
        <v>2</v>
      </c>
      <c r="AZ17" s="35">
        <f>(Table3[[#This Row],[GFPG]]-Table3[[#This Row],[GAPG]])/Table3[[#This Row],[GP]]</f>
        <v>0.16326530612244897</v>
      </c>
      <c r="BA17">
        <f>COUNTIFS(DataRegularSeason20242025!$D$3:$D$1315,$A17,DataRegularSeason20242025!$H$3:$H$1315, $A17)</f>
        <v>3</v>
      </c>
      <c r="BB17">
        <f>COUNTIFS(DataRegularSeason20242025!$E$3:$E$1315,$A17,DataRegularSeason20242025!$H$3:$H$1315, $A17)</f>
        <v>3</v>
      </c>
      <c r="BC17">
        <f>BA17+BB17</f>
        <v>6</v>
      </c>
      <c r="BD17">
        <f>E17-BA17</f>
        <v>1</v>
      </c>
      <c r="BE17">
        <f>G17-BB17</f>
        <v>0</v>
      </c>
      <c r="BF17">
        <f>BD17+BE17</f>
        <v>1</v>
      </c>
    </row>
    <row r="18" spans="1:58" x14ac:dyDescent="0.25">
      <c r="A18" t="s">
        <v>35</v>
      </c>
      <c r="B18" t="s">
        <v>97</v>
      </c>
      <c r="C18" t="s">
        <v>95</v>
      </c>
      <c r="D18">
        <f>COUNTIFS(DataRegularSeason20242025!$D$3:$D$1315,$A18,DataRegularSeason20242025!$R$3:$R$1315,1) + COUNTIFS(DataRegularSeason20242025!$E$3:$E$1315,$A18,DataRegularSeason20242025!$R$3:$R$1315,1)</f>
        <v>1</v>
      </c>
      <c r="E18">
        <f>COUNTIFS(DataRegularSeason20242025!$N$3:$N$1315,1,DataRegularSeason20242025!$D$3:$D$1315,$A18)</f>
        <v>1</v>
      </c>
      <c r="F18">
        <f>41-Table3[[#This Row],[GP_A]]</f>
        <v>40</v>
      </c>
      <c r="G18">
        <f>COUNTIFS(DataRegularSeason20242025!$E$3:$E$1315,$A18,DataRegularSeason20242025!$N$3:$N$1315,1)</f>
        <v>3</v>
      </c>
      <c r="H18">
        <f>41-Table3[[#This Row],[GP_H]]</f>
        <v>38</v>
      </c>
      <c r="I18">
        <f>E18+G18</f>
        <v>4</v>
      </c>
      <c r="J18">
        <f>82-Table3[[#This Row],[GP]]</f>
        <v>78</v>
      </c>
      <c r="K18">
        <f>COUNTIFS(DataRegularSeason20242025!$D$3:$D$1315,$A18, DataRegularSeason20242025!$L$3:$L$1315, $A18,DataRegularSeason20242025!$N$3:$N$1315,1)</f>
        <v>0</v>
      </c>
      <c r="L18">
        <f>COUNTIFS(DataRegularSeason20242025!$D$3:$D$1315,$A18, DataRegularSeason20242025!$L$3:$L$1315, $A18,DataRegularSeason20242025!$N$3:$N$1315,1,DataRegularSeason20242025!$M$3:$M$1315,"REG")</f>
        <v>0</v>
      </c>
      <c r="M18">
        <f>COUNTIFS(DataRegularSeason20242025!$D$3:$D$1315,$A18, DataRegularSeason20242025!$L$3:$L$1315, $A18,DataRegularSeason20242025!$N$3:$N$1315,1,DataRegularSeason20242025!$M$3:$M$1315,"OT")</f>
        <v>0</v>
      </c>
      <c r="N18">
        <f>COUNTIFS(DataRegularSeason20242025!$D$3:$D$1315,$A18, DataRegularSeason20242025!$L$3:$L$1315, $A18,DataRegularSeason20242025!$N$3:$N$1315,1,DataRegularSeason20242025!$M$3:$M$1315,"SO")</f>
        <v>0</v>
      </c>
      <c r="O18">
        <f>E18-K18</f>
        <v>1</v>
      </c>
      <c r="P18">
        <f>COUNTIFS(DataRegularSeason20242025!$D$3:$D$1315,$A18, DataRegularSeason20242025!$S$3:$S$1315, $A18,DataRegularSeason20242025!$M$3:$M$1315,"REG")</f>
        <v>1</v>
      </c>
      <c r="Q18">
        <f>COUNTIFS(DataRegularSeason20242025!$D$3:$D$1315,$A18, DataRegularSeason20242025!$S$3:$S$1315, $A18,DataRegularSeason20242025!$M$3:$M$1315,"OT")</f>
        <v>0</v>
      </c>
      <c r="R18">
        <f>COUNTIFS(DataRegularSeason20242025!$D$3:$D$1315,$A18, DataRegularSeason20242025!$S$3:$S$1315, $A18,DataRegularSeason20242025!$M$3:$M$1315,"SO")</f>
        <v>0</v>
      </c>
      <c r="S18">
        <f>COUNTIFS(DataRegularSeason20242025!$E$3:$E$1315,$A18, DataRegularSeason20242025!$L$3:$L$1315, $A18, DataRegularSeason20242025!$N$3:$N$1315,1)</f>
        <v>0</v>
      </c>
      <c r="T18">
        <f>COUNTIFS(DataRegularSeason20242025!$E$3:$E$1315,$A18, DataRegularSeason20242025!$L$3:$L$1315, $A18,DataRegularSeason20242025!$N$3:$N$1315,1,DataRegularSeason20242025!$M$3:$M$1315,"REG")</f>
        <v>0</v>
      </c>
      <c r="U18">
        <f>COUNTIFS(DataRegularSeason20242025!$E$3:$E$1315,$A18, DataRegularSeason20242025!$L$3:$L$1315, $A18,DataRegularSeason20242025!$N$3:$N$1315,1,DataRegularSeason20242025!$M$3:$M$1315,"OT")</f>
        <v>0</v>
      </c>
      <c r="V18">
        <f>COUNTIFS(DataRegularSeason20242025!$E$3:$E$1315,$A18, DataRegularSeason20242025!$L$3:$L$1315, $A18,DataRegularSeason20242025!$N$3:$N$1315,1,DataRegularSeason20242025!$M$3:$M$1315,"SO")</f>
        <v>0</v>
      </c>
      <c r="W18">
        <f>G18-S18</f>
        <v>3</v>
      </c>
      <c r="X18">
        <f>COUNTIFS(DataRegularSeason20242025!$E$3:$E$1315,$A18, DataRegularSeason20242025!$S$3:$S$1315, $A18,DataRegularSeason20242025!$M$3:$M$1315,"REG")</f>
        <v>3</v>
      </c>
      <c r="Y18">
        <f>COUNTIFS(DataRegularSeason20242025!$E$3:$E$1315,$A18, DataRegularSeason20242025!$S$3:$S$1315, $A18,DataRegularSeason20242025!$M$3:$M$1315,"OT")</f>
        <v>0</v>
      </c>
      <c r="Z18">
        <f>COUNTIFS(DataRegularSeason20242025!$E$3:$E$1315,$A18, DataRegularSeason20242025!$S$3:$S$1315, $A18,DataRegularSeason20242025!$M$3:$M$1315,"SO")</f>
        <v>0</v>
      </c>
      <c r="AA18">
        <f>Table3[[#This Row],[W_A]]+Table3[[#This Row],[W_H]]</f>
        <v>0</v>
      </c>
      <c r="AB18">
        <f>Table3[[#This Row],[L_A]]+Table3[[#This Row],[L_H]]</f>
        <v>4</v>
      </c>
      <c r="AC18">
        <f>Table3[[#This Row],[RW_A]]+Table3[[#This Row],[RW_H]]</f>
        <v>0</v>
      </c>
      <c r="AD18">
        <f>Table3[[#This Row],[RL_A]]+Table3[[#This Row],[RL_H]]</f>
        <v>4</v>
      </c>
      <c r="AE18">
        <f>Table3[[#This Row],[OTW_A]]+Table3[[#This Row],[OTW_H]]</f>
        <v>0</v>
      </c>
      <c r="AF18">
        <f>Table3[[#This Row],[OTL_A]]+Table3[[#This Row],[OTL_H]]</f>
        <v>0</v>
      </c>
      <c r="AG18">
        <f>Table3[[#This Row],[SOW_A]]+Table3[[#This Row],[SOW_H]]</f>
        <v>0</v>
      </c>
      <c r="AH18">
        <f>Table3[[#This Row],[SOL_A]]+Table3[[#This Row],[SOL_H]]</f>
        <v>0</v>
      </c>
      <c r="AI18">
        <f>(2*(Table3[[#This Row],[W_A]]+Table3[[#This Row],[W_H]]))+Table3[[#This Row],[OTL_A]]+Table3[[#This Row],[SOL_A]]+Table3[[#This Row],[OTL_H]]+Table3[[#This Row],[SOL_H]]</f>
        <v>0</v>
      </c>
      <c r="AJ1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0</v>
      </c>
      <c r="AK18" s="33">
        <f>Table3[[#This Row],[PTS]]/(2*Table3[[#This Row],[GP]])</f>
        <v>0</v>
      </c>
      <c r="AL18">
        <f>(2*Table3[[#This Row],[GR]])+Table3[[#This Row],[PTS]]</f>
        <v>156</v>
      </c>
      <c r="AM18">
        <f>(3*Table3[[#This Row],[GR]])+Table3[[#This Row],[PTS2]]</f>
        <v>234</v>
      </c>
      <c r="AN18" s="2" t="str">
        <f>_xlfn.CONCAT(TEXT(Table3[[#This Row],[W]], "0"), "-", TEXT(Table3[[#This Row],[L]],"0"), "-", TEXT(Table3[[#This Row],[OTL]], "0"))</f>
        <v>0-4-0</v>
      </c>
      <c r="AO18">
        <f>SUMIF(DataRegularSeason20242025!$D$3:$D$1315,$A18, DataRegularSeason20242025!$J$3:$J$1315)</f>
        <v>0</v>
      </c>
      <c r="AP18">
        <f>SUMIF(DataRegularSeason20242025!$D$3:$D$1315,$A18, DataRegularSeason20242025!$K$3:$K$1315)</f>
        <v>3</v>
      </c>
      <c r="AQ18">
        <f>AO18-AP18</f>
        <v>-3</v>
      </c>
      <c r="AR18">
        <f>SUMIF(DataRegularSeason20242025!$E$3:$E$1315,$A18,DataRegularSeason20242025!$K$3:$K$1315)</f>
        <v>8</v>
      </c>
      <c r="AS18">
        <f>SUMIF(DataRegularSeason20242025!$E$3:$E$1315,$A18,DataRegularSeason20242025!$J$3:$J$1315)</f>
        <v>15</v>
      </c>
      <c r="AT18">
        <f>AR18-AS18</f>
        <v>-7</v>
      </c>
      <c r="AU18">
        <f>AO18+AR18</f>
        <v>8</v>
      </c>
      <c r="AV18">
        <f>AP18+AS18</f>
        <v>18</v>
      </c>
      <c r="AW18">
        <f>AU18-AV18</f>
        <v>-10</v>
      </c>
      <c r="AX18" s="35">
        <f>Table3[[#This Row],[GF]]/Table3[[#This Row],[GP]]</f>
        <v>2</v>
      </c>
      <c r="AY18" s="35">
        <f>Table3[[#This Row],[GA]]/Table3[[#This Row],[GP]]</f>
        <v>4.5</v>
      </c>
      <c r="AZ18" s="35">
        <f>(Table3[[#This Row],[GFPG]]-Table3[[#This Row],[GAPG]])/Table3[[#This Row],[GP]]</f>
        <v>-0.625</v>
      </c>
      <c r="BA18">
        <f>COUNTIFS(DataRegularSeason20242025!$D$3:$D$1315,$A18,DataRegularSeason20242025!$H$3:$H$1315, $A18)</f>
        <v>1</v>
      </c>
      <c r="BB18">
        <f>COUNTIFS(DataRegularSeason20242025!$E$3:$E$1315,$A18,DataRegularSeason20242025!$H$3:$H$1315, $A18)</f>
        <v>3</v>
      </c>
      <c r="BC18">
        <f>BA18+BB18</f>
        <v>4</v>
      </c>
      <c r="BD18">
        <f>E18-BA18</f>
        <v>0</v>
      </c>
      <c r="BE18">
        <f>G18-BB18</f>
        <v>0</v>
      </c>
      <c r="BF18">
        <f>BD18+BE18</f>
        <v>0</v>
      </c>
    </row>
    <row r="19" spans="1:58" x14ac:dyDescent="0.25">
      <c r="A19" t="s">
        <v>33</v>
      </c>
      <c r="B19" t="s">
        <v>98</v>
      </c>
      <c r="C19" t="s">
        <v>99</v>
      </c>
      <c r="D19">
        <f>COUNTIFS(DataRegularSeason20242025!$D$3:$D$1315,$A19,DataRegularSeason20242025!$R$3:$R$1315,1) + COUNTIFS(DataRegularSeason20242025!$E$3:$E$1315,$A19,DataRegularSeason20242025!$R$3:$R$1315,1)</f>
        <v>2</v>
      </c>
      <c r="E19">
        <f>COUNTIFS(DataRegularSeason20242025!$N$3:$N$1315,1,DataRegularSeason20242025!$D$3:$D$1315,$A19)</f>
        <v>3</v>
      </c>
      <c r="F19">
        <f>41-Table3[[#This Row],[GP_A]]</f>
        <v>38</v>
      </c>
      <c r="G19">
        <f>COUNTIFS(DataRegularSeason20242025!$E$3:$E$1315,$A19,DataRegularSeason20242025!$N$3:$N$1315,1)</f>
        <v>1</v>
      </c>
      <c r="H19">
        <f>41-Table3[[#This Row],[GP_H]]</f>
        <v>40</v>
      </c>
      <c r="I19">
        <f>E19+G19</f>
        <v>4</v>
      </c>
      <c r="J19">
        <f>82-Table3[[#This Row],[GP]]</f>
        <v>78</v>
      </c>
      <c r="K19">
        <f>COUNTIFS(DataRegularSeason20242025!$D$3:$D$1315,$A19, DataRegularSeason20242025!$L$3:$L$1315, $A19,DataRegularSeason20242025!$N$3:$N$1315,1)</f>
        <v>1</v>
      </c>
      <c r="L19">
        <f>COUNTIFS(DataRegularSeason20242025!$D$3:$D$1315,$A19, DataRegularSeason20242025!$L$3:$L$1315, $A19,DataRegularSeason20242025!$N$3:$N$1315,1,DataRegularSeason20242025!$M$3:$M$1315,"REG")</f>
        <v>1</v>
      </c>
      <c r="M19">
        <f>COUNTIFS(DataRegularSeason20242025!$D$3:$D$1315,$A19, DataRegularSeason20242025!$L$3:$L$1315, $A19,DataRegularSeason20242025!$N$3:$N$1315,1,DataRegularSeason20242025!$M$3:$M$1315,"OT")</f>
        <v>0</v>
      </c>
      <c r="N19">
        <f>COUNTIFS(DataRegularSeason20242025!$D$3:$D$1315,$A19, DataRegularSeason20242025!$L$3:$L$1315, $A19,DataRegularSeason20242025!$N$3:$N$1315,1,DataRegularSeason20242025!$M$3:$M$1315,"SO")</f>
        <v>0</v>
      </c>
      <c r="O19">
        <f>E19-K19</f>
        <v>2</v>
      </c>
      <c r="P19">
        <f>COUNTIFS(DataRegularSeason20242025!$D$3:$D$1315,$A19, DataRegularSeason20242025!$S$3:$S$1315, $A19,DataRegularSeason20242025!$M$3:$M$1315,"REG")</f>
        <v>1</v>
      </c>
      <c r="Q19">
        <f>COUNTIFS(DataRegularSeason20242025!$D$3:$D$1315,$A19, DataRegularSeason20242025!$S$3:$S$1315, $A19,DataRegularSeason20242025!$M$3:$M$1315,"OT")</f>
        <v>1</v>
      </c>
      <c r="R19">
        <f>COUNTIFS(DataRegularSeason20242025!$D$3:$D$1315,$A19, DataRegularSeason20242025!$S$3:$S$1315, $A19,DataRegularSeason20242025!$M$3:$M$1315,"SO")</f>
        <v>0</v>
      </c>
      <c r="S19">
        <f>COUNTIFS(DataRegularSeason20242025!$E$3:$E$1315,$A19, DataRegularSeason20242025!$L$3:$L$1315, $A19, DataRegularSeason20242025!$N$3:$N$1315,1)</f>
        <v>0</v>
      </c>
      <c r="T19">
        <f>COUNTIFS(DataRegularSeason20242025!$E$3:$E$1315,$A19, DataRegularSeason20242025!$L$3:$L$1315, $A19,DataRegularSeason20242025!$N$3:$N$1315,1,DataRegularSeason20242025!$M$3:$M$1315,"REG")</f>
        <v>0</v>
      </c>
      <c r="U19">
        <f>COUNTIFS(DataRegularSeason20242025!$E$3:$E$1315,$A19, DataRegularSeason20242025!$L$3:$L$1315, $A19,DataRegularSeason20242025!$N$3:$N$1315,1,DataRegularSeason20242025!$M$3:$M$1315,"OT")</f>
        <v>0</v>
      </c>
      <c r="V19">
        <f>COUNTIFS(DataRegularSeason20242025!$E$3:$E$1315,$A19, DataRegularSeason20242025!$L$3:$L$1315, $A19,DataRegularSeason20242025!$N$3:$N$1315,1,DataRegularSeason20242025!$M$3:$M$1315,"SO")</f>
        <v>0</v>
      </c>
      <c r="W19">
        <f>G19-S19</f>
        <v>1</v>
      </c>
      <c r="X19">
        <f>COUNTIFS(DataRegularSeason20242025!$E$3:$E$1315,$A19, DataRegularSeason20242025!$S$3:$S$1315, $A19,DataRegularSeason20242025!$M$3:$M$1315,"REG")</f>
        <v>0</v>
      </c>
      <c r="Y19">
        <f>COUNTIFS(DataRegularSeason20242025!$E$3:$E$1315,$A19, DataRegularSeason20242025!$S$3:$S$1315, $A19,DataRegularSeason20242025!$M$3:$M$1315,"OT")</f>
        <v>1</v>
      </c>
      <c r="Z19">
        <f>COUNTIFS(DataRegularSeason20242025!$E$3:$E$1315,$A19, DataRegularSeason20242025!$S$3:$S$1315, $A19,DataRegularSeason20242025!$M$3:$M$1315,"SO")</f>
        <v>0</v>
      </c>
      <c r="AA19">
        <f>Table3[[#This Row],[W_A]]+Table3[[#This Row],[W_H]]</f>
        <v>1</v>
      </c>
      <c r="AB19">
        <f>Table3[[#This Row],[L_A]]+Table3[[#This Row],[L_H]]</f>
        <v>3</v>
      </c>
      <c r="AC19">
        <f>Table3[[#This Row],[RW_A]]+Table3[[#This Row],[RW_H]]</f>
        <v>1</v>
      </c>
      <c r="AD19">
        <f>Table3[[#This Row],[RL_A]]+Table3[[#This Row],[RL_H]]</f>
        <v>1</v>
      </c>
      <c r="AE19">
        <f>Table3[[#This Row],[OTW_A]]+Table3[[#This Row],[OTW_H]]</f>
        <v>0</v>
      </c>
      <c r="AF19">
        <f>Table3[[#This Row],[OTL_A]]+Table3[[#This Row],[OTL_H]]</f>
        <v>2</v>
      </c>
      <c r="AG19">
        <f>Table3[[#This Row],[SOW_A]]+Table3[[#This Row],[SOW_H]]</f>
        <v>0</v>
      </c>
      <c r="AH19">
        <f>Table3[[#This Row],[SOL_A]]+Table3[[#This Row],[SOL_H]]</f>
        <v>0</v>
      </c>
      <c r="AI19">
        <f>(2*(Table3[[#This Row],[W_A]]+Table3[[#This Row],[W_H]]))+Table3[[#This Row],[OTL_A]]+Table3[[#This Row],[SOL_A]]+Table3[[#This Row],[OTL_H]]+Table3[[#This Row],[SOL_H]]</f>
        <v>4</v>
      </c>
      <c r="AJ1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19" s="33">
        <f>Table3[[#This Row],[PTS]]/(2*Table3[[#This Row],[GP]])</f>
        <v>0.5</v>
      </c>
      <c r="AL19">
        <f>(2*Table3[[#This Row],[GR]])+Table3[[#This Row],[PTS]]</f>
        <v>160</v>
      </c>
      <c r="AM19">
        <f>(3*Table3[[#This Row],[GR]])+Table3[[#This Row],[PTS2]]</f>
        <v>239</v>
      </c>
      <c r="AN19" s="2" t="str">
        <f>_xlfn.CONCAT(TEXT(Table3[[#This Row],[W]], "0"), "-", TEXT(Table3[[#This Row],[L]],"0"), "-", TEXT(Table3[[#This Row],[OTL]], "0"))</f>
        <v>1-3-2</v>
      </c>
      <c r="AO19">
        <f>SUMIF(DataRegularSeason20242025!$D$3:$D$1315,$A19, DataRegularSeason20242025!$J$3:$J$1315)</f>
        <v>6</v>
      </c>
      <c r="AP19">
        <f>SUMIF(DataRegularSeason20242025!$D$3:$D$1315,$A19, DataRegularSeason20242025!$K$3:$K$1315)</f>
        <v>6</v>
      </c>
      <c r="AQ19">
        <f>AO19-AP19</f>
        <v>0</v>
      </c>
      <c r="AR19">
        <f>SUMIF(DataRegularSeason20242025!$E$3:$E$1315,$A19,DataRegularSeason20242025!$K$3:$K$1315)</f>
        <v>4</v>
      </c>
      <c r="AS19">
        <f>SUMIF(DataRegularSeason20242025!$E$3:$E$1315,$A19,DataRegularSeason20242025!$J$3:$J$1315)</f>
        <v>5</v>
      </c>
      <c r="AT19">
        <f>AR19-AS19</f>
        <v>-1</v>
      </c>
      <c r="AU19">
        <f>AO19+AR19</f>
        <v>10</v>
      </c>
      <c r="AV19">
        <f>AP19+AS19</f>
        <v>11</v>
      </c>
      <c r="AW19">
        <f>AU19-AV19</f>
        <v>-1</v>
      </c>
      <c r="AX19" s="35">
        <f>Table3[[#This Row],[GF]]/Table3[[#This Row],[GP]]</f>
        <v>2.5</v>
      </c>
      <c r="AY19" s="35">
        <f>Table3[[#This Row],[GA]]/Table3[[#This Row],[GP]]</f>
        <v>2.75</v>
      </c>
      <c r="AZ19" s="35">
        <f>(Table3[[#This Row],[GFPG]]-Table3[[#This Row],[GAPG]])/Table3[[#This Row],[GP]]</f>
        <v>-6.25E-2</v>
      </c>
      <c r="BA19">
        <f>COUNTIFS(DataRegularSeason20242025!$D$3:$D$1315,$A19,DataRegularSeason20242025!$H$3:$H$1315, $A19)</f>
        <v>1</v>
      </c>
      <c r="BB19">
        <f>COUNTIFS(DataRegularSeason20242025!$E$3:$E$1315,$A19,DataRegularSeason20242025!$H$3:$H$1315, $A19)</f>
        <v>2</v>
      </c>
      <c r="BC19">
        <f>BA19+BB19</f>
        <v>3</v>
      </c>
      <c r="BD19">
        <f>E19-BA19</f>
        <v>2</v>
      </c>
      <c r="BE19">
        <f>G19-BB19</f>
        <v>-1</v>
      </c>
      <c r="BF19">
        <f>BD19+BE19</f>
        <v>1</v>
      </c>
    </row>
    <row r="20" spans="1:58" x14ac:dyDescent="0.25">
      <c r="A20" t="s">
        <v>20</v>
      </c>
      <c r="B20" t="s">
        <v>98</v>
      </c>
      <c r="C20" t="s">
        <v>99</v>
      </c>
      <c r="D20">
        <f>COUNTIFS(DataRegularSeason20242025!$D$3:$D$1315,$A20,DataRegularSeason20242025!$R$3:$R$1315,1) + COUNTIFS(DataRegularSeason20242025!$E$3:$E$1315,$A20,DataRegularSeason20242025!$R$3:$R$1315,1)</f>
        <v>2</v>
      </c>
      <c r="E20">
        <f>COUNTIFS(DataRegularSeason20242025!$N$3:$N$1315,1,DataRegularSeason20242025!$D$3:$D$1315,$A20)</f>
        <v>2</v>
      </c>
      <c r="F20">
        <f>41-Table3[[#This Row],[GP_A]]</f>
        <v>39</v>
      </c>
      <c r="G20">
        <f>COUNTIFS(DataRegularSeason20242025!$E$3:$E$1315,$A20,DataRegularSeason20242025!$N$3:$N$1315,1)</f>
        <v>2</v>
      </c>
      <c r="H20">
        <f>41-Table3[[#This Row],[GP_H]]</f>
        <v>39</v>
      </c>
      <c r="I20">
        <f>E20+G20</f>
        <v>4</v>
      </c>
      <c r="J20">
        <f>82-Table3[[#This Row],[GP]]</f>
        <v>78</v>
      </c>
      <c r="K20">
        <f>COUNTIFS(DataRegularSeason20242025!$D$3:$D$1315,$A20, DataRegularSeason20242025!$L$3:$L$1315, $A20,DataRegularSeason20242025!$N$3:$N$1315,1)</f>
        <v>2</v>
      </c>
      <c r="L20">
        <f>COUNTIFS(DataRegularSeason20242025!$D$3:$D$1315,$A20, DataRegularSeason20242025!$L$3:$L$1315, $A20,DataRegularSeason20242025!$N$3:$N$1315,1,DataRegularSeason20242025!$M$3:$M$1315,"REG")</f>
        <v>2</v>
      </c>
      <c r="M20">
        <f>COUNTIFS(DataRegularSeason20242025!$D$3:$D$1315,$A20, DataRegularSeason20242025!$L$3:$L$1315, $A20,DataRegularSeason20242025!$N$3:$N$1315,1,DataRegularSeason20242025!$M$3:$M$1315,"OT")</f>
        <v>0</v>
      </c>
      <c r="N20">
        <f>COUNTIFS(DataRegularSeason20242025!$D$3:$D$1315,$A20, DataRegularSeason20242025!$L$3:$L$1315, $A20,DataRegularSeason20242025!$N$3:$N$1315,1,DataRegularSeason20242025!$M$3:$M$1315,"SO")</f>
        <v>0</v>
      </c>
      <c r="O20">
        <f>E20-K20</f>
        <v>0</v>
      </c>
      <c r="P20">
        <f>COUNTIFS(DataRegularSeason20242025!$D$3:$D$1315,$A20, DataRegularSeason20242025!$S$3:$S$1315, $A20,DataRegularSeason20242025!$M$3:$M$1315,"REG")</f>
        <v>0</v>
      </c>
      <c r="Q20">
        <f>COUNTIFS(DataRegularSeason20242025!$D$3:$D$1315,$A20, DataRegularSeason20242025!$S$3:$S$1315, $A20,DataRegularSeason20242025!$M$3:$M$1315,"OT")</f>
        <v>0</v>
      </c>
      <c r="R20">
        <f>COUNTIFS(DataRegularSeason20242025!$D$3:$D$1315,$A20, DataRegularSeason20242025!$S$3:$S$1315, $A20,DataRegularSeason20242025!$M$3:$M$1315,"SO")</f>
        <v>0</v>
      </c>
      <c r="S20">
        <f>COUNTIFS(DataRegularSeason20242025!$E$3:$E$1315,$A20, DataRegularSeason20242025!$L$3:$L$1315, $A20, DataRegularSeason20242025!$N$3:$N$1315,1)</f>
        <v>1</v>
      </c>
      <c r="T20">
        <f>COUNTIFS(DataRegularSeason20242025!$E$3:$E$1315,$A20, DataRegularSeason20242025!$L$3:$L$1315, $A20,DataRegularSeason20242025!$N$3:$N$1315,1,DataRegularSeason20242025!$M$3:$M$1315,"REG")</f>
        <v>1</v>
      </c>
      <c r="U20">
        <f>COUNTIFS(DataRegularSeason20242025!$E$3:$E$1315,$A20, DataRegularSeason20242025!$L$3:$L$1315, $A20,DataRegularSeason20242025!$N$3:$N$1315,1,DataRegularSeason20242025!$M$3:$M$1315,"OT")</f>
        <v>0</v>
      </c>
      <c r="V20">
        <f>COUNTIFS(DataRegularSeason20242025!$E$3:$E$1315,$A20, DataRegularSeason20242025!$L$3:$L$1315, $A20,DataRegularSeason20242025!$N$3:$N$1315,1,DataRegularSeason20242025!$M$3:$M$1315,"SO")</f>
        <v>0</v>
      </c>
      <c r="W20">
        <f>G20-S20</f>
        <v>1</v>
      </c>
      <c r="X20">
        <f>COUNTIFS(DataRegularSeason20242025!$E$3:$E$1315,$A20, DataRegularSeason20242025!$S$3:$S$1315, $A20,DataRegularSeason20242025!$M$3:$M$1315,"REG")</f>
        <v>0</v>
      </c>
      <c r="Y20">
        <f>COUNTIFS(DataRegularSeason20242025!$E$3:$E$1315,$A20, DataRegularSeason20242025!$S$3:$S$1315, $A20,DataRegularSeason20242025!$M$3:$M$1315,"OT")</f>
        <v>1</v>
      </c>
      <c r="Z20">
        <f>COUNTIFS(DataRegularSeason20242025!$E$3:$E$1315,$A20, DataRegularSeason20242025!$S$3:$S$1315, $A20,DataRegularSeason20242025!$M$3:$M$1315,"SO")</f>
        <v>0</v>
      </c>
      <c r="AA20">
        <f>Table3[[#This Row],[W_A]]+Table3[[#This Row],[W_H]]</f>
        <v>3</v>
      </c>
      <c r="AB20">
        <f>Table3[[#This Row],[L_A]]+Table3[[#This Row],[L_H]]</f>
        <v>1</v>
      </c>
      <c r="AC20">
        <f>Table3[[#This Row],[RW_A]]+Table3[[#This Row],[RW_H]]</f>
        <v>3</v>
      </c>
      <c r="AD20">
        <f>Table3[[#This Row],[RL_A]]+Table3[[#This Row],[RL_H]]</f>
        <v>0</v>
      </c>
      <c r="AE20">
        <f>Table3[[#This Row],[OTW_A]]+Table3[[#This Row],[OTW_H]]</f>
        <v>0</v>
      </c>
      <c r="AF20">
        <f>Table3[[#This Row],[OTL_A]]+Table3[[#This Row],[OTL_H]]</f>
        <v>1</v>
      </c>
      <c r="AG20">
        <f>Table3[[#This Row],[SOW_A]]+Table3[[#This Row],[SOW_H]]</f>
        <v>0</v>
      </c>
      <c r="AH20">
        <f>Table3[[#This Row],[SOL_A]]+Table3[[#This Row],[SOL_H]]</f>
        <v>0</v>
      </c>
      <c r="AI20">
        <f>(2*(Table3[[#This Row],[W_A]]+Table3[[#This Row],[W_H]]))+Table3[[#This Row],[OTL_A]]+Table3[[#This Row],[SOL_A]]+Table3[[#This Row],[OTL_H]]+Table3[[#This Row],[SOL_H]]</f>
        <v>7</v>
      </c>
      <c r="AJ2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10</v>
      </c>
      <c r="AK20" s="33">
        <f>Table3[[#This Row],[PTS]]/(2*Table3[[#This Row],[GP]])</f>
        <v>0.875</v>
      </c>
      <c r="AL20">
        <f>(2*Table3[[#This Row],[GR]])+Table3[[#This Row],[PTS]]</f>
        <v>163</v>
      </c>
      <c r="AM20">
        <f>(3*Table3[[#This Row],[GR]])+Table3[[#This Row],[PTS2]]</f>
        <v>244</v>
      </c>
      <c r="AN20" s="2" t="str">
        <f>_xlfn.CONCAT(TEXT(Table3[[#This Row],[W]], "0"), "-", TEXT(Table3[[#This Row],[L]],"0"), "-", TEXT(Table3[[#This Row],[OTL]], "0"))</f>
        <v>3-1-1</v>
      </c>
      <c r="AO20">
        <f>SUMIF(DataRegularSeason20242025!$D$3:$D$1315,$A20, DataRegularSeason20242025!$J$3:$J$1315)</f>
        <v>11</v>
      </c>
      <c r="AP20">
        <f>SUMIF(DataRegularSeason20242025!$D$3:$D$1315,$A20, DataRegularSeason20242025!$K$3:$K$1315)</f>
        <v>2</v>
      </c>
      <c r="AQ20">
        <f>AO20-AP20</f>
        <v>9</v>
      </c>
      <c r="AR20">
        <f>SUMIF(DataRegularSeason20242025!$E$3:$E$1315,$A20,DataRegularSeason20242025!$K$3:$K$1315)</f>
        <v>9</v>
      </c>
      <c r="AS20">
        <f>SUMIF(DataRegularSeason20242025!$E$3:$E$1315,$A20,DataRegularSeason20242025!$J$3:$J$1315)</f>
        <v>7</v>
      </c>
      <c r="AT20">
        <f>AR20-AS20</f>
        <v>2</v>
      </c>
      <c r="AU20">
        <f>AO20+AR20</f>
        <v>20</v>
      </c>
      <c r="AV20">
        <f>AP20+AS20</f>
        <v>9</v>
      </c>
      <c r="AW20">
        <f>AU20-AV20</f>
        <v>11</v>
      </c>
      <c r="AX20" s="35">
        <f>Table3[[#This Row],[GF]]/Table3[[#This Row],[GP]]</f>
        <v>5</v>
      </c>
      <c r="AY20" s="35">
        <f>Table3[[#This Row],[GA]]/Table3[[#This Row],[GP]]</f>
        <v>2.25</v>
      </c>
      <c r="AZ20" s="35">
        <f>(Table3[[#This Row],[GFPG]]-Table3[[#This Row],[GAPG]])/Table3[[#This Row],[GP]]</f>
        <v>0.6875</v>
      </c>
      <c r="BA20">
        <f>COUNTIFS(DataRegularSeason20242025!$D$3:$D$1315,$A20,DataRegularSeason20242025!$H$3:$H$1315, $A20)</f>
        <v>2</v>
      </c>
      <c r="BB20">
        <f>COUNTIFS(DataRegularSeason20242025!$E$3:$E$1315,$A20,DataRegularSeason20242025!$H$3:$H$1315, $A20)</f>
        <v>2</v>
      </c>
      <c r="BC20">
        <f>BA20+BB20</f>
        <v>4</v>
      </c>
      <c r="BD20">
        <f>E20-BA20</f>
        <v>0</v>
      </c>
      <c r="BE20">
        <f>G20-BB20</f>
        <v>0</v>
      </c>
      <c r="BF20">
        <f>BD20+BE20</f>
        <v>0</v>
      </c>
    </row>
    <row r="21" spans="1:58" x14ac:dyDescent="0.25">
      <c r="A21" t="s">
        <v>30</v>
      </c>
      <c r="B21" t="s">
        <v>98</v>
      </c>
      <c r="C21" t="s">
        <v>81</v>
      </c>
      <c r="D21">
        <f>COUNTIFS(DataRegularSeason20242025!$D$3:$D$1315,$A21,DataRegularSeason20242025!$R$3:$R$1315,1) + COUNTIFS(DataRegularSeason20242025!$E$3:$E$1315,$A21,DataRegularSeason20242025!$R$3:$R$1315,1)</f>
        <v>0</v>
      </c>
      <c r="E21">
        <f>COUNTIFS(DataRegularSeason20242025!$N$3:$N$1315,1,DataRegularSeason20242025!$D$3:$D$1315,$A21)</f>
        <v>1</v>
      </c>
      <c r="F21">
        <f>41-Table3[[#This Row],[GP_A]]</f>
        <v>40</v>
      </c>
      <c r="G21">
        <f>COUNTIFS(DataRegularSeason20242025!$E$3:$E$1315,$A21,DataRegularSeason20242025!$N$3:$N$1315,1)</f>
        <v>3</v>
      </c>
      <c r="H21">
        <f>41-Table3[[#This Row],[GP_H]]</f>
        <v>38</v>
      </c>
      <c r="I21">
        <f>E21+G21</f>
        <v>4</v>
      </c>
      <c r="J21">
        <f>82-Table3[[#This Row],[GP]]</f>
        <v>78</v>
      </c>
      <c r="K21">
        <f>COUNTIFS(DataRegularSeason20242025!$D$3:$D$1315,$A21, DataRegularSeason20242025!$L$3:$L$1315, $A21,DataRegularSeason20242025!$N$3:$N$1315,1)</f>
        <v>0</v>
      </c>
      <c r="L21">
        <f>COUNTIFS(DataRegularSeason20242025!$D$3:$D$1315,$A21, DataRegularSeason20242025!$L$3:$L$1315, $A21,DataRegularSeason20242025!$N$3:$N$1315,1,DataRegularSeason20242025!$M$3:$M$1315,"REG")</f>
        <v>0</v>
      </c>
      <c r="M21">
        <f>COUNTIFS(DataRegularSeason20242025!$D$3:$D$1315,$A21, DataRegularSeason20242025!$L$3:$L$1315, $A21,DataRegularSeason20242025!$N$3:$N$1315,1,DataRegularSeason20242025!$M$3:$M$1315,"OT")</f>
        <v>0</v>
      </c>
      <c r="N21">
        <f>COUNTIFS(DataRegularSeason20242025!$D$3:$D$1315,$A21, DataRegularSeason20242025!$L$3:$L$1315, $A21,DataRegularSeason20242025!$N$3:$N$1315,1,DataRegularSeason20242025!$M$3:$M$1315,"SO")</f>
        <v>0</v>
      </c>
      <c r="O21">
        <f>E21-K21</f>
        <v>1</v>
      </c>
      <c r="P21">
        <f>COUNTIFS(DataRegularSeason20242025!$D$3:$D$1315,$A21, DataRegularSeason20242025!$S$3:$S$1315, $A21,DataRegularSeason20242025!$M$3:$M$1315,"REG")</f>
        <v>1</v>
      </c>
      <c r="Q21">
        <f>COUNTIFS(DataRegularSeason20242025!$D$3:$D$1315,$A21, DataRegularSeason20242025!$S$3:$S$1315, $A21,DataRegularSeason20242025!$M$3:$M$1315,"OT")</f>
        <v>0</v>
      </c>
      <c r="R21">
        <f>COUNTIFS(DataRegularSeason20242025!$D$3:$D$1315,$A21, DataRegularSeason20242025!$S$3:$S$1315, $A21,DataRegularSeason20242025!$M$3:$M$1315,"SO")</f>
        <v>0</v>
      </c>
      <c r="S21">
        <f>COUNTIFS(DataRegularSeason20242025!$E$3:$E$1315,$A21, DataRegularSeason20242025!$L$3:$L$1315, $A21, DataRegularSeason20242025!$N$3:$N$1315,1)</f>
        <v>2</v>
      </c>
      <c r="T21">
        <f>COUNTIFS(DataRegularSeason20242025!$E$3:$E$1315,$A21, DataRegularSeason20242025!$L$3:$L$1315, $A21,DataRegularSeason20242025!$N$3:$N$1315,1,DataRegularSeason20242025!$M$3:$M$1315,"REG")</f>
        <v>1</v>
      </c>
      <c r="U21">
        <f>COUNTIFS(DataRegularSeason20242025!$E$3:$E$1315,$A21, DataRegularSeason20242025!$L$3:$L$1315, $A21,DataRegularSeason20242025!$N$3:$N$1315,1,DataRegularSeason20242025!$M$3:$M$1315,"OT")</f>
        <v>1</v>
      </c>
      <c r="V21">
        <f>COUNTIFS(DataRegularSeason20242025!$E$3:$E$1315,$A21, DataRegularSeason20242025!$L$3:$L$1315, $A21,DataRegularSeason20242025!$N$3:$N$1315,1,DataRegularSeason20242025!$M$3:$M$1315,"SO")</f>
        <v>0</v>
      </c>
      <c r="W21">
        <f>G21-S21</f>
        <v>1</v>
      </c>
      <c r="X21">
        <f>COUNTIFS(DataRegularSeason20242025!$E$3:$E$1315,$A21, DataRegularSeason20242025!$S$3:$S$1315, $A21,DataRegularSeason20242025!$M$3:$M$1315,"REG")</f>
        <v>1</v>
      </c>
      <c r="Y21">
        <f>COUNTIFS(DataRegularSeason20242025!$E$3:$E$1315,$A21, DataRegularSeason20242025!$S$3:$S$1315, $A21,DataRegularSeason20242025!$M$3:$M$1315,"OT")</f>
        <v>0</v>
      </c>
      <c r="Z21">
        <f>COUNTIFS(DataRegularSeason20242025!$E$3:$E$1315,$A21, DataRegularSeason20242025!$S$3:$S$1315, $A21,DataRegularSeason20242025!$M$3:$M$1315,"SO")</f>
        <v>0</v>
      </c>
      <c r="AA21">
        <f>Table3[[#This Row],[W_A]]+Table3[[#This Row],[W_H]]</f>
        <v>2</v>
      </c>
      <c r="AB21">
        <f>Table3[[#This Row],[L_A]]+Table3[[#This Row],[L_H]]</f>
        <v>2</v>
      </c>
      <c r="AC21">
        <f>Table3[[#This Row],[RW_A]]+Table3[[#This Row],[RW_H]]</f>
        <v>1</v>
      </c>
      <c r="AD21">
        <f>Table3[[#This Row],[RL_A]]+Table3[[#This Row],[RL_H]]</f>
        <v>2</v>
      </c>
      <c r="AE21">
        <f>Table3[[#This Row],[OTW_A]]+Table3[[#This Row],[OTW_H]]</f>
        <v>1</v>
      </c>
      <c r="AF21">
        <f>Table3[[#This Row],[OTL_A]]+Table3[[#This Row],[OTL_H]]</f>
        <v>0</v>
      </c>
      <c r="AG21">
        <f>Table3[[#This Row],[SOW_A]]+Table3[[#This Row],[SOW_H]]</f>
        <v>0</v>
      </c>
      <c r="AH21">
        <f>Table3[[#This Row],[SOL_A]]+Table3[[#This Row],[SOL_H]]</f>
        <v>0</v>
      </c>
      <c r="AI21">
        <f>(2*(Table3[[#This Row],[W_A]]+Table3[[#This Row],[W_H]]))+Table3[[#This Row],[OTL_A]]+Table3[[#This Row],[SOL_A]]+Table3[[#This Row],[OTL_H]]+Table3[[#This Row],[SOL_H]]</f>
        <v>4</v>
      </c>
      <c r="AJ2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AK21" s="33">
        <f>Table3[[#This Row],[PTS]]/(2*Table3[[#This Row],[GP]])</f>
        <v>0.5</v>
      </c>
      <c r="AL21">
        <f>(2*Table3[[#This Row],[GR]])+Table3[[#This Row],[PTS]]</f>
        <v>160</v>
      </c>
      <c r="AM21">
        <f>(3*Table3[[#This Row],[GR]])+Table3[[#This Row],[PTS2]]</f>
        <v>239</v>
      </c>
      <c r="AN21" s="2" t="str">
        <f>_xlfn.CONCAT(TEXT(Table3[[#This Row],[W]], "0"), "-", TEXT(Table3[[#This Row],[L]],"0"), "-", TEXT(Table3[[#This Row],[OTL]], "0"))</f>
        <v>2-2-0</v>
      </c>
      <c r="AO21">
        <f>SUMIF(DataRegularSeason20242025!$D$3:$D$1315,$A21, DataRegularSeason20242025!$J$3:$J$1315)</f>
        <v>1</v>
      </c>
      <c r="AP21">
        <f>SUMIF(DataRegularSeason20242025!$D$3:$D$1315,$A21, DataRegularSeason20242025!$K$3:$K$1315)</f>
        <v>4</v>
      </c>
      <c r="AQ21">
        <f>AO21-AP21</f>
        <v>-3</v>
      </c>
      <c r="AR21">
        <f>SUMIF(DataRegularSeason20242025!$E$3:$E$1315,$A21,DataRegularSeason20242025!$K$3:$K$1315)</f>
        <v>12</v>
      </c>
      <c r="AS21">
        <f>SUMIF(DataRegularSeason20242025!$E$3:$E$1315,$A21,DataRegularSeason20242025!$J$3:$J$1315)</f>
        <v>11</v>
      </c>
      <c r="AT21">
        <f>AR21-AS21</f>
        <v>1</v>
      </c>
      <c r="AU21">
        <f>AO21+AR21</f>
        <v>13</v>
      </c>
      <c r="AV21">
        <f>AP21+AS21</f>
        <v>15</v>
      </c>
      <c r="AW21">
        <f>AU21-AV21</f>
        <v>-2</v>
      </c>
      <c r="AX21" s="35">
        <f>Table3[[#This Row],[GF]]/Table3[[#This Row],[GP]]</f>
        <v>3.25</v>
      </c>
      <c r="AY21" s="35">
        <f>Table3[[#This Row],[GA]]/Table3[[#This Row],[GP]]</f>
        <v>3.75</v>
      </c>
      <c r="AZ21" s="35">
        <f>(Table3[[#This Row],[GFPG]]-Table3[[#This Row],[GAPG]])/Table3[[#This Row],[GP]]</f>
        <v>-0.125</v>
      </c>
      <c r="BA21">
        <f>COUNTIFS(DataRegularSeason20242025!$D$3:$D$1315,$A21,DataRegularSeason20242025!$H$3:$H$1315, $A21)</f>
        <v>1</v>
      </c>
      <c r="BB21">
        <f>COUNTIFS(DataRegularSeason20242025!$E$3:$E$1315,$A21,DataRegularSeason20242025!$H$3:$H$1315, $A21)</f>
        <v>1</v>
      </c>
      <c r="BC21">
        <f>BA21+BB21</f>
        <v>2</v>
      </c>
      <c r="BD21">
        <f>E21-BA21</f>
        <v>0</v>
      </c>
      <c r="BE21">
        <f>G21-BB21</f>
        <v>2</v>
      </c>
      <c r="BF21">
        <f>BD21+BE21</f>
        <v>2</v>
      </c>
    </row>
    <row r="22" spans="1:58" x14ac:dyDescent="0.25">
      <c r="A22" t="s">
        <v>45</v>
      </c>
      <c r="B22" t="s">
        <v>98</v>
      </c>
      <c r="C22" t="s">
        <v>99</v>
      </c>
      <c r="D22">
        <f>COUNTIFS(DataRegularSeason20242025!$D$3:$D$1315,$A22,DataRegularSeason20242025!$R$3:$R$1315,1) + COUNTIFS(DataRegularSeason20242025!$E$3:$E$1315,$A22,DataRegularSeason20242025!$R$3:$R$1315,1)</f>
        <v>2</v>
      </c>
      <c r="E22">
        <f>COUNTIFS(DataRegularSeason20242025!$N$3:$N$1315,1,DataRegularSeason20242025!$D$3:$D$1315,$A22)</f>
        <v>4</v>
      </c>
      <c r="F22">
        <f>41-Table3[[#This Row],[GP_A]]</f>
        <v>37</v>
      </c>
      <c r="G22">
        <f>COUNTIFS(DataRegularSeason20242025!$E$3:$E$1315,$A22,DataRegularSeason20242025!$N$3:$N$1315,1)</f>
        <v>0</v>
      </c>
      <c r="H22">
        <f>41-Table3[[#This Row],[GP_H]]</f>
        <v>41</v>
      </c>
      <c r="I22">
        <f>E22+G22</f>
        <v>4</v>
      </c>
      <c r="J22">
        <f>82-Table3[[#This Row],[GP]]</f>
        <v>78</v>
      </c>
      <c r="K22">
        <f>COUNTIFS(DataRegularSeason20242025!$D$3:$D$1315,$A22, DataRegularSeason20242025!$L$3:$L$1315, $A22,DataRegularSeason20242025!$N$3:$N$1315,1)</f>
        <v>1</v>
      </c>
      <c r="L22">
        <f>COUNTIFS(DataRegularSeason20242025!$D$3:$D$1315,$A22, DataRegularSeason20242025!$L$3:$L$1315, $A22,DataRegularSeason20242025!$N$3:$N$1315,1,DataRegularSeason20242025!$M$3:$M$1315,"REG")</f>
        <v>0</v>
      </c>
      <c r="M22">
        <f>COUNTIFS(DataRegularSeason20242025!$D$3:$D$1315,$A22, DataRegularSeason20242025!$L$3:$L$1315, $A22,DataRegularSeason20242025!$N$3:$N$1315,1,DataRegularSeason20242025!$M$3:$M$1315,"OT")</f>
        <v>0</v>
      </c>
      <c r="N22">
        <f>COUNTIFS(DataRegularSeason20242025!$D$3:$D$1315,$A22, DataRegularSeason20242025!$L$3:$L$1315, $A22,DataRegularSeason20242025!$N$3:$N$1315,1,DataRegularSeason20242025!$M$3:$M$1315,"SO")</f>
        <v>1</v>
      </c>
      <c r="O22">
        <f>E22-K22</f>
        <v>3</v>
      </c>
      <c r="P22">
        <f>COUNTIFS(DataRegularSeason20242025!$D$3:$D$1315,$A22, DataRegularSeason20242025!$S$3:$S$1315, $A22,DataRegularSeason20242025!$M$3:$M$1315,"REG")</f>
        <v>2</v>
      </c>
      <c r="Q22">
        <f>COUNTIFS(DataRegularSeason20242025!$D$3:$D$1315,$A22, DataRegularSeason20242025!$S$3:$S$1315, $A22,DataRegularSeason20242025!$M$3:$M$1315,"OT")</f>
        <v>1</v>
      </c>
      <c r="R22">
        <f>COUNTIFS(DataRegularSeason20242025!$D$3:$D$1315,$A22, DataRegularSeason20242025!$S$3:$S$1315, $A22,DataRegularSeason20242025!$M$3:$M$1315,"SO")</f>
        <v>0</v>
      </c>
      <c r="S22">
        <f>COUNTIFS(DataRegularSeason20242025!$E$3:$E$1315,$A22, DataRegularSeason20242025!$L$3:$L$1315, $A22, DataRegularSeason20242025!$N$3:$N$1315,1)</f>
        <v>0</v>
      </c>
      <c r="T22">
        <f>COUNTIFS(DataRegularSeason20242025!$E$3:$E$1315,$A22, DataRegularSeason20242025!$L$3:$L$1315, $A22,DataRegularSeason20242025!$N$3:$N$1315,1,DataRegularSeason20242025!$M$3:$M$1315,"REG")</f>
        <v>0</v>
      </c>
      <c r="U22">
        <f>COUNTIFS(DataRegularSeason20242025!$E$3:$E$1315,$A22, DataRegularSeason20242025!$L$3:$L$1315, $A22,DataRegularSeason20242025!$N$3:$N$1315,1,DataRegularSeason20242025!$M$3:$M$1315,"OT")</f>
        <v>0</v>
      </c>
      <c r="V22">
        <f>COUNTIFS(DataRegularSeason20242025!$E$3:$E$1315,$A22, DataRegularSeason20242025!$L$3:$L$1315, $A22,DataRegularSeason20242025!$N$3:$N$1315,1,DataRegularSeason20242025!$M$3:$M$1315,"SO")</f>
        <v>0</v>
      </c>
      <c r="W22">
        <f>G22-S22</f>
        <v>0</v>
      </c>
      <c r="X22">
        <f>COUNTIFS(DataRegularSeason20242025!$E$3:$E$1315,$A22, DataRegularSeason20242025!$S$3:$S$1315, $A22,DataRegularSeason20242025!$M$3:$M$1315,"REG")</f>
        <v>0</v>
      </c>
      <c r="Y22">
        <f>COUNTIFS(DataRegularSeason20242025!$E$3:$E$1315,$A22, DataRegularSeason20242025!$S$3:$S$1315, $A22,DataRegularSeason20242025!$M$3:$M$1315,"OT")</f>
        <v>0</v>
      </c>
      <c r="Z22">
        <f>COUNTIFS(DataRegularSeason20242025!$E$3:$E$1315,$A22, DataRegularSeason20242025!$S$3:$S$1315, $A22,DataRegularSeason20242025!$M$3:$M$1315,"SO")</f>
        <v>0</v>
      </c>
      <c r="AA22">
        <f>Table3[[#This Row],[W_A]]+Table3[[#This Row],[W_H]]</f>
        <v>1</v>
      </c>
      <c r="AB22">
        <f>Table3[[#This Row],[L_A]]+Table3[[#This Row],[L_H]]</f>
        <v>3</v>
      </c>
      <c r="AC22">
        <f>Table3[[#This Row],[RW_A]]+Table3[[#This Row],[RW_H]]</f>
        <v>0</v>
      </c>
      <c r="AD22">
        <f>Table3[[#This Row],[RL_A]]+Table3[[#This Row],[RL_H]]</f>
        <v>2</v>
      </c>
      <c r="AE22">
        <f>Table3[[#This Row],[OTW_A]]+Table3[[#This Row],[OTW_H]]</f>
        <v>0</v>
      </c>
      <c r="AF22">
        <f>Table3[[#This Row],[OTL_A]]+Table3[[#This Row],[OTL_H]]</f>
        <v>1</v>
      </c>
      <c r="AG22">
        <f>Table3[[#This Row],[SOW_A]]+Table3[[#This Row],[SOW_H]]</f>
        <v>1</v>
      </c>
      <c r="AH22">
        <f>Table3[[#This Row],[SOL_A]]+Table3[[#This Row],[SOL_H]]</f>
        <v>0</v>
      </c>
      <c r="AI22">
        <f>(2*(Table3[[#This Row],[W_A]]+Table3[[#This Row],[W_H]]))+Table3[[#This Row],[OTL_A]]+Table3[[#This Row],[SOL_A]]+Table3[[#This Row],[OTL_H]]+Table3[[#This Row],[SOL_H]]</f>
        <v>3</v>
      </c>
      <c r="AJ2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AK22" s="33">
        <f>Table3[[#This Row],[PTS]]/(2*Table3[[#This Row],[GP]])</f>
        <v>0.375</v>
      </c>
      <c r="AL22">
        <f>(2*Table3[[#This Row],[GR]])+Table3[[#This Row],[PTS]]</f>
        <v>159</v>
      </c>
      <c r="AM22">
        <f>(3*Table3[[#This Row],[GR]])+Table3[[#This Row],[PTS2]]</f>
        <v>237</v>
      </c>
      <c r="AN22" s="2" t="str">
        <f>_xlfn.CONCAT(TEXT(Table3[[#This Row],[W]], "0"), "-", TEXT(Table3[[#This Row],[L]],"0"), "-", TEXT(Table3[[#This Row],[OTL]], "0"))</f>
        <v>1-3-1</v>
      </c>
      <c r="AO22">
        <f>SUMIF(DataRegularSeason20242025!$D$3:$D$1315,$A22, DataRegularSeason20242025!$J$3:$J$1315)</f>
        <v>13</v>
      </c>
      <c r="AP22">
        <f>SUMIF(DataRegularSeason20242025!$D$3:$D$1315,$A22, DataRegularSeason20242025!$K$3:$K$1315)</f>
        <v>18</v>
      </c>
      <c r="AQ22">
        <f>AO22-AP22</f>
        <v>-5</v>
      </c>
      <c r="AR22">
        <f>SUMIF(DataRegularSeason20242025!$E$3:$E$1315,$A22,DataRegularSeason20242025!$K$3:$K$1315)</f>
        <v>0</v>
      </c>
      <c r="AS22">
        <f>SUMIF(DataRegularSeason20242025!$E$3:$E$1315,$A22,DataRegularSeason20242025!$J$3:$J$1315)</f>
        <v>0</v>
      </c>
      <c r="AT22">
        <f>AR22-AS22</f>
        <v>0</v>
      </c>
      <c r="AU22">
        <f>AO22+AR22</f>
        <v>13</v>
      </c>
      <c r="AV22">
        <f>AP22+AS22</f>
        <v>18</v>
      </c>
      <c r="AW22">
        <f>AU22-AV22</f>
        <v>-5</v>
      </c>
      <c r="AX22" s="35">
        <f>Table3[[#This Row],[GF]]/Table3[[#This Row],[GP]]</f>
        <v>3.25</v>
      </c>
      <c r="AY22" s="35">
        <f>Table3[[#This Row],[GA]]/Table3[[#This Row],[GP]]</f>
        <v>4.5</v>
      </c>
      <c r="AZ22" s="35">
        <f>(Table3[[#This Row],[GFPG]]-Table3[[#This Row],[GAPG]])/Table3[[#This Row],[GP]]</f>
        <v>-0.3125</v>
      </c>
      <c r="BA22">
        <f>COUNTIFS(DataRegularSeason20242025!$D$3:$D$1315,$A22,DataRegularSeason20242025!$H$3:$H$1315, $A22)</f>
        <v>2</v>
      </c>
      <c r="BB22">
        <f>COUNTIFS(DataRegularSeason20242025!$E$3:$E$1315,$A22,DataRegularSeason20242025!$H$3:$H$1315, $A22)</f>
        <v>0</v>
      </c>
      <c r="BC22">
        <f>BA22+BB22</f>
        <v>2</v>
      </c>
      <c r="BD22">
        <f>E22-BA22</f>
        <v>2</v>
      </c>
      <c r="BE22">
        <f>G22-BB22</f>
        <v>0</v>
      </c>
      <c r="BF22">
        <f>BD22+BE22</f>
        <v>2</v>
      </c>
    </row>
    <row r="23" spans="1:58" x14ac:dyDescent="0.25">
      <c r="A23" t="s">
        <v>21</v>
      </c>
      <c r="B23" t="s">
        <v>98</v>
      </c>
      <c r="C23" t="s">
        <v>99</v>
      </c>
      <c r="D23">
        <f>COUNTIFS(DataRegularSeason20242025!$D$3:$D$1315,$A23,DataRegularSeason20242025!$R$3:$R$1315,1) + COUNTIFS(DataRegularSeason20242025!$E$3:$E$1315,$A23,DataRegularSeason20242025!$R$3:$R$1315,1)</f>
        <v>2</v>
      </c>
      <c r="E23">
        <f>COUNTIFS(DataRegularSeason20242025!$N$3:$N$1315,1,DataRegularSeason20242025!$D$3:$D$1315,$A23)</f>
        <v>3</v>
      </c>
      <c r="F23">
        <f>41-Table3[[#This Row],[GP_A]]</f>
        <v>38</v>
      </c>
      <c r="G23">
        <f>COUNTIFS(DataRegularSeason20242025!$E$3:$E$1315,$A23,DataRegularSeason20242025!$N$3:$N$1315,1)</f>
        <v>2</v>
      </c>
      <c r="H23">
        <f>41-Table3[[#This Row],[GP_H]]</f>
        <v>39</v>
      </c>
      <c r="I23">
        <f>E23+G23</f>
        <v>5</v>
      </c>
      <c r="J23">
        <f>82-Table3[[#This Row],[GP]]</f>
        <v>77</v>
      </c>
      <c r="K23">
        <f>COUNTIFS(DataRegularSeason20242025!$D$3:$D$1315,$A23, DataRegularSeason20242025!$L$3:$L$1315, $A23,DataRegularSeason20242025!$N$3:$N$1315,1)</f>
        <v>2</v>
      </c>
      <c r="L23">
        <f>COUNTIFS(DataRegularSeason20242025!$D$3:$D$1315,$A23, DataRegularSeason20242025!$L$3:$L$1315, $A23,DataRegularSeason20242025!$N$3:$N$1315,1,DataRegularSeason20242025!$M$3:$M$1315,"REG")</f>
        <v>2</v>
      </c>
      <c r="M23">
        <f>COUNTIFS(DataRegularSeason20242025!$D$3:$D$1315,$A23, DataRegularSeason20242025!$L$3:$L$1315, $A23,DataRegularSeason20242025!$N$3:$N$1315,1,DataRegularSeason20242025!$M$3:$M$1315,"OT")</f>
        <v>0</v>
      </c>
      <c r="N23">
        <f>COUNTIFS(DataRegularSeason20242025!$D$3:$D$1315,$A23, DataRegularSeason20242025!$L$3:$L$1315, $A23,DataRegularSeason20242025!$N$3:$N$1315,1,DataRegularSeason20242025!$M$3:$M$1315,"SO")</f>
        <v>0</v>
      </c>
      <c r="O23">
        <f>E23-K23</f>
        <v>1</v>
      </c>
      <c r="P23">
        <f>COUNTIFS(DataRegularSeason20242025!$D$3:$D$1315,$A23, DataRegularSeason20242025!$S$3:$S$1315, $A23,DataRegularSeason20242025!$M$3:$M$1315,"REG")</f>
        <v>1</v>
      </c>
      <c r="Q23">
        <f>COUNTIFS(DataRegularSeason20242025!$D$3:$D$1315,$A23, DataRegularSeason20242025!$S$3:$S$1315, $A23,DataRegularSeason20242025!$M$3:$M$1315,"OT")</f>
        <v>0</v>
      </c>
      <c r="R23">
        <f>COUNTIFS(DataRegularSeason20242025!$D$3:$D$1315,$A23, DataRegularSeason20242025!$S$3:$S$1315, $A23,DataRegularSeason20242025!$M$3:$M$1315,"SO")</f>
        <v>0</v>
      </c>
      <c r="S23">
        <f>COUNTIFS(DataRegularSeason20242025!$E$3:$E$1315,$A23, DataRegularSeason20242025!$L$3:$L$1315, $A23, DataRegularSeason20242025!$N$3:$N$1315,1)</f>
        <v>1</v>
      </c>
      <c r="T23">
        <f>COUNTIFS(DataRegularSeason20242025!$E$3:$E$1315,$A23, DataRegularSeason20242025!$L$3:$L$1315, $A23,DataRegularSeason20242025!$N$3:$N$1315,1,DataRegularSeason20242025!$M$3:$M$1315,"REG")</f>
        <v>0</v>
      </c>
      <c r="U23">
        <f>COUNTIFS(DataRegularSeason20242025!$E$3:$E$1315,$A23, DataRegularSeason20242025!$L$3:$L$1315, $A23,DataRegularSeason20242025!$N$3:$N$1315,1,DataRegularSeason20242025!$M$3:$M$1315,"OT")</f>
        <v>1</v>
      </c>
      <c r="V23">
        <f>COUNTIFS(DataRegularSeason20242025!$E$3:$E$1315,$A23, DataRegularSeason20242025!$L$3:$L$1315, $A23,DataRegularSeason20242025!$N$3:$N$1315,1,DataRegularSeason20242025!$M$3:$M$1315,"SO")</f>
        <v>0</v>
      </c>
      <c r="W23">
        <f>G23-S23</f>
        <v>1</v>
      </c>
      <c r="X23">
        <f>COUNTIFS(DataRegularSeason20242025!$E$3:$E$1315,$A23, DataRegularSeason20242025!$S$3:$S$1315, $A23,DataRegularSeason20242025!$M$3:$M$1315,"REG")</f>
        <v>1</v>
      </c>
      <c r="Y23">
        <f>COUNTIFS(DataRegularSeason20242025!$E$3:$E$1315,$A23, DataRegularSeason20242025!$S$3:$S$1315, $A23,DataRegularSeason20242025!$M$3:$M$1315,"OT")</f>
        <v>0</v>
      </c>
      <c r="Z23">
        <f>COUNTIFS(DataRegularSeason20242025!$E$3:$E$1315,$A23, DataRegularSeason20242025!$S$3:$S$1315, $A23,DataRegularSeason20242025!$M$3:$M$1315,"SO")</f>
        <v>0</v>
      </c>
      <c r="AA23">
        <f>Table3[[#This Row],[W_A]]+Table3[[#This Row],[W_H]]</f>
        <v>3</v>
      </c>
      <c r="AB23">
        <f>Table3[[#This Row],[L_A]]+Table3[[#This Row],[L_H]]</f>
        <v>2</v>
      </c>
      <c r="AC23">
        <f>Table3[[#This Row],[RW_A]]+Table3[[#This Row],[RW_H]]</f>
        <v>2</v>
      </c>
      <c r="AD23">
        <f>Table3[[#This Row],[RL_A]]+Table3[[#This Row],[RL_H]]</f>
        <v>2</v>
      </c>
      <c r="AE23">
        <f>Table3[[#This Row],[OTW_A]]+Table3[[#This Row],[OTW_H]]</f>
        <v>1</v>
      </c>
      <c r="AF23">
        <f>Table3[[#This Row],[OTL_A]]+Table3[[#This Row],[OTL_H]]</f>
        <v>0</v>
      </c>
      <c r="AG23">
        <f>Table3[[#This Row],[SOW_A]]+Table3[[#This Row],[SOW_H]]</f>
        <v>0</v>
      </c>
      <c r="AH23">
        <f>Table3[[#This Row],[SOL_A]]+Table3[[#This Row],[SOL_H]]</f>
        <v>0</v>
      </c>
      <c r="AI23">
        <f>(2*(Table3[[#This Row],[W_A]]+Table3[[#This Row],[W_H]]))+Table3[[#This Row],[OTL_A]]+Table3[[#This Row],[SOL_A]]+Table3[[#This Row],[OTL_H]]+Table3[[#This Row],[SOL_H]]</f>
        <v>6</v>
      </c>
      <c r="AJ2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23" s="33">
        <f>Table3[[#This Row],[PTS]]/(2*Table3[[#This Row],[GP]])</f>
        <v>0.6</v>
      </c>
      <c r="AL23">
        <f>(2*Table3[[#This Row],[GR]])+Table3[[#This Row],[PTS]]</f>
        <v>160</v>
      </c>
      <c r="AM23">
        <f>(3*Table3[[#This Row],[GR]])+Table3[[#This Row],[PTS2]]</f>
        <v>239</v>
      </c>
      <c r="AN23" s="2" t="str">
        <f>_xlfn.CONCAT(TEXT(Table3[[#This Row],[W]], "0"), "-", TEXT(Table3[[#This Row],[L]],"0"), "-", TEXT(Table3[[#This Row],[OTL]], "0"))</f>
        <v>3-2-0</v>
      </c>
      <c r="AO23">
        <f>SUMIF(DataRegularSeason20242025!$D$3:$D$1315,$A23, DataRegularSeason20242025!$J$3:$J$1315)</f>
        <v>14</v>
      </c>
      <c r="AP23">
        <f>SUMIF(DataRegularSeason20242025!$D$3:$D$1315,$A23, DataRegularSeason20242025!$K$3:$K$1315)</f>
        <v>10</v>
      </c>
      <c r="AQ23">
        <f>AO23-AP23</f>
        <v>4</v>
      </c>
      <c r="AR23">
        <f>SUMIF(DataRegularSeason20242025!$E$3:$E$1315,$A23,DataRegularSeason20242025!$K$3:$K$1315)</f>
        <v>6</v>
      </c>
      <c r="AS23">
        <f>SUMIF(DataRegularSeason20242025!$E$3:$E$1315,$A23,DataRegularSeason20242025!$J$3:$J$1315)</f>
        <v>11</v>
      </c>
      <c r="AT23">
        <f>AR23-AS23</f>
        <v>-5</v>
      </c>
      <c r="AU23">
        <f>AO23+AR23</f>
        <v>20</v>
      </c>
      <c r="AV23">
        <f>AP23+AS23</f>
        <v>21</v>
      </c>
      <c r="AW23">
        <f>AU23-AV23</f>
        <v>-1</v>
      </c>
      <c r="AX23" s="35">
        <f>Table3[[#This Row],[GF]]/Table3[[#This Row],[GP]]</f>
        <v>4</v>
      </c>
      <c r="AY23" s="35">
        <f>Table3[[#This Row],[GA]]/Table3[[#This Row],[GP]]</f>
        <v>4.2</v>
      </c>
      <c r="AZ23" s="35">
        <f>(Table3[[#This Row],[GFPG]]-Table3[[#This Row],[GAPG]])/Table3[[#This Row],[GP]]</f>
        <v>-4.0000000000000036E-2</v>
      </c>
      <c r="BA23">
        <f>COUNTIFS(DataRegularSeason20242025!$D$3:$D$1315,$A23,DataRegularSeason20242025!$H$3:$H$1315, $A23)</f>
        <v>1</v>
      </c>
      <c r="BB23">
        <f>COUNTIFS(DataRegularSeason20242025!$E$3:$E$1315,$A23,DataRegularSeason20242025!$H$3:$H$1315, $A23)</f>
        <v>1</v>
      </c>
      <c r="BC23">
        <f>BA23+BB23</f>
        <v>2</v>
      </c>
      <c r="BD23">
        <f>E23-BA23</f>
        <v>2</v>
      </c>
      <c r="BE23">
        <f>G23-BB23</f>
        <v>1</v>
      </c>
      <c r="BF23">
        <f>BD23+BE23</f>
        <v>3</v>
      </c>
    </row>
    <row r="24" spans="1:58" x14ac:dyDescent="0.25">
      <c r="A24" t="s">
        <v>12</v>
      </c>
      <c r="B24" t="s">
        <v>97</v>
      </c>
      <c r="C24" t="s">
        <v>100</v>
      </c>
      <c r="D24">
        <f>COUNTIFS(DataRegularSeason20242025!$D$3:$D$1315,$A24,DataRegularSeason20242025!$R$3:$R$1315,1) + COUNTIFS(DataRegularSeason20242025!$E$3:$E$1315,$A24,DataRegularSeason20242025!$R$3:$R$1315,1)</f>
        <v>1</v>
      </c>
      <c r="E24">
        <f>COUNTIFS(DataRegularSeason20242025!$N$3:$N$1315,1,DataRegularSeason20242025!$D$3:$D$1315,$A24)</f>
        <v>3</v>
      </c>
      <c r="F24">
        <f>41-Table3[[#This Row],[GP_A]]</f>
        <v>38</v>
      </c>
      <c r="G24">
        <f>COUNTIFS(DataRegularSeason20242025!$E$3:$E$1315,$A24,DataRegularSeason20242025!$N$3:$N$1315,1)</f>
        <v>2</v>
      </c>
      <c r="H24">
        <f>41-Table3[[#This Row],[GP_H]]</f>
        <v>39</v>
      </c>
      <c r="I24">
        <f>E24+G24</f>
        <v>5</v>
      </c>
      <c r="J24">
        <f>82-Table3[[#This Row],[GP]]</f>
        <v>77</v>
      </c>
      <c r="K24">
        <f>COUNTIFS(DataRegularSeason20242025!$D$3:$D$1315,$A24, DataRegularSeason20242025!$L$3:$L$1315, $A24,DataRegularSeason20242025!$N$3:$N$1315,1)</f>
        <v>2</v>
      </c>
      <c r="L24">
        <f>COUNTIFS(DataRegularSeason20242025!$D$3:$D$1315,$A24, DataRegularSeason20242025!$L$3:$L$1315, $A24,DataRegularSeason20242025!$N$3:$N$1315,1,DataRegularSeason20242025!$M$3:$M$1315,"REG")</f>
        <v>1</v>
      </c>
      <c r="M24">
        <f>COUNTIFS(DataRegularSeason20242025!$D$3:$D$1315,$A24, DataRegularSeason20242025!$L$3:$L$1315, $A24,DataRegularSeason20242025!$N$3:$N$1315,1,DataRegularSeason20242025!$M$3:$M$1315,"OT")</f>
        <v>0</v>
      </c>
      <c r="N24">
        <f>COUNTIFS(DataRegularSeason20242025!$D$3:$D$1315,$A24, DataRegularSeason20242025!$L$3:$L$1315, $A24,DataRegularSeason20242025!$N$3:$N$1315,1,DataRegularSeason20242025!$M$3:$M$1315,"SO")</f>
        <v>1</v>
      </c>
      <c r="O24">
        <f>E24-K24</f>
        <v>1</v>
      </c>
      <c r="P24">
        <f>COUNTIFS(DataRegularSeason20242025!$D$3:$D$1315,$A24, DataRegularSeason20242025!$S$3:$S$1315, $A24,DataRegularSeason20242025!$M$3:$M$1315,"REG")</f>
        <v>1</v>
      </c>
      <c r="Q24">
        <f>COUNTIFS(DataRegularSeason20242025!$D$3:$D$1315,$A24, DataRegularSeason20242025!$S$3:$S$1315, $A24,DataRegularSeason20242025!$M$3:$M$1315,"OT")</f>
        <v>0</v>
      </c>
      <c r="R24">
        <f>COUNTIFS(DataRegularSeason20242025!$D$3:$D$1315,$A24, DataRegularSeason20242025!$S$3:$S$1315, $A24,DataRegularSeason20242025!$M$3:$M$1315,"SO")</f>
        <v>0</v>
      </c>
      <c r="S24">
        <f>COUNTIFS(DataRegularSeason20242025!$E$3:$E$1315,$A24, DataRegularSeason20242025!$L$3:$L$1315, $A24, DataRegularSeason20242025!$N$3:$N$1315,1)</f>
        <v>1</v>
      </c>
      <c r="T24">
        <f>COUNTIFS(DataRegularSeason20242025!$E$3:$E$1315,$A24, DataRegularSeason20242025!$L$3:$L$1315, $A24,DataRegularSeason20242025!$N$3:$N$1315,1,DataRegularSeason20242025!$M$3:$M$1315,"REG")</f>
        <v>1</v>
      </c>
      <c r="U24">
        <f>COUNTIFS(DataRegularSeason20242025!$E$3:$E$1315,$A24, DataRegularSeason20242025!$L$3:$L$1315, $A24,DataRegularSeason20242025!$N$3:$N$1315,1,DataRegularSeason20242025!$M$3:$M$1315,"OT")</f>
        <v>0</v>
      </c>
      <c r="V24">
        <f>COUNTIFS(DataRegularSeason20242025!$E$3:$E$1315,$A24, DataRegularSeason20242025!$L$3:$L$1315, $A24,DataRegularSeason20242025!$N$3:$N$1315,1,DataRegularSeason20242025!$M$3:$M$1315,"SO")</f>
        <v>0</v>
      </c>
      <c r="W24">
        <f>G24-S24</f>
        <v>1</v>
      </c>
      <c r="X24">
        <f>COUNTIFS(DataRegularSeason20242025!$E$3:$E$1315,$A24, DataRegularSeason20242025!$S$3:$S$1315, $A24,DataRegularSeason20242025!$M$3:$M$1315,"REG")</f>
        <v>1</v>
      </c>
      <c r="Y24">
        <f>COUNTIFS(DataRegularSeason20242025!$E$3:$E$1315,$A24, DataRegularSeason20242025!$S$3:$S$1315, $A24,DataRegularSeason20242025!$M$3:$M$1315,"OT")</f>
        <v>0</v>
      </c>
      <c r="Z24">
        <f>COUNTIFS(DataRegularSeason20242025!$E$3:$E$1315,$A24, DataRegularSeason20242025!$S$3:$S$1315, $A24,DataRegularSeason20242025!$M$3:$M$1315,"SO")</f>
        <v>0</v>
      </c>
      <c r="AA24">
        <f>Table3[[#This Row],[W_A]]+Table3[[#This Row],[W_H]]</f>
        <v>3</v>
      </c>
      <c r="AB24">
        <f>Table3[[#This Row],[L_A]]+Table3[[#This Row],[L_H]]</f>
        <v>2</v>
      </c>
      <c r="AC24">
        <f>Table3[[#This Row],[RW_A]]+Table3[[#This Row],[RW_H]]</f>
        <v>2</v>
      </c>
      <c r="AD24">
        <f>Table3[[#This Row],[RL_A]]+Table3[[#This Row],[RL_H]]</f>
        <v>2</v>
      </c>
      <c r="AE24">
        <f>Table3[[#This Row],[OTW_A]]+Table3[[#This Row],[OTW_H]]</f>
        <v>0</v>
      </c>
      <c r="AF24">
        <f>Table3[[#This Row],[OTL_A]]+Table3[[#This Row],[OTL_H]]</f>
        <v>0</v>
      </c>
      <c r="AG24">
        <f>Table3[[#This Row],[SOW_A]]+Table3[[#This Row],[SOW_H]]</f>
        <v>1</v>
      </c>
      <c r="AH24">
        <f>Table3[[#This Row],[SOL_A]]+Table3[[#This Row],[SOL_H]]</f>
        <v>0</v>
      </c>
      <c r="AI24">
        <f>(2*(Table3[[#This Row],[W_A]]+Table3[[#This Row],[W_H]]))+Table3[[#This Row],[OTL_A]]+Table3[[#This Row],[SOL_A]]+Table3[[#This Row],[OTL_H]]+Table3[[#This Row],[SOL_H]]</f>
        <v>6</v>
      </c>
      <c r="AJ2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24" s="33">
        <f>Table3[[#This Row],[PTS]]/(2*Table3[[#This Row],[GP]])</f>
        <v>0.6</v>
      </c>
      <c r="AL24">
        <f>(2*Table3[[#This Row],[GR]])+Table3[[#This Row],[PTS]]</f>
        <v>160</v>
      </c>
      <c r="AM24">
        <f>(3*Table3[[#This Row],[GR]])+Table3[[#This Row],[PTS2]]</f>
        <v>239</v>
      </c>
      <c r="AN24" s="2" t="str">
        <f>_xlfn.CONCAT(TEXT(Table3[[#This Row],[W]], "0"), "-", TEXT(Table3[[#This Row],[L]],"0"), "-", TEXT(Table3[[#This Row],[OTL]], "0"))</f>
        <v>3-2-0</v>
      </c>
      <c r="AO24">
        <f>SUMIF(DataRegularSeason20242025!$D$3:$D$1315,$A24, DataRegularSeason20242025!$J$3:$J$1315)</f>
        <v>12</v>
      </c>
      <c r="AP24">
        <f>SUMIF(DataRegularSeason20242025!$D$3:$D$1315,$A24, DataRegularSeason20242025!$K$3:$K$1315)</f>
        <v>9</v>
      </c>
      <c r="AQ24">
        <f>AO24-AP24</f>
        <v>3</v>
      </c>
      <c r="AR24">
        <f>SUMIF(DataRegularSeason20242025!$E$3:$E$1315,$A24,DataRegularSeason20242025!$K$3:$K$1315)</f>
        <v>8</v>
      </c>
      <c r="AS24">
        <f>SUMIF(DataRegularSeason20242025!$E$3:$E$1315,$A24,DataRegularSeason20242025!$J$3:$J$1315)</f>
        <v>7</v>
      </c>
      <c r="AT24">
        <f>AR24-AS24</f>
        <v>1</v>
      </c>
      <c r="AU24">
        <f>AO24+AR24</f>
        <v>20</v>
      </c>
      <c r="AV24">
        <f>AP24+AS24</f>
        <v>16</v>
      </c>
      <c r="AW24">
        <f>AU24-AV24</f>
        <v>4</v>
      </c>
      <c r="AX24" s="35">
        <f>Table3[[#This Row],[GF]]/Table3[[#This Row],[GP]]</f>
        <v>4</v>
      </c>
      <c r="AY24" s="35">
        <f>Table3[[#This Row],[GA]]/Table3[[#This Row],[GP]]</f>
        <v>3.2</v>
      </c>
      <c r="AZ24" s="35">
        <f>(Table3[[#This Row],[GFPG]]-Table3[[#This Row],[GAPG]])/Table3[[#This Row],[GP]]</f>
        <v>0.15999999999999998</v>
      </c>
      <c r="BA24">
        <f>COUNTIFS(DataRegularSeason20242025!$D$3:$D$1315,$A24,DataRegularSeason20242025!$H$3:$H$1315, $A24)</f>
        <v>0</v>
      </c>
      <c r="BB24">
        <f>COUNTIFS(DataRegularSeason20242025!$E$3:$E$1315,$A24,DataRegularSeason20242025!$H$3:$H$1315, $A24)</f>
        <v>0</v>
      </c>
      <c r="BC24">
        <f>BA24+BB24</f>
        <v>0</v>
      </c>
      <c r="BD24">
        <f>E24-BA24</f>
        <v>3</v>
      </c>
      <c r="BE24">
        <f>G24-BB24</f>
        <v>2</v>
      </c>
      <c r="BF24">
        <f>BD24+BE24</f>
        <v>5</v>
      </c>
    </row>
    <row r="25" spans="1:58" x14ac:dyDescent="0.25">
      <c r="A25" t="s">
        <v>38</v>
      </c>
      <c r="B25" t="s">
        <v>97</v>
      </c>
      <c r="C25" t="s">
        <v>100</v>
      </c>
      <c r="D25">
        <f>COUNTIFS(DataRegularSeason20242025!$D$3:$D$1315,$A25,DataRegularSeason20242025!$R$3:$R$1315,1) + COUNTIFS(DataRegularSeason20242025!$E$3:$E$1315,$A25,DataRegularSeason20242025!$R$3:$R$1315,1)</f>
        <v>0</v>
      </c>
      <c r="E25">
        <f>COUNTIFS(DataRegularSeason20242025!$N$3:$N$1315,1,DataRegularSeason20242025!$D$3:$D$1315,$A25)</f>
        <v>2</v>
      </c>
      <c r="F25">
        <f>41-Table3[[#This Row],[GP_A]]</f>
        <v>39</v>
      </c>
      <c r="G25">
        <f>COUNTIFS(DataRegularSeason20242025!$E$3:$E$1315,$A25,DataRegularSeason20242025!$N$3:$N$1315,1)</f>
        <v>2</v>
      </c>
      <c r="H25">
        <f>41-Table3[[#This Row],[GP_H]]</f>
        <v>39</v>
      </c>
      <c r="I25">
        <f>E25+G25</f>
        <v>4</v>
      </c>
      <c r="J25">
        <f>82-Table3[[#This Row],[GP]]</f>
        <v>78</v>
      </c>
      <c r="K25">
        <f>COUNTIFS(DataRegularSeason20242025!$D$3:$D$1315,$A25, DataRegularSeason20242025!$L$3:$L$1315, $A25,DataRegularSeason20242025!$N$3:$N$1315,1)</f>
        <v>0</v>
      </c>
      <c r="L25">
        <f>COUNTIFS(DataRegularSeason20242025!$D$3:$D$1315,$A25, DataRegularSeason20242025!$L$3:$L$1315, $A25,DataRegularSeason20242025!$N$3:$N$1315,1,DataRegularSeason20242025!$M$3:$M$1315,"REG")</f>
        <v>0</v>
      </c>
      <c r="M25">
        <f>COUNTIFS(DataRegularSeason20242025!$D$3:$D$1315,$A25, DataRegularSeason20242025!$L$3:$L$1315, $A25,DataRegularSeason20242025!$N$3:$N$1315,1,DataRegularSeason20242025!$M$3:$M$1315,"OT")</f>
        <v>0</v>
      </c>
      <c r="N25">
        <f>COUNTIFS(DataRegularSeason20242025!$D$3:$D$1315,$A25, DataRegularSeason20242025!$L$3:$L$1315, $A25,DataRegularSeason20242025!$N$3:$N$1315,1,DataRegularSeason20242025!$M$3:$M$1315,"SO")</f>
        <v>0</v>
      </c>
      <c r="O25">
        <f>E25-K25</f>
        <v>2</v>
      </c>
      <c r="P25">
        <f>COUNTIFS(DataRegularSeason20242025!$D$3:$D$1315,$A25, DataRegularSeason20242025!$S$3:$S$1315, $A25,DataRegularSeason20242025!$M$3:$M$1315,"REG")</f>
        <v>1</v>
      </c>
      <c r="Q25">
        <f>COUNTIFS(DataRegularSeason20242025!$D$3:$D$1315,$A25, DataRegularSeason20242025!$S$3:$S$1315, $A25,DataRegularSeason20242025!$M$3:$M$1315,"OT")</f>
        <v>0</v>
      </c>
      <c r="R25">
        <f>COUNTIFS(DataRegularSeason20242025!$D$3:$D$1315,$A25, DataRegularSeason20242025!$S$3:$S$1315, $A25,DataRegularSeason20242025!$M$3:$M$1315,"SO")</f>
        <v>1</v>
      </c>
      <c r="S25">
        <f>COUNTIFS(DataRegularSeason20242025!$E$3:$E$1315,$A25, DataRegularSeason20242025!$L$3:$L$1315, $A25, DataRegularSeason20242025!$N$3:$N$1315,1)</f>
        <v>0</v>
      </c>
      <c r="T25">
        <f>COUNTIFS(DataRegularSeason20242025!$E$3:$E$1315,$A25, DataRegularSeason20242025!$L$3:$L$1315, $A25,DataRegularSeason20242025!$N$3:$N$1315,1,DataRegularSeason20242025!$M$3:$M$1315,"REG")</f>
        <v>0</v>
      </c>
      <c r="U25">
        <f>COUNTIFS(DataRegularSeason20242025!$E$3:$E$1315,$A25, DataRegularSeason20242025!$L$3:$L$1315, $A25,DataRegularSeason20242025!$N$3:$N$1315,1,DataRegularSeason20242025!$M$3:$M$1315,"OT")</f>
        <v>0</v>
      </c>
      <c r="V25">
        <f>COUNTIFS(DataRegularSeason20242025!$E$3:$E$1315,$A25, DataRegularSeason20242025!$L$3:$L$1315, $A25,DataRegularSeason20242025!$N$3:$N$1315,1,DataRegularSeason20242025!$M$3:$M$1315,"SO")</f>
        <v>0</v>
      </c>
      <c r="W25">
        <f>G25-S25</f>
        <v>2</v>
      </c>
      <c r="X25">
        <f>COUNTIFS(DataRegularSeason20242025!$E$3:$E$1315,$A25, DataRegularSeason20242025!$S$3:$S$1315, $A25,DataRegularSeason20242025!$M$3:$M$1315,"REG")</f>
        <v>1</v>
      </c>
      <c r="Y25">
        <f>COUNTIFS(DataRegularSeason20242025!$E$3:$E$1315,$A25, DataRegularSeason20242025!$S$3:$S$1315, $A25,DataRegularSeason20242025!$M$3:$M$1315,"OT")</f>
        <v>1</v>
      </c>
      <c r="Z25">
        <f>COUNTIFS(DataRegularSeason20242025!$E$3:$E$1315,$A25, DataRegularSeason20242025!$S$3:$S$1315, $A25,DataRegularSeason20242025!$M$3:$M$1315,"SO")</f>
        <v>0</v>
      </c>
      <c r="AA25">
        <f>Table3[[#This Row],[W_A]]+Table3[[#This Row],[W_H]]</f>
        <v>0</v>
      </c>
      <c r="AB25">
        <f>Table3[[#This Row],[L_A]]+Table3[[#This Row],[L_H]]</f>
        <v>4</v>
      </c>
      <c r="AC25">
        <f>Table3[[#This Row],[RW_A]]+Table3[[#This Row],[RW_H]]</f>
        <v>0</v>
      </c>
      <c r="AD25">
        <f>Table3[[#This Row],[RL_A]]+Table3[[#This Row],[RL_H]]</f>
        <v>2</v>
      </c>
      <c r="AE25">
        <f>Table3[[#This Row],[OTW_A]]+Table3[[#This Row],[OTW_H]]</f>
        <v>0</v>
      </c>
      <c r="AF25">
        <f>Table3[[#This Row],[OTL_A]]+Table3[[#This Row],[OTL_H]]</f>
        <v>1</v>
      </c>
      <c r="AG25">
        <f>Table3[[#This Row],[SOW_A]]+Table3[[#This Row],[SOW_H]]</f>
        <v>0</v>
      </c>
      <c r="AH25">
        <f>Table3[[#This Row],[SOL_A]]+Table3[[#This Row],[SOL_H]]</f>
        <v>1</v>
      </c>
      <c r="AI25">
        <f>(2*(Table3[[#This Row],[W_A]]+Table3[[#This Row],[W_H]]))+Table3[[#This Row],[OTL_A]]+Table3[[#This Row],[SOL_A]]+Table3[[#This Row],[OTL_H]]+Table3[[#This Row],[SOL_H]]</f>
        <v>2</v>
      </c>
      <c r="AJ2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2</v>
      </c>
      <c r="AK25" s="33">
        <f>Table3[[#This Row],[PTS]]/(2*Table3[[#This Row],[GP]])</f>
        <v>0.25</v>
      </c>
      <c r="AL25">
        <f>(2*Table3[[#This Row],[GR]])+Table3[[#This Row],[PTS]]</f>
        <v>158</v>
      </c>
      <c r="AM25">
        <f>(3*Table3[[#This Row],[GR]])+Table3[[#This Row],[PTS2]]</f>
        <v>236</v>
      </c>
      <c r="AN25" s="2" t="str">
        <f>_xlfn.CONCAT(TEXT(Table3[[#This Row],[W]], "0"), "-", TEXT(Table3[[#This Row],[L]],"0"), "-", TEXT(Table3[[#This Row],[OTL]], "0"))</f>
        <v>0-4-1</v>
      </c>
      <c r="AO25">
        <f>SUMIF(DataRegularSeason20242025!$D$3:$D$1315,$A25, DataRegularSeason20242025!$J$3:$J$1315)</f>
        <v>4</v>
      </c>
      <c r="AP25">
        <f>SUMIF(DataRegularSeason20242025!$D$3:$D$1315,$A25, DataRegularSeason20242025!$K$3:$K$1315)</f>
        <v>7</v>
      </c>
      <c r="AQ25">
        <f>AO25-AP25</f>
        <v>-3</v>
      </c>
      <c r="AR25">
        <f>SUMIF(DataRegularSeason20242025!$E$3:$E$1315,$A25,DataRegularSeason20242025!$K$3:$K$1315)</f>
        <v>4</v>
      </c>
      <c r="AS25">
        <f>SUMIF(DataRegularSeason20242025!$E$3:$E$1315,$A25,DataRegularSeason20242025!$J$3:$J$1315)</f>
        <v>7</v>
      </c>
      <c r="AT25">
        <f>AR25-AS25</f>
        <v>-3</v>
      </c>
      <c r="AU25">
        <f>AO25+AR25</f>
        <v>8</v>
      </c>
      <c r="AV25">
        <f>AP25+AS25</f>
        <v>14</v>
      </c>
      <c r="AW25">
        <f>AU25-AV25</f>
        <v>-6</v>
      </c>
      <c r="AX25" s="35">
        <f>Table3[[#This Row],[GF]]/Table3[[#This Row],[GP]]</f>
        <v>2</v>
      </c>
      <c r="AY25" s="35">
        <f>Table3[[#This Row],[GA]]/Table3[[#This Row],[GP]]</f>
        <v>3.5</v>
      </c>
      <c r="AZ25" s="35">
        <f>(Table3[[#This Row],[GFPG]]-Table3[[#This Row],[GAPG]])/Table3[[#This Row],[GP]]</f>
        <v>-0.375</v>
      </c>
      <c r="BA25">
        <f>COUNTIFS(DataRegularSeason20242025!$D$3:$D$1315,$A25,DataRegularSeason20242025!$H$3:$H$1315, $A25)</f>
        <v>0</v>
      </c>
      <c r="BB25">
        <f>COUNTIFS(DataRegularSeason20242025!$E$3:$E$1315,$A25,DataRegularSeason20242025!$H$3:$H$1315, $A25)</f>
        <v>0</v>
      </c>
      <c r="BC25">
        <f>BA25+BB25</f>
        <v>0</v>
      </c>
      <c r="BD25">
        <f>E25-BA25</f>
        <v>2</v>
      </c>
      <c r="BE25">
        <f>G25-BB25</f>
        <v>2</v>
      </c>
      <c r="BF25">
        <f>BD25+BE25</f>
        <v>4</v>
      </c>
    </row>
    <row r="26" spans="1:58" x14ac:dyDescent="0.25">
      <c r="A26" t="s">
        <v>13</v>
      </c>
      <c r="B26" t="s">
        <v>97</v>
      </c>
      <c r="C26" t="s">
        <v>95</v>
      </c>
      <c r="D26">
        <f>COUNTIFS(DataRegularSeason20242025!$D$3:$D$1315,$A26,DataRegularSeason20242025!$R$3:$R$1315,1) + COUNTIFS(DataRegularSeason20242025!$E$3:$E$1315,$A26,DataRegularSeason20242025!$R$3:$R$1315,1)</f>
        <v>1</v>
      </c>
      <c r="E26">
        <f>COUNTIFS(DataRegularSeason20242025!$N$3:$N$1315,1,DataRegularSeason20242025!$D$3:$D$1315,$A26)</f>
        <v>3</v>
      </c>
      <c r="F26">
        <f>41-Table3[[#This Row],[GP_A]]</f>
        <v>38</v>
      </c>
      <c r="G26">
        <f>COUNTIFS(DataRegularSeason20242025!$E$3:$E$1315,$A26,DataRegularSeason20242025!$N$3:$N$1315,1)</f>
        <v>2</v>
      </c>
      <c r="H26">
        <f>41-Table3[[#This Row],[GP_H]]</f>
        <v>39</v>
      </c>
      <c r="I26">
        <f>E26+G26</f>
        <v>5</v>
      </c>
      <c r="J26">
        <f>82-Table3[[#This Row],[GP]]</f>
        <v>77</v>
      </c>
      <c r="K26">
        <f>COUNTIFS(DataRegularSeason20242025!$D$3:$D$1315,$A26, DataRegularSeason20242025!$L$3:$L$1315, $A26,DataRegularSeason20242025!$N$3:$N$1315,1)</f>
        <v>2</v>
      </c>
      <c r="L26">
        <f>COUNTIFS(DataRegularSeason20242025!$D$3:$D$1315,$A26, DataRegularSeason20242025!$L$3:$L$1315, $A26,DataRegularSeason20242025!$N$3:$N$1315,1,DataRegularSeason20242025!$M$3:$M$1315,"REG")</f>
        <v>1</v>
      </c>
      <c r="M26">
        <f>COUNTIFS(DataRegularSeason20242025!$D$3:$D$1315,$A26, DataRegularSeason20242025!$L$3:$L$1315, $A26,DataRegularSeason20242025!$N$3:$N$1315,1,DataRegularSeason20242025!$M$3:$M$1315,"OT")</f>
        <v>1</v>
      </c>
      <c r="N26">
        <f>COUNTIFS(DataRegularSeason20242025!$D$3:$D$1315,$A26, DataRegularSeason20242025!$L$3:$L$1315, $A26,DataRegularSeason20242025!$N$3:$N$1315,1,DataRegularSeason20242025!$M$3:$M$1315,"SO")</f>
        <v>0</v>
      </c>
      <c r="O26">
        <f>E26-K26</f>
        <v>1</v>
      </c>
      <c r="P26">
        <f>COUNTIFS(DataRegularSeason20242025!$D$3:$D$1315,$A26, DataRegularSeason20242025!$S$3:$S$1315, $A26,DataRegularSeason20242025!$M$3:$M$1315,"REG")</f>
        <v>1</v>
      </c>
      <c r="Q26">
        <f>COUNTIFS(DataRegularSeason20242025!$D$3:$D$1315,$A26, DataRegularSeason20242025!$S$3:$S$1315, $A26,DataRegularSeason20242025!$M$3:$M$1315,"OT")</f>
        <v>0</v>
      </c>
      <c r="R26">
        <f>COUNTIFS(DataRegularSeason20242025!$D$3:$D$1315,$A26, DataRegularSeason20242025!$S$3:$S$1315, $A26,DataRegularSeason20242025!$M$3:$M$1315,"SO")</f>
        <v>0</v>
      </c>
      <c r="S26">
        <f>COUNTIFS(DataRegularSeason20242025!$E$3:$E$1315,$A26, DataRegularSeason20242025!$L$3:$L$1315, $A26, DataRegularSeason20242025!$N$3:$N$1315,1)</f>
        <v>1</v>
      </c>
      <c r="T26">
        <f>COUNTIFS(DataRegularSeason20242025!$E$3:$E$1315,$A26, DataRegularSeason20242025!$L$3:$L$1315, $A26,DataRegularSeason20242025!$N$3:$N$1315,1,DataRegularSeason20242025!$M$3:$M$1315,"REG")</f>
        <v>0</v>
      </c>
      <c r="U26">
        <f>COUNTIFS(DataRegularSeason20242025!$E$3:$E$1315,$A26, DataRegularSeason20242025!$L$3:$L$1315, $A26,DataRegularSeason20242025!$N$3:$N$1315,1,DataRegularSeason20242025!$M$3:$M$1315,"OT")</f>
        <v>1</v>
      </c>
      <c r="V26">
        <f>COUNTIFS(DataRegularSeason20242025!$E$3:$E$1315,$A26, DataRegularSeason20242025!$L$3:$L$1315, $A26,DataRegularSeason20242025!$N$3:$N$1315,1,DataRegularSeason20242025!$M$3:$M$1315,"SO")</f>
        <v>0</v>
      </c>
      <c r="W26">
        <f>G26-S26</f>
        <v>1</v>
      </c>
      <c r="X26">
        <f>COUNTIFS(DataRegularSeason20242025!$E$3:$E$1315,$A26, DataRegularSeason20242025!$S$3:$S$1315, $A26,DataRegularSeason20242025!$M$3:$M$1315,"REG")</f>
        <v>1</v>
      </c>
      <c r="Y26">
        <f>COUNTIFS(DataRegularSeason20242025!$E$3:$E$1315,$A26, DataRegularSeason20242025!$S$3:$S$1315, $A26,DataRegularSeason20242025!$M$3:$M$1315,"OT")</f>
        <v>0</v>
      </c>
      <c r="Z26">
        <f>COUNTIFS(DataRegularSeason20242025!$E$3:$E$1315,$A26, DataRegularSeason20242025!$S$3:$S$1315, $A26,DataRegularSeason20242025!$M$3:$M$1315,"SO")</f>
        <v>0</v>
      </c>
      <c r="AA26">
        <f>Table3[[#This Row],[W_A]]+Table3[[#This Row],[W_H]]</f>
        <v>3</v>
      </c>
      <c r="AB26">
        <f>Table3[[#This Row],[L_A]]+Table3[[#This Row],[L_H]]</f>
        <v>2</v>
      </c>
      <c r="AC26">
        <f>Table3[[#This Row],[RW_A]]+Table3[[#This Row],[RW_H]]</f>
        <v>1</v>
      </c>
      <c r="AD26">
        <f>Table3[[#This Row],[RL_A]]+Table3[[#This Row],[RL_H]]</f>
        <v>2</v>
      </c>
      <c r="AE26">
        <f>Table3[[#This Row],[OTW_A]]+Table3[[#This Row],[OTW_H]]</f>
        <v>2</v>
      </c>
      <c r="AF26">
        <f>Table3[[#This Row],[OTL_A]]+Table3[[#This Row],[OTL_H]]</f>
        <v>0</v>
      </c>
      <c r="AG26">
        <f>Table3[[#This Row],[SOW_A]]+Table3[[#This Row],[SOW_H]]</f>
        <v>0</v>
      </c>
      <c r="AH26">
        <f>Table3[[#This Row],[SOL_A]]+Table3[[#This Row],[SOL_H]]</f>
        <v>0</v>
      </c>
      <c r="AI26">
        <f>(2*(Table3[[#This Row],[W_A]]+Table3[[#This Row],[W_H]]))+Table3[[#This Row],[OTL_A]]+Table3[[#This Row],[SOL_A]]+Table3[[#This Row],[OTL_H]]+Table3[[#This Row],[SOL_H]]</f>
        <v>6</v>
      </c>
      <c r="AJ2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AK26" s="33">
        <f>Table3[[#This Row],[PTS]]/(2*Table3[[#This Row],[GP]])</f>
        <v>0.6</v>
      </c>
      <c r="AL26">
        <f>(2*Table3[[#This Row],[GR]])+Table3[[#This Row],[PTS]]</f>
        <v>160</v>
      </c>
      <c r="AM26">
        <f>(3*Table3[[#This Row],[GR]])+Table3[[#This Row],[PTS2]]</f>
        <v>238</v>
      </c>
      <c r="AN26" s="2" t="str">
        <f>_xlfn.CONCAT(TEXT(Table3[[#This Row],[W]], "0"), "-", TEXT(Table3[[#This Row],[L]],"0"), "-", TEXT(Table3[[#This Row],[OTL]], "0"))</f>
        <v>3-2-0</v>
      </c>
      <c r="AO26">
        <f>SUMIF(DataRegularSeason20242025!$D$3:$D$1315,$A26, DataRegularSeason20242025!$J$3:$J$1315)</f>
        <v>11</v>
      </c>
      <c r="AP26">
        <f>SUMIF(DataRegularSeason20242025!$D$3:$D$1315,$A26, DataRegularSeason20242025!$K$3:$K$1315)</f>
        <v>10</v>
      </c>
      <c r="AQ26">
        <f>AO26-AP26</f>
        <v>1</v>
      </c>
      <c r="AR26">
        <f>SUMIF(DataRegularSeason20242025!$E$3:$E$1315,$A26,DataRegularSeason20242025!$K$3:$K$1315)</f>
        <v>2</v>
      </c>
      <c r="AS26">
        <f>SUMIF(DataRegularSeason20242025!$E$3:$E$1315,$A26,DataRegularSeason20242025!$J$3:$J$1315)</f>
        <v>4</v>
      </c>
      <c r="AT26">
        <f>AR26-AS26</f>
        <v>-2</v>
      </c>
      <c r="AU26">
        <f>AO26+AR26</f>
        <v>13</v>
      </c>
      <c r="AV26">
        <f>AP26+AS26</f>
        <v>14</v>
      </c>
      <c r="AW26">
        <f>AU26-AV26</f>
        <v>-1</v>
      </c>
      <c r="AX26" s="35">
        <f>Table3[[#This Row],[GF]]/Table3[[#This Row],[GP]]</f>
        <v>2.6</v>
      </c>
      <c r="AY26" s="35">
        <f>Table3[[#This Row],[GA]]/Table3[[#This Row],[GP]]</f>
        <v>2.8</v>
      </c>
      <c r="AZ26" s="35">
        <f>(Table3[[#This Row],[GFPG]]-Table3[[#This Row],[GAPG]])/Table3[[#This Row],[GP]]</f>
        <v>-3.9999999999999945E-2</v>
      </c>
      <c r="BA26">
        <f>COUNTIFS(DataRegularSeason20242025!$D$3:$D$1315,$A26,DataRegularSeason20242025!$H$3:$H$1315, $A26)</f>
        <v>3</v>
      </c>
      <c r="BB26">
        <f>COUNTIFS(DataRegularSeason20242025!$E$3:$E$1315,$A26,DataRegularSeason20242025!$H$3:$H$1315, $A26)</f>
        <v>2</v>
      </c>
      <c r="BC26">
        <f>BA26+BB26</f>
        <v>5</v>
      </c>
      <c r="BD26">
        <f>E26-BA26</f>
        <v>0</v>
      </c>
      <c r="BE26">
        <f>G26-BB26</f>
        <v>0</v>
      </c>
      <c r="BF26">
        <f>BD26+BE26</f>
        <v>0</v>
      </c>
    </row>
    <row r="27" spans="1:58" x14ac:dyDescent="0.25">
      <c r="A27" t="s">
        <v>43</v>
      </c>
      <c r="B27" t="s">
        <v>98</v>
      </c>
      <c r="C27" t="s">
        <v>81</v>
      </c>
      <c r="D27">
        <f>COUNTIFS(DataRegularSeason20242025!$D$3:$D$1315,$A27,DataRegularSeason20242025!$R$3:$R$1315,1) + COUNTIFS(DataRegularSeason20242025!$E$3:$E$1315,$A27,DataRegularSeason20242025!$R$3:$R$1315,1)</f>
        <v>2</v>
      </c>
      <c r="E27">
        <f>COUNTIFS(DataRegularSeason20242025!$N$3:$N$1315,1,DataRegularSeason20242025!$D$3:$D$1315,$A27)</f>
        <v>1</v>
      </c>
      <c r="F27">
        <f>41-Table3[[#This Row],[GP_A]]</f>
        <v>40</v>
      </c>
      <c r="G27">
        <f>COUNTIFS(DataRegularSeason20242025!$E$3:$E$1315,$A27,DataRegularSeason20242025!$N$3:$N$1315,1)</f>
        <v>2</v>
      </c>
      <c r="H27">
        <f>41-Table3[[#This Row],[GP_H]]</f>
        <v>39</v>
      </c>
      <c r="I27">
        <f>E27+G27</f>
        <v>3</v>
      </c>
      <c r="J27">
        <f>82-Table3[[#This Row],[GP]]</f>
        <v>79</v>
      </c>
      <c r="K27">
        <f>COUNTIFS(DataRegularSeason20242025!$D$3:$D$1315,$A27, DataRegularSeason20242025!$L$3:$L$1315, $A27,DataRegularSeason20242025!$N$3:$N$1315,1)</f>
        <v>1</v>
      </c>
      <c r="L27">
        <f>COUNTIFS(DataRegularSeason20242025!$D$3:$D$1315,$A27, DataRegularSeason20242025!$L$3:$L$1315, $A27,DataRegularSeason20242025!$N$3:$N$1315,1,DataRegularSeason20242025!$M$3:$M$1315,"REG")</f>
        <v>1</v>
      </c>
      <c r="M27">
        <f>COUNTIFS(DataRegularSeason20242025!$D$3:$D$1315,$A27, DataRegularSeason20242025!$L$3:$L$1315, $A27,DataRegularSeason20242025!$N$3:$N$1315,1,DataRegularSeason20242025!$M$3:$M$1315,"OT")</f>
        <v>0</v>
      </c>
      <c r="N27">
        <f>COUNTIFS(DataRegularSeason20242025!$D$3:$D$1315,$A27, DataRegularSeason20242025!$L$3:$L$1315, $A27,DataRegularSeason20242025!$N$3:$N$1315,1,DataRegularSeason20242025!$M$3:$M$1315,"SO")</f>
        <v>0</v>
      </c>
      <c r="O27">
        <f>E27-K27</f>
        <v>0</v>
      </c>
      <c r="P27">
        <f>COUNTIFS(DataRegularSeason20242025!$D$3:$D$1315,$A27, DataRegularSeason20242025!$S$3:$S$1315, $A27,DataRegularSeason20242025!$M$3:$M$1315,"REG")</f>
        <v>0</v>
      </c>
      <c r="Q27">
        <f>COUNTIFS(DataRegularSeason20242025!$D$3:$D$1315,$A27, DataRegularSeason20242025!$S$3:$S$1315, $A27,DataRegularSeason20242025!$M$3:$M$1315,"OT")</f>
        <v>0</v>
      </c>
      <c r="R27">
        <f>COUNTIFS(DataRegularSeason20242025!$D$3:$D$1315,$A27, DataRegularSeason20242025!$S$3:$S$1315, $A27,DataRegularSeason20242025!$M$3:$M$1315,"SO")</f>
        <v>0</v>
      </c>
      <c r="S27">
        <f>COUNTIFS(DataRegularSeason20242025!$E$3:$E$1315,$A27, DataRegularSeason20242025!$L$3:$L$1315, $A27, DataRegularSeason20242025!$N$3:$N$1315,1)</f>
        <v>2</v>
      </c>
      <c r="T27">
        <f>COUNTIFS(DataRegularSeason20242025!$E$3:$E$1315,$A27, DataRegularSeason20242025!$L$3:$L$1315, $A27,DataRegularSeason20242025!$N$3:$N$1315,1,DataRegularSeason20242025!$M$3:$M$1315,"REG")</f>
        <v>2</v>
      </c>
      <c r="U27">
        <f>COUNTIFS(DataRegularSeason20242025!$E$3:$E$1315,$A27, DataRegularSeason20242025!$L$3:$L$1315, $A27,DataRegularSeason20242025!$N$3:$N$1315,1,DataRegularSeason20242025!$M$3:$M$1315,"OT")</f>
        <v>0</v>
      </c>
      <c r="V27">
        <f>COUNTIFS(DataRegularSeason20242025!$E$3:$E$1315,$A27, DataRegularSeason20242025!$L$3:$L$1315, $A27,DataRegularSeason20242025!$N$3:$N$1315,1,DataRegularSeason20242025!$M$3:$M$1315,"SO")</f>
        <v>0</v>
      </c>
      <c r="W27">
        <f>G27-S27</f>
        <v>0</v>
      </c>
      <c r="X27">
        <f>COUNTIFS(DataRegularSeason20242025!$E$3:$E$1315,$A27, DataRegularSeason20242025!$S$3:$S$1315, $A27,DataRegularSeason20242025!$M$3:$M$1315,"REG")</f>
        <v>0</v>
      </c>
      <c r="Y27">
        <f>COUNTIFS(DataRegularSeason20242025!$E$3:$E$1315,$A27, DataRegularSeason20242025!$S$3:$S$1315, $A27,DataRegularSeason20242025!$M$3:$M$1315,"OT")</f>
        <v>0</v>
      </c>
      <c r="Z27">
        <f>COUNTIFS(DataRegularSeason20242025!$E$3:$E$1315,$A27, DataRegularSeason20242025!$S$3:$S$1315, $A27,DataRegularSeason20242025!$M$3:$M$1315,"SO")</f>
        <v>0</v>
      </c>
      <c r="AA27">
        <f>Table3[[#This Row],[W_A]]+Table3[[#This Row],[W_H]]</f>
        <v>3</v>
      </c>
      <c r="AB27">
        <f>Table3[[#This Row],[L_A]]+Table3[[#This Row],[L_H]]</f>
        <v>0</v>
      </c>
      <c r="AC27">
        <f>Table3[[#This Row],[RW_A]]+Table3[[#This Row],[RW_H]]</f>
        <v>3</v>
      </c>
      <c r="AD27">
        <f>Table3[[#This Row],[RL_A]]+Table3[[#This Row],[RL_H]]</f>
        <v>0</v>
      </c>
      <c r="AE27">
        <f>Table3[[#This Row],[OTW_A]]+Table3[[#This Row],[OTW_H]]</f>
        <v>0</v>
      </c>
      <c r="AF27">
        <f>Table3[[#This Row],[OTL_A]]+Table3[[#This Row],[OTL_H]]</f>
        <v>0</v>
      </c>
      <c r="AG27">
        <f>Table3[[#This Row],[SOW_A]]+Table3[[#This Row],[SOW_H]]</f>
        <v>0</v>
      </c>
      <c r="AH27">
        <f>Table3[[#This Row],[SOL_A]]+Table3[[#This Row],[SOL_H]]</f>
        <v>0</v>
      </c>
      <c r="AI27">
        <f>(2*(Table3[[#This Row],[W_A]]+Table3[[#This Row],[W_H]]))+Table3[[#This Row],[OTL_A]]+Table3[[#This Row],[SOL_A]]+Table3[[#This Row],[OTL_H]]+Table3[[#This Row],[SOL_H]]</f>
        <v>6</v>
      </c>
      <c r="AJ2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AK27" s="33">
        <f>Table3[[#This Row],[PTS]]/(2*Table3[[#This Row],[GP]])</f>
        <v>1</v>
      </c>
      <c r="AL27">
        <f>(2*Table3[[#This Row],[GR]])+Table3[[#This Row],[PTS]]</f>
        <v>164</v>
      </c>
      <c r="AM27">
        <f>(3*Table3[[#This Row],[GR]])+Table3[[#This Row],[PTS2]]</f>
        <v>246</v>
      </c>
      <c r="AN27" s="2" t="str">
        <f>_xlfn.CONCAT(TEXT(Table3[[#This Row],[W]], "0"), "-", TEXT(Table3[[#This Row],[L]],"0"), "-", TEXT(Table3[[#This Row],[OTL]], "0"))</f>
        <v>3-0-0</v>
      </c>
      <c r="AO27">
        <f>SUMIF(DataRegularSeason20242025!$D$3:$D$1315,$A27, DataRegularSeason20242025!$J$3:$J$1315)</f>
        <v>4</v>
      </c>
      <c r="AP27">
        <f>SUMIF(DataRegularSeason20242025!$D$3:$D$1315,$A27, DataRegularSeason20242025!$K$3:$K$1315)</f>
        <v>1</v>
      </c>
      <c r="AQ27">
        <f>AO27-AP27</f>
        <v>3</v>
      </c>
      <c r="AR27">
        <f>SUMIF(DataRegularSeason20242025!$E$3:$E$1315,$A27,DataRegularSeason20242025!$K$3:$K$1315)</f>
        <v>8</v>
      </c>
      <c r="AS27">
        <f>SUMIF(DataRegularSeason20242025!$E$3:$E$1315,$A27,DataRegularSeason20242025!$J$3:$J$1315)</f>
        <v>4</v>
      </c>
      <c r="AT27">
        <f>AR27-AS27</f>
        <v>4</v>
      </c>
      <c r="AU27">
        <f>AO27+AR27</f>
        <v>12</v>
      </c>
      <c r="AV27">
        <f>AP27+AS27</f>
        <v>5</v>
      </c>
      <c r="AW27">
        <f>AU27-AV27</f>
        <v>7</v>
      </c>
      <c r="AX27" s="35">
        <f>Table3[[#This Row],[GF]]/Table3[[#This Row],[GP]]</f>
        <v>4</v>
      </c>
      <c r="AY27" s="35">
        <f>Table3[[#This Row],[GA]]/Table3[[#This Row],[GP]]</f>
        <v>1.6666666666666667</v>
      </c>
      <c r="AZ27" s="35">
        <f>(Table3[[#This Row],[GFPG]]-Table3[[#This Row],[GAPG]])/Table3[[#This Row],[GP]]</f>
        <v>0.77777777777777768</v>
      </c>
      <c r="BA27">
        <f>COUNTIFS(DataRegularSeason20242025!$D$3:$D$1315,$A27,DataRegularSeason20242025!$H$3:$H$1315, $A27)</f>
        <v>0</v>
      </c>
      <c r="BB27">
        <f>COUNTIFS(DataRegularSeason20242025!$E$3:$E$1315,$A27,DataRegularSeason20242025!$H$3:$H$1315, $A27)</f>
        <v>3</v>
      </c>
      <c r="BC27">
        <f>BA27+BB27</f>
        <v>3</v>
      </c>
      <c r="BD27">
        <f>E27-BA27</f>
        <v>1</v>
      </c>
      <c r="BE27">
        <f>G27-BB27</f>
        <v>-1</v>
      </c>
      <c r="BF27">
        <f>BD27+BE27</f>
        <v>0</v>
      </c>
    </row>
    <row r="28" spans="1:58" x14ac:dyDescent="0.25">
      <c r="A28" t="s">
        <v>18</v>
      </c>
      <c r="B28" t="s">
        <v>98</v>
      </c>
      <c r="C28" t="s">
        <v>81</v>
      </c>
      <c r="D28">
        <f>COUNTIFS(DataRegularSeason20242025!$D$3:$D$1315,$A28,DataRegularSeason20242025!$R$3:$R$1315,1) + COUNTIFS(DataRegularSeason20242025!$E$3:$E$1315,$A28,DataRegularSeason20242025!$R$3:$R$1315,1)</f>
        <v>1</v>
      </c>
      <c r="E28">
        <f>COUNTIFS(DataRegularSeason20242025!$N$3:$N$1315,1,DataRegularSeason20242025!$D$3:$D$1315,$A28)</f>
        <v>2</v>
      </c>
      <c r="F28">
        <f>41-Table3[[#This Row],[GP_A]]</f>
        <v>39</v>
      </c>
      <c r="G28">
        <f>COUNTIFS(DataRegularSeason20242025!$E$3:$E$1315,$A28,DataRegularSeason20242025!$N$3:$N$1315,1)</f>
        <v>2</v>
      </c>
      <c r="H28">
        <f>41-Table3[[#This Row],[GP_H]]</f>
        <v>39</v>
      </c>
      <c r="I28">
        <f>E28+G28</f>
        <v>4</v>
      </c>
      <c r="J28">
        <f>82-Table3[[#This Row],[GP]]</f>
        <v>78</v>
      </c>
      <c r="K28">
        <f>COUNTIFS(DataRegularSeason20242025!$D$3:$D$1315,$A28, DataRegularSeason20242025!$L$3:$L$1315, $A28,DataRegularSeason20242025!$N$3:$N$1315,1)</f>
        <v>1</v>
      </c>
      <c r="L28">
        <f>COUNTIFS(DataRegularSeason20242025!$D$3:$D$1315,$A28, DataRegularSeason20242025!$L$3:$L$1315, $A28,DataRegularSeason20242025!$N$3:$N$1315,1,DataRegularSeason20242025!$M$3:$M$1315,"REG")</f>
        <v>1</v>
      </c>
      <c r="M28">
        <f>COUNTIFS(DataRegularSeason20242025!$D$3:$D$1315,$A28, DataRegularSeason20242025!$L$3:$L$1315, $A28,DataRegularSeason20242025!$N$3:$N$1315,1,DataRegularSeason20242025!$M$3:$M$1315,"OT")</f>
        <v>0</v>
      </c>
      <c r="N28">
        <f>COUNTIFS(DataRegularSeason20242025!$D$3:$D$1315,$A28, DataRegularSeason20242025!$L$3:$L$1315, $A28,DataRegularSeason20242025!$N$3:$N$1315,1,DataRegularSeason20242025!$M$3:$M$1315,"SO")</f>
        <v>0</v>
      </c>
      <c r="O28">
        <f>E28-K28</f>
        <v>1</v>
      </c>
      <c r="P28">
        <f>COUNTIFS(DataRegularSeason20242025!$D$3:$D$1315,$A28, DataRegularSeason20242025!$S$3:$S$1315, $A28,DataRegularSeason20242025!$M$3:$M$1315,"REG")</f>
        <v>1</v>
      </c>
      <c r="Q28">
        <f>COUNTIFS(DataRegularSeason20242025!$D$3:$D$1315,$A28, DataRegularSeason20242025!$S$3:$S$1315, $A28,DataRegularSeason20242025!$M$3:$M$1315,"OT")</f>
        <v>0</v>
      </c>
      <c r="R28">
        <f>COUNTIFS(DataRegularSeason20242025!$D$3:$D$1315,$A28, DataRegularSeason20242025!$S$3:$S$1315, $A28,DataRegularSeason20242025!$M$3:$M$1315,"SO")</f>
        <v>0</v>
      </c>
      <c r="S28">
        <f>COUNTIFS(DataRegularSeason20242025!$E$3:$E$1315,$A28, DataRegularSeason20242025!$L$3:$L$1315, $A28, DataRegularSeason20242025!$N$3:$N$1315,1)</f>
        <v>2</v>
      </c>
      <c r="T28">
        <f>COUNTIFS(DataRegularSeason20242025!$E$3:$E$1315,$A28, DataRegularSeason20242025!$L$3:$L$1315, $A28,DataRegularSeason20242025!$N$3:$N$1315,1,DataRegularSeason20242025!$M$3:$M$1315,"REG")</f>
        <v>2</v>
      </c>
      <c r="U28">
        <f>COUNTIFS(DataRegularSeason20242025!$E$3:$E$1315,$A28, DataRegularSeason20242025!$L$3:$L$1315, $A28,DataRegularSeason20242025!$N$3:$N$1315,1,DataRegularSeason20242025!$M$3:$M$1315,"OT")</f>
        <v>0</v>
      </c>
      <c r="V28">
        <f>COUNTIFS(DataRegularSeason20242025!$E$3:$E$1315,$A28, DataRegularSeason20242025!$L$3:$L$1315, $A28,DataRegularSeason20242025!$N$3:$N$1315,1,DataRegularSeason20242025!$M$3:$M$1315,"SO")</f>
        <v>0</v>
      </c>
      <c r="W28">
        <f>G28-S28</f>
        <v>0</v>
      </c>
      <c r="X28">
        <f>COUNTIFS(DataRegularSeason20242025!$E$3:$E$1315,$A28, DataRegularSeason20242025!$S$3:$S$1315, $A28,DataRegularSeason20242025!$M$3:$M$1315,"REG")</f>
        <v>0</v>
      </c>
      <c r="Y28">
        <f>COUNTIFS(DataRegularSeason20242025!$E$3:$E$1315,$A28, DataRegularSeason20242025!$S$3:$S$1315, $A28,DataRegularSeason20242025!$M$3:$M$1315,"OT")</f>
        <v>0</v>
      </c>
      <c r="Z28">
        <f>COUNTIFS(DataRegularSeason20242025!$E$3:$E$1315,$A28, DataRegularSeason20242025!$S$3:$S$1315, $A28,DataRegularSeason20242025!$M$3:$M$1315,"SO")</f>
        <v>0</v>
      </c>
      <c r="AA28">
        <f>Table3[[#This Row],[W_A]]+Table3[[#This Row],[W_H]]</f>
        <v>3</v>
      </c>
      <c r="AB28">
        <f>Table3[[#This Row],[L_A]]+Table3[[#This Row],[L_H]]</f>
        <v>1</v>
      </c>
      <c r="AC28">
        <f>Table3[[#This Row],[RW_A]]+Table3[[#This Row],[RW_H]]</f>
        <v>3</v>
      </c>
      <c r="AD28">
        <f>Table3[[#This Row],[RL_A]]+Table3[[#This Row],[RL_H]]</f>
        <v>1</v>
      </c>
      <c r="AE28">
        <f>Table3[[#This Row],[OTW_A]]+Table3[[#This Row],[OTW_H]]</f>
        <v>0</v>
      </c>
      <c r="AF28">
        <f>Table3[[#This Row],[OTL_A]]+Table3[[#This Row],[OTL_H]]</f>
        <v>0</v>
      </c>
      <c r="AG28">
        <f>Table3[[#This Row],[SOW_A]]+Table3[[#This Row],[SOW_H]]</f>
        <v>0</v>
      </c>
      <c r="AH28">
        <f>Table3[[#This Row],[SOL_A]]+Table3[[#This Row],[SOL_H]]</f>
        <v>0</v>
      </c>
      <c r="AI28">
        <f>(2*(Table3[[#This Row],[W_A]]+Table3[[#This Row],[W_H]]))+Table3[[#This Row],[OTL_A]]+Table3[[#This Row],[SOL_A]]+Table3[[#This Row],[OTL_H]]+Table3[[#This Row],[SOL_H]]</f>
        <v>6</v>
      </c>
      <c r="AJ2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AK28" s="33">
        <f>Table3[[#This Row],[PTS]]/(2*Table3[[#This Row],[GP]])</f>
        <v>0.75</v>
      </c>
      <c r="AL28">
        <f>(2*Table3[[#This Row],[GR]])+Table3[[#This Row],[PTS]]</f>
        <v>162</v>
      </c>
      <c r="AM28">
        <f>(3*Table3[[#This Row],[GR]])+Table3[[#This Row],[PTS2]]</f>
        <v>243</v>
      </c>
      <c r="AN28" s="2" t="str">
        <f>_xlfn.CONCAT(TEXT(Table3[[#This Row],[W]], "0"), "-", TEXT(Table3[[#This Row],[L]],"0"), "-", TEXT(Table3[[#This Row],[OTL]], "0"))</f>
        <v>3-1-0</v>
      </c>
      <c r="AO28">
        <f>SUMIF(DataRegularSeason20242025!$D$3:$D$1315,$A28, DataRegularSeason20242025!$J$3:$J$1315)</f>
        <v>4</v>
      </c>
      <c r="AP28">
        <f>SUMIF(DataRegularSeason20242025!$D$3:$D$1315,$A28, DataRegularSeason20242025!$K$3:$K$1315)</f>
        <v>3</v>
      </c>
      <c r="AQ28">
        <f>AO28-AP28</f>
        <v>1</v>
      </c>
      <c r="AR28">
        <f>SUMIF(DataRegularSeason20242025!$E$3:$E$1315,$A28,DataRegularSeason20242025!$K$3:$K$1315)</f>
        <v>10</v>
      </c>
      <c r="AS28">
        <f>SUMIF(DataRegularSeason20242025!$E$3:$E$1315,$A28,DataRegularSeason20242025!$J$3:$J$1315)</f>
        <v>4</v>
      </c>
      <c r="AT28">
        <f>AR28-AS28</f>
        <v>6</v>
      </c>
      <c r="AU28">
        <f>AO28+AR28</f>
        <v>14</v>
      </c>
      <c r="AV28">
        <f>AP28+AS28</f>
        <v>7</v>
      </c>
      <c r="AW28">
        <f>AU28-AV28</f>
        <v>7</v>
      </c>
      <c r="AX28" s="35">
        <f>Table3[[#This Row],[GF]]/Table3[[#This Row],[GP]]</f>
        <v>3.5</v>
      </c>
      <c r="AY28" s="35">
        <f>Table3[[#This Row],[GA]]/Table3[[#This Row],[GP]]</f>
        <v>1.75</v>
      </c>
      <c r="AZ28" s="35">
        <f>(Table3[[#This Row],[GFPG]]-Table3[[#This Row],[GAPG]])/Table3[[#This Row],[GP]]</f>
        <v>0.4375</v>
      </c>
      <c r="BA28">
        <f>COUNTIFS(DataRegularSeason20242025!$D$3:$D$1315,$A28,DataRegularSeason20242025!$H$3:$H$1315, $A28)</f>
        <v>2</v>
      </c>
      <c r="BB28">
        <f>COUNTIFS(DataRegularSeason20242025!$E$3:$E$1315,$A28,DataRegularSeason20242025!$H$3:$H$1315, $A28)</f>
        <v>3</v>
      </c>
      <c r="BC28">
        <f>BA28+BB28</f>
        <v>5</v>
      </c>
      <c r="BD28">
        <f>E28-BA28</f>
        <v>0</v>
      </c>
      <c r="BE28">
        <f>G28-BB28</f>
        <v>-1</v>
      </c>
      <c r="BF28">
        <f>BD28+BE28</f>
        <v>-1</v>
      </c>
    </row>
    <row r="29" spans="1:58" x14ac:dyDescent="0.25">
      <c r="A29" t="s">
        <v>15</v>
      </c>
      <c r="B29" t="s">
        <v>97</v>
      </c>
      <c r="C29" t="s">
        <v>95</v>
      </c>
      <c r="D29">
        <f>COUNTIFS(DataRegularSeason20242025!$D$3:$D$1315,$A29,DataRegularSeason20242025!$R$3:$R$1315,1) + COUNTIFS(DataRegularSeason20242025!$E$3:$E$1315,$A29,DataRegularSeason20242025!$R$3:$R$1315,1)</f>
        <v>4</v>
      </c>
      <c r="E29">
        <f>COUNTIFS(DataRegularSeason20242025!$N$3:$N$1315,1,DataRegularSeason20242025!$D$3:$D$1315,$A29)</f>
        <v>4</v>
      </c>
      <c r="F29">
        <f>41-Table3[[#This Row],[GP_A]]</f>
        <v>37</v>
      </c>
      <c r="G29">
        <f>COUNTIFS(DataRegularSeason20242025!$E$3:$E$1315,$A29,DataRegularSeason20242025!$N$3:$N$1315,1)</f>
        <v>1</v>
      </c>
      <c r="H29">
        <f>41-Table3[[#This Row],[GP_H]]</f>
        <v>40</v>
      </c>
      <c r="I29">
        <f>E29+G29</f>
        <v>5</v>
      </c>
      <c r="J29">
        <f>82-Table3[[#This Row],[GP]]</f>
        <v>77</v>
      </c>
      <c r="K29">
        <f>COUNTIFS(DataRegularSeason20242025!$D$3:$D$1315,$A29, DataRegularSeason20242025!$L$3:$L$1315, $A29,DataRegularSeason20242025!$N$3:$N$1315,1)</f>
        <v>2</v>
      </c>
      <c r="L29">
        <f>COUNTIFS(DataRegularSeason20242025!$D$3:$D$1315,$A29, DataRegularSeason20242025!$L$3:$L$1315, $A29,DataRegularSeason20242025!$N$3:$N$1315,1,DataRegularSeason20242025!$M$3:$M$1315,"REG")</f>
        <v>0</v>
      </c>
      <c r="M29">
        <f>COUNTIFS(DataRegularSeason20242025!$D$3:$D$1315,$A29, DataRegularSeason20242025!$L$3:$L$1315, $A29,DataRegularSeason20242025!$N$3:$N$1315,1,DataRegularSeason20242025!$M$3:$M$1315,"OT")</f>
        <v>2</v>
      </c>
      <c r="N29">
        <f>COUNTIFS(DataRegularSeason20242025!$D$3:$D$1315,$A29, DataRegularSeason20242025!$L$3:$L$1315, $A29,DataRegularSeason20242025!$N$3:$N$1315,1,DataRegularSeason20242025!$M$3:$M$1315,"SO")</f>
        <v>0</v>
      </c>
      <c r="O29">
        <f>E29-K29</f>
        <v>2</v>
      </c>
      <c r="P29">
        <f>COUNTIFS(DataRegularSeason20242025!$D$3:$D$1315,$A29, DataRegularSeason20242025!$S$3:$S$1315, $A29,DataRegularSeason20242025!$M$3:$M$1315,"REG")</f>
        <v>1</v>
      </c>
      <c r="Q29">
        <f>COUNTIFS(DataRegularSeason20242025!$D$3:$D$1315,$A29, DataRegularSeason20242025!$S$3:$S$1315, $A29,DataRegularSeason20242025!$M$3:$M$1315,"OT")</f>
        <v>1</v>
      </c>
      <c r="R29">
        <f>COUNTIFS(DataRegularSeason20242025!$D$3:$D$1315,$A29, DataRegularSeason20242025!$S$3:$S$1315, $A29,DataRegularSeason20242025!$M$3:$M$1315,"SO")</f>
        <v>0</v>
      </c>
      <c r="S29">
        <f>COUNTIFS(DataRegularSeason20242025!$E$3:$E$1315,$A29, DataRegularSeason20242025!$L$3:$L$1315, $A29, DataRegularSeason20242025!$N$3:$N$1315,1)</f>
        <v>1</v>
      </c>
      <c r="T29">
        <f>COUNTIFS(DataRegularSeason20242025!$E$3:$E$1315,$A29, DataRegularSeason20242025!$L$3:$L$1315, $A29,DataRegularSeason20242025!$N$3:$N$1315,1,DataRegularSeason20242025!$M$3:$M$1315,"REG")</f>
        <v>1</v>
      </c>
      <c r="U29">
        <f>COUNTIFS(DataRegularSeason20242025!$E$3:$E$1315,$A29, DataRegularSeason20242025!$L$3:$L$1315, $A29,DataRegularSeason20242025!$N$3:$N$1315,1,DataRegularSeason20242025!$M$3:$M$1315,"OT")</f>
        <v>0</v>
      </c>
      <c r="V29">
        <f>COUNTIFS(DataRegularSeason20242025!$E$3:$E$1315,$A29, DataRegularSeason20242025!$L$3:$L$1315, $A29,DataRegularSeason20242025!$N$3:$N$1315,1,DataRegularSeason20242025!$M$3:$M$1315,"SO")</f>
        <v>0</v>
      </c>
      <c r="W29">
        <f>G29-S29</f>
        <v>0</v>
      </c>
      <c r="X29">
        <f>COUNTIFS(DataRegularSeason20242025!$E$3:$E$1315,$A29, DataRegularSeason20242025!$S$3:$S$1315, $A29,DataRegularSeason20242025!$M$3:$M$1315,"REG")</f>
        <v>0</v>
      </c>
      <c r="Y29">
        <f>COUNTIFS(DataRegularSeason20242025!$E$3:$E$1315,$A29, DataRegularSeason20242025!$S$3:$S$1315, $A29,DataRegularSeason20242025!$M$3:$M$1315,"OT")</f>
        <v>0</v>
      </c>
      <c r="Z29">
        <f>COUNTIFS(DataRegularSeason20242025!$E$3:$E$1315,$A29, DataRegularSeason20242025!$S$3:$S$1315, $A29,DataRegularSeason20242025!$M$3:$M$1315,"SO")</f>
        <v>0</v>
      </c>
      <c r="AA29">
        <f>Table3[[#This Row],[W_A]]+Table3[[#This Row],[W_H]]</f>
        <v>3</v>
      </c>
      <c r="AB29">
        <f>Table3[[#This Row],[L_A]]+Table3[[#This Row],[L_H]]</f>
        <v>2</v>
      </c>
      <c r="AC29">
        <f>Table3[[#This Row],[RW_A]]+Table3[[#This Row],[RW_H]]</f>
        <v>1</v>
      </c>
      <c r="AD29">
        <f>Table3[[#This Row],[RL_A]]+Table3[[#This Row],[RL_H]]</f>
        <v>1</v>
      </c>
      <c r="AE29">
        <f>Table3[[#This Row],[OTW_A]]+Table3[[#This Row],[OTW_H]]</f>
        <v>2</v>
      </c>
      <c r="AF29">
        <f>Table3[[#This Row],[OTL_A]]+Table3[[#This Row],[OTL_H]]</f>
        <v>1</v>
      </c>
      <c r="AG29">
        <f>Table3[[#This Row],[SOW_A]]+Table3[[#This Row],[SOW_H]]</f>
        <v>0</v>
      </c>
      <c r="AH29">
        <f>Table3[[#This Row],[SOL_A]]+Table3[[#This Row],[SOL_H]]</f>
        <v>0</v>
      </c>
      <c r="AI29">
        <f>(2*(Table3[[#This Row],[W_A]]+Table3[[#This Row],[W_H]]))+Table3[[#This Row],[OTL_A]]+Table3[[#This Row],[SOL_A]]+Table3[[#This Row],[OTL_H]]+Table3[[#This Row],[SOL_H]]</f>
        <v>7</v>
      </c>
      <c r="AJ2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AK29" s="33">
        <f>Table3[[#This Row],[PTS]]/(2*Table3[[#This Row],[GP]])</f>
        <v>0.7</v>
      </c>
      <c r="AL29">
        <f>(2*Table3[[#This Row],[GR]])+Table3[[#This Row],[PTS]]</f>
        <v>161</v>
      </c>
      <c r="AM29">
        <f>(3*Table3[[#This Row],[GR]])+Table3[[#This Row],[PTS2]]</f>
        <v>239</v>
      </c>
      <c r="AN29" s="2" t="str">
        <f>_xlfn.CONCAT(TEXT(Table3[[#This Row],[W]], "0"), "-", TEXT(Table3[[#This Row],[L]],"0"), "-", TEXT(Table3[[#This Row],[OTL]], "0"))</f>
        <v>3-2-1</v>
      </c>
      <c r="AO29">
        <f>SUMIF(DataRegularSeason20242025!$D$3:$D$1315,$A29, DataRegularSeason20242025!$J$3:$J$1315)</f>
        <v>15</v>
      </c>
      <c r="AP29">
        <f>SUMIF(DataRegularSeason20242025!$D$3:$D$1315,$A29, DataRegularSeason20242025!$K$3:$K$1315)</f>
        <v>17</v>
      </c>
      <c r="AQ29">
        <f>AO29-AP29</f>
        <v>-2</v>
      </c>
      <c r="AR29">
        <f>SUMIF(DataRegularSeason20242025!$E$3:$E$1315,$A29,DataRegularSeason20242025!$K$3:$K$1315)</f>
        <v>5</v>
      </c>
      <c r="AS29">
        <f>SUMIF(DataRegularSeason20242025!$E$3:$E$1315,$A29,DataRegularSeason20242025!$J$3:$J$1315)</f>
        <v>2</v>
      </c>
      <c r="AT29">
        <f>AR29-AS29</f>
        <v>3</v>
      </c>
      <c r="AU29">
        <f>AO29+AR29</f>
        <v>20</v>
      </c>
      <c r="AV29">
        <f>AP29+AS29</f>
        <v>19</v>
      </c>
      <c r="AW29">
        <f>AU29-AV29</f>
        <v>1</v>
      </c>
      <c r="AX29" s="35">
        <f>Table3[[#This Row],[GF]]/Table3[[#This Row],[GP]]</f>
        <v>4</v>
      </c>
      <c r="AY29" s="35">
        <f>Table3[[#This Row],[GA]]/Table3[[#This Row],[GP]]</f>
        <v>3.8</v>
      </c>
      <c r="AZ29" s="35">
        <f>(Table3[[#This Row],[GFPG]]-Table3[[#This Row],[GAPG]])/Table3[[#This Row],[GP]]</f>
        <v>4.0000000000000036E-2</v>
      </c>
      <c r="BA29">
        <f>COUNTIFS(DataRegularSeason20242025!$D$3:$D$1315,$A29,DataRegularSeason20242025!$H$3:$H$1315, $A29)</f>
        <v>1</v>
      </c>
      <c r="BB29">
        <f>COUNTIFS(DataRegularSeason20242025!$E$3:$E$1315,$A29,DataRegularSeason20242025!$H$3:$H$1315, $A29)</f>
        <v>2</v>
      </c>
      <c r="BC29">
        <f>BA29+BB29</f>
        <v>3</v>
      </c>
      <c r="BD29">
        <f>E29-BA29</f>
        <v>3</v>
      </c>
      <c r="BE29">
        <f>G29-BB29</f>
        <v>-1</v>
      </c>
      <c r="BF29">
        <f>BD29+BE29</f>
        <v>2</v>
      </c>
    </row>
    <row r="30" spans="1:58" x14ac:dyDescent="0.25">
      <c r="A30" t="s">
        <v>25</v>
      </c>
      <c r="B30" t="s">
        <v>97</v>
      </c>
      <c r="C30" t="s">
        <v>100</v>
      </c>
      <c r="D30">
        <f>COUNTIFS(DataRegularSeason20242025!$D$3:$D$1315,$A30,DataRegularSeason20242025!$R$3:$R$1315,1) + COUNTIFS(DataRegularSeason20242025!$E$3:$E$1315,$A30,DataRegularSeason20242025!$R$3:$R$1315,1)</f>
        <v>3</v>
      </c>
      <c r="E30">
        <f>COUNTIFS(DataRegularSeason20242025!$N$3:$N$1315,1,DataRegularSeason20242025!$D$3:$D$1315,$A30)</f>
        <v>2</v>
      </c>
      <c r="F30">
        <f>41-Table3[[#This Row],[GP_A]]</f>
        <v>39</v>
      </c>
      <c r="G30">
        <f>COUNTIFS(DataRegularSeason20242025!$E$3:$E$1315,$A30,DataRegularSeason20242025!$N$3:$N$1315,1)</f>
        <v>2</v>
      </c>
      <c r="H30">
        <f>41-Table3[[#This Row],[GP_H]]</f>
        <v>39</v>
      </c>
      <c r="I30">
        <f>E30+G30</f>
        <v>4</v>
      </c>
      <c r="J30">
        <f>82-Table3[[#This Row],[GP]]</f>
        <v>78</v>
      </c>
      <c r="K30">
        <f>COUNTIFS(DataRegularSeason20242025!$D$3:$D$1315,$A30, DataRegularSeason20242025!$L$3:$L$1315, $A30,DataRegularSeason20242025!$N$3:$N$1315,1)</f>
        <v>1</v>
      </c>
      <c r="L30">
        <f>COUNTIFS(DataRegularSeason20242025!$D$3:$D$1315,$A30, DataRegularSeason20242025!$L$3:$L$1315, $A30,DataRegularSeason20242025!$N$3:$N$1315,1,DataRegularSeason20242025!$M$3:$M$1315,"REG")</f>
        <v>0</v>
      </c>
      <c r="M30">
        <f>COUNTIFS(DataRegularSeason20242025!$D$3:$D$1315,$A30, DataRegularSeason20242025!$L$3:$L$1315, $A30,DataRegularSeason20242025!$N$3:$N$1315,1,DataRegularSeason20242025!$M$3:$M$1315,"OT")</f>
        <v>1</v>
      </c>
      <c r="N30">
        <f>COUNTIFS(DataRegularSeason20242025!$D$3:$D$1315,$A30, DataRegularSeason20242025!$L$3:$L$1315, $A30,DataRegularSeason20242025!$N$3:$N$1315,1,DataRegularSeason20242025!$M$3:$M$1315,"SO")</f>
        <v>0</v>
      </c>
      <c r="O30">
        <f>E30-K30</f>
        <v>1</v>
      </c>
      <c r="P30">
        <f>COUNTIFS(DataRegularSeason20242025!$D$3:$D$1315,$A30, DataRegularSeason20242025!$S$3:$S$1315, $A30,DataRegularSeason20242025!$M$3:$M$1315,"REG")</f>
        <v>1</v>
      </c>
      <c r="Q30">
        <f>COUNTIFS(DataRegularSeason20242025!$D$3:$D$1315,$A30, DataRegularSeason20242025!$S$3:$S$1315, $A30,DataRegularSeason20242025!$M$3:$M$1315,"OT")</f>
        <v>0</v>
      </c>
      <c r="R30">
        <f>COUNTIFS(DataRegularSeason20242025!$D$3:$D$1315,$A30, DataRegularSeason20242025!$S$3:$S$1315, $A30,DataRegularSeason20242025!$M$3:$M$1315,"SO")</f>
        <v>0</v>
      </c>
      <c r="S30">
        <f>COUNTIFS(DataRegularSeason20242025!$E$3:$E$1315,$A30, DataRegularSeason20242025!$L$3:$L$1315, $A30, DataRegularSeason20242025!$N$3:$N$1315,1)</f>
        <v>0</v>
      </c>
      <c r="T30">
        <f>COUNTIFS(DataRegularSeason20242025!$E$3:$E$1315,$A30, DataRegularSeason20242025!$L$3:$L$1315, $A30,DataRegularSeason20242025!$N$3:$N$1315,1,DataRegularSeason20242025!$M$3:$M$1315,"REG")</f>
        <v>0</v>
      </c>
      <c r="U30">
        <f>COUNTIFS(DataRegularSeason20242025!$E$3:$E$1315,$A30, DataRegularSeason20242025!$L$3:$L$1315, $A30,DataRegularSeason20242025!$N$3:$N$1315,1,DataRegularSeason20242025!$M$3:$M$1315,"OT")</f>
        <v>0</v>
      </c>
      <c r="V30">
        <f>COUNTIFS(DataRegularSeason20242025!$E$3:$E$1315,$A30, DataRegularSeason20242025!$L$3:$L$1315, $A30,DataRegularSeason20242025!$N$3:$N$1315,1,DataRegularSeason20242025!$M$3:$M$1315,"SO")</f>
        <v>0</v>
      </c>
      <c r="W30">
        <f>G30-S30</f>
        <v>2</v>
      </c>
      <c r="X30">
        <f>COUNTIFS(DataRegularSeason20242025!$E$3:$E$1315,$A30, DataRegularSeason20242025!$S$3:$S$1315, $A30,DataRegularSeason20242025!$M$3:$M$1315,"REG")</f>
        <v>0</v>
      </c>
      <c r="Y30">
        <f>COUNTIFS(DataRegularSeason20242025!$E$3:$E$1315,$A30, DataRegularSeason20242025!$S$3:$S$1315, $A30,DataRegularSeason20242025!$M$3:$M$1315,"OT")</f>
        <v>1</v>
      </c>
      <c r="Z30">
        <f>COUNTIFS(DataRegularSeason20242025!$E$3:$E$1315,$A30, DataRegularSeason20242025!$S$3:$S$1315, $A30,DataRegularSeason20242025!$M$3:$M$1315,"SO")</f>
        <v>1</v>
      </c>
      <c r="AA30">
        <f>Table3[[#This Row],[W_A]]+Table3[[#This Row],[W_H]]</f>
        <v>1</v>
      </c>
      <c r="AB30">
        <f>Table3[[#This Row],[L_A]]+Table3[[#This Row],[L_H]]</f>
        <v>3</v>
      </c>
      <c r="AC30">
        <f>Table3[[#This Row],[RW_A]]+Table3[[#This Row],[RW_H]]</f>
        <v>0</v>
      </c>
      <c r="AD30">
        <f>Table3[[#This Row],[RL_A]]+Table3[[#This Row],[RL_H]]</f>
        <v>1</v>
      </c>
      <c r="AE30">
        <f>Table3[[#This Row],[OTW_A]]+Table3[[#This Row],[OTW_H]]</f>
        <v>1</v>
      </c>
      <c r="AF30">
        <f>Table3[[#This Row],[OTL_A]]+Table3[[#This Row],[OTL_H]]</f>
        <v>1</v>
      </c>
      <c r="AG30">
        <f>Table3[[#This Row],[SOW_A]]+Table3[[#This Row],[SOW_H]]</f>
        <v>0</v>
      </c>
      <c r="AH30">
        <f>Table3[[#This Row],[SOL_A]]+Table3[[#This Row],[SOL_H]]</f>
        <v>1</v>
      </c>
      <c r="AI30">
        <f>(2*(Table3[[#This Row],[W_A]]+Table3[[#This Row],[W_H]]))+Table3[[#This Row],[OTL_A]]+Table3[[#This Row],[SOL_A]]+Table3[[#This Row],[OTL_H]]+Table3[[#This Row],[SOL_H]]</f>
        <v>4</v>
      </c>
      <c r="AJ3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AK30" s="33">
        <f>Table3[[#This Row],[PTS]]/(2*Table3[[#This Row],[GP]])</f>
        <v>0.5</v>
      </c>
      <c r="AL30">
        <f>(2*Table3[[#This Row],[GR]])+Table3[[#This Row],[PTS]]</f>
        <v>160</v>
      </c>
      <c r="AM30">
        <f>(3*Table3[[#This Row],[GR]])+Table3[[#This Row],[PTS2]]</f>
        <v>238</v>
      </c>
      <c r="AN30" s="2" t="str">
        <f>_xlfn.CONCAT(TEXT(Table3[[#This Row],[W]], "0"), "-", TEXT(Table3[[#This Row],[L]],"0"), "-", TEXT(Table3[[#This Row],[OTL]], "0"))</f>
        <v>1-3-1</v>
      </c>
      <c r="AO30">
        <f>SUMIF(DataRegularSeason20242025!$D$3:$D$1315,$A30, DataRegularSeason20242025!$J$3:$J$1315)</f>
        <v>4</v>
      </c>
      <c r="AP30">
        <f>SUMIF(DataRegularSeason20242025!$D$3:$D$1315,$A30, DataRegularSeason20242025!$K$3:$K$1315)</f>
        <v>6</v>
      </c>
      <c r="AQ30">
        <f>AO30-AP30</f>
        <v>-2</v>
      </c>
      <c r="AR30">
        <f>SUMIF(DataRegularSeason20242025!$E$3:$E$1315,$A30,DataRegularSeason20242025!$K$3:$K$1315)</f>
        <v>7</v>
      </c>
      <c r="AS30">
        <f>SUMIF(DataRegularSeason20242025!$E$3:$E$1315,$A30,DataRegularSeason20242025!$J$3:$J$1315)</f>
        <v>9</v>
      </c>
      <c r="AT30">
        <f>AR30-AS30</f>
        <v>-2</v>
      </c>
      <c r="AU30">
        <f>AO30+AR30</f>
        <v>11</v>
      </c>
      <c r="AV30">
        <f>AP30+AS30</f>
        <v>15</v>
      </c>
      <c r="AW30">
        <f>AU30-AV30</f>
        <v>-4</v>
      </c>
      <c r="AX30" s="35">
        <f>Table3[[#This Row],[GF]]/Table3[[#This Row],[GP]]</f>
        <v>2.75</v>
      </c>
      <c r="AY30" s="35">
        <f>Table3[[#This Row],[GA]]/Table3[[#This Row],[GP]]</f>
        <v>3.75</v>
      </c>
      <c r="AZ30" s="35">
        <f>(Table3[[#This Row],[GFPG]]-Table3[[#This Row],[GAPG]])/Table3[[#This Row],[GP]]</f>
        <v>-0.25</v>
      </c>
      <c r="BA30">
        <f>COUNTIFS(DataRegularSeason20242025!$D$3:$D$1315,$A30,DataRegularSeason20242025!$H$3:$H$1315, $A30)</f>
        <v>2</v>
      </c>
      <c r="BB30">
        <f>COUNTIFS(DataRegularSeason20242025!$E$3:$E$1315,$A30,DataRegularSeason20242025!$H$3:$H$1315, $A30)</f>
        <v>2</v>
      </c>
      <c r="BC30">
        <f>BA30+BB30</f>
        <v>4</v>
      </c>
      <c r="BD30">
        <f>E30-BA30</f>
        <v>0</v>
      </c>
      <c r="BE30">
        <f>G30-BB30</f>
        <v>0</v>
      </c>
      <c r="BF30">
        <f>BD30+BE30</f>
        <v>0</v>
      </c>
    </row>
    <row r="31" spans="1:58" x14ac:dyDescent="0.25">
      <c r="A31" t="s">
        <v>27</v>
      </c>
      <c r="B31" t="s">
        <v>97</v>
      </c>
      <c r="C31" t="s">
        <v>100</v>
      </c>
      <c r="D31">
        <f>COUNTIFS(DataRegularSeason20242025!$D$3:$D$1315,$A31,DataRegularSeason20242025!$R$3:$R$1315,1) + COUNTIFS(DataRegularSeason20242025!$E$3:$E$1315,$A31,DataRegularSeason20242025!$R$3:$R$1315,1)</f>
        <v>1</v>
      </c>
      <c r="E31">
        <f>COUNTIFS(DataRegularSeason20242025!$N$3:$N$1315,1,DataRegularSeason20242025!$D$3:$D$1315,$A31)</f>
        <v>2</v>
      </c>
      <c r="F31">
        <f>41-Table3[[#This Row],[GP_A]]</f>
        <v>39</v>
      </c>
      <c r="G31">
        <f>COUNTIFS(DataRegularSeason20242025!$E$3:$E$1315,$A31,DataRegularSeason20242025!$N$3:$N$1315,1)</f>
        <v>3</v>
      </c>
      <c r="H31">
        <f>41-Table3[[#This Row],[GP_H]]</f>
        <v>38</v>
      </c>
      <c r="I31">
        <f>E31+G31</f>
        <v>5</v>
      </c>
      <c r="J31">
        <f>82-Table3[[#This Row],[GP]]</f>
        <v>77</v>
      </c>
      <c r="K31">
        <f>COUNTIFS(DataRegularSeason20242025!$D$3:$D$1315,$A31, DataRegularSeason20242025!$L$3:$L$1315, $A31,DataRegularSeason20242025!$N$3:$N$1315,1)</f>
        <v>0</v>
      </c>
      <c r="L31">
        <f>COUNTIFS(DataRegularSeason20242025!$D$3:$D$1315,$A31, DataRegularSeason20242025!$L$3:$L$1315, $A31,DataRegularSeason20242025!$N$3:$N$1315,1,DataRegularSeason20242025!$M$3:$M$1315,"REG")</f>
        <v>0</v>
      </c>
      <c r="M31">
        <f>COUNTIFS(DataRegularSeason20242025!$D$3:$D$1315,$A31, DataRegularSeason20242025!$L$3:$L$1315, $A31,DataRegularSeason20242025!$N$3:$N$1315,1,DataRegularSeason20242025!$M$3:$M$1315,"OT")</f>
        <v>0</v>
      </c>
      <c r="N31">
        <f>COUNTIFS(DataRegularSeason20242025!$D$3:$D$1315,$A31, DataRegularSeason20242025!$L$3:$L$1315, $A31,DataRegularSeason20242025!$N$3:$N$1315,1,DataRegularSeason20242025!$M$3:$M$1315,"SO")</f>
        <v>0</v>
      </c>
      <c r="O31">
        <f>E31-K31</f>
        <v>2</v>
      </c>
      <c r="P31">
        <f>COUNTIFS(DataRegularSeason20242025!$D$3:$D$1315,$A31, DataRegularSeason20242025!$S$3:$S$1315, $A31,DataRegularSeason20242025!$M$3:$M$1315,"REG")</f>
        <v>2</v>
      </c>
      <c r="Q31">
        <f>COUNTIFS(DataRegularSeason20242025!$D$3:$D$1315,$A31, DataRegularSeason20242025!$S$3:$S$1315, $A31,DataRegularSeason20242025!$M$3:$M$1315,"OT")</f>
        <v>0</v>
      </c>
      <c r="R31">
        <f>COUNTIFS(DataRegularSeason20242025!$D$3:$D$1315,$A31, DataRegularSeason20242025!$S$3:$S$1315, $A31,DataRegularSeason20242025!$M$3:$M$1315,"SO")</f>
        <v>0</v>
      </c>
      <c r="S31">
        <f>COUNTIFS(DataRegularSeason20242025!$E$3:$E$1315,$A31, DataRegularSeason20242025!$L$3:$L$1315, $A31, DataRegularSeason20242025!$N$3:$N$1315,1)</f>
        <v>3</v>
      </c>
      <c r="T31">
        <f>COUNTIFS(DataRegularSeason20242025!$E$3:$E$1315,$A31, DataRegularSeason20242025!$L$3:$L$1315, $A31,DataRegularSeason20242025!$N$3:$N$1315,1,DataRegularSeason20242025!$M$3:$M$1315,"REG")</f>
        <v>3</v>
      </c>
      <c r="U31">
        <f>COUNTIFS(DataRegularSeason20242025!$E$3:$E$1315,$A31, DataRegularSeason20242025!$L$3:$L$1315, $A31,DataRegularSeason20242025!$N$3:$N$1315,1,DataRegularSeason20242025!$M$3:$M$1315,"OT")</f>
        <v>0</v>
      </c>
      <c r="V31">
        <f>COUNTIFS(DataRegularSeason20242025!$E$3:$E$1315,$A31, DataRegularSeason20242025!$L$3:$L$1315, $A31,DataRegularSeason20242025!$N$3:$N$1315,1,DataRegularSeason20242025!$M$3:$M$1315,"SO")</f>
        <v>0</v>
      </c>
      <c r="W31">
        <f>G31-S31</f>
        <v>0</v>
      </c>
      <c r="X31">
        <f>COUNTIFS(DataRegularSeason20242025!$E$3:$E$1315,$A31, DataRegularSeason20242025!$S$3:$S$1315, $A31,DataRegularSeason20242025!$M$3:$M$1315,"REG")</f>
        <v>0</v>
      </c>
      <c r="Y31">
        <f>COUNTIFS(DataRegularSeason20242025!$E$3:$E$1315,$A31, DataRegularSeason20242025!$S$3:$S$1315, $A31,DataRegularSeason20242025!$M$3:$M$1315,"OT")</f>
        <v>0</v>
      </c>
      <c r="Z31">
        <f>COUNTIFS(DataRegularSeason20242025!$E$3:$E$1315,$A31, DataRegularSeason20242025!$S$3:$S$1315, $A31,DataRegularSeason20242025!$M$3:$M$1315,"SO")</f>
        <v>0</v>
      </c>
      <c r="AA31">
        <f>Table3[[#This Row],[W_A]]+Table3[[#This Row],[W_H]]</f>
        <v>3</v>
      </c>
      <c r="AB31">
        <f>Table3[[#This Row],[L_A]]+Table3[[#This Row],[L_H]]</f>
        <v>2</v>
      </c>
      <c r="AC31">
        <f>Table3[[#This Row],[RW_A]]+Table3[[#This Row],[RW_H]]</f>
        <v>3</v>
      </c>
      <c r="AD31">
        <f>Table3[[#This Row],[RL_A]]+Table3[[#This Row],[RL_H]]</f>
        <v>2</v>
      </c>
      <c r="AE31">
        <f>Table3[[#This Row],[OTW_A]]+Table3[[#This Row],[OTW_H]]</f>
        <v>0</v>
      </c>
      <c r="AF31">
        <f>Table3[[#This Row],[OTL_A]]+Table3[[#This Row],[OTL_H]]</f>
        <v>0</v>
      </c>
      <c r="AG31">
        <f>Table3[[#This Row],[SOW_A]]+Table3[[#This Row],[SOW_H]]</f>
        <v>0</v>
      </c>
      <c r="AH31">
        <f>Table3[[#This Row],[SOL_A]]+Table3[[#This Row],[SOL_H]]</f>
        <v>0</v>
      </c>
      <c r="AI31">
        <f>(2*(Table3[[#This Row],[W_A]]+Table3[[#This Row],[W_H]]))+Table3[[#This Row],[OTL_A]]+Table3[[#This Row],[SOL_A]]+Table3[[#This Row],[OTL_H]]+Table3[[#This Row],[SOL_H]]</f>
        <v>6</v>
      </c>
      <c r="AJ3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AK31" s="33">
        <f>Table3[[#This Row],[PTS]]/(2*Table3[[#This Row],[GP]])</f>
        <v>0.6</v>
      </c>
      <c r="AL31">
        <f>(2*Table3[[#This Row],[GR]])+Table3[[#This Row],[PTS]]</f>
        <v>160</v>
      </c>
      <c r="AM31">
        <f>(3*Table3[[#This Row],[GR]])+Table3[[#This Row],[PTS2]]</f>
        <v>240</v>
      </c>
      <c r="AN31" s="2" t="str">
        <f>_xlfn.CONCAT(TEXT(Table3[[#This Row],[W]], "0"), "-", TEXT(Table3[[#This Row],[L]],"0"), "-", TEXT(Table3[[#This Row],[OTL]], "0"))</f>
        <v>3-2-0</v>
      </c>
      <c r="AO31">
        <f>SUMIF(DataRegularSeason20242025!$D$3:$D$1315,$A31, DataRegularSeason20242025!$J$3:$J$1315)</f>
        <v>5</v>
      </c>
      <c r="AP31">
        <f>SUMIF(DataRegularSeason20242025!$D$3:$D$1315,$A31, DataRegularSeason20242025!$K$3:$K$1315)</f>
        <v>8</v>
      </c>
      <c r="AQ31">
        <f>AO31-AP31</f>
        <v>-3</v>
      </c>
      <c r="AR31">
        <f>SUMIF(DataRegularSeason20242025!$E$3:$E$1315,$A31,DataRegularSeason20242025!$K$3:$K$1315)</f>
        <v>15</v>
      </c>
      <c r="AS31">
        <f>SUMIF(DataRegularSeason20242025!$E$3:$E$1315,$A31,DataRegularSeason20242025!$J$3:$J$1315)</f>
        <v>8</v>
      </c>
      <c r="AT31">
        <f>AR31-AS31</f>
        <v>7</v>
      </c>
      <c r="AU31">
        <f>AO31+AR31</f>
        <v>20</v>
      </c>
      <c r="AV31">
        <f>AP31+AS31</f>
        <v>16</v>
      </c>
      <c r="AW31">
        <f>AU31-AV31</f>
        <v>4</v>
      </c>
      <c r="AX31" s="35">
        <f>Table3[[#This Row],[GF]]/Table3[[#This Row],[GP]]</f>
        <v>4</v>
      </c>
      <c r="AY31" s="35">
        <f>Table3[[#This Row],[GA]]/Table3[[#This Row],[GP]]</f>
        <v>3.2</v>
      </c>
      <c r="AZ31" s="35">
        <f>(Table3[[#This Row],[GFPG]]-Table3[[#This Row],[GAPG]])/Table3[[#This Row],[GP]]</f>
        <v>0.15999999999999998</v>
      </c>
      <c r="BA31">
        <f>COUNTIFS(DataRegularSeason20242025!$D$3:$D$1315,$A31,DataRegularSeason20242025!$H$3:$H$1315, $A31)</f>
        <v>2</v>
      </c>
      <c r="BB31">
        <f>COUNTIFS(DataRegularSeason20242025!$E$3:$E$1315,$A31,DataRegularSeason20242025!$H$3:$H$1315, $A31)</f>
        <v>2</v>
      </c>
      <c r="BC31">
        <f>BA31+BB31</f>
        <v>4</v>
      </c>
      <c r="BD31">
        <f>E31-BA31</f>
        <v>0</v>
      </c>
      <c r="BE31">
        <f>G31-BB31</f>
        <v>1</v>
      </c>
      <c r="BF31">
        <f>BD31+BE31</f>
        <v>1</v>
      </c>
    </row>
    <row r="32" spans="1:58" x14ac:dyDescent="0.25">
      <c r="A32" t="s">
        <v>22</v>
      </c>
      <c r="B32" t="s">
        <v>97</v>
      </c>
      <c r="C32" t="s">
        <v>95</v>
      </c>
      <c r="D32">
        <f>COUNTIFS(DataRegularSeason20242025!$D$3:$D$1315,$A32,DataRegularSeason20242025!$R$3:$R$1315,1) + COUNTIFS(DataRegularSeason20242025!$E$3:$E$1315,$A32,DataRegularSeason20242025!$R$3:$R$1315,1)</f>
        <v>3</v>
      </c>
      <c r="E32">
        <f>COUNTIFS(DataRegularSeason20242025!$N$3:$N$1315,1,DataRegularSeason20242025!$D$3:$D$1315,$A32)</f>
        <v>1</v>
      </c>
      <c r="F32">
        <f>41-Table3[[#This Row],[GP_A]]</f>
        <v>40</v>
      </c>
      <c r="G32">
        <f>COUNTIFS(DataRegularSeason20242025!$E$3:$E$1315,$A32,DataRegularSeason20242025!$N$3:$N$1315,1)</f>
        <v>2</v>
      </c>
      <c r="H32">
        <f>41-Table3[[#This Row],[GP_H]]</f>
        <v>39</v>
      </c>
      <c r="I32">
        <f>E32+G32</f>
        <v>3</v>
      </c>
      <c r="J32">
        <f>82-Table3[[#This Row],[GP]]</f>
        <v>79</v>
      </c>
      <c r="K32">
        <f>COUNTIFS(DataRegularSeason20242025!$D$3:$D$1315,$A32, DataRegularSeason20242025!$L$3:$L$1315, $A32,DataRegularSeason20242025!$N$3:$N$1315,1)</f>
        <v>1</v>
      </c>
      <c r="L32">
        <f>COUNTIFS(DataRegularSeason20242025!$D$3:$D$1315,$A32, DataRegularSeason20242025!$L$3:$L$1315, $A32,DataRegularSeason20242025!$N$3:$N$1315,1,DataRegularSeason20242025!$M$3:$M$1315,"REG")</f>
        <v>1</v>
      </c>
      <c r="M32">
        <f>COUNTIFS(DataRegularSeason20242025!$D$3:$D$1315,$A32, DataRegularSeason20242025!$L$3:$L$1315, $A32,DataRegularSeason20242025!$N$3:$N$1315,1,DataRegularSeason20242025!$M$3:$M$1315,"OT")</f>
        <v>0</v>
      </c>
      <c r="N32">
        <f>COUNTIFS(DataRegularSeason20242025!$D$3:$D$1315,$A32, DataRegularSeason20242025!$L$3:$L$1315, $A32,DataRegularSeason20242025!$N$3:$N$1315,1,DataRegularSeason20242025!$M$3:$M$1315,"SO")</f>
        <v>0</v>
      </c>
      <c r="O32">
        <f>E32-K32</f>
        <v>0</v>
      </c>
      <c r="P32">
        <f>COUNTIFS(DataRegularSeason20242025!$D$3:$D$1315,$A32, DataRegularSeason20242025!$S$3:$S$1315, $A32,DataRegularSeason20242025!$M$3:$M$1315,"REG")</f>
        <v>0</v>
      </c>
      <c r="Q32">
        <f>COUNTIFS(DataRegularSeason20242025!$D$3:$D$1315,$A32, DataRegularSeason20242025!$S$3:$S$1315, $A32,DataRegularSeason20242025!$M$3:$M$1315,"OT")</f>
        <v>0</v>
      </c>
      <c r="R32">
        <f>COUNTIFS(DataRegularSeason20242025!$D$3:$D$1315,$A32, DataRegularSeason20242025!$S$3:$S$1315, $A32,DataRegularSeason20242025!$M$3:$M$1315,"SO")</f>
        <v>0</v>
      </c>
      <c r="S32">
        <f>COUNTIFS(DataRegularSeason20242025!$E$3:$E$1315,$A32, DataRegularSeason20242025!$L$3:$L$1315, $A32, DataRegularSeason20242025!$N$3:$N$1315,1)</f>
        <v>2</v>
      </c>
      <c r="T32">
        <f>COUNTIFS(DataRegularSeason20242025!$E$3:$E$1315,$A32, DataRegularSeason20242025!$L$3:$L$1315, $A32,DataRegularSeason20242025!$N$3:$N$1315,1,DataRegularSeason20242025!$M$3:$M$1315,"REG")</f>
        <v>0</v>
      </c>
      <c r="U32">
        <f>COUNTIFS(DataRegularSeason20242025!$E$3:$E$1315,$A32, DataRegularSeason20242025!$L$3:$L$1315, $A32,DataRegularSeason20242025!$N$3:$N$1315,1,DataRegularSeason20242025!$M$3:$M$1315,"OT")</f>
        <v>2</v>
      </c>
      <c r="V32">
        <f>COUNTIFS(DataRegularSeason20242025!$E$3:$E$1315,$A32, DataRegularSeason20242025!$L$3:$L$1315, $A32,DataRegularSeason20242025!$N$3:$N$1315,1,DataRegularSeason20242025!$M$3:$M$1315,"SO")</f>
        <v>0</v>
      </c>
      <c r="W32">
        <f>G32-S32</f>
        <v>0</v>
      </c>
      <c r="X32">
        <f>COUNTIFS(DataRegularSeason20242025!$E$3:$E$1315,$A32, DataRegularSeason20242025!$S$3:$S$1315, $A32,DataRegularSeason20242025!$M$3:$M$1315,"REG")</f>
        <v>0</v>
      </c>
      <c r="Y32">
        <f>COUNTIFS(DataRegularSeason20242025!$E$3:$E$1315,$A32, DataRegularSeason20242025!$S$3:$S$1315, $A32,DataRegularSeason20242025!$M$3:$M$1315,"OT")</f>
        <v>0</v>
      </c>
      <c r="Z32">
        <f>COUNTIFS(DataRegularSeason20242025!$E$3:$E$1315,$A32, DataRegularSeason20242025!$S$3:$S$1315, $A32,DataRegularSeason20242025!$M$3:$M$1315,"SO")</f>
        <v>0</v>
      </c>
      <c r="AA32">
        <f>Table3[[#This Row],[W_A]]+Table3[[#This Row],[W_H]]</f>
        <v>3</v>
      </c>
      <c r="AB32">
        <f>Table3[[#This Row],[L_A]]+Table3[[#This Row],[L_H]]</f>
        <v>0</v>
      </c>
      <c r="AC32">
        <f>Table3[[#This Row],[RW_A]]+Table3[[#This Row],[RW_H]]</f>
        <v>1</v>
      </c>
      <c r="AD32">
        <f>Table3[[#This Row],[RL_A]]+Table3[[#This Row],[RL_H]]</f>
        <v>0</v>
      </c>
      <c r="AE32">
        <f>Table3[[#This Row],[OTW_A]]+Table3[[#This Row],[OTW_H]]</f>
        <v>2</v>
      </c>
      <c r="AF32">
        <f>Table3[[#This Row],[OTL_A]]+Table3[[#This Row],[OTL_H]]</f>
        <v>0</v>
      </c>
      <c r="AG32">
        <f>Table3[[#This Row],[SOW_A]]+Table3[[#This Row],[SOW_H]]</f>
        <v>0</v>
      </c>
      <c r="AH32">
        <f>Table3[[#This Row],[SOL_A]]+Table3[[#This Row],[SOL_H]]</f>
        <v>0</v>
      </c>
      <c r="AI32">
        <f>(2*(Table3[[#This Row],[W_A]]+Table3[[#This Row],[W_H]]))+Table3[[#This Row],[OTL_A]]+Table3[[#This Row],[SOL_A]]+Table3[[#This Row],[OTL_H]]+Table3[[#This Row],[SOL_H]]</f>
        <v>6</v>
      </c>
      <c r="AJ3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AK32" s="33">
        <f>Table3[[#This Row],[PTS]]/(2*Table3[[#This Row],[GP]])</f>
        <v>1</v>
      </c>
      <c r="AL32">
        <f>(2*Table3[[#This Row],[GR]])+Table3[[#This Row],[PTS]]</f>
        <v>164</v>
      </c>
      <c r="AM32">
        <f>(3*Table3[[#This Row],[GR]])+Table3[[#This Row],[PTS2]]</f>
        <v>244</v>
      </c>
      <c r="AN32" s="2" t="str">
        <f>_xlfn.CONCAT(TEXT(Table3[[#This Row],[W]], "0"), "-", TEXT(Table3[[#This Row],[L]],"0"), "-", TEXT(Table3[[#This Row],[OTL]], "0"))</f>
        <v>3-0-0</v>
      </c>
      <c r="AO32">
        <f>SUMIF(DataRegularSeason20242025!$D$3:$D$1315,$A32, DataRegularSeason20242025!$J$3:$J$1315)</f>
        <v>6</v>
      </c>
      <c r="AP32">
        <f>SUMIF(DataRegularSeason20242025!$D$3:$D$1315,$A32, DataRegularSeason20242025!$K$3:$K$1315)</f>
        <v>0</v>
      </c>
      <c r="AQ32">
        <f>AO32-AP32</f>
        <v>6</v>
      </c>
      <c r="AR32">
        <f>SUMIF(DataRegularSeason20242025!$E$3:$E$1315,$A32,DataRegularSeason20242025!$K$3:$K$1315)</f>
        <v>4</v>
      </c>
      <c r="AS32">
        <f>SUMIF(DataRegularSeason20242025!$E$3:$E$1315,$A32,DataRegularSeason20242025!$J$3:$J$1315)</f>
        <v>2</v>
      </c>
      <c r="AT32">
        <f>AR32-AS32</f>
        <v>2</v>
      </c>
      <c r="AU32">
        <f>AO32+AR32</f>
        <v>10</v>
      </c>
      <c r="AV32">
        <f>AP32+AS32</f>
        <v>2</v>
      </c>
      <c r="AW32">
        <f>AU32-AV32</f>
        <v>8</v>
      </c>
      <c r="AX32" s="35">
        <f>Table3[[#This Row],[GF]]/Table3[[#This Row],[GP]]</f>
        <v>3.3333333333333335</v>
      </c>
      <c r="AY32" s="35">
        <f>Table3[[#This Row],[GA]]/Table3[[#This Row],[GP]]</f>
        <v>0.66666666666666663</v>
      </c>
      <c r="AZ32" s="35">
        <f>(Table3[[#This Row],[GFPG]]-Table3[[#This Row],[GAPG]])/Table3[[#This Row],[GP]]</f>
        <v>0.88888888888888895</v>
      </c>
      <c r="BA32">
        <f>COUNTIFS(DataRegularSeason20242025!$D$3:$D$1315,$A32,DataRegularSeason20242025!$H$3:$H$1315, $A32)</f>
        <v>1</v>
      </c>
      <c r="BB32">
        <f>COUNTIFS(DataRegularSeason20242025!$E$3:$E$1315,$A32,DataRegularSeason20242025!$H$3:$H$1315, $A32)</f>
        <v>3</v>
      </c>
      <c r="BC32">
        <f>BA32+BB32</f>
        <v>4</v>
      </c>
      <c r="BD32">
        <f>E32-BA32</f>
        <v>0</v>
      </c>
      <c r="BE32">
        <f>G32-BB32</f>
        <v>-1</v>
      </c>
      <c r="BF32">
        <f>BD32+BE32</f>
        <v>-1</v>
      </c>
    </row>
    <row r="33" spans="1:58" x14ac:dyDescent="0.25">
      <c r="A33" t="s">
        <v>46</v>
      </c>
      <c r="B33" t="s">
        <v>98</v>
      </c>
      <c r="C33" t="s">
        <v>99</v>
      </c>
      <c r="D33">
        <f>COUNTIFS(DataRegularSeason20242025!$D$3:$D$1315,$A33,DataRegularSeason20242025!$R$3:$R$1315,1) + COUNTIFS(DataRegularSeason20242025!$E$3:$E$1315,$A33,DataRegularSeason20242025!$R$3:$R$1315,1)</f>
        <v>0</v>
      </c>
      <c r="E33">
        <f>COUNTIFS(DataRegularSeason20242025!$N$3:$N$1315,1,DataRegularSeason20242025!$D$3:$D$1315,$A33)</f>
        <v>0</v>
      </c>
      <c r="F33">
        <f>41-Table3[[#This Row],[GP_A]]</f>
        <v>41</v>
      </c>
      <c r="G33">
        <f>COUNTIFS(DataRegularSeason20242025!$E$3:$E$1315,$A33,DataRegularSeason20242025!$N$3:$N$1315,1)</f>
        <v>3</v>
      </c>
      <c r="H33">
        <f>41-Table3[[#This Row],[GP_H]]</f>
        <v>38</v>
      </c>
      <c r="I33">
        <f>E33+G33</f>
        <v>3</v>
      </c>
      <c r="J33">
        <f>82-Table3[[#This Row],[GP]]</f>
        <v>79</v>
      </c>
      <c r="K33">
        <f>COUNTIFS(DataRegularSeason20242025!$D$3:$D$1315,$A33, DataRegularSeason20242025!$L$3:$L$1315, $A33,DataRegularSeason20242025!$N$3:$N$1315,1)</f>
        <v>0</v>
      </c>
      <c r="L33">
        <f>COUNTIFS(DataRegularSeason20242025!$D$3:$D$1315,$A33, DataRegularSeason20242025!$L$3:$L$1315, $A33,DataRegularSeason20242025!$N$3:$N$1315,1,DataRegularSeason20242025!$M$3:$M$1315,"REG")</f>
        <v>0</v>
      </c>
      <c r="M33">
        <f>COUNTIFS(DataRegularSeason20242025!$D$3:$D$1315,$A33, DataRegularSeason20242025!$L$3:$L$1315, $A33,DataRegularSeason20242025!$N$3:$N$1315,1,DataRegularSeason20242025!$M$3:$M$1315,"OT")</f>
        <v>0</v>
      </c>
      <c r="N33">
        <f>COUNTIFS(DataRegularSeason20242025!$D$3:$D$1315,$A33, DataRegularSeason20242025!$L$3:$L$1315, $A33,DataRegularSeason20242025!$N$3:$N$1315,1,DataRegularSeason20242025!$M$3:$M$1315,"SO")</f>
        <v>0</v>
      </c>
      <c r="O33">
        <f>E33-K33</f>
        <v>0</v>
      </c>
      <c r="P33">
        <f>COUNTIFS(DataRegularSeason20242025!$D$3:$D$1315,$A33, DataRegularSeason20242025!$S$3:$S$1315, $A33,DataRegularSeason20242025!$M$3:$M$1315,"REG")</f>
        <v>0</v>
      </c>
      <c r="Q33">
        <f>COUNTIFS(DataRegularSeason20242025!$D$3:$D$1315,$A33, DataRegularSeason20242025!$S$3:$S$1315, $A33,DataRegularSeason20242025!$M$3:$M$1315,"OT")</f>
        <v>0</v>
      </c>
      <c r="R33">
        <f>COUNTIFS(DataRegularSeason20242025!$D$3:$D$1315,$A33, DataRegularSeason20242025!$S$3:$S$1315, $A33,DataRegularSeason20242025!$M$3:$M$1315,"SO")</f>
        <v>0</v>
      </c>
      <c r="S33">
        <f>COUNTIFS(DataRegularSeason20242025!$E$3:$E$1315,$A33, DataRegularSeason20242025!$L$3:$L$1315, $A33, DataRegularSeason20242025!$N$3:$N$1315,1)</f>
        <v>2</v>
      </c>
      <c r="T33">
        <f>COUNTIFS(DataRegularSeason20242025!$E$3:$E$1315,$A33, DataRegularSeason20242025!$L$3:$L$1315, $A33,DataRegularSeason20242025!$N$3:$N$1315,1,DataRegularSeason20242025!$M$3:$M$1315,"REG")</f>
        <v>2</v>
      </c>
      <c r="U33">
        <f>COUNTIFS(DataRegularSeason20242025!$E$3:$E$1315,$A33, DataRegularSeason20242025!$L$3:$L$1315, $A33,DataRegularSeason20242025!$N$3:$N$1315,1,DataRegularSeason20242025!$M$3:$M$1315,"OT")</f>
        <v>0</v>
      </c>
      <c r="V33">
        <f>COUNTIFS(DataRegularSeason20242025!$E$3:$E$1315,$A33, DataRegularSeason20242025!$L$3:$L$1315, $A33,DataRegularSeason20242025!$N$3:$N$1315,1,DataRegularSeason20242025!$M$3:$M$1315,"SO")</f>
        <v>0</v>
      </c>
      <c r="W33">
        <f>G33-S33</f>
        <v>1</v>
      </c>
      <c r="X33">
        <f>COUNTIFS(DataRegularSeason20242025!$E$3:$E$1315,$A33, DataRegularSeason20242025!$S$3:$S$1315, $A33,DataRegularSeason20242025!$M$3:$M$1315,"REG")</f>
        <v>1</v>
      </c>
      <c r="Y33">
        <f>COUNTIFS(DataRegularSeason20242025!$E$3:$E$1315,$A33, DataRegularSeason20242025!$S$3:$S$1315, $A33,DataRegularSeason20242025!$M$3:$M$1315,"OT")</f>
        <v>0</v>
      </c>
      <c r="Z33">
        <f>COUNTIFS(DataRegularSeason20242025!$E$3:$E$1315,$A33, DataRegularSeason20242025!$S$3:$S$1315, $A33,DataRegularSeason20242025!$M$3:$M$1315,"SO")</f>
        <v>0</v>
      </c>
      <c r="AA33">
        <f>Table3[[#This Row],[W_A]]+Table3[[#This Row],[W_H]]</f>
        <v>2</v>
      </c>
      <c r="AB33">
        <f>Table3[[#This Row],[L_A]]+Table3[[#This Row],[L_H]]</f>
        <v>1</v>
      </c>
      <c r="AC33">
        <f>Table3[[#This Row],[RW_A]]+Table3[[#This Row],[RW_H]]</f>
        <v>2</v>
      </c>
      <c r="AD33">
        <f>Table3[[#This Row],[RL_A]]+Table3[[#This Row],[RL_H]]</f>
        <v>1</v>
      </c>
      <c r="AE33">
        <f>Table3[[#This Row],[OTW_A]]+Table3[[#This Row],[OTW_H]]</f>
        <v>0</v>
      </c>
      <c r="AF33">
        <f>Table3[[#This Row],[OTL_A]]+Table3[[#This Row],[OTL_H]]</f>
        <v>0</v>
      </c>
      <c r="AG33">
        <f>Table3[[#This Row],[SOW_A]]+Table3[[#This Row],[SOW_H]]</f>
        <v>0</v>
      </c>
      <c r="AH33">
        <f>Table3[[#This Row],[SOL_A]]+Table3[[#This Row],[SOL_H]]</f>
        <v>0</v>
      </c>
      <c r="AI33">
        <f>(2*(Table3[[#This Row],[W_A]]+Table3[[#This Row],[W_H]]))+Table3[[#This Row],[OTL_A]]+Table3[[#This Row],[SOL_A]]+Table3[[#This Row],[OTL_H]]+Table3[[#This Row],[SOL_H]]</f>
        <v>4</v>
      </c>
      <c r="AJ3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AK33" s="33">
        <f>Table3[[#This Row],[PTS]]/(2*Table3[[#This Row],[GP]])</f>
        <v>0.66666666666666663</v>
      </c>
      <c r="AL33">
        <f>(2*Table3[[#This Row],[GR]])+Table3[[#This Row],[PTS]]</f>
        <v>162</v>
      </c>
      <c r="AM33">
        <f>(3*Table3[[#This Row],[GR]])+Table3[[#This Row],[PTS2]]</f>
        <v>243</v>
      </c>
      <c r="AN33" s="2" t="str">
        <f>_xlfn.CONCAT(TEXT(Table3[[#This Row],[W]], "0"), "-", TEXT(Table3[[#This Row],[L]],"0"), "-", TEXT(Table3[[#This Row],[OTL]], "0"))</f>
        <v>2-1-0</v>
      </c>
      <c r="AO33">
        <f>SUMIF(DataRegularSeason20242025!$D$3:$D$1315,$A33, DataRegularSeason20242025!$J$3:$J$1315)</f>
        <v>0</v>
      </c>
      <c r="AP33">
        <f>SUMIF(DataRegularSeason20242025!$D$3:$D$1315,$A33, DataRegularSeason20242025!$K$3:$K$1315)</f>
        <v>0</v>
      </c>
      <c r="AQ33">
        <f>AO33-AP33</f>
        <v>0</v>
      </c>
      <c r="AR33">
        <f>SUMIF(DataRegularSeason20242025!$E$3:$E$1315,$A33,DataRegularSeason20242025!$K$3:$K$1315)</f>
        <v>10</v>
      </c>
      <c r="AS33">
        <f>SUMIF(DataRegularSeason20242025!$E$3:$E$1315,$A33,DataRegularSeason20242025!$J$3:$J$1315)</f>
        <v>9</v>
      </c>
      <c r="AT33">
        <f>AR33-AS33</f>
        <v>1</v>
      </c>
      <c r="AU33">
        <f>AO33+AR33</f>
        <v>10</v>
      </c>
      <c r="AV33">
        <f>AP33+AS33</f>
        <v>9</v>
      </c>
      <c r="AW33">
        <f>AU33-AV33</f>
        <v>1</v>
      </c>
      <c r="AX33" s="35">
        <f>Table3[[#This Row],[GF]]/Table3[[#This Row],[GP]]</f>
        <v>3.3333333333333335</v>
      </c>
      <c r="AY33" s="35">
        <f>Table3[[#This Row],[GA]]/Table3[[#This Row],[GP]]</f>
        <v>3</v>
      </c>
      <c r="AZ33" s="35">
        <f>(Table3[[#This Row],[GFPG]]-Table3[[#This Row],[GAPG]])/Table3[[#This Row],[GP]]</f>
        <v>0.11111111111111116</v>
      </c>
      <c r="BA33">
        <f>COUNTIFS(DataRegularSeason20242025!$D$3:$D$1315,$A33,DataRegularSeason20242025!$H$3:$H$1315, $A33)</f>
        <v>0</v>
      </c>
      <c r="BB33">
        <f>COUNTIFS(DataRegularSeason20242025!$E$3:$E$1315,$A33,DataRegularSeason20242025!$H$3:$H$1315, $A33)</f>
        <v>1</v>
      </c>
      <c r="BC33">
        <f>BA33+BB33</f>
        <v>1</v>
      </c>
      <c r="BD33">
        <f>E33-BA33</f>
        <v>0</v>
      </c>
      <c r="BE33">
        <f>G33-BB33</f>
        <v>2</v>
      </c>
      <c r="BF33">
        <f>BD33+BE33</f>
        <v>2</v>
      </c>
    </row>
    <row r="99" spans="86:86" x14ac:dyDescent="0.25">
      <c r="CH99">
        <v>1</v>
      </c>
    </row>
  </sheetData>
  <phoneticPr fontId="1" type="noConversion"/>
  <conditionalFormatting sqref="D1:D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U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AV1:AV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AW1:AW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X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AY1:AY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AZ1:AZ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J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DataRegularSeason20242025</vt:lpstr>
      <vt:lpstr>TotalTeamGames20242025</vt:lpstr>
      <vt:lpstr>CurrentTeamGames20242025</vt:lpstr>
      <vt:lpstr>StatsRegularSeason20242025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2024-10-08T19:22:30Z</dcterms:created>
  <dcterms:modified xsi:type="dcterms:W3CDTF">2024-10-18T23:28:13Z</dcterms:modified>
</cp:coreProperties>
</file>