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EAAD9E06-1189-478F-94BE-F6F21C1FA97A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60" i="1" l="1"/>
  <c r="AG60" i="1"/>
  <c r="AJ60" i="1"/>
  <c r="AK60" i="1"/>
  <c r="AL60" i="1"/>
  <c r="AM60" i="1"/>
  <c r="AN60" i="1"/>
  <c r="AO60" i="1"/>
  <c r="AP60" i="1"/>
  <c r="AT60" i="1" s="1"/>
  <c r="AQ60" i="1"/>
  <c r="AR60" i="1"/>
  <c r="AW60" i="1" s="1"/>
  <c r="BD60" i="1" s="1"/>
  <c r="AS60" i="1"/>
  <c r="AS59" i="1"/>
  <c r="AR59" i="1"/>
  <c r="AQ59" i="1"/>
  <c r="AP59" i="1"/>
  <c r="AT59" i="1" s="1"/>
  <c r="AO59" i="1"/>
  <c r="AN59" i="1"/>
  <c r="AZ60" i="1"/>
  <c r="AD60" i="1"/>
  <c r="AC60" i="1"/>
  <c r="AB60" i="1"/>
  <c r="AA60" i="1"/>
  <c r="BA59" i="1"/>
  <c r="AM59" i="1"/>
  <c r="AL59" i="1"/>
  <c r="AK59" i="1"/>
  <c r="AJ59" i="1"/>
  <c r="AH59" i="1" s="1"/>
  <c r="AG59" i="1"/>
  <c r="AF59" i="1"/>
  <c r="AD59" i="1"/>
  <c r="AC59" i="1"/>
  <c r="AB59" i="1"/>
  <c r="AA59" i="1"/>
  <c r="AE59" i="1" s="1"/>
  <c r="AA53" i="1"/>
  <c r="AB53" i="1"/>
  <c r="AC53" i="1"/>
  <c r="AD53" i="1"/>
  <c r="AE53" i="1"/>
  <c r="AF53" i="1"/>
  <c r="AG53" i="1"/>
  <c r="AJ53" i="1"/>
  <c r="AK53" i="1"/>
  <c r="AL53" i="1"/>
  <c r="AM53" i="1"/>
  <c r="AN53" i="1"/>
  <c r="AO53" i="1"/>
  <c r="AP53" i="1"/>
  <c r="AT53" i="1" s="1"/>
  <c r="AQ53" i="1"/>
  <c r="AZ53" i="1" s="1"/>
  <c r="AR53" i="1"/>
  <c r="BA53" i="1" s="1"/>
  <c r="AS53" i="1"/>
  <c r="BB53" i="1" s="1"/>
  <c r="AW53" i="1"/>
  <c r="BD53" i="1" s="1"/>
  <c r="AA54" i="1"/>
  <c r="AB54" i="1"/>
  <c r="AC54" i="1"/>
  <c r="AD54" i="1"/>
  <c r="AE54" i="1"/>
  <c r="AF54" i="1"/>
  <c r="AG54" i="1"/>
  <c r="AJ54" i="1"/>
  <c r="AK54" i="1"/>
  <c r="AL54" i="1"/>
  <c r="AM54" i="1"/>
  <c r="AN54" i="1"/>
  <c r="AO54" i="1"/>
  <c r="AP54" i="1"/>
  <c r="AT54" i="1" s="1"/>
  <c r="AQ54" i="1"/>
  <c r="AZ54" i="1" s="1"/>
  <c r="AR54" i="1"/>
  <c r="BA54" i="1" s="1"/>
  <c r="AS54" i="1"/>
  <c r="BB54" i="1" s="1"/>
  <c r="AA55" i="1"/>
  <c r="AB55" i="1"/>
  <c r="AC55" i="1"/>
  <c r="AD55" i="1"/>
  <c r="AE55" i="1"/>
  <c r="AF55" i="1"/>
  <c r="AG55" i="1"/>
  <c r="AJ55" i="1"/>
  <c r="AK55" i="1"/>
  <c r="AL55" i="1"/>
  <c r="AM55" i="1"/>
  <c r="AN55" i="1"/>
  <c r="AO55" i="1"/>
  <c r="AP55" i="1"/>
  <c r="AT55" i="1" s="1"/>
  <c r="AQ55" i="1"/>
  <c r="AZ55" i="1" s="1"/>
  <c r="AR55" i="1"/>
  <c r="BA55" i="1" s="1"/>
  <c r="AS55" i="1"/>
  <c r="AW55" i="1" s="1"/>
  <c r="BD55" i="1" s="1"/>
  <c r="AS52" i="1"/>
  <c r="AR52" i="1"/>
  <c r="AQ52" i="1"/>
  <c r="AP52" i="1"/>
  <c r="AO52" i="1"/>
  <c r="AN52" i="1"/>
  <c r="AM52" i="1"/>
  <c r="AL52" i="1"/>
  <c r="AK42" i="1"/>
  <c r="AK43" i="1"/>
  <c r="AK44" i="1"/>
  <c r="AK45" i="1"/>
  <c r="AK46" i="1"/>
  <c r="AK47" i="1"/>
  <c r="AK48" i="1"/>
  <c r="AK41" i="1"/>
  <c r="AK52" i="1"/>
  <c r="AJ52" i="1"/>
  <c r="AG52" i="1"/>
  <c r="AF52" i="1"/>
  <c r="AD52" i="1"/>
  <c r="AC52" i="1"/>
  <c r="AB52" i="1"/>
  <c r="AA52" i="1"/>
  <c r="AA42" i="1"/>
  <c r="AB42" i="1"/>
  <c r="AC42" i="1"/>
  <c r="AD42" i="1"/>
  <c r="AE42" i="1"/>
  <c r="AF42" i="1"/>
  <c r="AG42" i="1"/>
  <c r="AJ42" i="1"/>
  <c r="AL42" i="1"/>
  <c r="AM42" i="1"/>
  <c r="AN42" i="1"/>
  <c r="AO42" i="1"/>
  <c r="AP42" i="1"/>
  <c r="AY42" i="1" s="1"/>
  <c r="AQ42" i="1"/>
  <c r="AZ42" i="1" s="1"/>
  <c r="AR42" i="1"/>
  <c r="BA42" i="1" s="1"/>
  <c r="AS42" i="1"/>
  <c r="BB42" i="1" s="1"/>
  <c r="AA43" i="1"/>
  <c r="AB43" i="1"/>
  <c r="AC43" i="1"/>
  <c r="AD43" i="1"/>
  <c r="AE43" i="1"/>
  <c r="AF43" i="1"/>
  <c r="AG43" i="1"/>
  <c r="AJ43" i="1"/>
  <c r="AL43" i="1"/>
  <c r="AM43" i="1"/>
  <c r="AN43" i="1"/>
  <c r="AO43" i="1"/>
  <c r="AP43" i="1"/>
  <c r="AY43" i="1" s="1"/>
  <c r="AQ43" i="1"/>
  <c r="AZ43" i="1" s="1"/>
  <c r="AR43" i="1"/>
  <c r="BA43" i="1" s="1"/>
  <c r="AS43" i="1"/>
  <c r="BB43" i="1" s="1"/>
  <c r="AA44" i="1"/>
  <c r="AB44" i="1"/>
  <c r="AC44" i="1"/>
  <c r="AD44" i="1"/>
  <c r="AE44" i="1"/>
  <c r="AF44" i="1"/>
  <c r="AG44" i="1"/>
  <c r="AJ44" i="1"/>
  <c r="AL44" i="1"/>
  <c r="AM44" i="1"/>
  <c r="AN44" i="1"/>
  <c r="AO44" i="1"/>
  <c r="AP44" i="1"/>
  <c r="AT44" i="1" s="1"/>
  <c r="AQ44" i="1"/>
  <c r="AZ44" i="1" s="1"/>
  <c r="AR44" i="1"/>
  <c r="BA44" i="1" s="1"/>
  <c r="AS44" i="1"/>
  <c r="BB44" i="1" s="1"/>
  <c r="AA45" i="1"/>
  <c r="AB45" i="1"/>
  <c r="AC45" i="1"/>
  <c r="AD45" i="1"/>
  <c r="AE45" i="1"/>
  <c r="AF45" i="1"/>
  <c r="AG45" i="1"/>
  <c r="AJ45" i="1"/>
  <c r="AL45" i="1"/>
  <c r="AM45" i="1"/>
  <c r="AN45" i="1"/>
  <c r="AO45" i="1"/>
  <c r="AP45" i="1"/>
  <c r="AT45" i="1" s="1"/>
  <c r="AQ45" i="1"/>
  <c r="AZ45" i="1" s="1"/>
  <c r="AR45" i="1"/>
  <c r="BA45" i="1" s="1"/>
  <c r="AS45" i="1"/>
  <c r="BB45" i="1" s="1"/>
  <c r="AA46" i="1"/>
  <c r="AB46" i="1"/>
  <c r="AC46" i="1"/>
  <c r="AD46" i="1"/>
  <c r="AE46" i="1"/>
  <c r="AF46" i="1"/>
  <c r="AG46" i="1"/>
  <c r="AJ46" i="1"/>
  <c r="AL46" i="1"/>
  <c r="AM46" i="1"/>
  <c r="AN46" i="1"/>
  <c r="AO46" i="1"/>
  <c r="AP46" i="1"/>
  <c r="AT46" i="1" s="1"/>
  <c r="AQ46" i="1"/>
  <c r="AZ46" i="1" s="1"/>
  <c r="AR46" i="1"/>
  <c r="BA46" i="1" s="1"/>
  <c r="AS46" i="1"/>
  <c r="BB46" i="1" s="1"/>
  <c r="AA47" i="1"/>
  <c r="AB47" i="1"/>
  <c r="AC47" i="1"/>
  <c r="AD47" i="1"/>
  <c r="AE47" i="1"/>
  <c r="AF47" i="1"/>
  <c r="AG47" i="1"/>
  <c r="AJ47" i="1"/>
  <c r="AL47" i="1"/>
  <c r="AM47" i="1"/>
  <c r="AN47" i="1"/>
  <c r="AO47" i="1"/>
  <c r="AP47" i="1"/>
  <c r="AT47" i="1" s="1"/>
  <c r="AQ47" i="1"/>
  <c r="AZ47" i="1" s="1"/>
  <c r="AR47" i="1"/>
  <c r="BA47" i="1" s="1"/>
  <c r="AS47" i="1"/>
  <c r="BB47" i="1" s="1"/>
  <c r="AA48" i="1"/>
  <c r="AB48" i="1"/>
  <c r="AC48" i="1"/>
  <c r="AD48" i="1"/>
  <c r="AE48" i="1"/>
  <c r="AF48" i="1"/>
  <c r="AG48" i="1"/>
  <c r="AJ48" i="1"/>
  <c r="AL48" i="1"/>
  <c r="AM48" i="1"/>
  <c r="AN48" i="1"/>
  <c r="AO48" i="1"/>
  <c r="AP48" i="1"/>
  <c r="AT48" i="1" s="1"/>
  <c r="AQ48" i="1"/>
  <c r="AZ48" i="1" s="1"/>
  <c r="AR48" i="1"/>
  <c r="BA48" i="1" s="1"/>
  <c r="AS48" i="1"/>
  <c r="BB48" i="1" s="1"/>
  <c r="AS41" i="1"/>
  <c r="AR41" i="1"/>
  <c r="AQ41" i="1"/>
  <c r="AP41" i="1"/>
  <c r="AO41" i="1"/>
  <c r="AN41" i="1"/>
  <c r="AM41" i="1"/>
  <c r="AL41" i="1"/>
  <c r="Q84" i="1"/>
  <c r="AJ41" i="1"/>
  <c r="AG41" i="1"/>
  <c r="AF41" i="1"/>
  <c r="AD41" i="1"/>
  <c r="AC41" i="1"/>
  <c r="AB41" i="1"/>
  <c r="AA41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S22" i="1"/>
  <c r="AR22" i="1"/>
  <c r="AQ22" i="1"/>
  <c r="AP22" i="1"/>
  <c r="AO22" i="1"/>
  <c r="AN22" i="1"/>
  <c r="AM22" i="1"/>
  <c r="AL22" i="1"/>
  <c r="AK22" i="1"/>
  <c r="AJ22" i="1"/>
  <c r="AF22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D22" i="1"/>
  <c r="AC22" i="1"/>
  <c r="AB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83" i="1"/>
  <c r="AC17" i="1" s="1"/>
  <c r="Q82" i="1"/>
  <c r="W5" i="1"/>
  <c r="W74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W48" i="1" l="1"/>
  <c r="BD48" i="1" s="1"/>
  <c r="AI48" i="1"/>
  <c r="AW47" i="1"/>
  <c r="BD47" i="1" s="1"/>
  <c r="AW46" i="1"/>
  <c r="BD46" i="1" s="1"/>
  <c r="AW45" i="1"/>
  <c r="BD45" i="1" s="1"/>
  <c r="AW44" i="1"/>
  <c r="BD44" i="1" s="1"/>
  <c r="AW43" i="1"/>
  <c r="BD43" i="1" s="1"/>
  <c r="AW42" i="1"/>
  <c r="BD42" i="1" s="1"/>
  <c r="AI42" i="1"/>
  <c r="AW54" i="1"/>
  <c r="BD54" i="1" s="1"/>
  <c r="AY53" i="1"/>
  <c r="AI59" i="1"/>
  <c r="AH48" i="1"/>
  <c r="AH47" i="1"/>
  <c r="AI47" i="1" s="1"/>
  <c r="AH46" i="1"/>
  <c r="AI46" i="1" s="1"/>
  <c r="AH45" i="1"/>
  <c r="AH44" i="1"/>
  <c r="AI44" i="1" s="1"/>
  <c r="AH43" i="1"/>
  <c r="AI43" i="1" s="1"/>
  <c r="AH42" i="1"/>
  <c r="AH55" i="1"/>
  <c r="AI55" i="1" s="1"/>
  <c r="AH60" i="1"/>
  <c r="AI60" i="1" s="1"/>
  <c r="AH54" i="1"/>
  <c r="AY48" i="1"/>
  <c r="AY47" i="1"/>
  <c r="AY46" i="1"/>
  <c r="AY45" i="1"/>
  <c r="AY44" i="1"/>
  <c r="AY55" i="1"/>
  <c r="AY54" i="1"/>
  <c r="AH53" i="1"/>
  <c r="AI53" i="1" s="1"/>
  <c r="BA60" i="1"/>
  <c r="AX59" i="1"/>
  <c r="AW59" i="1"/>
  <c r="BD59" i="1" s="1"/>
  <c r="AU59" i="1"/>
  <c r="AZ59" i="1"/>
  <c r="BB59" i="1"/>
  <c r="AE60" i="1"/>
  <c r="BB60" i="1"/>
  <c r="AU60" i="1"/>
  <c r="AX60" i="1"/>
  <c r="AY59" i="1"/>
  <c r="AY60" i="1"/>
  <c r="AV59" i="1"/>
  <c r="BC59" i="1" s="1"/>
  <c r="AV60" i="1"/>
  <c r="BC60" i="1" s="1"/>
  <c r="AI54" i="1"/>
  <c r="AX55" i="1"/>
  <c r="AX54" i="1"/>
  <c r="AX53" i="1"/>
  <c r="AV53" i="1"/>
  <c r="BC53" i="1" s="1"/>
  <c r="BB55" i="1"/>
  <c r="AV55" i="1"/>
  <c r="BC55" i="1" s="1"/>
  <c r="AU55" i="1"/>
  <c r="AU54" i="1"/>
  <c r="AU53" i="1"/>
  <c r="AV54" i="1"/>
  <c r="BC54" i="1" s="1"/>
  <c r="AI45" i="1"/>
  <c r="AX48" i="1"/>
  <c r="AX47" i="1"/>
  <c r="AX46" i="1"/>
  <c r="AX45" i="1"/>
  <c r="AX44" i="1"/>
  <c r="AX43" i="1"/>
  <c r="AX42" i="1"/>
  <c r="AV47" i="1"/>
  <c r="BC47" i="1" s="1"/>
  <c r="AV46" i="1"/>
  <c r="BC46" i="1" s="1"/>
  <c r="AV45" i="1"/>
  <c r="BC45" i="1" s="1"/>
  <c r="AV44" i="1"/>
  <c r="BC44" i="1" s="1"/>
  <c r="AV42" i="1"/>
  <c r="BC42" i="1" s="1"/>
  <c r="AV43" i="1"/>
  <c r="BC43" i="1" s="1"/>
  <c r="AU48" i="1"/>
  <c r="AU47" i="1"/>
  <c r="AU46" i="1"/>
  <c r="AU45" i="1"/>
  <c r="AU44" i="1"/>
  <c r="AU43" i="1"/>
  <c r="AU42" i="1"/>
  <c r="AV48" i="1"/>
  <c r="BC48" i="1" s="1"/>
  <c r="AT43" i="1"/>
  <c r="AT42" i="1"/>
  <c r="BA22" i="1"/>
  <c r="AZ22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C16" i="1"/>
  <c r="AC15" i="1"/>
  <c r="BA34" i="1"/>
  <c r="BA26" i="1"/>
  <c r="AY41" i="1"/>
  <c r="AE52" i="1"/>
  <c r="AH41" i="1"/>
  <c r="AU41" i="1"/>
  <c r="AH22" i="1"/>
  <c r="AH52" i="1"/>
  <c r="AU52" i="1"/>
  <c r="AW52" i="1"/>
  <c r="BD52" i="1" s="1"/>
  <c r="BA52" i="1"/>
  <c r="AZ52" i="1"/>
  <c r="BB52" i="1"/>
  <c r="AY52" i="1"/>
  <c r="AT52" i="1"/>
  <c r="AV52" i="1"/>
  <c r="BC52" i="1" s="1"/>
  <c r="AX52" i="1"/>
  <c r="AE41" i="1"/>
  <c r="AZ41" i="1"/>
  <c r="AT41" i="1"/>
  <c r="BB41" i="1"/>
  <c r="BA41" i="1"/>
  <c r="AV41" i="1"/>
  <c r="BC41" i="1" s="1"/>
  <c r="AW41" i="1"/>
  <c r="BD41" i="1" s="1"/>
  <c r="AX41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22" i="1" l="1"/>
  <c r="AI26" i="1"/>
  <c r="AI32" i="1"/>
  <c r="AI27" i="1"/>
  <c r="AI33" i="1"/>
  <c r="AI28" i="1"/>
  <c r="AI34" i="1"/>
  <c r="AI23" i="1"/>
  <c r="AI29" i="1"/>
  <c r="AI35" i="1"/>
  <c r="AI24" i="1"/>
  <c r="AI30" i="1"/>
  <c r="AI36" i="1"/>
  <c r="AI25" i="1"/>
  <c r="AI31" i="1"/>
  <c r="AI37" i="1"/>
  <c r="AI52" i="1"/>
  <c r="AI41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C12" i="1" l="1"/>
  <c r="AD12" i="1" s="1"/>
  <c r="AC9" i="1"/>
  <c r="AC7" i="1"/>
  <c r="AC10" i="1"/>
  <c r="AC4" i="1"/>
  <c r="AC11" i="1"/>
  <c r="AD11" i="1" s="1"/>
  <c r="AC5" i="1"/>
  <c r="W6" i="1"/>
  <c r="W7" i="1" s="1"/>
  <c r="AC3" i="1"/>
  <c r="AC6" i="1"/>
  <c r="AC8" i="1"/>
  <c r="AD14" i="1"/>
  <c r="AD15" i="1"/>
  <c r="AD16" i="1"/>
  <c r="AD17" i="1"/>
  <c r="AD13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9" i="1" l="1"/>
  <c r="AD6" i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<sst xmlns="http://schemas.openxmlformats.org/spreadsheetml/2006/main" count="799" uniqueCount="155">
  <si>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</si>
  <si>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</si>
  <si>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</si>
  <si>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</si>
  <si>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</si>
  <si>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</si>
  <si>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</si>
  <si>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</si>
  <si>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</si>
  <si>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</si>
  <si>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</si>
  <si>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</si>
  <si>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</si>
  <si>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</si>
  <si>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</si>
  <si>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</si>
  <si>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</si>
  <si>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</si>
  <si>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</si>
  <si>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</si>
  <si>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</si>
  <si>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</si>
  <si>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</si>
  <si>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</si>
  <si>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</si>
  <si>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</si>
  <si>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</si>
  <si>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</si>
  <si>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</si>
  <si>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</si>
  <si>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</si>
  <si>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</si>
  <si>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</si>
  <si>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</si>
  <si>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</si>
  <si>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</si>
  <si>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</si>
  <si>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</si>
  <si>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</si>
  <si>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</si>
  <si>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</si>
  <si>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</si>
  <si>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</si>
  <si>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</si>
  <si>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</si>
  <si>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</si>
  <si>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</si>
  <si>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</si>
  <si>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</si>
  <si>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</si>
  <si>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</si>
  <si>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</si>
  <si>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</si>
  <si>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</si>
  <si>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</si>
  <si>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</si>
  <si>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</si>
  <si>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</si>
  <si>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</si>
  <si>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</si>
  <si>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</si>
  <si>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</si>
  <si>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</si>
  <si>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</si>
  <si>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</si>
  <si>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</si>
  <si>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</si>
  <si>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</si>
  <si>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</si>
  <si>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</si>
  <si>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</si>
  <si>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</si>
  <si>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</si>
  <si>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</si>
  <si>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</si>
  <si>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</si>
  <si>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</si>
  <si>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</si>
  <si>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</si>
  <si>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</si>
  <si>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</si>
  <si>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</si>
  <si>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</si>
  <si>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</si>
  <si>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</si>
  <si>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</si>
  <si>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</si>
  <si>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</si>
  <si>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</si>
  <si>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</si>
  <si>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</si>
  <si>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</si>
  <si>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</si>
  <si>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</si>
  <si>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</si>
  <si>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</si>
  <si>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</si>
  <si>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</si>
  <si>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</si>
  <si>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</si>
  <si>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</si>
  <si>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</si>
  <si>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</si>
  <si>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</si>
  <si>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</si>
  <si>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</si>
  <si>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</si>
  <si>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</si>
  <si>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</si>
  <si>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</si>
  <si>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</si>
  <si>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</si>
  <si>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</si>
  <si>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</si>
  <si>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</si>
  <si>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</si>
  <si>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</si>
  <si>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</si>
  <si>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</si>
  <si>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</si>
  <si>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</si>
  <si>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</si>
  <si>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</si>
  <si>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</si>
  <si>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</si>
  <si>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</si>
  <si>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</si>
  <si>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</si>
  <si>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</si>
  <si>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</si>
  <si>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</si>
  <si>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</si>
  <si>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</si>
  <si>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</si>
  <si>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</si>
  <si>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</si>
  <si>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</si>
  <si>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</si>
  <si>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</si>
  <si>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</si>
  <si>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</si>
  <si>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</si>
  <si>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</si>
  <si>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</si>
  <si>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</si>
  <si>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</si>
  <si>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</si>
  <si>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</si>
  <si>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</si>
  <si>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</si>
  <si>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</si>
  <si>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</si>
  <si>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</si>
  <si>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</si>
  <si>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GP R4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</si>
</sst>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67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89"/>
  <sheetViews>
    <sheetView tabSelected="1" topLeftCell="AE28" workbookViewId="0">
      <selection activeCell="BB46" sqref="BB46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8" max="18" width="9.140625" style="2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  <c r="R1" s="2" t="s">
        <v>137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R2" s="2" t="str">
        <f t="shared" ref="R2:R33" si="1">IF(N2&gt;O2,J2,K2)</f>
        <v>CAR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R3" s="2" t="str">
        <f t="shared" si="1"/>
        <v>BOS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2">SUMIFS($Q$2:$Q$99,$D$2:$D$99,Y3)</f>
        <v>3</v>
      </c>
      <c r="AD3">
        <f t="shared" ref="AD3:AD17" si="3">AC3/AB3</f>
        <v>0.6</v>
      </c>
      <c r="AE3">
        <f t="shared" ref="AE3:AF10" si="4">SUMIFS($O$2:$O$99,$K$2:$K$99,Z3,$C$2:$C$99,1) + SUMIFS($N$2:$N$99,$J$2:$J$99,Z3,$C$2:$C$99,1)</f>
        <v>20</v>
      </c>
      <c r="AF3">
        <f t="shared" si="4"/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R4" s="2" t="str">
        <f t="shared" si="1"/>
        <v>FLA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2"/>
        <v>4</v>
      </c>
      <c r="AD4">
        <f t="shared" si="3"/>
        <v>0.5714285714285714</v>
      </c>
      <c r="AE4">
        <f t="shared" si="4"/>
        <v>18</v>
      </c>
      <c r="AF4">
        <f t="shared" si="4"/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R5" s="2" t="str">
        <f t="shared" si="1"/>
        <v>NYR</v>
      </c>
      <c r="T5" t="s">
        <v>24</v>
      </c>
      <c r="U5" s="2"/>
      <c r="V5" s="4"/>
      <c r="W5" s="6">
        <f>COUNTA(H2:H99)</f>
        <v>83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2"/>
        <v>3</v>
      </c>
      <c r="AD5">
        <f t="shared" si="3"/>
        <v>0.6</v>
      </c>
      <c r="AE5">
        <f t="shared" si="4"/>
        <v>19</v>
      </c>
      <c r="AF5">
        <f t="shared" si="4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R6" s="2" t="str">
        <f t="shared" si="1"/>
        <v>WPG</v>
      </c>
      <c r="T6" t="s">
        <v>25</v>
      </c>
      <c r="U6" s="2"/>
      <c r="V6" s="4"/>
      <c r="W6" s="6">
        <f>SUM(Q2:Q99)</f>
        <v>50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2"/>
        <v>3</v>
      </c>
      <c r="AD6">
        <f t="shared" si="3"/>
        <v>0.75</v>
      </c>
      <c r="AE6">
        <f t="shared" si="4"/>
        <v>15</v>
      </c>
      <c r="AF6">
        <f t="shared" si="4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R7" s="2" t="str">
        <f t="shared" si="1"/>
        <v>VAN</v>
      </c>
      <c r="T7" t="s">
        <v>26</v>
      </c>
      <c r="U7" s="2"/>
      <c r="V7" s="4"/>
      <c r="W7" s="6">
        <f>W6/W5</f>
        <v>0.60240963855421692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2"/>
        <v>1</v>
      </c>
      <c r="AD7">
        <f t="shared" si="3"/>
        <v>0.16666666666666666</v>
      </c>
      <c r="AE7">
        <f t="shared" si="4"/>
        <v>13</v>
      </c>
      <c r="AF7">
        <f t="shared" si="4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R8" s="2" t="str">
        <f t="shared" si="1"/>
        <v>CAR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2"/>
        <v>3</v>
      </c>
      <c r="AD8">
        <f t="shared" si="3"/>
        <v>0.6</v>
      </c>
      <c r="AE8">
        <f t="shared" si="4"/>
        <v>17</v>
      </c>
      <c r="AF8">
        <f t="shared" si="4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R9" s="2" t="str">
        <f t="shared" si="1"/>
        <v>TOR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2"/>
        <v>4</v>
      </c>
      <c r="AD9">
        <f t="shared" si="3"/>
        <v>0.8</v>
      </c>
      <c r="AE9">
        <f t="shared" si="4"/>
        <v>15</v>
      </c>
      <c r="AF9">
        <f t="shared" si="4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R10" s="2" t="str">
        <f t="shared" si="1"/>
        <v>VGK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2"/>
        <v>4</v>
      </c>
      <c r="AD10" s="11">
        <f t="shared" si="3"/>
        <v>0.5714285714285714</v>
      </c>
      <c r="AE10">
        <f t="shared" si="4"/>
        <v>17</v>
      </c>
      <c r="AF10">
        <f t="shared" si="4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R11" s="2" t="str">
        <f t="shared" si="1"/>
        <v>EDM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2"/>
        <v>3</v>
      </c>
      <c r="AD11">
        <f t="shared" si="3"/>
        <v>0.5</v>
      </c>
      <c r="AE11">
        <f t="shared" ref="AE11:AF14" si="5">SUMIFS($O$2:$O$99,$K$2:$K$99,Z11,$C$2:$C$99,2) + SUMIFS($N$2:$N$99,$J$2:$J$99,Z11,$C$2:$C$99,2)</f>
        <v>20</v>
      </c>
      <c r="AF11">
        <f t="shared" si="5"/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R12" s="2" t="str">
        <f t="shared" si="1"/>
        <v>NYR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2"/>
        <v>3</v>
      </c>
      <c r="AD12">
        <f t="shared" si="3"/>
        <v>0.5</v>
      </c>
      <c r="AE12">
        <f t="shared" si="5"/>
        <v>19</v>
      </c>
      <c r="AF12">
        <f t="shared" si="5"/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R13" s="2" t="str">
        <f t="shared" si="1"/>
        <v>FLA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2"/>
        <v>4</v>
      </c>
      <c r="AD13">
        <f t="shared" si="3"/>
        <v>0.66666666666666663</v>
      </c>
      <c r="AE13">
        <f t="shared" si="5"/>
        <v>22</v>
      </c>
      <c r="AF13">
        <f t="shared" si="5"/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R14" s="2" t="str">
        <f t="shared" si="1"/>
        <v>COL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2"/>
        <v>6</v>
      </c>
      <c r="AD14" s="11">
        <f t="shared" si="3"/>
        <v>0.8571428571428571</v>
      </c>
      <c r="AE14">
        <f t="shared" si="5"/>
        <v>20</v>
      </c>
      <c r="AF14">
        <f t="shared" si="5"/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R15" s="2" t="str">
        <f t="shared" si="1"/>
        <v>NSH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6</v>
      </c>
      <c r="AC15">
        <f t="shared" si="2"/>
        <v>4</v>
      </c>
      <c r="AD15">
        <f t="shared" si="3"/>
        <v>0.66666666666666663</v>
      </c>
      <c r="AE15">
        <f>SUMIFS($O$2:$O$99,$K$2:$K$99,Z15,$C$2:$C$99,3) + SUMIFS($N$2:$N$99,$J$2:$J$99,Z15,$C$2:$C$99,3)</f>
        <v>12</v>
      </c>
      <c r="AF15">
        <f>SUMIFS($O$2:$O$99,$K$2:$K$99,AA15,$C$2:$C$99,3) + SUMIFS($N$2:$N$99,$J$2:$J$99,AA15,$C$2:$C$99,3)</f>
        <v>16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R16" s="2" t="str">
        <f t="shared" si="1"/>
        <v>BOS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6</v>
      </c>
      <c r="AC16">
        <f t="shared" si="2"/>
        <v>5</v>
      </c>
      <c r="AD16" s="11">
        <f t="shared" si="3"/>
        <v>0.83333333333333337</v>
      </c>
      <c r="AE16">
        <f>SUMIFS($O$2:$O$99,$K$2:$K$99,Z16,$C$2:$C$99,3) + SUMIFS($N$2:$N$99,$J$2:$J$99,Z16,$C$2:$C$99,3)</f>
        <v>14</v>
      </c>
      <c r="AF16">
        <f>SUMIFS($O$2:$O$99,$K$2:$K$99,AA16,$C$2:$C$99,3) + SUMIFS($N$2:$N$99,$J$2:$J$99,AA16,$C$2:$C$99,3)</f>
        <v>17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R17" s="2" t="str">
        <f t="shared" si="1"/>
        <v>VGK</v>
      </c>
      <c r="V17" s="4"/>
      <c r="Y17" s="13" t="s">
        <v>63</v>
      </c>
      <c r="Z17" s="14" t="str" cm="1">
        <f t="array" ref="Z17">INDEX(F:F, MATCH(2, 1/(D:D=Y17)))</f>
        <v>FLA</v>
      </c>
      <c r="AA17" s="14" t="str" cm="1">
        <f t="array" ref="AA17">INDEX(G:G, MATCH(2, 1/(D:D=Y17)))</f>
        <v>EDM</v>
      </c>
      <c r="AB17" s="14" cm="1">
        <f t="array" ref="AB17">INDEX(E:E, MATCH(2, 1/(D:D=Y17)))</f>
        <v>4</v>
      </c>
      <c r="AC17">
        <f t="shared" si="2"/>
        <v>0</v>
      </c>
      <c r="AD17" s="28">
        <f t="shared" si="3"/>
        <v>0</v>
      </c>
      <c r="AE17">
        <f>SUMIFS($O$2:$O$99,$K$2:$K$99,Z17,$C$2:$C$99,1) + SUMIFS($N$2:$N$99,$J$2:$J$99,Z17,$C$2:$C$99,1)</f>
        <v>20</v>
      </c>
      <c r="AF17">
        <f>SUMIFS($O$2:$O$99,$K$2:$K$99,AA17,$C$2:$C$99,4) + SUMIFS($N$2:$N$99,$J$2:$J$99,AA17,$C$2:$C$99,4)</f>
        <v>1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R18" s="2" t="str">
        <f t="shared" si="1"/>
        <v>LAK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R19" s="2" t="str">
        <f t="shared" si="1"/>
        <v>FLA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R20" s="2" t="str">
        <f t="shared" si="1"/>
        <v>CAR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R21" s="2" t="str">
        <f t="shared" si="1"/>
        <v>NYR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R22" s="2" t="str">
        <f t="shared" si="1"/>
        <v>COL</v>
      </c>
      <c r="V22" s="4"/>
      <c r="Z22" t="s">
        <v>11</v>
      </c>
      <c r="AA22">
        <f t="shared" ref="AA22:AA37" si="6">COUNTIFS($J$2:$J$100, Z22, $C$2:$C$100, 1) + COUNTIFS($K$2:$K$100, Z22, $C$2:$C$100, 1)</f>
        <v>5</v>
      </c>
      <c r="AB22">
        <f t="shared" ref="AB22:AB37" si="7">COUNTIFS($J$2:$J$100, Z22, $C$2:$C$100, 2) + COUNTIFS($K$2:$K$100, Z22, $C$2:$C$100, 2)</f>
        <v>6</v>
      </c>
      <c r="AC22">
        <f t="shared" ref="AC22:AC37" si="8">COUNTIFS($J$2:$J$100, Z22, $C$2:$C$100, 3) + COUNTIFS($K$2:$K$100, Z22, $C$2:$C$100, 3)</f>
        <v>6</v>
      </c>
      <c r="AD22">
        <f t="shared" ref="AD22:AD37" si="9">COUNTIFS($J$2:$J$100, Z22, $C$2:$C$100, 4) + COUNTIFS($K$2:$K$100, Z22, $C$2:$C$100, 4)</f>
        <v>4</v>
      </c>
      <c r="AE22">
        <f>AA22+AB22+AC22+AD22</f>
        <v>21</v>
      </c>
      <c r="AF22">
        <f t="shared" ref="AF22:AF37" si="10">COUNTIF($K$2:$K$100, Z22)</f>
        <v>11</v>
      </c>
      <c r="AG22">
        <f t="shared" ref="AG22:AG37" si="11">COUNTIF($J$2:$J$100, Z22)</f>
        <v>10</v>
      </c>
      <c r="AH22">
        <f t="shared" ref="AH22:AH37" si="12">AJ22+AL22</f>
        <v>14</v>
      </c>
      <c r="AI22">
        <f t="shared" ref="AI22:AI37" si="13">AE22-AH22</f>
        <v>7</v>
      </c>
      <c r="AJ22">
        <f t="shared" ref="AJ22:AJ37" si="14">SUMPRODUCT(($K$2:$K$100=Z22)*($O$2:$O$100&gt;$N$2:$N$100))</f>
        <v>8</v>
      </c>
      <c r="AK22">
        <f t="shared" ref="AK22:AK37" si="15">SUMPRODUCT(($K$2:$K$100=Z22)*($O$2:$O$100&lt;$N$2:$N$100))</f>
        <v>3</v>
      </c>
      <c r="AL22">
        <f t="shared" ref="AL22:AL37" si="16">SUMPRODUCT(($J$2:$J$100=Z22)*($O$2:$O$100&lt;$N$2:$N$100))</f>
        <v>6</v>
      </c>
      <c r="AM22">
        <f t="shared" ref="AM22:AM37" si="17">SUMPRODUCT(($J$2:$J$100=Z22)*($O$2:$O$100&gt;$N$2:$N$100))</f>
        <v>2</v>
      </c>
      <c r="AN22">
        <f t="shared" ref="AN22:AN37" si="18">COUNTIFS($K$2:$K$100,Z22,$C$2:$C$100,1)</f>
        <v>3</v>
      </c>
      <c r="AO22">
        <f t="shared" ref="AO22:AO37" si="19">COUNTIFS($J$2:$J$100,Z22,$C$2:$C$100,1)</f>
        <v>2</v>
      </c>
      <c r="AP22">
        <f t="shared" ref="AP22:AP37" si="20">SUMIFS($O$2:$O$100, $K$2:$K$100, Z22,$C$2:$C$100, 1)</f>
        <v>12</v>
      </c>
      <c r="AQ22">
        <f t="shared" ref="AQ22:AQ37" si="21">SUMIFS($N$2:$N$100, $J$2:$J$100, Z22,$C$2:$C$100, 1)</f>
        <v>8</v>
      </c>
      <c r="AR22">
        <f t="shared" ref="AR22:AR37" si="22">SUMIFS($N$2:$N$100, $K$2:$K$100, Z22,$C$2:$C$100, 1)</f>
        <v>5</v>
      </c>
      <c r="AS22">
        <f t="shared" ref="AS22:AS37" si="23">SUMIFS($O$2:$O$100, $J$2:$J$100, Z22,$C$2:$C$100,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24">AV22/AA22</f>
        <v>4</v>
      </c>
      <c r="BD22">
        <f t="shared" ref="BD22:BD37" si="25">AW22/AA22</f>
        <v>2.8</v>
      </c>
      <c r="BG22">
        <f t="shared" ref="BG22:BG37" si="26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R23" s="2" t="str">
        <f t="shared" si="1"/>
        <v>LAK</v>
      </c>
      <c r="V23" s="4"/>
      <c r="Z23" t="s">
        <v>3</v>
      </c>
      <c r="AA23">
        <f t="shared" si="6"/>
        <v>7</v>
      </c>
      <c r="AB23">
        <f t="shared" si="7"/>
        <v>6</v>
      </c>
      <c r="AC23">
        <f t="shared" si="8"/>
        <v>0</v>
      </c>
      <c r="AD23">
        <f t="shared" si="9"/>
        <v>0</v>
      </c>
      <c r="AE23">
        <f t="shared" ref="AE23:AE37" si="27">AA23+AB23+AC23+AD23</f>
        <v>13</v>
      </c>
      <c r="AF23">
        <f t="shared" si="10"/>
        <v>7</v>
      </c>
      <c r="AG23">
        <f t="shared" si="11"/>
        <v>6</v>
      </c>
      <c r="AH23">
        <f t="shared" si="12"/>
        <v>6</v>
      </c>
      <c r="AI23">
        <f t="shared" si="13"/>
        <v>7</v>
      </c>
      <c r="AJ23">
        <f t="shared" si="14"/>
        <v>2</v>
      </c>
      <c r="AK23">
        <f t="shared" si="15"/>
        <v>5</v>
      </c>
      <c r="AL23">
        <f t="shared" si="16"/>
        <v>4</v>
      </c>
      <c r="AM23">
        <f t="shared" si="17"/>
        <v>2</v>
      </c>
      <c r="AN23">
        <f t="shared" si="18"/>
        <v>4</v>
      </c>
      <c r="AO23">
        <f t="shared" si="19"/>
        <v>3</v>
      </c>
      <c r="AP23">
        <f t="shared" si="20"/>
        <v>10</v>
      </c>
      <c r="AQ23">
        <f t="shared" si="21"/>
        <v>8</v>
      </c>
      <c r="AR23">
        <f t="shared" si="22"/>
        <v>7</v>
      </c>
      <c r="AS23">
        <f t="shared" si="23"/>
        <v>5</v>
      </c>
      <c r="AT23">
        <f t="shared" ref="AT23:AT37" si="28">AP23-AR23</f>
        <v>3</v>
      </c>
      <c r="AU23">
        <f t="shared" ref="AU23:AU37" si="29">AQ23-AS23</f>
        <v>3</v>
      </c>
      <c r="AV23">
        <f t="shared" ref="AV23:AV37" si="30">AP23+AQ23</f>
        <v>18</v>
      </c>
      <c r="AW23">
        <f t="shared" ref="AW23:AW37" si="31">AR23+AS23</f>
        <v>12</v>
      </c>
      <c r="AX23">
        <f t="shared" ref="AX23:AX37" si="32">(AP23+AQ23)-(AR23+AS23)</f>
        <v>6</v>
      </c>
      <c r="AY23">
        <f t="shared" ref="AY23:AY37" si="33">AP23/AN23</f>
        <v>2.5</v>
      </c>
      <c r="AZ23">
        <f t="shared" ref="AZ23:AZ37" si="34">AQ23/AO23</f>
        <v>2.6666666666666665</v>
      </c>
      <c r="BA23">
        <f t="shared" ref="BA23:BA37" si="35">AR23/AN23</f>
        <v>1.75</v>
      </c>
      <c r="BB23">
        <f t="shared" ref="BB23:BB37" si="36">AS23/AO23</f>
        <v>1.6666666666666667</v>
      </c>
      <c r="BC23">
        <f t="shared" si="24"/>
        <v>2.5714285714285716</v>
      </c>
      <c r="BD23">
        <f t="shared" si="25"/>
        <v>1.7142857142857142</v>
      </c>
      <c r="BG23">
        <f t="shared" si="26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R24" s="2" t="str">
        <f t="shared" si="1"/>
        <v>VAN</v>
      </c>
      <c r="V24" s="4"/>
      <c r="Z24" t="s">
        <v>2</v>
      </c>
      <c r="AA24">
        <f t="shared" si="6"/>
        <v>7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27"/>
        <v>7</v>
      </c>
      <c r="AF24">
        <f t="shared" si="10"/>
        <v>3</v>
      </c>
      <c r="AG24">
        <f t="shared" si="11"/>
        <v>4</v>
      </c>
      <c r="AH24">
        <f t="shared" si="12"/>
        <v>3</v>
      </c>
      <c r="AI24">
        <f t="shared" si="13"/>
        <v>4</v>
      </c>
      <c r="AJ24">
        <f t="shared" si="14"/>
        <v>1</v>
      </c>
      <c r="AK24">
        <f t="shared" si="15"/>
        <v>2</v>
      </c>
      <c r="AL24">
        <f t="shared" si="16"/>
        <v>2</v>
      </c>
      <c r="AM24">
        <f t="shared" si="17"/>
        <v>2</v>
      </c>
      <c r="AN24">
        <f t="shared" si="18"/>
        <v>3</v>
      </c>
      <c r="AO24">
        <f t="shared" si="19"/>
        <v>4</v>
      </c>
      <c r="AP24">
        <f t="shared" si="20"/>
        <v>5</v>
      </c>
      <c r="AQ24">
        <f t="shared" si="21"/>
        <v>7</v>
      </c>
      <c r="AR24">
        <f t="shared" si="22"/>
        <v>8</v>
      </c>
      <c r="AS24">
        <f t="shared" si="23"/>
        <v>10</v>
      </c>
      <c r="AT24">
        <f t="shared" si="28"/>
        <v>-3</v>
      </c>
      <c r="AU24">
        <f t="shared" si="29"/>
        <v>-3</v>
      </c>
      <c r="AV24">
        <f t="shared" si="30"/>
        <v>12</v>
      </c>
      <c r="AW24">
        <f t="shared" si="31"/>
        <v>18</v>
      </c>
      <c r="AX24">
        <f t="shared" si="32"/>
        <v>-6</v>
      </c>
      <c r="AY24">
        <f t="shared" si="33"/>
        <v>1.6666666666666667</v>
      </c>
      <c r="AZ24">
        <f t="shared" si="34"/>
        <v>1.75</v>
      </c>
      <c r="BA24">
        <f t="shared" si="35"/>
        <v>2.6666666666666665</v>
      </c>
      <c r="BB24">
        <f t="shared" si="36"/>
        <v>2.5</v>
      </c>
      <c r="BC24">
        <f t="shared" si="24"/>
        <v>1.7142857142857142</v>
      </c>
      <c r="BD24">
        <f t="shared" si="25"/>
        <v>2.5714285714285716</v>
      </c>
      <c r="BG24">
        <f t="shared" si="26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R25" s="2" t="str">
        <f t="shared" si="1"/>
        <v>NYI</v>
      </c>
      <c r="V25" s="4"/>
      <c r="Z25" t="s">
        <v>10</v>
      </c>
      <c r="AA25">
        <f t="shared" si="6"/>
        <v>5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27"/>
        <v>5</v>
      </c>
      <c r="AF25">
        <f t="shared" si="10"/>
        <v>2</v>
      </c>
      <c r="AG25">
        <f t="shared" si="11"/>
        <v>3</v>
      </c>
      <c r="AH25">
        <f t="shared" si="12"/>
        <v>1</v>
      </c>
      <c r="AI25">
        <f t="shared" si="13"/>
        <v>4</v>
      </c>
      <c r="AJ25">
        <f t="shared" si="14"/>
        <v>1</v>
      </c>
      <c r="AK25">
        <f t="shared" si="15"/>
        <v>1</v>
      </c>
      <c r="AL25">
        <f t="shared" si="16"/>
        <v>0</v>
      </c>
      <c r="AM25">
        <f t="shared" si="17"/>
        <v>3</v>
      </c>
      <c r="AN25">
        <f t="shared" si="18"/>
        <v>2</v>
      </c>
      <c r="AO25">
        <f t="shared" si="19"/>
        <v>3</v>
      </c>
      <c r="AP25">
        <f t="shared" si="20"/>
        <v>9</v>
      </c>
      <c r="AQ25">
        <f t="shared" si="21"/>
        <v>5</v>
      </c>
      <c r="AR25">
        <f t="shared" si="22"/>
        <v>8</v>
      </c>
      <c r="AS25">
        <f t="shared" si="23"/>
        <v>12</v>
      </c>
      <c r="AT25">
        <f t="shared" si="28"/>
        <v>1</v>
      </c>
      <c r="AU25">
        <f t="shared" si="29"/>
        <v>-7</v>
      </c>
      <c r="AV25">
        <f t="shared" si="30"/>
        <v>14</v>
      </c>
      <c r="AW25">
        <f t="shared" si="31"/>
        <v>20</v>
      </c>
      <c r="AX25">
        <f t="shared" si="32"/>
        <v>-6</v>
      </c>
      <c r="AY25">
        <f t="shared" si="33"/>
        <v>4.5</v>
      </c>
      <c r="AZ25">
        <f t="shared" si="34"/>
        <v>1.6666666666666667</v>
      </c>
      <c r="BA25">
        <f t="shared" si="35"/>
        <v>4</v>
      </c>
      <c r="BB25">
        <f t="shared" si="36"/>
        <v>4</v>
      </c>
      <c r="BC25">
        <f t="shared" si="24"/>
        <v>2.8</v>
      </c>
      <c r="BD25">
        <f t="shared" si="25"/>
        <v>4</v>
      </c>
      <c r="BG25">
        <f t="shared" si="26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R26" s="2" t="str">
        <f t="shared" si="1"/>
        <v>TBL</v>
      </c>
      <c r="V26" s="4"/>
      <c r="Z26" t="s">
        <v>13</v>
      </c>
      <c r="AA26">
        <f t="shared" si="6"/>
        <v>4</v>
      </c>
      <c r="AB26">
        <f t="shared" si="7"/>
        <v>6</v>
      </c>
      <c r="AC26">
        <f t="shared" si="8"/>
        <v>6</v>
      </c>
      <c r="AD26">
        <f t="shared" si="9"/>
        <v>0</v>
      </c>
      <c r="AE26">
        <f t="shared" si="27"/>
        <v>16</v>
      </c>
      <c r="AF26">
        <f t="shared" si="10"/>
        <v>8</v>
      </c>
      <c r="AG26">
        <f t="shared" si="11"/>
        <v>8</v>
      </c>
      <c r="AH26">
        <f t="shared" si="12"/>
        <v>10</v>
      </c>
      <c r="AI26">
        <f t="shared" si="13"/>
        <v>6</v>
      </c>
      <c r="AJ26">
        <f t="shared" si="14"/>
        <v>5</v>
      </c>
      <c r="AK26">
        <f t="shared" si="15"/>
        <v>3</v>
      </c>
      <c r="AL26">
        <f t="shared" si="16"/>
        <v>5</v>
      </c>
      <c r="AM26">
        <f t="shared" si="17"/>
        <v>3</v>
      </c>
      <c r="AN26">
        <f t="shared" si="18"/>
        <v>2</v>
      </c>
      <c r="AO26">
        <f t="shared" si="19"/>
        <v>2</v>
      </c>
      <c r="AP26">
        <f t="shared" si="20"/>
        <v>8</v>
      </c>
      <c r="AQ26">
        <f t="shared" si="21"/>
        <v>7</v>
      </c>
      <c r="AR26">
        <f t="shared" si="22"/>
        <v>4</v>
      </c>
      <c r="AS26">
        <f t="shared" si="23"/>
        <v>3</v>
      </c>
      <c r="AT26">
        <f t="shared" si="28"/>
        <v>4</v>
      </c>
      <c r="AU26">
        <f t="shared" si="29"/>
        <v>4</v>
      </c>
      <c r="AV26">
        <f t="shared" si="30"/>
        <v>15</v>
      </c>
      <c r="AW26">
        <f t="shared" si="31"/>
        <v>7</v>
      </c>
      <c r="AX26">
        <f t="shared" si="32"/>
        <v>8</v>
      </c>
      <c r="AY26">
        <f t="shared" si="33"/>
        <v>4</v>
      </c>
      <c r="AZ26">
        <f t="shared" si="34"/>
        <v>3.5</v>
      </c>
      <c r="BA26">
        <f t="shared" si="35"/>
        <v>2</v>
      </c>
      <c r="BB26">
        <f t="shared" si="36"/>
        <v>1.5</v>
      </c>
      <c r="BC26">
        <f t="shared" si="24"/>
        <v>3.75</v>
      </c>
      <c r="BD26">
        <f t="shared" si="25"/>
        <v>1.75</v>
      </c>
      <c r="BG26">
        <f t="shared" si="26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R27" s="2" t="str">
        <f t="shared" si="1"/>
        <v>BOS</v>
      </c>
      <c r="V27" s="4"/>
      <c r="Z27" t="s">
        <v>1</v>
      </c>
      <c r="AA27">
        <f t="shared" si="6"/>
        <v>5</v>
      </c>
      <c r="AB27">
        <f t="shared" si="7"/>
        <v>6</v>
      </c>
      <c r="AC27">
        <f t="shared" si="8"/>
        <v>0</v>
      </c>
      <c r="AD27">
        <f t="shared" si="9"/>
        <v>0</v>
      </c>
      <c r="AE27">
        <f t="shared" si="27"/>
        <v>11</v>
      </c>
      <c r="AF27">
        <f t="shared" si="10"/>
        <v>6</v>
      </c>
      <c r="AG27">
        <f t="shared" si="11"/>
        <v>5</v>
      </c>
      <c r="AH27">
        <f t="shared" si="12"/>
        <v>6</v>
      </c>
      <c r="AI27">
        <f t="shared" si="13"/>
        <v>5</v>
      </c>
      <c r="AJ27">
        <f t="shared" si="14"/>
        <v>4</v>
      </c>
      <c r="AK27">
        <f t="shared" si="15"/>
        <v>2</v>
      </c>
      <c r="AL27">
        <f t="shared" si="16"/>
        <v>2</v>
      </c>
      <c r="AM27">
        <f t="shared" si="17"/>
        <v>3</v>
      </c>
      <c r="AN27">
        <f t="shared" si="18"/>
        <v>3</v>
      </c>
      <c r="AO27">
        <f t="shared" si="19"/>
        <v>2</v>
      </c>
      <c r="AP27">
        <f t="shared" si="20"/>
        <v>14</v>
      </c>
      <c r="AQ27">
        <f t="shared" si="21"/>
        <v>5</v>
      </c>
      <c r="AR27">
        <f t="shared" si="22"/>
        <v>7</v>
      </c>
      <c r="AS27">
        <f t="shared" si="23"/>
        <v>5</v>
      </c>
      <c r="AT27">
        <f t="shared" si="28"/>
        <v>7</v>
      </c>
      <c r="AU27">
        <f t="shared" si="29"/>
        <v>0</v>
      </c>
      <c r="AV27">
        <f t="shared" si="30"/>
        <v>19</v>
      </c>
      <c r="AW27">
        <f t="shared" si="31"/>
        <v>12</v>
      </c>
      <c r="AX27">
        <f t="shared" si="32"/>
        <v>7</v>
      </c>
      <c r="AY27">
        <f t="shared" si="33"/>
        <v>4.666666666666667</v>
      </c>
      <c r="AZ27">
        <f t="shared" si="34"/>
        <v>2.5</v>
      </c>
      <c r="BA27">
        <f t="shared" si="35"/>
        <v>2.3333333333333335</v>
      </c>
      <c r="BB27">
        <f t="shared" si="36"/>
        <v>2.5</v>
      </c>
      <c r="BC27">
        <f t="shared" si="24"/>
        <v>3.8</v>
      </c>
      <c r="BD27">
        <f t="shared" si="25"/>
        <v>2.4</v>
      </c>
      <c r="BG27">
        <f t="shared" si="26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R28" s="2" t="str">
        <f t="shared" si="1"/>
        <v>DAL</v>
      </c>
      <c r="V28" s="4"/>
      <c r="Z28" t="s">
        <v>0</v>
      </c>
      <c r="AA28">
        <f t="shared" si="6"/>
        <v>5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27"/>
        <v>5</v>
      </c>
      <c r="AF28">
        <f t="shared" si="10"/>
        <v>2</v>
      </c>
      <c r="AG28">
        <f t="shared" si="11"/>
        <v>3</v>
      </c>
      <c r="AH28">
        <f t="shared" si="12"/>
        <v>1</v>
      </c>
      <c r="AI28">
        <f t="shared" si="13"/>
        <v>4</v>
      </c>
      <c r="AJ28">
        <f t="shared" si="14"/>
        <v>1</v>
      </c>
      <c r="AK28">
        <f t="shared" si="15"/>
        <v>1</v>
      </c>
      <c r="AL28">
        <f t="shared" si="16"/>
        <v>0</v>
      </c>
      <c r="AM28">
        <f t="shared" si="17"/>
        <v>3</v>
      </c>
      <c r="AN28">
        <f t="shared" si="18"/>
        <v>2</v>
      </c>
      <c r="AO28">
        <f t="shared" si="19"/>
        <v>3</v>
      </c>
      <c r="AP28">
        <f t="shared" si="20"/>
        <v>5</v>
      </c>
      <c r="AQ28">
        <f t="shared" si="21"/>
        <v>7</v>
      </c>
      <c r="AR28">
        <f t="shared" si="22"/>
        <v>5</v>
      </c>
      <c r="AS28">
        <f t="shared" si="23"/>
        <v>14</v>
      </c>
      <c r="AT28">
        <f t="shared" si="28"/>
        <v>0</v>
      </c>
      <c r="AU28">
        <f t="shared" si="29"/>
        <v>-7</v>
      </c>
      <c r="AV28">
        <f t="shared" si="30"/>
        <v>12</v>
      </c>
      <c r="AW28">
        <f t="shared" si="31"/>
        <v>19</v>
      </c>
      <c r="AX28">
        <f t="shared" si="32"/>
        <v>-7</v>
      </c>
      <c r="AY28">
        <f t="shared" si="33"/>
        <v>2.5</v>
      </c>
      <c r="AZ28">
        <f t="shared" si="34"/>
        <v>2.3333333333333335</v>
      </c>
      <c r="BA28">
        <f t="shared" si="35"/>
        <v>2.5</v>
      </c>
      <c r="BB28">
        <f t="shared" si="36"/>
        <v>4.666666666666667</v>
      </c>
      <c r="BC28">
        <f t="shared" si="24"/>
        <v>2.4</v>
      </c>
      <c r="BD28">
        <f t="shared" si="25"/>
        <v>3.8</v>
      </c>
      <c r="BG28">
        <f t="shared" si="26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R29" s="2" t="str">
        <f t="shared" si="1"/>
        <v>COL</v>
      </c>
      <c r="V29" s="4"/>
      <c r="Z29" t="s">
        <v>12</v>
      </c>
      <c r="AA29">
        <f t="shared" si="6"/>
        <v>4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27"/>
        <v>4</v>
      </c>
      <c r="AF29">
        <f t="shared" si="10"/>
        <v>2</v>
      </c>
      <c r="AG29">
        <f t="shared" si="11"/>
        <v>2</v>
      </c>
      <c r="AH29">
        <f t="shared" si="12"/>
        <v>0</v>
      </c>
      <c r="AI29">
        <f t="shared" si="13"/>
        <v>4</v>
      </c>
      <c r="AJ29">
        <f t="shared" si="14"/>
        <v>0</v>
      </c>
      <c r="AK29">
        <f t="shared" si="15"/>
        <v>2</v>
      </c>
      <c r="AL29">
        <f t="shared" si="16"/>
        <v>0</v>
      </c>
      <c r="AM29">
        <f t="shared" si="17"/>
        <v>2</v>
      </c>
      <c r="AN29">
        <f t="shared" si="18"/>
        <v>2</v>
      </c>
      <c r="AO29">
        <f t="shared" si="19"/>
        <v>2</v>
      </c>
      <c r="AP29">
        <f t="shared" si="20"/>
        <v>3</v>
      </c>
      <c r="AQ29">
        <f t="shared" si="21"/>
        <v>4</v>
      </c>
      <c r="AR29">
        <f t="shared" si="22"/>
        <v>7</v>
      </c>
      <c r="AS29">
        <f t="shared" si="23"/>
        <v>8</v>
      </c>
      <c r="AT29">
        <f t="shared" si="28"/>
        <v>-4</v>
      </c>
      <c r="AU29">
        <f t="shared" si="29"/>
        <v>-4</v>
      </c>
      <c r="AV29">
        <f t="shared" si="30"/>
        <v>7</v>
      </c>
      <c r="AW29">
        <f t="shared" si="31"/>
        <v>15</v>
      </c>
      <c r="AX29">
        <f t="shared" si="32"/>
        <v>-8</v>
      </c>
      <c r="AY29">
        <f t="shared" si="33"/>
        <v>1.5</v>
      </c>
      <c r="AZ29">
        <f t="shared" si="34"/>
        <v>2</v>
      </c>
      <c r="BA29">
        <f t="shared" si="35"/>
        <v>3.5</v>
      </c>
      <c r="BB29">
        <f t="shared" si="36"/>
        <v>4</v>
      </c>
      <c r="BC29">
        <f t="shared" si="24"/>
        <v>1.75</v>
      </c>
      <c r="BD29">
        <f t="shared" si="25"/>
        <v>3.75</v>
      </c>
      <c r="BG29">
        <f t="shared" si="26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R30" s="2" t="str">
        <f t="shared" si="1"/>
        <v>VAN</v>
      </c>
      <c r="V30" s="4"/>
      <c r="Z30" t="s">
        <v>17</v>
      </c>
      <c r="AA30">
        <f t="shared" si="6"/>
        <v>6</v>
      </c>
      <c r="AB30">
        <f t="shared" si="7"/>
        <v>7</v>
      </c>
      <c r="AC30">
        <f t="shared" si="8"/>
        <v>0</v>
      </c>
      <c r="AD30">
        <f t="shared" si="9"/>
        <v>0</v>
      </c>
      <c r="AE30">
        <f t="shared" si="27"/>
        <v>13</v>
      </c>
      <c r="AF30">
        <f t="shared" si="10"/>
        <v>7</v>
      </c>
      <c r="AG30">
        <f t="shared" si="11"/>
        <v>6</v>
      </c>
      <c r="AH30">
        <f t="shared" si="12"/>
        <v>7</v>
      </c>
      <c r="AI30">
        <f t="shared" si="13"/>
        <v>6</v>
      </c>
      <c r="AJ30">
        <f t="shared" si="14"/>
        <v>3</v>
      </c>
      <c r="AK30">
        <f t="shared" si="15"/>
        <v>4</v>
      </c>
      <c r="AL30">
        <f t="shared" si="16"/>
        <v>4</v>
      </c>
      <c r="AM30">
        <f t="shared" si="17"/>
        <v>2</v>
      </c>
      <c r="AN30">
        <f t="shared" si="18"/>
        <v>3</v>
      </c>
      <c r="AO30">
        <f t="shared" si="19"/>
        <v>3</v>
      </c>
      <c r="AP30">
        <f t="shared" si="20"/>
        <v>6</v>
      </c>
      <c r="AQ30">
        <f t="shared" si="21"/>
        <v>7</v>
      </c>
      <c r="AR30">
        <f t="shared" si="22"/>
        <v>8</v>
      </c>
      <c r="AS30">
        <f t="shared" si="23"/>
        <v>4</v>
      </c>
      <c r="AT30">
        <f t="shared" si="28"/>
        <v>-2</v>
      </c>
      <c r="AU30">
        <f t="shared" si="29"/>
        <v>3</v>
      </c>
      <c r="AV30">
        <f t="shared" si="30"/>
        <v>13</v>
      </c>
      <c r="AW30">
        <f t="shared" si="31"/>
        <v>12</v>
      </c>
      <c r="AX30">
        <f t="shared" si="32"/>
        <v>1</v>
      </c>
      <c r="AY30">
        <f t="shared" si="33"/>
        <v>2</v>
      </c>
      <c r="AZ30">
        <f t="shared" si="34"/>
        <v>2.3333333333333335</v>
      </c>
      <c r="BA30">
        <f t="shared" si="35"/>
        <v>2.6666666666666665</v>
      </c>
      <c r="BB30">
        <f t="shared" si="36"/>
        <v>1.3333333333333333</v>
      </c>
      <c r="BC30">
        <f t="shared" si="24"/>
        <v>2.1666666666666665</v>
      </c>
      <c r="BD30">
        <f t="shared" si="25"/>
        <v>2</v>
      </c>
      <c r="BG30">
        <f t="shared" si="26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R31" s="2" t="str">
        <f t="shared" si="1"/>
        <v>NYR</v>
      </c>
      <c r="V31" s="4"/>
      <c r="Z31" t="s">
        <v>21</v>
      </c>
      <c r="AA31">
        <f t="shared" si="6"/>
        <v>5</v>
      </c>
      <c r="AB31">
        <f t="shared" si="7"/>
        <v>7</v>
      </c>
      <c r="AC31">
        <f t="shared" si="8"/>
        <v>6</v>
      </c>
      <c r="AD31">
        <f t="shared" si="9"/>
        <v>4</v>
      </c>
      <c r="AE31">
        <f t="shared" si="27"/>
        <v>22</v>
      </c>
      <c r="AF31">
        <f t="shared" si="10"/>
        <v>11</v>
      </c>
      <c r="AG31">
        <f t="shared" si="11"/>
        <v>11</v>
      </c>
      <c r="AH31">
        <f t="shared" si="12"/>
        <v>11</v>
      </c>
      <c r="AI31">
        <f t="shared" si="13"/>
        <v>11</v>
      </c>
      <c r="AJ31">
        <f t="shared" si="14"/>
        <v>6</v>
      </c>
      <c r="AK31">
        <f t="shared" si="15"/>
        <v>3</v>
      </c>
      <c r="AL31">
        <f t="shared" si="16"/>
        <v>5</v>
      </c>
      <c r="AM31">
        <f t="shared" si="17"/>
        <v>6</v>
      </c>
      <c r="AN31">
        <f t="shared" si="18"/>
        <v>3</v>
      </c>
      <c r="AO31">
        <f t="shared" si="19"/>
        <v>2</v>
      </c>
      <c r="AP31">
        <f t="shared" si="20"/>
        <v>15</v>
      </c>
      <c r="AQ31">
        <f t="shared" si="21"/>
        <v>2</v>
      </c>
      <c r="AR31">
        <f t="shared" si="22"/>
        <v>12</v>
      </c>
      <c r="AS31">
        <f t="shared" si="23"/>
        <v>6</v>
      </c>
      <c r="AT31">
        <f t="shared" si="28"/>
        <v>3</v>
      </c>
      <c r="AU31">
        <f t="shared" si="29"/>
        <v>-4</v>
      </c>
      <c r="AV31">
        <f t="shared" si="30"/>
        <v>17</v>
      </c>
      <c r="AW31">
        <f t="shared" si="31"/>
        <v>18</v>
      </c>
      <c r="AX31">
        <f t="shared" si="32"/>
        <v>-1</v>
      </c>
      <c r="AY31">
        <f t="shared" si="33"/>
        <v>5</v>
      </c>
      <c r="AZ31">
        <f t="shared" si="34"/>
        <v>1</v>
      </c>
      <c r="BA31">
        <f t="shared" si="35"/>
        <v>4</v>
      </c>
      <c r="BB31">
        <f t="shared" si="36"/>
        <v>3</v>
      </c>
      <c r="BC31">
        <f t="shared" si="24"/>
        <v>3.4</v>
      </c>
      <c r="BD31">
        <f t="shared" si="25"/>
        <v>3.6</v>
      </c>
      <c r="BG31">
        <f t="shared" si="26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R32" s="2" t="str">
        <f t="shared" si="1"/>
        <v>EDM</v>
      </c>
      <c r="V32" s="4"/>
      <c r="Z32" t="s">
        <v>20</v>
      </c>
      <c r="AA32">
        <f t="shared" si="6"/>
        <v>5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27"/>
        <v>5</v>
      </c>
      <c r="AF32">
        <f t="shared" si="10"/>
        <v>2</v>
      </c>
      <c r="AG32">
        <f t="shared" si="11"/>
        <v>3</v>
      </c>
      <c r="AH32">
        <f t="shared" si="12"/>
        <v>2</v>
      </c>
      <c r="AI32">
        <f t="shared" si="13"/>
        <v>3</v>
      </c>
      <c r="AJ32">
        <f t="shared" si="14"/>
        <v>1</v>
      </c>
      <c r="AK32">
        <f t="shared" si="15"/>
        <v>1</v>
      </c>
      <c r="AL32">
        <f t="shared" si="16"/>
        <v>1</v>
      </c>
      <c r="AM32">
        <f t="shared" si="17"/>
        <v>2</v>
      </c>
      <c r="AN32">
        <f t="shared" si="18"/>
        <v>2</v>
      </c>
      <c r="AO32">
        <f t="shared" si="19"/>
        <v>3</v>
      </c>
      <c r="AP32">
        <f t="shared" si="20"/>
        <v>6</v>
      </c>
      <c r="AQ32">
        <f t="shared" si="21"/>
        <v>12</v>
      </c>
      <c r="AR32">
        <f t="shared" si="22"/>
        <v>2</v>
      </c>
      <c r="AS32">
        <f t="shared" si="23"/>
        <v>15</v>
      </c>
      <c r="AT32">
        <f t="shared" si="28"/>
        <v>4</v>
      </c>
      <c r="AU32">
        <f t="shared" si="29"/>
        <v>-3</v>
      </c>
      <c r="AV32">
        <f t="shared" si="30"/>
        <v>18</v>
      </c>
      <c r="AW32">
        <f t="shared" si="31"/>
        <v>17</v>
      </c>
      <c r="AX32">
        <f t="shared" si="32"/>
        <v>1</v>
      </c>
      <c r="AY32">
        <f t="shared" si="33"/>
        <v>3</v>
      </c>
      <c r="AZ32">
        <f t="shared" si="34"/>
        <v>4</v>
      </c>
      <c r="BA32">
        <f t="shared" si="35"/>
        <v>1</v>
      </c>
      <c r="BB32">
        <f t="shared" si="36"/>
        <v>5</v>
      </c>
      <c r="BC32">
        <f t="shared" si="24"/>
        <v>3.6</v>
      </c>
      <c r="BD32">
        <f t="shared" si="25"/>
        <v>3.4</v>
      </c>
      <c r="BG32">
        <f t="shared" si="26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R33" s="2" t="str">
        <f t="shared" si="1"/>
        <v>FLA</v>
      </c>
      <c r="V33" s="4"/>
      <c r="Z33" t="s">
        <v>16</v>
      </c>
      <c r="AA33">
        <f t="shared" si="6"/>
        <v>6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27"/>
        <v>6</v>
      </c>
      <c r="AF33">
        <f t="shared" si="10"/>
        <v>3</v>
      </c>
      <c r="AG33">
        <f t="shared" si="11"/>
        <v>3</v>
      </c>
      <c r="AH33">
        <f t="shared" si="12"/>
        <v>2</v>
      </c>
      <c r="AI33">
        <f t="shared" si="13"/>
        <v>4</v>
      </c>
      <c r="AJ33">
        <f t="shared" si="14"/>
        <v>0</v>
      </c>
      <c r="AK33">
        <f t="shared" si="15"/>
        <v>3</v>
      </c>
      <c r="AL33">
        <f t="shared" si="16"/>
        <v>2</v>
      </c>
      <c r="AM33">
        <f t="shared" si="17"/>
        <v>1</v>
      </c>
      <c r="AN33">
        <f t="shared" si="18"/>
        <v>3</v>
      </c>
      <c r="AO33">
        <f t="shared" si="19"/>
        <v>3</v>
      </c>
      <c r="AP33">
        <f t="shared" si="20"/>
        <v>4</v>
      </c>
      <c r="AQ33">
        <f t="shared" si="21"/>
        <v>8</v>
      </c>
      <c r="AR33">
        <f t="shared" si="22"/>
        <v>7</v>
      </c>
      <c r="AS33">
        <f t="shared" si="23"/>
        <v>6</v>
      </c>
      <c r="AT33">
        <f t="shared" si="28"/>
        <v>-3</v>
      </c>
      <c r="AU33">
        <f t="shared" si="29"/>
        <v>2</v>
      </c>
      <c r="AV33">
        <f t="shared" si="30"/>
        <v>12</v>
      </c>
      <c r="AW33">
        <f t="shared" si="31"/>
        <v>13</v>
      </c>
      <c r="AX33">
        <f t="shared" si="32"/>
        <v>-1</v>
      </c>
      <c r="AY33">
        <f t="shared" si="33"/>
        <v>1.3333333333333333</v>
      </c>
      <c r="AZ33">
        <f t="shared" si="34"/>
        <v>2.6666666666666665</v>
      </c>
      <c r="BA33">
        <f t="shared" si="35"/>
        <v>2.3333333333333335</v>
      </c>
      <c r="BB33">
        <f t="shared" si="36"/>
        <v>2</v>
      </c>
      <c r="BC33">
        <f t="shared" si="24"/>
        <v>2</v>
      </c>
      <c r="BD33">
        <f t="shared" si="25"/>
        <v>2.1666666666666665</v>
      </c>
      <c r="BG33">
        <f t="shared" si="26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R34" s="2" t="str">
        <f t="shared" ref="R34:R65" si="37">IF(N34&gt;O34,J34,K34)</f>
        <v>DAL</v>
      </c>
      <c r="V34" s="4"/>
      <c r="Z34" t="s">
        <v>19</v>
      </c>
      <c r="AA34">
        <f t="shared" si="6"/>
        <v>7</v>
      </c>
      <c r="AB34">
        <f t="shared" si="7"/>
        <v>6</v>
      </c>
      <c r="AC34">
        <f t="shared" si="8"/>
        <v>6</v>
      </c>
      <c r="AD34">
        <f t="shared" si="9"/>
        <v>0</v>
      </c>
      <c r="AE34">
        <f t="shared" si="27"/>
        <v>19</v>
      </c>
      <c r="AF34">
        <f t="shared" si="10"/>
        <v>10</v>
      </c>
      <c r="AG34">
        <f t="shared" si="11"/>
        <v>9</v>
      </c>
      <c r="AH34">
        <f t="shared" si="12"/>
        <v>10</v>
      </c>
      <c r="AI34">
        <f t="shared" si="13"/>
        <v>9</v>
      </c>
      <c r="AJ34">
        <f t="shared" si="14"/>
        <v>4</v>
      </c>
      <c r="AK34">
        <f t="shared" si="15"/>
        <v>6</v>
      </c>
      <c r="AL34">
        <f t="shared" si="16"/>
        <v>6</v>
      </c>
      <c r="AM34">
        <f t="shared" si="17"/>
        <v>3</v>
      </c>
      <c r="AN34">
        <f t="shared" si="18"/>
        <v>4</v>
      </c>
      <c r="AO34">
        <f t="shared" si="19"/>
        <v>3</v>
      </c>
      <c r="AP34">
        <f t="shared" si="20"/>
        <v>10</v>
      </c>
      <c r="AQ34">
        <f t="shared" si="21"/>
        <v>7</v>
      </c>
      <c r="AR34">
        <f t="shared" si="22"/>
        <v>10</v>
      </c>
      <c r="AS34">
        <f t="shared" si="23"/>
        <v>6</v>
      </c>
      <c r="AT34">
        <f t="shared" si="28"/>
        <v>0</v>
      </c>
      <c r="AU34">
        <f t="shared" si="29"/>
        <v>1</v>
      </c>
      <c r="AV34">
        <f t="shared" si="30"/>
        <v>17</v>
      </c>
      <c r="AW34">
        <f t="shared" si="31"/>
        <v>16</v>
      </c>
      <c r="AX34">
        <f t="shared" si="32"/>
        <v>1</v>
      </c>
      <c r="AY34">
        <f t="shared" si="33"/>
        <v>2.5</v>
      </c>
      <c r="AZ34">
        <f t="shared" si="34"/>
        <v>2.3333333333333335</v>
      </c>
      <c r="BA34">
        <f t="shared" si="35"/>
        <v>2.5</v>
      </c>
      <c r="BB34">
        <f t="shared" si="36"/>
        <v>2</v>
      </c>
      <c r="BC34">
        <f t="shared" si="24"/>
        <v>2.4285714285714284</v>
      </c>
      <c r="BD34">
        <f t="shared" si="25"/>
        <v>2.2857142857142856</v>
      </c>
      <c r="BG34">
        <f t="shared" si="26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8">IF($N35=$O35, 0, IF($J35=$L35, IF($N35&gt;$O35, 1, 0), IF($O35&gt;$N35, 1, 0)))</f>
        <v>1</v>
      </c>
      <c r="R35" s="2" t="str">
        <f t="shared" si="37"/>
        <v>TOR</v>
      </c>
      <c r="V35" s="4"/>
      <c r="Z35" t="s">
        <v>15</v>
      </c>
      <c r="AA35">
        <f t="shared" si="6"/>
        <v>5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27"/>
        <v>5</v>
      </c>
      <c r="AF35">
        <f t="shared" si="10"/>
        <v>3</v>
      </c>
      <c r="AG35">
        <f t="shared" si="11"/>
        <v>2</v>
      </c>
      <c r="AH35">
        <f t="shared" si="12"/>
        <v>1</v>
      </c>
      <c r="AI35">
        <f t="shared" si="13"/>
        <v>4</v>
      </c>
      <c r="AJ35">
        <f t="shared" si="14"/>
        <v>1</v>
      </c>
      <c r="AK35">
        <f t="shared" si="15"/>
        <v>2</v>
      </c>
      <c r="AL35">
        <f t="shared" si="16"/>
        <v>0</v>
      </c>
      <c r="AM35">
        <f t="shared" si="17"/>
        <v>2</v>
      </c>
      <c r="AN35">
        <f t="shared" si="18"/>
        <v>3</v>
      </c>
      <c r="AO35">
        <f t="shared" si="19"/>
        <v>2</v>
      </c>
      <c r="AP35">
        <f t="shared" si="20"/>
        <v>12</v>
      </c>
      <c r="AQ35">
        <f t="shared" si="21"/>
        <v>3</v>
      </c>
      <c r="AR35">
        <f t="shared" si="22"/>
        <v>17</v>
      </c>
      <c r="AS35">
        <f t="shared" si="23"/>
        <v>11</v>
      </c>
      <c r="AT35">
        <f t="shared" si="28"/>
        <v>-5</v>
      </c>
      <c r="AU35">
        <f t="shared" si="29"/>
        <v>-8</v>
      </c>
      <c r="AV35">
        <f t="shared" si="30"/>
        <v>15</v>
      </c>
      <c r="AW35">
        <f t="shared" si="31"/>
        <v>28</v>
      </c>
      <c r="AX35">
        <f t="shared" si="32"/>
        <v>-13</v>
      </c>
      <c r="AY35">
        <f t="shared" si="33"/>
        <v>4</v>
      </c>
      <c r="AZ35">
        <f t="shared" si="34"/>
        <v>1.5</v>
      </c>
      <c r="BA35">
        <f t="shared" si="35"/>
        <v>5.666666666666667</v>
      </c>
      <c r="BB35">
        <f t="shared" si="36"/>
        <v>5.5</v>
      </c>
      <c r="BC35">
        <f t="shared" si="24"/>
        <v>3</v>
      </c>
      <c r="BD35">
        <f t="shared" si="25"/>
        <v>5.6</v>
      </c>
      <c r="BG35">
        <f t="shared" si="26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8"/>
        <v>1</v>
      </c>
      <c r="R36" s="2" t="str">
        <f t="shared" si="37"/>
        <v>CAR</v>
      </c>
      <c r="V36" s="4"/>
      <c r="Z36" t="s">
        <v>14</v>
      </c>
      <c r="AA36">
        <f t="shared" si="6"/>
        <v>5</v>
      </c>
      <c r="AB36">
        <f t="shared" si="7"/>
        <v>6</v>
      </c>
      <c r="AC36">
        <f t="shared" si="8"/>
        <v>0</v>
      </c>
      <c r="AD36">
        <f t="shared" si="9"/>
        <v>0</v>
      </c>
      <c r="AE36">
        <f t="shared" si="27"/>
        <v>11</v>
      </c>
      <c r="AF36">
        <f t="shared" si="10"/>
        <v>5</v>
      </c>
      <c r="AG36">
        <f t="shared" si="11"/>
        <v>6</v>
      </c>
      <c r="AH36">
        <f t="shared" si="12"/>
        <v>6</v>
      </c>
      <c r="AI36">
        <f t="shared" si="13"/>
        <v>5</v>
      </c>
      <c r="AJ36">
        <f t="shared" si="14"/>
        <v>2</v>
      </c>
      <c r="AK36">
        <f t="shared" si="15"/>
        <v>3</v>
      </c>
      <c r="AL36">
        <f t="shared" si="16"/>
        <v>4</v>
      </c>
      <c r="AM36">
        <f t="shared" si="17"/>
        <v>2</v>
      </c>
      <c r="AN36">
        <f t="shared" si="18"/>
        <v>2</v>
      </c>
      <c r="AO36">
        <f t="shared" si="19"/>
        <v>3</v>
      </c>
      <c r="AP36">
        <f t="shared" si="20"/>
        <v>11</v>
      </c>
      <c r="AQ36">
        <f t="shared" si="21"/>
        <v>17</v>
      </c>
      <c r="AR36">
        <f t="shared" si="22"/>
        <v>3</v>
      </c>
      <c r="AS36">
        <f t="shared" si="23"/>
        <v>12</v>
      </c>
      <c r="AT36">
        <f t="shared" si="28"/>
        <v>8</v>
      </c>
      <c r="AU36">
        <f t="shared" si="29"/>
        <v>5</v>
      </c>
      <c r="AV36">
        <f t="shared" si="30"/>
        <v>28</v>
      </c>
      <c r="AW36">
        <f t="shared" si="31"/>
        <v>15</v>
      </c>
      <c r="AX36">
        <f t="shared" si="32"/>
        <v>13</v>
      </c>
      <c r="AY36">
        <f t="shared" si="33"/>
        <v>5.5</v>
      </c>
      <c r="AZ36">
        <f t="shared" si="34"/>
        <v>5.666666666666667</v>
      </c>
      <c r="BA36">
        <f t="shared" si="35"/>
        <v>1.5</v>
      </c>
      <c r="BB36">
        <f t="shared" si="36"/>
        <v>4</v>
      </c>
      <c r="BC36">
        <f t="shared" si="24"/>
        <v>5.6</v>
      </c>
      <c r="BD36">
        <f t="shared" si="25"/>
        <v>3</v>
      </c>
      <c r="BG36">
        <f t="shared" si="26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8"/>
        <v>0</v>
      </c>
      <c r="R37" s="2" t="str">
        <f t="shared" si="37"/>
        <v>COL</v>
      </c>
      <c r="V37" s="4"/>
      <c r="Z37" t="s">
        <v>18</v>
      </c>
      <c r="AA37">
        <f t="shared" si="6"/>
        <v>7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27"/>
        <v>7</v>
      </c>
      <c r="AF37">
        <f t="shared" si="10"/>
        <v>3</v>
      </c>
      <c r="AG37">
        <f t="shared" si="11"/>
        <v>4</v>
      </c>
      <c r="AH37">
        <f t="shared" si="12"/>
        <v>3</v>
      </c>
      <c r="AI37">
        <f t="shared" si="13"/>
        <v>4</v>
      </c>
      <c r="AJ37">
        <f t="shared" si="14"/>
        <v>1</v>
      </c>
      <c r="AK37">
        <f t="shared" si="15"/>
        <v>2</v>
      </c>
      <c r="AL37">
        <f t="shared" si="16"/>
        <v>2</v>
      </c>
      <c r="AM37">
        <f t="shared" si="17"/>
        <v>2</v>
      </c>
      <c r="AN37">
        <f t="shared" si="18"/>
        <v>3</v>
      </c>
      <c r="AO37">
        <f t="shared" si="19"/>
        <v>4</v>
      </c>
      <c r="AP37">
        <f t="shared" si="20"/>
        <v>6</v>
      </c>
      <c r="AQ37">
        <f t="shared" si="21"/>
        <v>10</v>
      </c>
      <c r="AR37">
        <f t="shared" si="22"/>
        <v>7</v>
      </c>
      <c r="AS37">
        <f t="shared" si="23"/>
        <v>10</v>
      </c>
      <c r="AT37">
        <f t="shared" si="28"/>
        <v>-1</v>
      </c>
      <c r="AU37">
        <f t="shared" si="29"/>
        <v>0</v>
      </c>
      <c r="AV37">
        <f t="shared" si="30"/>
        <v>16</v>
      </c>
      <c r="AW37">
        <f t="shared" si="31"/>
        <v>17</v>
      </c>
      <c r="AX37">
        <f t="shared" si="32"/>
        <v>-1</v>
      </c>
      <c r="AY37">
        <f t="shared" si="33"/>
        <v>2</v>
      </c>
      <c r="AZ37">
        <f t="shared" si="34"/>
        <v>2.5</v>
      </c>
      <c r="BA37">
        <f t="shared" si="35"/>
        <v>2.3333333333333335</v>
      </c>
      <c r="BB37">
        <f t="shared" si="36"/>
        <v>2.5</v>
      </c>
      <c r="BC37">
        <f t="shared" si="24"/>
        <v>2.2857142857142856</v>
      </c>
      <c r="BD37">
        <f t="shared" si="25"/>
        <v>2.4285714285714284</v>
      </c>
      <c r="BG37">
        <f t="shared" si="26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8"/>
        <v>0</v>
      </c>
      <c r="R38" s="2" t="str">
        <f t="shared" si="37"/>
        <v>NSH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8"/>
        <v>1</v>
      </c>
      <c r="R39" s="2" t="str">
        <f t="shared" si="37"/>
        <v>DAL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8"/>
        <v>1</v>
      </c>
      <c r="R40" s="2" t="str">
        <f t="shared" si="37"/>
        <v>EDM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8"/>
        <v>1</v>
      </c>
      <c r="R41" s="2" t="str">
        <f t="shared" si="37"/>
        <v>TOR</v>
      </c>
      <c r="V41" s="4"/>
      <c r="Z41" t="s">
        <v>11</v>
      </c>
      <c r="AA41">
        <f>COUNTIFS($J$2:$J$100, Z41, $C$2:$C$100, 1) + COUNTIFS($K$2:$K$100, Z41, $C$2:$C$100, 1)</f>
        <v>5</v>
      </c>
      <c r="AB41">
        <f>COUNTIFS($J$2:$J$100, Z41, $C$2:$C$100, 2) + COUNTIFS($K$2:$K$100, Z41, $C$2:$C$100, 2)</f>
        <v>6</v>
      </c>
      <c r="AC41">
        <f>COUNTIFS($J$2:$J$100, Z41, $C$2:$C$100, 3) + COUNTIFS($K$2:$K$100, Z41, $C$2:$C$100, 3)</f>
        <v>6</v>
      </c>
      <c r="AD41">
        <f>COUNTIFS($J$2:$J$100, Z41, $C$2:$C$100, 4) + COUNTIFS($K$2:$K$100, Z41, $C$2:$C$100, 4)</f>
        <v>4</v>
      </c>
      <c r="AE41">
        <f>AA41+AB41+AC41+AD41</f>
        <v>21</v>
      </c>
      <c r="AF41">
        <f>COUNTIF($K$2:$K$100, Z41)</f>
        <v>11</v>
      </c>
      <c r="AG41">
        <f>COUNTIF($J$2:$J$100, Z41)</f>
        <v>10</v>
      </c>
      <c r="AH41">
        <f>AJ41+AL41</f>
        <v>14</v>
      </c>
      <c r="AI41">
        <f>AE41-AH41</f>
        <v>7</v>
      </c>
      <c r="AJ41">
        <f>SUMPRODUCT(($K$2:$K$100=Z41)*($O$2:$O$100&gt;$N$2:$N$100))</f>
        <v>8</v>
      </c>
      <c r="AK41">
        <f>SUMPRODUCT(($K$2:$K$100=Z22)*($O$2:$O$100&lt;$N$2:$N$100))</f>
        <v>3</v>
      </c>
      <c r="AL41">
        <f>SUMPRODUCT(($J$2:$J$100=Z41)*($O$2:$O$100&lt;$N$2:$N$100))</f>
        <v>6</v>
      </c>
      <c r="AM41">
        <f>SUMPRODUCT(($J$2:$J$100=Z41)*($O$2:$O$100&gt;$N$2:$N$100))</f>
        <v>2</v>
      </c>
      <c r="AN41">
        <f>COUNTIFS($K$2:$K$100,Z41,$C$2:$C$100,2)</f>
        <v>3</v>
      </c>
      <c r="AO41">
        <f>COUNTIFS($J$2:$J$100,Z41,$C$2:$C$100,2)</f>
        <v>3</v>
      </c>
      <c r="AP41">
        <f>SUMIFS($O$2:$O$100, $K$2:$K$100, Z41,$C$2:$C$100, 2)</f>
        <v>8</v>
      </c>
      <c r="AQ41">
        <f>SUMIFS($N$2:$N$100, $J$2:$J$100, Z41,$C$2:$C$100, 2)</f>
        <v>11</v>
      </c>
      <c r="AR41">
        <f>SUMIFS($N$2:$N$100, $K$2:$K$100, Z41,$C$2:$C$100, 2)</f>
        <v>8</v>
      </c>
      <c r="AS41">
        <f>SUMIFS($O$2:$O$100, $J$2:$J$100, Z41,$C$2:$C$100,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8"/>
        <v>0</v>
      </c>
      <c r="R42" s="2" t="str">
        <f t="shared" si="37"/>
        <v>VAN</v>
      </c>
      <c r="Z42" t="s">
        <v>3</v>
      </c>
      <c r="AA42">
        <f t="shared" ref="AA42:AA48" si="39">COUNTIFS($J$2:$J$100, Z42, $C$2:$C$100, 1) + COUNTIFS($K$2:$K$100, Z42, $C$2:$C$100, 1)</f>
        <v>7</v>
      </c>
      <c r="AB42">
        <f t="shared" ref="AB42:AB48" si="40">COUNTIFS($J$2:$J$100, Z42, $C$2:$C$100, 2) + COUNTIFS($K$2:$K$100, Z42, $C$2:$C$100, 2)</f>
        <v>6</v>
      </c>
      <c r="AC42">
        <f t="shared" ref="AC42:AC48" si="41">COUNTIFS($J$2:$J$100, Z42, $C$2:$C$100, 3) + COUNTIFS($K$2:$K$100, Z42, $C$2:$C$100, 3)</f>
        <v>0</v>
      </c>
      <c r="AD42">
        <f t="shared" ref="AD42:AD48" si="42">COUNTIFS($J$2:$J$100, Z42, $C$2:$C$100, 4) + COUNTIFS($K$2:$K$100, Z42, $C$2:$C$100, 4)</f>
        <v>0</v>
      </c>
      <c r="AE42">
        <f t="shared" ref="AE42:AE48" si="43">AA42+AB42+AC42+AD42</f>
        <v>13</v>
      </c>
      <c r="AF42">
        <f t="shared" ref="AF42:AF48" si="44">COUNTIF($K$2:$K$100, Z42)</f>
        <v>7</v>
      </c>
      <c r="AG42">
        <f t="shared" ref="AG42:AG48" si="45">COUNTIF($J$2:$J$100, Z42)</f>
        <v>6</v>
      </c>
      <c r="AH42">
        <f t="shared" ref="AH42:AH48" si="46">AJ42+AL42</f>
        <v>6</v>
      </c>
      <c r="AI42">
        <f t="shared" ref="AI42:AI48" si="47">AE42-AH42</f>
        <v>7</v>
      </c>
      <c r="AJ42">
        <f t="shared" ref="AJ42:AJ48" si="48">SUMPRODUCT(($K$2:$K$100=Z42)*($O$2:$O$100&gt;$N$2:$N$100))</f>
        <v>2</v>
      </c>
      <c r="AK42">
        <f t="shared" ref="AK42:AK48" si="49">SUMPRODUCT(($K$2:$K$100=Z23)*($O$2:$O$100&lt;$N$2:$N$100))</f>
        <v>5</v>
      </c>
      <c r="AL42">
        <f t="shared" ref="AL42:AL48" si="50">SUMPRODUCT(($J$2:$J$100=Z42)*($O$2:$O$100&lt;$N$2:$N$100))</f>
        <v>4</v>
      </c>
      <c r="AM42">
        <f t="shared" ref="AM42:AM48" si="51">SUMPRODUCT(($J$2:$J$100=Z42)*($O$2:$O$100&gt;$N$2:$N$100))</f>
        <v>2</v>
      </c>
      <c r="AN42">
        <f t="shared" ref="AN42:AN48" si="52">COUNTIFS($K$2:$K$100,Z42,$C$2:$C$100,2)</f>
        <v>3</v>
      </c>
      <c r="AO42">
        <f t="shared" ref="AO42:AO48" si="53">COUNTIFS($J$2:$J$100,Z42,$C$2:$C$100,2)</f>
        <v>3</v>
      </c>
      <c r="AP42">
        <f t="shared" ref="AP42:AP48" si="54">SUMIFS($O$2:$O$100, $K$2:$K$100, Z42,$C$2:$C$100, 2)</f>
        <v>5</v>
      </c>
      <c r="AQ42">
        <f t="shared" ref="AQ42:AQ48" si="55">SUMIFS($N$2:$N$100, $J$2:$J$100, Z42,$C$2:$C$100, 2)</f>
        <v>8</v>
      </c>
      <c r="AR42">
        <f t="shared" ref="AR42:AR48" si="56">SUMIFS($N$2:$N$100, $K$2:$K$100, Z42,$C$2:$C$100, 2)</f>
        <v>11</v>
      </c>
      <c r="AS42">
        <f t="shared" ref="AS42:AS48" si="57">SUMIFS($O$2:$O$100, $J$2:$J$100, Z42,$C$2:$C$100, 2)</f>
        <v>8</v>
      </c>
      <c r="AT42">
        <f t="shared" ref="AT42:AT48" si="58">AP42-AR42</f>
        <v>-6</v>
      </c>
      <c r="AU42">
        <f t="shared" ref="AU42:AU48" si="59">AQ42-AS42</f>
        <v>0</v>
      </c>
      <c r="AV42">
        <f t="shared" ref="AV42:AV48" si="60">AP42+AQ42</f>
        <v>13</v>
      </c>
      <c r="AW42">
        <f t="shared" ref="AW42:AW48" si="61">AR42+AS42</f>
        <v>19</v>
      </c>
      <c r="AX42">
        <f t="shared" ref="AX42:AX48" si="62">(AP42+AQ42)-(AR42+AS42)</f>
        <v>-6</v>
      </c>
      <c r="AY42">
        <f t="shared" ref="AY42:AY48" si="63">AP42/AN42</f>
        <v>1.6666666666666667</v>
      </c>
      <c r="AZ42">
        <f t="shared" ref="AZ42:AZ48" si="64">AQ42/AO42</f>
        <v>2.6666666666666665</v>
      </c>
      <c r="BA42">
        <f t="shared" ref="BA42:BA48" si="65">AR42/AN42</f>
        <v>3.6666666666666665</v>
      </c>
      <c r="BB42">
        <f t="shared" ref="BB42:BB48" si="66">AS42/AO42</f>
        <v>2.6666666666666665</v>
      </c>
      <c r="BC42">
        <f t="shared" ref="BC42:BC48" si="67">AV42/AA42</f>
        <v>1.8571428571428572</v>
      </c>
      <c r="BD42">
        <f t="shared" ref="BD42:BD48" si="68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8"/>
        <v>0</v>
      </c>
      <c r="R43" s="2" t="str">
        <f t="shared" si="37"/>
        <v>VGK</v>
      </c>
      <c r="Z43" t="s">
        <v>13</v>
      </c>
      <c r="AA43">
        <f t="shared" si="39"/>
        <v>4</v>
      </c>
      <c r="AB43">
        <f t="shared" si="40"/>
        <v>6</v>
      </c>
      <c r="AC43">
        <f t="shared" si="41"/>
        <v>6</v>
      </c>
      <c r="AD43">
        <f t="shared" si="42"/>
        <v>0</v>
      </c>
      <c r="AE43">
        <f t="shared" si="43"/>
        <v>16</v>
      </c>
      <c r="AF43">
        <f t="shared" si="44"/>
        <v>8</v>
      </c>
      <c r="AG43">
        <f t="shared" si="45"/>
        <v>8</v>
      </c>
      <c r="AH43">
        <f t="shared" si="46"/>
        <v>10</v>
      </c>
      <c r="AI43">
        <f t="shared" si="47"/>
        <v>6</v>
      </c>
      <c r="AJ43">
        <f t="shared" si="48"/>
        <v>5</v>
      </c>
      <c r="AK43">
        <f t="shared" si="49"/>
        <v>2</v>
      </c>
      <c r="AL43">
        <f t="shared" si="50"/>
        <v>5</v>
      </c>
      <c r="AM43">
        <f t="shared" si="51"/>
        <v>3</v>
      </c>
      <c r="AN43">
        <f t="shared" si="52"/>
        <v>3</v>
      </c>
      <c r="AO43">
        <f t="shared" si="53"/>
        <v>3</v>
      </c>
      <c r="AP43">
        <f t="shared" si="54"/>
        <v>9</v>
      </c>
      <c r="AQ43">
        <f t="shared" si="55"/>
        <v>11</v>
      </c>
      <c r="AR43">
        <f t="shared" si="56"/>
        <v>10</v>
      </c>
      <c r="AS43">
        <f t="shared" si="57"/>
        <v>9</v>
      </c>
      <c r="AT43">
        <f t="shared" si="58"/>
        <v>-1</v>
      </c>
      <c r="AU43">
        <f t="shared" si="59"/>
        <v>2</v>
      </c>
      <c r="AV43">
        <f t="shared" si="60"/>
        <v>20</v>
      </c>
      <c r="AW43">
        <f t="shared" si="61"/>
        <v>19</v>
      </c>
      <c r="AX43">
        <f t="shared" si="62"/>
        <v>1</v>
      </c>
      <c r="AY43">
        <f t="shared" si="63"/>
        <v>3</v>
      </c>
      <c r="AZ43">
        <f t="shared" si="64"/>
        <v>3.6666666666666665</v>
      </c>
      <c r="BA43">
        <f t="shared" si="65"/>
        <v>3.3333333333333335</v>
      </c>
      <c r="BB43">
        <f t="shared" si="66"/>
        <v>3</v>
      </c>
      <c r="BC43">
        <f t="shared" si="67"/>
        <v>5</v>
      </c>
      <c r="BD43">
        <f t="shared" si="68"/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8"/>
        <v>0</v>
      </c>
      <c r="R44" s="2" t="str">
        <f t="shared" si="37"/>
        <v>BOS</v>
      </c>
      <c r="Z44" t="s">
        <v>1</v>
      </c>
      <c r="AA44">
        <f t="shared" si="39"/>
        <v>5</v>
      </c>
      <c r="AB44">
        <f t="shared" si="40"/>
        <v>6</v>
      </c>
      <c r="AC44">
        <f t="shared" si="41"/>
        <v>0</v>
      </c>
      <c r="AD44">
        <f t="shared" si="42"/>
        <v>0</v>
      </c>
      <c r="AE44">
        <f t="shared" si="43"/>
        <v>11</v>
      </c>
      <c r="AF44">
        <f t="shared" si="44"/>
        <v>6</v>
      </c>
      <c r="AG44">
        <f t="shared" si="45"/>
        <v>5</v>
      </c>
      <c r="AH44">
        <f t="shared" si="46"/>
        <v>6</v>
      </c>
      <c r="AI44">
        <f t="shared" si="47"/>
        <v>5</v>
      </c>
      <c r="AJ44">
        <f t="shared" si="48"/>
        <v>4</v>
      </c>
      <c r="AK44">
        <f t="shared" si="49"/>
        <v>1</v>
      </c>
      <c r="AL44">
        <f t="shared" si="50"/>
        <v>2</v>
      </c>
      <c r="AM44">
        <f t="shared" si="51"/>
        <v>3</v>
      </c>
      <c r="AN44">
        <f t="shared" si="52"/>
        <v>3</v>
      </c>
      <c r="AO44">
        <f t="shared" si="53"/>
        <v>3</v>
      </c>
      <c r="AP44">
        <f t="shared" si="54"/>
        <v>9</v>
      </c>
      <c r="AQ44">
        <f t="shared" si="55"/>
        <v>10</v>
      </c>
      <c r="AR44">
        <f t="shared" si="56"/>
        <v>11</v>
      </c>
      <c r="AS44">
        <f t="shared" si="57"/>
        <v>9</v>
      </c>
      <c r="AT44">
        <f t="shared" si="58"/>
        <v>-2</v>
      </c>
      <c r="AU44">
        <f t="shared" si="59"/>
        <v>1</v>
      </c>
      <c r="AV44">
        <f t="shared" si="60"/>
        <v>19</v>
      </c>
      <c r="AW44">
        <f t="shared" si="61"/>
        <v>20</v>
      </c>
      <c r="AX44">
        <f t="shared" si="62"/>
        <v>-1</v>
      </c>
      <c r="AY44">
        <f t="shared" si="63"/>
        <v>3</v>
      </c>
      <c r="AZ44">
        <f t="shared" si="64"/>
        <v>3.3333333333333335</v>
      </c>
      <c r="BA44">
        <f t="shared" si="65"/>
        <v>3.6666666666666665</v>
      </c>
      <c r="BB44">
        <f t="shared" si="66"/>
        <v>3</v>
      </c>
      <c r="BC44">
        <f t="shared" si="67"/>
        <v>3.8</v>
      </c>
      <c r="BD44">
        <f t="shared" si="68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8"/>
        <v>1</v>
      </c>
      <c r="R45" s="2" t="str">
        <f t="shared" si="37"/>
        <v>DAL</v>
      </c>
      <c r="Z45" t="s">
        <v>17</v>
      </c>
      <c r="AA45">
        <f t="shared" si="39"/>
        <v>6</v>
      </c>
      <c r="AB45">
        <f t="shared" si="40"/>
        <v>7</v>
      </c>
      <c r="AC45">
        <f t="shared" si="41"/>
        <v>0</v>
      </c>
      <c r="AD45">
        <f t="shared" si="42"/>
        <v>0</v>
      </c>
      <c r="AE45">
        <f t="shared" si="43"/>
        <v>13</v>
      </c>
      <c r="AF45">
        <f t="shared" si="44"/>
        <v>7</v>
      </c>
      <c r="AG45">
        <f t="shared" si="45"/>
        <v>6</v>
      </c>
      <c r="AH45">
        <f t="shared" si="46"/>
        <v>7</v>
      </c>
      <c r="AI45">
        <f t="shared" si="47"/>
        <v>6</v>
      </c>
      <c r="AJ45">
        <f t="shared" si="48"/>
        <v>3</v>
      </c>
      <c r="AK45">
        <f t="shared" si="49"/>
        <v>3</v>
      </c>
      <c r="AL45">
        <f t="shared" si="50"/>
        <v>4</v>
      </c>
      <c r="AM45">
        <f t="shared" si="51"/>
        <v>2</v>
      </c>
      <c r="AN45">
        <f t="shared" si="52"/>
        <v>4</v>
      </c>
      <c r="AO45">
        <f t="shared" si="53"/>
        <v>3</v>
      </c>
      <c r="AP45">
        <f t="shared" si="54"/>
        <v>13</v>
      </c>
      <c r="AQ45">
        <f t="shared" si="55"/>
        <v>7</v>
      </c>
      <c r="AR45">
        <f t="shared" si="56"/>
        <v>13</v>
      </c>
      <c r="AS45">
        <f t="shared" si="57"/>
        <v>11</v>
      </c>
      <c r="AT45">
        <f t="shared" si="58"/>
        <v>0</v>
      </c>
      <c r="AU45">
        <f t="shared" si="59"/>
        <v>-4</v>
      </c>
      <c r="AV45">
        <f t="shared" si="60"/>
        <v>20</v>
      </c>
      <c r="AW45">
        <f t="shared" si="61"/>
        <v>24</v>
      </c>
      <c r="AX45">
        <f t="shared" si="62"/>
        <v>-4</v>
      </c>
      <c r="AY45">
        <f t="shared" si="63"/>
        <v>3.25</v>
      </c>
      <c r="AZ45">
        <f t="shared" si="64"/>
        <v>2.3333333333333335</v>
      </c>
      <c r="BA45">
        <f t="shared" si="65"/>
        <v>3.25</v>
      </c>
      <c r="BB45">
        <f t="shared" si="66"/>
        <v>3.6666666666666665</v>
      </c>
      <c r="BC45">
        <f t="shared" si="67"/>
        <v>3.3333333333333335</v>
      </c>
      <c r="BD45">
        <f t="shared" si="68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8"/>
        <v>1</v>
      </c>
      <c r="R46" s="2" t="str">
        <f t="shared" si="37"/>
        <v>NYR</v>
      </c>
      <c r="Z46" t="s">
        <v>21</v>
      </c>
      <c r="AA46">
        <f t="shared" si="39"/>
        <v>5</v>
      </c>
      <c r="AB46">
        <f t="shared" si="40"/>
        <v>7</v>
      </c>
      <c r="AC46">
        <f t="shared" si="41"/>
        <v>6</v>
      </c>
      <c r="AD46">
        <f t="shared" si="42"/>
        <v>4</v>
      </c>
      <c r="AE46">
        <f t="shared" si="43"/>
        <v>22</v>
      </c>
      <c r="AF46">
        <f t="shared" si="44"/>
        <v>11</v>
      </c>
      <c r="AG46">
        <f t="shared" si="45"/>
        <v>11</v>
      </c>
      <c r="AH46">
        <f t="shared" si="46"/>
        <v>11</v>
      </c>
      <c r="AI46">
        <f t="shared" si="47"/>
        <v>11</v>
      </c>
      <c r="AJ46">
        <f t="shared" si="48"/>
        <v>6</v>
      </c>
      <c r="AK46">
        <f t="shared" si="49"/>
        <v>2</v>
      </c>
      <c r="AL46">
        <f t="shared" si="50"/>
        <v>5</v>
      </c>
      <c r="AM46">
        <f t="shared" si="51"/>
        <v>6</v>
      </c>
      <c r="AN46">
        <f t="shared" si="52"/>
        <v>3</v>
      </c>
      <c r="AO46">
        <f t="shared" si="53"/>
        <v>4</v>
      </c>
      <c r="AP46">
        <f t="shared" si="54"/>
        <v>11</v>
      </c>
      <c r="AQ46">
        <f t="shared" si="55"/>
        <v>13</v>
      </c>
      <c r="AR46">
        <f t="shared" si="56"/>
        <v>7</v>
      </c>
      <c r="AS46">
        <f t="shared" si="57"/>
        <v>13</v>
      </c>
      <c r="AT46">
        <f t="shared" si="58"/>
        <v>4</v>
      </c>
      <c r="AU46">
        <f t="shared" si="59"/>
        <v>0</v>
      </c>
      <c r="AV46">
        <f t="shared" si="60"/>
        <v>24</v>
      </c>
      <c r="AW46">
        <f t="shared" si="61"/>
        <v>20</v>
      </c>
      <c r="AX46">
        <f t="shared" si="62"/>
        <v>4</v>
      </c>
      <c r="AY46">
        <f t="shared" si="63"/>
        <v>3.6666666666666665</v>
      </c>
      <c r="AZ46">
        <f t="shared" si="64"/>
        <v>3.25</v>
      </c>
      <c r="BA46">
        <f t="shared" si="65"/>
        <v>2.3333333333333335</v>
      </c>
      <c r="BB46">
        <f t="shared" si="66"/>
        <v>3.25</v>
      </c>
      <c r="BC46">
        <f t="shared" si="67"/>
        <v>4.8</v>
      </c>
      <c r="BD46">
        <f t="shared" si="68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8"/>
        <v>0</v>
      </c>
      <c r="R47" s="2" t="str">
        <f t="shared" si="37"/>
        <v>BOS</v>
      </c>
      <c r="Z47" t="s">
        <v>19</v>
      </c>
      <c r="AA47">
        <f t="shared" si="39"/>
        <v>7</v>
      </c>
      <c r="AB47">
        <f t="shared" si="40"/>
        <v>6</v>
      </c>
      <c r="AC47">
        <f t="shared" si="41"/>
        <v>6</v>
      </c>
      <c r="AD47">
        <f t="shared" si="42"/>
        <v>0</v>
      </c>
      <c r="AE47">
        <f t="shared" si="43"/>
        <v>19</v>
      </c>
      <c r="AF47">
        <f t="shared" si="44"/>
        <v>10</v>
      </c>
      <c r="AG47">
        <f t="shared" si="45"/>
        <v>9</v>
      </c>
      <c r="AH47">
        <f t="shared" si="46"/>
        <v>10</v>
      </c>
      <c r="AI47">
        <f t="shared" si="47"/>
        <v>9</v>
      </c>
      <c r="AJ47">
        <f t="shared" si="48"/>
        <v>4</v>
      </c>
      <c r="AK47">
        <f t="shared" si="49"/>
        <v>1</v>
      </c>
      <c r="AL47">
        <f t="shared" si="50"/>
        <v>6</v>
      </c>
      <c r="AM47">
        <f t="shared" si="51"/>
        <v>3</v>
      </c>
      <c r="AN47">
        <f t="shared" si="52"/>
        <v>3</v>
      </c>
      <c r="AO47">
        <f t="shared" si="53"/>
        <v>3</v>
      </c>
      <c r="AP47">
        <f t="shared" si="54"/>
        <v>11</v>
      </c>
      <c r="AQ47">
        <f t="shared" si="55"/>
        <v>11</v>
      </c>
      <c r="AR47">
        <f t="shared" si="56"/>
        <v>11</v>
      </c>
      <c r="AS47">
        <f t="shared" si="57"/>
        <v>3</v>
      </c>
      <c r="AT47">
        <f t="shared" si="58"/>
        <v>0</v>
      </c>
      <c r="AU47">
        <f t="shared" si="59"/>
        <v>8</v>
      </c>
      <c r="AV47">
        <f t="shared" si="60"/>
        <v>22</v>
      </c>
      <c r="AW47">
        <f t="shared" si="61"/>
        <v>14</v>
      </c>
      <c r="AX47">
        <f t="shared" si="62"/>
        <v>8</v>
      </c>
      <c r="AY47">
        <f t="shared" si="63"/>
        <v>3.6666666666666665</v>
      </c>
      <c r="AZ47">
        <f t="shared" si="64"/>
        <v>3.6666666666666665</v>
      </c>
      <c r="BA47">
        <f t="shared" si="65"/>
        <v>3.6666666666666665</v>
      </c>
      <c r="BB47">
        <f t="shared" si="66"/>
        <v>1</v>
      </c>
      <c r="BC47">
        <f t="shared" si="67"/>
        <v>3.1428571428571428</v>
      </c>
      <c r="BD47">
        <f t="shared" si="68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8"/>
        <v>0</v>
      </c>
      <c r="R48" s="2" t="str">
        <f t="shared" si="37"/>
        <v>NYR</v>
      </c>
      <c r="Z48" t="s">
        <v>14</v>
      </c>
      <c r="AA48">
        <f t="shared" si="39"/>
        <v>5</v>
      </c>
      <c r="AB48">
        <f t="shared" si="40"/>
        <v>6</v>
      </c>
      <c r="AC48">
        <f t="shared" si="41"/>
        <v>0</v>
      </c>
      <c r="AD48">
        <f t="shared" si="42"/>
        <v>0</v>
      </c>
      <c r="AE48">
        <f t="shared" si="43"/>
        <v>11</v>
      </c>
      <c r="AF48">
        <f t="shared" si="44"/>
        <v>5</v>
      </c>
      <c r="AG48">
        <f t="shared" si="45"/>
        <v>6</v>
      </c>
      <c r="AH48">
        <f t="shared" si="46"/>
        <v>6</v>
      </c>
      <c r="AI48">
        <f t="shared" si="47"/>
        <v>5</v>
      </c>
      <c r="AJ48">
        <f t="shared" si="48"/>
        <v>2</v>
      </c>
      <c r="AK48">
        <f t="shared" si="49"/>
        <v>2</v>
      </c>
      <c r="AL48">
        <f t="shared" si="50"/>
        <v>4</v>
      </c>
      <c r="AM48">
        <f t="shared" si="51"/>
        <v>2</v>
      </c>
      <c r="AN48">
        <f t="shared" si="52"/>
        <v>3</v>
      </c>
      <c r="AO48">
        <f t="shared" si="53"/>
        <v>3</v>
      </c>
      <c r="AP48">
        <f t="shared" si="54"/>
        <v>3</v>
      </c>
      <c r="AQ48">
        <f t="shared" si="55"/>
        <v>11</v>
      </c>
      <c r="AR48">
        <f t="shared" si="56"/>
        <v>11</v>
      </c>
      <c r="AS48">
        <f t="shared" si="57"/>
        <v>11</v>
      </c>
      <c r="AT48">
        <f t="shared" si="58"/>
        <v>-8</v>
      </c>
      <c r="AU48">
        <f t="shared" si="59"/>
        <v>0</v>
      </c>
      <c r="AV48">
        <f t="shared" si="60"/>
        <v>14</v>
      </c>
      <c r="AW48">
        <f t="shared" si="61"/>
        <v>22</v>
      </c>
      <c r="AX48">
        <f t="shared" si="62"/>
        <v>-8</v>
      </c>
      <c r="AY48">
        <f t="shared" si="63"/>
        <v>1</v>
      </c>
      <c r="AZ48">
        <f t="shared" si="64"/>
        <v>3.6666666666666665</v>
      </c>
      <c r="BA48">
        <f t="shared" si="65"/>
        <v>3.6666666666666665</v>
      </c>
      <c r="BB48">
        <f t="shared" si="66"/>
        <v>3.6666666666666665</v>
      </c>
      <c r="BC48">
        <f t="shared" si="67"/>
        <v>2.8</v>
      </c>
      <c r="BD48">
        <f t="shared" si="68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8"/>
        <v>1</v>
      </c>
      <c r="R49" s="2" t="str">
        <f t="shared" si="37"/>
        <v>COL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  <c r="R50" s="2" t="str">
        <f t="shared" si="37"/>
        <v>VAN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R51" s="2" t="str">
        <f t="shared" si="37"/>
        <v>FLA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4" si="69">IF($N52=$O52, 0, IF($J52=$L52, IF($N52&gt;$O52, 1, 0), IF($O52&gt;$N52, 1, 0)))</f>
        <v>0</v>
      </c>
      <c r="R52" s="2" t="str">
        <f t="shared" si="37"/>
        <v>NYR</v>
      </c>
      <c r="Z52" t="s">
        <v>11</v>
      </c>
      <c r="AA52">
        <f>COUNTIFS($J$2:$J$100, Z52, $C$2:$C$100, 1) + COUNTIFS($K$2:$K$100, Z52, $C$2:$C$100, 1)</f>
        <v>5</v>
      </c>
      <c r="AB52">
        <f>COUNTIFS($J$2:$J$100, Z52, $C$2:$C$100, 2) + COUNTIFS($K$2:$K$100, Z52, $C$2:$C$100, 2)</f>
        <v>6</v>
      </c>
      <c r="AC52">
        <f>COUNTIFS($J$2:$J$100, Z52, $C$2:$C$100, 3) + COUNTIFS($K$2:$K$100, Z52, $C$2:$C$100, 3)</f>
        <v>6</v>
      </c>
      <c r="AD52">
        <f>COUNTIFS($J$2:$J$100, Z52, $C$2:$C$100, 4) + COUNTIFS($K$2:$K$100, Z52, $C$2:$C$100, 4)</f>
        <v>4</v>
      </c>
      <c r="AE52">
        <f>AA52+AB52+AC52+AD52</f>
        <v>21</v>
      </c>
      <c r="AF52">
        <f>COUNTIF($K$2:$K$100, Z52)</f>
        <v>11</v>
      </c>
      <c r="AG52">
        <f>COUNTIF($J$2:$J$100, Z52)</f>
        <v>10</v>
      </c>
      <c r="AH52">
        <f>AJ52+AL52</f>
        <v>14</v>
      </c>
      <c r="AI52">
        <f>AE52-AH52</f>
        <v>7</v>
      </c>
      <c r="AJ52">
        <f>SUMPRODUCT(($K$2:$K$100=Z52)*($O$2:$O$100&gt;$N$2:$N$100))</f>
        <v>8</v>
      </c>
      <c r="AK52">
        <f>SUMPRODUCT(($K$2:$K$100=Z52)*($O$2:$O$100&lt;$N$2:$N$100))</f>
        <v>3</v>
      </c>
      <c r="AL52">
        <f>SUMPRODUCT(($J$2:$J$100=Z52)*($O$2:$O$100&lt;$N$2:$N$100))</f>
        <v>6</v>
      </c>
      <c r="AM52">
        <f>SUMPRODUCT(($J$2:$J$100=Z52)*($O$2:$O$100&gt;$N$2:$N$100))</f>
        <v>2</v>
      </c>
      <c r="AN52">
        <f>COUNTIFS($K$2:$K$100,Z52,$C$2:$C$100,3)</f>
        <v>3</v>
      </c>
      <c r="AO52">
        <f>COUNTIFS($J$2:$J$100,Z52,$C$2:$C$100,3)</f>
        <v>3</v>
      </c>
      <c r="AP52">
        <f>SUMIFS($O$2:$O$100, $K$2:$K$100, Z52,$C$2:$C$100, 3)</f>
        <v>9</v>
      </c>
      <c r="AQ52">
        <f>SUMIFS($N$2:$N$100, $J$2:$J$100, Z52,$C$2:$C$100, 3)</f>
        <v>7</v>
      </c>
      <c r="AR52">
        <f>SUMIFS($N$2:$N$100, $K$2:$K$100, Z52,$C$2:$C$100, 3)</f>
        <v>8</v>
      </c>
      <c r="AS52">
        <f>SUMIFS($O$2:$O$100, $J$2:$J$100, Z52,$C$2:$C$100, 3)</f>
        <v>4</v>
      </c>
      <c r="AT52">
        <f t="shared" ref="AT52:AU52" si="70">AP52-AR52</f>
        <v>1</v>
      </c>
      <c r="AU52">
        <f t="shared" si="70"/>
        <v>3</v>
      </c>
      <c r="AV52">
        <f>AP52+AQ52</f>
        <v>16</v>
      </c>
      <c r="AW52">
        <f>AR52+AS52</f>
        <v>12</v>
      </c>
      <c r="AX52">
        <f>(AP52+AQ52)-(AR52+AS52)</f>
        <v>4</v>
      </c>
      <c r="AY52">
        <f t="shared" ref="AY52:AZ52" si="71">AP52/AN52</f>
        <v>3</v>
      </c>
      <c r="AZ52">
        <f t="shared" si="71"/>
        <v>2.3333333333333335</v>
      </c>
      <c r="BA52">
        <f t="shared" ref="BA52:BB52" si="72">AR52/AN52</f>
        <v>2.6666666666666665</v>
      </c>
      <c r="BB52">
        <f t="shared" si="72"/>
        <v>1.3333333333333333</v>
      </c>
      <c r="BC52">
        <f>AV52/AA52</f>
        <v>3.2</v>
      </c>
      <c r="BD52">
        <f>AW52/AA52</f>
        <v>2.4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69"/>
        <v>1</v>
      </c>
      <c r="R53" s="2" t="str">
        <f t="shared" si="37"/>
        <v>DAL</v>
      </c>
      <c r="Z53" t="s">
        <v>13</v>
      </c>
      <c r="AA53">
        <f t="shared" ref="AA53:AA55" si="73">COUNTIFS($J$2:$J$100, Z53, $C$2:$C$100, 1) + COUNTIFS($K$2:$K$100, Z53, $C$2:$C$100, 1)</f>
        <v>4</v>
      </c>
      <c r="AB53">
        <f t="shared" ref="AB53:AB55" si="74">COUNTIFS($J$2:$J$100, Z53, $C$2:$C$100, 2) + COUNTIFS($K$2:$K$100, Z53, $C$2:$C$100, 2)</f>
        <v>6</v>
      </c>
      <c r="AC53">
        <f t="shared" ref="AC53:AC55" si="75">COUNTIFS($J$2:$J$100, Z53, $C$2:$C$100, 3) + COUNTIFS($K$2:$K$100, Z53, $C$2:$C$100, 3)</f>
        <v>6</v>
      </c>
      <c r="AD53">
        <f t="shared" ref="AD53:AD55" si="76">COUNTIFS($J$2:$J$100, Z53, $C$2:$C$100, 4) + COUNTIFS($K$2:$K$100, Z53, $C$2:$C$100, 4)</f>
        <v>0</v>
      </c>
      <c r="AE53">
        <f t="shared" ref="AE53:AE55" si="77">AA53+AB53+AC53+AD53</f>
        <v>16</v>
      </c>
      <c r="AF53">
        <f t="shared" ref="AF53:AF55" si="78">COUNTIF($K$2:$K$100, Z53)</f>
        <v>8</v>
      </c>
      <c r="AG53">
        <f t="shared" ref="AG53:AG55" si="79">COUNTIF($J$2:$J$100, Z53)</f>
        <v>8</v>
      </c>
      <c r="AH53">
        <f t="shared" ref="AH53:AH55" si="80">AJ53+AL53</f>
        <v>10</v>
      </c>
      <c r="AI53">
        <f t="shared" ref="AI53:AI55" si="81">AE53-AH53</f>
        <v>6</v>
      </c>
      <c r="AJ53">
        <f t="shared" ref="AJ53:AJ55" si="82">SUMPRODUCT(($K$2:$K$100=Z53)*($O$2:$O$100&gt;$N$2:$N$100))</f>
        <v>5</v>
      </c>
      <c r="AK53">
        <f t="shared" ref="AK53:AK55" si="83">SUMPRODUCT(($K$2:$K$100=Z53)*($O$2:$O$100&lt;$N$2:$N$100))</f>
        <v>3</v>
      </c>
      <c r="AL53">
        <f t="shared" ref="AL53:AL55" si="84">SUMPRODUCT(($J$2:$J$100=Z53)*($O$2:$O$100&lt;$N$2:$N$100))</f>
        <v>5</v>
      </c>
      <c r="AM53">
        <f t="shared" ref="AM53:AM55" si="85">SUMPRODUCT(($J$2:$J$100=Z53)*($O$2:$O$100&gt;$N$2:$N$100))</f>
        <v>3</v>
      </c>
      <c r="AN53">
        <f t="shared" ref="AN53:AN55" si="86">COUNTIFS($K$2:$K$100,Z53,$C$2:$C$100,3)</f>
        <v>3</v>
      </c>
      <c r="AO53">
        <f t="shared" ref="AO53:AO55" si="87">COUNTIFS($J$2:$J$100,Z53,$C$2:$C$100,3)</f>
        <v>3</v>
      </c>
      <c r="AP53">
        <f t="shared" ref="AP53:AP55" si="88">SUMIFS($O$2:$O$100, $K$2:$K$100, Z53,$C$2:$C$100, 3)</f>
        <v>4</v>
      </c>
      <c r="AQ53">
        <f t="shared" ref="AQ53:AQ55" si="89">SUMIFS($N$2:$N$100, $J$2:$J$100, Z53,$C$2:$C$100, 3)</f>
        <v>8</v>
      </c>
      <c r="AR53">
        <f t="shared" ref="AR53:AR55" si="90">SUMIFS($N$2:$N$100, $K$2:$K$100, Z53,$C$2:$C$100, 3)</f>
        <v>7</v>
      </c>
      <c r="AS53">
        <f t="shared" ref="AS53:AS55" si="91">SUMIFS($O$2:$O$100, $J$2:$J$100, Z53,$C$2:$C$100, 3)</f>
        <v>9</v>
      </c>
      <c r="AT53">
        <f t="shared" ref="AT53:AT55" si="92">AP53-AR53</f>
        <v>-3</v>
      </c>
      <c r="AU53">
        <f t="shared" ref="AU53:AU55" si="93">AQ53-AS53</f>
        <v>-1</v>
      </c>
      <c r="AV53">
        <f t="shared" ref="AV53:AV55" si="94">AP53+AQ53</f>
        <v>12</v>
      </c>
      <c r="AW53">
        <f t="shared" ref="AW53:AW55" si="95">AR53+AS53</f>
        <v>16</v>
      </c>
      <c r="AX53">
        <f t="shared" ref="AX53:AX55" si="96">(AP53+AQ53)-(AR53+AS53)</f>
        <v>-4</v>
      </c>
      <c r="AY53">
        <f t="shared" ref="AY53:AY55" si="97">AP53/AN53</f>
        <v>1.3333333333333333</v>
      </c>
      <c r="AZ53">
        <f t="shared" ref="AZ53:AZ55" si="98">AQ53/AO53</f>
        <v>2.6666666666666665</v>
      </c>
      <c r="BA53">
        <f t="shared" ref="BA53:BA55" si="99">AR53/AN53</f>
        <v>2.3333333333333335</v>
      </c>
      <c r="BB53">
        <f t="shared" ref="BB53:BB55" si="100">AS53/AO53</f>
        <v>3</v>
      </c>
      <c r="BC53">
        <f t="shared" ref="BC53:BC55" si="101">AV53/AA53</f>
        <v>3</v>
      </c>
      <c r="BD53">
        <f t="shared" ref="BD53:BD55" si="102">AW53/AA53</f>
        <v>4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69"/>
        <v>1</v>
      </c>
      <c r="R54" s="2" t="str">
        <f t="shared" si="37"/>
        <v>FLA</v>
      </c>
      <c r="Z54" t="s">
        <v>21</v>
      </c>
      <c r="AA54">
        <f t="shared" si="73"/>
        <v>5</v>
      </c>
      <c r="AB54">
        <f t="shared" si="74"/>
        <v>7</v>
      </c>
      <c r="AC54">
        <f t="shared" si="75"/>
        <v>6</v>
      </c>
      <c r="AD54">
        <f t="shared" si="76"/>
        <v>4</v>
      </c>
      <c r="AE54">
        <f t="shared" si="77"/>
        <v>22</v>
      </c>
      <c r="AF54">
        <f t="shared" si="78"/>
        <v>11</v>
      </c>
      <c r="AG54">
        <f t="shared" si="79"/>
        <v>11</v>
      </c>
      <c r="AH54">
        <f t="shared" si="80"/>
        <v>11</v>
      </c>
      <c r="AI54">
        <f t="shared" si="81"/>
        <v>11</v>
      </c>
      <c r="AJ54">
        <f t="shared" si="82"/>
        <v>6</v>
      </c>
      <c r="AK54">
        <f t="shared" si="83"/>
        <v>3</v>
      </c>
      <c r="AL54">
        <f t="shared" si="84"/>
        <v>5</v>
      </c>
      <c r="AM54">
        <f t="shared" si="85"/>
        <v>6</v>
      </c>
      <c r="AN54">
        <f t="shared" si="86"/>
        <v>3</v>
      </c>
      <c r="AO54">
        <f t="shared" si="87"/>
        <v>3</v>
      </c>
      <c r="AP54">
        <f t="shared" si="88"/>
        <v>10</v>
      </c>
      <c r="AQ54">
        <f t="shared" si="89"/>
        <v>7</v>
      </c>
      <c r="AR54">
        <f t="shared" si="90"/>
        <v>8</v>
      </c>
      <c r="AS54">
        <f t="shared" si="91"/>
        <v>6</v>
      </c>
      <c r="AT54">
        <f t="shared" si="92"/>
        <v>2</v>
      </c>
      <c r="AU54">
        <f t="shared" si="93"/>
        <v>1</v>
      </c>
      <c r="AV54">
        <f t="shared" si="94"/>
        <v>17</v>
      </c>
      <c r="AW54">
        <f t="shared" si="95"/>
        <v>14</v>
      </c>
      <c r="AX54">
        <f t="shared" si="96"/>
        <v>3</v>
      </c>
      <c r="AY54">
        <f t="shared" si="97"/>
        <v>3.3333333333333335</v>
      </c>
      <c r="AZ54">
        <f t="shared" si="98"/>
        <v>2.3333333333333335</v>
      </c>
      <c r="BA54">
        <f t="shared" si="99"/>
        <v>2.6666666666666665</v>
      </c>
      <c r="BB54">
        <f t="shared" si="100"/>
        <v>2</v>
      </c>
      <c r="BC54">
        <f t="shared" si="101"/>
        <v>3.4</v>
      </c>
      <c r="BD54">
        <f t="shared" si="102"/>
        <v>2.8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69"/>
        <v>1</v>
      </c>
      <c r="R55" s="2" t="str">
        <f t="shared" si="37"/>
        <v>EDM</v>
      </c>
      <c r="Z55" t="s">
        <v>19</v>
      </c>
      <c r="AA55">
        <f t="shared" si="73"/>
        <v>7</v>
      </c>
      <c r="AB55">
        <f t="shared" si="74"/>
        <v>6</v>
      </c>
      <c r="AC55">
        <f t="shared" si="75"/>
        <v>6</v>
      </c>
      <c r="AD55">
        <f t="shared" si="76"/>
        <v>0</v>
      </c>
      <c r="AE55">
        <f t="shared" si="77"/>
        <v>19</v>
      </c>
      <c r="AF55">
        <f t="shared" si="78"/>
        <v>10</v>
      </c>
      <c r="AG55">
        <f t="shared" si="79"/>
        <v>9</v>
      </c>
      <c r="AH55">
        <f t="shared" si="80"/>
        <v>10</v>
      </c>
      <c r="AI55">
        <f t="shared" si="81"/>
        <v>9</v>
      </c>
      <c r="AJ55">
        <f t="shared" si="82"/>
        <v>4</v>
      </c>
      <c r="AK55">
        <f t="shared" si="83"/>
        <v>6</v>
      </c>
      <c r="AL55">
        <f t="shared" si="84"/>
        <v>6</v>
      </c>
      <c r="AM55">
        <f t="shared" si="85"/>
        <v>3</v>
      </c>
      <c r="AN55">
        <f t="shared" si="86"/>
        <v>3</v>
      </c>
      <c r="AO55">
        <f t="shared" si="87"/>
        <v>3</v>
      </c>
      <c r="AP55">
        <f t="shared" si="88"/>
        <v>6</v>
      </c>
      <c r="AQ55">
        <f t="shared" si="89"/>
        <v>8</v>
      </c>
      <c r="AR55">
        <f t="shared" si="90"/>
        <v>7</v>
      </c>
      <c r="AS55">
        <f t="shared" si="91"/>
        <v>10</v>
      </c>
      <c r="AT55">
        <f t="shared" si="92"/>
        <v>-1</v>
      </c>
      <c r="AU55">
        <f t="shared" si="93"/>
        <v>-2</v>
      </c>
      <c r="AV55">
        <f t="shared" si="94"/>
        <v>14</v>
      </c>
      <c r="AW55">
        <f t="shared" si="95"/>
        <v>17</v>
      </c>
      <c r="AX55">
        <f t="shared" si="96"/>
        <v>-3</v>
      </c>
      <c r="AY55">
        <f t="shared" si="97"/>
        <v>2</v>
      </c>
      <c r="AZ55">
        <f t="shared" si="98"/>
        <v>2.6666666666666665</v>
      </c>
      <c r="BA55">
        <f t="shared" si="99"/>
        <v>2.3333333333333335</v>
      </c>
      <c r="BB55">
        <f t="shared" si="100"/>
        <v>3.3333333333333335</v>
      </c>
      <c r="BC55">
        <f t="shared" si="101"/>
        <v>2</v>
      </c>
      <c r="BD55">
        <f t="shared" si="102"/>
        <v>2.4285714285714284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69"/>
        <v>1</v>
      </c>
      <c r="R56" s="2" t="str">
        <f t="shared" si="37"/>
        <v>CAR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69"/>
        <v>0</v>
      </c>
      <c r="R57" s="2" t="str">
        <f t="shared" si="37"/>
        <v>DAL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69"/>
        <v>0</v>
      </c>
      <c r="R58" s="2" t="str">
        <f t="shared" si="37"/>
        <v>FLA</v>
      </c>
      <c r="AA58" t="s">
        <v>67</v>
      </c>
      <c r="AB58" t="s">
        <v>68</v>
      </c>
      <c r="AC58" t="s">
        <v>69</v>
      </c>
      <c r="AD58" t="s">
        <v>70</v>
      </c>
      <c r="AE58" t="s">
        <v>71</v>
      </c>
      <c r="AF58" t="s">
        <v>101</v>
      </c>
      <c r="AG58" t="s">
        <v>102</v>
      </c>
      <c r="AH58" t="s">
        <v>95</v>
      </c>
      <c r="AI58" t="s">
        <v>96</v>
      </c>
      <c r="AJ58" t="s">
        <v>97</v>
      </c>
      <c r="AK58" t="s">
        <v>98</v>
      </c>
      <c r="AL58" t="s">
        <v>99</v>
      </c>
      <c r="AM58" t="s">
        <v>100</v>
      </c>
      <c r="AN58" t="s">
        <v>154</v>
      </c>
      <c r="AO58" t="s">
        <v>138</v>
      </c>
      <c r="AP58" t="s">
        <v>139</v>
      </c>
      <c r="AQ58" t="s">
        <v>140</v>
      </c>
      <c r="AR58" t="s">
        <v>141</v>
      </c>
      <c r="AS58" t="s">
        <v>142</v>
      </c>
      <c r="AT58" t="s">
        <v>143</v>
      </c>
      <c r="AU58" t="s">
        <v>144</v>
      </c>
      <c r="AV58" t="s">
        <v>145</v>
      </c>
      <c r="AW58" t="s">
        <v>146</v>
      </c>
      <c r="AX58" t="s">
        <v>147</v>
      </c>
      <c r="AY58" t="s">
        <v>148</v>
      </c>
      <c r="AZ58" t="s">
        <v>149</v>
      </c>
      <c r="BA58" t="s">
        <v>150</v>
      </c>
      <c r="BB58" t="s">
        <v>151</v>
      </c>
      <c r="BC58" t="s">
        <v>152</v>
      </c>
      <c r="BD58" t="s">
        <v>153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69"/>
        <v>1</v>
      </c>
      <c r="R59" s="2" t="str">
        <f t="shared" si="37"/>
        <v>VAN</v>
      </c>
      <c r="Z59" t="s">
        <v>11</v>
      </c>
      <c r="AA59">
        <f>COUNTIFS($J$2:$J$100, Z59, $C$2:$C$100, 1) + COUNTIFS($K$2:$K$100, Z59, $C$2:$C$100, 1)</f>
        <v>5</v>
      </c>
      <c r="AB59">
        <f>COUNTIFS($J$2:$J$100, Z59, $C$2:$C$100, 2) + COUNTIFS($K$2:$K$100, Z59, $C$2:$C$100, 2)</f>
        <v>6</v>
      </c>
      <c r="AC59">
        <f>COUNTIFS($J$2:$J$100, Z59, $C$2:$C$100, 3) + COUNTIFS($K$2:$K$100, Z59, $C$2:$C$100, 3)</f>
        <v>6</v>
      </c>
      <c r="AD59">
        <f>COUNTIFS($J$2:$J$100, Z59, $C$2:$C$100, 4) + COUNTIFS($K$2:$K$100, Z59, $C$2:$C$100, 4)</f>
        <v>4</v>
      </c>
      <c r="AE59">
        <f>AA59+AB59+AC59+AD59</f>
        <v>21</v>
      </c>
      <c r="AF59">
        <f>COUNTIF($K$2:$K$100, Z59)</f>
        <v>11</v>
      </c>
      <c r="AG59">
        <f>COUNTIF($J$2:$J$100, Z59)</f>
        <v>10</v>
      </c>
      <c r="AH59">
        <f>AJ59+AL59</f>
        <v>14</v>
      </c>
      <c r="AI59">
        <f>AE59-AH59</f>
        <v>7</v>
      </c>
      <c r="AJ59">
        <f>SUMPRODUCT(($K$2:$K$100=Z59)*($O$2:$O$100&gt;$N$2:$N$100))</f>
        <v>8</v>
      </c>
      <c r="AK59">
        <f>SUMPRODUCT(($K$2:$K$100=Z59)*($O$2:$O$100&lt;$N$2:$N$100))</f>
        <v>3</v>
      </c>
      <c r="AL59">
        <f>SUMPRODUCT(($J$2:$J$100=Z59)*($O$2:$O$100&lt;$N$2:$N$100))</f>
        <v>6</v>
      </c>
      <c r="AM59">
        <f>SUMPRODUCT(($J$2:$J$100=Z59)*($O$2:$O$100&gt;$N$2:$N$100))</f>
        <v>2</v>
      </c>
      <c r="AN59">
        <f>COUNTIFS($K$2:$K$100,Z59,$C$2:$C$100,4)</f>
        <v>2</v>
      </c>
      <c r="AO59">
        <f>COUNTIFS($J$2:$J$100,Z59,$C$2:$C$100,4)</f>
        <v>2</v>
      </c>
      <c r="AP59">
        <f>SUMIFS($O$2:$O$100, $K$2:$K$100, Z59,$C$2:$C$100, 4)</f>
        <v>7</v>
      </c>
      <c r="AQ59">
        <f>SUMIFS($N$2:$N$100, $J$2:$J$100, Z59,$C$2:$C$100, 4)</f>
        <v>0</v>
      </c>
      <c r="AR59">
        <f>SUMIFS($N$2:$N$100, $K$2:$K$100, Z59,$C$2:$C$100, 4)</f>
        <v>1</v>
      </c>
      <c r="AS59">
        <f>SUMIFS($O$2:$O$100, $J$2:$J$100, Z59,$C$2:$C$100, 4)</f>
        <v>0</v>
      </c>
      <c r="AT59">
        <f t="shared" ref="AT59:AT60" si="103">AP59-AR59</f>
        <v>6</v>
      </c>
      <c r="AU59">
        <f t="shared" ref="AU59:AU60" si="104">AQ59-AS59</f>
        <v>0</v>
      </c>
      <c r="AV59">
        <f>AP59+AQ59</f>
        <v>7</v>
      </c>
      <c r="AW59">
        <f>AR59+AS59</f>
        <v>1</v>
      </c>
      <c r="AX59">
        <f>(AP59+AQ59)-(AR59+AS59)</f>
        <v>6</v>
      </c>
      <c r="AY59">
        <f t="shared" ref="AY59:AY60" si="105">AP59/AN59</f>
        <v>3.5</v>
      </c>
      <c r="AZ59">
        <f t="shared" ref="AZ59:AZ60" si="106">AQ59/AO59</f>
        <v>0</v>
      </c>
      <c r="BA59">
        <f t="shared" ref="BA59:BA60" si="107">AR59/AN59</f>
        <v>0.5</v>
      </c>
      <c r="BB59">
        <f t="shared" ref="BB59:BB60" si="108">AS59/AO59</f>
        <v>0</v>
      </c>
      <c r="BC59">
        <f>AV59/AA59</f>
        <v>1.4</v>
      </c>
      <c r="BD59">
        <f>AW59/AA59</f>
        <v>0.2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69"/>
        <v>1</v>
      </c>
      <c r="R60" s="2" t="str">
        <f t="shared" si="37"/>
        <v>CAR</v>
      </c>
      <c r="Z60" t="s">
        <v>21</v>
      </c>
      <c r="AA60">
        <f t="shared" ref="AA60" si="109">COUNTIFS($J$2:$J$100, Z60, $C$2:$C$100, 1) + COUNTIFS($K$2:$K$100, Z60, $C$2:$C$100, 1)</f>
        <v>5</v>
      </c>
      <c r="AB60">
        <f t="shared" ref="AB60" si="110">COUNTIFS($J$2:$J$100, Z60, $C$2:$C$100, 2) + COUNTIFS($K$2:$K$100, Z60, $C$2:$C$100, 2)</f>
        <v>7</v>
      </c>
      <c r="AC60">
        <f t="shared" ref="AC60" si="111">COUNTIFS($J$2:$J$100, Z60, $C$2:$C$100, 3) + COUNTIFS($K$2:$K$100, Z60, $C$2:$C$100, 3)</f>
        <v>6</v>
      </c>
      <c r="AD60">
        <f t="shared" ref="AD60" si="112">COUNTIFS($J$2:$J$100, Z60, $C$2:$C$100, 4) + COUNTIFS($K$2:$K$100, Z60, $C$2:$C$100, 4)</f>
        <v>4</v>
      </c>
      <c r="AE60">
        <f t="shared" ref="AE60" si="113">AA60+AB60+AC60+AD60</f>
        <v>22</v>
      </c>
      <c r="AF60">
        <f>COUNTIF($K$2:$K$100, Z60)</f>
        <v>11</v>
      </c>
      <c r="AG60">
        <f>COUNTIF($J$2:$J$100, Z60)</f>
        <v>11</v>
      </c>
      <c r="AH60">
        <f>AJ60+AL60</f>
        <v>11</v>
      </c>
      <c r="AI60">
        <f>AE60-AH60</f>
        <v>11</v>
      </c>
      <c r="AJ60">
        <f>SUMPRODUCT(($K$2:$K$100=Z60)*($O$2:$O$100&gt;$N$2:$N$100))</f>
        <v>6</v>
      </c>
      <c r="AK60">
        <f>SUMPRODUCT(($K$2:$K$100=Z60)*($O$2:$O$100&lt;$N$2:$N$100))</f>
        <v>3</v>
      </c>
      <c r="AL60">
        <f>SUMPRODUCT(($J$2:$J$100=Z60)*($O$2:$O$100&lt;$N$2:$N$100))</f>
        <v>5</v>
      </c>
      <c r="AM60">
        <f>SUMPRODUCT(($J$2:$J$100=Z60)*($O$2:$O$100&gt;$N$2:$N$100))</f>
        <v>6</v>
      </c>
      <c r="AN60">
        <f>COUNTIFS($K$2:$K$100,Z60,$C$2:$C$100,4)</f>
        <v>2</v>
      </c>
      <c r="AO60">
        <f>COUNTIFS($J$2:$J$100,Z60,$C$2:$C$100,4)</f>
        <v>2</v>
      </c>
      <c r="AP60">
        <f>SUMIFS($O$2:$O$100, $K$2:$K$100, Z60,$C$2:$C$100, 4)</f>
        <v>0</v>
      </c>
      <c r="AQ60">
        <f>SUMIFS($N$2:$N$100, $J$2:$J$100, Z60,$C$2:$C$100, 4)</f>
        <v>1</v>
      </c>
      <c r="AR60">
        <f>SUMIFS($N$2:$N$100, $K$2:$K$100, Z60,$C$2:$C$100, 4)</f>
        <v>0</v>
      </c>
      <c r="AS60">
        <f>SUMIFS($O$2:$O$100, $J$2:$J$100, Z60,$C$2:$C$100, 4)</f>
        <v>7</v>
      </c>
      <c r="AT60">
        <f t="shared" si="103"/>
        <v>0</v>
      </c>
      <c r="AU60">
        <f t="shared" si="104"/>
        <v>-6</v>
      </c>
      <c r="AV60">
        <f t="shared" ref="AV60" si="114">AP60+AQ60</f>
        <v>1</v>
      </c>
      <c r="AW60">
        <f t="shared" ref="AW60" si="115">AR60+AS60</f>
        <v>7</v>
      </c>
      <c r="AX60">
        <f t="shared" ref="AX60" si="116">(AP60+AQ60)-(AR60+AS60)</f>
        <v>-6</v>
      </c>
      <c r="AY60">
        <f t="shared" si="105"/>
        <v>0</v>
      </c>
      <c r="AZ60">
        <f t="shared" si="106"/>
        <v>0.5</v>
      </c>
      <c r="BA60">
        <f t="shared" si="107"/>
        <v>0</v>
      </c>
      <c r="BB60">
        <f t="shared" si="108"/>
        <v>3.5</v>
      </c>
      <c r="BC60">
        <f t="shared" ref="BC60" si="117">AV60/AA60</f>
        <v>0.2</v>
      </c>
      <c r="BD60">
        <f t="shared" ref="BD60" si="118">AW60/AA60</f>
        <v>1.4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69"/>
        <v>0</v>
      </c>
      <c r="R61" s="2" t="str">
        <f t="shared" si="37"/>
        <v>DAL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69"/>
        <v>1</v>
      </c>
      <c r="R62" s="2" t="str">
        <f t="shared" si="37"/>
        <v>BOS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69"/>
        <v>1</v>
      </c>
      <c r="R63" s="2" t="str">
        <f t="shared" si="37"/>
        <v>EDM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69"/>
        <v>1</v>
      </c>
      <c r="R64" s="2" t="str">
        <f t="shared" si="37"/>
        <v>COL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69"/>
        <v>0</v>
      </c>
      <c r="R65" s="2" t="str">
        <f t="shared" si="37"/>
        <v>NYR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  <c r="R66" s="2" t="str">
        <f t="shared" ref="R66:R86" si="119">IF(N66&gt;O66,J66,K66)</f>
        <v>VAN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69"/>
        <v>0</v>
      </c>
      <c r="R67" s="2" t="str">
        <f t="shared" si="119"/>
        <v>FLA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69"/>
        <v>1</v>
      </c>
      <c r="R68" s="2" t="str">
        <f t="shared" si="119"/>
        <v>DAL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69"/>
        <v>1</v>
      </c>
      <c r="R69" s="2" t="str">
        <f t="shared" si="119"/>
        <v>EDM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69"/>
        <v>1</v>
      </c>
      <c r="R70" s="2" t="str">
        <f t="shared" si="119"/>
        <v>EDM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69"/>
        <v>1</v>
      </c>
      <c r="R71" s="2" t="str">
        <f t="shared" si="119"/>
        <v>FLA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69"/>
        <v>1</v>
      </c>
      <c r="R72" s="2" t="str">
        <f t="shared" si="119"/>
        <v>EDM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69"/>
        <v>1</v>
      </c>
      <c r="R73" s="2" t="str">
        <f t="shared" si="119"/>
        <v>NYR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69"/>
        <v>1</v>
      </c>
      <c r="R74" s="2" t="str">
        <f t="shared" si="119"/>
        <v>DAL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69"/>
        <v>0</v>
      </c>
      <c r="R75" s="2" t="str">
        <f t="shared" si="119"/>
        <v>NYR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>
        <v>2</v>
      </c>
      <c r="I76" s="4">
        <v>1</v>
      </c>
      <c r="J76" s="2" t="s">
        <v>19</v>
      </c>
      <c r="K76" s="2" t="s">
        <v>21</v>
      </c>
      <c r="L76" s="2" t="s">
        <v>21</v>
      </c>
      <c r="M76" s="3">
        <v>45439</v>
      </c>
      <c r="N76" s="2">
        <v>5</v>
      </c>
      <c r="O76" s="2">
        <v>3</v>
      </c>
      <c r="P76" s="2">
        <v>0</v>
      </c>
      <c r="Q76" s="2">
        <f t="shared" si="69"/>
        <v>0</v>
      </c>
      <c r="R76" s="2" t="str">
        <f t="shared" si="119"/>
        <v>DAL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>
        <v>2</v>
      </c>
      <c r="I77" s="4">
        <v>2</v>
      </c>
      <c r="J77" s="2" t="s">
        <v>13</v>
      </c>
      <c r="K77" s="2" t="s">
        <v>11</v>
      </c>
      <c r="L77" s="2" t="s">
        <v>11</v>
      </c>
      <c r="M77" s="3">
        <v>45440</v>
      </c>
      <c r="N77" s="2">
        <v>2</v>
      </c>
      <c r="O77" s="2">
        <v>3</v>
      </c>
      <c r="P77" s="2">
        <v>1</v>
      </c>
      <c r="Q77" s="2">
        <f t="shared" si="69"/>
        <v>1</v>
      </c>
      <c r="R77" s="2" t="str">
        <f t="shared" si="119"/>
        <v>FLA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>
        <v>2</v>
      </c>
      <c r="I78" s="4">
        <v>2</v>
      </c>
      <c r="J78" s="2" t="s">
        <v>19</v>
      </c>
      <c r="K78" s="2" t="s">
        <v>21</v>
      </c>
      <c r="L78" s="2" t="s">
        <v>21</v>
      </c>
      <c r="M78" s="3">
        <v>45440</v>
      </c>
      <c r="N78" s="2">
        <v>2</v>
      </c>
      <c r="O78" s="2">
        <v>5</v>
      </c>
      <c r="P78" s="2">
        <v>0</v>
      </c>
      <c r="Q78" s="2">
        <f t="shared" si="69"/>
        <v>1</v>
      </c>
      <c r="R78" s="2" t="str">
        <f t="shared" si="119"/>
        <v>EDM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>
        <v>2</v>
      </c>
      <c r="I79" s="4">
        <v>3</v>
      </c>
      <c r="J79" s="2" t="s">
        <v>11</v>
      </c>
      <c r="K79" s="2" t="s">
        <v>13</v>
      </c>
      <c r="L79" s="2" t="s">
        <v>11</v>
      </c>
      <c r="M79" s="3">
        <v>45442</v>
      </c>
      <c r="N79" s="2">
        <v>3</v>
      </c>
      <c r="O79" s="2">
        <v>2</v>
      </c>
      <c r="P79" s="2">
        <v>0</v>
      </c>
      <c r="Q79" s="2">
        <f t="shared" si="69"/>
        <v>1</v>
      </c>
      <c r="R79" s="2" t="str">
        <f t="shared" si="119"/>
        <v>FLA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>
        <v>2</v>
      </c>
      <c r="I80" s="4">
        <v>3</v>
      </c>
      <c r="J80" s="2" t="s">
        <v>21</v>
      </c>
      <c r="K80" s="2" t="s">
        <v>19</v>
      </c>
      <c r="L80" s="2" t="s">
        <v>21</v>
      </c>
      <c r="M80" s="3">
        <v>45443</v>
      </c>
      <c r="N80" s="2">
        <v>3</v>
      </c>
      <c r="O80" s="2">
        <v>1</v>
      </c>
      <c r="P80" s="2">
        <v>0</v>
      </c>
      <c r="Q80" s="2">
        <f t="shared" si="69"/>
        <v>1</v>
      </c>
      <c r="R80" s="2" t="str">
        <f t="shared" si="119"/>
        <v>EDM</v>
      </c>
    </row>
    <row r="81" spans="1:18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>
        <v>2</v>
      </c>
      <c r="I81" s="4">
        <v>4</v>
      </c>
      <c r="J81" s="2" t="s">
        <v>13</v>
      </c>
      <c r="K81" s="2" t="s">
        <v>11</v>
      </c>
      <c r="L81" s="2" t="s">
        <v>13</v>
      </c>
      <c r="M81" s="3">
        <v>45444</v>
      </c>
      <c r="N81" s="2">
        <v>1</v>
      </c>
      <c r="O81" s="2">
        <v>2</v>
      </c>
      <c r="P81" s="2">
        <v>0</v>
      </c>
      <c r="Q81" s="2">
        <f t="shared" si="69"/>
        <v>0</v>
      </c>
      <c r="R81" s="2" t="str">
        <f t="shared" si="119"/>
        <v>FLA</v>
      </c>
    </row>
    <row r="82" spans="1:18" ht="15.75" thickBot="1" x14ac:dyDescent="0.3">
      <c r="A82" s="34">
        <v>45445</v>
      </c>
      <c r="B82" s="35" t="s">
        <v>33</v>
      </c>
      <c r="C82" s="36">
        <v>3</v>
      </c>
      <c r="D82" s="37" t="s">
        <v>62</v>
      </c>
      <c r="E82" s="36">
        <v>6</v>
      </c>
      <c r="F82" s="36" t="s">
        <v>19</v>
      </c>
      <c r="G82" s="36" t="s">
        <v>21</v>
      </c>
      <c r="H82" s="36">
        <v>2</v>
      </c>
      <c r="I82" s="36">
        <v>4</v>
      </c>
      <c r="J82" s="35" t="s">
        <v>19</v>
      </c>
      <c r="K82" s="35" t="s">
        <v>21</v>
      </c>
      <c r="L82" s="35" t="s">
        <v>21</v>
      </c>
      <c r="M82" s="34">
        <v>45445</v>
      </c>
      <c r="N82" s="35">
        <v>1</v>
      </c>
      <c r="O82" s="35">
        <v>2</v>
      </c>
      <c r="P82" s="35">
        <v>0</v>
      </c>
      <c r="Q82" s="35">
        <f t="shared" si="69"/>
        <v>1</v>
      </c>
      <c r="R82" s="2" t="str">
        <f t="shared" si="119"/>
        <v>EDM</v>
      </c>
    </row>
    <row r="83" spans="1:18" ht="15.75" thickTop="1" x14ac:dyDescent="0.25">
      <c r="A83" s="3">
        <v>45451</v>
      </c>
      <c r="B83" s="2" t="s">
        <v>33</v>
      </c>
      <c r="C83" s="4">
        <v>4</v>
      </c>
      <c r="D83" s="5" t="s">
        <v>63</v>
      </c>
      <c r="E83" s="4">
        <v>1</v>
      </c>
      <c r="F83" s="4" t="s">
        <v>11</v>
      </c>
      <c r="G83" s="4" t="s">
        <v>21</v>
      </c>
      <c r="H83" s="4">
        <v>1</v>
      </c>
      <c r="I83" s="4">
        <v>0</v>
      </c>
      <c r="J83" s="2" t="s">
        <v>21</v>
      </c>
      <c r="K83" s="2" t="s">
        <v>11</v>
      </c>
      <c r="L83" s="2" t="s">
        <v>21</v>
      </c>
      <c r="M83" s="3">
        <v>45451</v>
      </c>
      <c r="N83" s="2">
        <v>0</v>
      </c>
      <c r="O83" s="2">
        <v>3</v>
      </c>
      <c r="P83" s="2">
        <v>0</v>
      </c>
      <c r="Q83" s="2">
        <f t="shared" si="69"/>
        <v>0</v>
      </c>
      <c r="R83" s="2" t="str">
        <f t="shared" si="119"/>
        <v>FLA</v>
      </c>
    </row>
    <row r="84" spans="1:18" x14ac:dyDescent="0.25">
      <c r="A84" s="3">
        <v>45453</v>
      </c>
      <c r="B84" s="2" t="s">
        <v>33</v>
      </c>
      <c r="C84" s="4">
        <v>4</v>
      </c>
      <c r="D84" s="5" t="s">
        <v>63</v>
      </c>
      <c r="E84" s="4">
        <v>2</v>
      </c>
      <c r="F84" s="4" t="s">
        <v>11</v>
      </c>
      <c r="G84" s="4" t="s">
        <v>21</v>
      </c>
      <c r="H84" s="4">
        <v>2</v>
      </c>
      <c r="I84" s="4">
        <v>0</v>
      </c>
      <c r="J84" s="2" t="s">
        <v>21</v>
      </c>
      <c r="K84" s="2" t="s">
        <v>11</v>
      </c>
      <c r="L84" s="2" t="s">
        <v>21</v>
      </c>
      <c r="M84" s="3">
        <v>45453</v>
      </c>
      <c r="N84" s="2">
        <v>1</v>
      </c>
      <c r="O84" s="2">
        <v>4</v>
      </c>
      <c r="P84" s="2">
        <v>0</v>
      </c>
      <c r="Q84" s="2">
        <f t="shared" si="69"/>
        <v>0</v>
      </c>
      <c r="R84" s="2" t="str">
        <f t="shared" si="119"/>
        <v>FLA</v>
      </c>
    </row>
    <row r="85" spans="1:18" x14ac:dyDescent="0.25">
      <c r="A85" s="3">
        <v>45425</v>
      </c>
      <c r="B85" s="2" t="s">
        <v>33</v>
      </c>
      <c r="C85" s="4">
        <v>4</v>
      </c>
      <c r="D85" s="5" t="s">
        <v>63</v>
      </c>
      <c r="E85" s="4">
        <v>3</v>
      </c>
      <c r="F85" s="4" t="s">
        <v>11</v>
      </c>
      <c r="G85" s="4" t="s">
        <v>21</v>
      </c>
      <c r="H85" s="4"/>
      <c r="I85" s="4"/>
      <c r="J85" s="2" t="s">
        <v>11</v>
      </c>
      <c r="K85" s="2" t="s">
        <v>21</v>
      </c>
      <c r="L85" s="2"/>
      <c r="M85" s="2"/>
      <c r="N85" s="2"/>
      <c r="O85" s="2"/>
      <c r="P85" s="2"/>
      <c r="Q85" s="2"/>
      <c r="R85" s="2" t="str">
        <f t="shared" si="119"/>
        <v>EDM</v>
      </c>
    </row>
    <row r="86" spans="1:18" x14ac:dyDescent="0.25">
      <c r="A86" s="3">
        <v>45458</v>
      </c>
      <c r="B86" s="2" t="s">
        <v>33</v>
      </c>
      <c r="C86" s="4">
        <v>4</v>
      </c>
      <c r="D86" s="5" t="s">
        <v>63</v>
      </c>
      <c r="E86" s="4">
        <v>4</v>
      </c>
      <c r="F86" s="4" t="s">
        <v>11</v>
      </c>
      <c r="G86" s="4" t="s">
        <v>21</v>
      </c>
      <c r="H86" s="4"/>
      <c r="I86" s="4"/>
      <c r="J86" s="2" t="s">
        <v>11</v>
      </c>
      <c r="K86" s="2" t="s">
        <v>21</v>
      </c>
      <c r="L86" s="2"/>
      <c r="M86" s="2"/>
      <c r="N86" s="2"/>
      <c r="O86" s="2"/>
      <c r="P86" s="2"/>
      <c r="Q86" s="2"/>
      <c r="R86" s="2" t="str">
        <f t="shared" si="119"/>
        <v>EDM</v>
      </c>
    </row>
    <row r="87" spans="1:18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8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8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</sheetData>
  <conditionalFormatting sqref="A1:XFD20 A21:AE37 A40:AE41 Z45:Z48 AF21:AO21 AQ21:BD21 BH21:BI21 AP21:AP37 BG21:BG37 BI21:XFD37 A38:XFD39 AF40:AO40 AQ40:BD40 A61:XFD1048576 A42:Z44 AA42:AE48 AP40:AP48 Z51:AE55 AP51:AP55 A45:Y60 BE40:XFD60 Z58:AE60 AP58:AP60">
    <cfRule type="cellIs" dxfId="66" priority="139" operator="equal">
      <formula>"LAK"</formula>
    </cfRule>
    <cfRule type="cellIs" dxfId="65" priority="140" operator="equal">
      <formula>"EDM"</formula>
    </cfRule>
    <cfRule type="cellIs" dxfId="64" priority="148" operator="equal">
      <formula>"NYR"</formula>
    </cfRule>
    <cfRule type="cellIs" dxfId="63" priority="154" operator="equal">
      <formula>"FLA"</formula>
    </cfRule>
    <cfRule type="cellIs" dxfId="62" priority="153" operator="equal">
      <formula>"CAR"</formula>
    </cfRule>
    <cfRule type="cellIs" dxfId="61" priority="152" operator="equal">
      <formula>"NYI"</formula>
    </cfRule>
    <cfRule type="cellIs" dxfId="60" priority="151" operator="equal">
      <formula>"TOR"</formula>
    </cfRule>
    <cfRule type="cellIs" dxfId="59" priority="150" operator="equal">
      <formula>"BOS"</formula>
    </cfRule>
    <cfRule type="cellIs" dxfId="58" priority="149" operator="equal">
      <formula>"TBL"</formula>
    </cfRule>
    <cfRule type="cellIs" dxfId="57" priority="147" operator="equal">
      <formula>"WSH"</formula>
    </cfRule>
    <cfRule type="cellIs" dxfId="56" priority="146" operator="equal">
      <formula>"VGK"</formula>
    </cfRule>
    <cfRule type="cellIs" dxfId="55" priority="145" operator="equal">
      <formula>"WPG"</formula>
    </cfRule>
    <cfRule type="cellIs" dxfId="54" priority="144" operator="equal">
      <formula>"COL"</formula>
    </cfRule>
    <cfRule type="cellIs" dxfId="53" priority="143" operator="equal">
      <formula>"VAN"</formula>
    </cfRule>
    <cfRule type="cellIs" dxfId="52" priority="142" operator="equal">
      <formula>"NSH"</formula>
    </cfRule>
    <cfRule type="cellIs" dxfId="51" priority="141" operator="equal">
      <formula>"DAL"</formula>
    </cfRule>
  </conditionalFormatting>
  <conditionalFormatting sqref="H1:I99">
    <cfRule type="colorScale" priority="1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5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3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58">
      <colorScale>
        <cfvo type="min"/>
        <cfvo type="max"/>
        <color rgb="FFFF3300"/>
        <color theme="9"/>
      </colorScale>
    </cfRule>
  </conditionalFormatting>
  <conditionalFormatting sqref="AA22:AD37 AA41:AD48 AA52:AD55">
    <cfRule type="cellIs" dxfId="50" priority="135" operator="equal">
      <formula>0</formula>
    </cfRule>
  </conditionalFormatting>
  <conditionalFormatting sqref="AD3:AD17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">
    <cfRule type="colorScale" priority="7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5">
    <cfRule type="colorScale" priority="5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49" priority="38" operator="equal">
      <formula>"LAK"</formula>
    </cfRule>
    <cfRule type="cellIs" dxfId="48" priority="39" operator="equal">
      <formula>"EDM"</formula>
    </cfRule>
    <cfRule type="cellIs" dxfId="47" priority="40" operator="equal">
      <formula>"DAL"</formula>
    </cfRule>
    <cfRule type="cellIs" dxfId="46" priority="41" operator="equal">
      <formula>"NSH"</formula>
    </cfRule>
    <cfRule type="cellIs" dxfId="45" priority="53" operator="equal">
      <formula>"FLA"</formula>
    </cfRule>
    <cfRule type="cellIs" dxfId="44" priority="52" operator="equal">
      <formula>"CAR"</formula>
    </cfRule>
    <cfRule type="cellIs" dxfId="43" priority="51" operator="equal">
      <formula>"NYI"</formula>
    </cfRule>
    <cfRule type="cellIs" dxfId="42" priority="50" operator="equal">
      <formula>"TOR"</formula>
    </cfRule>
    <cfRule type="cellIs" dxfId="41" priority="49" operator="equal">
      <formula>"BOS"</formula>
    </cfRule>
    <cfRule type="cellIs" dxfId="40" priority="48" operator="equal">
      <formula>"TBL"</formula>
    </cfRule>
    <cfRule type="cellIs" dxfId="39" priority="47" operator="equal">
      <formula>"NYR"</formula>
    </cfRule>
    <cfRule type="cellIs" dxfId="38" priority="46" operator="equal">
      <formula>"WSH"</formula>
    </cfRule>
    <cfRule type="cellIs" dxfId="37" priority="44" operator="equal">
      <formula>"WPG"</formula>
    </cfRule>
    <cfRule type="cellIs" dxfId="36" priority="43" operator="equal">
      <formula>"COL"</formula>
    </cfRule>
    <cfRule type="cellIs" dxfId="35" priority="42" operator="equal">
      <formula>"VAN"</formula>
    </cfRule>
    <cfRule type="cellIs" dxfId="34" priority="45" operator="equal">
      <formula>"VGK"</formula>
    </cfRule>
  </conditionalFormatting>
  <conditionalFormatting sqref="AX52:AX55 AT52:AU55 AX59:AX60 AT59:AU60">
    <cfRule type="colorScale" priority="7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22:AV3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9:AV60">
    <cfRule type="colorScale" priority="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9:AW60">
    <cfRule type="colorScale" priority="6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102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81">
      <colorScale>
        <cfvo type="min"/>
        <cfvo type="max"/>
        <color rgb="FFFCFCFF"/>
        <color rgb="FF63BE7B"/>
      </colorScale>
    </cfRule>
  </conditionalFormatting>
  <conditionalFormatting sqref="AY52:AZ55 BC52:BC55 AY59:AZ60 BC59:BC60">
    <cfRule type="colorScale" priority="711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101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89">
      <colorScale>
        <cfvo type="min"/>
        <cfvo type="max"/>
        <color rgb="FFFCFCFF"/>
        <color rgb="FFF8696B"/>
      </colorScale>
    </cfRule>
  </conditionalFormatting>
  <conditionalFormatting sqref="BA52:BB55 BD52:BD55 BA59:BB60 BD59:BD60">
    <cfRule type="colorScale" priority="719">
      <colorScale>
        <cfvo type="min"/>
        <cfvo type="max"/>
        <color rgb="FFFCFCFF"/>
        <color rgb="FFF8696B"/>
      </colorScale>
    </cfRule>
  </conditionalFormatting>
  <conditionalFormatting sqref="AA59:AD60">
    <cfRule type="cellIs" dxfId="16" priority="17" operator="equal">
      <formula>0</formula>
    </cfRule>
  </conditionalFormatting>
  <conditionalFormatting sqref="AE59:AE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8:AO58 AQ58:BD58">
    <cfRule type="cellIs" dxfId="15" priority="1" operator="equal">
      <formula>"LAK"</formula>
    </cfRule>
    <cfRule type="cellIs" dxfId="14" priority="2" operator="equal">
      <formula>"EDM"</formula>
    </cfRule>
    <cfRule type="cellIs" dxfId="13" priority="3" operator="equal">
      <formula>"DAL"</formula>
    </cfRule>
    <cfRule type="cellIs" dxfId="12" priority="4" operator="equal">
      <formula>"NSH"</formula>
    </cfRule>
    <cfRule type="cellIs" dxfId="1" priority="5" operator="equal">
      <formula>"VAN"</formula>
    </cfRule>
    <cfRule type="cellIs" dxfId="2" priority="6" operator="equal">
      <formula>"COL"</formula>
    </cfRule>
    <cfRule type="cellIs" dxfId="3" priority="7" operator="equal">
      <formula>"WPG"</formula>
    </cfRule>
    <cfRule type="cellIs" dxfId="0" priority="8" operator="equal">
      <formula>"VGK"</formula>
    </cfRule>
    <cfRule type="cellIs" dxfId="4" priority="9" operator="equal">
      <formula>"WSH"</formula>
    </cfRule>
    <cfRule type="cellIs" dxfId="5" priority="10" operator="equal">
      <formula>"NYR"</formula>
    </cfRule>
    <cfRule type="cellIs" dxfId="6" priority="11" operator="equal">
      <formula>"TBL"</formula>
    </cfRule>
    <cfRule type="cellIs" dxfId="7" priority="12" operator="equal">
      <formula>"BOS"</formula>
    </cfRule>
    <cfRule type="cellIs" dxfId="8" priority="13" operator="equal">
      <formula>"TOR"</formula>
    </cfRule>
    <cfRule type="cellIs" dxfId="9" priority="14" operator="equal">
      <formula>"NYI"</formula>
    </cfRule>
    <cfRule type="cellIs" dxfId="10" priority="15" operator="equal">
      <formula>"CAR"</formula>
    </cfRule>
    <cfRule type="cellIs" dxfId="11" priority="16" operator="equal">
      <formula>"FLA"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2024-06-11T06:10:35Z</dcterms:modified>
</cp:coreProperties>
</file>