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19E4AB1C-C7A8-4613-AE9E-86A635CC8297}"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7" i="2"/>
  <c r="BW7" i="2" s="1"/>
  <c r="BX8" i="2"/>
  <c r="BW8" i="2" s="1"/>
  <c r="BX14" i="2"/>
  <c r="BW14" i="2" s="1"/>
  <c r="BX13" i="2"/>
  <c r="BW13" i="2" s="1"/>
  <c r="BX10" i="2"/>
  <c r="BW10" i="2" s="1"/>
  <c r="BX12" i="2"/>
  <c r="BW12" i="2" s="1"/>
  <c r="BX18" i="2"/>
  <c r="BW18" i="2" s="1"/>
  <c r="BX19" i="2"/>
  <c r="BW19" i="2" s="1"/>
  <c r="BX16" i="2"/>
  <c r="BW16" i="2" s="1"/>
  <c r="BX17" i="2"/>
  <c r="BW17" i="2" s="1"/>
  <c r="BX25" i="2"/>
  <c r="BW25" i="2" s="1"/>
  <c r="BX21" i="2"/>
  <c r="BW21" i="2" s="1"/>
  <c r="BX15" i="2"/>
  <c r="BW15" i="2" s="1"/>
  <c r="BX26" i="2"/>
  <c r="BW26" i="2" s="1"/>
  <c r="BX20" i="2"/>
  <c r="BW20" i="2" s="1"/>
  <c r="BX28" i="2"/>
  <c r="BW28" i="2" s="1"/>
  <c r="BX27" i="2"/>
  <c r="BW27" i="2" s="1"/>
  <c r="BX23" i="2"/>
  <c r="BW23" i="2" s="1"/>
  <c r="BX24" i="2"/>
  <c r="BW24" i="2" s="1"/>
  <c r="BX22" i="2"/>
  <c r="BW22"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7" i="7"/>
  <c r="E17" i="7"/>
  <c r="F17" i="7"/>
  <c r="G17" i="7"/>
  <c r="H17" i="7"/>
  <c r="I17" i="7"/>
  <c r="J17" i="7"/>
  <c r="K17" i="7"/>
  <c r="D16" i="7"/>
  <c r="E16" i="7"/>
  <c r="F16" i="7"/>
  <c r="G16" i="7"/>
  <c r="H16" i="7"/>
  <c r="I16" i="7"/>
  <c r="D32" i="7"/>
  <c r="E32" i="7"/>
  <c r="F32" i="7"/>
  <c r="G32" i="7"/>
  <c r="H32" i="7"/>
  <c r="D33" i="7"/>
  <c r="E33" i="7"/>
  <c r="F33" i="7"/>
  <c r="G33" i="7"/>
  <c r="H33" i="7"/>
  <c r="I33" i="7"/>
  <c r="J33" i="7"/>
  <c r="D23" i="7"/>
  <c r="E23" i="7"/>
  <c r="F23" i="7"/>
  <c r="G23" i="7"/>
  <c r="H23" i="7"/>
  <c r="D4" i="7"/>
  <c r="E4" i="7"/>
  <c r="F4" i="7"/>
  <c r="G4" i="7"/>
  <c r="H4" i="7"/>
  <c r="I4" i="7"/>
  <c r="J4" i="7"/>
  <c r="K4" i="7"/>
  <c r="D3" i="7"/>
  <c r="E3" i="7"/>
  <c r="F3" i="7"/>
  <c r="G3" i="7"/>
  <c r="H3" i="7"/>
  <c r="I3" i="7"/>
  <c r="D22" i="7"/>
  <c r="E22" i="7"/>
  <c r="F22" i="7"/>
  <c r="G22" i="7"/>
  <c r="H22" i="7"/>
  <c r="D29" i="7"/>
  <c r="E29" i="7"/>
  <c r="F29" i="7"/>
  <c r="G29" i="7"/>
  <c r="H29" i="7"/>
  <c r="I29"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8" i="2"/>
  <c r="AX10" i="2"/>
  <c r="AX21" i="2"/>
  <c r="AX23" i="2"/>
  <c r="AX32" i="2"/>
  <c r="AX20" i="2"/>
  <c r="AX12" i="2"/>
  <c r="AX17" i="2"/>
  <c r="AX8" i="2"/>
  <c r="AX14" i="2"/>
  <c r="AX27" i="2"/>
  <c r="AX30" i="2"/>
  <c r="AX24" i="2"/>
  <c r="AX22" i="2"/>
  <c r="AX28" i="2"/>
  <c r="AX11" i="2"/>
  <c r="AX15" i="2"/>
  <c r="AX13" i="2"/>
  <c r="AX7" i="2"/>
  <c r="AX9" i="2"/>
  <c r="AX19" i="2"/>
  <c r="AX5" i="2"/>
  <c r="AX6" i="2"/>
  <c r="AX29" i="2"/>
  <c r="AX16" i="2"/>
  <c r="AX26" i="2"/>
  <c r="AX25" i="2"/>
  <c r="AX33" i="2"/>
  <c r="AX31" i="2"/>
  <c r="AX2" i="2"/>
  <c r="AT4" i="2"/>
  <c r="AT3" i="2"/>
  <c r="AT18" i="2"/>
  <c r="AT10" i="2"/>
  <c r="AT21" i="2"/>
  <c r="AT23" i="2"/>
  <c r="AT32" i="2"/>
  <c r="AT20" i="2"/>
  <c r="AT12" i="2"/>
  <c r="AT17" i="2"/>
  <c r="AT8" i="2"/>
  <c r="AT14" i="2"/>
  <c r="AT27" i="2"/>
  <c r="AT30" i="2"/>
  <c r="AT24" i="2"/>
  <c r="AT22" i="2"/>
  <c r="AT28" i="2"/>
  <c r="AT11" i="2"/>
  <c r="AT15" i="2"/>
  <c r="AT13" i="2"/>
  <c r="AT7" i="2"/>
  <c r="AT9" i="2"/>
  <c r="AT19" i="2"/>
  <c r="AT5" i="2"/>
  <c r="AT6" i="2"/>
  <c r="AT29" i="2"/>
  <c r="AT16" i="2"/>
  <c r="AT26" i="2"/>
  <c r="AT25"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8" i="2"/>
  <c r="AV8" i="2"/>
  <c r="AY8" i="2"/>
  <c r="AZ8" i="2"/>
  <c r="AU19" i="2"/>
  <c r="AV19" i="2"/>
  <c r="AY19" i="2"/>
  <c r="AZ19" i="2"/>
  <c r="AU18" i="2"/>
  <c r="AV18" i="2"/>
  <c r="AY18" i="2"/>
  <c r="AZ18" i="2"/>
  <c r="AU32" i="2"/>
  <c r="AV32" i="2"/>
  <c r="AY32" i="2"/>
  <c r="AZ32" i="2"/>
  <c r="AU14" i="2"/>
  <c r="AV14" i="2"/>
  <c r="AY14" i="2"/>
  <c r="AZ14" i="2"/>
  <c r="AU5" i="2"/>
  <c r="AV5" i="2"/>
  <c r="AY5" i="2"/>
  <c r="AZ5" i="2"/>
  <c r="AU15" i="2"/>
  <c r="AV15" i="2"/>
  <c r="AY15" i="2"/>
  <c r="AZ15" i="2"/>
  <c r="AU4" i="2"/>
  <c r="AV4" i="2"/>
  <c r="AY4" i="2"/>
  <c r="AZ4" i="2"/>
  <c r="AU10" i="2"/>
  <c r="AV10" i="2"/>
  <c r="AY10" i="2"/>
  <c r="AZ10" i="2"/>
  <c r="AU11" i="2"/>
  <c r="AV11" i="2"/>
  <c r="AY11" i="2"/>
  <c r="AZ11" i="2"/>
  <c r="AU9" i="2"/>
  <c r="AV9" i="2"/>
  <c r="AY9" i="2"/>
  <c r="AZ9" i="2"/>
  <c r="AU25" i="2"/>
  <c r="AV25" i="2"/>
  <c r="AY25" i="2"/>
  <c r="AZ25" i="2"/>
  <c r="AU13" i="2"/>
  <c r="AV13" i="2"/>
  <c r="AY13" i="2"/>
  <c r="AZ13" i="2"/>
  <c r="AU31" i="2"/>
  <c r="AV31" i="2"/>
  <c r="AY31" i="2"/>
  <c r="AZ31" i="2"/>
  <c r="AU22" i="2"/>
  <c r="AV22" i="2"/>
  <c r="AY22" i="2"/>
  <c r="AZ22" i="2"/>
  <c r="AU20" i="2"/>
  <c r="AV20" i="2"/>
  <c r="AY20" i="2"/>
  <c r="AZ20" i="2"/>
  <c r="AU16" i="2"/>
  <c r="AV16" i="2"/>
  <c r="AY16" i="2"/>
  <c r="AZ16" i="2"/>
  <c r="AU28" i="2"/>
  <c r="AV28" i="2"/>
  <c r="AY28" i="2"/>
  <c r="AZ28" i="2"/>
  <c r="AU27" i="2"/>
  <c r="AV27" i="2"/>
  <c r="AY27" i="2"/>
  <c r="AZ27" i="2"/>
  <c r="AU29" i="2"/>
  <c r="AV29" i="2"/>
  <c r="AY29" i="2"/>
  <c r="AZ29" i="2"/>
  <c r="AU33" i="2"/>
  <c r="AV33" i="2"/>
  <c r="AY33" i="2"/>
  <c r="AZ33" i="2"/>
  <c r="AU26" i="2"/>
  <c r="AV26" i="2"/>
  <c r="AY26" i="2"/>
  <c r="AZ26" i="2"/>
  <c r="AU12" i="2"/>
  <c r="AV12" i="2"/>
  <c r="AY12" i="2"/>
  <c r="AZ12" i="2"/>
  <c r="AU7" i="2"/>
  <c r="AV7" i="2"/>
  <c r="AY7" i="2"/>
  <c r="AZ7" i="2"/>
  <c r="AU23" i="2"/>
  <c r="AV23" i="2"/>
  <c r="AY23" i="2"/>
  <c r="AZ23" i="2"/>
  <c r="AU17" i="2"/>
  <c r="AV17" i="2"/>
  <c r="AY17" i="2"/>
  <c r="AZ17" i="2"/>
  <c r="AU6" i="2"/>
  <c r="AV6" i="2"/>
  <c r="AY6" i="2"/>
  <c r="AZ6"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85" i="1" l="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7" i="11"/>
  <c r="Y60" i="11"/>
  <c r="M63" i="11"/>
  <c r="S66" i="11"/>
  <c r="AE66" i="11"/>
  <c r="N49" i="11"/>
  <c r="T55" i="11"/>
  <c r="N56" i="11"/>
  <c r="Z61" i="11"/>
  <c r="AF62" i="11"/>
  <c r="AF67" i="11"/>
  <c r="T48" i="11"/>
  <c r="T52" i="11"/>
  <c r="U56" i="11"/>
  <c r="O59" i="11"/>
  <c r="AA62" i="11"/>
  <c r="AA67" i="11"/>
  <c r="AG68" i="11"/>
  <c r="V48" i="11"/>
  <c r="AB51" i="11"/>
  <c r="AB53" i="11"/>
  <c r="Q55" i="11"/>
  <c r="Q58" i="11"/>
  <c r="W58" i="11"/>
  <c r="AC64" i="11"/>
  <c r="K68" i="11"/>
  <c r="Z37" i="11"/>
  <c r="AB63" i="11"/>
  <c r="F41" i="11"/>
  <c r="H43" i="11"/>
  <c r="C38" i="11"/>
  <c r="P63" i="11"/>
  <c r="E50" i="11"/>
  <c r="P67" i="11"/>
  <c r="G68" i="11"/>
  <c r="E40" i="11"/>
  <c r="B61" i="11"/>
  <c r="G42" i="11"/>
  <c r="J66" i="11"/>
  <c r="I63" i="11"/>
  <c r="V57" i="11"/>
  <c r="J59" i="11"/>
  <c r="I44" i="11"/>
  <c r="I59" i="11"/>
  <c r="D39" i="11"/>
  <c r="B37" i="11"/>
  <c r="X50" i="11"/>
  <c r="P51" i="11"/>
  <c r="AB48" i="11"/>
  <c r="X44" i="11"/>
  <c r="K46" i="11"/>
  <c r="T47"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AB13" i="11"/>
  <c r="X15" i="11"/>
  <c r="AB16" i="11"/>
  <c r="T17" i="11"/>
  <c r="AD18" i="11"/>
  <c r="AG7" i="11"/>
  <c r="AG11" i="11"/>
  <c r="X10" i="11"/>
  <c r="T12" i="11"/>
  <c r="M20" i="11"/>
  <c r="I28" i="11"/>
  <c r="B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30" i="2"/>
  <c r="D19" i="2"/>
  <c r="D15" i="2"/>
  <c r="BL15" i="4"/>
  <c r="D13" i="2"/>
  <c r="D7" i="2"/>
  <c r="D18" i="2"/>
  <c r="D29"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2" i="2"/>
  <c r="D3" i="2"/>
  <c r="S22" i="1"/>
  <c r="Q12" i="2" s="1"/>
  <c r="S16" i="1"/>
  <c r="S27" i="2" s="1"/>
  <c r="S10" i="1"/>
  <c r="R3" i="2" s="1"/>
  <c r="S31" i="1"/>
  <c r="S8" i="2" s="1"/>
  <c r="C12" i="4"/>
  <c r="C32" i="4"/>
  <c r="BL11" i="4"/>
  <c r="D47" i="4"/>
  <c r="BD61" i="4"/>
  <c r="D21" i="4"/>
  <c r="BN55" i="4"/>
  <c r="BM52" i="4"/>
  <c r="BN35" i="4"/>
  <c r="F47" i="4"/>
  <c r="AZ55" i="4"/>
  <c r="E44" i="4"/>
  <c r="C46" i="4"/>
  <c r="BA18" i="4"/>
  <c r="C38" i="4"/>
  <c r="F19" i="4"/>
  <c r="D33" i="2"/>
  <c r="D20" i="2"/>
  <c r="BN61" i="4"/>
  <c r="C50" i="4"/>
  <c r="D10" i="2"/>
  <c r="S15" i="1"/>
  <c r="R10" i="2" s="1"/>
  <c r="S9" i="1"/>
  <c r="S20" i="2" s="1"/>
  <c r="S30" i="1"/>
  <c r="AO30" i="4"/>
  <c r="BK56" i="4"/>
  <c r="E60" i="4"/>
  <c r="AA38" i="4"/>
  <c r="BG30" i="4"/>
  <c r="F21" i="4"/>
  <c r="F45" i="4"/>
  <c r="BN37" i="4"/>
  <c r="BK30" i="4"/>
  <c r="F57" i="4"/>
  <c r="BH39" i="4"/>
  <c r="BK54" i="4"/>
  <c r="BK40" i="4"/>
  <c r="BL53" i="4"/>
  <c r="AY44" i="4"/>
  <c r="BK22" i="4"/>
  <c r="E36" i="4"/>
  <c r="BI26" i="4"/>
  <c r="D8" i="2"/>
  <c r="D57" i="4"/>
  <c r="BG54" i="4"/>
  <c r="D17" i="2"/>
  <c r="F27" i="4"/>
  <c r="D11" i="2"/>
  <c r="S3" i="1"/>
  <c r="S14" i="1"/>
  <c r="Q11" i="2" s="1"/>
  <c r="S8" i="1"/>
  <c r="Q7" i="2" s="1"/>
  <c r="S71" i="1"/>
  <c r="Q4" i="2" s="1"/>
  <c r="S47" i="1"/>
  <c r="R15" i="2" s="1"/>
  <c r="S35" i="1"/>
  <c r="R29" i="2" s="1"/>
  <c r="S29" i="1"/>
  <c r="R16" i="2" s="1"/>
  <c r="BH27" i="4"/>
  <c r="F23" i="4"/>
  <c r="AZ41" i="4"/>
  <c r="BN29" i="4"/>
  <c r="BM16" i="4"/>
  <c r="BL61" i="4"/>
  <c r="BH51" i="4"/>
  <c r="BH53" i="4"/>
  <c r="E16" i="4"/>
  <c r="E38" i="4"/>
  <c r="BM26" i="4"/>
  <c r="BG42" i="4"/>
  <c r="BD47" i="4"/>
  <c r="BL55" i="4"/>
  <c r="C34" i="4"/>
  <c r="D5" i="2"/>
  <c r="BN19" i="4"/>
  <c r="E18" i="4"/>
  <c r="D14" i="2"/>
  <c r="D22" i="2"/>
  <c r="D6" i="2"/>
  <c r="D24" i="2"/>
  <c r="D28" i="2"/>
  <c r="D32" i="2"/>
  <c r="S13" i="1"/>
  <c r="R25" i="2" s="1"/>
  <c r="S7" i="1"/>
  <c r="Q32" i="2" s="1"/>
  <c r="S82" i="1"/>
  <c r="Q2" i="2" s="1"/>
  <c r="S40" i="1"/>
  <c r="Z3" i="2" s="1"/>
  <c r="S34" i="1"/>
  <c r="Q22" i="2" s="1"/>
  <c r="D25" i="2"/>
  <c r="D27" i="2"/>
  <c r="D23" i="2"/>
  <c r="BJ17" i="4"/>
  <c r="D21" i="2"/>
  <c r="S24" i="1"/>
  <c r="S18" i="1"/>
  <c r="AA22"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0" i="2"/>
  <c r="O7" i="2"/>
  <c r="U17" i="2"/>
  <c r="W29" i="2"/>
  <c r="AA24" i="2"/>
  <c r="Z28" i="2"/>
  <c r="O2" i="2"/>
  <c r="U11" i="2"/>
  <c r="Y11" i="2"/>
  <c r="W8" i="2"/>
  <c r="Z11" i="2"/>
  <c r="V28" i="2"/>
  <c r="AA32" i="2"/>
  <c r="AA7" i="2"/>
  <c r="V11" i="2"/>
  <c r="O32" i="2"/>
  <c r="W28" i="2"/>
  <c r="V32" i="2"/>
  <c r="Y32" i="2"/>
  <c r="Z32" i="2"/>
  <c r="U32" i="2"/>
  <c r="W32" i="2"/>
  <c r="AA19" i="2"/>
  <c r="N4" i="2"/>
  <c r="W31" i="2"/>
  <c r="O4" i="2"/>
  <c r="M4" i="2"/>
  <c r="W30" i="2"/>
  <c r="O58" i="1"/>
  <c r="AD58" i="1" s="1"/>
  <c r="O26" i="1"/>
  <c r="AD26" i="1" s="1"/>
  <c r="O42" i="1"/>
  <c r="AD42" i="1" s="1"/>
  <c r="O45" i="1"/>
  <c r="AD45" i="1" s="1"/>
  <c r="O61" i="1"/>
  <c r="AD61" i="1" s="1"/>
  <c r="O29" i="1"/>
  <c r="AD29" i="1" s="1"/>
  <c r="O56" i="1"/>
  <c r="AD56" i="1" s="1"/>
  <c r="N20" i="2"/>
  <c r="W18" i="2"/>
  <c r="O27" i="1"/>
  <c r="AD27" i="1" s="1"/>
  <c r="O43" i="1"/>
  <c r="AD43" i="1" s="1"/>
  <c r="O59" i="1"/>
  <c r="AD59" i="1" s="1"/>
  <c r="U9" i="2"/>
  <c r="O52" i="1"/>
  <c r="AD52" i="1" s="1"/>
  <c r="Z19" i="2"/>
  <c r="O36" i="1"/>
  <c r="AD36" i="1" s="1"/>
  <c r="Z26" i="2"/>
  <c r="V25" i="2"/>
  <c r="AE66" i="4"/>
  <c r="O34" i="1"/>
  <c r="AD34" i="1" s="1"/>
  <c r="AA26" i="2"/>
  <c r="N5" i="2"/>
  <c r="M33" i="2"/>
  <c r="O50" i="1"/>
  <c r="AD50" i="1" s="1"/>
  <c r="N15" i="2"/>
  <c r="J65" i="4"/>
  <c r="W21" i="2"/>
  <c r="N17" i="2"/>
  <c r="V31" i="2"/>
  <c r="O46" i="1"/>
  <c r="AD46" i="1" s="1"/>
  <c r="N33" i="2"/>
  <c r="V19" i="2"/>
  <c r="N7" i="2"/>
  <c r="N29" i="2"/>
  <c r="N16" i="2"/>
  <c r="W33" i="2"/>
  <c r="O30" i="1"/>
  <c r="AD30" i="1" s="1"/>
  <c r="N6" i="2"/>
  <c r="N10" i="2"/>
  <c r="N13" i="2"/>
  <c r="U13" i="2"/>
  <c r="O8" i="2"/>
  <c r="O62" i="1"/>
  <c r="AD62" i="1" s="1"/>
  <c r="M8" i="2"/>
  <c r="U22" i="2"/>
  <c r="N27" i="2"/>
  <c r="V10" i="2"/>
  <c r="AH65" i="4"/>
  <c r="V12" i="2"/>
  <c r="V18" i="2"/>
  <c r="V13" i="2"/>
  <c r="V7" i="2"/>
  <c r="W19" i="2"/>
  <c r="V2" i="2"/>
  <c r="V15" i="2"/>
  <c r="W7" i="2"/>
  <c r="BO9" i="2"/>
  <c r="V8" i="2"/>
  <c r="W26" i="2"/>
  <c r="BN12" i="2"/>
  <c r="Y7" i="2"/>
  <c r="BN4" i="2"/>
  <c r="V6" i="2"/>
  <c r="BO11" i="2"/>
  <c r="V9" i="2"/>
  <c r="V5" i="2"/>
  <c r="BO16" i="2"/>
  <c r="N12" i="2"/>
  <c r="W25" i="2"/>
  <c r="BK62" i="4"/>
  <c r="W2" i="2"/>
  <c r="W3" i="2"/>
  <c r="W6" i="2"/>
  <c r="U10" i="2"/>
  <c r="W12" i="2"/>
  <c r="U12" i="2"/>
  <c r="W27" i="2"/>
  <c r="BO20" i="2"/>
  <c r="BN2" i="2"/>
  <c r="H10" i="2"/>
  <c r="I10" i="2" s="1"/>
  <c r="H28" i="2"/>
  <c r="I28" i="2" s="1"/>
  <c r="H14" i="2"/>
  <c r="I14" i="2" s="1"/>
  <c r="H9" i="2"/>
  <c r="I9" i="2" s="1"/>
  <c r="N14" i="2"/>
  <c r="N3" i="2"/>
  <c r="U19" i="2"/>
  <c r="U3" i="2"/>
  <c r="V30" i="2"/>
  <c r="V23" i="2"/>
  <c r="W22" i="2"/>
  <c r="W10" i="2"/>
  <c r="BN14" i="2"/>
  <c r="BO2" i="2"/>
  <c r="H31" i="2"/>
  <c r="I31" i="2" s="1"/>
  <c r="H30" i="2"/>
  <c r="I30" i="2" s="1"/>
  <c r="O18" i="2"/>
  <c r="M18" i="2"/>
  <c r="U8" i="2"/>
  <c r="U6" i="2"/>
  <c r="W13" i="2"/>
  <c r="BO27" i="2"/>
  <c r="BO13" i="2"/>
  <c r="H22" i="2"/>
  <c r="I22" i="2" s="1"/>
  <c r="U30" i="2"/>
  <c r="U23" i="2"/>
  <c r="V22" i="2"/>
  <c r="W5" i="2"/>
  <c r="Y26" i="2"/>
  <c r="BO4" i="2"/>
  <c r="BO25" i="2"/>
  <c r="BN32" i="2"/>
  <c r="H2" i="2"/>
  <c r="I2" i="2" s="1"/>
  <c r="BN21" i="2"/>
  <c r="H20" i="2"/>
  <c r="I20" i="2" s="1"/>
  <c r="M24" i="2"/>
  <c r="BO33" i="2"/>
  <c r="H12" i="2"/>
  <c r="I12" i="2" s="1"/>
  <c r="H16" i="2"/>
  <c r="I16" i="2" s="1"/>
  <c r="T18" i="2"/>
  <c r="N8" i="2"/>
  <c r="U7" i="2"/>
  <c r="U5" i="2"/>
  <c r="V26" i="2"/>
  <c r="T16" i="2"/>
  <c r="H21" i="2"/>
  <c r="I21" i="2" s="1"/>
  <c r="L26" i="2"/>
  <c r="N24" i="2"/>
  <c r="U18" i="2"/>
  <c r="V29" i="2"/>
  <c r="W4" i="2"/>
  <c r="W16" i="2"/>
  <c r="BN23" i="2"/>
  <c r="H7" i="2"/>
  <c r="I7" i="2" s="1"/>
  <c r="M19" i="2"/>
  <c r="U26" i="2"/>
  <c r="V27" i="2"/>
  <c r="H17" i="2"/>
  <c r="I17" i="2" s="1"/>
  <c r="O5" i="2"/>
  <c r="U29" i="2"/>
  <c r="V4" i="2"/>
  <c r="V16" i="2"/>
  <c r="W17" i="2"/>
  <c r="BN27" i="2"/>
  <c r="BO32" i="2"/>
  <c r="M17" i="2"/>
  <c r="U31" i="2"/>
  <c r="U27" i="2"/>
  <c r="Y19" i="2"/>
  <c r="U4" i="2"/>
  <c r="U16" i="2"/>
  <c r="V17" i="2"/>
  <c r="H5" i="2"/>
  <c r="I5" i="2" s="1"/>
  <c r="BO7" i="2"/>
  <c r="H32" i="2"/>
  <c r="I32" i="2" s="1"/>
  <c r="H25" i="2"/>
  <c r="I25" i="2" s="1"/>
  <c r="U2" i="2"/>
  <c r="U25" i="2"/>
  <c r="V33" i="2"/>
  <c r="V21" i="2"/>
  <c r="BN11" i="2"/>
  <c r="BO21" i="2"/>
  <c r="H11" i="2"/>
  <c r="I11" i="2" s="1"/>
  <c r="H23" i="2"/>
  <c r="I23" i="2" s="1"/>
  <c r="M6" i="2"/>
  <c r="V20" i="2"/>
  <c r="BN6" i="2"/>
  <c r="H8" i="2"/>
  <c r="I8" i="2" s="1"/>
  <c r="Z14" i="2"/>
  <c r="N31" i="2"/>
  <c r="N25" i="2"/>
  <c r="U33" i="2"/>
  <c r="U21" i="2"/>
  <c r="V3" i="2"/>
  <c r="BO28" i="2"/>
  <c r="BO17" i="2"/>
  <c r="BO12" i="2"/>
  <c r="BN9" i="2"/>
  <c r="O51" i="1"/>
  <c r="AD51" i="1" s="1"/>
  <c r="H13" i="2"/>
  <c r="I13" i="2" s="1"/>
  <c r="H26" i="2"/>
  <c r="I26" i="2" s="1"/>
  <c r="H15" i="2"/>
  <c r="I15" i="2" s="1"/>
  <c r="H19" i="2"/>
  <c r="I19" i="2" s="1"/>
  <c r="H33" i="2"/>
  <c r="I33" i="2" s="1"/>
  <c r="H29" i="2"/>
  <c r="I29" i="2" s="1"/>
  <c r="U15" i="2"/>
  <c r="U20" i="2"/>
  <c r="W9" i="2"/>
  <c r="W24" i="2"/>
  <c r="Y24" i="2"/>
  <c r="U24" i="2"/>
  <c r="V24" i="2"/>
  <c r="W14" i="2"/>
  <c r="U14" i="2"/>
  <c r="Y14" i="2"/>
  <c r="V14" i="2"/>
  <c r="Z24" i="2"/>
  <c r="H27" i="2"/>
  <c r="I27" i="2" s="1"/>
  <c r="M21" i="2"/>
  <c r="N21" i="2"/>
  <c r="AA14" i="2"/>
  <c r="Z7" i="2"/>
  <c r="M11" i="2"/>
  <c r="M30" i="2"/>
  <c r="O30" i="2"/>
  <c r="BO29" i="2"/>
  <c r="BN28" i="2"/>
  <c r="BO31" i="2"/>
  <c r="BN13" i="2"/>
  <c r="BO22" i="2"/>
  <c r="BO18" i="2"/>
  <c r="BO30" i="2"/>
  <c r="T30" i="2"/>
  <c r="M7" i="2"/>
  <c r="M5" i="2"/>
  <c r="N18" i="2"/>
  <c r="O26" i="2"/>
  <c r="O28" i="1"/>
  <c r="AD28" i="1" s="1"/>
  <c r="L2" i="2"/>
  <c r="BN7" i="2"/>
  <c r="BN22" i="2"/>
  <c r="BN18" i="2"/>
  <c r="BN30" i="2"/>
  <c r="T20" i="2"/>
  <c r="T21" i="2"/>
  <c r="M12" i="2"/>
  <c r="N26" i="2"/>
  <c r="O31" i="2"/>
  <c r="O29" i="2"/>
  <c r="L17" i="2"/>
  <c r="BN33" i="2"/>
  <c r="L16" i="2"/>
  <c r="BN25" i="2"/>
  <c r="BO10" i="2"/>
  <c r="BO5" i="2"/>
  <c r="L19" i="2"/>
  <c r="T22" i="2"/>
  <c r="T24" i="2"/>
  <c r="M26" i="2"/>
  <c r="O27" i="2"/>
  <c r="BO6" i="2"/>
  <c r="L15" i="2"/>
  <c r="L12" i="2"/>
  <c r="L31" i="2"/>
  <c r="BN10" i="2"/>
  <c r="BN5" i="2"/>
  <c r="L21" i="2"/>
  <c r="T31" i="2"/>
  <c r="M31" i="2"/>
  <c r="M29" i="2"/>
  <c r="O14" i="2"/>
  <c r="O16" i="2"/>
  <c r="L27" i="2"/>
  <c r="L11" i="2"/>
  <c r="BO3" i="2"/>
  <c r="L29" i="2"/>
  <c r="L9" i="2"/>
  <c r="T2" i="2"/>
  <c r="T13" i="2"/>
  <c r="M27" i="2"/>
  <c r="O25" i="2"/>
  <c r="BN3" i="2"/>
  <c r="BO23" i="2"/>
  <c r="L4" i="2"/>
  <c r="L14" i="2"/>
  <c r="BO8" i="2"/>
  <c r="T3" i="2"/>
  <c r="T25" i="2"/>
  <c r="M14" i="2"/>
  <c r="M16" i="2"/>
  <c r="O17" i="2"/>
  <c r="O11" i="2"/>
  <c r="BO26" i="2"/>
  <c r="BN20" i="2"/>
  <c r="BN8" i="2"/>
  <c r="T6" i="2"/>
  <c r="T9" i="2"/>
  <c r="M25" i="2"/>
  <c r="N11" i="2"/>
  <c r="O33" i="2"/>
  <c r="O21" i="2"/>
  <c r="L6" i="2"/>
  <c r="BN26" i="2"/>
  <c r="BO15" i="2"/>
  <c r="T17" i="2"/>
  <c r="T11" i="2"/>
  <c r="O15" i="2"/>
  <c r="O20" i="2"/>
  <c r="H6" i="2"/>
  <c r="I6" i="2" s="1"/>
  <c r="L7" i="2"/>
  <c r="L22" i="2"/>
  <c r="BN15" i="2"/>
  <c r="L18" i="2"/>
  <c r="L30" i="2"/>
  <c r="T23" i="2"/>
  <c r="T10" i="2"/>
  <c r="O19" i="2"/>
  <c r="O3" i="2"/>
  <c r="L33" i="2"/>
  <c r="L25" i="2"/>
  <c r="T7" i="2"/>
  <c r="T15" i="2"/>
  <c r="M15" i="2"/>
  <c r="M20" i="2"/>
  <c r="O6" i="2"/>
  <c r="H4" i="2"/>
  <c r="I4" i="2" s="1"/>
  <c r="L10" i="2"/>
  <c r="L5" i="2"/>
  <c r="BO19" i="2"/>
  <c r="T12" i="2"/>
  <c r="T5" i="2"/>
  <c r="M3" i="2"/>
  <c r="O23" i="2"/>
  <c r="F4" i="2"/>
  <c r="G4" i="2" s="1"/>
  <c r="BN17" i="2"/>
  <c r="BN16" i="2"/>
  <c r="BN19" i="2"/>
  <c r="T26" i="2"/>
  <c r="T14" i="2"/>
  <c r="N30" i="2"/>
  <c r="N23" i="2"/>
  <c r="O24" i="2"/>
  <c r="O9" i="2"/>
  <c r="L3" i="2"/>
  <c r="BN31" i="2"/>
  <c r="T33" i="2"/>
  <c r="T32" i="2"/>
  <c r="M23" i="2"/>
  <c r="N9" i="2"/>
  <c r="O22" i="2"/>
  <c r="O10" i="2"/>
  <c r="H3" i="2"/>
  <c r="L23" i="2"/>
  <c r="BN29" i="2"/>
  <c r="L20" i="2"/>
  <c r="BO14" i="2"/>
  <c r="L8" i="2"/>
  <c r="T29" i="2"/>
  <c r="M9" i="2"/>
  <c r="O13" i="2"/>
  <c r="L13" i="2"/>
  <c r="T27" i="2"/>
  <c r="T19" i="2"/>
  <c r="M22" i="2"/>
  <c r="M10" i="2"/>
  <c r="N32" i="2"/>
  <c r="T28" i="2"/>
  <c r="T8" i="2"/>
  <c r="M32" i="2"/>
  <c r="M13" i="2"/>
  <c r="O12" i="2"/>
  <c r="M28" i="2"/>
  <c r="T4" i="2"/>
  <c r="N28" i="2"/>
  <c r="O28" i="2"/>
  <c r="BC7" i="2"/>
  <c r="L28" i="2"/>
  <c r="BC26" i="2"/>
  <c r="F23" i="2"/>
  <c r="G23" i="2" s="1"/>
  <c r="F27" i="2"/>
  <c r="G27" i="2" s="1"/>
  <c r="F13" i="2"/>
  <c r="F15" i="2"/>
  <c r="F32" i="2"/>
  <c r="G32" i="2" s="1"/>
  <c r="H18" i="2"/>
  <c r="I18" i="2" s="1"/>
  <c r="F7" i="2"/>
  <c r="G7" i="2" s="1"/>
  <c r="F28" i="2"/>
  <c r="G28" i="2" s="1"/>
  <c r="F25" i="2"/>
  <c r="G25" i="2" s="1"/>
  <c r="F5" i="2"/>
  <c r="G5" i="2" s="1"/>
  <c r="F18" i="2"/>
  <c r="G18" i="2" s="1"/>
  <c r="F19" i="2"/>
  <c r="G19" i="2" s="1"/>
  <c r="F2" i="2"/>
  <c r="G2" i="2" s="1"/>
  <c r="F12" i="2"/>
  <c r="G12" i="2" s="1"/>
  <c r="F16" i="2"/>
  <c r="G16" i="2" s="1"/>
  <c r="F9" i="2"/>
  <c r="G9" i="2" s="1"/>
  <c r="F14" i="2"/>
  <c r="G14" i="2" s="1"/>
  <c r="F8" i="2"/>
  <c r="G8" i="2" s="1"/>
  <c r="F3" i="2"/>
  <c r="F26" i="2"/>
  <c r="G26" i="2" s="1"/>
  <c r="F20" i="2"/>
  <c r="G20" i="2" s="1"/>
  <c r="F11" i="2"/>
  <c r="G11" i="2" s="1"/>
  <c r="F30" i="2"/>
  <c r="G30" i="2" s="1"/>
  <c r="F6" i="2"/>
  <c r="G6" i="2" s="1"/>
  <c r="F33" i="2"/>
  <c r="G33" i="2" s="1"/>
  <c r="F22" i="2"/>
  <c r="G22" i="2" s="1"/>
  <c r="F10" i="2"/>
  <c r="G10" i="2" s="1"/>
  <c r="F21" i="2"/>
  <c r="G21" i="2" s="1"/>
  <c r="F17" i="2"/>
  <c r="G17" i="2" s="1"/>
  <c r="F29" i="2"/>
  <c r="G29" i="2" s="1"/>
  <c r="F31" i="2"/>
  <c r="G31" i="2" s="1"/>
  <c r="BA26" i="2"/>
  <c r="BB22" i="2"/>
  <c r="BA17" i="2"/>
  <c r="L32" i="2"/>
  <c r="AW33" i="2"/>
  <c r="BC21" i="2"/>
  <c r="AW2" i="2"/>
  <c r="BB23" i="2"/>
  <c r="BC29" i="2"/>
  <c r="BA2" i="2"/>
  <c r="BB7" i="2"/>
  <c r="BC12" i="2"/>
  <c r="AW22" i="2"/>
  <c r="AW6" i="2"/>
  <c r="BC17" i="2"/>
  <c r="BA7" i="2"/>
  <c r="BB5" i="2"/>
  <c r="AW18" i="2"/>
  <c r="AW19" i="2"/>
  <c r="BB8" i="2"/>
  <c r="AW29" i="2"/>
  <c r="BB28" i="2"/>
  <c r="BC31" i="2"/>
  <c r="AW11" i="2"/>
  <c r="BB25" i="2"/>
  <c r="BC4" i="2"/>
  <c r="BA15" i="2"/>
  <c r="AW32" i="2"/>
  <c r="BC23" i="2"/>
  <c r="BC27" i="2"/>
  <c r="BC13" i="2"/>
  <c r="BA9" i="2"/>
  <c r="AW10" i="2"/>
  <c r="BB4" i="2"/>
  <c r="BB18" i="2"/>
  <c r="BC30" i="2"/>
  <c r="AW4" i="2"/>
  <c r="BA18" i="2"/>
  <c r="AW27" i="2"/>
  <c r="AW16" i="2"/>
  <c r="BB13" i="2"/>
  <c r="BA10" i="2"/>
  <c r="BC14" i="2"/>
  <c r="BA14" i="2"/>
  <c r="AW21" i="2"/>
  <c r="BB6" i="2"/>
  <c r="BC3" i="2"/>
  <c r="BA6" i="2"/>
  <c r="AW17" i="2"/>
  <c r="BB27" i="2"/>
  <c r="AW28" i="2"/>
  <c r="AW20" i="2"/>
  <c r="BA30" i="2"/>
  <c r="BA22" i="2"/>
  <c r="AW31" i="2"/>
  <c r="BB10" i="2"/>
  <c r="AW15" i="2"/>
  <c r="BA5" i="2"/>
  <c r="BA19" i="2"/>
  <c r="AW8" i="2"/>
  <c r="BA12" i="2"/>
  <c r="BB2" i="2"/>
  <c r="AW26" i="2"/>
  <c r="BB33" i="2"/>
  <c r="BA27" i="2"/>
  <c r="BA20" i="2"/>
  <c r="BC25" i="2"/>
  <c r="BB9" i="2"/>
  <c r="BA21" i="2"/>
  <c r="BB17" i="2"/>
  <c r="BA23" i="2"/>
  <c r="AW7" i="2"/>
  <c r="BB12" i="2"/>
  <c r="BA33" i="2"/>
  <c r="BA29" i="2"/>
  <c r="BC20" i="2"/>
  <c r="BA13" i="2"/>
  <c r="BA11" i="2"/>
  <c r="BC15" i="2"/>
  <c r="AW5" i="2"/>
  <c r="AW14" i="2"/>
  <c r="BA32" i="2"/>
  <c r="BC8" i="2"/>
  <c r="BB30" i="2"/>
  <c r="BC2" i="2"/>
  <c r="BA28" i="2"/>
  <c r="BC16" i="2"/>
  <c r="BC11" i="2"/>
  <c r="BC32" i="2"/>
  <c r="BC19" i="2"/>
  <c r="BA8" i="2"/>
  <c r="AW30" i="2"/>
  <c r="AW3" i="2"/>
  <c r="BA3" i="2"/>
  <c r="AW23" i="2"/>
  <c r="BA16" i="2"/>
  <c r="BA31" i="2"/>
  <c r="BA25" i="2"/>
  <c r="BC9" i="2"/>
  <c r="AW12" i="2"/>
  <c r="BC28" i="2"/>
  <c r="AW9" i="2"/>
  <c r="BA4" i="2"/>
  <c r="BB15" i="2"/>
  <c r="BC5" i="2"/>
  <c r="BB21" i="2"/>
  <c r="BB3" i="2"/>
  <c r="BC6" i="2"/>
  <c r="BB26" i="2"/>
  <c r="BC33" i="2"/>
  <c r="BB20" i="2"/>
  <c r="BC22" i="2"/>
  <c r="BB11" i="2"/>
  <c r="BC10" i="2"/>
  <c r="BB32" i="2"/>
  <c r="BC18" i="2"/>
  <c r="BB16" i="2"/>
  <c r="BB14" i="2"/>
  <c r="AW13" i="2"/>
  <c r="BB29" i="2"/>
  <c r="BB31" i="2"/>
  <c r="AW25" i="2"/>
  <c r="BB19"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Z9" i="11" l="1"/>
  <c r="U48" i="11"/>
  <c r="T54" i="11"/>
  <c r="C67" i="11"/>
  <c r="M21" i="11"/>
  <c r="U52" i="11"/>
  <c r="AD42" i="11"/>
  <c r="K3" i="11"/>
  <c r="Q60" i="11"/>
  <c r="I61" i="11"/>
  <c r="AC54" i="11"/>
  <c r="B49" i="11"/>
  <c r="U13" i="11"/>
  <c r="M56" i="11"/>
  <c r="I26" i="11"/>
  <c r="Z44" i="11"/>
  <c r="U17" i="11"/>
  <c r="Q21" i="11"/>
  <c r="S47" i="11"/>
  <c r="Z48" i="11"/>
  <c r="T9" i="11"/>
  <c r="AG3" i="11"/>
  <c r="H51" i="11"/>
  <c r="I62" i="11"/>
  <c r="Q18" i="11"/>
  <c r="D45" i="11"/>
  <c r="AA42" i="11"/>
  <c r="S49" i="11"/>
  <c r="AB37" i="11"/>
  <c r="O63" i="11"/>
  <c r="J40" i="11"/>
  <c r="Y6" i="11"/>
  <c r="R3" i="11"/>
  <c r="C11" i="11"/>
  <c r="I20" i="11"/>
  <c r="C46" i="11"/>
  <c r="K38" i="11"/>
  <c r="T44" i="11"/>
  <c r="I55" i="11"/>
  <c r="L19" i="11"/>
  <c r="AC550" i="1"/>
  <c r="AD606" i="1"/>
  <c r="M61" i="11"/>
  <c r="AD570" i="1"/>
  <c r="AG49" i="11"/>
  <c r="AA49" i="11"/>
  <c r="AC492" i="1"/>
  <c r="C33" i="11"/>
  <c r="R17" i="11"/>
  <c r="AP854" i="1" s="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O571" i="1" s="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W41" i="11"/>
  <c r="AD48" i="11"/>
  <c r="F64" i="11"/>
  <c r="C61" i="11"/>
  <c r="AD45" i="11"/>
  <c r="W21" i="1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P585" i="1"/>
  <c r="AO45" i="1"/>
  <c r="AP384"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O1018" i="1"/>
  <c r="AO967" i="1"/>
  <c r="AP504" i="1"/>
  <c r="AO251" i="1"/>
  <c r="AP1052" i="1"/>
  <c r="AO166" i="1"/>
  <c r="AO667" i="1"/>
  <c r="AP432" i="1"/>
  <c r="AO1121" i="1"/>
  <c r="AP412"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945" i="1"/>
  <c r="AP1159" i="1"/>
  <c r="AP734" i="1"/>
  <c r="AO442" i="1"/>
  <c r="AP933" i="1"/>
  <c r="AP872" i="1"/>
  <c r="AO14" i="1"/>
  <c r="AP307" i="1"/>
  <c r="AP610" i="1"/>
  <c r="AO882" i="1"/>
  <c r="AP1212"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118" i="1"/>
  <c r="AO1074" i="1"/>
  <c r="AP718" i="1"/>
  <c r="AO801" i="1"/>
  <c r="AP63" i="1"/>
  <c r="AO954" i="1"/>
  <c r="AP899" i="1"/>
  <c r="AO981" i="1"/>
  <c r="AO824" i="1"/>
  <c r="AP887" i="1"/>
  <c r="AO968" i="1"/>
  <c r="AP865" i="1"/>
  <c r="AO926" i="1"/>
  <c r="AP842" i="1"/>
  <c r="AO833" i="1"/>
  <c r="AP1137" i="1"/>
  <c r="AO1078" i="1"/>
  <c r="AP855" i="1"/>
  <c r="AO478" i="1"/>
  <c r="AP125" i="1"/>
  <c r="AP758" i="1"/>
  <c r="AO894" i="1"/>
  <c r="AP58" i="1"/>
  <c r="AO856" i="1"/>
  <c r="AP443" i="1"/>
  <c r="AO1312" i="1"/>
  <c r="AO1130" i="1"/>
  <c r="AP990" i="1"/>
  <c r="AO1113" i="1"/>
  <c r="AP1147" i="1"/>
  <c r="AP901" i="1"/>
  <c r="AO1144" i="1"/>
  <c r="AO1089" i="1"/>
  <c r="AP1009" i="1"/>
  <c r="AP868" i="1"/>
  <c r="AO525" i="1"/>
  <c r="AO1225" i="1"/>
  <c r="AO283" i="1"/>
  <c r="AP565" i="1"/>
  <c r="AP1129" i="1"/>
  <c r="AO390" i="1"/>
  <c r="AP844" i="1"/>
  <c r="AO1229" i="1"/>
  <c r="AP1242" i="1"/>
  <c r="AO1051" i="1"/>
  <c r="AP1208" i="1"/>
  <c r="AP977" i="1"/>
  <c r="AO1220" i="1"/>
  <c r="AO912" i="1"/>
  <c r="AP826" i="1"/>
  <c r="AP1163" i="1"/>
  <c r="AO989" i="1"/>
  <c r="AO1012" i="1"/>
  <c r="AP959" i="1"/>
  <c r="AO490"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4" i="2"/>
  <c r="BJ7" i="2"/>
  <c r="BJ32" i="2"/>
  <c r="BJ26" i="2"/>
  <c r="BJ11" i="2"/>
  <c r="BJ24"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4" i="2"/>
  <c r="BH32" i="2"/>
  <c r="BH11" i="2"/>
  <c r="AD225" i="1"/>
  <c r="AD164" i="1"/>
  <c r="BH19" i="2"/>
  <c r="AD168" i="1"/>
  <c r="AC170" i="1"/>
  <c r="AC156" i="1"/>
  <c r="AA20" i="2"/>
  <c r="AI20" i="2" s="1"/>
  <c r="AC231" i="1"/>
  <c r="BH28" i="2"/>
  <c r="AD239" i="1"/>
  <c r="AC236" i="1"/>
  <c r="AC150" i="1"/>
  <c r="AC122" i="1"/>
  <c r="BD20" i="1"/>
  <c r="AD123" i="1"/>
  <c r="AC102" i="1"/>
  <c r="BH7" i="2"/>
  <c r="BH26" i="2"/>
  <c r="BH24"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29" i="7"/>
  <c r="J22" i="7"/>
  <c r="U9" i="6"/>
  <c r="M7" i="6"/>
  <c r="R9" i="6"/>
  <c r="J2"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7" i="7"/>
  <c r="J26" i="7"/>
  <c r="AE9" i="6"/>
  <c r="L26" i="7"/>
  <c r="K27" i="7"/>
  <c r="M27"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1" i="2"/>
  <c r="AG11" i="2" s="1"/>
  <c r="Z27" i="2"/>
  <c r="S11" i="2"/>
  <c r="AI11" i="2" s="1"/>
  <c r="Z4" i="2"/>
  <c r="Q15" i="2"/>
  <c r="S17" i="2"/>
  <c r="BK17" i="2" s="1"/>
  <c r="R8" i="2"/>
  <c r="BK8" i="2" s="1"/>
  <c r="Y27" i="2"/>
  <c r="Q20" i="2"/>
  <c r="S15" i="2"/>
  <c r="BK15" i="2" s="1"/>
  <c r="AA27" i="2"/>
  <c r="AI27" i="2" s="1"/>
  <c r="S29" i="2"/>
  <c r="BK29" i="2" s="1"/>
  <c r="Q29" i="2"/>
  <c r="R4" i="2"/>
  <c r="Y23" i="2"/>
  <c r="S4" i="2"/>
  <c r="S32" i="2"/>
  <c r="AI32" i="2" s="1"/>
  <c r="R32" i="2"/>
  <c r="AG32" i="2" s="1"/>
  <c r="R7" i="2"/>
  <c r="AG7" i="2" s="1"/>
  <c r="R20" i="2"/>
  <c r="BK20" i="2" s="1"/>
  <c r="R13" i="2"/>
  <c r="S33" i="2"/>
  <c r="AI33" i="2" s="1"/>
  <c r="Q33" i="2"/>
  <c r="AA12" i="2"/>
  <c r="S7" i="2"/>
  <c r="AI7" i="2" s="1"/>
  <c r="AA15" i="2"/>
  <c r="R27" i="2"/>
  <c r="BK27" i="2" s="1"/>
  <c r="Z22" i="2"/>
  <c r="BJ22" i="2" s="1"/>
  <c r="AA8" i="2"/>
  <c r="AI8" i="2" s="1"/>
  <c r="Y8" i="2"/>
  <c r="R12" i="2"/>
  <c r="S12" i="2"/>
  <c r="Z8" i="2"/>
  <c r="Y25" i="2"/>
  <c r="AF21" i="2"/>
  <c r="S31" i="2"/>
  <c r="S2" i="2"/>
  <c r="Y5" i="2"/>
  <c r="R31" i="2"/>
  <c r="Q31" i="2"/>
  <c r="BO53" i="5"/>
  <c r="R2" i="2"/>
  <c r="CH6" i="2"/>
  <c r="CH5" i="2"/>
  <c r="AD22" i="2"/>
  <c r="AH11" i="2"/>
  <c r="AH5" i="2"/>
  <c r="Y15" i="2"/>
  <c r="Z12" i="2"/>
  <c r="BO46" i="5"/>
  <c r="AH24" i="2"/>
  <c r="Y30" i="2"/>
  <c r="Z25" i="2"/>
  <c r="AG25" i="2" s="1"/>
  <c r="S22" i="2"/>
  <c r="AI22" i="2" s="1"/>
  <c r="Q27" i="2"/>
  <c r="Z15" i="2"/>
  <c r="Z23" i="2"/>
  <c r="AA23" i="2"/>
  <c r="S23" i="2"/>
  <c r="Q16" i="2"/>
  <c r="AA5" i="2"/>
  <c r="R23" i="2"/>
  <c r="AA25" i="2"/>
  <c r="Q17" i="2"/>
  <c r="S16" i="2"/>
  <c r="BK16" i="2" s="1"/>
  <c r="R22" i="2"/>
  <c r="Q13" i="2"/>
  <c r="AA30" i="2"/>
  <c r="Q23" i="2"/>
  <c r="AD17" i="2"/>
  <c r="Y12" i="2"/>
  <c r="AE12" i="2" s="1"/>
  <c r="Y22" i="2"/>
  <c r="AE22" i="2" s="1"/>
  <c r="Z5" i="2"/>
  <c r="S9" i="2"/>
  <c r="Z30" i="2"/>
  <c r="BO14" i="5"/>
  <c r="Q9" i="2"/>
  <c r="S13" i="2"/>
  <c r="BO11" i="5"/>
  <c r="AA2" i="2"/>
  <c r="BO8" i="5"/>
  <c r="CB3" i="2"/>
  <c r="CB12" i="2" s="1"/>
  <c r="BO60" i="5"/>
  <c r="BO17" i="5"/>
  <c r="BO3" i="5"/>
  <c r="BO50" i="5"/>
  <c r="BO19" i="5"/>
  <c r="BO33" i="5"/>
  <c r="BO24" i="5"/>
  <c r="AF8" i="2"/>
  <c r="BO10" i="5"/>
  <c r="Z6" i="2"/>
  <c r="Q14" i="2"/>
  <c r="AE14"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5" i="2"/>
  <c r="R9" i="2"/>
  <c r="AA21" i="2"/>
  <c r="S10" i="2"/>
  <c r="BK10" i="2" s="1"/>
  <c r="BO42" i="5"/>
  <c r="S25" i="2"/>
  <c r="BK25" i="2" s="1"/>
  <c r="Q10" i="2"/>
  <c r="Z2" i="2"/>
  <c r="R6" i="2"/>
  <c r="BK6" i="2" s="1"/>
  <c r="BO21" i="5"/>
  <c r="S26" i="2"/>
  <c r="AI26" i="2" s="1"/>
  <c r="AH18" i="2"/>
  <c r="AF28" i="2"/>
  <c r="AH20" i="2"/>
  <c r="AD13" i="2"/>
  <c r="AH15" i="2"/>
  <c r="AH9" i="2"/>
  <c r="AF18" i="2"/>
  <c r="AB30" i="2"/>
  <c r="AB6" i="2"/>
  <c r="AB32" i="2"/>
  <c r="AF11" i="2"/>
  <c r="AH30" i="2"/>
  <c r="AH6" i="2"/>
  <c r="AF30" i="2"/>
  <c r="AB20" i="2"/>
  <c r="AD25" i="2"/>
  <c r="AD12" i="2"/>
  <c r="AH14" i="2"/>
  <c r="AH19" i="2"/>
  <c r="AD31" i="2"/>
  <c r="AB13" i="2"/>
  <c r="AB21" i="2"/>
  <c r="AB10" i="2"/>
  <c r="AD32" i="2"/>
  <c r="AD14" i="2"/>
  <c r="AH23" i="2"/>
  <c r="AE7" i="2"/>
  <c r="AD3" i="2"/>
  <c r="AH17" i="2"/>
  <c r="AD27" i="2"/>
  <c r="AF26" i="2"/>
  <c r="AF9" i="2"/>
  <c r="AD16" i="2"/>
  <c r="AH8" i="2"/>
  <c r="AB24" i="2"/>
  <c r="AD20" i="2"/>
  <c r="AB18" i="2"/>
  <c r="AH3" i="2"/>
  <c r="AF31" i="2"/>
  <c r="AD5" i="2"/>
  <c r="AD28" i="2"/>
  <c r="AD23" i="2"/>
  <c r="AH27" i="2"/>
  <c r="AE11" i="2"/>
  <c r="AD15" i="2"/>
  <c r="AH29" i="2"/>
  <c r="AD19" i="2"/>
  <c r="AB22" i="2"/>
  <c r="AB25" i="2"/>
  <c r="AD30" i="2"/>
  <c r="AD7" i="2"/>
  <c r="AH21" i="2"/>
  <c r="AH16" i="2"/>
  <c r="AD11" i="2"/>
  <c r="AD21" i="2"/>
  <c r="AE32" i="2"/>
  <c r="AB23" i="2"/>
  <c r="AF12" i="2"/>
  <c r="AH26" i="2"/>
  <c r="AH10" i="2"/>
  <c r="AF32" i="2"/>
  <c r="AB28" i="2"/>
  <c r="AH12" i="2"/>
  <c r="AD10" i="2"/>
  <c r="AD9" i="2"/>
  <c r="AF23" i="2"/>
  <c r="AH33" i="2"/>
  <c r="AD26" i="2"/>
  <c r="AD29" i="2"/>
  <c r="AB16" i="2"/>
  <c r="AH31" i="2"/>
  <c r="AH13" i="2"/>
  <c r="AB5" i="2"/>
  <c r="AH25" i="2"/>
  <c r="AD6" i="2"/>
  <c r="AF25" i="2"/>
  <c r="AH22" i="2"/>
  <c r="AB3" i="2"/>
  <c r="AB14" i="2"/>
  <c r="AB27" i="2"/>
  <c r="AB17" i="2"/>
  <c r="AF14" i="2"/>
  <c r="AH32" i="2"/>
  <c r="AH2" i="2"/>
  <c r="AB33" i="2"/>
  <c r="AB4" i="2"/>
  <c r="AB2" i="2"/>
  <c r="AF33" i="2"/>
  <c r="AF15" i="2"/>
  <c r="AH7" i="2"/>
  <c r="AB9" i="2"/>
  <c r="AD24" i="2"/>
  <c r="AF27" i="2"/>
  <c r="AF13" i="2"/>
  <c r="AF16" i="2"/>
  <c r="AB29" i="2"/>
  <c r="AB31" i="2"/>
  <c r="AF24" i="2"/>
  <c r="AD18" i="2"/>
  <c r="AF29" i="2"/>
  <c r="AD33" i="2"/>
  <c r="AF20" i="2"/>
  <c r="AF4" i="2"/>
  <c r="AF19" i="2"/>
  <c r="AB8" i="2"/>
  <c r="AB7" i="2"/>
  <c r="AB12" i="2"/>
  <c r="AB26" i="2"/>
  <c r="AD8" i="2"/>
  <c r="AF10" i="2"/>
  <c r="AF7" i="2"/>
  <c r="AF17" i="2"/>
  <c r="AD4" i="2"/>
  <c r="AG3" i="2"/>
  <c r="AF22" i="2"/>
  <c r="AB11" i="2"/>
  <c r="AB15" i="2"/>
  <c r="AB19" i="2"/>
  <c r="AI14" i="2"/>
  <c r="AF3" i="2"/>
  <c r="AF6" i="2"/>
  <c r="AF5" i="2"/>
  <c r="AH4" i="2"/>
  <c r="AF2" i="2"/>
  <c r="AD2" i="2"/>
  <c r="Z9" i="2"/>
  <c r="R19" i="2"/>
  <c r="AG19" i="2" s="1"/>
  <c r="BR12" i="2"/>
  <c r="J13" i="2"/>
  <c r="BG13" i="2" s="1"/>
  <c r="G13" i="2"/>
  <c r="J15" i="2"/>
  <c r="BG15" i="2" s="1"/>
  <c r="G15" i="2"/>
  <c r="J22" i="2"/>
  <c r="BG22" i="2" s="1"/>
  <c r="BR28" i="2"/>
  <c r="J28" i="2"/>
  <c r="E28" i="2" s="1"/>
  <c r="BP16" i="2"/>
  <c r="X28" i="2"/>
  <c r="BR16" i="2"/>
  <c r="BR11" i="2"/>
  <c r="J7" i="2"/>
  <c r="BG7" i="2" s="1"/>
  <c r="X7" i="2"/>
  <c r="X15" i="2"/>
  <c r="X9" i="2"/>
  <c r="BP11" i="2"/>
  <c r="J14" i="2"/>
  <c r="E14" i="2" s="1"/>
  <c r="BP9" i="2"/>
  <c r="BR9" i="2"/>
  <c r="X10" i="2"/>
  <c r="BP31" i="2"/>
  <c r="AA13" i="2"/>
  <c r="Z13" i="2"/>
  <c r="X27" i="2"/>
  <c r="X33" i="2"/>
  <c r="S5" i="2"/>
  <c r="AA31" i="2"/>
  <c r="BR5" i="2"/>
  <c r="BQ12" i="2"/>
  <c r="Z29" i="2"/>
  <c r="AG29" i="2" s="1"/>
  <c r="AA29" i="2"/>
  <c r="AA6" i="2"/>
  <c r="BR17" i="2"/>
  <c r="X17" i="2"/>
  <c r="BQ4" i="2"/>
  <c r="X19" i="2"/>
  <c r="BP4" i="2"/>
  <c r="BR19" i="2"/>
  <c r="BR33" i="2"/>
  <c r="BR31" i="2"/>
  <c r="X13" i="2"/>
  <c r="X2" i="2"/>
  <c r="S21" i="2"/>
  <c r="BK21" i="2" s="1"/>
  <c r="X26" i="2"/>
  <c r="BR32" i="2"/>
  <c r="BR21" i="2"/>
  <c r="BR4" i="2"/>
  <c r="X30" i="2"/>
  <c r="BR20" i="2"/>
  <c r="BR30" i="2"/>
  <c r="BR13" i="2"/>
  <c r="X21" i="2"/>
  <c r="J11" i="2"/>
  <c r="E11" i="2" s="1"/>
  <c r="X12" i="2"/>
  <c r="X31" i="2"/>
  <c r="BP2" i="2"/>
  <c r="BR2" i="2"/>
  <c r="BQ9" i="2"/>
  <c r="BP27" i="2"/>
  <c r="BP32" i="2"/>
  <c r="BQ32" i="2"/>
  <c r="BP17" i="2"/>
  <c r="BP20" i="2"/>
  <c r="BP33" i="2"/>
  <c r="X8" i="2"/>
  <c r="BR27" i="2"/>
  <c r="BP13" i="2"/>
  <c r="X32" i="2"/>
  <c r="X16" i="2"/>
  <c r="BQ21" i="2"/>
  <c r="BR26" i="2"/>
  <c r="BR29" i="2"/>
  <c r="BR7" i="2"/>
  <c r="BP7" i="2"/>
  <c r="BP14" i="2"/>
  <c r="X20" i="2"/>
  <c r="BR22" i="2"/>
  <c r="X22" i="2"/>
  <c r="BR15" i="2"/>
  <c r="BR25" i="2"/>
  <c r="J29" i="2"/>
  <c r="E29" i="2" s="1"/>
  <c r="X18" i="2"/>
  <c r="BP21" i="2"/>
  <c r="Q21" i="2"/>
  <c r="S19" i="2"/>
  <c r="Y9" i="2"/>
  <c r="Q19" i="2"/>
  <c r="AE19" i="2" s="1"/>
  <c r="Y4" i="2"/>
  <c r="AE4" i="2" s="1"/>
  <c r="R30" i="2"/>
  <c r="Y13" i="2"/>
  <c r="Q30" i="2"/>
  <c r="Y6" i="2"/>
  <c r="S28" i="2"/>
  <c r="AI28" i="2" s="1"/>
  <c r="Q28" i="2"/>
  <c r="AE28" i="2" s="1"/>
  <c r="AA18" i="2"/>
  <c r="Y18" i="2"/>
  <c r="Z18" i="2"/>
  <c r="R26" i="2"/>
  <c r="Y29" i="2"/>
  <c r="Q26" i="2"/>
  <c r="AE26" i="2" s="1"/>
  <c r="AA4" i="2"/>
  <c r="Q18" i="2"/>
  <c r="Y17" i="2"/>
  <c r="S18" i="2"/>
  <c r="Z33" i="2"/>
  <c r="BJ33" i="2" s="1"/>
  <c r="Q24" i="2"/>
  <c r="AE24" i="2" s="1"/>
  <c r="AA10" i="2"/>
  <c r="Y10" i="2"/>
  <c r="Z10" i="2"/>
  <c r="AG10" i="2" s="1"/>
  <c r="BP12" i="2"/>
  <c r="P26" i="2"/>
  <c r="BP30" i="2"/>
  <c r="Z31" i="2"/>
  <c r="Q5" i="2"/>
  <c r="R5" i="2"/>
  <c r="Y31" i="2"/>
  <c r="BP25" i="2"/>
  <c r="X23" i="2"/>
  <c r="Y33" i="2"/>
  <c r="BR23" i="2"/>
  <c r="S30" i="2"/>
  <c r="J4" i="2"/>
  <c r="X4" i="2"/>
  <c r="J3" i="2"/>
  <c r="X6" i="2"/>
  <c r="BR6" i="2"/>
  <c r="X3" i="2"/>
  <c r="P4" i="2"/>
  <c r="BQ28" i="2"/>
  <c r="BR3" i="2"/>
  <c r="P15" i="2"/>
  <c r="X29" i="2"/>
  <c r="P2" i="2"/>
  <c r="X11" i="2"/>
  <c r="P17" i="2"/>
  <c r="P30" i="2"/>
  <c r="P27" i="2"/>
  <c r="X14" i="2"/>
  <c r="P10" i="2"/>
  <c r="P25" i="2"/>
  <c r="X25" i="2"/>
  <c r="P23" i="2"/>
  <c r="P33" i="2"/>
  <c r="BP29" i="2"/>
  <c r="BP28" i="2"/>
  <c r="BP6" i="2"/>
  <c r="BP26" i="2"/>
  <c r="BP3" i="2"/>
  <c r="BP18" i="2"/>
  <c r="BR14" i="2"/>
  <c r="BQ15" i="2"/>
  <c r="BP10" i="2"/>
  <c r="BP22" i="2"/>
  <c r="BP19" i="2"/>
  <c r="BQ20" i="2"/>
  <c r="BQ16" i="2"/>
  <c r="BP15" i="2"/>
  <c r="BQ8" i="2"/>
  <c r="BP8" i="2"/>
  <c r="BP23" i="2"/>
  <c r="BQ31" i="2"/>
  <c r="BQ19" i="2"/>
  <c r="BQ5" i="2"/>
  <c r="BP5" i="2"/>
  <c r="BR8" i="2"/>
  <c r="Z17" i="2"/>
  <c r="AG17" i="2" s="1"/>
  <c r="AA17" i="2"/>
  <c r="R18" i="2"/>
  <c r="X5" i="2"/>
  <c r="R28" i="2"/>
  <c r="AG28" i="2" s="1"/>
  <c r="P6" i="2"/>
  <c r="BR10" i="2"/>
  <c r="J27" i="2"/>
  <c r="E27" i="2" s="1"/>
  <c r="AA9" i="2"/>
  <c r="BQ26" i="2"/>
  <c r="J9" i="2"/>
  <c r="E9" i="2" s="1"/>
  <c r="P19" i="2"/>
  <c r="BR18" i="2"/>
  <c r="BQ7" i="2"/>
  <c r="P7" i="2"/>
  <c r="J23" i="2"/>
  <c r="E23" i="2" s="1"/>
  <c r="BQ23" i="2"/>
  <c r="BQ2" i="2"/>
  <c r="J8" i="2"/>
  <c r="E8" i="2" s="1"/>
  <c r="P8" i="2"/>
  <c r="BQ22" i="2"/>
  <c r="P22" i="2"/>
  <c r="J19" i="2"/>
  <c r="E19" i="2" s="1"/>
  <c r="J12" i="2"/>
  <c r="E12" i="2" s="1"/>
  <c r="J30" i="2"/>
  <c r="E30" i="2" s="1"/>
  <c r="BQ11" i="2"/>
  <c r="J31" i="2"/>
  <c r="E31" i="2" s="1"/>
  <c r="P31" i="2"/>
  <c r="P28" i="2"/>
  <c r="BQ25" i="2"/>
  <c r="BQ30" i="2"/>
  <c r="J21" i="2"/>
  <c r="E21" i="2" s="1"/>
  <c r="J10" i="2"/>
  <c r="E10" i="2" s="1"/>
  <c r="J2" i="2"/>
  <c r="E2" i="2" s="1"/>
  <c r="P12" i="2"/>
  <c r="P11" i="2"/>
  <c r="BQ27" i="2"/>
  <c r="J18" i="2"/>
  <c r="BQ6" i="2"/>
  <c r="J17" i="2"/>
  <c r="E17" i="2" s="1"/>
  <c r="P21" i="2"/>
  <c r="BQ13" i="2"/>
  <c r="P29" i="2"/>
  <c r="J5" i="2"/>
  <c r="E5" i="2" s="1"/>
  <c r="J6" i="2"/>
  <c r="E6" i="2" s="1"/>
  <c r="J25" i="2"/>
  <c r="E25" i="2" s="1"/>
  <c r="P5" i="2"/>
  <c r="J33" i="2"/>
  <c r="E33" i="2" s="1"/>
  <c r="J32" i="2"/>
  <c r="E32" i="2" s="1"/>
  <c r="J20" i="2"/>
  <c r="E20" i="2" s="1"/>
  <c r="BQ29" i="2"/>
  <c r="P9" i="2"/>
  <c r="BQ33" i="2"/>
  <c r="P13" i="2"/>
  <c r="J26" i="2"/>
  <c r="E26" i="2" s="1"/>
  <c r="P16" i="2"/>
  <c r="P20" i="2"/>
  <c r="P3" i="2"/>
  <c r="P14" i="2"/>
  <c r="BQ14" i="2"/>
  <c r="J16" i="2"/>
  <c r="E16" i="2" s="1"/>
  <c r="BQ10" i="2"/>
  <c r="BQ3" i="2"/>
  <c r="P18" i="2"/>
  <c r="BQ17" i="2"/>
  <c r="BQ18" i="2"/>
  <c r="P32" i="2"/>
  <c r="BD13" i="2"/>
  <c r="BD10" i="2"/>
  <c r="BD6" i="2"/>
  <c r="BD4" i="2"/>
  <c r="BD23" i="2"/>
  <c r="BD29" i="2"/>
  <c r="BD5" i="2"/>
  <c r="BD30" i="2"/>
  <c r="BD12" i="2"/>
  <c r="BD22" i="2"/>
  <c r="BD26" i="2"/>
  <c r="BD21" i="2"/>
  <c r="BD8" i="2"/>
  <c r="BD19" i="2"/>
  <c r="BD7" i="2"/>
  <c r="BD14" i="2"/>
  <c r="BD27" i="2"/>
  <c r="BD16" i="2"/>
  <c r="BD20" i="2"/>
  <c r="BD28" i="2"/>
  <c r="BD9" i="2"/>
  <c r="BD33" i="2"/>
  <c r="BD11" i="2"/>
  <c r="BD3" i="2"/>
  <c r="BD15" i="2"/>
  <c r="BD25" i="2"/>
  <c r="BD31" i="2"/>
  <c r="BD17" i="2"/>
  <c r="BD18"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033" i="1" l="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8" i="2"/>
  <c r="AJ11" i="2"/>
  <c r="AJ14"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3" i="2"/>
  <c r="BJ5" i="2"/>
  <c r="BK5" i="2"/>
  <c r="BJ12" i="2"/>
  <c r="BJ8" i="2"/>
  <c r="BJ15" i="2"/>
  <c r="BK9" i="2"/>
  <c r="BJ2" i="2"/>
  <c r="BK22" i="2"/>
  <c r="BJ23" i="2"/>
  <c r="BJ20" i="2"/>
  <c r="BK26" i="2"/>
  <c r="BK31" i="2"/>
  <c r="BJ31" i="2"/>
  <c r="BJ18" i="2"/>
  <c r="BK13" i="2"/>
  <c r="BJ4" i="2"/>
  <c r="BJ9" i="2"/>
  <c r="BJ27" i="2"/>
  <c r="BK12" i="2"/>
  <c r="BK30" i="2"/>
  <c r="BK23" i="2"/>
  <c r="BK4" i="2"/>
  <c r="BJ6" i="2"/>
  <c r="BJ30" i="2"/>
  <c r="BK2" i="2"/>
  <c r="BK33" i="2"/>
  <c r="BJ16" i="2"/>
  <c r="BK28" i="2"/>
  <c r="BK24" i="2"/>
  <c r="BJ21" i="2"/>
  <c r="BK19" i="2"/>
  <c r="BJ25" i="2"/>
  <c r="BJ10" i="2"/>
  <c r="BJ17" i="2"/>
  <c r="BK14" i="2"/>
  <c r="BK11"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6" i="2"/>
  <c r="BH29" i="2"/>
  <c r="BI20" i="2"/>
  <c r="BI17" i="2"/>
  <c r="BI6" i="2"/>
  <c r="BH21" i="2"/>
  <c r="BH30" i="2"/>
  <c r="BI31" i="2"/>
  <c r="BH33" i="2"/>
  <c r="BI10" i="2"/>
  <c r="BI25" i="2"/>
  <c r="BH16" i="2"/>
  <c r="BI9" i="2"/>
  <c r="BI33" i="2"/>
  <c r="BI15" i="2"/>
  <c r="BH5" i="2"/>
  <c r="BI21" i="2"/>
  <c r="BI2" i="2"/>
  <c r="BI8" i="2"/>
  <c r="BH31" i="2"/>
  <c r="BI4" i="2"/>
  <c r="BH25" i="2"/>
  <c r="BH23" i="2"/>
  <c r="BH17" i="2"/>
  <c r="BI30" i="2"/>
  <c r="BI13" i="2"/>
  <c r="BI27" i="2"/>
  <c r="BI12" i="2"/>
  <c r="BI29" i="2"/>
  <c r="BH9" i="2"/>
  <c r="BH27" i="2"/>
  <c r="BI5" i="2"/>
  <c r="BH10" i="2"/>
  <c r="BI18" i="2"/>
  <c r="BH18" i="2"/>
  <c r="BH13" i="2"/>
  <c r="BI16" i="2"/>
  <c r="BH15" i="2"/>
  <c r="BH8" i="2"/>
  <c r="BI23" i="2"/>
  <c r="BI26" i="2"/>
  <c r="BI19" i="2"/>
  <c r="BH3" i="2"/>
  <c r="BH4" i="2"/>
  <c r="BI28" i="2"/>
  <c r="BH2" i="2"/>
  <c r="BI11" i="2"/>
  <c r="BI24" i="2"/>
  <c r="BI14" i="2"/>
  <c r="BI7"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8" i="2"/>
  <c r="AG4" i="2"/>
  <c r="AL11" i="2"/>
  <c r="AE27" i="2"/>
  <c r="AK20" i="2"/>
  <c r="AE15" i="2"/>
  <c r="AG27" i="2"/>
  <c r="AJ27" i="2" s="1"/>
  <c r="AE23" i="2"/>
  <c r="AL7" i="2"/>
  <c r="AG8" i="2"/>
  <c r="AJ8" i="2" s="1"/>
  <c r="AE29" i="2"/>
  <c r="AK7" i="2"/>
  <c r="AI17" i="2"/>
  <c r="AJ17" i="2" s="1"/>
  <c r="AI29" i="2"/>
  <c r="AJ29" i="2" s="1"/>
  <c r="AL32" i="2"/>
  <c r="AE20" i="2"/>
  <c r="AK4" i="2"/>
  <c r="AL33" i="2"/>
  <c r="AK15" i="2"/>
  <c r="AI15" i="2"/>
  <c r="AK32" i="2"/>
  <c r="AG20" i="2"/>
  <c r="AJ20" i="2" s="1"/>
  <c r="AG13" i="2"/>
  <c r="AE33" i="2"/>
  <c r="AK27" i="2"/>
  <c r="AK8" i="2"/>
  <c r="AL8" i="2"/>
  <c r="AL27" i="2"/>
  <c r="AI12" i="2"/>
  <c r="BP47" i="5"/>
  <c r="BQ47" i="5" s="1"/>
  <c r="BP13" i="5"/>
  <c r="BQ13" i="5" s="1"/>
  <c r="AK12" i="2"/>
  <c r="BP45" i="5"/>
  <c r="BQ45" i="5" s="1"/>
  <c r="BP53" i="5"/>
  <c r="BQ53" i="5" s="1"/>
  <c r="AE31" i="2"/>
  <c r="AE5" i="2"/>
  <c r="AI2" i="2"/>
  <c r="AI31" i="2"/>
  <c r="AS7" i="2"/>
  <c r="AS32" i="2"/>
  <c r="AS11" i="2"/>
  <c r="AS14" i="2"/>
  <c r="AS28" i="2"/>
  <c r="AS24" i="2"/>
  <c r="AG31" i="2"/>
  <c r="AE25" i="2"/>
  <c r="AL22" i="2"/>
  <c r="BP61" i="5"/>
  <c r="BQ61" i="5" s="1"/>
  <c r="BP7" i="5"/>
  <c r="BQ7" i="5" s="1"/>
  <c r="BP19" i="5"/>
  <c r="BQ19" i="5" s="1"/>
  <c r="BP35" i="5"/>
  <c r="BQ35" i="5" s="1"/>
  <c r="BP33" i="5"/>
  <c r="BQ33" i="5" s="1"/>
  <c r="BP29" i="5"/>
  <c r="BQ29" i="5" s="1"/>
  <c r="AK14" i="2"/>
  <c r="BP15" i="5"/>
  <c r="BQ15" i="5" s="1"/>
  <c r="BP59" i="5"/>
  <c r="BQ59" i="5" s="1"/>
  <c r="AL12" i="2"/>
  <c r="BP57" i="5"/>
  <c r="BQ57" i="5" s="1"/>
  <c r="AG5" i="2"/>
  <c r="AE13" i="2"/>
  <c r="AI3" i="2"/>
  <c r="AJ3" i="2" s="1"/>
  <c r="BP21" i="5"/>
  <c r="BQ21" i="5" s="1"/>
  <c r="E18" i="2"/>
  <c r="CH2" i="2"/>
  <c r="CI5" i="2" s="1"/>
  <c r="AK3" i="2"/>
  <c r="AG12" i="2"/>
  <c r="AC10" i="2"/>
  <c r="BL10" i="2" s="1"/>
  <c r="AI30" i="2"/>
  <c r="AG15" i="2"/>
  <c r="AL15" i="2"/>
  <c r="AG6" i="2"/>
  <c r="AL2" i="2"/>
  <c r="AI10" i="2"/>
  <c r="AJ10" i="2" s="1"/>
  <c r="CJ5" i="2"/>
  <c r="CJ6" i="2"/>
  <c r="AE17" i="2"/>
  <c r="AE30" i="2"/>
  <c r="CH3" i="2"/>
  <c r="CJ3" i="2" s="1"/>
  <c r="AL14" i="2"/>
  <c r="AI23" i="2"/>
  <c r="AE9" i="2"/>
  <c r="AI16" i="2"/>
  <c r="AJ16" i="2" s="1"/>
  <c r="AE10" i="2"/>
  <c r="AK25" i="2"/>
  <c r="AK23" i="2"/>
  <c r="AG23" i="2"/>
  <c r="AL23" i="2"/>
  <c r="AK16" i="2"/>
  <c r="AG30" i="2"/>
  <c r="AL16" i="2"/>
  <c r="AI25" i="2"/>
  <c r="AJ25" i="2" s="1"/>
  <c r="BP27" i="5"/>
  <c r="BQ27" i="5" s="1"/>
  <c r="BP3" i="5"/>
  <c r="BQ3" i="5" s="1"/>
  <c r="BP11" i="5"/>
  <c r="BQ11" i="5" s="1"/>
  <c r="BP25" i="5"/>
  <c r="BQ25" i="5" s="1"/>
  <c r="AC23" i="2"/>
  <c r="BL23" i="2" s="1"/>
  <c r="AE21" i="2"/>
  <c r="AE6" i="2"/>
  <c r="AK2" i="2"/>
  <c r="AK22" i="2"/>
  <c r="AG22" i="2"/>
  <c r="AS22" i="2" s="1"/>
  <c r="CB8" i="2"/>
  <c r="CB7" i="2"/>
  <c r="AE16" i="2"/>
  <c r="AI13"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5" i="2"/>
  <c r="E4" i="2"/>
  <c r="BG8" i="2"/>
  <c r="BG4" i="2"/>
  <c r="BG19" i="2"/>
  <c r="BG27" i="2"/>
  <c r="BG6" i="2"/>
  <c r="BG28" i="2"/>
  <c r="BG25" i="2"/>
  <c r="BG5" i="2"/>
  <c r="BG10" i="2"/>
  <c r="BG33" i="2"/>
  <c r="BG17" i="2"/>
  <c r="BG12" i="2"/>
  <c r="BG18" i="2"/>
  <c r="BG2" i="2"/>
  <c r="BG21" i="2"/>
  <c r="BG14" i="2"/>
  <c r="BG26" i="2"/>
  <c r="BG9" i="2"/>
  <c r="BG20" i="2"/>
  <c r="BG30" i="2"/>
  <c r="BG32" i="2"/>
  <c r="BG3" i="2"/>
  <c r="BG23" i="2"/>
  <c r="BG16" i="2"/>
  <c r="BG29" i="2"/>
  <c r="BG31" i="2"/>
  <c r="BG11" i="2"/>
  <c r="K13" i="2"/>
  <c r="E13" i="2"/>
  <c r="BE7" i="2"/>
  <c r="E7" i="2"/>
  <c r="K22" i="2"/>
  <c r="E22" i="2"/>
  <c r="K15" i="2"/>
  <c r="E15" i="2"/>
  <c r="BF15" i="2"/>
  <c r="AC22" i="2"/>
  <c r="BL22" i="2" s="1"/>
  <c r="BE13" i="2"/>
  <c r="BF13" i="2"/>
  <c r="AC18" i="2"/>
  <c r="BL18" i="2" s="1"/>
  <c r="AC16" i="2"/>
  <c r="BL16" i="2" s="1"/>
  <c r="AE18" i="2"/>
  <c r="AC32" i="2"/>
  <c r="BL32" i="2" s="1"/>
  <c r="AC31" i="2"/>
  <c r="BL31" i="2" s="1"/>
  <c r="AC20" i="2"/>
  <c r="BL20" i="2" s="1"/>
  <c r="AK9" i="2"/>
  <c r="AC15" i="2"/>
  <c r="BL15" i="2" s="1"/>
  <c r="AC4" i="2"/>
  <c r="BL4" i="2" s="1"/>
  <c r="AC17" i="2"/>
  <c r="BL17" i="2" s="1"/>
  <c r="AG18" i="2"/>
  <c r="AC27" i="2"/>
  <c r="BL27" i="2" s="1"/>
  <c r="AC7" i="2"/>
  <c r="BL7" i="2" s="1"/>
  <c r="AC29" i="2"/>
  <c r="BL29" i="2" s="1"/>
  <c r="AC8" i="2"/>
  <c r="BL8" i="2" s="1"/>
  <c r="AC2" i="2"/>
  <c r="BL2" i="2" s="1"/>
  <c r="AC13" i="2"/>
  <c r="BL13" i="2" s="1"/>
  <c r="AC11" i="2"/>
  <c r="BL11" i="2" s="1"/>
  <c r="AC14" i="2"/>
  <c r="BL14" i="2" s="1"/>
  <c r="AC5" i="2"/>
  <c r="BL5" i="2" s="1"/>
  <c r="AC12" i="2"/>
  <c r="BL12" i="2" s="1"/>
  <c r="AC19" i="2"/>
  <c r="BL19" i="2" s="1"/>
  <c r="AC33" i="2"/>
  <c r="BL33" i="2" s="1"/>
  <c r="AC30" i="2"/>
  <c r="BL30" i="2" s="1"/>
  <c r="AC21" i="2"/>
  <c r="BL21" i="2" s="1"/>
  <c r="AC28" i="2"/>
  <c r="BL28" i="2" s="1"/>
  <c r="AC9" i="2"/>
  <c r="BL9" i="2" s="1"/>
  <c r="AC26" i="2"/>
  <c r="BL26" i="2" s="1"/>
  <c r="AI18" i="2"/>
  <c r="AL26" i="2"/>
  <c r="AG26" i="2"/>
  <c r="AS26" i="2" s="1"/>
  <c r="AI4" i="2"/>
  <c r="AK19" i="2"/>
  <c r="AI19" i="2"/>
  <c r="AS19" i="2" s="1"/>
  <c r="AC25" i="2"/>
  <c r="BL25" i="2" s="1"/>
  <c r="AK21" i="2"/>
  <c r="AI21" i="2"/>
  <c r="AJ21" i="2" s="1"/>
  <c r="AI6" i="2"/>
  <c r="AC6" i="2"/>
  <c r="BL6" i="2" s="1"/>
  <c r="AI9" i="2"/>
  <c r="AC3" i="2"/>
  <c r="BL3" i="2" s="1"/>
  <c r="AG33" i="2"/>
  <c r="AJ33" i="2" s="1"/>
  <c r="BE15" i="2"/>
  <c r="BS28" i="2"/>
  <c r="BS12" i="2"/>
  <c r="BF22" i="2"/>
  <c r="BE22" i="2"/>
  <c r="BE30" i="2"/>
  <c r="K30" i="2"/>
  <c r="BE8" i="2"/>
  <c r="K8" i="2"/>
  <c r="BF25" i="2"/>
  <c r="K25" i="2"/>
  <c r="BF17" i="2"/>
  <c r="K17" i="2"/>
  <c r="BF12" i="2"/>
  <c r="K12" i="2"/>
  <c r="BE3" i="2"/>
  <c r="K3" i="2"/>
  <c r="BE33" i="2"/>
  <c r="K33" i="2"/>
  <c r="BE27" i="2"/>
  <c r="K27" i="2"/>
  <c r="BE28" i="2"/>
  <c r="K28" i="2"/>
  <c r="BF28" i="2"/>
  <c r="BE16" i="2"/>
  <c r="K16" i="2"/>
  <c r="BF20" i="2"/>
  <c r="K20" i="2"/>
  <c r="BE5" i="2"/>
  <c r="K5" i="2"/>
  <c r="BF10" i="2"/>
  <c r="K10" i="2"/>
  <c r="BE31" i="2"/>
  <c r="K31" i="2"/>
  <c r="BF23" i="2"/>
  <c r="K23" i="2"/>
  <c r="BF4" i="2"/>
  <c r="K4" i="2"/>
  <c r="BF11" i="2"/>
  <c r="K11" i="2"/>
  <c r="BF7" i="2"/>
  <c r="K7" i="2"/>
  <c r="BF6" i="2"/>
  <c r="K6" i="2"/>
  <c r="BE2" i="2"/>
  <c r="K2" i="2"/>
  <c r="BF19" i="2"/>
  <c r="K19" i="2"/>
  <c r="BF9" i="2"/>
  <c r="K9" i="2"/>
  <c r="BF26" i="2"/>
  <c r="K26" i="2"/>
  <c r="BE32" i="2"/>
  <c r="K32" i="2"/>
  <c r="BF18" i="2"/>
  <c r="K18" i="2"/>
  <c r="BF21" i="2"/>
  <c r="K21" i="2"/>
  <c r="BE29" i="2"/>
  <c r="K29" i="2"/>
  <c r="BF14" i="2"/>
  <c r="K14" i="2"/>
  <c r="BE14" i="2"/>
  <c r="BS16" i="2"/>
  <c r="BS11" i="2"/>
  <c r="BS9" i="2"/>
  <c r="BE11" i="2"/>
  <c r="BS19" i="2"/>
  <c r="AL5" i="2"/>
  <c r="BS32" i="2"/>
  <c r="BS33" i="2"/>
  <c r="BS5" i="2"/>
  <c r="AL29" i="2"/>
  <c r="AK29" i="2"/>
  <c r="BS20" i="2"/>
  <c r="AL6" i="2"/>
  <c r="BS17" i="2"/>
  <c r="BF29" i="2"/>
  <c r="AL13" i="2"/>
  <c r="BS25" i="2"/>
  <c r="AK31" i="2"/>
  <c r="AK13" i="2"/>
  <c r="BS30" i="2"/>
  <c r="AL19" i="2"/>
  <c r="BS13" i="2"/>
  <c r="BS31" i="2"/>
  <c r="BS4" i="2"/>
  <c r="AL21" i="2"/>
  <c r="BS21" i="2"/>
  <c r="BS2" i="2"/>
  <c r="BS22" i="2"/>
  <c r="BS7" i="2"/>
  <c r="BS27" i="2"/>
  <c r="BS29" i="2"/>
  <c r="BS15" i="2"/>
  <c r="BS26" i="2"/>
  <c r="BE4" i="2"/>
  <c r="BS23" i="2"/>
  <c r="AK30" i="2"/>
  <c r="AL4" i="2"/>
  <c r="AK18" i="2"/>
  <c r="AL10" i="2"/>
  <c r="AK10" i="2"/>
  <c r="AK28" i="2"/>
  <c r="BS6" i="2"/>
  <c r="AL30" i="2"/>
  <c r="BS3" i="2"/>
  <c r="AL31" i="2"/>
  <c r="AK33" i="2"/>
  <c r="AK5" i="2"/>
  <c r="AK26" i="2"/>
  <c r="AL17" i="2"/>
  <c r="AL24" i="2"/>
  <c r="AL9" i="2"/>
  <c r="AL28" i="2"/>
  <c r="AL18" i="2"/>
  <c r="BF27" i="2"/>
  <c r="BF3" i="2"/>
  <c r="BS14" i="2"/>
  <c r="BF2" i="2"/>
  <c r="AK17" i="2"/>
  <c r="BS8" i="2"/>
  <c r="BS10" i="2"/>
  <c r="BE9" i="2"/>
  <c r="BE23" i="2"/>
  <c r="BE18" i="2"/>
  <c r="BE10" i="2"/>
  <c r="BF8" i="2"/>
  <c r="BF30" i="2"/>
  <c r="BS18" i="2"/>
  <c r="BE19" i="2"/>
  <c r="AK24" i="2"/>
  <c r="BE12" i="2"/>
  <c r="BF31" i="2"/>
  <c r="BF33" i="2"/>
  <c r="BE21" i="2"/>
  <c r="BE20" i="2"/>
  <c r="BE17" i="2"/>
  <c r="BF16" i="2"/>
  <c r="BF32" i="2"/>
  <c r="BF5" i="2"/>
  <c r="BE6" i="2"/>
  <c r="BE25"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2" i="2"/>
  <c r="AJ12" i="2"/>
  <c r="AJ4" i="2"/>
  <c r="AJ30" i="2"/>
  <c r="AJ6" i="2"/>
  <c r="AJ5" i="2"/>
  <c r="AJ13" i="2"/>
  <c r="AJ9" i="2"/>
  <c r="AJ15" i="2"/>
  <c r="AJ31" i="2"/>
  <c r="AJ18" i="2"/>
  <c r="AJ22" i="2"/>
  <c r="AJ19"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8" i="2"/>
  <c r="AM33" i="2"/>
  <c r="AN12" i="2"/>
  <c r="AR12" i="2" s="1"/>
  <c r="AM27" i="2"/>
  <c r="AN7" i="2"/>
  <c r="AR7" i="2" s="1"/>
  <c r="AN30" i="2"/>
  <c r="AR30" i="2" s="1"/>
  <c r="AM29" i="2"/>
  <c r="AM21" i="2"/>
  <c r="AM16" i="2"/>
  <c r="AN2" i="2"/>
  <c r="AR2" i="2" s="1"/>
  <c r="AM9" i="2"/>
  <c r="AN8" i="2"/>
  <c r="AR8" i="2" s="1"/>
  <c r="AN31" i="2"/>
  <c r="AR31" i="2" s="1"/>
  <c r="AN29" i="2"/>
  <c r="AR29" i="2" s="1"/>
  <c r="AM6" i="2"/>
  <c r="AN23" i="2"/>
  <c r="AR23" i="2" s="1"/>
  <c r="AN3" i="2"/>
  <c r="AM17" i="2"/>
  <c r="AM28" i="2"/>
  <c r="AN21" i="2"/>
  <c r="AR21" i="2" s="1"/>
  <c r="AN15" i="2"/>
  <c r="AR15" i="2" s="1"/>
  <c r="AM14" i="2"/>
  <c r="AM23" i="2"/>
  <c r="AM32" i="2"/>
  <c r="AM20" i="2"/>
  <c r="AM22" i="2"/>
  <c r="AM25" i="2"/>
  <c r="AM19" i="2"/>
  <c r="AM2" i="2"/>
  <c r="AM15" i="2"/>
  <c r="AN11" i="2"/>
  <c r="AR11" i="2" s="1"/>
  <c r="AN18" i="2"/>
  <c r="AR18" i="2" s="1"/>
  <c r="AN4" i="2"/>
  <c r="AR4" i="2" s="1"/>
  <c r="AN19" i="2"/>
  <c r="AR19" i="2" s="1"/>
  <c r="AN26" i="2"/>
  <c r="AR26" i="2" s="1"/>
  <c r="AN33" i="2"/>
  <c r="AR33" i="2" s="1"/>
  <c r="AM18" i="2"/>
  <c r="AM30" i="2"/>
  <c r="AM4" i="2"/>
  <c r="AN9" i="2"/>
  <c r="AR9" i="2" s="1"/>
  <c r="AM12" i="2"/>
  <c r="AM11" i="2"/>
  <c r="AN14" i="2"/>
  <c r="AR14" i="2" s="1"/>
  <c r="AN22" i="2"/>
  <c r="AR22" i="2" s="1"/>
  <c r="AN32" i="2"/>
  <c r="AR32" i="2" s="1"/>
  <c r="AM10" i="2"/>
  <c r="AN10" i="2"/>
  <c r="AR10" i="2" s="1"/>
  <c r="AN5" i="2"/>
  <c r="AR5" i="2" s="1"/>
  <c r="AN28" i="2"/>
  <c r="AR28" i="2" s="1"/>
  <c r="AM3" i="2"/>
  <c r="BM3" i="2" s="1"/>
  <c r="AM13" i="2"/>
  <c r="AM31" i="2"/>
  <c r="AN17" i="2"/>
  <c r="AR17" i="2" s="1"/>
  <c r="AN20" i="2"/>
  <c r="AR20" i="2" s="1"/>
  <c r="AM26" i="2"/>
  <c r="AN13" i="2"/>
  <c r="AR13" i="2" s="1"/>
  <c r="AM5" i="2"/>
  <c r="AN25" i="2"/>
  <c r="AR25" i="2" s="1"/>
  <c r="AN27" i="2"/>
  <c r="AR27" i="2" s="1"/>
  <c r="AM7" i="2"/>
  <c r="AS3" i="2"/>
  <c r="AN24" i="2"/>
  <c r="AS17" i="2"/>
  <c r="AS27" i="2"/>
  <c r="AS8" i="2"/>
  <c r="AS4" i="2"/>
  <c r="AS20" i="2"/>
  <c r="AS15" i="2"/>
  <c r="AS29" i="2"/>
  <c r="AP33" i="2"/>
  <c r="AO15" i="2"/>
  <c r="AS33" i="2"/>
  <c r="AS12" i="2"/>
  <c r="AS2" i="2"/>
  <c r="AS23" i="2"/>
  <c r="AS31" i="2"/>
  <c r="AS5" i="2"/>
  <c r="AS18" i="2"/>
  <c r="AS13" i="2"/>
  <c r="AS25" i="2"/>
  <c r="AS9" i="2"/>
  <c r="AS16" i="2"/>
  <c r="AS6" i="2"/>
  <c r="AS21" i="2"/>
  <c r="AS10" i="2"/>
  <c r="AS30" i="2"/>
  <c r="CA18" i="2"/>
  <c r="CI6" i="2"/>
  <c r="CH4" i="2"/>
  <c r="CJ4" i="2" s="1"/>
  <c r="CB4" i="2"/>
  <c r="CB11" i="2"/>
  <c r="AO22" i="2"/>
  <c r="BQ67" i="5"/>
  <c r="BP67" i="5"/>
  <c r="AP13" i="2"/>
  <c r="AP15" i="2"/>
  <c r="BG24" i="2"/>
  <c r="BG36" i="2" s="1"/>
  <c r="AP22" i="2"/>
  <c r="K24" i="2"/>
  <c r="AP24" i="2" s="1"/>
  <c r="E24" i="2"/>
  <c r="E35" i="2" s="1"/>
  <c r="AP26" i="2"/>
  <c r="AC24" i="2"/>
  <c r="BL24" i="2" s="1"/>
  <c r="AO13" i="2"/>
  <c r="AM24" i="2"/>
  <c r="AP10" i="2"/>
  <c r="AP17" i="2"/>
  <c r="AP30" i="2"/>
  <c r="AO12" i="2"/>
  <c r="AP12" i="2"/>
  <c r="AO14" i="2"/>
  <c r="AP14" i="2"/>
  <c r="AO9" i="2"/>
  <c r="AP9" i="2"/>
  <c r="AO4" i="2"/>
  <c r="AP4" i="2"/>
  <c r="AO16" i="2"/>
  <c r="AP16" i="2"/>
  <c r="AO32" i="2"/>
  <c r="AP32" i="2"/>
  <c r="AO7" i="2"/>
  <c r="AP7" i="2"/>
  <c r="AP5" i="2"/>
  <c r="AP28" i="2"/>
  <c r="AO3" i="2"/>
  <c r="AP3" i="2"/>
  <c r="AO25" i="2"/>
  <c r="AP25" i="2"/>
  <c r="AO27" i="2"/>
  <c r="AP27" i="2"/>
  <c r="AO8" i="2"/>
  <c r="AP8" i="2"/>
  <c r="AP18" i="2"/>
  <c r="AO6" i="2"/>
  <c r="AP6" i="2"/>
  <c r="AP29" i="2"/>
  <c r="AO19" i="2"/>
  <c r="AP19" i="2"/>
  <c r="AO23" i="2"/>
  <c r="AP23" i="2"/>
  <c r="AO21" i="2"/>
  <c r="AP21" i="2"/>
  <c r="AO2" i="2"/>
  <c r="AP2" i="2"/>
  <c r="AO11" i="2"/>
  <c r="AP11" i="2"/>
  <c r="AP31" i="2"/>
  <c r="AO20" i="2"/>
  <c r="AP20" i="2"/>
  <c r="AO17" i="2"/>
  <c r="AO30" i="2"/>
  <c r="AO29" i="2"/>
  <c r="AO5" i="2"/>
  <c r="AO28" i="2"/>
  <c r="AO33" i="2"/>
  <c r="AO26" i="2"/>
  <c r="AO31" i="2"/>
  <c r="AO18" i="2"/>
  <c r="AO10" i="2"/>
  <c r="BE24" i="2"/>
  <c r="BE35" i="2" s="1"/>
  <c r="BF24" i="2"/>
  <c r="BF36" i="2" s="1"/>
  <c r="BQ67" i="4"/>
  <c r="BQ68" i="4" s="1"/>
  <c r="BP67" i="4"/>
  <c r="BP68" i="4" s="1"/>
  <c r="BS24" i="2"/>
  <c r="BS37" i="2" s="1"/>
  <c r="BD24" i="2"/>
  <c r="BQ67" i="8" l="1"/>
  <c r="BQ68" i="8" s="1"/>
  <c r="BP68" i="8"/>
  <c r="BP68" i="10"/>
  <c r="BM24" i="2"/>
  <c r="AQ10" i="2"/>
  <c r="BM10" i="2"/>
  <c r="AQ15" i="2"/>
  <c r="BM15" i="2"/>
  <c r="AQ7" i="2"/>
  <c r="BM7" i="2"/>
  <c r="AQ19" i="2"/>
  <c r="BM19" i="2"/>
  <c r="AQ11" i="2"/>
  <c r="BM11" i="2"/>
  <c r="AQ22" i="2"/>
  <c r="BM22" i="2"/>
  <c r="AQ5" i="2"/>
  <c r="BM5" i="2"/>
  <c r="AQ12" i="2"/>
  <c r="BM12" i="2"/>
  <c r="AQ20" i="2"/>
  <c r="BM20" i="2"/>
  <c r="AQ16" i="2"/>
  <c r="BM16" i="2"/>
  <c r="AQ32" i="2"/>
  <c r="BM32" i="2"/>
  <c r="AQ21" i="2"/>
  <c r="BM21" i="2"/>
  <c r="AQ26" i="2"/>
  <c r="BM26" i="2"/>
  <c r="AQ4" i="2"/>
  <c r="BM4" i="2"/>
  <c r="AQ23" i="2"/>
  <c r="BM23" i="2"/>
  <c r="AQ29" i="2"/>
  <c r="BM29" i="2"/>
  <c r="AQ30" i="2"/>
  <c r="BM30" i="2"/>
  <c r="AQ14" i="2"/>
  <c r="BM14" i="2"/>
  <c r="AQ18" i="2"/>
  <c r="BM18" i="2"/>
  <c r="AQ9" i="2"/>
  <c r="BM9" i="2"/>
  <c r="AQ31" i="2"/>
  <c r="BM31" i="2"/>
  <c r="AQ27" i="2"/>
  <c r="BM27" i="2"/>
  <c r="AQ13" i="2"/>
  <c r="BM13" i="2"/>
  <c r="AQ28" i="2"/>
  <c r="BM28" i="2"/>
  <c r="AQ17" i="2"/>
  <c r="BM17" i="2"/>
  <c r="AQ33" i="2"/>
  <c r="BM33" i="2"/>
  <c r="AQ25" i="2"/>
  <c r="BM25" i="2"/>
  <c r="AQ8" i="2"/>
  <c r="BM8"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<sst xmlns="http://schemas.openxmlformats.org/spreadsheetml/2006/main" count="8189" uniqueCount="1873">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</sst>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-4</c:v>
                </c:pt>
                <c:pt idx="893">
                  <c:v>-5</c:v>
                </c:pt>
                <c:pt idx="894">
                  <c:v>-5</c:v>
                </c:pt>
                <c:pt idx="895">
                  <c:v>-4</c:v>
                </c:pt>
                <c:pt idx="896">
                  <c:v>-5</c:v>
                </c:pt>
                <c:pt idx="897">
                  <c:v>-4</c:v>
                </c:pt>
                <c:pt idx="898">
                  <c:v>-5</c:v>
                </c:pt>
                <c:pt idx="899">
                  <c:v>-2</c:v>
                </c:pt>
                <c:pt idx="900">
                  <c:v>-4</c:v>
                </c:pt>
                <c:pt idx="901">
                  <c:v>-2</c:v>
                </c:pt>
                <c:pt idx="902">
                  <c:v>-2</c:v>
                </c:pt>
                <c:pt idx="903">
                  <c:v>-4</c:v>
                </c:pt>
                <c:pt idx="904">
                  <c:v>-3</c:v>
                </c:pt>
                <c:pt idx="905">
                  <c:v>-3</c:v>
                </c:pt>
                <c:pt idx="906">
                  <c:v>-3</c:v>
                </c:pt>
                <c:pt idx="907">
                  <c:v>-4</c:v>
                </c:pt>
                <c:pt idx="908">
                  <c:v>-2</c:v>
                </c:pt>
                <c:pt idx="909">
                  <c:v>-2</c:v>
                </c:pt>
                <c:pt idx="910">
                  <c:v>-4</c:v>
                </c:pt>
                <c:pt idx="911">
                  <c:v>-4</c:v>
                </c:pt>
                <c:pt idx="912">
                  <c:v>-4</c:v>
                </c:pt>
                <c:pt idx="913">
                  <c:v>-3</c:v>
                </c:pt>
                <c:pt idx="914">
                  <c:v>-2</c:v>
                </c:pt>
                <c:pt idx="915">
                  <c:v>-3</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-2</c:v>
                </c:pt>
                <c:pt idx="893">
                  <c:v>-3</c:v>
                </c:pt>
                <c:pt idx="894">
                  <c:v>-4</c:v>
                </c:pt>
                <c:pt idx="895">
                  <c:v>-2</c:v>
                </c:pt>
                <c:pt idx="896">
                  <c:v>-3</c:v>
                </c:pt>
                <c:pt idx="897">
                  <c:v>-3</c:v>
                </c:pt>
                <c:pt idx="898">
                  <c:v>-2</c:v>
                </c:pt>
                <c:pt idx="899">
                  <c:v>-4</c:v>
                </c:pt>
                <c:pt idx="900">
                  <c:v>-3</c:v>
                </c:pt>
                <c:pt idx="901">
                  <c:v>-3</c:v>
                </c:pt>
                <c:pt idx="902">
                  <c:v>-4</c:v>
                </c:pt>
                <c:pt idx="903">
                  <c:v>-3</c:v>
                </c:pt>
                <c:pt idx="904">
                  <c:v>-4</c:v>
                </c:pt>
                <c:pt idx="905">
                  <c:v>-5</c:v>
                </c:pt>
                <c:pt idx="906">
                  <c:v>-5</c:v>
                </c:pt>
                <c:pt idx="907">
                  <c:v>-3</c:v>
                </c:pt>
                <c:pt idx="908">
                  <c:v>-4</c:v>
                </c:pt>
                <c:pt idx="909">
                  <c:v>-4</c:v>
                </c:pt>
                <c:pt idx="910">
                  <c:v>-2</c:v>
                </c:pt>
                <c:pt idx="911">
                  <c:v>-3</c:v>
                </c:pt>
                <c:pt idx="912">
                  <c:v>-2</c:v>
                </c:pt>
                <c:pt idx="913">
                  <c:v>-2</c:v>
                </c:pt>
                <c:pt idx="914">
                  <c:v>-3</c:v>
                </c:pt>
                <c:pt idx="915">
                  <c:v>-4</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16"/>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-52</c:v>
                </c:pt>
                <c:pt idx="893">
                  <c:v>-52</c:v>
                </c:pt>
                <c:pt idx="894">
                  <c:v>-52</c:v>
                </c:pt>
                <c:pt idx="895">
                  <c:v>-52</c:v>
                </c:pt>
                <c:pt idx="896">
                  <c:v>-52</c:v>
                </c:pt>
                <c:pt idx="897">
                  <c:v>-52</c:v>
                </c:pt>
                <c:pt idx="898">
                  <c:v>-52</c:v>
                </c:pt>
                <c:pt idx="899">
                  <c:v>-52</c:v>
                </c:pt>
                <c:pt idx="900">
                  <c:v>-52</c:v>
                </c:pt>
                <c:pt idx="901">
                  <c:v>-52</c:v>
                </c:pt>
                <c:pt idx="902">
                  <c:v>-52</c:v>
                </c:pt>
                <c:pt idx="903">
                  <c:v>-52</c:v>
                </c:pt>
                <c:pt idx="904">
                  <c:v>-52</c:v>
                </c:pt>
                <c:pt idx="905">
                  <c:v>-52</c:v>
                </c:pt>
                <c:pt idx="906">
                  <c:v>-31</c:v>
                </c:pt>
                <c:pt idx="907">
                  <c:v>-31</c:v>
                </c:pt>
                <c:pt idx="908">
                  <c:v>-31</c:v>
                </c:pt>
                <c:pt idx="909">
                  <c:v>-31</c:v>
                </c:pt>
                <c:pt idx="910">
                  <c:v>-31</c:v>
                </c:pt>
                <c:pt idx="911">
                  <c:v>-31</c:v>
                </c:pt>
                <c:pt idx="912">
                  <c:v>-31</c:v>
                </c:pt>
                <c:pt idx="913">
                  <c:v>-31</c:v>
                </c:pt>
                <c:pt idx="914">
                  <c:v>-31</c:v>
                </c:pt>
                <c:pt idx="915">
                  <c:v>-31</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16"/>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-45</c:v>
                </c:pt>
                <c:pt idx="893">
                  <c:v>-45</c:v>
                </c:pt>
                <c:pt idx="894">
                  <c:v>-45</c:v>
                </c:pt>
                <c:pt idx="895">
                  <c:v>-45</c:v>
                </c:pt>
                <c:pt idx="896">
                  <c:v>-45</c:v>
                </c:pt>
                <c:pt idx="897">
                  <c:v>-45</c:v>
                </c:pt>
                <c:pt idx="898">
                  <c:v>-45</c:v>
                </c:pt>
                <c:pt idx="899">
                  <c:v>-45</c:v>
                </c:pt>
                <c:pt idx="900">
                  <c:v>-45</c:v>
                </c:pt>
                <c:pt idx="901">
                  <c:v>-45</c:v>
                </c:pt>
                <c:pt idx="902">
                  <c:v>-45</c:v>
                </c:pt>
                <c:pt idx="903">
                  <c:v>-45</c:v>
                </c:pt>
                <c:pt idx="904">
                  <c:v>-45</c:v>
                </c:pt>
                <c:pt idx="905">
                  <c:v>-45</c:v>
                </c:pt>
                <c:pt idx="906">
                  <c:v>-32</c:v>
                </c:pt>
                <c:pt idx="907">
                  <c:v>-32</c:v>
                </c:pt>
                <c:pt idx="908">
                  <c:v>-32</c:v>
                </c:pt>
                <c:pt idx="909">
                  <c:v>-32</c:v>
                </c:pt>
                <c:pt idx="910">
                  <c:v>-32</c:v>
                </c:pt>
                <c:pt idx="911">
                  <c:v>-32</c:v>
                </c:pt>
                <c:pt idx="912">
                  <c:v>-32</c:v>
                </c:pt>
                <c:pt idx="913">
                  <c:v>-32</c:v>
                </c:pt>
                <c:pt idx="914">
                  <c:v>-32</c:v>
                </c:pt>
                <c:pt idx="915">
                  <c:v>-32</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80</c:v>
                </c:pt>
                <c:pt idx="142">
                  <c:v>80</c:v>
                </c:pt>
                <c:pt idx="143">
                  <c:v>80</c:v>
                </c:pt>
                <c:pt idx="144">
                  <c:v>80</c:v>
                </c:pt>
                <c:pt idx="145">
                  <c:v>80</c:v>
                </c:pt>
                <c:pt idx="146">
                  <c:v>80</c:v>
                </c:pt>
                <c:pt idx="147">
                  <c:v>80</c:v>
                </c:pt>
                <c:pt idx="148">
                  <c:v>80</c:v>
                </c:pt>
                <c:pt idx="149">
                  <c:v>80</c:v>
                </c:pt>
                <c:pt idx="150">
                  <c:v>80</c:v>
                </c:pt>
                <c:pt idx="151">
                  <c:v>80</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P2:EP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86" workbookViewId="0">
      <selection activeCell="I916" sqref="I91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890</v>
      </c>
      <c r="BH4" t="s">
        <v>1442</v>
      </c>
      <c r="BI4">
        <v>50</v>
      </c>
      <c r="BK4" s="66"/>
      <c r="BL4" t="s">
        <v>1433</v>
      </c>
      <c r="BM4">
        <f>COUNTIFS($O$3:$O$1315, "Y", $M$3:$M$1315, "REG")</f>
        <v>405</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499</v>
      </c>
      <c r="BH5" t="s">
        <v>1443</v>
      </c>
      <c r="BI5">
        <v>50</v>
      </c>
      <c r="BK5" s="66"/>
      <c r="BL5" t="s">
        <v>1435</v>
      </c>
      <c r="BM5">
        <f>COUNTIFS($O$3:$O$1315, "N", $M$3:$M$1315, "REG")</f>
        <v>307</v>
      </c>
      <c r="BP5" s="66"/>
      <c r="BR5" s="2">
        <v>0</v>
      </c>
      <c r="BS5" s="2" cm="1">
        <f t="array" ref="BS5">SUM(--(ABS($F$3:$F$1315 - $J$3:$J$1315) = 0)) -(((32*82)/2) - $BD$4)</f>
        <v>141</v>
      </c>
      <c r="BT5" s="2">
        <f>$BS5/$BD$4</f>
        <v>0.15842696629213482</v>
      </c>
      <c r="BU5" s="2" cm="1">
        <f t="array" ref="BU5">SUM(--(ABS($G$3:$G$1315 - $K$3:$K$1315) = 0)) -(((32*82)/2) - $BD$4)</f>
        <v>142</v>
      </c>
      <c r="BV5" s="2">
        <f>$BU5/$BD$4</f>
        <v>0.15955056179775282</v>
      </c>
      <c r="BW5" s="2">
        <f t="shared" ref="BW5:BW15" si="5">BS5+BU5</f>
        <v>283</v>
      </c>
      <c r="BX5">
        <f t="shared" ref="BX5:BX15" si="6">(BS5+BU5)/($BD$4*2)</f>
        <v>0.15898876404494383</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391</v>
      </c>
      <c r="BH6" t="s">
        <v>1480</v>
      </c>
      <c r="BI6">
        <v>50</v>
      </c>
      <c r="BK6" s="66"/>
      <c r="BL6" t="s">
        <v>1436</v>
      </c>
      <c r="BM6">
        <f>COUNTIFS($O$3:$O$1315, "Y", $M$3:$M$1315, "OT")</f>
        <v>69</v>
      </c>
      <c r="BP6" s="66"/>
      <c r="BR6" s="2">
        <v>1</v>
      </c>
      <c r="BS6" s="2" cm="1">
        <f t="array" ref="BS6">SUM(--(ABS($F$3:$F$1315 - $J$3:$J$1315) = $BR6))</f>
        <v>306</v>
      </c>
      <c r="BT6" s="2">
        <f t="shared" ref="BT6:BT15" si="7">$BS6/$BD$4</f>
        <v>0.34382022471910112</v>
      </c>
      <c r="BU6" s="2" cm="1">
        <f t="array" ref="BU6">SUM(--(ABS($G$3:$G$1315 - $K$3:$K$1315) = $BR6))</f>
        <v>279</v>
      </c>
      <c r="BV6" s="2">
        <f t="shared" ref="BV6:BV15" si="8">$BU6/$BD$4</f>
        <v>0.31348314606741573</v>
      </c>
      <c r="BW6" s="2">
        <f t="shared" si="5"/>
        <v>585</v>
      </c>
      <c r="BX6">
        <f t="shared" si="6"/>
        <v>0.32865168539325845</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0.56067415730337078</v>
      </c>
      <c r="BH7" t="s">
        <v>1444</v>
      </c>
      <c r="BI7">
        <v>50</v>
      </c>
      <c r="BK7" s="66"/>
      <c r="BL7" t="s">
        <v>1437</v>
      </c>
      <c r="BM7">
        <f>COUNTIFS($O$3:$O$1315, "N", $M$3:$M$1315, "OT")</f>
        <v>63</v>
      </c>
      <c r="BP7" s="66"/>
      <c r="BR7" s="2">
        <v>2</v>
      </c>
      <c r="BS7" s="2" cm="1">
        <f t="array" ref="BS7">SUM(--(ABS($F$3:$F$1315 - $J$3:$J$1315) = $BR7))</f>
        <v>217</v>
      </c>
      <c r="BT7" s="2">
        <f t="shared" si="7"/>
        <v>0.24382022471910111</v>
      </c>
      <c r="BU7" s="2" cm="1">
        <f t="array" ref="BU7">SUM(--(ABS($G$3:$G$1315 - $K$3:$K$1315) = $BR7))</f>
        <v>242</v>
      </c>
      <c r="BV7" s="2">
        <f t="shared" si="8"/>
        <v>0.27191011235955054</v>
      </c>
      <c r="BW7" s="2">
        <f t="shared" si="5"/>
        <v>459</v>
      </c>
      <c r="BX7">
        <f t="shared" si="6"/>
        <v>0.25786516853932584</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25</v>
      </c>
      <c r="BP8" s="66"/>
      <c r="BR8" s="2">
        <v>3</v>
      </c>
      <c r="BS8" s="2" cm="1">
        <f t="array" ref="BS8">SUM(--(ABS($F$3:$F$1315 - $J$3:$J$1315) = $BR8))</f>
        <v>135</v>
      </c>
      <c r="BT8" s="2">
        <f t="shared" si="7"/>
        <v>0.15168539325842698</v>
      </c>
      <c r="BU8" s="2" cm="1">
        <f t="array" ref="BU8">SUM(--(ABS($G$3:$G$1315 - $K$3:$K$1315) = $BR8))</f>
        <v>132</v>
      </c>
      <c r="BV8" s="2">
        <f t="shared" si="8"/>
        <v>0.14831460674157304</v>
      </c>
      <c r="BW8" s="2">
        <f t="shared" si="5"/>
        <v>267</v>
      </c>
      <c r="BX8">
        <f t="shared" si="6"/>
        <v>0.15</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432.30000000000138</v>
      </c>
      <c r="BH9" t="s">
        <v>1456</v>
      </c>
      <c r="BI9">
        <v>40</v>
      </c>
      <c r="BK9" s="66"/>
      <c r="BL9" t="s">
        <v>1439</v>
      </c>
      <c r="BM9">
        <f>COUNTIFS($O$3:$O$1315, "N", $M$3:$M$1315, "SO")</f>
        <v>21</v>
      </c>
      <c r="BP9" s="66"/>
      <c r="BR9" s="2">
        <v>4</v>
      </c>
      <c r="BS9" s="2" cm="1">
        <f t="array" ref="BS9">SUM(--(ABS($F$3:$F$1315 - $J$3:$J$1315) = $BR9))</f>
        <v>68</v>
      </c>
      <c r="BT9" s="2">
        <f t="shared" si="7"/>
        <v>7.6404494382022473E-2</v>
      </c>
      <c r="BU9" s="2" cm="1">
        <f t="array" ref="BU9">SUM(--(ABS($G$3:$G$1315 - $K$3:$K$1315) = $BR9))</f>
        <v>74</v>
      </c>
      <c r="BV9" s="2">
        <f t="shared" si="8"/>
        <v>8.3146067415730343E-2</v>
      </c>
      <c r="BW9" s="2">
        <f t="shared" si="5"/>
        <v>142</v>
      </c>
      <c r="BX9">
        <f t="shared" si="6"/>
        <v>7.9775280898876408E-2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0.48573033707865321</v>
      </c>
      <c r="BH10" t="s">
        <v>1458</v>
      </c>
      <c r="BI10">
        <v>75</v>
      </c>
      <c r="BK10" s="66"/>
      <c r="BP10" s="66"/>
      <c r="BR10" s="2">
        <v>5</v>
      </c>
      <c r="BS10" s="2" cm="1">
        <f t="array" ref="BS10">SUM(--(ABS($F$3:$F$1315 - $J$3:$J$1315) = $BR10))</f>
        <v>19</v>
      </c>
      <c r="BT10" s="2">
        <f t="shared" si="7"/>
        <v>2.1348314606741574E-2</v>
      </c>
      <c r="BU10" s="2" cm="1">
        <f t="array" ref="BU10">SUM(--(ABS($G$3:$G$1315 - $K$3:$K$1315) = $BR10))</f>
        <v>17</v>
      </c>
      <c r="BV10" s="2">
        <f t="shared" si="8"/>
        <v>1.9101123595505618E-2</v>
      </c>
      <c r="BW10" s="2">
        <f t="shared" si="5"/>
        <v>36</v>
      </c>
      <c r="BX10">
        <f t="shared" si="6"/>
        <v>2.0224719101123594E-2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399.20000000000005</v>
      </c>
      <c r="BF11">
        <f>80/100</f>
        <v>0.8</v>
      </c>
      <c r="BH11" t="s">
        <v>1457</v>
      </c>
      <c r="BI11">
        <v>65</v>
      </c>
      <c r="BK11" s="66"/>
      <c r="BL11" s="134" t="str">
        <f>_xlfn.CONCAT(TEXT(BM4+BM6+BM8, "0"),"-",TEXT(BM5, "0"),"-",TEXT(BM7+BM9, "0"))</f>
        <v>499-307-84</v>
      </c>
      <c r="BM11" s="135"/>
      <c r="BN11" t="s">
        <v>1817</v>
      </c>
      <c r="BP11" s="66"/>
      <c r="BR11" s="2">
        <v>6</v>
      </c>
      <c r="BS11" s="2" cm="1">
        <f t="array" ref="BS11">SUM(--(ABS($F$3:$F$1315 - $J$3:$J$1315) = $BR11))</f>
        <v>5</v>
      </c>
      <c r="BT11" s="2">
        <f t="shared" si="7"/>
        <v>5.6179775280898875E-3</v>
      </c>
      <c r="BU11" s="2" cm="1">
        <f t="array" ref="BU11">SUM(--(ABS($G$3:$G$1315 - $K$3:$K$1315) = $BR11))</f>
        <v>5</v>
      </c>
      <c r="BV11" s="2">
        <f t="shared" si="8"/>
        <v>5.6179775280898875E-3</v>
      </c>
      <c r="BW11" s="2">
        <f t="shared" si="5"/>
        <v>10</v>
      </c>
      <c r="BX11">
        <f t="shared" si="6"/>
        <v>5.6179775280898875E-3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165</v>
      </c>
      <c r="BF12">
        <f>10/100</f>
        <v>0.1</v>
      </c>
      <c r="BK12" s="66"/>
      <c r="BL12" s="128" t="str">
        <f>_xlfn.CONCAT(TEXT(BM4, "0"),"-",TEXT(BM5, "0"),"-",TEXT(BM7+BM9+BM6+BM8, "0"))</f>
        <v>405-307-178</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16.600000000000001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1.7325842696629215</v>
      </c>
      <c r="BT16" s="127"/>
      <c r="BU16" s="127">
        <f>((BR5*BV5)+(BV6*BR6)+(BV7*BR7)+(BV8*BR8)+(BV9*BR9)+(BV10*BR10)+(BV11*BR11)+(BV12*BR12)+(BV13*BR13)+(BV14*BR14)+(BV15*BR15))</f>
        <v>1.7640449438202246</v>
      </c>
      <c r="BV16" s="127"/>
      <c r="BX16">
        <f>((BR5*BX5)+(BX6*BR6)+(BX7*BR7)+(BX8*BR8)+(BX9*BR9)+(BX10*BR10)+(BX11*BR11)+(BX12*BR12)+(BX13*BR13)+(BX14*BR14)+(BX15*BR15))</f>
        <v>1.7483146067415731</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446.22000000000133</v>
      </c>
      <c r="BH17" t="s">
        <v>1833</v>
      </c>
      <c r="BI17">
        <f>COUNTIFS($N$3:$N$1315,1,$AC$3:$AC$1315,1)</f>
        <v>37</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0.5013707865168554</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1</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1.8</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14</v>
      </c>
      <c r="BH31" t="str">
        <f>_xlfn.TEXTJOIN(";", 1, $BD31:$BD$40)</f>
        <v>FLA;VGK;COL;TBL;STL;WSH</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27</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26</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43</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46</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1870</v>
      </c>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30</v>
      </c>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18</v>
      </c>
    </row>
    <row r="49" spans="1:56"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19</v>
      </c>
    </row>
    <row r="50" spans="1:56"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22</v>
      </c>
    </row>
    <row r="51" spans="1:56"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23</v>
      </c>
    </row>
    <row r="52" spans="1:56"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25</v>
      </c>
    </row>
    <row r="53" spans="1:56"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24</v>
      </c>
    </row>
    <row r="54" spans="1:56"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1</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1</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1</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1</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1</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1</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1</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1</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1</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1</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1</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1787</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1</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1</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3</v>
      </c>
      <c r="K868" s="2">
        <v>2</v>
      </c>
      <c r="L868" s="2" t="str">
        <f t="shared" si="70"/>
        <v>FLA</v>
      </c>
      <c r="M868" s="2" t="s">
        <v>40</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1869</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977</v>
      </c>
      <c r="D869" s="2" t="s">
        <v>44</v>
      </c>
      <c r="E869" s="2" t="s">
        <v>37</v>
      </c>
      <c r="F869" s="2">
        <v>4</v>
      </c>
      <c r="G869" s="2">
        <v>3</v>
      </c>
      <c r="H869" s="2" t="str">
        <f t="shared" si="69"/>
        <v>CAR</v>
      </c>
      <c r="I869" s="2" t="s">
        <v>77</v>
      </c>
      <c r="J869" s="2">
        <v>1</v>
      </c>
      <c r="K869" s="2">
        <v>2</v>
      </c>
      <c r="L869" s="2" t="str">
        <f t="shared" si="70"/>
        <v>MIN</v>
      </c>
      <c r="M869" s="2" t="s">
        <v>40</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v>4</v>
      </c>
      <c r="K870" s="2">
        <v>2</v>
      </c>
      <c r="L870" s="2" t="str">
        <f t="shared" si="70"/>
        <v>COL</v>
      </c>
      <c r="M870" s="2" t="s">
        <v>40</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980</v>
      </c>
      <c r="D871" s="2" t="s">
        <v>18</v>
      </c>
      <c r="E871" s="2" t="s">
        <v>12</v>
      </c>
      <c r="F871" s="2">
        <v>5</v>
      </c>
      <c r="G871" s="2">
        <v>3</v>
      </c>
      <c r="H871" s="2" t="str">
        <f t="shared" si="69"/>
        <v>TOR</v>
      </c>
      <c r="I871" s="2" t="s">
        <v>40</v>
      </c>
      <c r="J871" s="2">
        <v>3</v>
      </c>
      <c r="K871" s="2">
        <v>1</v>
      </c>
      <c r="L871" s="2" t="str">
        <f t="shared" si="70"/>
        <v>TOR</v>
      </c>
      <c r="M871" s="2" t="s">
        <v>40</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1871</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981</v>
      </c>
      <c r="D872" s="3" t="s">
        <v>25</v>
      </c>
      <c r="E872" s="3" t="s">
        <v>38</v>
      </c>
      <c r="F872" s="3">
        <v>4</v>
      </c>
      <c r="G872" s="3">
        <v>3</v>
      </c>
      <c r="H872" s="3" t="str">
        <f t="shared" si="69"/>
        <v>VAN</v>
      </c>
      <c r="I872" s="3" t="s">
        <v>40</v>
      </c>
      <c r="J872" s="3">
        <v>2</v>
      </c>
      <c r="K872" s="3">
        <v>1</v>
      </c>
      <c r="L872" s="3" t="str">
        <f t="shared" si="70"/>
        <v>VAN</v>
      </c>
      <c r="M872" s="3" t="s">
        <v>77</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v>3</v>
      </c>
      <c r="K873" s="2">
        <v>2</v>
      </c>
      <c r="L873" s="2" t="str">
        <f t="shared" si="70"/>
        <v>PIT</v>
      </c>
      <c r="M873" s="2" t="s">
        <v>40</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983</v>
      </c>
      <c r="D874" s="2" t="s">
        <v>33</v>
      </c>
      <c r="E874" s="2" t="s">
        <v>22</v>
      </c>
      <c r="F874" s="2">
        <v>2</v>
      </c>
      <c r="G874" s="2">
        <v>4</v>
      </c>
      <c r="H874" s="2" t="str">
        <f t="shared" si="69"/>
        <v>WPG</v>
      </c>
      <c r="I874" s="2" t="s">
        <v>40</v>
      </c>
      <c r="J874" s="2">
        <v>3</v>
      </c>
      <c r="K874" s="2">
        <v>4</v>
      </c>
      <c r="L874" s="2" t="str">
        <f t="shared" si="70"/>
        <v>WPG</v>
      </c>
      <c r="M874" s="2" t="s">
        <v>40</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984</v>
      </c>
      <c r="D875" s="2" t="s">
        <v>35</v>
      </c>
      <c r="E875" s="2" t="s">
        <v>17</v>
      </c>
      <c r="F875" s="2">
        <v>4</v>
      </c>
      <c r="G875" s="2">
        <v>5</v>
      </c>
      <c r="H875" s="2" t="str">
        <f t="shared" si="69"/>
        <v>CHI</v>
      </c>
      <c r="I875" s="2" t="s">
        <v>40</v>
      </c>
      <c r="J875" s="2">
        <v>2</v>
      </c>
      <c r="K875" s="2">
        <v>6</v>
      </c>
      <c r="L875" s="2" t="str">
        <f t="shared" si="70"/>
        <v>CHI</v>
      </c>
      <c r="M875" s="2" t="s">
        <v>40</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985</v>
      </c>
      <c r="D876" s="2" t="s">
        <v>26</v>
      </c>
      <c r="E876" s="2" t="s">
        <v>23</v>
      </c>
      <c r="F876" s="2">
        <v>4</v>
      </c>
      <c r="G876" s="2">
        <v>5</v>
      </c>
      <c r="H876" s="2" t="str">
        <f t="shared" si="69"/>
        <v>EDM</v>
      </c>
      <c r="I876" s="2" t="s">
        <v>40</v>
      </c>
      <c r="J876" s="2">
        <v>5</v>
      </c>
      <c r="K876" s="2">
        <v>4</v>
      </c>
      <c r="L876" s="2" t="str">
        <f t="shared" si="70"/>
        <v>COL</v>
      </c>
      <c r="M876" s="2" t="s">
        <v>40</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986</v>
      </c>
      <c r="D877" s="3" t="s">
        <v>34</v>
      </c>
      <c r="E877" s="3" t="s">
        <v>28</v>
      </c>
      <c r="F877" s="3">
        <v>4</v>
      </c>
      <c r="G877" s="3">
        <v>2</v>
      </c>
      <c r="H877" s="3" t="str">
        <f t="shared" si="69"/>
        <v>DAL</v>
      </c>
      <c r="I877" s="3" t="s">
        <v>40</v>
      </c>
      <c r="J877" s="3">
        <v>4</v>
      </c>
      <c r="K877" s="3">
        <v>5</v>
      </c>
      <c r="L877" s="3" t="str">
        <f t="shared" si="70"/>
        <v>LAK</v>
      </c>
      <c r="M877" s="3" t="s">
        <v>39</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987</v>
      </c>
      <c r="D878" s="2" t="s">
        <v>32</v>
      </c>
      <c r="E878" s="2" t="s">
        <v>19</v>
      </c>
      <c r="F878" s="2">
        <v>5</v>
      </c>
      <c r="G878" s="2">
        <v>2</v>
      </c>
      <c r="H878" s="2" t="str">
        <f t="shared" si="69"/>
        <v>NJD</v>
      </c>
      <c r="I878" s="2" t="s">
        <v>40</v>
      </c>
      <c r="J878" s="2">
        <v>4</v>
      </c>
      <c r="K878" s="2">
        <v>0</v>
      </c>
      <c r="L878" s="2" t="str">
        <f t="shared" si="70"/>
        <v>NJD</v>
      </c>
      <c r="M878" s="2" t="s">
        <v>40</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1777</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988</v>
      </c>
      <c r="D879" s="2" t="s">
        <v>43</v>
      </c>
      <c r="E879" s="2" t="s">
        <v>31</v>
      </c>
      <c r="F879" s="2">
        <v>4</v>
      </c>
      <c r="G879" s="2">
        <v>3</v>
      </c>
      <c r="H879" s="2" t="str">
        <f t="shared" si="69"/>
        <v>TBL</v>
      </c>
      <c r="I879" s="2" t="s">
        <v>77</v>
      </c>
      <c r="J879" s="2">
        <v>6</v>
      </c>
      <c r="K879" s="2">
        <v>3</v>
      </c>
      <c r="L879" s="2" t="str">
        <f t="shared" si="70"/>
        <v>TBL</v>
      </c>
      <c r="M879" s="2" t="s">
        <v>40</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989</v>
      </c>
      <c r="D880" s="2" t="s">
        <v>15</v>
      </c>
      <c r="E880" s="2" t="s">
        <v>44</v>
      </c>
      <c r="F880" s="2">
        <v>2</v>
      </c>
      <c r="G880" s="2">
        <v>5</v>
      </c>
      <c r="H880" s="2" t="str">
        <f t="shared" si="69"/>
        <v>CAR</v>
      </c>
      <c r="I880" s="2" t="s">
        <v>40</v>
      </c>
      <c r="J880" s="2">
        <v>3</v>
      </c>
      <c r="K880" s="2">
        <v>7</v>
      </c>
      <c r="L880" s="2" t="str">
        <f t="shared" si="70"/>
        <v>CAR</v>
      </c>
      <c r="M880" s="2" t="s">
        <v>40</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990</v>
      </c>
      <c r="D881" s="2" t="s">
        <v>27</v>
      </c>
      <c r="E881" s="2" t="s">
        <v>16</v>
      </c>
      <c r="F881" s="2">
        <v>4</v>
      </c>
      <c r="G881" s="2">
        <v>3</v>
      </c>
      <c r="H881" s="2" t="str">
        <f t="shared" si="69"/>
        <v>VGK</v>
      </c>
      <c r="I881" s="2" t="s">
        <v>40</v>
      </c>
      <c r="J881" s="2">
        <v>4</v>
      </c>
      <c r="K881" s="2">
        <v>3</v>
      </c>
      <c r="L881" s="2" t="str">
        <f t="shared" si="70"/>
        <v>VGK</v>
      </c>
      <c r="M881" s="2" t="s">
        <v>40</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991</v>
      </c>
      <c r="D882" s="2" t="s">
        <v>30</v>
      </c>
      <c r="E882" s="2" t="s">
        <v>14</v>
      </c>
      <c r="F882" s="2">
        <v>3</v>
      </c>
      <c r="G882" s="2">
        <v>5</v>
      </c>
      <c r="H882" s="2" t="str">
        <f t="shared" si="69"/>
        <v>FLA</v>
      </c>
      <c r="I882" s="2" t="s">
        <v>40</v>
      </c>
      <c r="J882" s="2">
        <v>1</v>
      </c>
      <c r="K882" s="2">
        <v>5</v>
      </c>
      <c r="L882" s="2" t="str">
        <f t="shared" si="70"/>
        <v>FLA</v>
      </c>
      <c r="M882" s="2" t="s">
        <v>40</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1773</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992</v>
      </c>
      <c r="D883" s="2" t="s">
        <v>21</v>
      </c>
      <c r="E883" s="2" t="s">
        <v>45</v>
      </c>
      <c r="F883" s="2">
        <v>4</v>
      </c>
      <c r="G883" s="2">
        <v>2</v>
      </c>
      <c r="H883" s="2" t="str">
        <f t="shared" si="69"/>
        <v>PIT</v>
      </c>
      <c r="I883" s="2" t="s">
        <v>40</v>
      </c>
      <c r="J883" s="2">
        <v>2</v>
      </c>
      <c r="K883" s="2">
        <v>3</v>
      </c>
      <c r="L883" s="2" t="str">
        <f t="shared" si="70"/>
        <v>PHI</v>
      </c>
      <c r="M883" s="2" t="s">
        <v>40</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993</v>
      </c>
      <c r="D884" s="2" t="s">
        <v>20</v>
      </c>
      <c r="E884" s="2" t="s">
        <v>36</v>
      </c>
      <c r="F884" s="2">
        <v>3</v>
      </c>
      <c r="G884" s="2">
        <v>5</v>
      </c>
      <c r="H884" s="2" t="str">
        <f t="shared" si="69"/>
        <v>CBJ</v>
      </c>
      <c r="I884" s="2" t="s">
        <v>40</v>
      </c>
      <c r="J884" s="2">
        <v>4</v>
      </c>
      <c r="K884" s="2">
        <v>3</v>
      </c>
      <c r="L884" s="2" t="str">
        <f t="shared" si="70"/>
        <v>NYR</v>
      </c>
      <c r="M884" s="2" t="s">
        <v>40</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994</v>
      </c>
      <c r="D885" s="2" t="s">
        <v>17</v>
      </c>
      <c r="E885" s="2" t="s">
        <v>13</v>
      </c>
      <c r="F885" s="2">
        <v>2</v>
      </c>
      <c r="G885" s="2">
        <v>5</v>
      </c>
      <c r="H885" s="2" t="str">
        <f t="shared" si="69"/>
        <v>STL</v>
      </c>
      <c r="I885" s="2" t="s">
        <v>40</v>
      </c>
      <c r="J885" s="2">
        <v>5</v>
      </c>
      <c r="K885" s="2">
        <v>6</v>
      </c>
      <c r="L885" s="2" t="str">
        <f t="shared" si="70"/>
        <v>STL</v>
      </c>
      <c r="M885" s="2" t="s">
        <v>39</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1</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995</v>
      </c>
      <c r="D886" s="2" t="s">
        <v>18</v>
      </c>
      <c r="E886" s="2" t="s">
        <v>25</v>
      </c>
      <c r="F886" s="2">
        <v>2</v>
      </c>
      <c r="G886" s="2">
        <v>5</v>
      </c>
      <c r="H886" s="2" t="str">
        <f t="shared" si="69"/>
        <v>VAN</v>
      </c>
      <c r="I886" s="2" t="s">
        <v>40</v>
      </c>
      <c r="J886" s="2">
        <v>2</v>
      </c>
      <c r="K886" s="2">
        <v>1</v>
      </c>
      <c r="L886" s="2" t="str">
        <f t="shared" si="70"/>
        <v>TOR</v>
      </c>
      <c r="M886" s="2" t="s">
        <v>40</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v>4</v>
      </c>
      <c r="K887" s="2">
        <v>6</v>
      </c>
      <c r="L887" s="2" t="str">
        <f t="shared" si="70"/>
        <v>NSH</v>
      </c>
      <c r="M887" s="2" t="s">
        <v>40</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997</v>
      </c>
      <c r="D888" s="2" t="s">
        <v>33</v>
      </c>
      <c r="E888" s="2" t="s">
        <v>37</v>
      </c>
      <c r="F888" s="2">
        <v>2</v>
      </c>
      <c r="G888" s="2">
        <v>5</v>
      </c>
      <c r="H888" s="2" t="str">
        <f t="shared" si="69"/>
        <v>MIN</v>
      </c>
      <c r="I888" s="2" t="s">
        <v>40</v>
      </c>
      <c r="J888" s="2">
        <v>3</v>
      </c>
      <c r="K888" s="2">
        <v>6</v>
      </c>
      <c r="L888" s="2" t="str">
        <f t="shared" si="70"/>
        <v>MIN</v>
      </c>
      <c r="M888" s="2" t="s">
        <v>40</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998</v>
      </c>
      <c r="D889" s="2" t="s">
        <v>12</v>
      </c>
      <c r="E889" s="2" t="s">
        <v>24</v>
      </c>
      <c r="F889" s="2">
        <v>1</v>
      </c>
      <c r="G889" s="2">
        <v>4</v>
      </c>
      <c r="H889" s="2" t="str">
        <f t="shared" si="69"/>
        <v>CGY</v>
      </c>
      <c r="I889" s="2" t="s">
        <v>40</v>
      </c>
      <c r="J889" s="2">
        <v>3</v>
      </c>
      <c r="K889" s="2">
        <v>2</v>
      </c>
      <c r="L889" s="2" t="str">
        <f t="shared" si="70"/>
        <v>SEA</v>
      </c>
      <c r="M889" s="2" t="s">
        <v>77</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v>2</v>
      </c>
      <c r="K890" s="2">
        <v>1</v>
      </c>
      <c r="L890" s="2" t="str">
        <f t="shared" si="70"/>
        <v>ANA</v>
      </c>
      <c r="M890" s="2" t="s">
        <v>39</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v>8</v>
      </c>
      <c r="K891" s="3">
        <v>3</v>
      </c>
      <c r="L891" s="2" t="str">
        <f t="shared" si="70"/>
        <v>DAL</v>
      </c>
      <c r="M891" s="3" t="s">
        <v>40</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v>5</v>
      </c>
      <c r="K892" s="2">
        <v>4</v>
      </c>
      <c r="L892" s="13" t="str">
        <f t="shared" si="70"/>
        <v>UTA</v>
      </c>
      <c r="M892" s="2" t="s">
        <v>39</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v>5</v>
      </c>
      <c r="K893" s="123">
        <v>3</v>
      </c>
      <c r="L893" s="123" t="str">
        <f t="shared" si="70"/>
        <v>TBL</v>
      </c>
      <c r="M893" s="123" t="s">
        <v>40</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1004</v>
      </c>
      <c r="D894" s="2" t="s">
        <v>23</v>
      </c>
      <c r="E894" s="2" t="s">
        <v>45</v>
      </c>
      <c r="F894" s="2">
        <v>4</v>
      </c>
      <c r="G894" s="2">
        <v>2</v>
      </c>
      <c r="H894" s="2" t="str">
        <f t="shared" si="69"/>
        <v>EDM</v>
      </c>
      <c r="I894" s="2" t="s">
        <v>40</v>
      </c>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-4</v>
      </c>
      <c r="AG894" s="2">
        <f>Table2[[#This Row],[ActualHomeScore]]-Table2[[#This Row],[PredictedHomeScore]]</f>
        <v>-2</v>
      </c>
      <c r="AH894" s="2">
        <f t="shared" si="72"/>
        <v>-52</v>
      </c>
      <c r="AI894" s="2">
        <f t="shared" si="73"/>
        <v>-45</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A895" s="4">
        <v>45709</v>
      </c>
      <c r="B895" s="4">
        <v>45710</v>
      </c>
      <c r="C895" s="7" t="s">
        <v>1005</v>
      </c>
      <c r="D895" s="2" t="s">
        <v>46</v>
      </c>
      <c r="E895" s="2" t="s">
        <v>21</v>
      </c>
      <c r="F895" s="2">
        <v>5</v>
      </c>
      <c r="G895" s="2">
        <v>3</v>
      </c>
      <c r="H895" s="2" t="str">
        <f t="shared" si="69"/>
        <v>WSH</v>
      </c>
      <c r="I895" s="2" t="s">
        <v>40</v>
      </c>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-5</v>
      </c>
      <c r="AG895" s="2">
        <f>Table2[[#This Row],[ActualHomeScore]]-Table2[[#This Row],[PredictedHomeScore]]</f>
        <v>-3</v>
      </c>
      <c r="AH895" s="2">
        <f t="shared" si="72"/>
        <v>-52</v>
      </c>
      <c r="AI895" s="2">
        <f t="shared" si="73"/>
        <v>-45</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A896" s="4">
        <v>45709</v>
      </c>
      <c r="B896" s="4">
        <v>45710</v>
      </c>
      <c r="C896" s="7" t="s">
        <v>1003</v>
      </c>
      <c r="D896" s="2" t="s">
        <v>37</v>
      </c>
      <c r="E896" s="2" t="s">
        <v>31</v>
      </c>
      <c r="F896" s="2">
        <v>5</v>
      </c>
      <c r="G896" s="2">
        <v>4</v>
      </c>
      <c r="H896" s="2" t="str">
        <f t="shared" si="69"/>
        <v>MIN</v>
      </c>
      <c r="I896" s="2" t="s">
        <v>77</v>
      </c>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-5</v>
      </c>
      <c r="AG896" s="2">
        <f>Table2[[#This Row],[ActualHomeScore]]-Table2[[#This Row],[PredictedHomeScore]]</f>
        <v>-4</v>
      </c>
      <c r="AH896" s="2">
        <f t="shared" si="72"/>
        <v>-52</v>
      </c>
      <c r="AI896" s="2">
        <f t="shared" si="73"/>
        <v>-45</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A897" s="4">
        <v>45709</v>
      </c>
      <c r="B897" s="4">
        <v>45710</v>
      </c>
      <c r="C897" s="7" t="s">
        <v>1006</v>
      </c>
      <c r="D897" s="2" t="s">
        <v>20</v>
      </c>
      <c r="E897" s="2" t="s">
        <v>29</v>
      </c>
      <c r="F897" s="2">
        <v>4</v>
      </c>
      <c r="G897" s="2">
        <v>2</v>
      </c>
      <c r="H897" s="2" t="str">
        <f t="shared" si="69"/>
        <v>NYR</v>
      </c>
      <c r="I897" s="2" t="s">
        <v>40</v>
      </c>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-4</v>
      </c>
      <c r="AG897" s="2">
        <f>Table2[[#This Row],[ActualHomeScore]]-Table2[[#This Row],[PredictedHomeScore]]</f>
        <v>-2</v>
      </c>
      <c r="AH897" s="2">
        <f t="shared" si="72"/>
        <v>-52</v>
      </c>
      <c r="AI897" s="2">
        <f t="shared" si="73"/>
        <v>-45</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A898" s="4">
        <v>45709</v>
      </c>
      <c r="B898" s="4">
        <v>45710</v>
      </c>
      <c r="C898" s="7" t="s">
        <v>1007</v>
      </c>
      <c r="D898" s="2" t="s">
        <v>12</v>
      </c>
      <c r="E898" s="2" t="s">
        <v>14</v>
      </c>
      <c r="F898" s="2">
        <v>5</v>
      </c>
      <c r="G898" s="2">
        <v>3</v>
      </c>
      <c r="H898" s="2" t="str">
        <f t="shared" si="69"/>
        <v>SEA</v>
      </c>
      <c r="I898" s="2" t="s">
        <v>40</v>
      </c>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-5</v>
      </c>
      <c r="AG898" s="2">
        <f>Table2[[#This Row],[ActualHomeScore]]-Table2[[#This Row],[PredictedHomeScore]]</f>
        <v>-3</v>
      </c>
      <c r="AH898" s="2">
        <f t="shared" si="72"/>
        <v>-52</v>
      </c>
      <c r="AI898" s="2">
        <f t="shared" si="73"/>
        <v>-45</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1008</v>
      </c>
      <c r="D899" s="2" t="s">
        <v>34</v>
      </c>
      <c r="E899" s="2" t="s">
        <v>32</v>
      </c>
      <c r="F899" s="2">
        <v>4</v>
      </c>
      <c r="G899" s="2">
        <v>3</v>
      </c>
      <c r="H899" s="2" t="str">
        <f t="shared" ref="H899:H962" si="74">IF(AND(ISBLANK($F899),ISBLANK($G899)),"_",IF($F899&gt;$G899,$D899,$E899))</f>
        <v>DAL</v>
      </c>
      <c r="I899" s="2" t="s">
        <v>40</v>
      </c>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-4</v>
      </c>
      <c r="AG899" s="2">
        <f>Table2[[#This Row],[ActualHomeScore]]-Table2[[#This Row],[PredictedHomeScore]]</f>
        <v>-3</v>
      </c>
      <c r="AH899" s="2">
        <f t="shared" ref="AH899:AH962" si="77">SUMIF($B$3:$B$1315, $B899, $AF$3:$AF$1315)</f>
        <v>-52</v>
      </c>
      <c r="AI899" s="2">
        <f t="shared" ref="AI899:AI962" si="78">SUMIF($B$3:$B$1315, $B899, $AG$3:$AG$1315)</f>
        <v>-45</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A900" s="4">
        <v>45709</v>
      </c>
      <c r="B900" s="4">
        <v>45710</v>
      </c>
      <c r="C900" s="7" t="s">
        <v>1009</v>
      </c>
      <c r="D900" s="2" t="s">
        <v>26</v>
      </c>
      <c r="E900" s="2" t="s">
        <v>35</v>
      </c>
      <c r="F900" s="2">
        <v>5</v>
      </c>
      <c r="G900" s="2">
        <v>2</v>
      </c>
      <c r="H900" s="2" t="str">
        <f t="shared" si="74"/>
        <v>COL</v>
      </c>
      <c r="I900" s="2" t="s">
        <v>40</v>
      </c>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-5</v>
      </c>
      <c r="AG900" s="2">
        <f>Table2[[#This Row],[ActualHomeScore]]-Table2[[#This Row],[PredictedHomeScore]]</f>
        <v>-2</v>
      </c>
      <c r="AH900" s="2">
        <f t="shared" si="77"/>
        <v>-52</v>
      </c>
      <c r="AI900" s="2">
        <f t="shared" si="78"/>
        <v>-45</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1010</v>
      </c>
      <c r="D901" s="2" t="s">
        <v>47</v>
      </c>
      <c r="E901" s="2" t="s">
        <v>16</v>
      </c>
      <c r="F901" s="2">
        <v>2</v>
      </c>
      <c r="G901" s="2">
        <v>4</v>
      </c>
      <c r="H901" s="2" t="str">
        <f t="shared" si="74"/>
        <v>BOS</v>
      </c>
      <c r="I901" s="2" t="s">
        <v>40</v>
      </c>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-2</v>
      </c>
      <c r="AG901" s="2">
        <f>Table2[[#This Row],[ActualHomeScore]]-Table2[[#This Row],[PredictedHomeScore]]</f>
        <v>-4</v>
      </c>
      <c r="AH901" s="2">
        <f t="shared" si="77"/>
        <v>-52</v>
      </c>
      <c r="AI901" s="2">
        <f t="shared" si="78"/>
        <v>-45</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A902" s="4">
        <v>45709</v>
      </c>
      <c r="B902" s="4">
        <v>45710</v>
      </c>
      <c r="C902" s="7" t="s">
        <v>1011</v>
      </c>
      <c r="D902" s="2" t="s">
        <v>44</v>
      </c>
      <c r="E902" s="2" t="s">
        <v>18</v>
      </c>
      <c r="F902" s="2">
        <v>4</v>
      </c>
      <c r="G902" s="2">
        <v>3</v>
      </c>
      <c r="H902" s="2" t="str">
        <f t="shared" si="74"/>
        <v>CAR</v>
      </c>
      <c r="I902" s="2" t="s">
        <v>77</v>
      </c>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-4</v>
      </c>
      <c r="AG902" s="2">
        <f>Table2[[#This Row],[ActualHomeScore]]-Table2[[#This Row],[PredictedHomeScore]]</f>
        <v>-3</v>
      </c>
      <c r="AH902" s="2">
        <f t="shared" si="77"/>
        <v>-52</v>
      </c>
      <c r="AI902" s="2">
        <f t="shared" si="78"/>
        <v>-45</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A903" s="4">
        <v>45709</v>
      </c>
      <c r="B903" s="4">
        <v>45710</v>
      </c>
      <c r="C903" s="7" t="s">
        <v>1012</v>
      </c>
      <c r="D903" s="2" t="s">
        <v>19</v>
      </c>
      <c r="E903" s="2" t="s">
        <v>30</v>
      </c>
      <c r="F903" s="2">
        <v>2</v>
      </c>
      <c r="G903" s="2">
        <v>3</v>
      </c>
      <c r="H903" s="2" t="str">
        <f t="shared" si="74"/>
        <v>OTT</v>
      </c>
      <c r="I903" s="2" t="s">
        <v>77</v>
      </c>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-2</v>
      </c>
      <c r="AG903" s="2">
        <f>Table2[[#This Row],[ActualHomeScore]]-Table2[[#This Row],[PredictedHomeScore]]</f>
        <v>-3</v>
      </c>
      <c r="AH903" s="2">
        <f t="shared" si="77"/>
        <v>-52</v>
      </c>
      <c r="AI903" s="2">
        <f t="shared" si="78"/>
        <v>-45</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A904" s="4">
        <v>45709</v>
      </c>
      <c r="B904" s="4">
        <v>45710</v>
      </c>
      <c r="C904" s="7" t="s">
        <v>1013</v>
      </c>
      <c r="D904" s="2" t="s">
        <v>17</v>
      </c>
      <c r="E904" s="2" t="s">
        <v>36</v>
      </c>
      <c r="F904" s="2">
        <v>2</v>
      </c>
      <c r="G904" s="2">
        <v>4</v>
      </c>
      <c r="H904" s="2" t="str">
        <f t="shared" si="74"/>
        <v>CBJ</v>
      </c>
      <c r="I904" s="2" t="s">
        <v>40</v>
      </c>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-2</v>
      </c>
      <c r="AG904" s="2">
        <f>Table2[[#This Row],[ActualHomeScore]]-Table2[[#This Row],[PredictedHomeScore]]</f>
        <v>-4</v>
      </c>
      <c r="AH904" s="2">
        <f t="shared" si="77"/>
        <v>-52</v>
      </c>
      <c r="AI904" s="2">
        <f t="shared" si="78"/>
        <v>-45</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A905" s="4">
        <v>45709</v>
      </c>
      <c r="B905" s="4">
        <v>45710</v>
      </c>
      <c r="C905" s="7" t="s">
        <v>1014</v>
      </c>
      <c r="D905" s="2" t="s">
        <v>22</v>
      </c>
      <c r="E905" s="2" t="s">
        <v>13</v>
      </c>
      <c r="F905" s="2">
        <v>4</v>
      </c>
      <c r="G905" s="2">
        <v>3</v>
      </c>
      <c r="H905" s="2" t="str">
        <f t="shared" si="74"/>
        <v>WPG</v>
      </c>
      <c r="I905" s="2" t="s">
        <v>77</v>
      </c>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-4</v>
      </c>
      <c r="AG905" s="2">
        <f>Table2[[#This Row],[ActualHomeScore]]-Table2[[#This Row],[PredictedHomeScore]]</f>
        <v>-3</v>
      </c>
      <c r="AH905" s="2">
        <f t="shared" si="77"/>
        <v>-52</v>
      </c>
      <c r="AI905" s="2">
        <f t="shared" si="78"/>
        <v>-45</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A906" s="4">
        <v>45709</v>
      </c>
      <c r="B906" s="4">
        <v>45710</v>
      </c>
      <c r="C906" s="7" t="s">
        <v>1015</v>
      </c>
      <c r="D906" s="2" t="s">
        <v>15</v>
      </c>
      <c r="E906" s="2" t="s">
        <v>28</v>
      </c>
      <c r="F906" s="2">
        <v>3</v>
      </c>
      <c r="G906" s="2">
        <v>4</v>
      </c>
      <c r="H906" s="2" t="str">
        <f t="shared" si="74"/>
        <v>LAK</v>
      </c>
      <c r="I906" s="2" t="s">
        <v>77</v>
      </c>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-3</v>
      </c>
      <c r="AG906" s="2">
        <f>Table2[[#This Row],[ActualHomeScore]]-Table2[[#This Row],[PredictedHomeScore]]</f>
        <v>-4</v>
      </c>
      <c r="AH906" s="2">
        <f t="shared" si="77"/>
        <v>-52</v>
      </c>
      <c r="AI906" s="2">
        <f t="shared" si="78"/>
        <v>-45</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5">
        <v>45709</v>
      </c>
      <c r="B907" s="5">
        <v>45710</v>
      </c>
      <c r="C907" s="8" t="s">
        <v>1016</v>
      </c>
      <c r="D907" s="3" t="s">
        <v>25</v>
      </c>
      <c r="E907" s="3" t="s">
        <v>27</v>
      </c>
      <c r="F907" s="3">
        <v>3</v>
      </c>
      <c r="G907" s="3">
        <v>5</v>
      </c>
      <c r="H907" s="3" t="str">
        <f t="shared" si="74"/>
        <v>VGK</v>
      </c>
      <c r="I907" s="3" t="s">
        <v>40</v>
      </c>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-3</v>
      </c>
      <c r="AG907" s="3">
        <f>Table2[[#This Row],[ActualHomeScore]]-Table2[[#This Row],[PredictedHomeScore]]</f>
        <v>-5</v>
      </c>
      <c r="AH907" s="3">
        <f t="shared" si="77"/>
        <v>-52</v>
      </c>
      <c r="AI907" s="3">
        <f t="shared" si="78"/>
        <v>-45</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A908" s="4">
        <v>45709</v>
      </c>
      <c r="B908" s="4">
        <v>45711</v>
      </c>
      <c r="C908" s="7" t="s">
        <v>1017</v>
      </c>
      <c r="D908" s="2" t="s">
        <v>23</v>
      </c>
      <c r="E908" s="2" t="s">
        <v>46</v>
      </c>
      <c r="F908" s="2">
        <v>3</v>
      </c>
      <c r="G908" s="2">
        <v>5</v>
      </c>
      <c r="H908" s="2" t="str">
        <f t="shared" si="74"/>
        <v>WSH</v>
      </c>
      <c r="I908" s="2" t="s">
        <v>40</v>
      </c>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-3</v>
      </c>
      <c r="AG908" s="2">
        <f>Table2[[#This Row],[ActualHomeScore]]-Table2[[#This Row],[PredictedHomeScore]]</f>
        <v>-5</v>
      </c>
      <c r="AH908" s="2">
        <f t="shared" si="77"/>
        <v>-31</v>
      </c>
      <c r="AI908" s="2">
        <f t="shared" si="78"/>
        <v>-32</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A909" s="4">
        <v>45709</v>
      </c>
      <c r="B909" s="4">
        <v>45711</v>
      </c>
      <c r="C909" s="7" t="s">
        <v>1018</v>
      </c>
      <c r="D909" s="2" t="s">
        <v>20</v>
      </c>
      <c r="E909" s="2" t="s">
        <v>21</v>
      </c>
      <c r="F909" s="2">
        <v>4</v>
      </c>
      <c r="G909" s="2">
        <v>3</v>
      </c>
      <c r="H909" s="2" t="str">
        <f t="shared" si="74"/>
        <v>NYR</v>
      </c>
      <c r="I909" s="2" t="s">
        <v>77</v>
      </c>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-4</v>
      </c>
      <c r="AG909" s="2">
        <f>Table2[[#This Row],[ActualHomeScore]]-Table2[[#This Row],[PredictedHomeScore]]</f>
        <v>-3</v>
      </c>
      <c r="AH909" s="2">
        <f t="shared" si="77"/>
        <v>-31</v>
      </c>
      <c r="AI909" s="2">
        <f t="shared" si="78"/>
        <v>-32</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A910" s="4">
        <v>45709</v>
      </c>
      <c r="B910" s="4">
        <v>45711</v>
      </c>
      <c r="C910" s="7" t="s">
        <v>1019</v>
      </c>
      <c r="D910" s="2" t="s">
        <v>47</v>
      </c>
      <c r="E910" s="2" t="s">
        <v>31</v>
      </c>
      <c r="F910" s="2">
        <v>2</v>
      </c>
      <c r="G910" s="2">
        <v>4</v>
      </c>
      <c r="H910" s="2" t="str">
        <f t="shared" si="74"/>
        <v>DET</v>
      </c>
      <c r="I910" s="2" t="s">
        <v>40</v>
      </c>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-4</v>
      </c>
      <c r="AH910" s="2">
        <f t="shared" si="77"/>
        <v>-31</v>
      </c>
      <c r="AI910" s="2">
        <f t="shared" si="78"/>
        <v>-32</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A911" s="4">
        <v>45709</v>
      </c>
      <c r="B911" s="4">
        <v>45711</v>
      </c>
      <c r="C911" s="7" t="s">
        <v>1020</v>
      </c>
      <c r="D911" s="2" t="s">
        <v>12</v>
      </c>
      <c r="E911" s="2" t="s">
        <v>43</v>
      </c>
      <c r="F911" s="2">
        <v>2</v>
      </c>
      <c r="G911" s="2">
        <v>4</v>
      </c>
      <c r="H911" s="2" t="str">
        <f t="shared" si="74"/>
        <v>TBL</v>
      </c>
      <c r="I911" s="2" t="s">
        <v>40</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-31</v>
      </c>
      <c r="AI911" s="2">
        <f t="shared" si="78"/>
        <v>-32</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1021</v>
      </c>
      <c r="D912" s="2" t="s">
        <v>26</v>
      </c>
      <c r="E912" s="2" t="s">
        <v>13</v>
      </c>
      <c r="F912" s="2">
        <v>4</v>
      </c>
      <c r="G912" s="2">
        <v>2</v>
      </c>
      <c r="H912" s="2" t="str">
        <f t="shared" si="74"/>
        <v>COL</v>
      </c>
      <c r="I912" s="2" t="s">
        <v>40</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-31</v>
      </c>
      <c r="AI912" s="2">
        <f t="shared" si="78"/>
        <v>-32</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1022</v>
      </c>
      <c r="D913" s="2" t="s">
        <v>32</v>
      </c>
      <c r="E913" s="2" t="s">
        <v>35</v>
      </c>
      <c r="F913" s="2">
        <v>4</v>
      </c>
      <c r="G913" s="2">
        <v>3</v>
      </c>
      <c r="H913" s="2" t="str">
        <f t="shared" si="74"/>
        <v>NJD</v>
      </c>
      <c r="I913" s="2" t="s">
        <v>77</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-31</v>
      </c>
      <c r="AI913" s="2">
        <f t="shared" si="78"/>
        <v>-32</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1023</v>
      </c>
      <c r="D914" s="2" t="s">
        <v>18</v>
      </c>
      <c r="E914" s="2" t="s">
        <v>17</v>
      </c>
      <c r="F914" s="2">
        <v>4</v>
      </c>
      <c r="G914" s="2">
        <v>2</v>
      </c>
      <c r="H914" s="2" t="str">
        <f t="shared" si="74"/>
        <v>TOR</v>
      </c>
      <c r="I914" s="2" t="s">
        <v>40</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-31</v>
      </c>
      <c r="AI914" s="2">
        <f t="shared" si="78"/>
        <v>-32</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1024</v>
      </c>
      <c r="D915" s="2" t="s">
        <v>34</v>
      </c>
      <c r="E915" s="2" t="s">
        <v>33</v>
      </c>
      <c r="F915" s="2">
        <v>3</v>
      </c>
      <c r="G915" s="2">
        <v>2</v>
      </c>
      <c r="H915" s="2" t="str">
        <f t="shared" si="74"/>
        <v>DAL</v>
      </c>
      <c r="I915" s="2" t="s">
        <v>39</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-31</v>
      </c>
      <c r="AI915" s="2">
        <f t="shared" si="78"/>
        <v>-32</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1025</v>
      </c>
      <c r="D916" s="2" t="s">
        <v>38</v>
      </c>
      <c r="E916" s="2" t="s">
        <v>24</v>
      </c>
      <c r="F916" s="2">
        <v>2</v>
      </c>
      <c r="G916" s="2">
        <v>3</v>
      </c>
      <c r="H916" s="2" t="str">
        <f t="shared" si="74"/>
        <v>CGY</v>
      </c>
      <c r="I916" s="2" t="s">
        <v>77</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-31</v>
      </c>
      <c r="AI916" s="2">
        <f t="shared" si="78"/>
        <v>-32</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1026</v>
      </c>
      <c r="D917" s="3" t="s">
        <v>25</v>
      </c>
      <c r="E917" s="3" t="s">
        <v>15</v>
      </c>
      <c r="F917" s="3">
        <v>3</v>
      </c>
      <c r="G917" s="3">
        <v>4</v>
      </c>
      <c r="H917" s="3" t="str">
        <f t="shared" si="74"/>
        <v>UTA</v>
      </c>
      <c r="I917" s="3" t="s">
        <v>77</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-31</v>
      </c>
      <c r="AI917" s="3">
        <f t="shared" si="78"/>
        <v>-32</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1</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1872</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1</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1</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1</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1</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1</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1</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1</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1</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1</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1</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1</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1773</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BB3:BI5 X4:Y7 BB6:BG11 BI6:BI11 BH6:BH12 BA12:BI16 BA17:BG17 BA18:BI22 A1:B1048576">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54</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72</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65</v>
      </c>
      <c r="O144" s="2">
        <f>SUMIFS(DataRegularSeason20242025!$AA$3:$AA$1315,DataRegularSeason20242025!$B$3:$B$1315, "&lt;=" &amp; $A144, DataRegularSeason20242025!$D$3:$D$1315, O$1)+SUMIFS(DataRegularSeason20242025!$AB$3:$AB$1315,DataRegularSeason20242025!$B$3:$B$1315, "&lt;=" &amp; $A144, DataRegularSeason20242025!$E$3:$E$1315, O$1)</f>
        <v>70</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45</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55</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52</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55</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70</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72</v>
      </c>
      <c r="AF144" s="2">
        <f>SUMIFS(DataRegularSeason20242025!$AA$3:$AA$1315,DataRegularSeason20242025!$B$3:$B$1315, "&lt;=" &amp; $A144, DataRegularSeason20242025!$D$3:$D$1315, AF$1)+SUMIFS(DataRegularSeason20242025!$AB$3:$AB$1315,DataRegularSeason20242025!$B$3:$B$1315, "&lt;=" &amp; $A144, DataRegularSeason20242025!$E$3:$E$1315, AF$1)</f>
        <v>81</v>
      </c>
      <c r="AG144" s="2">
        <f>SUMIFS(DataRegularSeason20242025!$AA$3:$AA$1315,DataRegularSeason20242025!$B$3:$B$1315, "&lt;=" &amp; $A144, DataRegularSeason20242025!$D$3:$D$1315, AG$1)+SUMIFS(DataRegularSeason20242025!$AB$3:$AB$1315,DataRegularSeason20242025!$B$3:$B$1315, "&lt;=" &amp; $A144, DataRegularSeason20242025!$E$3:$E$1315, AG$1)</f>
        <v>80</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54</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72</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65</v>
      </c>
      <c r="O145" s="2">
        <f>SUMIFS(DataRegularSeason20242025!$AA$3:$AA$1315,DataRegularSeason20242025!$B$3:$B$1315, "&lt;=" &amp; $A145, DataRegularSeason20242025!$D$3:$D$1315, O$1)+SUMIFS(DataRegularSeason20242025!$AB$3:$AB$1315,DataRegularSeason20242025!$B$3:$B$1315, "&lt;=" &amp; $A145, DataRegularSeason20242025!$E$3:$E$1315, O$1)</f>
        <v>70</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45</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55</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52</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55</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70</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72</v>
      </c>
      <c r="AF145" s="2">
        <f>SUMIFS(DataRegularSeason20242025!$AA$3:$AA$1315,DataRegularSeason20242025!$B$3:$B$1315, "&lt;=" &amp; $A145, DataRegularSeason20242025!$D$3:$D$1315, AF$1)+SUMIFS(DataRegularSeason20242025!$AB$3:$AB$1315,DataRegularSeason20242025!$B$3:$B$1315, "&lt;=" &amp; $A145, DataRegularSeason20242025!$E$3:$E$1315, AF$1)</f>
        <v>81</v>
      </c>
      <c r="AG145" s="2">
        <f>SUMIFS(DataRegularSeason20242025!$AA$3:$AA$1315,DataRegularSeason20242025!$B$3:$B$1315, "&lt;=" &amp; $A145, DataRegularSeason20242025!$D$3:$D$1315, AG$1)+SUMIFS(DataRegularSeason20242025!$AB$3:$AB$1315,DataRegularSeason20242025!$B$3:$B$1315, "&lt;=" &amp; $A145, DataRegularSeason20242025!$E$3:$E$1315, AG$1)</f>
        <v>80</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54</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72</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65</v>
      </c>
      <c r="O146" s="2">
        <f>SUMIFS(DataRegularSeason20242025!$AA$3:$AA$1315,DataRegularSeason20242025!$B$3:$B$1315, "&lt;=" &amp; $A146, DataRegularSeason20242025!$D$3:$D$1315, O$1)+SUMIFS(DataRegularSeason20242025!$AB$3:$AB$1315,DataRegularSeason20242025!$B$3:$B$1315, "&lt;=" &amp; $A146, DataRegularSeason20242025!$E$3:$E$1315, O$1)</f>
        <v>70</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45</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55</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52</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55</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70</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72</v>
      </c>
      <c r="AF146" s="2">
        <f>SUMIFS(DataRegularSeason20242025!$AA$3:$AA$1315,DataRegularSeason20242025!$B$3:$B$1315, "&lt;=" &amp; $A146, DataRegularSeason20242025!$D$3:$D$1315, AF$1)+SUMIFS(DataRegularSeason20242025!$AB$3:$AB$1315,DataRegularSeason20242025!$B$3:$B$1315, "&lt;=" &amp; $A146, DataRegularSeason20242025!$E$3:$E$1315, AF$1)</f>
        <v>81</v>
      </c>
      <c r="AG146" s="2">
        <f>SUMIFS(DataRegularSeason20242025!$AA$3:$AA$1315,DataRegularSeason20242025!$B$3:$B$1315, "&lt;=" &amp; $A146, DataRegularSeason20242025!$D$3:$D$1315, AG$1)+SUMIFS(DataRegularSeason20242025!$AB$3:$AB$1315,DataRegularSeason20242025!$B$3:$B$1315, "&lt;=" &amp; $A146, DataRegularSeason20242025!$E$3:$E$1315, AG$1)</f>
        <v>80</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54</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72</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65</v>
      </c>
      <c r="O147" s="2">
        <f>SUMIFS(DataRegularSeason20242025!$AA$3:$AA$1315,DataRegularSeason20242025!$B$3:$B$1315, "&lt;=" &amp; $A147, DataRegularSeason20242025!$D$3:$D$1315, O$1)+SUMIFS(DataRegularSeason20242025!$AB$3:$AB$1315,DataRegularSeason20242025!$B$3:$B$1315, "&lt;=" &amp; $A147, DataRegularSeason20242025!$E$3:$E$1315, O$1)</f>
        <v>70</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45</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55</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52</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55</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70</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72</v>
      </c>
      <c r="AF147" s="2">
        <f>SUMIFS(DataRegularSeason20242025!$AA$3:$AA$1315,DataRegularSeason20242025!$B$3:$B$1315, "&lt;=" &amp; $A147, DataRegularSeason20242025!$D$3:$D$1315, AF$1)+SUMIFS(DataRegularSeason20242025!$AB$3:$AB$1315,DataRegularSeason20242025!$B$3:$B$1315, "&lt;=" &amp; $A147, DataRegularSeason20242025!$E$3:$E$1315, AF$1)</f>
        <v>81</v>
      </c>
      <c r="AG147" s="2">
        <f>SUMIFS(DataRegularSeason20242025!$AA$3:$AA$1315,DataRegularSeason20242025!$B$3:$B$1315, "&lt;=" &amp; $A147, DataRegularSeason20242025!$D$3:$D$1315, AG$1)+SUMIFS(DataRegularSeason20242025!$AB$3:$AB$1315,DataRegularSeason20242025!$B$3:$B$1315, "&lt;=" &amp; $A147, DataRegularSeason20242025!$E$3:$E$1315, AG$1)</f>
        <v>80</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54</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72</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65</v>
      </c>
      <c r="O148" s="2">
        <f>SUMIFS(DataRegularSeason20242025!$AA$3:$AA$1315,DataRegularSeason20242025!$B$3:$B$1315, "&lt;=" &amp; $A148, DataRegularSeason20242025!$D$3:$D$1315, O$1)+SUMIFS(DataRegularSeason20242025!$AB$3:$AB$1315,DataRegularSeason20242025!$B$3:$B$1315, "&lt;=" &amp; $A148, DataRegularSeason20242025!$E$3:$E$1315, O$1)</f>
        <v>70</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45</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55</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52</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55</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70</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72</v>
      </c>
      <c r="AF148" s="2">
        <f>SUMIFS(DataRegularSeason20242025!$AA$3:$AA$1315,DataRegularSeason20242025!$B$3:$B$1315, "&lt;=" &amp; $A148, DataRegularSeason20242025!$D$3:$D$1315, AF$1)+SUMIFS(DataRegularSeason20242025!$AB$3:$AB$1315,DataRegularSeason20242025!$B$3:$B$1315, "&lt;=" &amp; $A148, DataRegularSeason20242025!$E$3:$E$1315, AF$1)</f>
        <v>81</v>
      </c>
      <c r="AG148" s="2">
        <f>SUMIFS(DataRegularSeason20242025!$AA$3:$AA$1315,DataRegularSeason20242025!$B$3:$B$1315, "&lt;=" &amp; $A148, DataRegularSeason20242025!$D$3:$D$1315, AG$1)+SUMIFS(DataRegularSeason20242025!$AB$3:$AB$1315,DataRegularSeason20242025!$B$3:$B$1315, "&lt;=" &amp; $A148, DataRegularSeason20242025!$E$3:$E$1315, AG$1)</f>
        <v>80</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54</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72</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65</v>
      </c>
      <c r="O149" s="2">
        <f>SUMIFS(DataRegularSeason20242025!$AA$3:$AA$1315,DataRegularSeason20242025!$B$3:$B$1315, "&lt;=" &amp; $A149, DataRegularSeason20242025!$D$3:$D$1315, O$1)+SUMIFS(DataRegularSeason20242025!$AB$3:$AB$1315,DataRegularSeason20242025!$B$3:$B$1315, "&lt;=" &amp; $A149, DataRegularSeason20242025!$E$3:$E$1315, O$1)</f>
        <v>70</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45</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55</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52</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55</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70</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72</v>
      </c>
      <c r="AF149" s="2">
        <f>SUMIFS(DataRegularSeason20242025!$AA$3:$AA$1315,DataRegularSeason20242025!$B$3:$B$1315, "&lt;=" &amp; $A149, DataRegularSeason20242025!$D$3:$D$1315, AF$1)+SUMIFS(DataRegularSeason20242025!$AB$3:$AB$1315,DataRegularSeason20242025!$B$3:$B$1315, "&lt;=" &amp; $A149, DataRegularSeason20242025!$E$3:$E$1315, AF$1)</f>
        <v>81</v>
      </c>
      <c r="AG149" s="2">
        <f>SUMIFS(DataRegularSeason20242025!$AA$3:$AA$1315,DataRegularSeason20242025!$B$3:$B$1315, "&lt;=" &amp; $A149, DataRegularSeason20242025!$D$3:$D$1315, AG$1)+SUMIFS(DataRegularSeason20242025!$AB$3:$AB$1315,DataRegularSeason20242025!$B$3:$B$1315, "&lt;=" &amp; $A149, DataRegularSeason20242025!$E$3:$E$1315, AG$1)</f>
        <v>80</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54</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72</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65</v>
      </c>
      <c r="O150" s="2">
        <f>SUMIFS(DataRegularSeason20242025!$AA$3:$AA$1315,DataRegularSeason20242025!$B$3:$B$1315, "&lt;=" &amp; $A150, DataRegularSeason20242025!$D$3:$D$1315, O$1)+SUMIFS(DataRegularSeason20242025!$AB$3:$AB$1315,DataRegularSeason20242025!$B$3:$B$1315, "&lt;=" &amp; $A150, DataRegularSeason20242025!$E$3:$E$1315, O$1)</f>
        <v>70</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45</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55</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52</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55</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70</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72</v>
      </c>
      <c r="AF150" s="2">
        <f>SUMIFS(DataRegularSeason20242025!$AA$3:$AA$1315,DataRegularSeason20242025!$B$3:$B$1315, "&lt;=" &amp; $A150, DataRegularSeason20242025!$D$3:$D$1315, AF$1)+SUMIFS(DataRegularSeason20242025!$AB$3:$AB$1315,DataRegularSeason20242025!$B$3:$B$1315, "&lt;=" &amp; $A150, DataRegularSeason20242025!$E$3:$E$1315, AF$1)</f>
        <v>81</v>
      </c>
      <c r="AG150" s="2">
        <f>SUMIFS(DataRegularSeason20242025!$AA$3:$AA$1315,DataRegularSeason20242025!$B$3:$B$1315, "&lt;=" &amp; $A150, DataRegularSeason20242025!$D$3:$D$1315, AG$1)+SUMIFS(DataRegularSeason20242025!$AB$3:$AB$1315,DataRegularSeason20242025!$B$3:$B$1315, "&lt;=" &amp; $A150, DataRegularSeason20242025!$E$3:$E$1315, AG$1)</f>
        <v>80</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54</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72</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65</v>
      </c>
      <c r="O151" s="2">
        <f>SUMIFS(DataRegularSeason20242025!$AA$3:$AA$1315,DataRegularSeason20242025!$B$3:$B$1315, "&lt;=" &amp; $A151, DataRegularSeason20242025!$D$3:$D$1315, O$1)+SUMIFS(DataRegularSeason20242025!$AB$3:$AB$1315,DataRegularSeason20242025!$B$3:$B$1315, "&lt;=" &amp; $A151, DataRegularSeason20242025!$E$3:$E$1315, O$1)</f>
        <v>70</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45</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55</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52</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55</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70</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72</v>
      </c>
      <c r="AF151" s="2">
        <f>SUMIFS(DataRegularSeason20242025!$AA$3:$AA$1315,DataRegularSeason20242025!$B$3:$B$1315, "&lt;=" &amp; $A151, DataRegularSeason20242025!$D$3:$D$1315, AF$1)+SUMIFS(DataRegularSeason20242025!$AB$3:$AB$1315,DataRegularSeason20242025!$B$3:$B$1315, "&lt;=" &amp; $A151, DataRegularSeason20242025!$E$3:$E$1315, AF$1)</f>
        <v>81</v>
      </c>
      <c r="AG151" s="2">
        <f>SUMIFS(DataRegularSeason20242025!$AA$3:$AA$1315,DataRegularSeason20242025!$B$3:$B$1315, "&lt;=" &amp; $A151, DataRegularSeason20242025!$D$3:$D$1315, AG$1)+SUMIFS(DataRegularSeason20242025!$AB$3:$AB$1315,DataRegularSeason20242025!$B$3:$B$1315, "&lt;=" &amp; $A151, DataRegularSeason20242025!$E$3:$E$1315, AG$1)</f>
        <v>80</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54</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72</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65</v>
      </c>
      <c r="O152" s="2">
        <f>SUMIFS(DataRegularSeason20242025!$AA$3:$AA$1315,DataRegularSeason20242025!$B$3:$B$1315, "&lt;=" &amp; $A152, DataRegularSeason20242025!$D$3:$D$1315, O$1)+SUMIFS(DataRegularSeason20242025!$AB$3:$AB$1315,DataRegularSeason20242025!$B$3:$B$1315, "&lt;=" &amp; $A152, DataRegularSeason20242025!$E$3:$E$1315, O$1)</f>
        <v>70</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45</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55</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52</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55</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70</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72</v>
      </c>
      <c r="AF152" s="2">
        <f>SUMIFS(DataRegularSeason20242025!$AA$3:$AA$1315,DataRegularSeason20242025!$B$3:$B$1315, "&lt;=" &amp; $A152, DataRegularSeason20242025!$D$3:$D$1315, AF$1)+SUMIFS(DataRegularSeason20242025!$AB$3:$AB$1315,DataRegularSeason20242025!$B$3:$B$1315, "&lt;=" &amp; $A152, DataRegularSeason20242025!$E$3:$E$1315, AF$1)</f>
        <v>81</v>
      </c>
      <c r="AG152" s="2">
        <f>SUMIFS(DataRegularSeason20242025!$AA$3:$AA$1315,DataRegularSeason20242025!$B$3:$B$1315, "&lt;=" &amp; $A152, DataRegularSeason20242025!$D$3:$D$1315, AG$1)+SUMIFS(DataRegularSeason20242025!$AB$3:$AB$1315,DataRegularSeason20242025!$B$3:$B$1315, "&lt;=" &amp; $A152, DataRegularSeason20242025!$E$3:$E$1315, AG$1)</f>
        <v>80</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54</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72</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65</v>
      </c>
      <c r="O153" s="2">
        <f>SUMIFS(DataRegularSeason20242025!$AA$3:$AA$1315,DataRegularSeason20242025!$B$3:$B$1315, "&lt;=" &amp; $A153, DataRegularSeason20242025!$D$3:$D$1315, O$1)+SUMIFS(DataRegularSeason20242025!$AB$3:$AB$1315,DataRegularSeason20242025!$B$3:$B$1315, "&lt;=" &amp; $A153, DataRegularSeason20242025!$E$3:$E$1315, O$1)</f>
        <v>70</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45</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55</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52</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55</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70</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72</v>
      </c>
      <c r="AF153" s="2">
        <f>SUMIFS(DataRegularSeason20242025!$AA$3:$AA$1315,DataRegularSeason20242025!$B$3:$B$1315, "&lt;=" &amp; $A153, DataRegularSeason20242025!$D$3:$D$1315, AF$1)+SUMIFS(DataRegularSeason20242025!$AB$3:$AB$1315,DataRegularSeason20242025!$B$3:$B$1315, "&lt;=" &amp; $A153, DataRegularSeason20242025!$E$3:$E$1315, AF$1)</f>
        <v>81</v>
      </c>
      <c r="AG153" s="2">
        <f>SUMIFS(DataRegularSeason20242025!$AA$3:$AA$1315,DataRegularSeason20242025!$B$3:$B$1315, "&lt;=" &amp; $A153, DataRegularSeason20242025!$D$3:$D$1315, AG$1)+SUMIFS(DataRegularSeason20242025!$AB$3:$AB$1315,DataRegularSeason20242025!$B$3:$B$1315, "&lt;=" &amp; $A153, DataRegularSeason20242025!$E$3:$E$1315, AG$1)</f>
        <v>80</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54</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72</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65</v>
      </c>
      <c r="O154" s="2">
        <f>SUMIFS(DataRegularSeason20242025!$AA$3:$AA$1315,DataRegularSeason20242025!$B$3:$B$1315, "&lt;=" &amp; $A154, DataRegularSeason20242025!$D$3:$D$1315, O$1)+SUMIFS(DataRegularSeason20242025!$AB$3:$AB$1315,DataRegularSeason20242025!$B$3:$B$1315, "&lt;=" &amp; $A154, DataRegularSeason20242025!$E$3:$E$1315, O$1)</f>
        <v>70</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45</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55</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52</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55</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70</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72</v>
      </c>
      <c r="AF154" s="2">
        <f>SUMIFS(DataRegularSeason20242025!$AA$3:$AA$1315,DataRegularSeason20242025!$B$3:$B$1315, "&lt;=" &amp; $A154, DataRegularSeason20242025!$D$3:$D$1315, AF$1)+SUMIFS(DataRegularSeason20242025!$AB$3:$AB$1315,DataRegularSeason20242025!$B$3:$B$1315, "&lt;=" &amp; $A154, DataRegularSeason20242025!$E$3:$E$1315, AF$1)</f>
        <v>81</v>
      </c>
      <c r="AG154" s="2">
        <f>SUMIFS(DataRegularSeason20242025!$AA$3:$AA$1315,DataRegularSeason20242025!$B$3:$B$1315, "&lt;=" &amp; $A154, DataRegularSeason20242025!$D$3:$D$1315, AG$1)+SUMIFS(DataRegularSeason20242025!$AB$3:$AB$1315,DataRegularSeason20242025!$B$3:$B$1315, "&lt;=" &amp; $A154, DataRegularSeason20242025!$E$3:$E$1315, AG$1)</f>
        <v>80</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54</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72</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65</v>
      </c>
      <c r="O155" s="2">
        <f>SUMIFS(DataRegularSeason20242025!$AA$3:$AA$1315,DataRegularSeason20242025!$B$3:$B$1315, "&lt;=" &amp; $A155, DataRegularSeason20242025!$D$3:$D$1315, O$1)+SUMIFS(DataRegularSeason20242025!$AB$3:$AB$1315,DataRegularSeason20242025!$B$3:$B$1315, "&lt;=" &amp; $A155, DataRegularSeason20242025!$E$3:$E$1315, O$1)</f>
        <v>70</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45</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55</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52</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55</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70</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72</v>
      </c>
      <c r="AF155" s="2">
        <f>SUMIFS(DataRegularSeason20242025!$AA$3:$AA$1315,DataRegularSeason20242025!$B$3:$B$1315, "&lt;=" &amp; $A155, DataRegularSeason20242025!$D$3:$D$1315, AF$1)+SUMIFS(DataRegularSeason20242025!$AB$3:$AB$1315,DataRegularSeason20242025!$B$3:$B$1315, "&lt;=" &amp; $A155, DataRegularSeason20242025!$E$3:$E$1315, AF$1)</f>
        <v>81</v>
      </c>
      <c r="AG155" s="2">
        <f>SUMIFS(DataRegularSeason20242025!$AA$3:$AA$1315,DataRegularSeason20242025!$B$3:$B$1315, "&lt;=" &amp; $A155, DataRegularSeason20242025!$D$3:$D$1315, AG$1)+SUMIFS(DataRegularSeason20242025!$AB$3:$AB$1315,DataRegularSeason20242025!$B$3:$B$1315, "&lt;=" &amp; $A155, DataRegularSeason20242025!$E$3:$E$1315, AG$1)</f>
        <v>80</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54</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72</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65</v>
      </c>
      <c r="O156" s="2">
        <f>SUMIFS(DataRegularSeason20242025!$AA$3:$AA$1315,DataRegularSeason20242025!$B$3:$B$1315, "&lt;=" &amp; $A156, DataRegularSeason20242025!$D$3:$D$1315, O$1)+SUMIFS(DataRegularSeason20242025!$AB$3:$AB$1315,DataRegularSeason20242025!$B$3:$B$1315, "&lt;=" &amp; $A156, DataRegularSeason20242025!$E$3:$E$1315, O$1)</f>
        <v>70</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45</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55</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52</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55</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70</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72</v>
      </c>
      <c r="AF156" s="2">
        <f>SUMIFS(DataRegularSeason20242025!$AA$3:$AA$1315,DataRegularSeason20242025!$B$3:$B$1315, "&lt;=" &amp; $A156, DataRegularSeason20242025!$D$3:$D$1315, AF$1)+SUMIFS(DataRegularSeason20242025!$AB$3:$AB$1315,DataRegularSeason20242025!$B$3:$B$1315, "&lt;=" &amp; $A156, DataRegularSeason20242025!$E$3:$E$1315, AF$1)</f>
        <v>81</v>
      </c>
      <c r="AG156" s="2">
        <f>SUMIFS(DataRegularSeason20242025!$AA$3:$AA$1315,DataRegularSeason20242025!$B$3:$B$1315, "&lt;=" &amp; $A156, DataRegularSeason20242025!$D$3:$D$1315, AG$1)+SUMIFS(DataRegularSeason20242025!$AB$3:$AB$1315,DataRegularSeason20242025!$B$3:$B$1315, "&lt;=" &amp; $A156, DataRegularSeason20242025!$E$3:$E$1315, AG$1)</f>
        <v>80</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54</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72</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65</v>
      </c>
      <c r="O157" s="2">
        <f>SUMIFS(DataRegularSeason20242025!$AA$3:$AA$1315,DataRegularSeason20242025!$B$3:$B$1315, "&lt;=" &amp; $A157, DataRegularSeason20242025!$D$3:$D$1315, O$1)+SUMIFS(DataRegularSeason20242025!$AB$3:$AB$1315,DataRegularSeason20242025!$B$3:$B$1315, "&lt;=" &amp; $A157, DataRegularSeason20242025!$E$3:$E$1315, O$1)</f>
        <v>70</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45</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55</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52</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55</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70</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72</v>
      </c>
      <c r="AF157" s="2">
        <f>SUMIFS(DataRegularSeason20242025!$AA$3:$AA$1315,DataRegularSeason20242025!$B$3:$B$1315, "&lt;=" &amp; $A157, DataRegularSeason20242025!$D$3:$D$1315, AF$1)+SUMIFS(DataRegularSeason20242025!$AB$3:$AB$1315,DataRegularSeason20242025!$B$3:$B$1315, "&lt;=" &amp; $A157, DataRegularSeason20242025!$E$3:$E$1315, AF$1)</f>
        <v>81</v>
      </c>
      <c r="AG157" s="2">
        <f>SUMIFS(DataRegularSeason20242025!$AA$3:$AA$1315,DataRegularSeason20242025!$B$3:$B$1315, "&lt;=" &amp; $A157, DataRegularSeason20242025!$D$3:$D$1315, AG$1)+SUMIFS(DataRegularSeason20242025!$AB$3:$AB$1315,DataRegularSeason20242025!$B$3:$B$1315, "&lt;=" &amp; $A157, DataRegularSeason20242025!$E$3:$E$1315, AG$1)</f>
        <v>80</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54</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72</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65</v>
      </c>
      <c r="O158" s="2">
        <f>SUMIFS(DataRegularSeason20242025!$AA$3:$AA$1315,DataRegularSeason20242025!$B$3:$B$1315, "&lt;=" &amp; $A158, DataRegularSeason20242025!$D$3:$D$1315, O$1)+SUMIFS(DataRegularSeason20242025!$AB$3:$AB$1315,DataRegularSeason20242025!$B$3:$B$1315, "&lt;=" &amp; $A158, DataRegularSeason20242025!$E$3:$E$1315, O$1)</f>
        <v>70</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45</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55</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52</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55</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70</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72</v>
      </c>
      <c r="AF158" s="2">
        <f>SUMIFS(DataRegularSeason20242025!$AA$3:$AA$1315,DataRegularSeason20242025!$B$3:$B$1315, "&lt;=" &amp; $A158, DataRegularSeason20242025!$D$3:$D$1315, AF$1)+SUMIFS(DataRegularSeason20242025!$AB$3:$AB$1315,DataRegularSeason20242025!$B$3:$B$1315, "&lt;=" &amp; $A158, DataRegularSeason20242025!$E$3:$E$1315, AF$1)</f>
        <v>81</v>
      </c>
      <c r="AG158" s="2">
        <f>SUMIFS(DataRegularSeason20242025!$AA$3:$AA$1315,DataRegularSeason20242025!$B$3:$B$1315, "&lt;=" &amp; $A158, DataRegularSeason20242025!$D$3:$D$1315, AG$1)+SUMIFS(DataRegularSeason20242025!$AB$3:$AB$1315,DataRegularSeason20242025!$B$3:$B$1315, "&lt;=" &amp; $A158, DataRegularSeason20242025!$E$3:$E$1315, AG$1)</f>
        <v>80</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54</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72</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65</v>
      </c>
      <c r="O159" s="2">
        <f>SUMIFS(DataRegularSeason20242025!$AA$3:$AA$1315,DataRegularSeason20242025!$B$3:$B$1315, "&lt;=" &amp; $A159, DataRegularSeason20242025!$D$3:$D$1315, O$1)+SUMIFS(DataRegularSeason20242025!$AB$3:$AB$1315,DataRegularSeason20242025!$B$3:$B$1315, "&lt;=" &amp; $A159, DataRegularSeason20242025!$E$3:$E$1315, O$1)</f>
        <v>70</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45</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55</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52</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55</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70</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72</v>
      </c>
      <c r="AF159" s="2">
        <f>SUMIFS(DataRegularSeason20242025!$AA$3:$AA$1315,DataRegularSeason20242025!$B$3:$B$1315, "&lt;=" &amp; $A159, DataRegularSeason20242025!$D$3:$D$1315, AF$1)+SUMIFS(DataRegularSeason20242025!$AB$3:$AB$1315,DataRegularSeason20242025!$B$3:$B$1315, "&lt;=" &amp; $A159, DataRegularSeason20242025!$E$3:$E$1315, AF$1)</f>
        <v>81</v>
      </c>
      <c r="AG159" s="2">
        <f>SUMIFS(DataRegularSeason20242025!$AA$3:$AA$1315,DataRegularSeason20242025!$B$3:$B$1315, "&lt;=" &amp; $A159, DataRegularSeason20242025!$D$3:$D$1315, AG$1)+SUMIFS(DataRegularSeason20242025!$AB$3:$AB$1315,DataRegularSeason20242025!$B$3:$B$1315, "&lt;=" &amp; $A159, DataRegularSeason20242025!$E$3:$E$1315, AG$1)</f>
        <v>80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54</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72</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65</v>
      </c>
      <c r="O160" s="2">
        <f>SUMIFS(DataRegularSeason20242025!$AA$3:$AA$1315,DataRegularSeason20242025!$B$3:$B$1315, "&lt;=" &amp; $A160, DataRegularSeason20242025!$D$3:$D$1315, O$1)+SUMIFS(DataRegularSeason20242025!$AB$3:$AB$1315,DataRegularSeason20242025!$B$3:$B$1315, "&lt;=" &amp; $A160, DataRegularSeason20242025!$E$3:$E$1315, O$1)</f>
        <v>70</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45</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55</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52</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55</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70</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72</v>
      </c>
      <c r="AF160" s="2">
        <f>SUMIFS(DataRegularSeason20242025!$AA$3:$AA$1315,DataRegularSeason20242025!$B$3:$B$1315, "&lt;=" &amp; $A160, DataRegularSeason20242025!$D$3:$D$1315, AF$1)+SUMIFS(DataRegularSeason20242025!$AB$3:$AB$1315,DataRegularSeason20242025!$B$3:$B$1315, "&lt;=" &amp; $A160, DataRegularSeason20242025!$E$3:$E$1315, AF$1)</f>
        <v>81</v>
      </c>
      <c r="AG160" s="2">
        <f>SUMIFS(DataRegularSeason20242025!$AA$3:$AA$1315,DataRegularSeason20242025!$B$3:$B$1315, "&lt;=" &amp; $A160, DataRegularSeason20242025!$D$3:$D$1315, AG$1)+SUMIFS(DataRegularSeason20242025!$AB$3:$AB$1315,DataRegularSeason20242025!$B$3:$B$1315, "&lt;=" &amp; $A160, DataRegularSeason20242025!$E$3:$E$1315, AG$1)</f>
        <v>80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54</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72</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65</v>
      </c>
      <c r="O161" s="2">
        <f>SUMIFS(DataRegularSeason20242025!$AA$3:$AA$1315,DataRegularSeason20242025!$B$3:$B$1315, "&lt;=" &amp; $A161, DataRegularSeason20242025!$D$3:$D$1315, O$1)+SUMIFS(DataRegularSeason20242025!$AB$3:$AB$1315,DataRegularSeason20242025!$B$3:$B$1315, "&lt;=" &amp; $A161, DataRegularSeason20242025!$E$3:$E$1315, O$1)</f>
        <v>70</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45</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55</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52</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55</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70</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72</v>
      </c>
      <c r="AF161" s="2">
        <f>SUMIFS(DataRegularSeason20242025!$AA$3:$AA$1315,DataRegularSeason20242025!$B$3:$B$1315, "&lt;=" &amp; $A161, DataRegularSeason20242025!$D$3:$D$1315, AF$1)+SUMIFS(DataRegularSeason20242025!$AB$3:$AB$1315,DataRegularSeason20242025!$B$3:$B$1315, "&lt;=" &amp; $A161, DataRegularSeason20242025!$E$3:$E$1315, AF$1)</f>
        <v>81</v>
      </c>
      <c r="AG161" s="2">
        <f>SUMIFS(DataRegularSeason20242025!$AA$3:$AA$1315,DataRegularSeason20242025!$B$3:$B$1315, "&lt;=" &amp; $A161, DataRegularSeason20242025!$D$3:$D$1315, AG$1)+SUMIFS(DataRegularSeason20242025!$AB$3:$AB$1315,DataRegularSeason20242025!$B$3:$B$1315, "&lt;=" &amp; $A161, DataRegularSeason20242025!$E$3:$E$1315, AG$1)</f>
        <v>80</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54</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72</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65</v>
      </c>
      <c r="O162" s="2">
        <f>SUMIFS(DataRegularSeason20242025!$AA$3:$AA$1315,DataRegularSeason20242025!$B$3:$B$1315, "&lt;=" &amp; $A162, DataRegularSeason20242025!$D$3:$D$1315, O$1)+SUMIFS(DataRegularSeason20242025!$AB$3:$AB$1315,DataRegularSeason20242025!$B$3:$B$1315, "&lt;=" &amp; $A162, DataRegularSeason20242025!$E$3:$E$1315, O$1)</f>
        <v>70</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45</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55</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52</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55</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70</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72</v>
      </c>
      <c r="AF162" s="2">
        <f>SUMIFS(DataRegularSeason20242025!$AA$3:$AA$1315,DataRegularSeason20242025!$B$3:$B$1315, "&lt;=" &amp; $A162, DataRegularSeason20242025!$D$3:$D$1315, AF$1)+SUMIFS(DataRegularSeason20242025!$AB$3:$AB$1315,DataRegularSeason20242025!$B$3:$B$1315, "&lt;=" &amp; $A162, DataRegularSeason20242025!$E$3:$E$1315, AF$1)</f>
        <v>81</v>
      </c>
      <c r="AG162" s="2">
        <f>SUMIFS(DataRegularSeason20242025!$AA$3:$AA$1315,DataRegularSeason20242025!$B$3:$B$1315, "&lt;=" &amp; $A162, DataRegularSeason20242025!$D$3:$D$1315, AG$1)+SUMIFS(DataRegularSeason20242025!$AB$3:$AB$1315,DataRegularSeason20242025!$B$3:$B$1315, "&lt;=" &amp; $A162, DataRegularSeason20242025!$E$3:$E$1315, AG$1)</f>
        <v>80</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54</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72</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65</v>
      </c>
      <c r="O163" s="2">
        <f>SUMIFS(DataRegularSeason20242025!$AA$3:$AA$1315,DataRegularSeason20242025!$B$3:$B$1315, "&lt;=" &amp; $A163, DataRegularSeason20242025!$D$3:$D$1315, O$1)+SUMIFS(DataRegularSeason20242025!$AB$3:$AB$1315,DataRegularSeason20242025!$B$3:$B$1315, "&lt;=" &amp; $A163, DataRegularSeason20242025!$E$3:$E$1315, O$1)</f>
        <v>70</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45</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55</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52</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55</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70</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72</v>
      </c>
      <c r="AF163" s="2">
        <f>SUMIFS(DataRegularSeason20242025!$AA$3:$AA$1315,DataRegularSeason20242025!$B$3:$B$1315, "&lt;=" &amp; $A163, DataRegularSeason20242025!$D$3:$D$1315, AF$1)+SUMIFS(DataRegularSeason20242025!$AB$3:$AB$1315,DataRegularSeason20242025!$B$3:$B$1315, "&lt;=" &amp; $A163, DataRegularSeason20242025!$E$3:$E$1315, AF$1)</f>
        <v>81</v>
      </c>
      <c r="AG163" s="2">
        <f>SUMIFS(DataRegularSeason20242025!$AA$3:$AA$1315,DataRegularSeason20242025!$B$3:$B$1315, "&lt;=" &amp; $A163, DataRegularSeason20242025!$D$3:$D$1315, AG$1)+SUMIFS(DataRegularSeason20242025!$AB$3:$AB$1315,DataRegularSeason20242025!$B$3:$B$1315, "&lt;=" &amp; $A163, DataRegularSeason20242025!$E$3:$E$1315, AG$1)</f>
        <v>80</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54</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72</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65</v>
      </c>
      <c r="O164" s="2">
        <f>SUMIFS(DataRegularSeason20242025!$AA$3:$AA$1315,DataRegularSeason20242025!$B$3:$B$1315, "&lt;=" &amp; $A164, DataRegularSeason20242025!$D$3:$D$1315, O$1)+SUMIFS(DataRegularSeason20242025!$AB$3:$AB$1315,DataRegularSeason20242025!$B$3:$B$1315, "&lt;=" &amp; $A164, DataRegularSeason20242025!$E$3:$E$1315, O$1)</f>
        <v>70</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45</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55</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52</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55</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70</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72</v>
      </c>
      <c r="AF164" s="2">
        <f>SUMIFS(DataRegularSeason20242025!$AA$3:$AA$1315,DataRegularSeason20242025!$B$3:$B$1315, "&lt;=" &amp; $A164, DataRegularSeason20242025!$D$3:$D$1315, AF$1)+SUMIFS(DataRegularSeason20242025!$AB$3:$AB$1315,DataRegularSeason20242025!$B$3:$B$1315, "&lt;=" &amp; $A164, DataRegularSeason20242025!$E$3:$E$1315, AF$1)</f>
        <v>81</v>
      </c>
      <c r="AG164" s="2">
        <f>SUMIFS(DataRegularSeason20242025!$AA$3:$AA$1315,DataRegularSeason20242025!$B$3:$B$1315, "&lt;=" &amp; $A164, DataRegularSeason20242025!$D$3:$D$1315, AG$1)+SUMIFS(DataRegularSeason20242025!$AB$3:$AB$1315,DataRegularSeason20242025!$B$3:$B$1315, "&lt;=" &amp; $A164, DataRegularSeason20242025!$E$3:$E$1315, AG$1)</f>
        <v>80</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54</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72</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65</v>
      </c>
      <c r="O165" s="2">
        <f>SUMIFS(DataRegularSeason20242025!$AA$3:$AA$1315,DataRegularSeason20242025!$B$3:$B$1315, "&lt;=" &amp; $A165, DataRegularSeason20242025!$D$3:$D$1315, O$1)+SUMIFS(DataRegularSeason20242025!$AB$3:$AB$1315,DataRegularSeason20242025!$B$3:$B$1315, "&lt;=" &amp; $A165, DataRegularSeason20242025!$E$3:$E$1315, O$1)</f>
        <v>70</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45</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55</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52</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55</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70</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72</v>
      </c>
      <c r="AF165" s="2">
        <f>SUMIFS(DataRegularSeason20242025!$AA$3:$AA$1315,DataRegularSeason20242025!$B$3:$B$1315, "&lt;=" &amp; $A165, DataRegularSeason20242025!$D$3:$D$1315, AF$1)+SUMIFS(DataRegularSeason20242025!$AB$3:$AB$1315,DataRegularSeason20242025!$B$3:$B$1315, "&lt;=" &amp; $A165, DataRegularSeason20242025!$E$3:$E$1315, AF$1)</f>
        <v>81</v>
      </c>
      <c r="AG165" s="2">
        <f>SUMIFS(DataRegularSeason20242025!$AA$3:$AA$1315,DataRegularSeason20242025!$B$3:$B$1315, "&lt;=" &amp; $A165, DataRegularSeason20242025!$D$3:$D$1315, AG$1)+SUMIFS(DataRegularSeason20242025!$AB$3:$AB$1315,DataRegularSeason20242025!$B$3:$B$1315, "&lt;=" &amp; $A165, DataRegularSeason20242025!$E$3:$E$1315, AG$1)</f>
        <v>80</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54</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72</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65</v>
      </c>
      <c r="O166" s="2">
        <f>SUMIFS(DataRegularSeason20242025!$AA$3:$AA$1315,DataRegularSeason20242025!$B$3:$B$1315, "&lt;=" &amp; $A166, DataRegularSeason20242025!$D$3:$D$1315, O$1)+SUMIFS(DataRegularSeason20242025!$AB$3:$AB$1315,DataRegularSeason20242025!$B$3:$B$1315, "&lt;=" &amp; $A166, DataRegularSeason20242025!$E$3:$E$1315, O$1)</f>
        <v>70</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45</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55</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52</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55</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70</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72</v>
      </c>
      <c r="AF166" s="2">
        <f>SUMIFS(DataRegularSeason20242025!$AA$3:$AA$1315,DataRegularSeason20242025!$B$3:$B$1315, "&lt;=" &amp; $A166, DataRegularSeason20242025!$D$3:$D$1315, AF$1)+SUMIFS(DataRegularSeason20242025!$AB$3:$AB$1315,DataRegularSeason20242025!$B$3:$B$1315, "&lt;=" &amp; $A166, DataRegularSeason20242025!$E$3:$E$1315, AF$1)</f>
        <v>81</v>
      </c>
      <c r="AG166" s="2">
        <f>SUMIFS(DataRegularSeason20242025!$AA$3:$AA$1315,DataRegularSeason20242025!$B$3:$B$1315, "&lt;=" &amp; $A166, DataRegularSeason20242025!$D$3:$D$1315, AG$1)+SUMIFS(DataRegularSeason20242025!$AB$3:$AB$1315,DataRegularSeason20242025!$B$3:$B$1315, "&lt;=" &amp; $A166, DataRegularSeason20242025!$E$3:$E$1315, AG$1)</f>
        <v>80</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54</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72</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65</v>
      </c>
      <c r="O167" s="2">
        <f>SUMIFS(DataRegularSeason20242025!$AA$3:$AA$1315,DataRegularSeason20242025!$B$3:$B$1315, "&lt;=" &amp; $A167, DataRegularSeason20242025!$D$3:$D$1315, O$1)+SUMIFS(DataRegularSeason20242025!$AB$3:$AB$1315,DataRegularSeason20242025!$B$3:$B$1315, "&lt;=" &amp; $A167, DataRegularSeason20242025!$E$3:$E$1315, O$1)</f>
        <v>70</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45</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55</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52</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55</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70</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72</v>
      </c>
      <c r="AF167" s="2">
        <f>SUMIFS(DataRegularSeason20242025!$AA$3:$AA$1315,DataRegularSeason20242025!$B$3:$B$1315, "&lt;=" &amp; $A167, DataRegularSeason20242025!$D$3:$D$1315, AF$1)+SUMIFS(DataRegularSeason20242025!$AB$3:$AB$1315,DataRegularSeason20242025!$B$3:$B$1315, "&lt;=" &amp; $A167, DataRegularSeason20242025!$E$3:$E$1315, AF$1)</f>
        <v>81</v>
      </c>
      <c r="AG167" s="2">
        <f>SUMIFS(DataRegularSeason20242025!$AA$3:$AA$1315,DataRegularSeason20242025!$B$3:$B$1315, "&lt;=" &amp; $A167, DataRegularSeason20242025!$D$3:$D$1315, AG$1)+SUMIFS(DataRegularSeason20242025!$AB$3:$AB$1315,DataRegularSeason20242025!$B$3:$B$1315, "&lt;=" &amp; $A167, DataRegularSeason20242025!$E$3:$E$1315, AG$1)</f>
        <v>80</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54</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72</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65</v>
      </c>
      <c r="O168" s="2">
        <f>SUMIFS(DataRegularSeason20242025!$AA$3:$AA$1315,DataRegularSeason20242025!$B$3:$B$1315, "&lt;=" &amp; $A168, DataRegularSeason20242025!$D$3:$D$1315, O$1)+SUMIFS(DataRegularSeason20242025!$AB$3:$AB$1315,DataRegularSeason20242025!$B$3:$B$1315, "&lt;=" &amp; $A168, DataRegularSeason20242025!$E$3:$E$1315, O$1)</f>
        <v>70</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45</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55</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52</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55</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70</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72</v>
      </c>
      <c r="AF168" s="2">
        <f>SUMIFS(DataRegularSeason20242025!$AA$3:$AA$1315,DataRegularSeason20242025!$B$3:$B$1315, "&lt;=" &amp; $A168, DataRegularSeason20242025!$D$3:$D$1315, AF$1)+SUMIFS(DataRegularSeason20242025!$AB$3:$AB$1315,DataRegularSeason20242025!$B$3:$B$1315, "&lt;=" &amp; $A168, DataRegularSeason20242025!$E$3:$E$1315, AF$1)</f>
        <v>81</v>
      </c>
      <c r="AG168" s="2">
        <f>SUMIFS(DataRegularSeason20242025!$AA$3:$AA$1315,DataRegularSeason20242025!$B$3:$B$1315, "&lt;=" &amp; $A168, DataRegularSeason20242025!$D$3:$D$1315, AG$1)+SUMIFS(DataRegularSeason20242025!$AB$3:$AB$1315,DataRegularSeason20242025!$B$3:$B$1315, "&lt;=" &amp; $A168, DataRegularSeason20242025!$E$3:$E$1315, AG$1)</f>
        <v>80</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54</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72</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65</v>
      </c>
      <c r="O169" s="2">
        <f>SUMIFS(DataRegularSeason20242025!$AA$3:$AA$1315,DataRegularSeason20242025!$B$3:$B$1315, "&lt;=" &amp; $A169, DataRegularSeason20242025!$D$3:$D$1315, O$1)+SUMIFS(DataRegularSeason20242025!$AB$3:$AB$1315,DataRegularSeason20242025!$B$3:$B$1315, "&lt;=" &amp; $A169, DataRegularSeason20242025!$E$3:$E$1315, O$1)</f>
        <v>70</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45</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55</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52</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55</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70</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72</v>
      </c>
      <c r="AF169" s="2">
        <f>SUMIFS(DataRegularSeason20242025!$AA$3:$AA$1315,DataRegularSeason20242025!$B$3:$B$1315, "&lt;=" &amp; $A169, DataRegularSeason20242025!$D$3:$D$1315, AF$1)+SUMIFS(DataRegularSeason20242025!$AB$3:$AB$1315,DataRegularSeason20242025!$B$3:$B$1315, "&lt;=" &amp; $A169, DataRegularSeason20242025!$E$3:$E$1315, AF$1)</f>
        <v>81</v>
      </c>
      <c r="AG169" s="2">
        <f>SUMIFS(DataRegularSeason20242025!$AA$3:$AA$1315,DataRegularSeason20242025!$B$3:$B$1315, "&lt;=" &amp; $A169, DataRegularSeason20242025!$D$3:$D$1315, AG$1)+SUMIFS(DataRegularSeason20242025!$AB$3:$AB$1315,DataRegularSeason20242025!$B$3:$B$1315, "&lt;=" &amp; $A169, DataRegularSeason20242025!$E$3:$E$1315, AG$1)</f>
        <v>80</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54</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72</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65</v>
      </c>
      <c r="O170" s="2">
        <f>SUMIFS(DataRegularSeason20242025!$AA$3:$AA$1315,DataRegularSeason20242025!$B$3:$B$1315, "&lt;=" &amp; $A170, DataRegularSeason20242025!$D$3:$D$1315, O$1)+SUMIFS(DataRegularSeason20242025!$AB$3:$AB$1315,DataRegularSeason20242025!$B$3:$B$1315, "&lt;=" &amp; $A170, DataRegularSeason20242025!$E$3:$E$1315, O$1)</f>
        <v>70</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45</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55</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52</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55</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70</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72</v>
      </c>
      <c r="AF170" s="2">
        <f>SUMIFS(DataRegularSeason20242025!$AA$3:$AA$1315,DataRegularSeason20242025!$B$3:$B$1315, "&lt;=" &amp; $A170, DataRegularSeason20242025!$D$3:$D$1315, AF$1)+SUMIFS(DataRegularSeason20242025!$AB$3:$AB$1315,DataRegularSeason20242025!$B$3:$B$1315, "&lt;=" &amp; $A170, DataRegularSeason20242025!$E$3:$E$1315, AF$1)</f>
        <v>81</v>
      </c>
      <c r="AG170" s="2">
        <f>SUMIFS(DataRegularSeason20242025!$AA$3:$AA$1315,DataRegularSeason20242025!$B$3:$B$1315, "&lt;=" &amp; $A170, DataRegularSeason20242025!$D$3:$D$1315, AG$1)+SUMIFS(DataRegularSeason20242025!$AB$3:$AB$1315,DataRegularSeason20242025!$B$3:$B$1315, "&lt;=" &amp; $A170, DataRegularSeason20242025!$E$3:$E$1315, AG$1)</f>
        <v>80</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54</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72</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65</v>
      </c>
      <c r="O171" s="2">
        <f>SUMIFS(DataRegularSeason20242025!$AA$3:$AA$1315,DataRegularSeason20242025!$B$3:$B$1315, "&lt;=" &amp; $A171, DataRegularSeason20242025!$D$3:$D$1315, O$1)+SUMIFS(DataRegularSeason20242025!$AB$3:$AB$1315,DataRegularSeason20242025!$B$3:$B$1315, "&lt;=" &amp; $A171, DataRegularSeason20242025!$E$3:$E$1315, O$1)</f>
        <v>70</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45</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55</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52</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55</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70</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72</v>
      </c>
      <c r="AF171" s="2">
        <f>SUMIFS(DataRegularSeason20242025!$AA$3:$AA$1315,DataRegularSeason20242025!$B$3:$B$1315, "&lt;=" &amp; $A171, DataRegularSeason20242025!$D$3:$D$1315, AF$1)+SUMIFS(DataRegularSeason20242025!$AB$3:$AB$1315,DataRegularSeason20242025!$B$3:$B$1315, "&lt;=" &amp; $A171, DataRegularSeason20242025!$E$3:$E$1315, AF$1)</f>
        <v>81</v>
      </c>
      <c r="AG171" s="2">
        <f>SUMIFS(DataRegularSeason20242025!$AA$3:$AA$1315,DataRegularSeason20242025!$B$3:$B$1315, "&lt;=" &amp; $A171, DataRegularSeason20242025!$D$3:$D$1315, AG$1)+SUMIFS(DataRegularSeason20242025!$AB$3:$AB$1315,DataRegularSeason20242025!$B$3:$B$1315, "&lt;=" &amp; $A171, DataRegularSeason20242025!$E$3:$E$1315, AG$1)</f>
        <v>80</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54</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72</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65</v>
      </c>
      <c r="O172" s="2">
        <f>SUMIFS(DataRegularSeason20242025!$AA$3:$AA$1315,DataRegularSeason20242025!$B$3:$B$1315, "&lt;=" &amp; $A172, DataRegularSeason20242025!$D$3:$D$1315, O$1)+SUMIFS(DataRegularSeason20242025!$AB$3:$AB$1315,DataRegularSeason20242025!$B$3:$B$1315, "&lt;=" &amp; $A172, DataRegularSeason20242025!$E$3:$E$1315, O$1)</f>
        <v>70</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45</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55</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52</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55</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70</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72</v>
      </c>
      <c r="AF172" s="2">
        <f>SUMIFS(DataRegularSeason20242025!$AA$3:$AA$1315,DataRegularSeason20242025!$B$3:$B$1315, "&lt;=" &amp; $A172, DataRegularSeason20242025!$D$3:$D$1315, AF$1)+SUMIFS(DataRegularSeason20242025!$AB$3:$AB$1315,DataRegularSeason20242025!$B$3:$B$1315, "&lt;=" &amp; $A172, DataRegularSeason20242025!$E$3:$E$1315, AF$1)</f>
        <v>81</v>
      </c>
      <c r="AG172" s="2">
        <f>SUMIFS(DataRegularSeason20242025!$AA$3:$AA$1315,DataRegularSeason20242025!$B$3:$B$1315, "&lt;=" &amp; $A172, DataRegularSeason20242025!$D$3:$D$1315, AG$1)+SUMIFS(DataRegularSeason20242025!$AB$3:$AB$1315,DataRegularSeason20242025!$B$3:$B$1315, "&lt;=" &amp; $A172, DataRegularSeason20242025!$E$3:$E$1315, AG$1)</f>
        <v>80</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54</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72</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65</v>
      </c>
      <c r="O173" s="2">
        <f>SUMIFS(DataRegularSeason20242025!$AA$3:$AA$1315,DataRegularSeason20242025!$B$3:$B$1315, "&lt;=" &amp; $A173, DataRegularSeason20242025!$D$3:$D$1315, O$1)+SUMIFS(DataRegularSeason20242025!$AB$3:$AB$1315,DataRegularSeason20242025!$B$3:$B$1315, "&lt;=" &amp; $A173, DataRegularSeason20242025!$E$3:$E$1315, O$1)</f>
        <v>70</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45</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55</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52</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55</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70</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72</v>
      </c>
      <c r="AF173" s="2">
        <f>SUMIFS(DataRegularSeason20242025!$AA$3:$AA$1315,DataRegularSeason20242025!$B$3:$B$1315, "&lt;=" &amp; $A173, DataRegularSeason20242025!$D$3:$D$1315, AF$1)+SUMIFS(DataRegularSeason20242025!$AB$3:$AB$1315,DataRegularSeason20242025!$B$3:$B$1315, "&lt;=" &amp; $A173, DataRegularSeason20242025!$E$3:$E$1315, AF$1)</f>
        <v>81</v>
      </c>
      <c r="AG173" s="2">
        <f>SUMIFS(DataRegularSeason20242025!$AA$3:$AA$1315,DataRegularSeason20242025!$B$3:$B$1315, "&lt;=" &amp; $A173, DataRegularSeason20242025!$D$3:$D$1315, AG$1)+SUMIFS(DataRegularSeason20242025!$AB$3:$AB$1315,DataRegularSeason20242025!$B$3:$B$1315, "&lt;=" &amp; $A173, DataRegularSeason20242025!$E$3:$E$1315, AG$1)</f>
        <v>80</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54</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72</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65</v>
      </c>
      <c r="O174" s="2">
        <f>SUMIFS(DataRegularSeason20242025!$AA$3:$AA$1315,DataRegularSeason20242025!$B$3:$B$1315, "&lt;=" &amp; $A174, DataRegularSeason20242025!$D$3:$D$1315, O$1)+SUMIFS(DataRegularSeason20242025!$AB$3:$AB$1315,DataRegularSeason20242025!$B$3:$B$1315, "&lt;=" &amp; $A174, DataRegularSeason20242025!$E$3:$E$1315, O$1)</f>
        <v>70</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45</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55</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52</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55</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70</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72</v>
      </c>
      <c r="AF174" s="2">
        <f>SUMIFS(DataRegularSeason20242025!$AA$3:$AA$1315,DataRegularSeason20242025!$B$3:$B$1315, "&lt;=" &amp; $A174, DataRegularSeason20242025!$D$3:$D$1315, AF$1)+SUMIFS(DataRegularSeason20242025!$AB$3:$AB$1315,DataRegularSeason20242025!$B$3:$B$1315, "&lt;=" &amp; $A174, DataRegularSeason20242025!$E$3:$E$1315, AF$1)</f>
        <v>81</v>
      </c>
      <c r="AG174" s="2">
        <f>SUMIFS(DataRegularSeason20242025!$AA$3:$AA$1315,DataRegularSeason20242025!$B$3:$B$1315, "&lt;=" &amp; $A174, DataRegularSeason20242025!$D$3:$D$1315, AG$1)+SUMIFS(DataRegularSeason20242025!$AB$3:$AB$1315,DataRegularSeason20242025!$B$3:$B$1315, "&lt;=" &amp; $A174, DataRegularSeason20242025!$E$3:$E$1315, AG$1)</f>
        <v>80</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54</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72</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65</v>
      </c>
      <c r="O175" s="2">
        <f>SUMIFS(DataRegularSeason20242025!$AA$3:$AA$1315,DataRegularSeason20242025!$B$3:$B$1315, "&lt;=" &amp; $A175, DataRegularSeason20242025!$D$3:$D$1315, O$1)+SUMIFS(DataRegularSeason20242025!$AB$3:$AB$1315,DataRegularSeason20242025!$B$3:$B$1315, "&lt;=" &amp; $A175, DataRegularSeason20242025!$E$3:$E$1315, O$1)</f>
        <v>70</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45</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55</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52</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55</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70</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72</v>
      </c>
      <c r="AF175" s="2">
        <f>SUMIFS(DataRegularSeason20242025!$AA$3:$AA$1315,DataRegularSeason20242025!$B$3:$B$1315, "&lt;=" &amp; $A175, DataRegularSeason20242025!$D$3:$D$1315, AF$1)+SUMIFS(DataRegularSeason20242025!$AB$3:$AB$1315,DataRegularSeason20242025!$B$3:$B$1315, "&lt;=" &amp; $A175, DataRegularSeason20242025!$E$3:$E$1315, AF$1)</f>
        <v>81</v>
      </c>
      <c r="AG175" s="2">
        <f>SUMIFS(DataRegularSeason20242025!$AA$3:$AA$1315,DataRegularSeason20242025!$B$3:$B$1315, "&lt;=" &amp; $A175, DataRegularSeason20242025!$D$3:$D$1315, AG$1)+SUMIFS(DataRegularSeason20242025!$AB$3:$AB$1315,DataRegularSeason20242025!$B$3:$B$1315, "&lt;=" &amp; $A175, DataRegularSeason20242025!$E$3:$E$1315, AG$1)</f>
        <v>80</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54</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72</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65</v>
      </c>
      <c r="O176" s="2">
        <f>SUMIFS(DataRegularSeason20242025!$AA$3:$AA$1315,DataRegularSeason20242025!$B$3:$B$1315, "&lt;=" &amp; $A176, DataRegularSeason20242025!$D$3:$D$1315, O$1)+SUMIFS(DataRegularSeason20242025!$AB$3:$AB$1315,DataRegularSeason20242025!$B$3:$B$1315, "&lt;=" &amp; $A176, DataRegularSeason20242025!$E$3:$E$1315, O$1)</f>
        <v>70</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45</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55</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52</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55</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70</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72</v>
      </c>
      <c r="AF176" s="2">
        <f>SUMIFS(DataRegularSeason20242025!$AA$3:$AA$1315,DataRegularSeason20242025!$B$3:$B$1315, "&lt;=" &amp; $A176, DataRegularSeason20242025!$D$3:$D$1315, AF$1)+SUMIFS(DataRegularSeason20242025!$AB$3:$AB$1315,DataRegularSeason20242025!$B$3:$B$1315, "&lt;=" &amp; $A176, DataRegularSeason20242025!$E$3:$E$1315, AF$1)</f>
        <v>81</v>
      </c>
      <c r="AG176" s="2">
        <f>SUMIFS(DataRegularSeason20242025!$AA$3:$AA$1315,DataRegularSeason20242025!$B$3:$B$1315, "&lt;=" &amp; $A176, DataRegularSeason20242025!$D$3:$D$1315, AG$1)+SUMIFS(DataRegularSeason20242025!$AB$3:$AB$1315,DataRegularSeason20242025!$B$3:$B$1315, "&lt;=" &amp; $A176, DataRegularSeason20242025!$E$3:$E$1315, AG$1)</f>
        <v>80</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54</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72</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65</v>
      </c>
      <c r="O177" s="2">
        <f>SUMIFS(DataRegularSeason20242025!$AA$3:$AA$1315,DataRegularSeason20242025!$B$3:$B$1315, "&lt;=" &amp; $A177, DataRegularSeason20242025!$D$3:$D$1315, O$1)+SUMIFS(DataRegularSeason20242025!$AB$3:$AB$1315,DataRegularSeason20242025!$B$3:$B$1315, "&lt;=" &amp; $A177, DataRegularSeason20242025!$E$3:$E$1315, O$1)</f>
        <v>70</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45</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55</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52</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55</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70</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72</v>
      </c>
      <c r="AF177" s="2">
        <f>SUMIFS(DataRegularSeason20242025!$AA$3:$AA$1315,DataRegularSeason20242025!$B$3:$B$1315, "&lt;=" &amp; $A177, DataRegularSeason20242025!$D$3:$D$1315, AF$1)+SUMIFS(DataRegularSeason20242025!$AB$3:$AB$1315,DataRegularSeason20242025!$B$3:$B$1315, "&lt;=" &amp; $A177, DataRegularSeason20242025!$E$3:$E$1315, AF$1)</f>
        <v>81</v>
      </c>
      <c r="AG177" s="2">
        <f>SUMIFS(DataRegularSeason20242025!$AA$3:$AA$1315,DataRegularSeason20242025!$B$3:$B$1315, "&lt;=" &amp; $A177, DataRegularSeason20242025!$D$3:$D$1315, AG$1)+SUMIFS(DataRegularSeason20242025!$AB$3:$AB$1315,DataRegularSeason20242025!$B$3:$B$1315, "&lt;=" &amp; $A177, DataRegularSeason20242025!$E$3:$E$1315, AG$1)</f>
        <v>80</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54</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72</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65</v>
      </c>
      <c r="O178" s="2">
        <f>SUMIFS(DataRegularSeason20242025!$AA$3:$AA$1315,DataRegularSeason20242025!$B$3:$B$1315, "&lt;=" &amp; $A178, DataRegularSeason20242025!$D$3:$D$1315, O$1)+SUMIFS(DataRegularSeason20242025!$AB$3:$AB$1315,DataRegularSeason20242025!$B$3:$B$1315, "&lt;=" &amp; $A178, DataRegularSeason20242025!$E$3:$E$1315, O$1)</f>
        <v>70</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45</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55</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52</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55</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70</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72</v>
      </c>
      <c r="AF178" s="2">
        <f>SUMIFS(DataRegularSeason20242025!$AA$3:$AA$1315,DataRegularSeason20242025!$B$3:$B$1315, "&lt;=" &amp; $A178, DataRegularSeason20242025!$D$3:$D$1315, AF$1)+SUMIFS(DataRegularSeason20242025!$AB$3:$AB$1315,DataRegularSeason20242025!$B$3:$B$1315, "&lt;=" &amp; $A178, DataRegularSeason20242025!$E$3:$E$1315, AF$1)</f>
        <v>81</v>
      </c>
      <c r="AG178" s="2">
        <f>SUMIFS(DataRegularSeason20242025!$AA$3:$AA$1315,DataRegularSeason20242025!$B$3:$B$1315, "&lt;=" &amp; $A178, DataRegularSeason20242025!$D$3:$D$1315, AG$1)+SUMIFS(DataRegularSeason20242025!$AB$3:$AB$1315,DataRegularSeason20242025!$B$3:$B$1315, "&lt;=" &amp; $A178, DataRegularSeason20242025!$E$3:$E$1315, AG$1)</f>
        <v>80</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54</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72</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65</v>
      </c>
      <c r="O179" s="2">
        <f>SUMIFS(DataRegularSeason20242025!$AA$3:$AA$1315,DataRegularSeason20242025!$B$3:$B$1315, "&lt;=" &amp; $A179, DataRegularSeason20242025!$D$3:$D$1315, O$1)+SUMIFS(DataRegularSeason20242025!$AB$3:$AB$1315,DataRegularSeason20242025!$B$3:$B$1315, "&lt;=" &amp; $A179, DataRegularSeason20242025!$E$3:$E$1315, O$1)</f>
        <v>70</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45</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55</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52</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55</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70</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72</v>
      </c>
      <c r="AF179" s="2">
        <f>SUMIFS(DataRegularSeason20242025!$AA$3:$AA$1315,DataRegularSeason20242025!$B$3:$B$1315, "&lt;=" &amp; $A179, DataRegularSeason20242025!$D$3:$D$1315, AF$1)+SUMIFS(DataRegularSeason20242025!$AB$3:$AB$1315,DataRegularSeason20242025!$B$3:$B$1315, "&lt;=" &amp; $A179, DataRegularSeason20242025!$E$3:$E$1315, AF$1)</f>
        <v>81</v>
      </c>
      <c r="AG179" s="2">
        <f>SUMIFS(DataRegularSeason20242025!$AA$3:$AA$1315,DataRegularSeason20242025!$B$3:$B$1315, "&lt;=" &amp; $A179, DataRegularSeason20242025!$D$3:$D$1315, AG$1)+SUMIFS(DataRegularSeason20242025!$AB$3:$AB$1315,DataRegularSeason20242025!$B$3:$B$1315, "&lt;=" &amp; $A179, DataRegularSeason20242025!$E$3:$E$1315, AG$1)</f>
        <v>80</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54</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72</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65</v>
      </c>
      <c r="O180" s="2">
        <f>SUMIFS(DataRegularSeason20242025!$AA$3:$AA$1315,DataRegularSeason20242025!$B$3:$B$1315, "&lt;=" &amp; $A180, DataRegularSeason20242025!$D$3:$D$1315, O$1)+SUMIFS(DataRegularSeason20242025!$AB$3:$AB$1315,DataRegularSeason20242025!$B$3:$B$1315, "&lt;=" &amp; $A180, DataRegularSeason20242025!$E$3:$E$1315, O$1)</f>
        <v>70</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45</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55</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52</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55</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70</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72</v>
      </c>
      <c r="AF180" s="2">
        <f>SUMIFS(DataRegularSeason20242025!$AA$3:$AA$1315,DataRegularSeason20242025!$B$3:$B$1315, "&lt;=" &amp; $A180, DataRegularSeason20242025!$D$3:$D$1315, AF$1)+SUMIFS(DataRegularSeason20242025!$AB$3:$AB$1315,DataRegularSeason20242025!$B$3:$B$1315, "&lt;=" &amp; $A180, DataRegularSeason20242025!$E$3:$E$1315, AF$1)</f>
        <v>81</v>
      </c>
      <c r="AG180" s="2">
        <f>SUMIFS(DataRegularSeason20242025!$AA$3:$AA$1315,DataRegularSeason20242025!$B$3:$B$1315, "&lt;=" &amp; $A180, DataRegularSeason20242025!$D$3:$D$1315, AG$1)+SUMIFS(DataRegularSeason20242025!$AB$3:$AB$1315,DataRegularSeason20242025!$B$3:$B$1315, "&lt;=" &amp; $A180, DataRegularSeason20242025!$E$3:$E$1315, AG$1)</f>
        <v>80</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54</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72</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65</v>
      </c>
      <c r="O181" s="2">
        <f>SUMIFS(DataRegularSeason20242025!$AA$3:$AA$1315,DataRegularSeason20242025!$B$3:$B$1315, "&lt;=" &amp; $A181, DataRegularSeason20242025!$D$3:$D$1315, O$1)+SUMIFS(DataRegularSeason20242025!$AB$3:$AB$1315,DataRegularSeason20242025!$B$3:$B$1315, "&lt;=" &amp; $A181, DataRegularSeason20242025!$E$3:$E$1315, O$1)</f>
        <v>70</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45</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55</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52</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55</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70</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72</v>
      </c>
      <c r="AF181" s="2">
        <f>SUMIFS(DataRegularSeason20242025!$AA$3:$AA$1315,DataRegularSeason20242025!$B$3:$B$1315, "&lt;=" &amp; $A181, DataRegularSeason20242025!$D$3:$D$1315, AF$1)+SUMIFS(DataRegularSeason20242025!$AB$3:$AB$1315,DataRegularSeason20242025!$B$3:$B$1315, "&lt;=" &amp; $A181, DataRegularSeason20242025!$E$3:$E$1315, AF$1)</f>
        <v>81</v>
      </c>
      <c r="AG181" s="2">
        <f>SUMIFS(DataRegularSeason20242025!$AA$3:$AA$1315,DataRegularSeason20242025!$B$3:$B$1315, "&lt;=" &amp; $A181, DataRegularSeason20242025!$D$3:$D$1315, AG$1)+SUMIFS(DataRegularSeason20242025!$AB$3:$AB$1315,DataRegularSeason20242025!$B$3:$B$1315, "&lt;=" &amp; $A181, DataRegularSeason20242025!$E$3:$E$1315, AG$1)</f>
        <v>80</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54</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72</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65</v>
      </c>
      <c r="O182" s="2">
        <f>SUMIFS(DataRegularSeason20242025!$AA$3:$AA$1315,DataRegularSeason20242025!$B$3:$B$1315, "&lt;=" &amp; $A182, DataRegularSeason20242025!$D$3:$D$1315, O$1)+SUMIFS(DataRegularSeason20242025!$AB$3:$AB$1315,DataRegularSeason20242025!$B$3:$B$1315, "&lt;=" &amp; $A182, DataRegularSeason20242025!$E$3:$E$1315, O$1)</f>
        <v>70</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45</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55</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52</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55</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70</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72</v>
      </c>
      <c r="AF182" s="2">
        <f>SUMIFS(DataRegularSeason20242025!$AA$3:$AA$1315,DataRegularSeason20242025!$B$3:$B$1315, "&lt;=" &amp; $A182, DataRegularSeason20242025!$D$3:$D$1315, AF$1)+SUMIFS(DataRegularSeason20242025!$AB$3:$AB$1315,DataRegularSeason20242025!$B$3:$B$1315, "&lt;=" &amp; $A182, DataRegularSeason20242025!$E$3:$E$1315, AF$1)</f>
        <v>81</v>
      </c>
      <c r="AG182" s="2">
        <f>SUMIFS(DataRegularSeason20242025!$AA$3:$AA$1315,DataRegularSeason20242025!$B$3:$B$1315, "&lt;=" &amp; $A182, DataRegularSeason20242025!$D$3:$D$1315, AG$1)+SUMIFS(DataRegularSeason20242025!$AB$3:$AB$1315,DataRegularSeason20242025!$B$3:$B$1315, "&lt;=" &amp; $A182, DataRegularSeason20242025!$E$3:$E$1315, AG$1)</f>
        <v>80</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54</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72</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65</v>
      </c>
      <c r="O183" s="2">
        <f>SUMIFS(DataRegularSeason20242025!$AA$3:$AA$1315,DataRegularSeason20242025!$B$3:$B$1315, "&lt;=" &amp; $A183, DataRegularSeason20242025!$D$3:$D$1315, O$1)+SUMIFS(DataRegularSeason20242025!$AB$3:$AB$1315,DataRegularSeason20242025!$B$3:$B$1315, "&lt;=" &amp; $A183, DataRegularSeason20242025!$E$3:$E$1315, O$1)</f>
        <v>70</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45</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55</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52</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55</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70</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72</v>
      </c>
      <c r="AF183" s="2">
        <f>SUMIFS(DataRegularSeason20242025!$AA$3:$AA$1315,DataRegularSeason20242025!$B$3:$B$1315, "&lt;=" &amp; $A183, DataRegularSeason20242025!$D$3:$D$1315, AF$1)+SUMIFS(DataRegularSeason20242025!$AB$3:$AB$1315,DataRegularSeason20242025!$B$3:$B$1315, "&lt;=" &amp; $A183, DataRegularSeason20242025!$E$3:$E$1315, AF$1)</f>
        <v>81</v>
      </c>
      <c r="AG183" s="2">
        <f>SUMIFS(DataRegularSeason20242025!$AA$3:$AA$1315,DataRegularSeason20242025!$B$3:$B$1315, "&lt;=" &amp; $A183, DataRegularSeason20242025!$D$3:$D$1315, AG$1)+SUMIFS(DataRegularSeason20242025!$AB$3:$AB$1315,DataRegularSeason20242025!$B$3:$B$1315, "&lt;=" &amp; $A183, DataRegularSeason20242025!$E$3:$E$1315, AG$1)</f>
        <v>80</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54</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72</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65</v>
      </c>
      <c r="O184" s="2">
        <f>SUMIFS(DataRegularSeason20242025!$AA$3:$AA$1315,DataRegularSeason20242025!$B$3:$B$1315, "&lt;=" &amp; $A184, DataRegularSeason20242025!$D$3:$D$1315, O$1)+SUMIFS(DataRegularSeason20242025!$AB$3:$AB$1315,DataRegularSeason20242025!$B$3:$B$1315, "&lt;=" &amp; $A184, DataRegularSeason20242025!$E$3:$E$1315, O$1)</f>
        <v>70</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45</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55</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52</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55</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70</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72</v>
      </c>
      <c r="AF184" s="2">
        <f>SUMIFS(DataRegularSeason20242025!$AA$3:$AA$1315,DataRegularSeason20242025!$B$3:$B$1315, "&lt;=" &amp; $A184, DataRegularSeason20242025!$D$3:$D$1315, AF$1)+SUMIFS(DataRegularSeason20242025!$AB$3:$AB$1315,DataRegularSeason20242025!$B$3:$B$1315, "&lt;=" &amp; $A184, DataRegularSeason20242025!$E$3:$E$1315, AF$1)</f>
        <v>81</v>
      </c>
      <c r="AG184" s="2">
        <f>SUMIFS(DataRegularSeason20242025!$AA$3:$AA$1315,DataRegularSeason20242025!$B$3:$B$1315, "&lt;=" &amp; $A184, DataRegularSeason20242025!$D$3:$D$1315, AG$1)+SUMIFS(DataRegularSeason20242025!$AB$3:$AB$1315,DataRegularSeason20242025!$B$3:$B$1315, "&lt;=" &amp; $A184, DataRegularSeason20242025!$E$3:$E$1315, AG$1)</f>
        <v>80</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54</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72</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65</v>
      </c>
      <c r="O185" s="2">
        <f>SUMIFS(DataRegularSeason20242025!$AA$3:$AA$1315,DataRegularSeason20242025!$B$3:$B$1315, "&lt;=" &amp; $A185, DataRegularSeason20242025!$D$3:$D$1315, O$1)+SUMIFS(DataRegularSeason20242025!$AB$3:$AB$1315,DataRegularSeason20242025!$B$3:$B$1315, "&lt;=" &amp; $A185, DataRegularSeason20242025!$E$3:$E$1315, O$1)</f>
        <v>70</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45</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55</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52</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55</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70</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72</v>
      </c>
      <c r="AF185" s="2">
        <f>SUMIFS(DataRegularSeason20242025!$AA$3:$AA$1315,DataRegularSeason20242025!$B$3:$B$1315, "&lt;=" &amp; $A185, DataRegularSeason20242025!$D$3:$D$1315, AF$1)+SUMIFS(DataRegularSeason20242025!$AB$3:$AB$1315,DataRegularSeason20242025!$B$3:$B$1315, "&lt;=" &amp; $A185, DataRegularSeason20242025!$E$3:$E$1315, AF$1)</f>
        <v>81</v>
      </c>
      <c r="AG185" s="2">
        <f>SUMIFS(DataRegularSeason20242025!$AA$3:$AA$1315,DataRegularSeason20242025!$B$3:$B$1315, "&lt;=" &amp; $A185, DataRegularSeason20242025!$D$3:$D$1315, AG$1)+SUMIFS(DataRegularSeason20242025!$AB$3:$AB$1315,DataRegularSeason20242025!$B$3:$B$1315, "&lt;=" &amp; $A185, DataRegularSeason20242025!$E$3:$E$1315, AG$1)</f>
        <v>80</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54</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72</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65</v>
      </c>
      <c r="O186" s="2">
        <f>SUMIFS(DataRegularSeason20242025!$AA$3:$AA$1315,DataRegularSeason20242025!$B$3:$B$1315, "&lt;=" &amp; $A186, DataRegularSeason20242025!$D$3:$D$1315, O$1)+SUMIFS(DataRegularSeason20242025!$AB$3:$AB$1315,DataRegularSeason20242025!$B$3:$B$1315, "&lt;=" &amp; $A186, DataRegularSeason20242025!$E$3:$E$1315, O$1)</f>
        <v>70</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45</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55</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52</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55</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70</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72</v>
      </c>
      <c r="AF186" s="2">
        <f>SUMIFS(DataRegularSeason20242025!$AA$3:$AA$1315,DataRegularSeason20242025!$B$3:$B$1315, "&lt;=" &amp; $A186, DataRegularSeason20242025!$D$3:$D$1315, AF$1)+SUMIFS(DataRegularSeason20242025!$AB$3:$AB$1315,DataRegularSeason20242025!$B$3:$B$1315, "&lt;=" &amp; $A186, DataRegularSeason20242025!$E$3:$E$1315, AF$1)</f>
        <v>81</v>
      </c>
      <c r="AG186" s="2">
        <f>SUMIFS(DataRegularSeason20242025!$AA$3:$AA$1315,DataRegularSeason20242025!$B$3:$B$1315, "&lt;=" &amp; $A186, DataRegularSeason20242025!$D$3:$D$1315, AG$1)+SUMIFS(DataRegularSeason20242025!$AB$3:$AB$1315,DataRegularSeason20242025!$B$3:$B$1315, "&lt;=" &amp; $A186, DataRegularSeason20242025!$E$3:$E$1315, AG$1)</f>
        <v>80</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54</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72</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65</v>
      </c>
      <c r="O187" s="2">
        <f>SUMIFS(DataRegularSeason20242025!$AA$3:$AA$1315,DataRegularSeason20242025!$B$3:$B$1315, "&lt;=" &amp; $A187, DataRegularSeason20242025!$D$3:$D$1315, O$1)+SUMIFS(DataRegularSeason20242025!$AB$3:$AB$1315,DataRegularSeason20242025!$B$3:$B$1315, "&lt;=" &amp; $A187, DataRegularSeason20242025!$E$3:$E$1315, O$1)</f>
        <v>70</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45</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55</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52</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55</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70</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72</v>
      </c>
      <c r="AF187" s="2">
        <f>SUMIFS(DataRegularSeason20242025!$AA$3:$AA$1315,DataRegularSeason20242025!$B$3:$B$1315, "&lt;=" &amp; $A187, DataRegularSeason20242025!$D$3:$D$1315, AF$1)+SUMIFS(DataRegularSeason20242025!$AB$3:$AB$1315,DataRegularSeason20242025!$B$3:$B$1315, "&lt;=" &amp; $A187, DataRegularSeason20242025!$E$3:$E$1315, AF$1)</f>
        <v>81</v>
      </c>
      <c r="AG187" s="2">
        <f>SUMIFS(DataRegularSeason20242025!$AA$3:$AA$1315,DataRegularSeason20242025!$B$3:$B$1315, "&lt;=" &amp; $A187, DataRegularSeason20242025!$D$3:$D$1315, AG$1)+SUMIFS(DataRegularSeason20242025!$AB$3:$AB$1315,DataRegularSeason20242025!$B$3:$B$1315, "&lt;=" &amp; $A187, DataRegularSeason20242025!$E$3:$E$1315, AG$1)</f>
        <v>80</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54</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72</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65</v>
      </c>
      <c r="O188" s="2">
        <f>SUMIFS(DataRegularSeason20242025!$AA$3:$AA$1315,DataRegularSeason20242025!$B$3:$B$1315, "&lt;=" &amp; $A188, DataRegularSeason20242025!$D$3:$D$1315, O$1)+SUMIFS(DataRegularSeason20242025!$AB$3:$AB$1315,DataRegularSeason20242025!$B$3:$B$1315, "&lt;=" &amp; $A188, DataRegularSeason20242025!$E$3:$E$1315, O$1)</f>
        <v>70</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45</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55</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52</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55</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70</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72</v>
      </c>
      <c r="AF188" s="2">
        <f>SUMIFS(DataRegularSeason20242025!$AA$3:$AA$1315,DataRegularSeason20242025!$B$3:$B$1315, "&lt;=" &amp; $A188, DataRegularSeason20242025!$D$3:$D$1315, AF$1)+SUMIFS(DataRegularSeason20242025!$AB$3:$AB$1315,DataRegularSeason20242025!$B$3:$B$1315, "&lt;=" &amp; $A188, DataRegularSeason20242025!$E$3:$E$1315, AF$1)</f>
        <v>81</v>
      </c>
      <c r="AG188" s="2">
        <f>SUMIFS(DataRegularSeason20242025!$AA$3:$AA$1315,DataRegularSeason20242025!$B$3:$B$1315, "&lt;=" &amp; $A188, DataRegularSeason20242025!$D$3:$D$1315, AG$1)+SUMIFS(DataRegularSeason20242025!$AB$3:$AB$1315,DataRegularSeason20242025!$B$3:$B$1315, "&lt;=" &amp; $A188, DataRegularSeason20242025!$E$3:$E$1315, AG$1)</f>
        <v>80</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54</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72</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65</v>
      </c>
      <c r="O189" s="2">
        <f>SUMIFS(DataRegularSeason20242025!$AA$3:$AA$1315,DataRegularSeason20242025!$B$3:$B$1315, "&lt;=" &amp; $A189, DataRegularSeason20242025!$D$3:$D$1315, O$1)+SUMIFS(DataRegularSeason20242025!$AB$3:$AB$1315,DataRegularSeason20242025!$B$3:$B$1315, "&lt;=" &amp; $A189, DataRegularSeason20242025!$E$3:$E$1315, O$1)</f>
        <v>70</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45</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55</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52</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55</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70</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72</v>
      </c>
      <c r="AF189" s="2">
        <f>SUMIFS(DataRegularSeason20242025!$AA$3:$AA$1315,DataRegularSeason20242025!$B$3:$B$1315, "&lt;=" &amp; $A189, DataRegularSeason20242025!$D$3:$D$1315, AF$1)+SUMIFS(DataRegularSeason20242025!$AB$3:$AB$1315,DataRegularSeason20242025!$B$3:$B$1315, "&lt;=" &amp; $A189, DataRegularSeason20242025!$E$3:$E$1315, AF$1)</f>
        <v>81</v>
      </c>
      <c r="AG189" s="2">
        <f>SUMIFS(DataRegularSeason20242025!$AA$3:$AA$1315,DataRegularSeason20242025!$B$3:$B$1315, "&lt;=" &amp; $A189, DataRegularSeason20242025!$D$3:$D$1315, AG$1)+SUMIFS(DataRegularSeason20242025!$AB$3:$AB$1315,DataRegularSeason20242025!$B$3:$B$1315, "&lt;=" &amp; $A189, DataRegularSeason20242025!$E$3:$E$1315, AG$1)</f>
        <v>80</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54</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72</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65</v>
      </c>
      <c r="O190" s="2">
        <f>SUMIFS(DataRegularSeason20242025!$AA$3:$AA$1315,DataRegularSeason20242025!$B$3:$B$1315, "&lt;=" &amp; $A190, DataRegularSeason20242025!$D$3:$D$1315, O$1)+SUMIFS(DataRegularSeason20242025!$AB$3:$AB$1315,DataRegularSeason20242025!$B$3:$B$1315, "&lt;=" &amp; $A190, DataRegularSeason20242025!$E$3:$E$1315, O$1)</f>
        <v>70</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45</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55</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52</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55</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70</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72</v>
      </c>
      <c r="AF190" s="2">
        <f>SUMIFS(DataRegularSeason20242025!$AA$3:$AA$1315,DataRegularSeason20242025!$B$3:$B$1315, "&lt;=" &amp; $A190, DataRegularSeason20242025!$D$3:$D$1315, AF$1)+SUMIFS(DataRegularSeason20242025!$AB$3:$AB$1315,DataRegularSeason20242025!$B$3:$B$1315, "&lt;=" &amp; $A190, DataRegularSeason20242025!$E$3:$E$1315, AF$1)</f>
        <v>81</v>
      </c>
      <c r="AG190" s="2">
        <f>SUMIFS(DataRegularSeason20242025!$AA$3:$AA$1315,DataRegularSeason20242025!$B$3:$B$1315, "&lt;=" &amp; $A190, DataRegularSeason20242025!$D$3:$D$1315, AG$1)+SUMIFS(DataRegularSeason20242025!$AB$3:$AB$1315,DataRegularSeason20242025!$B$3:$B$1315, "&lt;=" &amp; $A190, DataRegularSeason20242025!$E$3:$E$1315, AG$1)</f>
        <v>80</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54</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72</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65</v>
      </c>
      <c r="O191" s="2">
        <f>SUMIFS(DataRegularSeason20242025!$AA$3:$AA$1315,DataRegularSeason20242025!$B$3:$B$1315, "&lt;=" &amp; $A191, DataRegularSeason20242025!$D$3:$D$1315, O$1)+SUMIFS(DataRegularSeason20242025!$AB$3:$AB$1315,DataRegularSeason20242025!$B$3:$B$1315, "&lt;=" &amp; $A191, DataRegularSeason20242025!$E$3:$E$1315, O$1)</f>
        <v>70</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45</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55</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52</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55</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70</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72</v>
      </c>
      <c r="AF191" s="2">
        <f>SUMIFS(DataRegularSeason20242025!$AA$3:$AA$1315,DataRegularSeason20242025!$B$3:$B$1315, "&lt;=" &amp; $A191, DataRegularSeason20242025!$D$3:$D$1315, AF$1)+SUMIFS(DataRegularSeason20242025!$AB$3:$AB$1315,DataRegularSeason20242025!$B$3:$B$1315, "&lt;=" &amp; $A191, DataRegularSeason20242025!$E$3:$E$1315, AF$1)</f>
        <v>81</v>
      </c>
      <c r="AG191" s="2">
        <f>SUMIFS(DataRegularSeason20242025!$AA$3:$AA$1315,DataRegularSeason20242025!$B$3:$B$1315, "&lt;=" &amp; $A191, DataRegularSeason20242025!$D$3:$D$1315, AG$1)+SUMIFS(DataRegularSeason20242025!$AB$3:$AB$1315,DataRegularSeason20242025!$B$3:$B$1315, "&lt;=" &amp; $A191, DataRegularSeason20242025!$E$3:$E$1315, AG$1)</f>
        <v>80</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54</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72</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65</v>
      </c>
      <c r="O192" s="2">
        <f>SUMIFS(DataRegularSeason20242025!$AA$3:$AA$1315,DataRegularSeason20242025!$B$3:$B$1315, "&lt;=" &amp; $A192, DataRegularSeason20242025!$D$3:$D$1315, O$1)+SUMIFS(DataRegularSeason20242025!$AB$3:$AB$1315,DataRegularSeason20242025!$B$3:$B$1315, "&lt;=" &amp; $A192, DataRegularSeason20242025!$E$3:$E$1315, O$1)</f>
        <v>70</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45</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55</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52</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55</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70</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72</v>
      </c>
      <c r="AF192" s="2">
        <f>SUMIFS(DataRegularSeason20242025!$AA$3:$AA$1315,DataRegularSeason20242025!$B$3:$B$1315, "&lt;=" &amp; $A192, DataRegularSeason20242025!$D$3:$D$1315, AF$1)+SUMIFS(DataRegularSeason20242025!$AB$3:$AB$1315,DataRegularSeason20242025!$B$3:$B$1315, "&lt;=" &amp; $A192, DataRegularSeason20242025!$E$3:$E$1315, AF$1)</f>
        <v>81</v>
      </c>
      <c r="AG192" s="2">
        <f>SUMIFS(DataRegularSeason20242025!$AA$3:$AA$1315,DataRegularSeason20242025!$B$3:$B$1315, "&lt;=" &amp; $A192, DataRegularSeason20242025!$D$3:$D$1315, AG$1)+SUMIFS(DataRegularSeason20242025!$AB$3:$AB$1315,DataRegularSeason20242025!$B$3:$B$1315, "&lt;=" &amp; $A192, DataRegularSeason20242025!$E$3:$E$1315, AG$1)</f>
        <v>80</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54</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72</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65</v>
      </c>
      <c r="O193" s="2">
        <f>SUMIFS(DataRegularSeason20242025!$AA$3:$AA$1315,DataRegularSeason20242025!$B$3:$B$1315, "&lt;=" &amp; $A193, DataRegularSeason20242025!$D$3:$D$1315, O$1)+SUMIFS(DataRegularSeason20242025!$AB$3:$AB$1315,DataRegularSeason20242025!$B$3:$B$1315, "&lt;=" &amp; $A193, DataRegularSeason20242025!$E$3:$E$1315, O$1)</f>
        <v>70</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45</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55</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52</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55</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70</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72</v>
      </c>
      <c r="AF193" s="2">
        <f>SUMIFS(DataRegularSeason20242025!$AA$3:$AA$1315,DataRegularSeason20242025!$B$3:$B$1315, "&lt;=" &amp; $A193, DataRegularSeason20242025!$D$3:$D$1315, AF$1)+SUMIFS(DataRegularSeason20242025!$AB$3:$AB$1315,DataRegularSeason20242025!$B$3:$B$1315, "&lt;=" &amp; $A193, DataRegularSeason20242025!$E$3:$E$1315, AF$1)</f>
        <v>81</v>
      </c>
      <c r="AG193" s="2">
        <f>SUMIFS(DataRegularSeason20242025!$AA$3:$AA$1315,DataRegularSeason20242025!$B$3:$B$1315, "&lt;=" &amp; $A193, DataRegularSeason20242025!$D$3:$D$1315, AG$1)+SUMIFS(DataRegularSeason20242025!$AB$3:$AB$1315,DataRegularSeason20242025!$B$3:$B$1315, "&lt;=" &amp; $A193, DataRegularSeason20242025!$E$3:$E$1315, AG$1)</f>
        <v>80</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54</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72</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65</v>
      </c>
      <c r="O194" s="2">
        <f>SUMIFS(DataRegularSeason20242025!$AA$3:$AA$1315,DataRegularSeason20242025!$B$3:$B$1315, "&lt;=" &amp; $A194, DataRegularSeason20242025!$D$3:$D$1315, O$1)+SUMIFS(DataRegularSeason20242025!$AB$3:$AB$1315,DataRegularSeason20242025!$B$3:$B$1315, "&lt;=" &amp; $A194, DataRegularSeason20242025!$E$3:$E$1315, O$1)</f>
        <v>70</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45</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55</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52</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55</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70</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72</v>
      </c>
      <c r="AF194" s="2">
        <f>SUMIFS(DataRegularSeason20242025!$AA$3:$AA$1315,DataRegularSeason20242025!$B$3:$B$1315, "&lt;=" &amp; $A194, DataRegularSeason20242025!$D$3:$D$1315, AF$1)+SUMIFS(DataRegularSeason20242025!$AB$3:$AB$1315,DataRegularSeason20242025!$B$3:$B$1315, "&lt;=" &amp; $A194, DataRegularSeason20242025!$E$3:$E$1315, AF$1)</f>
        <v>81</v>
      </c>
      <c r="AG194" s="2">
        <f>SUMIFS(DataRegularSeason20242025!$AA$3:$AA$1315,DataRegularSeason20242025!$B$3:$B$1315, "&lt;=" &amp; $A194, DataRegularSeason20242025!$D$3:$D$1315, AG$1)+SUMIFS(DataRegularSeason20242025!$AB$3:$AB$1315,DataRegularSeason20242025!$B$3:$B$1315, "&lt;=" &amp; $A194, DataRegularSeason20242025!$E$3:$E$1315, AG$1)</f>
        <v>80</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54</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72</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65</v>
      </c>
      <c r="O195" s="2">
        <f>SUMIFS(DataRegularSeason20242025!$AA$3:$AA$1315,DataRegularSeason20242025!$B$3:$B$1315, "&lt;=" &amp; $A195, DataRegularSeason20242025!$D$3:$D$1315, O$1)+SUMIFS(DataRegularSeason20242025!$AB$3:$AB$1315,DataRegularSeason20242025!$B$3:$B$1315, "&lt;=" &amp; $A195, DataRegularSeason20242025!$E$3:$E$1315, O$1)</f>
        <v>70</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45</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55</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52</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55</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70</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72</v>
      </c>
      <c r="AF195" s="2">
        <f>SUMIFS(DataRegularSeason20242025!$AA$3:$AA$1315,DataRegularSeason20242025!$B$3:$B$1315, "&lt;=" &amp; $A195, DataRegularSeason20242025!$D$3:$D$1315, AF$1)+SUMIFS(DataRegularSeason20242025!$AB$3:$AB$1315,DataRegularSeason20242025!$B$3:$B$1315, "&lt;=" &amp; $A195, DataRegularSeason20242025!$E$3:$E$1315, AF$1)</f>
        <v>81</v>
      </c>
      <c r="AG195" s="2">
        <f>SUMIFS(DataRegularSeason20242025!$AA$3:$AA$1315,DataRegularSeason20242025!$B$3:$B$1315, "&lt;=" &amp; $A195, DataRegularSeason20242025!$D$3:$D$1315, AG$1)+SUMIFS(DataRegularSeason20242025!$AB$3:$AB$1315,DataRegularSeason20242025!$B$3:$B$1315, "&lt;=" &amp; $A195, DataRegularSeason20242025!$E$3:$E$1315, AG$1)</f>
        <v>80</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54</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72</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65</v>
      </c>
      <c r="O196" s="2">
        <f>SUMIFS(DataRegularSeason20242025!$AA$3:$AA$1315,DataRegularSeason20242025!$B$3:$B$1315, "&lt;=" &amp; $A196, DataRegularSeason20242025!$D$3:$D$1315, O$1)+SUMIFS(DataRegularSeason20242025!$AB$3:$AB$1315,DataRegularSeason20242025!$B$3:$B$1315, "&lt;=" &amp; $A196, DataRegularSeason20242025!$E$3:$E$1315, O$1)</f>
        <v>70</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45</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55</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52</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55</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70</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72</v>
      </c>
      <c r="AF196" s="2">
        <f>SUMIFS(DataRegularSeason20242025!$AA$3:$AA$1315,DataRegularSeason20242025!$B$3:$B$1315, "&lt;=" &amp; $A196, DataRegularSeason20242025!$D$3:$D$1315, AF$1)+SUMIFS(DataRegularSeason20242025!$AB$3:$AB$1315,DataRegularSeason20242025!$B$3:$B$1315, "&lt;=" &amp; $A196, DataRegularSeason20242025!$E$3:$E$1315, AF$1)</f>
        <v>81</v>
      </c>
      <c r="AG196" s="2">
        <f>SUMIFS(DataRegularSeason20242025!$AA$3:$AA$1315,DataRegularSeason20242025!$B$3:$B$1315, "&lt;=" &amp; $A196, DataRegularSeason20242025!$D$3:$D$1315, AG$1)+SUMIFS(DataRegularSeason20242025!$AB$3:$AB$1315,DataRegularSeason20242025!$B$3:$B$1315, "&lt;=" &amp; $A196, DataRegularSeason20242025!$E$3:$E$1315, AG$1)</f>
        <v>80</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54</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72</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65</v>
      </c>
      <c r="O197" s="2">
        <f>SUMIFS(DataRegularSeason20242025!$AA$3:$AA$1315,DataRegularSeason20242025!$B$3:$B$1315, "&lt;=" &amp; $A197, DataRegularSeason20242025!$D$3:$D$1315, O$1)+SUMIFS(DataRegularSeason20242025!$AB$3:$AB$1315,DataRegularSeason20242025!$B$3:$B$1315, "&lt;=" &amp; $A197, DataRegularSeason20242025!$E$3:$E$1315, O$1)</f>
        <v>70</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45</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55</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52</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55</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70</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72</v>
      </c>
      <c r="AF197" s="2">
        <f>SUMIFS(DataRegularSeason20242025!$AA$3:$AA$1315,DataRegularSeason20242025!$B$3:$B$1315, "&lt;=" &amp; $A197, DataRegularSeason20242025!$D$3:$D$1315, AF$1)+SUMIFS(DataRegularSeason20242025!$AB$3:$AB$1315,DataRegularSeason20242025!$B$3:$B$1315, "&lt;=" &amp; $A197, DataRegularSeason20242025!$E$3:$E$1315, AF$1)</f>
        <v>81</v>
      </c>
      <c r="AG197" s="2">
        <f>SUMIFS(DataRegularSeason20242025!$AA$3:$AA$1315,DataRegularSeason20242025!$B$3:$B$1315, "&lt;=" &amp; $A197, DataRegularSeason20242025!$D$3:$D$1315, AG$1)+SUMIFS(DataRegularSeason20242025!$AB$3:$AB$1315,DataRegularSeason20242025!$B$3:$B$1315, "&lt;=" &amp; $A197, DataRegularSeason20242025!$E$3:$E$1315, AG$1)</f>
        <v>80</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54</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72</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65</v>
      </c>
      <c r="O198" s="2">
        <f>SUMIFS(DataRegularSeason20242025!$AA$3:$AA$1315,DataRegularSeason20242025!$B$3:$B$1315, "&lt;=" &amp; $A198, DataRegularSeason20242025!$D$3:$D$1315, O$1)+SUMIFS(DataRegularSeason20242025!$AB$3:$AB$1315,DataRegularSeason20242025!$B$3:$B$1315, "&lt;=" &amp; $A198, DataRegularSeason20242025!$E$3:$E$1315, O$1)</f>
        <v>70</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45</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55</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52</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55</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70</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72</v>
      </c>
      <c r="AF198" s="2">
        <f>SUMIFS(DataRegularSeason20242025!$AA$3:$AA$1315,DataRegularSeason20242025!$B$3:$B$1315, "&lt;=" &amp; $A198, DataRegularSeason20242025!$D$3:$D$1315, AF$1)+SUMIFS(DataRegularSeason20242025!$AB$3:$AB$1315,DataRegularSeason20242025!$B$3:$B$1315, "&lt;=" &amp; $A198, DataRegularSeason20242025!$E$3:$E$1315, AF$1)</f>
        <v>81</v>
      </c>
      <c r="AG198" s="2">
        <f>SUMIFS(DataRegularSeason20242025!$AA$3:$AA$1315,DataRegularSeason20242025!$B$3:$B$1315, "&lt;=" &amp; $A198, DataRegularSeason20242025!$D$3:$D$1315, AG$1)+SUMIFS(DataRegularSeason20242025!$AB$3:$AB$1315,DataRegularSeason20242025!$B$3:$B$1315, "&lt;=" &amp; $A198, DataRegularSeason20242025!$E$3:$E$1315, AG$1)</f>
        <v>80</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54</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72</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65</v>
      </c>
      <c r="O199" s="2">
        <f>SUMIFS(DataRegularSeason20242025!$AA$3:$AA$1315,DataRegularSeason20242025!$B$3:$B$1315, "&lt;=" &amp; $A199, DataRegularSeason20242025!$D$3:$D$1315, O$1)+SUMIFS(DataRegularSeason20242025!$AB$3:$AB$1315,DataRegularSeason20242025!$B$3:$B$1315, "&lt;=" &amp; $A199, DataRegularSeason20242025!$E$3:$E$1315, O$1)</f>
        <v>70</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45</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55</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52</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55</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70</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72</v>
      </c>
      <c r="AF199" s="2">
        <f>SUMIFS(DataRegularSeason20242025!$AA$3:$AA$1315,DataRegularSeason20242025!$B$3:$B$1315, "&lt;=" &amp; $A199, DataRegularSeason20242025!$D$3:$D$1315, AF$1)+SUMIFS(DataRegularSeason20242025!$AB$3:$AB$1315,DataRegularSeason20242025!$B$3:$B$1315, "&lt;=" &amp; $A199, DataRegularSeason20242025!$E$3:$E$1315, AF$1)</f>
        <v>81</v>
      </c>
      <c r="AG199" s="2">
        <f>SUMIFS(DataRegularSeason20242025!$AA$3:$AA$1315,DataRegularSeason20242025!$B$3:$B$1315, "&lt;=" &amp; $A199, DataRegularSeason20242025!$D$3:$D$1315, AG$1)+SUMIFS(DataRegularSeason20242025!$AB$3:$AB$1315,DataRegularSeason20242025!$B$3:$B$1315, "&lt;=" &amp; $A199, DataRegularSeason20242025!$E$3:$E$1315, AG$1)</f>
        <v>80</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54</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72</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65</v>
      </c>
      <c r="O200" s="2">
        <f>SUMIFS(DataRegularSeason20242025!$AA$3:$AA$1315,DataRegularSeason20242025!$B$3:$B$1315, "&lt;=" &amp; $A200, DataRegularSeason20242025!$D$3:$D$1315, O$1)+SUMIFS(DataRegularSeason20242025!$AB$3:$AB$1315,DataRegularSeason20242025!$B$3:$B$1315, "&lt;=" &amp; $A200, DataRegularSeason20242025!$E$3:$E$1315, O$1)</f>
        <v>70</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45</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55</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52</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55</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70</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72</v>
      </c>
      <c r="AF200" s="2">
        <f>SUMIFS(DataRegularSeason20242025!$AA$3:$AA$1315,DataRegularSeason20242025!$B$3:$B$1315, "&lt;=" &amp; $A200, DataRegularSeason20242025!$D$3:$D$1315, AF$1)+SUMIFS(DataRegularSeason20242025!$AB$3:$AB$1315,DataRegularSeason20242025!$B$3:$B$1315, "&lt;=" &amp; $A200, DataRegularSeason20242025!$E$3:$E$1315, AF$1)</f>
        <v>81</v>
      </c>
      <c r="AG200" s="2">
        <f>SUMIFS(DataRegularSeason20242025!$AA$3:$AA$1315,DataRegularSeason20242025!$B$3:$B$1315, "&lt;=" &amp; $A200, DataRegularSeason20242025!$D$3:$D$1315, AG$1)+SUMIFS(DataRegularSeason20242025!$AB$3:$AB$1315,DataRegularSeason20242025!$B$3:$B$1315, "&lt;=" &amp; $A200, DataRegularSeason20242025!$E$3:$E$1315, AG$1)</f>
        <v>80</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54</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72</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65</v>
      </c>
      <c r="O201" s="2">
        <f>SUMIFS(DataRegularSeason20242025!$AA$3:$AA$1315,DataRegularSeason20242025!$B$3:$B$1315, "&lt;=" &amp; $A201, DataRegularSeason20242025!$D$3:$D$1315, O$1)+SUMIFS(DataRegularSeason20242025!$AB$3:$AB$1315,DataRegularSeason20242025!$B$3:$B$1315, "&lt;=" &amp; $A201, DataRegularSeason20242025!$E$3:$E$1315, O$1)</f>
        <v>70</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45</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55</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52</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55</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70</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72</v>
      </c>
      <c r="AF201" s="2">
        <f>SUMIFS(DataRegularSeason20242025!$AA$3:$AA$1315,DataRegularSeason20242025!$B$3:$B$1315, "&lt;=" &amp; $A201, DataRegularSeason20242025!$D$3:$D$1315, AF$1)+SUMIFS(DataRegularSeason20242025!$AB$3:$AB$1315,DataRegularSeason20242025!$B$3:$B$1315, "&lt;=" &amp; $A201, DataRegularSeason20242025!$E$3:$E$1315, AF$1)</f>
        <v>81</v>
      </c>
      <c r="AG201" s="2">
        <f>SUMIFS(DataRegularSeason20242025!$AA$3:$AA$1315,DataRegularSeason20242025!$B$3:$B$1315, "&lt;=" &amp; $A201, DataRegularSeason20242025!$D$3:$D$1315, AG$1)+SUMIFS(DataRegularSeason20242025!$AB$3:$AB$1315,DataRegularSeason20242025!$B$3:$B$1315, "&lt;=" &amp; $A201, DataRegularSeason20242025!$E$3:$E$1315, AG$1)</f>
        <v>80</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54</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54</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54</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54</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54</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54</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54</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54</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54</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54</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54</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54</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54</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54</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54</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54</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54</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54</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54</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54</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54</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54</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54</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54</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54</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54</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54</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54</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54</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54</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54</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54</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54</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54</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54</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54</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54</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54</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54</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54</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54</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54</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54</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54</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54</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54</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54</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54</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54</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54</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54</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54</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54</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54</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54</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54</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54</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54</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54</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54</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54</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54</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54</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54</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54</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71</v>
      </c>
      <c r="ET2">
        <f>SUMIFS(DataRegularSeason20242025!$AA$3:$AA$1315,DataRegularSeason20242025!$B$3:$B$1315, "&lt;=" &amp; ET$1, DataRegularSeason20242025!$D$3:$D$1315, $A2)+SUMIFS(DataRegularSeason20242025!$AB$3:$AB$1315,DataRegularSeason20242025!$B$3:$B$1315, "&lt;=" &amp; ET$1, DataRegularSeason20242025!$E$3:$E$1315, $A2)</f>
        <v>71</v>
      </c>
      <c r="EU2">
        <f>SUMIFS(DataRegularSeason20242025!$AA$3:$AA$1315,DataRegularSeason20242025!$B$3:$B$1315, "&lt;=" &amp; EU$1, DataRegularSeason20242025!$D$3:$D$1315, $A2)+SUMIFS(DataRegularSeason20242025!$AB$3:$AB$1315,DataRegularSeason20242025!$B$3:$B$1315, "&lt;=" &amp; EU$1, DataRegularSeason20242025!$E$3:$E$1315, $A2)</f>
        <v>71</v>
      </c>
      <c r="EV2">
        <f>SUMIFS(DataRegularSeason20242025!$AA$3:$AA$1315,DataRegularSeason20242025!$B$3:$B$1315, "&lt;=" &amp; EV$1, DataRegularSeason20242025!$D$3:$D$1315, $A2)+SUMIFS(DataRegularSeason20242025!$AB$3:$AB$1315,DataRegularSeason20242025!$B$3:$B$1315, "&lt;=" &amp; EV$1, DataRegularSeason20242025!$E$3:$E$1315, $A2)</f>
        <v>71</v>
      </c>
      <c r="EW2">
        <f>SUMIFS(DataRegularSeason20242025!$AA$3:$AA$1315,DataRegularSeason20242025!$B$3:$B$1315, "&lt;=" &amp; EW$1, DataRegularSeason20242025!$D$3:$D$1315, $A2)+SUMIFS(DataRegularSeason20242025!$AB$3:$AB$1315,DataRegularSeason20242025!$B$3:$B$1315, "&lt;=" &amp; EW$1, DataRegularSeason20242025!$E$3:$E$1315, $A2)</f>
        <v>71</v>
      </c>
      <c r="EX2">
        <f>SUMIFS(DataRegularSeason20242025!$AA$3:$AA$1315,DataRegularSeason20242025!$B$3:$B$1315, "&lt;=" &amp; EX$1, DataRegularSeason20242025!$D$3:$D$1315, $A2)+SUMIFS(DataRegularSeason20242025!$AB$3:$AB$1315,DataRegularSeason20242025!$B$3:$B$1315, "&lt;=" &amp; EX$1, DataRegularSeason20242025!$E$3:$E$1315, $A2)</f>
        <v>71</v>
      </c>
      <c r="EY2">
        <f>SUMIFS(DataRegularSeason20242025!$AA$3:$AA$1315,DataRegularSeason20242025!$B$3:$B$1315, "&lt;=" &amp; EY$1, DataRegularSeason20242025!$D$3:$D$1315, $A2)+SUMIFS(DataRegularSeason20242025!$AB$3:$AB$1315,DataRegularSeason20242025!$B$3:$B$1315, "&lt;=" &amp; EY$1, DataRegularSeason20242025!$E$3:$E$1315, $A2)</f>
        <v>71</v>
      </c>
      <c r="EZ2">
        <f>SUMIFS(DataRegularSeason20242025!$AA$3:$AA$1315,DataRegularSeason20242025!$B$3:$B$1315, "&lt;=" &amp; EZ$1, DataRegularSeason20242025!$D$3:$D$1315, $A2)+SUMIFS(DataRegularSeason20242025!$AB$3:$AB$1315,DataRegularSeason20242025!$B$3:$B$1315, "&lt;=" &amp; EZ$1, DataRegularSeason20242025!$E$3:$E$1315, $A2)</f>
        <v>71</v>
      </c>
      <c r="FA2">
        <f>SUMIFS(DataRegularSeason20242025!$AA$3:$AA$1315,DataRegularSeason20242025!$B$3:$B$1315, "&lt;=" &amp; FA$1, DataRegularSeason20242025!$D$3:$D$1315, $A2)+SUMIFS(DataRegularSeason20242025!$AB$3:$AB$1315,DataRegularSeason20242025!$B$3:$B$1315, "&lt;=" &amp; FA$1, DataRegularSeason20242025!$E$3:$E$1315, $A2)</f>
        <v>71</v>
      </c>
      <c r="FB2">
        <f>SUMIFS(DataRegularSeason20242025!$AA$3:$AA$1315,DataRegularSeason20242025!$B$3:$B$1315, "&lt;=" &amp; FB$1, DataRegularSeason20242025!$D$3:$D$1315, $A2)+SUMIFS(DataRegularSeason20242025!$AB$3:$AB$1315,DataRegularSeason20242025!$B$3:$B$1315, "&lt;=" &amp; FB$1, DataRegularSeason20242025!$E$3:$E$1315, $A2)</f>
        <v>71</v>
      </c>
      <c r="FC2">
        <f>SUMIFS(DataRegularSeason20242025!$AA$3:$AA$1315,DataRegularSeason20242025!$B$3:$B$1315, "&lt;=" &amp; FC$1, DataRegularSeason20242025!$D$3:$D$1315, $A2)+SUMIFS(DataRegularSeason20242025!$AB$3:$AB$1315,DataRegularSeason20242025!$B$3:$B$1315, "&lt;=" &amp; FC$1, DataRegularSeason20242025!$E$3:$E$1315, $A2)</f>
        <v>71</v>
      </c>
      <c r="FD2">
        <f>SUMIFS(DataRegularSeason20242025!$AA$3:$AA$1315,DataRegularSeason20242025!$B$3:$B$1315, "&lt;=" &amp; FD$1, DataRegularSeason20242025!$D$3:$D$1315, $A2)+SUMIFS(DataRegularSeason20242025!$AB$3:$AB$1315,DataRegularSeason20242025!$B$3:$B$1315, "&lt;=" &amp; FD$1, DataRegularSeason20242025!$E$3:$E$1315, $A2)</f>
        <v>71</v>
      </c>
      <c r="FE2">
        <f>SUMIFS(DataRegularSeason20242025!$AA$3:$AA$1315,DataRegularSeason20242025!$B$3:$B$1315, "&lt;=" &amp; FE$1, DataRegularSeason20242025!$D$3:$D$1315, $A2)+SUMIFS(DataRegularSeason20242025!$AB$3:$AB$1315,DataRegularSeason20242025!$B$3:$B$1315, "&lt;=" &amp; FE$1, DataRegularSeason20242025!$E$3:$E$1315, $A2)</f>
        <v>71</v>
      </c>
      <c r="FF2">
        <f>SUMIFS(DataRegularSeason20242025!$AA$3:$AA$1315,DataRegularSeason20242025!$B$3:$B$1315, "&lt;=" &amp; FF$1, DataRegularSeason20242025!$D$3:$D$1315, $A2)+SUMIFS(DataRegularSeason20242025!$AB$3:$AB$1315,DataRegularSeason20242025!$B$3:$B$1315, "&lt;=" &amp; FF$1, DataRegularSeason20242025!$E$3:$E$1315, $A2)</f>
        <v>71</v>
      </c>
      <c r="FG2">
        <f>SUMIFS(DataRegularSeason20242025!$AA$3:$AA$1315,DataRegularSeason20242025!$B$3:$B$1315, "&lt;=" &amp; FG$1, DataRegularSeason20242025!$D$3:$D$1315, $A2)+SUMIFS(DataRegularSeason20242025!$AB$3:$AB$1315,DataRegularSeason20242025!$B$3:$B$1315, "&lt;=" &amp; FG$1, DataRegularSeason20242025!$E$3:$E$1315, $A2)</f>
        <v>71</v>
      </c>
      <c r="FH2">
        <f>SUMIFS(DataRegularSeason20242025!$AA$3:$AA$1315,DataRegularSeason20242025!$B$3:$B$1315, "&lt;=" &amp; FH$1, DataRegularSeason20242025!$D$3:$D$1315, $A2)+SUMIFS(DataRegularSeason20242025!$AB$3:$AB$1315,DataRegularSeason20242025!$B$3:$B$1315, "&lt;=" &amp; FH$1, DataRegularSeason20242025!$E$3:$E$1315, $A2)</f>
        <v>71</v>
      </c>
      <c r="FI2">
        <f>SUMIFS(DataRegularSeason20242025!$AA$3:$AA$1315,DataRegularSeason20242025!$B$3:$B$1315, "&lt;=" &amp; FI$1, DataRegularSeason20242025!$D$3:$D$1315, $A2)+SUMIFS(DataRegularSeason20242025!$AB$3:$AB$1315,DataRegularSeason20242025!$B$3:$B$1315, "&lt;=" &amp; FI$1, DataRegularSeason20242025!$E$3:$E$1315, $A2)</f>
        <v>71</v>
      </c>
      <c r="FJ2">
        <f>SUMIFS(DataRegularSeason20242025!$AA$3:$AA$1315,DataRegularSeason20242025!$B$3:$B$1315, "&lt;=" &amp; FJ$1, DataRegularSeason20242025!$D$3:$D$1315, $A2)+SUMIFS(DataRegularSeason20242025!$AB$3:$AB$1315,DataRegularSeason20242025!$B$3:$B$1315, "&lt;=" &amp; FJ$1, DataRegularSeason20242025!$E$3:$E$1315, $A2)</f>
        <v>71</v>
      </c>
      <c r="FK2">
        <f>SUMIFS(DataRegularSeason20242025!$AA$3:$AA$1315,DataRegularSeason20242025!$B$3:$B$1315, "&lt;=" &amp; FK$1, DataRegularSeason20242025!$D$3:$D$1315, $A2)+SUMIFS(DataRegularSeason20242025!$AB$3:$AB$1315,DataRegularSeason20242025!$B$3:$B$1315, "&lt;=" &amp; FK$1, DataRegularSeason20242025!$E$3:$E$1315, $A2)</f>
        <v>71</v>
      </c>
      <c r="FL2">
        <f>SUMIFS(DataRegularSeason20242025!$AA$3:$AA$1315,DataRegularSeason20242025!$B$3:$B$1315, "&lt;=" &amp; FL$1, DataRegularSeason20242025!$D$3:$D$1315, $A2)+SUMIFS(DataRegularSeason20242025!$AB$3:$AB$1315,DataRegularSeason20242025!$B$3:$B$1315, "&lt;=" &amp; FL$1, DataRegularSeason20242025!$E$3:$E$1315, $A2)</f>
        <v>71</v>
      </c>
      <c r="FM2">
        <f>SUMIFS(DataRegularSeason20242025!$AA$3:$AA$1315,DataRegularSeason20242025!$B$3:$B$1315, "&lt;=" &amp; FM$1, DataRegularSeason20242025!$D$3:$D$1315, $A2)+SUMIFS(DataRegularSeason20242025!$AB$3:$AB$1315,DataRegularSeason20242025!$B$3:$B$1315, "&lt;=" &amp; FM$1, DataRegularSeason20242025!$E$3:$E$1315, $A2)</f>
        <v>71</v>
      </c>
      <c r="FN2">
        <f>SUMIFS(DataRegularSeason20242025!$AA$3:$AA$1315,DataRegularSeason20242025!$B$3:$B$1315, "&lt;=" &amp; FN$1, DataRegularSeason20242025!$D$3:$D$1315, $A2)+SUMIFS(DataRegularSeason20242025!$AB$3:$AB$1315,DataRegularSeason20242025!$B$3:$B$1315, "&lt;=" &amp; FN$1, DataRegularSeason20242025!$E$3:$E$1315, $A2)</f>
        <v>71</v>
      </c>
      <c r="FO2">
        <f>SUMIFS(DataRegularSeason20242025!$AA$3:$AA$1315,DataRegularSeason20242025!$B$3:$B$1315, "&lt;=" &amp; FO$1, DataRegularSeason20242025!$D$3:$D$1315, $A2)+SUMIFS(DataRegularSeason20242025!$AB$3:$AB$1315,DataRegularSeason20242025!$B$3:$B$1315, "&lt;=" &amp; FO$1, DataRegularSeason20242025!$E$3:$E$1315, $A2)</f>
        <v>71</v>
      </c>
      <c r="FP2">
        <f>SUMIFS(DataRegularSeason20242025!$AA$3:$AA$1315,DataRegularSeason20242025!$B$3:$B$1315, "&lt;=" &amp; FP$1, DataRegularSeason20242025!$D$3:$D$1315, $A2)+SUMIFS(DataRegularSeason20242025!$AB$3:$AB$1315,DataRegularSeason20242025!$B$3:$B$1315, "&lt;=" &amp; FP$1, DataRegularSeason20242025!$E$3:$E$1315, $A2)</f>
        <v>71</v>
      </c>
      <c r="FQ2">
        <f>SUMIFS(DataRegularSeason20242025!$AA$3:$AA$1315,DataRegularSeason20242025!$B$3:$B$1315, "&lt;=" &amp; FQ$1, DataRegularSeason20242025!$D$3:$D$1315, $A2)+SUMIFS(DataRegularSeason20242025!$AB$3:$AB$1315,DataRegularSeason20242025!$B$3:$B$1315, "&lt;=" &amp; FQ$1, DataRegularSeason20242025!$E$3:$E$1315, $A2)</f>
        <v>71</v>
      </c>
      <c r="FR2">
        <f>SUMIFS(DataRegularSeason20242025!$AA$3:$AA$1315,DataRegularSeason20242025!$B$3:$B$1315, "&lt;=" &amp; FR$1, DataRegularSeason20242025!$D$3:$D$1315, $A2)+SUMIFS(DataRegularSeason20242025!$AB$3:$AB$1315,DataRegularSeason20242025!$B$3:$B$1315, "&lt;=" &amp; FR$1, DataRegularSeason20242025!$E$3:$E$1315, $A2)</f>
        <v>71</v>
      </c>
      <c r="FS2">
        <f>SUMIFS(DataRegularSeason20242025!$AA$3:$AA$1315,DataRegularSeason20242025!$B$3:$B$1315, "&lt;=" &amp; FS$1, DataRegularSeason20242025!$D$3:$D$1315, $A2)+SUMIFS(DataRegularSeason20242025!$AB$3:$AB$1315,DataRegularSeason20242025!$B$3:$B$1315, "&lt;=" &amp; FS$1, DataRegularSeason20242025!$E$3:$E$1315, $A2)</f>
        <v>71</v>
      </c>
      <c r="FT2">
        <f>SUMIFS(DataRegularSeason20242025!$AA$3:$AA$1315,DataRegularSeason20242025!$B$3:$B$1315, "&lt;=" &amp; FT$1, DataRegularSeason20242025!$D$3:$D$1315, $A2)+SUMIFS(DataRegularSeason20242025!$AB$3:$AB$1315,DataRegularSeason20242025!$B$3:$B$1315, "&lt;=" &amp; FT$1, DataRegularSeason20242025!$E$3:$E$1315, $A2)</f>
        <v>71</v>
      </c>
      <c r="FU2">
        <f>SUMIFS(DataRegularSeason20242025!$AA$3:$AA$1315,DataRegularSeason20242025!$B$3:$B$1315, "&lt;=" &amp; FU$1, DataRegularSeason20242025!$D$3:$D$1315, $A2)+SUMIFS(DataRegularSeason20242025!$AB$3:$AB$1315,DataRegularSeason20242025!$B$3:$B$1315, "&lt;=" &amp; FU$1, DataRegularSeason20242025!$E$3:$E$1315, $A2)</f>
        <v>71</v>
      </c>
      <c r="FV2">
        <f>SUMIFS(DataRegularSeason20242025!$AA$3:$AA$1315,DataRegularSeason20242025!$B$3:$B$1315, "&lt;=" &amp; FV$1, DataRegularSeason20242025!$D$3:$D$1315, $A2)+SUMIFS(DataRegularSeason20242025!$AB$3:$AB$1315,DataRegularSeason20242025!$B$3:$B$1315, "&lt;=" &amp; FV$1, DataRegularSeason20242025!$E$3:$E$1315, $A2)</f>
        <v>71</v>
      </c>
      <c r="FW2">
        <f>SUMIFS(DataRegularSeason20242025!$AA$3:$AA$1315,DataRegularSeason20242025!$B$3:$B$1315, "&lt;=" &amp; FW$1, DataRegularSeason20242025!$D$3:$D$1315, $A2)+SUMIFS(DataRegularSeason20242025!$AB$3:$AB$1315,DataRegularSeason20242025!$B$3:$B$1315, "&lt;=" &amp; FW$1, DataRegularSeason20242025!$E$3:$E$1315, $A2)</f>
        <v>71</v>
      </c>
      <c r="FX2">
        <f>SUMIFS(DataRegularSeason20242025!$AA$3:$AA$1315,DataRegularSeason20242025!$B$3:$B$1315, "&lt;=" &amp; FX$1, DataRegularSeason20242025!$D$3:$D$1315, $A2)+SUMIFS(DataRegularSeason20242025!$AB$3:$AB$1315,DataRegularSeason20242025!$B$3:$B$1315, "&lt;=" &amp; FX$1, DataRegularSeason20242025!$E$3:$E$1315, $A2)</f>
        <v>71</v>
      </c>
      <c r="FY2">
        <f>SUMIFS(DataRegularSeason20242025!$AA$3:$AA$1315,DataRegularSeason20242025!$B$3:$B$1315, "&lt;=" &amp; FY$1, DataRegularSeason20242025!$D$3:$D$1315, $A2)+SUMIFS(DataRegularSeason20242025!$AB$3:$AB$1315,DataRegularSeason20242025!$B$3:$B$1315, "&lt;=" &amp; FY$1, DataRegularSeason20242025!$E$3:$E$1315, $A2)</f>
        <v>71</v>
      </c>
      <c r="FZ2">
        <f>SUMIFS(DataRegularSeason20242025!$AA$3:$AA$1315,DataRegularSeason20242025!$B$3:$B$1315, "&lt;=" &amp; FZ$1, DataRegularSeason20242025!$D$3:$D$1315, $A2)+SUMIFS(DataRegularSeason20242025!$AB$3:$AB$1315,DataRegularSeason20242025!$B$3:$B$1315, "&lt;=" &amp; FZ$1, DataRegularSeason20242025!$E$3:$E$1315, $A2)</f>
        <v>71</v>
      </c>
      <c r="GA2">
        <f>SUMIFS(DataRegularSeason20242025!$AA$3:$AA$1315,DataRegularSeason20242025!$B$3:$B$1315, "&lt;=" &amp; GA$1, DataRegularSeason20242025!$D$3:$D$1315, $A2)+SUMIFS(DataRegularSeason20242025!$AB$3:$AB$1315,DataRegularSeason20242025!$B$3:$B$1315, "&lt;=" &amp; GA$1, DataRegularSeason20242025!$E$3:$E$1315, $A2)</f>
        <v>71</v>
      </c>
      <c r="GB2">
        <f>SUMIFS(DataRegularSeason20242025!$AA$3:$AA$1315,DataRegularSeason20242025!$B$3:$B$1315, "&lt;=" &amp; GB$1, DataRegularSeason20242025!$D$3:$D$1315, $A2)+SUMIFS(DataRegularSeason20242025!$AB$3:$AB$1315,DataRegularSeason20242025!$B$3:$B$1315, "&lt;=" &amp; GB$1, DataRegularSeason20242025!$E$3:$E$1315, $A2)</f>
        <v>71</v>
      </c>
      <c r="GC2">
        <f>SUMIFS(DataRegularSeason20242025!$AA$3:$AA$1315,DataRegularSeason20242025!$B$3:$B$1315, "&lt;=" &amp; GC$1, DataRegularSeason20242025!$D$3:$D$1315, $A2)+SUMIFS(DataRegularSeason20242025!$AB$3:$AB$1315,DataRegularSeason20242025!$B$3:$B$1315, "&lt;=" &amp; GC$1, DataRegularSeason20242025!$E$3:$E$1315, $A2)</f>
        <v>71</v>
      </c>
      <c r="GD2">
        <f>SUMIFS(DataRegularSeason20242025!$AA$3:$AA$1315,DataRegularSeason20242025!$B$3:$B$1315, "&lt;=" &amp; GD$1, DataRegularSeason20242025!$D$3:$D$1315, $A2)+SUMIFS(DataRegularSeason20242025!$AB$3:$AB$1315,DataRegularSeason20242025!$B$3:$B$1315, "&lt;=" &amp; GD$1, DataRegularSeason20242025!$E$3:$E$1315, $A2)</f>
        <v>71</v>
      </c>
      <c r="GE2">
        <f>SUMIFS(DataRegularSeason20242025!$AA$3:$AA$1315,DataRegularSeason20242025!$B$3:$B$1315, "&lt;=" &amp; GE$1, DataRegularSeason20242025!$D$3:$D$1315, $A2)+SUMIFS(DataRegularSeason20242025!$AB$3:$AB$1315,DataRegularSeason20242025!$B$3:$B$1315, "&lt;=" &amp; GE$1, DataRegularSeason20242025!$E$3:$E$1315, $A2)</f>
        <v>71</v>
      </c>
      <c r="GF2">
        <f>SUMIFS(DataRegularSeason20242025!$AA$3:$AA$1315,DataRegularSeason20242025!$B$3:$B$1315, "&lt;=" &amp; GF$1, DataRegularSeason20242025!$D$3:$D$1315, $A2)+SUMIFS(DataRegularSeason20242025!$AB$3:$AB$1315,DataRegularSeason20242025!$B$3:$B$1315, "&lt;=" &amp; GF$1, DataRegularSeason20242025!$E$3:$E$1315, $A2)</f>
        <v>71</v>
      </c>
      <c r="GG2">
        <f>SUMIFS(DataRegularSeason20242025!$AA$3:$AA$1315,DataRegularSeason20242025!$B$3:$B$1315, "&lt;=" &amp; GG$1, DataRegularSeason20242025!$D$3:$D$1315, $A2)+SUMIFS(DataRegularSeason20242025!$AB$3:$AB$1315,DataRegularSeason20242025!$B$3:$B$1315, "&lt;=" &amp; GG$1, DataRegularSeason20242025!$E$3:$E$1315, $A2)</f>
        <v>71</v>
      </c>
      <c r="GH2">
        <f>SUMIFS(DataRegularSeason20242025!$AA$3:$AA$1315,DataRegularSeason20242025!$B$3:$B$1315, "&lt;=" &amp; GH$1, DataRegularSeason20242025!$D$3:$D$1315, $A2)+SUMIFS(DataRegularSeason20242025!$AB$3:$AB$1315,DataRegularSeason20242025!$B$3:$B$1315, "&lt;=" &amp; GH$1, DataRegularSeason20242025!$E$3:$E$1315, $A2)</f>
        <v>71</v>
      </c>
      <c r="GI2">
        <f>SUMIFS(DataRegularSeason20242025!$AA$3:$AA$1315,DataRegularSeason20242025!$B$3:$B$1315, "&lt;=" &amp; GI$1, DataRegularSeason20242025!$D$3:$D$1315, $A2)+SUMIFS(DataRegularSeason20242025!$AB$3:$AB$1315,DataRegularSeason20242025!$B$3:$B$1315, "&lt;=" &amp; GI$1, DataRegularSeason20242025!$E$3:$E$1315, $A2)</f>
        <v>71</v>
      </c>
      <c r="GJ2">
        <f>SUMIFS(DataRegularSeason20242025!$AA$3:$AA$1315,DataRegularSeason20242025!$B$3:$B$1315, "&lt;=" &amp; GJ$1, DataRegularSeason20242025!$D$3:$D$1315, $A2)+SUMIFS(DataRegularSeason20242025!$AB$3:$AB$1315,DataRegularSeason20242025!$B$3:$B$1315, "&lt;=" &amp; GJ$1, DataRegularSeason20242025!$E$3:$E$1315, $A2)</f>
        <v>71</v>
      </c>
      <c r="GK2">
        <f>SUMIFS(DataRegularSeason20242025!$AA$3:$AA$1315,DataRegularSeason20242025!$B$3:$B$1315, "&lt;=" &amp; GK$1, DataRegularSeason20242025!$D$3:$D$1315, $A2)+SUMIFS(DataRegularSeason20242025!$AB$3:$AB$1315,DataRegularSeason20242025!$B$3:$B$1315, "&lt;=" &amp; GK$1, DataRegularSeason20242025!$E$3:$E$1315, $A2)</f>
        <v>71</v>
      </c>
      <c r="GL2">
        <f>SUMIFS(DataRegularSeason20242025!$AA$3:$AA$1315,DataRegularSeason20242025!$B$3:$B$1315, "&lt;=" &amp; GL$1, DataRegularSeason20242025!$D$3:$D$1315, $A2)+SUMIFS(DataRegularSeason20242025!$AB$3:$AB$1315,DataRegularSeason20242025!$B$3:$B$1315, "&lt;=" &amp; GL$1, DataRegularSeason20242025!$E$3:$E$1315, $A2)</f>
        <v>71</v>
      </c>
      <c r="GM2">
        <f>SUMIFS(DataRegularSeason20242025!$AA$3:$AA$1315,DataRegularSeason20242025!$B$3:$B$1315, "&lt;=" &amp; GM$1, DataRegularSeason20242025!$D$3:$D$1315, $A2)+SUMIFS(DataRegularSeason20242025!$AB$3:$AB$1315,DataRegularSeason20242025!$B$3:$B$1315, "&lt;=" &amp; GM$1, DataRegularSeason20242025!$E$3:$E$1315, $A2)</f>
        <v>71</v>
      </c>
      <c r="GN2">
        <f>SUMIFS(DataRegularSeason20242025!$AA$3:$AA$1315,DataRegularSeason20242025!$B$3:$B$1315, "&lt;=" &amp; GN$1, DataRegularSeason20242025!$D$3:$D$1315, $A2)+SUMIFS(DataRegularSeason20242025!$AB$3:$AB$1315,DataRegularSeason20242025!$B$3:$B$1315, "&lt;=" &amp; GN$1, DataRegularSeason20242025!$E$3:$E$1315, $A2)</f>
        <v>71</v>
      </c>
      <c r="GO2">
        <f>SUMIFS(DataRegularSeason20242025!$AA$3:$AA$1315,DataRegularSeason20242025!$B$3:$B$1315, "&lt;=" &amp; GO$1, DataRegularSeason20242025!$D$3:$D$1315, $A2)+SUMIFS(DataRegularSeason20242025!$AB$3:$AB$1315,DataRegularSeason20242025!$B$3:$B$1315, "&lt;=" &amp; GO$1, DataRegularSeason20242025!$E$3:$E$1315, $A2)</f>
        <v>71</v>
      </c>
      <c r="GP2">
        <f>SUMIFS(DataRegularSeason20242025!$AA$3:$AA$1315,DataRegularSeason20242025!$B$3:$B$1315, "&lt;=" &amp; GP$1, DataRegularSeason20242025!$D$3:$D$1315, $A2)+SUMIFS(DataRegularSeason20242025!$AB$3:$AB$1315,DataRegularSeason20242025!$B$3:$B$1315, "&lt;=" &amp; GP$1, DataRegularSeason20242025!$E$3:$E$1315, $A2)</f>
        <v>71</v>
      </c>
      <c r="GQ2">
        <f>SUMIFS(DataRegularSeason20242025!$AA$3:$AA$1315,DataRegularSeason20242025!$B$3:$B$1315, "&lt;=" &amp; GQ$1, DataRegularSeason20242025!$D$3:$D$1315, $A2)+SUMIFS(DataRegularSeason20242025!$AB$3:$AB$1315,DataRegularSeason20242025!$B$3:$B$1315, "&lt;=" &amp; GQ$1, DataRegularSeason20242025!$E$3:$E$1315, $A2)</f>
        <v>71</v>
      </c>
      <c r="GR2">
        <f>SUMIFS(DataRegularSeason20242025!$AA$3:$AA$1315,DataRegularSeason20242025!$B$3:$B$1315, "&lt;=" &amp; GR$1, DataRegularSeason20242025!$D$3:$D$1315, $A2)+SUMIFS(DataRegularSeason20242025!$AB$3:$AB$1315,DataRegularSeason20242025!$B$3:$B$1315, "&lt;=" &amp; GR$1, DataRegularSeason20242025!$E$3:$E$1315, $A2)</f>
        <v>71</v>
      </c>
      <c r="GS2">
        <f>SUMIFS(DataRegularSeason20242025!$AA$3:$AA$1315,DataRegularSeason20242025!$B$3:$B$1315, "&lt;=" &amp; GS$1, DataRegularSeason20242025!$D$3:$D$1315, $A2)+SUMIFS(DataRegularSeason20242025!$AB$3:$AB$1315,DataRegularSeason20242025!$B$3:$B$1315, "&lt;=" &amp; GS$1, DataRegularSeason20242025!$E$3:$E$1315, $A2)</f>
        <v>71</v>
      </c>
      <c r="GT2">
        <f>SUMIFS(DataRegularSeason20242025!$AA$3:$AA$1315,DataRegularSeason20242025!$B$3:$B$1315, "&lt;=" &amp; GT$1, DataRegularSeason20242025!$D$3:$D$1315, $A2)+SUMIFS(DataRegularSeason20242025!$AB$3:$AB$1315,DataRegularSeason20242025!$B$3:$B$1315, "&lt;=" &amp; GT$1, DataRegularSeason20242025!$E$3:$E$1315, $A2)</f>
        <v>71</v>
      </c>
      <c r="GU2">
        <f>SUMIFS(DataRegularSeason20242025!$AA$3:$AA$1315,DataRegularSeason20242025!$B$3:$B$1315, "&lt;=" &amp; GU$1, DataRegularSeason20242025!$D$3:$D$1315, $A2)+SUMIFS(DataRegularSeason20242025!$AB$3:$AB$1315,DataRegularSeason20242025!$B$3:$B$1315, "&lt;=" &amp; GU$1, DataRegularSeason20242025!$E$3:$E$1315, $A2)</f>
        <v>71</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70</v>
      </c>
      <c r="EQ3">
        <f>SUMIFS(DataRegularSeason20242025!$AA$3:$AA$1315,DataRegularSeason20242025!$B$3:$B$1315, "&lt;=" &amp; EQ$1, DataRegularSeason20242025!$D$3:$D$1315, $A3)+SUMIFS(DataRegularSeason20242025!$AB$3:$AB$1315,DataRegularSeason20242025!$B$3:$B$1315, "&lt;=" &amp; EQ$1, DataRegularSeason20242025!$E$3:$E$1315, $A3)</f>
        <v>70</v>
      </c>
      <c r="ER3">
        <f>SUMIFS(DataRegularSeason20242025!$AA$3:$AA$1315,DataRegularSeason20242025!$B$3:$B$1315, "&lt;=" &amp; ER$1, DataRegularSeason20242025!$D$3:$D$1315, $A3)+SUMIFS(DataRegularSeason20242025!$AB$3:$AB$1315,DataRegularSeason20242025!$B$3:$B$1315, "&lt;=" &amp; ER$1, DataRegularSeason20242025!$E$3:$E$1315, $A3)</f>
        <v>70</v>
      </c>
      <c r="ES3">
        <f>SUMIFS(DataRegularSeason20242025!$AA$3:$AA$1315,DataRegularSeason20242025!$B$3:$B$1315, "&lt;=" &amp; ES$1, DataRegularSeason20242025!$D$3:$D$1315, $A3)+SUMIFS(DataRegularSeason20242025!$AB$3:$AB$1315,DataRegularSeason20242025!$B$3:$B$1315, "&lt;=" &amp; ES$1, DataRegularSeason20242025!$E$3:$E$1315, $A3)</f>
        <v>70</v>
      </c>
      <c r="ET3">
        <f>SUMIFS(DataRegularSeason20242025!$AA$3:$AA$1315,DataRegularSeason20242025!$B$3:$B$1315, "&lt;=" &amp; ET$1, DataRegularSeason20242025!$D$3:$D$1315, $A3)+SUMIFS(DataRegularSeason20242025!$AB$3:$AB$1315,DataRegularSeason20242025!$B$3:$B$1315, "&lt;=" &amp; ET$1, DataRegularSeason20242025!$E$3:$E$1315, $A3)</f>
        <v>70</v>
      </c>
      <c r="EU3">
        <f>SUMIFS(DataRegularSeason20242025!$AA$3:$AA$1315,DataRegularSeason20242025!$B$3:$B$1315, "&lt;=" &amp; EU$1, DataRegularSeason20242025!$D$3:$D$1315, $A3)+SUMIFS(DataRegularSeason20242025!$AB$3:$AB$1315,DataRegularSeason20242025!$B$3:$B$1315, "&lt;=" &amp; EU$1, DataRegularSeason20242025!$E$3:$E$1315, $A3)</f>
        <v>70</v>
      </c>
      <c r="EV3">
        <f>SUMIFS(DataRegularSeason20242025!$AA$3:$AA$1315,DataRegularSeason20242025!$B$3:$B$1315, "&lt;=" &amp; EV$1, DataRegularSeason20242025!$D$3:$D$1315, $A3)+SUMIFS(DataRegularSeason20242025!$AB$3:$AB$1315,DataRegularSeason20242025!$B$3:$B$1315, "&lt;=" &amp; EV$1, DataRegularSeason20242025!$E$3:$E$1315, $A3)</f>
        <v>70</v>
      </c>
      <c r="EW3">
        <f>SUMIFS(DataRegularSeason20242025!$AA$3:$AA$1315,DataRegularSeason20242025!$B$3:$B$1315, "&lt;=" &amp; EW$1, DataRegularSeason20242025!$D$3:$D$1315, $A3)+SUMIFS(DataRegularSeason20242025!$AB$3:$AB$1315,DataRegularSeason20242025!$B$3:$B$1315, "&lt;=" &amp; EW$1, DataRegularSeason20242025!$E$3:$E$1315, $A3)</f>
        <v>70</v>
      </c>
      <c r="EX3">
        <f>SUMIFS(DataRegularSeason20242025!$AA$3:$AA$1315,DataRegularSeason20242025!$B$3:$B$1315, "&lt;=" &amp; EX$1, DataRegularSeason20242025!$D$3:$D$1315, $A3)+SUMIFS(DataRegularSeason20242025!$AB$3:$AB$1315,DataRegularSeason20242025!$B$3:$B$1315, "&lt;=" &amp; EX$1, DataRegularSeason20242025!$E$3:$E$1315, $A3)</f>
        <v>70</v>
      </c>
      <c r="EY3">
        <f>SUMIFS(DataRegularSeason20242025!$AA$3:$AA$1315,DataRegularSeason20242025!$B$3:$B$1315, "&lt;=" &amp; EY$1, DataRegularSeason20242025!$D$3:$D$1315, $A3)+SUMIFS(DataRegularSeason20242025!$AB$3:$AB$1315,DataRegularSeason20242025!$B$3:$B$1315, "&lt;=" &amp; EY$1, DataRegularSeason20242025!$E$3:$E$1315, $A3)</f>
        <v>70</v>
      </c>
      <c r="EZ3">
        <f>SUMIFS(DataRegularSeason20242025!$AA$3:$AA$1315,DataRegularSeason20242025!$B$3:$B$1315, "&lt;=" &amp; EZ$1, DataRegularSeason20242025!$D$3:$D$1315, $A3)+SUMIFS(DataRegularSeason20242025!$AB$3:$AB$1315,DataRegularSeason20242025!$B$3:$B$1315, "&lt;=" &amp; EZ$1, DataRegularSeason20242025!$E$3:$E$1315, $A3)</f>
        <v>70</v>
      </c>
      <c r="FA3">
        <f>SUMIFS(DataRegularSeason20242025!$AA$3:$AA$1315,DataRegularSeason20242025!$B$3:$B$1315, "&lt;=" &amp; FA$1, DataRegularSeason20242025!$D$3:$D$1315, $A3)+SUMIFS(DataRegularSeason20242025!$AB$3:$AB$1315,DataRegularSeason20242025!$B$3:$B$1315, "&lt;=" &amp; FA$1, DataRegularSeason20242025!$E$3:$E$1315, $A3)</f>
        <v>70</v>
      </c>
      <c r="FB3">
        <f>SUMIFS(DataRegularSeason20242025!$AA$3:$AA$1315,DataRegularSeason20242025!$B$3:$B$1315, "&lt;=" &amp; FB$1, DataRegularSeason20242025!$D$3:$D$1315, $A3)+SUMIFS(DataRegularSeason20242025!$AB$3:$AB$1315,DataRegularSeason20242025!$B$3:$B$1315, "&lt;=" &amp; FB$1, DataRegularSeason20242025!$E$3:$E$1315, $A3)</f>
        <v>70</v>
      </c>
      <c r="FC3">
        <f>SUMIFS(DataRegularSeason20242025!$AA$3:$AA$1315,DataRegularSeason20242025!$B$3:$B$1315, "&lt;=" &amp; FC$1, DataRegularSeason20242025!$D$3:$D$1315, $A3)+SUMIFS(DataRegularSeason20242025!$AB$3:$AB$1315,DataRegularSeason20242025!$B$3:$B$1315, "&lt;=" &amp; FC$1, DataRegularSeason20242025!$E$3:$E$1315, $A3)</f>
        <v>70</v>
      </c>
      <c r="FD3">
        <f>SUMIFS(DataRegularSeason20242025!$AA$3:$AA$1315,DataRegularSeason20242025!$B$3:$B$1315, "&lt;=" &amp; FD$1, DataRegularSeason20242025!$D$3:$D$1315, $A3)+SUMIFS(DataRegularSeason20242025!$AB$3:$AB$1315,DataRegularSeason20242025!$B$3:$B$1315, "&lt;=" &amp; FD$1, DataRegularSeason20242025!$E$3:$E$1315, $A3)</f>
        <v>70</v>
      </c>
      <c r="FE3">
        <f>SUMIFS(DataRegularSeason20242025!$AA$3:$AA$1315,DataRegularSeason20242025!$B$3:$B$1315, "&lt;=" &amp; FE$1, DataRegularSeason20242025!$D$3:$D$1315, $A3)+SUMIFS(DataRegularSeason20242025!$AB$3:$AB$1315,DataRegularSeason20242025!$B$3:$B$1315, "&lt;=" &amp; FE$1, DataRegularSeason20242025!$E$3:$E$1315, $A3)</f>
        <v>70</v>
      </c>
      <c r="FF3">
        <f>SUMIFS(DataRegularSeason20242025!$AA$3:$AA$1315,DataRegularSeason20242025!$B$3:$B$1315, "&lt;=" &amp; FF$1, DataRegularSeason20242025!$D$3:$D$1315, $A3)+SUMIFS(DataRegularSeason20242025!$AB$3:$AB$1315,DataRegularSeason20242025!$B$3:$B$1315, "&lt;=" &amp; FF$1, DataRegularSeason20242025!$E$3:$E$1315, $A3)</f>
        <v>70</v>
      </c>
      <c r="FG3">
        <f>SUMIFS(DataRegularSeason20242025!$AA$3:$AA$1315,DataRegularSeason20242025!$B$3:$B$1315, "&lt;=" &amp; FG$1, DataRegularSeason20242025!$D$3:$D$1315, $A3)+SUMIFS(DataRegularSeason20242025!$AB$3:$AB$1315,DataRegularSeason20242025!$B$3:$B$1315, "&lt;=" &amp; FG$1, DataRegularSeason20242025!$E$3:$E$1315, $A3)</f>
        <v>70</v>
      </c>
      <c r="FH3">
        <f>SUMIFS(DataRegularSeason20242025!$AA$3:$AA$1315,DataRegularSeason20242025!$B$3:$B$1315, "&lt;=" &amp; FH$1, DataRegularSeason20242025!$D$3:$D$1315, $A3)+SUMIFS(DataRegularSeason20242025!$AB$3:$AB$1315,DataRegularSeason20242025!$B$3:$B$1315, "&lt;=" &amp; FH$1, DataRegularSeason20242025!$E$3:$E$1315, $A3)</f>
        <v>70</v>
      </c>
      <c r="FI3">
        <f>SUMIFS(DataRegularSeason20242025!$AA$3:$AA$1315,DataRegularSeason20242025!$B$3:$B$1315, "&lt;=" &amp; FI$1, DataRegularSeason20242025!$D$3:$D$1315, $A3)+SUMIFS(DataRegularSeason20242025!$AB$3:$AB$1315,DataRegularSeason20242025!$B$3:$B$1315, "&lt;=" &amp; FI$1, DataRegularSeason20242025!$E$3:$E$1315, $A3)</f>
        <v>70</v>
      </c>
      <c r="FJ3">
        <f>SUMIFS(DataRegularSeason20242025!$AA$3:$AA$1315,DataRegularSeason20242025!$B$3:$B$1315, "&lt;=" &amp; FJ$1, DataRegularSeason20242025!$D$3:$D$1315, $A3)+SUMIFS(DataRegularSeason20242025!$AB$3:$AB$1315,DataRegularSeason20242025!$B$3:$B$1315, "&lt;=" &amp; FJ$1, DataRegularSeason20242025!$E$3:$E$1315, $A3)</f>
        <v>70</v>
      </c>
      <c r="FK3">
        <f>SUMIFS(DataRegularSeason20242025!$AA$3:$AA$1315,DataRegularSeason20242025!$B$3:$B$1315, "&lt;=" &amp; FK$1, DataRegularSeason20242025!$D$3:$D$1315, $A3)+SUMIFS(DataRegularSeason20242025!$AB$3:$AB$1315,DataRegularSeason20242025!$B$3:$B$1315, "&lt;=" &amp; FK$1, DataRegularSeason20242025!$E$3:$E$1315, $A3)</f>
        <v>70</v>
      </c>
      <c r="FL3">
        <f>SUMIFS(DataRegularSeason20242025!$AA$3:$AA$1315,DataRegularSeason20242025!$B$3:$B$1315, "&lt;=" &amp; FL$1, DataRegularSeason20242025!$D$3:$D$1315, $A3)+SUMIFS(DataRegularSeason20242025!$AB$3:$AB$1315,DataRegularSeason20242025!$B$3:$B$1315, "&lt;=" &amp; FL$1, DataRegularSeason20242025!$E$3:$E$1315, $A3)</f>
        <v>70</v>
      </c>
      <c r="FM3">
        <f>SUMIFS(DataRegularSeason20242025!$AA$3:$AA$1315,DataRegularSeason20242025!$B$3:$B$1315, "&lt;=" &amp; FM$1, DataRegularSeason20242025!$D$3:$D$1315, $A3)+SUMIFS(DataRegularSeason20242025!$AB$3:$AB$1315,DataRegularSeason20242025!$B$3:$B$1315, "&lt;=" &amp; FM$1, DataRegularSeason20242025!$E$3:$E$1315, $A3)</f>
        <v>70</v>
      </c>
      <c r="FN3">
        <f>SUMIFS(DataRegularSeason20242025!$AA$3:$AA$1315,DataRegularSeason20242025!$B$3:$B$1315, "&lt;=" &amp; FN$1, DataRegularSeason20242025!$D$3:$D$1315, $A3)+SUMIFS(DataRegularSeason20242025!$AB$3:$AB$1315,DataRegularSeason20242025!$B$3:$B$1315, "&lt;=" &amp; FN$1, DataRegularSeason20242025!$E$3:$E$1315, $A3)</f>
        <v>70</v>
      </c>
      <c r="FO3">
        <f>SUMIFS(DataRegularSeason20242025!$AA$3:$AA$1315,DataRegularSeason20242025!$B$3:$B$1315, "&lt;=" &amp; FO$1, DataRegularSeason20242025!$D$3:$D$1315, $A3)+SUMIFS(DataRegularSeason20242025!$AB$3:$AB$1315,DataRegularSeason20242025!$B$3:$B$1315, "&lt;=" &amp; FO$1, DataRegularSeason20242025!$E$3:$E$1315, $A3)</f>
        <v>70</v>
      </c>
      <c r="FP3">
        <f>SUMIFS(DataRegularSeason20242025!$AA$3:$AA$1315,DataRegularSeason20242025!$B$3:$B$1315, "&lt;=" &amp; FP$1, DataRegularSeason20242025!$D$3:$D$1315, $A3)+SUMIFS(DataRegularSeason20242025!$AB$3:$AB$1315,DataRegularSeason20242025!$B$3:$B$1315, "&lt;=" &amp; FP$1, DataRegularSeason20242025!$E$3:$E$1315, $A3)</f>
        <v>70</v>
      </c>
      <c r="FQ3">
        <f>SUMIFS(DataRegularSeason20242025!$AA$3:$AA$1315,DataRegularSeason20242025!$B$3:$B$1315, "&lt;=" &amp; FQ$1, DataRegularSeason20242025!$D$3:$D$1315, $A3)+SUMIFS(DataRegularSeason20242025!$AB$3:$AB$1315,DataRegularSeason20242025!$B$3:$B$1315, "&lt;=" &amp; FQ$1, DataRegularSeason20242025!$E$3:$E$1315, $A3)</f>
        <v>70</v>
      </c>
      <c r="FR3">
        <f>SUMIFS(DataRegularSeason20242025!$AA$3:$AA$1315,DataRegularSeason20242025!$B$3:$B$1315, "&lt;=" &amp; FR$1, DataRegularSeason20242025!$D$3:$D$1315, $A3)+SUMIFS(DataRegularSeason20242025!$AB$3:$AB$1315,DataRegularSeason20242025!$B$3:$B$1315, "&lt;=" &amp; FR$1, DataRegularSeason20242025!$E$3:$E$1315, $A3)</f>
        <v>70</v>
      </c>
      <c r="FS3">
        <f>SUMIFS(DataRegularSeason20242025!$AA$3:$AA$1315,DataRegularSeason20242025!$B$3:$B$1315, "&lt;=" &amp; FS$1, DataRegularSeason20242025!$D$3:$D$1315, $A3)+SUMIFS(DataRegularSeason20242025!$AB$3:$AB$1315,DataRegularSeason20242025!$B$3:$B$1315, "&lt;=" &amp; FS$1, DataRegularSeason20242025!$E$3:$E$1315, $A3)</f>
        <v>70</v>
      </c>
      <c r="FT3">
        <f>SUMIFS(DataRegularSeason20242025!$AA$3:$AA$1315,DataRegularSeason20242025!$B$3:$B$1315, "&lt;=" &amp; FT$1, DataRegularSeason20242025!$D$3:$D$1315, $A3)+SUMIFS(DataRegularSeason20242025!$AB$3:$AB$1315,DataRegularSeason20242025!$B$3:$B$1315, "&lt;=" &amp; FT$1, DataRegularSeason20242025!$E$3:$E$1315, $A3)</f>
        <v>70</v>
      </c>
      <c r="FU3">
        <f>SUMIFS(DataRegularSeason20242025!$AA$3:$AA$1315,DataRegularSeason20242025!$B$3:$B$1315, "&lt;=" &amp; FU$1, DataRegularSeason20242025!$D$3:$D$1315, $A3)+SUMIFS(DataRegularSeason20242025!$AB$3:$AB$1315,DataRegularSeason20242025!$B$3:$B$1315, "&lt;=" &amp; FU$1, DataRegularSeason20242025!$E$3:$E$1315, $A3)</f>
        <v>70</v>
      </c>
      <c r="FV3">
        <f>SUMIFS(DataRegularSeason20242025!$AA$3:$AA$1315,DataRegularSeason20242025!$B$3:$B$1315, "&lt;=" &amp; FV$1, DataRegularSeason20242025!$D$3:$D$1315, $A3)+SUMIFS(DataRegularSeason20242025!$AB$3:$AB$1315,DataRegularSeason20242025!$B$3:$B$1315, "&lt;=" &amp; FV$1, DataRegularSeason20242025!$E$3:$E$1315, $A3)</f>
        <v>70</v>
      </c>
      <c r="FW3">
        <f>SUMIFS(DataRegularSeason20242025!$AA$3:$AA$1315,DataRegularSeason20242025!$B$3:$B$1315, "&lt;=" &amp; FW$1, DataRegularSeason20242025!$D$3:$D$1315, $A3)+SUMIFS(DataRegularSeason20242025!$AB$3:$AB$1315,DataRegularSeason20242025!$B$3:$B$1315, "&lt;=" &amp; FW$1, DataRegularSeason20242025!$E$3:$E$1315, $A3)</f>
        <v>70</v>
      </c>
      <c r="FX3">
        <f>SUMIFS(DataRegularSeason20242025!$AA$3:$AA$1315,DataRegularSeason20242025!$B$3:$B$1315, "&lt;=" &amp; FX$1, DataRegularSeason20242025!$D$3:$D$1315, $A3)+SUMIFS(DataRegularSeason20242025!$AB$3:$AB$1315,DataRegularSeason20242025!$B$3:$B$1315, "&lt;=" &amp; FX$1, DataRegularSeason20242025!$E$3:$E$1315, $A3)</f>
        <v>70</v>
      </c>
      <c r="FY3">
        <f>SUMIFS(DataRegularSeason20242025!$AA$3:$AA$1315,DataRegularSeason20242025!$B$3:$B$1315, "&lt;=" &amp; FY$1, DataRegularSeason20242025!$D$3:$D$1315, $A3)+SUMIFS(DataRegularSeason20242025!$AB$3:$AB$1315,DataRegularSeason20242025!$B$3:$B$1315, "&lt;=" &amp; FY$1, DataRegularSeason20242025!$E$3:$E$1315, $A3)</f>
        <v>70</v>
      </c>
      <c r="FZ3">
        <f>SUMIFS(DataRegularSeason20242025!$AA$3:$AA$1315,DataRegularSeason20242025!$B$3:$B$1315, "&lt;=" &amp; FZ$1, DataRegularSeason20242025!$D$3:$D$1315, $A3)+SUMIFS(DataRegularSeason20242025!$AB$3:$AB$1315,DataRegularSeason20242025!$B$3:$B$1315, "&lt;=" &amp; FZ$1, DataRegularSeason20242025!$E$3:$E$1315, $A3)</f>
        <v>70</v>
      </c>
      <c r="GA3">
        <f>SUMIFS(DataRegularSeason20242025!$AA$3:$AA$1315,DataRegularSeason20242025!$B$3:$B$1315, "&lt;=" &amp; GA$1, DataRegularSeason20242025!$D$3:$D$1315, $A3)+SUMIFS(DataRegularSeason20242025!$AB$3:$AB$1315,DataRegularSeason20242025!$B$3:$B$1315, "&lt;=" &amp; GA$1, DataRegularSeason20242025!$E$3:$E$1315, $A3)</f>
        <v>70</v>
      </c>
      <c r="GB3">
        <f>SUMIFS(DataRegularSeason20242025!$AA$3:$AA$1315,DataRegularSeason20242025!$B$3:$B$1315, "&lt;=" &amp; GB$1, DataRegularSeason20242025!$D$3:$D$1315, $A3)+SUMIFS(DataRegularSeason20242025!$AB$3:$AB$1315,DataRegularSeason20242025!$B$3:$B$1315, "&lt;=" &amp; GB$1, DataRegularSeason20242025!$E$3:$E$1315, $A3)</f>
        <v>70</v>
      </c>
      <c r="GC3">
        <f>SUMIFS(DataRegularSeason20242025!$AA$3:$AA$1315,DataRegularSeason20242025!$B$3:$B$1315, "&lt;=" &amp; GC$1, DataRegularSeason20242025!$D$3:$D$1315, $A3)+SUMIFS(DataRegularSeason20242025!$AB$3:$AB$1315,DataRegularSeason20242025!$B$3:$B$1315, "&lt;=" &amp; GC$1, DataRegularSeason20242025!$E$3:$E$1315, $A3)</f>
        <v>70</v>
      </c>
      <c r="GD3">
        <f>SUMIFS(DataRegularSeason20242025!$AA$3:$AA$1315,DataRegularSeason20242025!$B$3:$B$1315, "&lt;=" &amp; GD$1, DataRegularSeason20242025!$D$3:$D$1315, $A3)+SUMIFS(DataRegularSeason20242025!$AB$3:$AB$1315,DataRegularSeason20242025!$B$3:$B$1315, "&lt;=" &amp; GD$1, DataRegularSeason20242025!$E$3:$E$1315, $A3)</f>
        <v>70</v>
      </c>
      <c r="GE3">
        <f>SUMIFS(DataRegularSeason20242025!$AA$3:$AA$1315,DataRegularSeason20242025!$B$3:$B$1315, "&lt;=" &amp; GE$1, DataRegularSeason20242025!$D$3:$D$1315, $A3)+SUMIFS(DataRegularSeason20242025!$AB$3:$AB$1315,DataRegularSeason20242025!$B$3:$B$1315, "&lt;=" &amp; GE$1, DataRegularSeason20242025!$E$3:$E$1315, $A3)</f>
        <v>70</v>
      </c>
      <c r="GF3">
        <f>SUMIFS(DataRegularSeason20242025!$AA$3:$AA$1315,DataRegularSeason20242025!$B$3:$B$1315, "&lt;=" &amp; GF$1, DataRegularSeason20242025!$D$3:$D$1315, $A3)+SUMIFS(DataRegularSeason20242025!$AB$3:$AB$1315,DataRegularSeason20242025!$B$3:$B$1315, "&lt;=" &amp; GF$1, DataRegularSeason20242025!$E$3:$E$1315, $A3)</f>
        <v>70</v>
      </c>
      <c r="GG3">
        <f>SUMIFS(DataRegularSeason20242025!$AA$3:$AA$1315,DataRegularSeason20242025!$B$3:$B$1315, "&lt;=" &amp; GG$1, DataRegularSeason20242025!$D$3:$D$1315, $A3)+SUMIFS(DataRegularSeason20242025!$AB$3:$AB$1315,DataRegularSeason20242025!$B$3:$B$1315, "&lt;=" &amp; GG$1, DataRegularSeason20242025!$E$3:$E$1315, $A3)</f>
        <v>70</v>
      </c>
      <c r="GH3">
        <f>SUMIFS(DataRegularSeason20242025!$AA$3:$AA$1315,DataRegularSeason20242025!$B$3:$B$1315, "&lt;=" &amp; GH$1, DataRegularSeason20242025!$D$3:$D$1315, $A3)+SUMIFS(DataRegularSeason20242025!$AB$3:$AB$1315,DataRegularSeason20242025!$B$3:$B$1315, "&lt;=" &amp; GH$1, DataRegularSeason20242025!$E$3:$E$1315, $A3)</f>
        <v>70</v>
      </c>
      <c r="GI3">
        <f>SUMIFS(DataRegularSeason20242025!$AA$3:$AA$1315,DataRegularSeason20242025!$B$3:$B$1315, "&lt;=" &amp; GI$1, DataRegularSeason20242025!$D$3:$D$1315, $A3)+SUMIFS(DataRegularSeason20242025!$AB$3:$AB$1315,DataRegularSeason20242025!$B$3:$B$1315, "&lt;=" &amp; GI$1, DataRegularSeason20242025!$E$3:$E$1315, $A3)</f>
        <v>70</v>
      </c>
      <c r="GJ3">
        <f>SUMIFS(DataRegularSeason20242025!$AA$3:$AA$1315,DataRegularSeason20242025!$B$3:$B$1315, "&lt;=" &amp; GJ$1, DataRegularSeason20242025!$D$3:$D$1315, $A3)+SUMIFS(DataRegularSeason20242025!$AB$3:$AB$1315,DataRegularSeason20242025!$B$3:$B$1315, "&lt;=" &amp; GJ$1, DataRegularSeason20242025!$E$3:$E$1315, $A3)</f>
        <v>70</v>
      </c>
      <c r="GK3">
        <f>SUMIFS(DataRegularSeason20242025!$AA$3:$AA$1315,DataRegularSeason20242025!$B$3:$B$1315, "&lt;=" &amp; GK$1, DataRegularSeason20242025!$D$3:$D$1315, $A3)+SUMIFS(DataRegularSeason20242025!$AB$3:$AB$1315,DataRegularSeason20242025!$B$3:$B$1315, "&lt;=" &amp; GK$1, DataRegularSeason20242025!$E$3:$E$1315, $A3)</f>
        <v>70</v>
      </c>
      <c r="GL3">
        <f>SUMIFS(DataRegularSeason20242025!$AA$3:$AA$1315,DataRegularSeason20242025!$B$3:$B$1315, "&lt;=" &amp; GL$1, DataRegularSeason20242025!$D$3:$D$1315, $A3)+SUMIFS(DataRegularSeason20242025!$AB$3:$AB$1315,DataRegularSeason20242025!$B$3:$B$1315, "&lt;=" &amp; GL$1, DataRegularSeason20242025!$E$3:$E$1315, $A3)</f>
        <v>70</v>
      </c>
      <c r="GM3">
        <f>SUMIFS(DataRegularSeason20242025!$AA$3:$AA$1315,DataRegularSeason20242025!$B$3:$B$1315, "&lt;=" &amp; GM$1, DataRegularSeason20242025!$D$3:$D$1315, $A3)+SUMIFS(DataRegularSeason20242025!$AB$3:$AB$1315,DataRegularSeason20242025!$B$3:$B$1315, "&lt;=" &amp; GM$1, DataRegularSeason20242025!$E$3:$E$1315, $A3)</f>
        <v>70</v>
      </c>
      <c r="GN3">
        <f>SUMIFS(DataRegularSeason20242025!$AA$3:$AA$1315,DataRegularSeason20242025!$B$3:$B$1315, "&lt;=" &amp; GN$1, DataRegularSeason20242025!$D$3:$D$1315, $A3)+SUMIFS(DataRegularSeason20242025!$AB$3:$AB$1315,DataRegularSeason20242025!$B$3:$B$1315, "&lt;=" &amp; GN$1, DataRegularSeason20242025!$E$3:$E$1315, $A3)</f>
        <v>70</v>
      </c>
      <c r="GO3">
        <f>SUMIFS(DataRegularSeason20242025!$AA$3:$AA$1315,DataRegularSeason20242025!$B$3:$B$1315, "&lt;=" &amp; GO$1, DataRegularSeason20242025!$D$3:$D$1315, $A3)+SUMIFS(DataRegularSeason20242025!$AB$3:$AB$1315,DataRegularSeason20242025!$B$3:$B$1315, "&lt;=" &amp; GO$1, DataRegularSeason20242025!$E$3:$E$1315, $A3)</f>
        <v>70</v>
      </c>
      <c r="GP3">
        <f>SUMIFS(DataRegularSeason20242025!$AA$3:$AA$1315,DataRegularSeason20242025!$B$3:$B$1315, "&lt;=" &amp; GP$1, DataRegularSeason20242025!$D$3:$D$1315, $A3)+SUMIFS(DataRegularSeason20242025!$AB$3:$AB$1315,DataRegularSeason20242025!$B$3:$B$1315, "&lt;=" &amp; GP$1, DataRegularSeason20242025!$E$3:$E$1315, $A3)</f>
        <v>70</v>
      </c>
      <c r="GQ3">
        <f>SUMIFS(DataRegularSeason20242025!$AA$3:$AA$1315,DataRegularSeason20242025!$B$3:$B$1315, "&lt;=" &amp; GQ$1, DataRegularSeason20242025!$D$3:$D$1315, $A3)+SUMIFS(DataRegularSeason20242025!$AB$3:$AB$1315,DataRegularSeason20242025!$B$3:$B$1315, "&lt;=" &amp; GQ$1, DataRegularSeason20242025!$E$3:$E$1315, $A3)</f>
        <v>70</v>
      </c>
      <c r="GR3">
        <f>SUMIFS(DataRegularSeason20242025!$AA$3:$AA$1315,DataRegularSeason20242025!$B$3:$B$1315, "&lt;=" &amp; GR$1, DataRegularSeason20242025!$D$3:$D$1315, $A3)+SUMIFS(DataRegularSeason20242025!$AB$3:$AB$1315,DataRegularSeason20242025!$B$3:$B$1315, "&lt;=" &amp; GR$1, DataRegularSeason20242025!$E$3:$E$1315, $A3)</f>
        <v>70</v>
      </c>
      <c r="GS3">
        <f>SUMIFS(DataRegularSeason20242025!$AA$3:$AA$1315,DataRegularSeason20242025!$B$3:$B$1315, "&lt;=" &amp; GS$1, DataRegularSeason20242025!$D$3:$D$1315, $A3)+SUMIFS(DataRegularSeason20242025!$AB$3:$AB$1315,DataRegularSeason20242025!$B$3:$B$1315, "&lt;=" &amp; GS$1, DataRegularSeason20242025!$E$3:$E$1315, $A3)</f>
        <v>70</v>
      </c>
      <c r="GT3">
        <f>SUMIFS(DataRegularSeason20242025!$AA$3:$AA$1315,DataRegularSeason20242025!$B$3:$B$1315, "&lt;=" &amp; GT$1, DataRegularSeason20242025!$D$3:$D$1315, $A3)+SUMIFS(DataRegularSeason20242025!$AB$3:$AB$1315,DataRegularSeason20242025!$B$3:$B$1315, "&lt;=" &amp; GT$1, DataRegularSeason20242025!$E$3:$E$1315, $A3)</f>
        <v>70</v>
      </c>
      <c r="GU3">
        <f>SUMIFS(DataRegularSeason20242025!$AA$3:$AA$1315,DataRegularSeason20242025!$B$3:$B$1315, "&lt;=" &amp; GU$1, DataRegularSeason20242025!$D$3:$D$1315, $A3)+SUMIFS(DataRegularSeason20242025!$AB$3:$AB$1315,DataRegularSeason20242025!$B$3:$B$1315, "&lt;=" &amp; GU$1, DataRegularSeason20242025!$E$3:$E$1315, $A3)</f>
        <v>70</v>
      </c>
    </row>
    <row r="4" spans="1:275" x14ac:dyDescent="0.25">
      <c r="A4" t="s">
        <v>43</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61</v>
      </c>
      <c r="ET6">
        <f>SUMIFS(DataRegularSeason20242025!$AA$3:$AA$1315,DataRegularSeason20242025!$B$3:$B$1315, "&lt;=" &amp; ET$1, DataRegularSeason20242025!$D$3:$D$1315, $A6)+SUMIFS(DataRegularSeason20242025!$AB$3:$AB$1315,DataRegularSeason20242025!$B$3:$B$1315, "&lt;=" &amp; ET$1, DataRegularSeason20242025!$E$3:$E$1315, $A6)</f>
        <v>61</v>
      </c>
      <c r="EU6">
        <f>SUMIFS(DataRegularSeason20242025!$AA$3:$AA$1315,DataRegularSeason20242025!$B$3:$B$1315, "&lt;=" &amp; EU$1, DataRegularSeason20242025!$D$3:$D$1315, $A6)+SUMIFS(DataRegularSeason20242025!$AB$3:$AB$1315,DataRegularSeason20242025!$B$3:$B$1315, "&lt;=" &amp; EU$1, DataRegularSeason20242025!$E$3:$E$1315, $A6)</f>
        <v>61</v>
      </c>
      <c r="EV6">
        <f>SUMIFS(DataRegularSeason20242025!$AA$3:$AA$1315,DataRegularSeason20242025!$B$3:$B$1315, "&lt;=" &amp; EV$1, DataRegularSeason20242025!$D$3:$D$1315, $A6)+SUMIFS(DataRegularSeason20242025!$AB$3:$AB$1315,DataRegularSeason20242025!$B$3:$B$1315, "&lt;=" &amp; EV$1, DataRegularSeason20242025!$E$3:$E$1315, $A6)</f>
        <v>61</v>
      </c>
      <c r="EW6">
        <f>SUMIFS(DataRegularSeason20242025!$AA$3:$AA$1315,DataRegularSeason20242025!$B$3:$B$1315, "&lt;=" &amp; EW$1, DataRegularSeason20242025!$D$3:$D$1315, $A6)+SUMIFS(DataRegularSeason20242025!$AB$3:$AB$1315,DataRegularSeason20242025!$B$3:$B$1315, "&lt;=" &amp; EW$1, DataRegularSeason20242025!$E$3:$E$1315, $A6)</f>
        <v>61</v>
      </c>
      <c r="EX6">
        <f>SUMIFS(DataRegularSeason20242025!$AA$3:$AA$1315,DataRegularSeason20242025!$B$3:$B$1315, "&lt;=" &amp; EX$1, DataRegularSeason20242025!$D$3:$D$1315, $A6)+SUMIFS(DataRegularSeason20242025!$AB$3:$AB$1315,DataRegularSeason20242025!$B$3:$B$1315, "&lt;=" &amp; EX$1, DataRegularSeason20242025!$E$3:$E$1315, $A6)</f>
        <v>61</v>
      </c>
      <c r="EY6">
        <f>SUMIFS(DataRegularSeason20242025!$AA$3:$AA$1315,DataRegularSeason20242025!$B$3:$B$1315, "&lt;=" &amp; EY$1, DataRegularSeason20242025!$D$3:$D$1315, $A6)+SUMIFS(DataRegularSeason20242025!$AB$3:$AB$1315,DataRegularSeason20242025!$B$3:$B$1315, "&lt;=" &amp; EY$1, DataRegularSeason20242025!$E$3:$E$1315, $A6)</f>
        <v>61</v>
      </c>
      <c r="EZ6">
        <f>SUMIFS(DataRegularSeason20242025!$AA$3:$AA$1315,DataRegularSeason20242025!$B$3:$B$1315, "&lt;=" &amp; EZ$1, DataRegularSeason20242025!$D$3:$D$1315, $A6)+SUMIFS(DataRegularSeason20242025!$AB$3:$AB$1315,DataRegularSeason20242025!$B$3:$B$1315, "&lt;=" &amp; EZ$1, DataRegularSeason20242025!$E$3:$E$1315, $A6)</f>
        <v>61</v>
      </c>
      <c r="FA6">
        <f>SUMIFS(DataRegularSeason20242025!$AA$3:$AA$1315,DataRegularSeason20242025!$B$3:$B$1315, "&lt;=" &amp; FA$1, DataRegularSeason20242025!$D$3:$D$1315, $A6)+SUMIFS(DataRegularSeason20242025!$AB$3:$AB$1315,DataRegularSeason20242025!$B$3:$B$1315, "&lt;=" &amp; FA$1, DataRegularSeason20242025!$E$3:$E$1315, $A6)</f>
        <v>61</v>
      </c>
      <c r="FB6">
        <f>SUMIFS(DataRegularSeason20242025!$AA$3:$AA$1315,DataRegularSeason20242025!$B$3:$B$1315, "&lt;=" &amp; FB$1, DataRegularSeason20242025!$D$3:$D$1315, $A6)+SUMIFS(DataRegularSeason20242025!$AB$3:$AB$1315,DataRegularSeason20242025!$B$3:$B$1315, "&lt;=" &amp; FB$1, DataRegularSeason20242025!$E$3:$E$1315, $A6)</f>
        <v>61</v>
      </c>
      <c r="FC6">
        <f>SUMIFS(DataRegularSeason20242025!$AA$3:$AA$1315,DataRegularSeason20242025!$B$3:$B$1315, "&lt;=" &amp; FC$1, DataRegularSeason20242025!$D$3:$D$1315, $A6)+SUMIFS(DataRegularSeason20242025!$AB$3:$AB$1315,DataRegularSeason20242025!$B$3:$B$1315, "&lt;=" &amp; FC$1, DataRegularSeason20242025!$E$3:$E$1315, $A6)</f>
        <v>61</v>
      </c>
      <c r="FD6">
        <f>SUMIFS(DataRegularSeason20242025!$AA$3:$AA$1315,DataRegularSeason20242025!$B$3:$B$1315, "&lt;=" &amp; FD$1, DataRegularSeason20242025!$D$3:$D$1315, $A6)+SUMIFS(DataRegularSeason20242025!$AB$3:$AB$1315,DataRegularSeason20242025!$B$3:$B$1315, "&lt;=" &amp; FD$1, DataRegularSeason20242025!$E$3:$E$1315, $A6)</f>
        <v>61</v>
      </c>
      <c r="FE6">
        <f>SUMIFS(DataRegularSeason20242025!$AA$3:$AA$1315,DataRegularSeason20242025!$B$3:$B$1315, "&lt;=" &amp; FE$1, DataRegularSeason20242025!$D$3:$D$1315, $A6)+SUMIFS(DataRegularSeason20242025!$AB$3:$AB$1315,DataRegularSeason20242025!$B$3:$B$1315, "&lt;=" &amp; FE$1, DataRegularSeason20242025!$E$3:$E$1315, $A6)</f>
        <v>61</v>
      </c>
      <c r="FF6">
        <f>SUMIFS(DataRegularSeason20242025!$AA$3:$AA$1315,DataRegularSeason20242025!$B$3:$B$1315, "&lt;=" &amp; FF$1, DataRegularSeason20242025!$D$3:$D$1315, $A6)+SUMIFS(DataRegularSeason20242025!$AB$3:$AB$1315,DataRegularSeason20242025!$B$3:$B$1315, "&lt;=" &amp; FF$1, DataRegularSeason20242025!$E$3:$E$1315, $A6)</f>
        <v>61</v>
      </c>
      <c r="FG6">
        <f>SUMIFS(DataRegularSeason20242025!$AA$3:$AA$1315,DataRegularSeason20242025!$B$3:$B$1315, "&lt;=" &amp; FG$1, DataRegularSeason20242025!$D$3:$D$1315, $A6)+SUMIFS(DataRegularSeason20242025!$AB$3:$AB$1315,DataRegularSeason20242025!$B$3:$B$1315, "&lt;=" &amp; FG$1, DataRegularSeason20242025!$E$3:$E$1315, $A6)</f>
        <v>61</v>
      </c>
      <c r="FH6">
        <f>SUMIFS(DataRegularSeason20242025!$AA$3:$AA$1315,DataRegularSeason20242025!$B$3:$B$1315, "&lt;=" &amp; FH$1, DataRegularSeason20242025!$D$3:$D$1315, $A6)+SUMIFS(DataRegularSeason20242025!$AB$3:$AB$1315,DataRegularSeason20242025!$B$3:$B$1315, "&lt;=" &amp; FH$1, DataRegularSeason20242025!$E$3:$E$1315, $A6)</f>
        <v>61</v>
      </c>
      <c r="FI6">
        <f>SUMIFS(DataRegularSeason20242025!$AA$3:$AA$1315,DataRegularSeason20242025!$B$3:$B$1315, "&lt;=" &amp; FI$1, DataRegularSeason20242025!$D$3:$D$1315, $A6)+SUMIFS(DataRegularSeason20242025!$AB$3:$AB$1315,DataRegularSeason20242025!$B$3:$B$1315, "&lt;=" &amp; FI$1, DataRegularSeason20242025!$E$3:$E$1315, $A6)</f>
        <v>61</v>
      </c>
      <c r="FJ6">
        <f>SUMIFS(DataRegularSeason20242025!$AA$3:$AA$1315,DataRegularSeason20242025!$B$3:$B$1315, "&lt;=" &amp; FJ$1, DataRegularSeason20242025!$D$3:$D$1315, $A6)+SUMIFS(DataRegularSeason20242025!$AB$3:$AB$1315,DataRegularSeason20242025!$B$3:$B$1315, "&lt;=" &amp; FJ$1, DataRegularSeason20242025!$E$3:$E$1315, $A6)</f>
        <v>61</v>
      </c>
      <c r="FK6">
        <f>SUMIFS(DataRegularSeason20242025!$AA$3:$AA$1315,DataRegularSeason20242025!$B$3:$B$1315, "&lt;=" &amp; FK$1, DataRegularSeason20242025!$D$3:$D$1315, $A6)+SUMIFS(DataRegularSeason20242025!$AB$3:$AB$1315,DataRegularSeason20242025!$B$3:$B$1315, "&lt;=" &amp; FK$1, DataRegularSeason20242025!$E$3:$E$1315, $A6)</f>
        <v>61</v>
      </c>
      <c r="FL6">
        <f>SUMIFS(DataRegularSeason20242025!$AA$3:$AA$1315,DataRegularSeason20242025!$B$3:$B$1315, "&lt;=" &amp; FL$1, DataRegularSeason20242025!$D$3:$D$1315, $A6)+SUMIFS(DataRegularSeason20242025!$AB$3:$AB$1315,DataRegularSeason20242025!$B$3:$B$1315, "&lt;=" &amp; FL$1, DataRegularSeason20242025!$E$3:$E$1315, $A6)</f>
        <v>61</v>
      </c>
      <c r="FM6">
        <f>SUMIFS(DataRegularSeason20242025!$AA$3:$AA$1315,DataRegularSeason20242025!$B$3:$B$1315, "&lt;=" &amp; FM$1, DataRegularSeason20242025!$D$3:$D$1315, $A6)+SUMIFS(DataRegularSeason20242025!$AB$3:$AB$1315,DataRegularSeason20242025!$B$3:$B$1315, "&lt;=" &amp; FM$1, DataRegularSeason20242025!$E$3:$E$1315, $A6)</f>
        <v>61</v>
      </c>
      <c r="FN6">
        <f>SUMIFS(DataRegularSeason20242025!$AA$3:$AA$1315,DataRegularSeason20242025!$B$3:$B$1315, "&lt;=" &amp; FN$1, DataRegularSeason20242025!$D$3:$D$1315, $A6)+SUMIFS(DataRegularSeason20242025!$AB$3:$AB$1315,DataRegularSeason20242025!$B$3:$B$1315, "&lt;=" &amp; FN$1, DataRegularSeason20242025!$E$3:$E$1315, $A6)</f>
        <v>61</v>
      </c>
      <c r="FO6">
        <f>SUMIFS(DataRegularSeason20242025!$AA$3:$AA$1315,DataRegularSeason20242025!$B$3:$B$1315, "&lt;=" &amp; FO$1, DataRegularSeason20242025!$D$3:$D$1315, $A6)+SUMIFS(DataRegularSeason20242025!$AB$3:$AB$1315,DataRegularSeason20242025!$B$3:$B$1315, "&lt;=" &amp; FO$1, DataRegularSeason20242025!$E$3:$E$1315, $A6)</f>
        <v>61</v>
      </c>
      <c r="FP6">
        <f>SUMIFS(DataRegularSeason20242025!$AA$3:$AA$1315,DataRegularSeason20242025!$B$3:$B$1315, "&lt;=" &amp; FP$1, DataRegularSeason20242025!$D$3:$D$1315, $A6)+SUMIFS(DataRegularSeason20242025!$AB$3:$AB$1315,DataRegularSeason20242025!$B$3:$B$1315, "&lt;=" &amp; FP$1, DataRegularSeason20242025!$E$3:$E$1315, $A6)</f>
        <v>61</v>
      </c>
      <c r="FQ6">
        <f>SUMIFS(DataRegularSeason20242025!$AA$3:$AA$1315,DataRegularSeason20242025!$B$3:$B$1315, "&lt;=" &amp; FQ$1, DataRegularSeason20242025!$D$3:$D$1315, $A6)+SUMIFS(DataRegularSeason20242025!$AB$3:$AB$1315,DataRegularSeason20242025!$B$3:$B$1315, "&lt;=" &amp; FQ$1, DataRegularSeason20242025!$E$3:$E$1315, $A6)</f>
        <v>61</v>
      </c>
      <c r="FR6">
        <f>SUMIFS(DataRegularSeason20242025!$AA$3:$AA$1315,DataRegularSeason20242025!$B$3:$B$1315, "&lt;=" &amp; FR$1, DataRegularSeason20242025!$D$3:$D$1315, $A6)+SUMIFS(DataRegularSeason20242025!$AB$3:$AB$1315,DataRegularSeason20242025!$B$3:$B$1315, "&lt;=" &amp; FR$1, DataRegularSeason20242025!$E$3:$E$1315, $A6)</f>
        <v>61</v>
      </c>
      <c r="FS6">
        <f>SUMIFS(DataRegularSeason20242025!$AA$3:$AA$1315,DataRegularSeason20242025!$B$3:$B$1315, "&lt;=" &amp; FS$1, DataRegularSeason20242025!$D$3:$D$1315, $A6)+SUMIFS(DataRegularSeason20242025!$AB$3:$AB$1315,DataRegularSeason20242025!$B$3:$B$1315, "&lt;=" &amp; FS$1, DataRegularSeason20242025!$E$3:$E$1315, $A6)</f>
        <v>61</v>
      </c>
      <c r="FT6">
        <f>SUMIFS(DataRegularSeason20242025!$AA$3:$AA$1315,DataRegularSeason20242025!$B$3:$B$1315, "&lt;=" &amp; FT$1, DataRegularSeason20242025!$D$3:$D$1315, $A6)+SUMIFS(DataRegularSeason20242025!$AB$3:$AB$1315,DataRegularSeason20242025!$B$3:$B$1315, "&lt;=" &amp; FT$1, DataRegularSeason20242025!$E$3:$E$1315, $A6)</f>
        <v>61</v>
      </c>
      <c r="FU6">
        <f>SUMIFS(DataRegularSeason20242025!$AA$3:$AA$1315,DataRegularSeason20242025!$B$3:$B$1315, "&lt;=" &amp; FU$1, DataRegularSeason20242025!$D$3:$D$1315, $A6)+SUMIFS(DataRegularSeason20242025!$AB$3:$AB$1315,DataRegularSeason20242025!$B$3:$B$1315, "&lt;=" &amp; FU$1, DataRegularSeason20242025!$E$3:$E$1315, $A6)</f>
        <v>61</v>
      </c>
      <c r="FV6">
        <f>SUMIFS(DataRegularSeason20242025!$AA$3:$AA$1315,DataRegularSeason20242025!$B$3:$B$1315, "&lt;=" &amp; FV$1, DataRegularSeason20242025!$D$3:$D$1315, $A6)+SUMIFS(DataRegularSeason20242025!$AB$3:$AB$1315,DataRegularSeason20242025!$B$3:$B$1315, "&lt;=" &amp; FV$1, DataRegularSeason20242025!$E$3:$E$1315, $A6)</f>
        <v>61</v>
      </c>
      <c r="FW6">
        <f>SUMIFS(DataRegularSeason20242025!$AA$3:$AA$1315,DataRegularSeason20242025!$B$3:$B$1315, "&lt;=" &amp; FW$1, DataRegularSeason20242025!$D$3:$D$1315, $A6)+SUMIFS(DataRegularSeason20242025!$AB$3:$AB$1315,DataRegularSeason20242025!$B$3:$B$1315, "&lt;=" &amp; FW$1, DataRegularSeason20242025!$E$3:$E$1315, $A6)</f>
        <v>61</v>
      </c>
      <c r="FX6">
        <f>SUMIFS(DataRegularSeason20242025!$AA$3:$AA$1315,DataRegularSeason20242025!$B$3:$B$1315, "&lt;=" &amp; FX$1, DataRegularSeason20242025!$D$3:$D$1315, $A6)+SUMIFS(DataRegularSeason20242025!$AB$3:$AB$1315,DataRegularSeason20242025!$B$3:$B$1315, "&lt;=" &amp; FX$1, DataRegularSeason20242025!$E$3:$E$1315, $A6)</f>
        <v>61</v>
      </c>
      <c r="FY6">
        <f>SUMIFS(DataRegularSeason20242025!$AA$3:$AA$1315,DataRegularSeason20242025!$B$3:$B$1315, "&lt;=" &amp; FY$1, DataRegularSeason20242025!$D$3:$D$1315, $A6)+SUMIFS(DataRegularSeason20242025!$AB$3:$AB$1315,DataRegularSeason20242025!$B$3:$B$1315, "&lt;=" &amp; FY$1, DataRegularSeason20242025!$E$3:$E$1315, $A6)</f>
        <v>61</v>
      </c>
      <c r="FZ6">
        <f>SUMIFS(DataRegularSeason20242025!$AA$3:$AA$1315,DataRegularSeason20242025!$B$3:$B$1315, "&lt;=" &amp; FZ$1, DataRegularSeason20242025!$D$3:$D$1315, $A6)+SUMIFS(DataRegularSeason20242025!$AB$3:$AB$1315,DataRegularSeason20242025!$B$3:$B$1315, "&lt;=" &amp; FZ$1, DataRegularSeason20242025!$E$3:$E$1315, $A6)</f>
        <v>61</v>
      </c>
      <c r="GA6">
        <f>SUMIFS(DataRegularSeason20242025!$AA$3:$AA$1315,DataRegularSeason20242025!$B$3:$B$1315, "&lt;=" &amp; GA$1, DataRegularSeason20242025!$D$3:$D$1315, $A6)+SUMIFS(DataRegularSeason20242025!$AB$3:$AB$1315,DataRegularSeason20242025!$B$3:$B$1315, "&lt;=" &amp; GA$1, DataRegularSeason20242025!$E$3:$E$1315, $A6)</f>
        <v>61</v>
      </c>
      <c r="GB6">
        <f>SUMIFS(DataRegularSeason20242025!$AA$3:$AA$1315,DataRegularSeason20242025!$B$3:$B$1315, "&lt;=" &amp; GB$1, DataRegularSeason20242025!$D$3:$D$1315, $A6)+SUMIFS(DataRegularSeason20242025!$AB$3:$AB$1315,DataRegularSeason20242025!$B$3:$B$1315, "&lt;=" &amp; GB$1, DataRegularSeason20242025!$E$3:$E$1315, $A6)</f>
        <v>61</v>
      </c>
      <c r="GC6">
        <f>SUMIFS(DataRegularSeason20242025!$AA$3:$AA$1315,DataRegularSeason20242025!$B$3:$B$1315, "&lt;=" &amp; GC$1, DataRegularSeason20242025!$D$3:$D$1315, $A6)+SUMIFS(DataRegularSeason20242025!$AB$3:$AB$1315,DataRegularSeason20242025!$B$3:$B$1315, "&lt;=" &amp; GC$1, DataRegularSeason20242025!$E$3:$E$1315, $A6)</f>
        <v>61</v>
      </c>
      <c r="GD6">
        <f>SUMIFS(DataRegularSeason20242025!$AA$3:$AA$1315,DataRegularSeason20242025!$B$3:$B$1315, "&lt;=" &amp; GD$1, DataRegularSeason20242025!$D$3:$D$1315, $A6)+SUMIFS(DataRegularSeason20242025!$AB$3:$AB$1315,DataRegularSeason20242025!$B$3:$B$1315, "&lt;=" &amp; GD$1, DataRegularSeason20242025!$E$3:$E$1315, $A6)</f>
        <v>61</v>
      </c>
      <c r="GE6">
        <f>SUMIFS(DataRegularSeason20242025!$AA$3:$AA$1315,DataRegularSeason20242025!$B$3:$B$1315, "&lt;=" &amp; GE$1, DataRegularSeason20242025!$D$3:$D$1315, $A6)+SUMIFS(DataRegularSeason20242025!$AB$3:$AB$1315,DataRegularSeason20242025!$B$3:$B$1315, "&lt;=" &amp; GE$1, DataRegularSeason20242025!$E$3:$E$1315, $A6)</f>
        <v>61</v>
      </c>
      <c r="GF6">
        <f>SUMIFS(DataRegularSeason20242025!$AA$3:$AA$1315,DataRegularSeason20242025!$B$3:$B$1315, "&lt;=" &amp; GF$1, DataRegularSeason20242025!$D$3:$D$1315, $A6)+SUMIFS(DataRegularSeason20242025!$AB$3:$AB$1315,DataRegularSeason20242025!$B$3:$B$1315, "&lt;=" &amp; GF$1, DataRegularSeason20242025!$E$3:$E$1315, $A6)</f>
        <v>61</v>
      </c>
      <c r="GG6">
        <f>SUMIFS(DataRegularSeason20242025!$AA$3:$AA$1315,DataRegularSeason20242025!$B$3:$B$1315, "&lt;=" &amp; GG$1, DataRegularSeason20242025!$D$3:$D$1315, $A6)+SUMIFS(DataRegularSeason20242025!$AB$3:$AB$1315,DataRegularSeason20242025!$B$3:$B$1315, "&lt;=" &amp; GG$1, DataRegularSeason20242025!$E$3:$E$1315, $A6)</f>
        <v>61</v>
      </c>
      <c r="GH6">
        <f>SUMIFS(DataRegularSeason20242025!$AA$3:$AA$1315,DataRegularSeason20242025!$B$3:$B$1315, "&lt;=" &amp; GH$1, DataRegularSeason20242025!$D$3:$D$1315, $A6)+SUMIFS(DataRegularSeason20242025!$AB$3:$AB$1315,DataRegularSeason20242025!$B$3:$B$1315, "&lt;=" &amp; GH$1, DataRegularSeason20242025!$E$3:$E$1315, $A6)</f>
        <v>61</v>
      </c>
      <c r="GI6">
        <f>SUMIFS(DataRegularSeason20242025!$AA$3:$AA$1315,DataRegularSeason20242025!$B$3:$B$1315, "&lt;=" &amp; GI$1, DataRegularSeason20242025!$D$3:$D$1315, $A6)+SUMIFS(DataRegularSeason20242025!$AB$3:$AB$1315,DataRegularSeason20242025!$B$3:$B$1315, "&lt;=" &amp; GI$1, DataRegularSeason20242025!$E$3:$E$1315, $A6)</f>
        <v>61</v>
      </c>
      <c r="GJ6">
        <f>SUMIFS(DataRegularSeason20242025!$AA$3:$AA$1315,DataRegularSeason20242025!$B$3:$B$1315, "&lt;=" &amp; GJ$1, DataRegularSeason20242025!$D$3:$D$1315, $A6)+SUMIFS(DataRegularSeason20242025!$AB$3:$AB$1315,DataRegularSeason20242025!$B$3:$B$1315, "&lt;=" &amp; GJ$1, DataRegularSeason20242025!$E$3:$E$1315, $A6)</f>
        <v>61</v>
      </c>
      <c r="GK6">
        <f>SUMIFS(DataRegularSeason20242025!$AA$3:$AA$1315,DataRegularSeason20242025!$B$3:$B$1315, "&lt;=" &amp; GK$1, DataRegularSeason20242025!$D$3:$D$1315, $A6)+SUMIFS(DataRegularSeason20242025!$AB$3:$AB$1315,DataRegularSeason20242025!$B$3:$B$1315, "&lt;=" &amp; GK$1, DataRegularSeason20242025!$E$3:$E$1315, $A6)</f>
        <v>61</v>
      </c>
      <c r="GL6">
        <f>SUMIFS(DataRegularSeason20242025!$AA$3:$AA$1315,DataRegularSeason20242025!$B$3:$B$1315, "&lt;=" &amp; GL$1, DataRegularSeason20242025!$D$3:$D$1315, $A6)+SUMIFS(DataRegularSeason20242025!$AB$3:$AB$1315,DataRegularSeason20242025!$B$3:$B$1315, "&lt;=" &amp; GL$1, DataRegularSeason20242025!$E$3:$E$1315, $A6)</f>
        <v>61</v>
      </c>
      <c r="GM6">
        <f>SUMIFS(DataRegularSeason20242025!$AA$3:$AA$1315,DataRegularSeason20242025!$B$3:$B$1315, "&lt;=" &amp; GM$1, DataRegularSeason20242025!$D$3:$D$1315, $A6)+SUMIFS(DataRegularSeason20242025!$AB$3:$AB$1315,DataRegularSeason20242025!$B$3:$B$1315, "&lt;=" &amp; GM$1, DataRegularSeason20242025!$E$3:$E$1315, $A6)</f>
        <v>61</v>
      </c>
      <c r="GN6">
        <f>SUMIFS(DataRegularSeason20242025!$AA$3:$AA$1315,DataRegularSeason20242025!$B$3:$B$1315, "&lt;=" &amp; GN$1, DataRegularSeason20242025!$D$3:$D$1315, $A6)+SUMIFS(DataRegularSeason20242025!$AB$3:$AB$1315,DataRegularSeason20242025!$B$3:$B$1315, "&lt;=" &amp; GN$1, DataRegularSeason20242025!$E$3:$E$1315, $A6)</f>
        <v>61</v>
      </c>
      <c r="GO6">
        <f>SUMIFS(DataRegularSeason20242025!$AA$3:$AA$1315,DataRegularSeason20242025!$B$3:$B$1315, "&lt;=" &amp; GO$1, DataRegularSeason20242025!$D$3:$D$1315, $A6)+SUMIFS(DataRegularSeason20242025!$AB$3:$AB$1315,DataRegularSeason20242025!$B$3:$B$1315, "&lt;=" &amp; GO$1, DataRegularSeason20242025!$E$3:$E$1315, $A6)</f>
        <v>61</v>
      </c>
      <c r="GP6">
        <f>SUMIFS(DataRegularSeason20242025!$AA$3:$AA$1315,DataRegularSeason20242025!$B$3:$B$1315, "&lt;=" &amp; GP$1, DataRegularSeason20242025!$D$3:$D$1315, $A6)+SUMIFS(DataRegularSeason20242025!$AB$3:$AB$1315,DataRegularSeason20242025!$B$3:$B$1315, "&lt;=" &amp; GP$1, DataRegularSeason20242025!$E$3:$E$1315, $A6)</f>
        <v>61</v>
      </c>
      <c r="GQ6">
        <f>SUMIFS(DataRegularSeason20242025!$AA$3:$AA$1315,DataRegularSeason20242025!$B$3:$B$1315, "&lt;=" &amp; GQ$1, DataRegularSeason20242025!$D$3:$D$1315, $A6)+SUMIFS(DataRegularSeason20242025!$AB$3:$AB$1315,DataRegularSeason20242025!$B$3:$B$1315, "&lt;=" &amp; GQ$1, DataRegularSeason20242025!$E$3:$E$1315, $A6)</f>
        <v>61</v>
      </c>
      <c r="GR6">
        <f>SUMIFS(DataRegularSeason20242025!$AA$3:$AA$1315,DataRegularSeason20242025!$B$3:$B$1315, "&lt;=" &amp; GR$1, DataRegularSeason20242025!$D$3:$D$1315, $A6)+SUMIFS(DataRegularSeason20242025!$AB$3:$AB$1315,DataRegularSeason20242025!$B$3:$B$1315, "&lt;=" &amp; GR$1, DataRegularSeason20242025!$E$3:$E$1315, $A6)</f>
        <v>61</v>
      </c>
      <c r="GS6">
        <f>SUMIFS(DataRegularSeason20242025!$AA$3:$AA$1315,DataRegularSeason20242025!$B$3:$B$1315, "&lt;=" &amp; GS$1, DataRegularSeason20242025!$D$3:$D$1315, $A6)+SUMIFS(DataRegularSeason20242025!$AB$3:$AB$1315,DataRegularSeason20242025!$B$3:$B$1315, "&lt;=" &amp; GS$1, DataRegularSeason20242025!$E$3:$E$1315, $A6)</f>
        <v>61</v>
      </c>
      <c r="GT6">
        <f>SUMIFS(DataRegularSeason20242025!$AA$3:$AA$1315,DataRegularSeason20242025!$B$3:$B$1315, "&lt;=" &amp; GT$1, DataRegularSeason20242025!$D$3:$D$1315, $A6)+SUMIFS(DataRegularSeason20242025!$AB$3:$AB$1315,DataRegularSeason20242025!$B$3:$B$1315, "&lt;=" &amp; GT$1, DataRegularSeason20242025!$E$3:$E$1315, $A6)</f>
        <v>61</v>
      </c>
      <c r="GU6">
        <f>SUMIFS(DataRegularSeason20242025!$AA$3:$AA$1315,DataRegularSeason20242025!$B$3:$B$1315, "&lt;=" &amp; GU$1, DataRegularSeason20242025!$D$3:$D$1315, $A6)+SUMIFS(DataRegularSeason20242025!$AB$3:$AB$1315,DataRegularSeason20242025!$B$3:$B$1315, "&lt;=" &amp; GU$1, DataRegularSeason20242025!$E$3:$E$1315, $A6)</f>
        <v>61</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80</v>
      </c>
      <c r="EQ10">
        <f>SUMIFS(DataRegularSeason20242025!$AA$3:$AA$1315,DataRegularSeason20242025!$B$3:$B$1315, "&lt;=" &amp; EQ$1, DataRegularSeason20242025!$D$3:$D$1315, $A10)+SUMIFS(DataRegularSeason20242025!$AB$3:$AB$1315,DataRegularSeason20242025!$B$3:$B$1315, "&lt;=" &amp; EQ$1, DataRegularSeason20242025!$E$3:$E$1315, $A10)</f>
        <v>80</v>
      </c>
      <c r="ER10">
        <f>SUMIFS(DataRegularSeason20242025!$AA$3:$AA$1315,DataRegularSeason20242025!$B$3:$B$1315, "&lt;=" &amp; ER$1, DataRegularSeason20242025!$D$3:$D$1315, $A10)+SUMIFS(DataRegularSeason20242025!$AB$3:$AB$1315,DataRegularSeason20242025!$B$3:$B$1315, "&lt;=" &amp; ER$1, DataRegularSeason20242025!$E$3:$E$1315, $A10)</f>
        <v>80</v>
      </c>
      <c r="ES10">
        <f>SUMIFS(DataRegularSeason20242025!$AA$3:$AA$1315,DataRegularSeason20242025!$B$3:$B$1315, "&lt;=" &amp; ES$1, DataRegularSeason20242025!$D$3:$D$1315, $A10)+SUMIFS(DataRegularSeason20242025!$AB$3:$AB$1315,DataRegularSeason20242025!$B$3:$B$1315, "&lt;=" &amp; ES$1, DataRegularSeason20242025!$E$3:$E$1315, $A10)</f>
        <v>80</v>
      </c>
      <c r="ET10">
        <f>SUMIFS(DataRegularSeason20242025!$AA$3:$AA$1315,DataRegularSeason20242025!$B$3:$B$1315, "&lt;=" &amp; ET$1, DataRegularSeason20242025!$D$3:$D$1315, $A10)+SUMIFS(DataRegularSeason20242025!$AB$3:$AB$1315,DataRegularSeason20242025!$B$3:$B$1315, "&lt;=" &amp; ET$1, DataRegularSeason20242025!$E$3:$E$1315, $A10)</f>
        <v>80</v>
      </c>
      <c r="EU10">
        <f>SUMIFS(DataRegularSeason20242025!$AA$3:$AA$1315,DataRegularSeason20242025!$B$3:$B$1315, "&lt;=" &amp; EU$1, DataRegularSeason20242025!$D$3:$D$1315, $A10)+SUMIFS(DataRegularSeason20242025!$AB$3:$AB$1315,DataRegularSeason20242025!$B$3:$B$1315, "&lt;=" &amp; EU$1, DataRegularSeason20242025!$E$3:$E$1315, $A10)</f>
        <v>80</v>
      </c>
      <c r="EV10">
        <f>SUMIFS(DataRegularSeason20242025!$AA$3:$AA$1315,DataRegularSeason20242025!$B$3:$B$1315, "&lt;=" &amp; EV$1, DataRegularSeason20242025!$D$3:$D$1315, $A10)+SUMIFS(DataRegularSeason20242025!$AB$3:$AB$1315,DataRegularSeason20242025!$B$3:$B$1315, "&lt;=" &amp; EV$1, DataRegularSeason20242025!$E$3:$E$1315, $A10)</f>
        <v>80</v>
      </c>
      <c r="EW10">
        <f>SUMIFS(DataRegularSeason20242025!$AA$3:$AA$1315,DataRegularSeason20242025!$B$3:$B$1315, "&lt;=" &amp; EW$1, DataRegularSeason20242025!$D$3:$D$1315, $A10)+SUMIFS(DataRegularSeason20242025!$AB$3:$AB$1315,DataRegularSeason20242025!$B$3:$B$1315, "&lt;=" &amp; EW$1, DataRegularSeason20242025!$E$3:$E$1315, $A10)</f>
        <v>80</v>
      </c>
      <c r="EX10">
        <f>SUMIFS(DataRegularSeason20242025!$AA$3:$AA$1315,DataRegularSeason20242025!$B$3:$B$1315, "&lt;=" &amp; EX$1, DataRegularSeason20242025!$D$3:$D$1315, $A10)+SUMIFS(DataRegularSeason20242025!$AB$3:$AB$1315,DataRegularSeason20242025!$B$3:$B$1315, "&lt;=" &amp; EX$1, DataRegularSeason20242025!$E$3:$E$1315, $A10)</f>
        <v>80</v>
      </c>
      <c r="EY10">
        <f>SUMIFS(DataRegularSeason20242025!$AA$3:$AA$1315,DataRegularSeason20242025!$B$3:$B$1315, "&lt;=" &amp; EY$1, DataRegularSeason20242025!$D$3:$D$1315, $A10)+SUMIFS(DataRegularSeason20242025!$AB$3:$AB$1315,DataRegularSeason20242025!$B$3:$B$1315, "&lt;=" &amp; EY$1, DataRegularSeason20242025!$E$3:$E$1315, $A10)</f>
        <v>80</v>
      </c>
      <c r="EZ10">
        <f>SUMIFS(DataRegularSeason20242025!$AA$3:$AA$1315,DataRegularSeason20242025!$B$3:$B$1315, "&lt;=" &amp; EZ$1, DataRegularSeason20242025!$D$3:$D$1315, $A10)+SUMIFS(DataRegularSeason20242025!$AB$3:$AB$1315,DataRegularSeason20242025!$B$3:$B$1315, "&lt;=" &amp; EZ$1, DataRegularSeason20242025!$E$3:$E$1315, $A10)</f>
        <v>80</v>
      </c>
      <c r="FA10">
        <f>SUMIFS(DataRegularSeason20242025!$AA$3:$AA$1315,DataRegularSeason20242025!$B$3:$B$1315, "&lt;=" &amp; FA$1, DataRegularSeason20242025!$D$3:$D$1315, $A10)+SUMIFS(DataRegularSeason20242025!$AB$3:$AB$1315,DataRegularSeason20242025!$B$3:$B$1315, "&lt;=" &amp; FA$1, DataRegularSeason20242025!$E$3:$E$1315, $A10)</f>
        <v>80</v>
      </c>
      <c r="FB10">
        <f>SUMIFS(DataRegularSeason20242025!$AA$3:$AA$1315,DataRegularSeason20242025!$B$3:$B$1315, "&lt;=" &amp; FB$1, DataRegularSeason20242025!$D$3:$D$1315, $A10)+SUMIFS(DataRegularSeason20242025!$AB$3:$AB$1315,DataRegularSeason20242025!$B$3:$B$1315, "&lt;=" &amp; FB$1, DataRegularSeason20242025!$E$3:$E$1315, $A10)</f>
        <v>80</v>
      </c>
      <c r="FC10">
        <f>SUMIFS(DataRegularSeason20242025!$AA$3:$AA$1315,DataRegularSeason20242025!$B$3:$B$1315, "&lt;=" &amp; FC$1, DataRegularSeason20242025!$D$3:$D$1315, $A10)+SUMIFS(DataRegularSeason20242025!$AB$3:$AB$1315,DataRegularSeason20242025!$B$3:$B$1315, "&lt;=" &amp; FC$1, DataRegularSeason20242025!$E$3:$E$1315, $A10)</f>
        <v>80</v>
      </c>
      <c r="FD10">
        <f>SUMIFS(DataRegularSeason20242025!$AA$3:$AA$1315,DataRegularSeason20242025!$B$3:$B$1315, "&lt;=" &amp; FD$1, DataRegularSeason20242025!$D$3:$D$1315, $A10)+SUMIFS(DataRegularSeason20242025!$AB$3:$AB$1315,DataRegularSeason20242025!$B$3:$B$1315, "&lt;=" &amp; FD$1, DataRegularSeason20242025!$E$3:$E$1315, $A10)</f>
        <v>80</v>
      </c>
      <c r="FE10">
        <f>SUMIFS(DataRegularSeason20242025!$AA$3:$AA$1315,DataRegularSeason20242025!$B$3:$B$1315, "&lt;=" &amp; FE$1, DataRegularSeason20242025!$D$3:$D$1315, $A10)+SUMIFS(DataRegularSeason20242025!$AB$3:$AB$1315,DataRegularSeason20242025!$B$3:$B$1315, "&lt;=" &amp; FE$1, DataRegularSeason20242025!$E$3:$E$1315, $A10)</f>
        <v>80</v>
      </c>
      <c r="FF10">
        <f>SUMIFS(DataRegularSeason20242025!$AA$3:$AA$1315,DataRegularSeason20242025!$B$3:$B$1315, "&lt;=" &amp; FF$1, DataRegularSeason20242025!$D$3:$D$1315, $A10)+SUMIFS(DataRegularSeason20242025!$AB$3:$AB$1315,DataRegularSeason20242025!$B$3:$B$1315, "&lt;=" &amp; FF$1, DataRegularSeason20242025!$E$3:$E$1315, $A10)</f>
        <v>80</v>
      </c>
      <c r="FG10">
        <f>SUMIFS(DataRegularSeason20242025!$AA$3:$AA$1315,DataRegularSeason20242025!$B$3:$B$1315, "&lt;=" &amp; FG$1, DataRegularSeason20242025!$D$3:$D$1315, $A10)+SUMIFS(DataRegularSeason20242025!$AB$3:$AB$1315,DataRegularSeason20242025!$B$3:$B$1315, "&lt;=" &amp; FG$1, DataRegularSeason20242025!$E$3:$E$1315, $A10)</f>
        <v>80</v>
      </c>
      <c r="FH10">
        <f>SUMIFS(DataRegularSeason20242025!$AA$3:$AA$1315,DataRegularSeason20242025!$B$3:$B$1315, "&lt;=" &amp; FH$1, DataRegularSeason20242025!$D$3:$D$1315, $A10)+SUMIFS(DataRegularSeason20242025!$AB$3:$AB$1315,DataRegularSeason20242025!$B$3:$B$1315, "&lt;=" &amp; FH$1, DataRegularSeason20242025!$E$3:$E$1315, $A10)</f>
        <v>80</v>
      </c>
      <c r="FI10">
        <f>SUMIFS(DataRegularSeason20242025!$AA$3:$AA$1315,DataRegularSeason20242025!$B$3:$B$1315, "&lt;=" &amp; FI$1, DataRegularSeason20242025!$D$3:$D$1315, $A10)+SUMIFS(DataRegularSeason20242025!$AB$3:$AB$1315,DataRegularSeason20242025!$B$3:$B$1315, "&lt;=" &amp; FI$1, DataRegularSeason20242025!$E$3:$E$1315, $A10)</f>
        <v>80</v>
      </c>
      <c r="FJ10">
        <f>SUMIFS(DataRegularSeason20242025!$AA$3:$AA$1315,DataRegularSeason20242025!$B$3:$B$1315, "&lt;=" &amp; FJ$1, DataRegularSeason20242025!$D$3:$D$1315, $A10)+SUMIFS(DataRegularSeason20242025!$AB$3:$AB$1315,DataRegularSeason20242025!$B$3:$B$1315, "&lt;=" &amp; FJ$1, DataRegularSeason20242025!$E$3:$E$1315, $A10)</f>
        <v>80</v>
      </c>
      <c r="FK10">
        <f>SUMIFS(DataRegularSeason20242025!$AA$3:$AA$1315,DataRegularSeason20242025!$B$3:$B$1315, "&lt;=" &amp; FK$1, DataRegularSeason20242025!$D$3:$D$1315, $A10)+SUMIFS(DataRegularSeason20242025!$AB$3:$AB$1315,DataRegularSeason20242025!$B$3:$B$1315, "&lt;=" &amp; FK$1, DataRegularSeason20242025!$E$3:$E$1315, $A10)</f>
        <v>80</v>
      </c>
      <c r="FL10">
        <f>SUMIFS(DataRegularSeason20242025!$AA$3:$AA$1315,DataRegularSeason20242025!$B$3:$B$1315, "&lt;=" &amp; FL$1, DataRegularSeason20242025!$D$3:$D$1315, $A10)+SUMIFS(DataRegularSeason20242025!$AB$3:$AB$1315,DataRegularSeason20242025!$B$3:$B$1315, "&lt;=" &amp; FL$1, DataRegularSeason20242025!$E$3:$E$1315, $A10)</f>
        <v>80</v>
      </c>
      <c r="FM10">
        <f>SUMIFS(DataRegularSeason20242025!$AA$3:$AA$1315,DataRegularSeason20242025!$B$3:$B$1315, "&lt;=" &amp; FM$1, DataRegularSeason20242025!$D$3:$D$1315, $A10)+SUMIFS(DataRegularSeason20242025!$AB$3:$AB$1315,DataRegularSeason20242025!$B$3:$B$1315, "&lt;=" &amp; FM$1, DataRegularSeason20242025!$E$3:$E$1315, $A10)</f>
        <v>80</v>
      </c>
      <c r="FN10">
        <f>SUMIFS(DataRegularSeason20242025!$AA$3:$AA$1315,DataRegularSeason20242025!$B$3:$B$1315, "&lt;=" &amp; FN$1, DataRegularSeason20242025!$D$3:$D$1315, $A10)+SUMIFS(DataRegularSeason20242025!$AB$3:$AB$1315,DataRegularSeason20242025!$B$3:$B$1315, "&lt;=" &amp; FN$1, DataRegularSeason20242025!$E$3:$E$1315, $A10)</f>
        <v>80</v>
      </c>
      <c r="FO10">
        <f>SUMIFS(DataRegularSeason20242025!$AA$3:$AA$1315,DataRegularSeason20242025!$B$3:$B$1315, "&lt;=" &amp; FO$1, DataRegularSeason20242025!$D$3:$D$1315, $A10)+SUMIFS(DataRegularSeason20242025!$AB$3:$AB$1315,DataRegularSeason20242025!$B$3:$B$1315, "&lt;=" &amp; FO$1, DataRegularSeason20242025!$E$3:$E$1315, $A10)</f>
        <v>80</v>
      </c>
      <c r="FP10">
        <f>SUMIFS(DataRegularSeason20242025!$AA$3:$AA$1315,DataRegularSeason20242025!$B$3:$B$1315, "&lt;=" &amp; FP$1, DataRegularSeason20242025!$D$3:$D$1315, $A10)+SUMIFS(DataRegularSeason20242025!$AB$3:$AB$1315,DataRegularSeason20242025!$B$3:$B$1315, "&lt;=" &amp; FP$1, DataRegularSeason20242025!$E$3:$E$1315, $A10)</f>
        <v>80</v>
      </c>
      <c r="FQ10">
        <f>SUMIFS(DataRegularSeason20242025!$AA$3:$AA$1315,DataRegularSeason20242025!$B$3:$B$1315, "&lt;=" &amp; FQ$1, DataRegularSeason20242025!$D$3:$D$1315, $A10)+SUMIFS(DataRegularSeason20242025!$AB$3:$AB$1315,DataRegularSeason20242025!$B$3:$B$1315, "&lt;=" &amp; FQ$1, DataRegularSeason20242025!$E$3:$E$1315, $A10)</f>
        <v>80</v>
      </c>
      <c r="FR10">
        <f>SUMIFS(DataRegularSeason20242025!$AA$3:$AA$1315,DataRegularSeason20242025!$B$3:$B$1315, "&lt;=" &amp; FR$1, DataRegularSeason20242025!$D$3:$D$1315, $A10)+SUMIFS(DataRegularSeason20242025!$AB$3:$AB$1315,DataRegularSeason20242025!$B$3:$B$1315, "&lt;=" &amp; FR$1, DataRegularSeason20242025!$E$3:$E$1315, $A10)</f>
        <v>80</v>
      </c>
      <c r="FS10">
        <f>SUMIFS(DataRegularSeason20242025!$AA$3:$AA$1315,DataRegularSeason20242025!$B$3:$B$1315, "&lt;=" &amp; FS$1, DataRegularSeason20242025!$D$3:$D$1315, $A10)+SUMIFS(DataRegularSeason20242025!$AB$3:$AB$1315,DataRegularSeason20242025!$B$3:$B$1315, "&lt;=" &amp; FS$1, DataRegularSeason20242025!$E$3:$E$1315, $A10)</f>
        <v>80</v>
      </c>
      <c r="FT10">
        <f>SUMIFS(DataRegularSeason20242025!$AA$3:$AA$1315,DataRegularSeason20242025!$B$3:$B$1315, "&lt;=" &amp; FT$1, DataRegularSeason20242025!$D$3:$D$1315, $A10)+SUMIFS(DataRegularSeason20242025!$AB$3:$AB$1315,DataRegularSeason20242025!$B$3:$B$1315, "&lt;=" &amp; FT$1, DataRegularSeason20242025!$E$3:$E$1315, $A10)</f>
        <v>80</v>
      </c>
      <c r="FU10">
        <f>SUMIFS(DataRegularSeason20242025!$AA$3:$AA$1315,DataRegularSeason20242025!$B$3:$B$1315, "&lt;=" &amp; FU$1, DataRegularSeason20242025!$D$3:$D$1315, $A10)+SUMIFS(DataRegularSeason20242025!$AB$3:$AB$1315,DataRegularSeason20242025!$B$3:$B$1315, "&lt;=" &amp; FU$1, DataRegularSeason20242025!$E$3:$E$1315, $A10)</f>
        <v>80</v>
      </c>
      <c r="FV10">
        <f>SUMIFS(DataRegularSeason20242025!$AA$3:$AA$1315,DataRegularSeason20242025!$B$3:$B$1315, "&lt;=" &amp; FV$1, DataRegularSeason20242025!$D$3:$D$1315, $A10)+SUMIFS(DataRegularSeason20242025!$AB$3:$AB$1315,DataRegularSeason20242025!$B$3:$B$1315, "&lt;=" &amp; FV$1, DataRegularSeason20242025!$E$3:$E$1315, $A10)</f>
        <v>80</v>
      </c>
      <c r="FW10">
        <f>SUMIFS(DataRegularSeason20242025!$AA$3:$AA$1315,DataRegularSeason20242025!$B$3:$B$1315, "&lt;=" &amp; FW$1, DataRegularSeason20242025!$D$3:$D$1315, $A10)+SUMIFS(DataRegularSeason20242025!$AB$3:$AB$1315,DataRegularSeason20242025!$B$3:$B$1315, "&lt;=" &amp; FW$1, DataRegularSeason20242025!$E$3:$E$1315, $A10)</f>
        <v>80</v>
      </c>
      <c r="FX10">
        <f>SUMIFS(DataRegularSeason20242025!$AA$3:$AA$1315,DataRegularSeason20242025!$B$3:$B$1315, "&lt;=" &amp; FX$1, DataRegularSeason20242025!$D$3:$D$1315, $A10)+SUMIFS(DataRegularSeason20242025!$AB$3:$AB$1315,DataRegularSeason20242025!$B$3:$B$1315, "&lt;=" &amp; FX$1, DataRegularSeason20242025!$E$3:$E$1315, $A10)</f>
        <v>80</v>
      </c>
      <c r="FY10">
        <f>SUMIFS(DataRegularSeason20242025!$AA$3:$AA$1315,DataRegularSeason20242025!$B$3:$B$1315, "&lt;=" &amp; FY$1, DataRegularSeason20242025!$D$3:$D$1315, $A10)+SUMIFS(DataRegularSeason20242025!$AB$3:$AB$1315,DataRegularSeason20242025!$B$3:$B$1315, "&lt;=" &amp; FY$1, DataRegularSeason20242025!$E$3:$E$1315, $A10)</f>
        <v>80</v>
      </c>
      <c r="FZ10">
        <f>SUMIFS(DataRegularSeason20242025!$AA$3:$AA$1315,DataRegularSeason20242025!$B$3:$B$1315, "&lt;=" &amp; FZ$1, DataRegularSeason20242025!$D$3:$D$1315, $A10)+SUMIFS(DataRegularSeason20242025!$AB$3:$AB$1315,DataRegularSeason20242025!$B$3:$B$1315, "&lt;=" &amp; FZ$1, DataRegularSeason20242025!$E$3:$E$1315, $A10)</f>
        <v>80</v>
      </c>
      <c r="GA10">
        <f>SUMIFS(DataRegularSeason20242025!$AA$3:$AA$1315,DataRegularSeason20242025!$B$3:$B$1315, "&lt;=" &amp; GA$1, DataRegularSeason20242025!$D$3:$D$1315, $A10)+SUMIFS(DataRegularSeason20242025!$AB$3:$AB$1315,DataRegularSeason20242025!$B$3:$B$1315, "&lt;=" &amp; GA$1, DataRegularSeason20242025!$E$3:$E$1315, $A10)</f>
        <v>80</v>
      </c>
      <c r="GB10">
        <f>SUMIFS(DataRegularSeason20242025!$AA$3:$AA$1315,DataRegularSeason20242025!$B$3:$B$1315, "&lt;=" &amp; GB$1, DataRegularSeason20242025!$D$3:$D$1315, $A10)+SUMIFS(DataRegularSeason20242025!$AB$3:$AB$1315,DataRegularSeason20242025!$B$3:$B$1315, "&lt;=" &amp; GB$1, DataRegularSeason20242025!$E$3:$E$1315, $A10)</f>
        <v>80</v>
      </c>
      <c r="GC10">
        <f>SUMIFS(DataRegularSeason20242025!$AA$3:$AA$1315,DataRegularSeason20242025!$B$3:$B$1315, "&lt;=" &amp; GC$1, DataRegularSeason20242025!$D$3:$D$1315, $A10)+SUMIFS(DataRegularSeason20242025!$AB$3:$AB$1315,DataRegularSeason20242025!$B$3:$B$1315, "&lt;=" &amp; GC$1, DataRegularSeason20242025!$E$3:$E$1315, $A10)</f>
        <v>80</v>
      </c>
      <c r="GD10">
        <f>SUMIFS(DataRegularSeason20242025!$AA$3:$AA$1315,DataRegularSeason20242025!$B$3:$B$1315, "&lt;=" &amp; GD$1, DataRegularSeason20242025!$D$3:$D$1315, $A10)+SUMIFS(DataRegularSeason20242025!$AB$3:$AB$1315,DataRegularSeason20242025!$B$3:$B$1315, "&lt;=" &amp; GD$1, DataRegularSeason20242025!$E$3:$E$1315, $A10)</f>
        <v>80</v>
      </c>
      <c r="GE10">
        <f>SUMIFS(DataRegularSeason20242025!$AA$3:$AA$1315,DataRegularSeason20242025!$B$3:$B$1315, "&lt;=" &amp; GE$1, DataRegularSeason20242025!$D$3:$D$1315, $A10)+SUMIFS(DataRegularSeason20242025!$AB$3:$AB$1315,DataRegularSeason20242025!$B$3:$B$1315, "&lt;=" &amp; GE$1, DataRegularSeason20242025!$E$3:$E$1315, $A10)</f>
        <v>80</v>
      </c>
      <c r="GF10">
        <f>SUMIFS(DataRegularSeason20242025!$AA$3:$AA$1315,DataRegularSeason20242025!$B$3:$B$1315, "&lt;=" &amp; GF$1, DataRegularSeason20242025!$D$3:$D$1315, $A10)+SUMIFS(DataRegularSeason20242025!$AB$3:$AB$1315,DataRegularSeason20242025!$B$3:$B$1315, "&lt;=" &amp; GF$1, DataRegularSeason20242025!$E$3:$E$1315, $A10)</f>
        <v>80</v>
      </c>
      <c r="GG10">
        <f>SUMIFS(DataRegularSeason20242025!$AA$3:$AA$1315,DataRegularSeason20242025!$B$3:$B$1315, "&lt;=" &amp; GG$1, DataRegularSeason20242025!$D$3:$D$1315, $A10)+SUMIFS(DataRegularSeason20242025!$AB$3:$AB$1315,DataRegularSeason20242025!$B$3:$B$1315, "&lt;=" &amp; GG$1, DataRegularSeason20242025!$E$3:$E$1315, $A10)</f>
        <v>80</v>
      </c>
      <c r="GH10">
        <f>SUMIFS(DataRegularSeason20242025!$AA$3:$AA$1315,DataRegularSeason20242025!$B$3:$B$1315, "&lt;=" &amp; GH$1, DataRegularSeason20242025!$D$3:$D$1315, $A10)+SUMIFS(DataRegularSeason20242025!$AB$3:$AB$1315,DataRegularSeason20242025!$B$3:$B$1315, "&lt;=" &amp; GH$1, DataRegularSeason20242025!$E$3:$E$1315, $A10)</f>
        <v>80</v>
      </c>
      <c r="GI10">
        <f>SUMIFS(DataRegularSeason20242025!$AA$3:$AA$1315,DataRegularSeason20242025!$B$3:$B$1315, "&lt;=" &amp; GI$1, DataRegularSeason20242025!$D$3:$D$1315, $A10)+SUMIFS(DataRegularSeason20242025!$AB$3:$AB$1315,DataRegularSeason20242025!$B$3:$B$1315, "&lt;=" &amp; GI$1, DataRegularSeason20242025!$E$3:$E$1315, $A10)</f>
        <v>80</v>
      </c>
      <c r="GJ10">
        <f>SUMIFS(DataRegularSeason20242025!$AA$3:$AA$1315,DataRegularSeason20242025!$B$3:$B$1315, "&lt;=" &amp; GJ$1, DataRegularSeason20242025!$D$3:$D$1315, $A10)+SUMIFS(DataRegularSeason20242025!$AB$3:$AB$1315,DataRegularSeason20242025!$B$3:$B$1315, "&lt;=" &amp; GJ$1, DataRegularSeason20242025!$E$3:$E$1315, $A10)</f>
        <v>80</v>
      </c>
      <c r="GK10">
        <f>SUMIFS(DataRegularSeason20242025!$AA$3:$AA$1315,DataRegularSeason20242025!$B$3:$B$1315, "&lt;=" &amp; GK$1, DataRegularSeason20242025!$D$3:$D$1315, $A10)+SUMIFS(DataRegularSeason20242025!$AB$3:$AB$1315,DataRegularSeason20242025!$B$3:$B$1315, "&lt;=" &amp; GK$1, DataRegularSeason20242025!$E$3:$E$1315, $A10)</f>
        <v>80</v>
      </c>
      <c r="GL10">
        <f>SUMIFS(DataRegularSeason20242025!$AA$3:$AA$1315,DataRegularSeason20242025!$B$3:$B$1315, "&lt;=" &amp; GL$1, DataRegularSeason20242025!$D$3:$D$1315, $A10)+SUMIFS(DataRegularSeason20242025!$AB$3:$AB$1315,DataRegularSeason20242025!$B$3:$B$1315, "&lt;=" &amp; GL$1, DataRegularSeason20242025!$E$3:$E$1315, $A10)</f>
        <v>80</v>
      </c>
      <c r="GM10">
        <f>SUMIFS(DataRegularSeason20242025!$AA$3:$AA$1315,DataRegularSeason20242025!$B$3:$B$1315, "&lt;=" &amp; GM$1, DataRegularSeason20242025!$D$3:$D$1315, $A10)+SUMIFS(DataRegularSeason20242025!$AB$3:$AB$1315,DataRegularSeason20242025!$B$3:$B$1315, "&lt;=" &amp; GM$1, DataRegularSeason20242025!$E$3:$E$1315, $A10)</f>
        <v>80</v>
      </c>
      <c r="GN10">
        <f>SUMIFS(DataRegularSeason20242025!$AA$3:$AA$1315,DataRegularSeason20242025!$B$3:$B$1315, "&lt;=" &amp; GN$1, DataRegularSeason20242025!$D$3:$D$1315, $A10)+SUMIFS(DataRegularSeason20242025!$AB$3:$AB$1315,DataRegularSeason20242025!$B$3:$B$1315, "&lt;=" &amp; GN$1, DataRegularSeason20242025!$E$3:$E$1315, $A10)</f>
        <v>80</v>
      </c>
      <c r="GO10">
        <f>SUMIFS(DataRegularSeason20242025!$AA$3:$AA$1315,DataRegularSeason20242025!$B$3:$B$1315, "&lt;=" &amp; GO$1, DataRegularSeason20242025!$D$3:$D$1315, $A10)+SUMIFS(DataRegularSeason20242025!$AB$3:$AB$1315,DataRegularSeason20242025!$B$3:$B$1315, "&lt;=" &amp; GO$1, DataRegularSeason20242025!$E$3:$E$1315, $A10)</f>
        <v>80</v>
      </c>
      <c r="GP10">
        <f>SUMIFS(DataRegularSeason20242025!$AA$3:$AA$1315,DataRegularSeason20242025!$B$3:$B$1315, "&lt;=" &amp; GP$1, DataRegularSeason20242025!$D$3:$D$1315, $A10)+SUMIFS(DataRegularSeason20242025!$AB$3:$AB$1315,DataRegularSeason20242025!$B$3:$B$1315, "&lt;=" &amp; GP$1, DataRegularSeason20242025!$E$3:$E$1315, $A10)</f>
        <v>80</v>
      </c>
      <c r="GQ10">
        <f>SUMIFS(DataRegularSeason20242025!$AA$3:$AA$1315,DataRegularSeason20242025!$B$3:$B$1315, "&lt;=" &amp; GQ$1, DataRegularSeason20242025!$D$3:$D$1315, $A10)+SUMIFS(DataRegularSeason20242025!$AB$3:$AB$1315,DataRegularSeason20242025!$B$3:$B$1315, "&lt;=" &amp; GQ$1, DataRegularSeason20242025!$E$3:$E$1315, $A10)</f>
        <v>80</v>
      </c>
      <c r="GR10">
        <f>SUMIFS(DataRegularSeason20242025!$AA$3:$AA$1315,DataRegularSeason20242025!$B$3:$B$1315, "&lt;=" &amp; GR$1, DataRegularSeason20242025!$D$3:$D$1315, $A10)+SUMIFS(DataRegularSeason20242025!$AB$3:$AB$1315,DataRegularSeason20242025!$B$3:$B$1315, "&lt;=" &amp; GR$1, DataRegularSeason20242025!$E$3:$E$1315, $A10)</f>
        <v>80</v>
      </c>
      <c r="GS10">
        <f>SUMIFS(DataRegularSeason20242025!$AA$3:$AA$1315,DataRegularSeason20242025!$B$3:$B$1315, "&lt;=" &amp; GS$1, DataRegularSeason20242025!$D$3:$D$1315, $A10)+SUMIFS(DataRegularSeason20242025!$AB$3:$AB$1315,DataRegularSeason20242025!$B$3:$B$1315, "&lt;=" &amp; GS$1, DataRegularSeason20242025!$E$3:$E$1315, $A10)</f>
        <v>80</v>
      </c>
      <c r="GT10">
        <f>SUMIFS(DataRegularSeason20242025!$AA$3:$AA$1315,DataRegularSeason20242025!$B$3:$B$1315, "&lt;=" &amp; GT$1, DataRegularSeason20242025!$D$3:$D$1315, $A10)+SUMIFS(DataRegularSeason20242025!$AB$3:$AB$1315,DataRegularSeason20242025!$B$3:$B$1315, "&lt;=" &amp; GT$1, DataRegularSeason20242025!$E$3:$E$1315, $A10)</f>
        <v>80</v>
      </c>
      <c r="GU10">
        <f>SUMIFS(DataRegularSeason20242025!$AA$3:$AA$1315,DataRegularSeason20242025!$B$3:$B$1315, "&lt;=" &amp; GU$1, DataRegularSeason20242025!$D$3:$D$1315, $A10)+SUMIFS(DataRegularSeason20242025!$AB$3:$AB$1315,DataRegularSeason20242025!$B$3:$B$1315, "&lt;=" &amp; GU$1, DataRegularSeason20242025!$E$3:$E$1315, $A10)</f>
        <v>80</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58</v>
      </c>
      <c r="ER14">
        <f>SUMIFS(DataRegularSeason20242025!$AA$3:$AA$1315,DataRegularSeason20242025!$B$3:$B$1315, "&lt;=" &amp; ER$1, DataRegularSeason20242025!$D$3:$D$1315, $A14)+SUMIFS(DataRegularSeason20242025!$AB$3:$AB$1315,DataRegularSeason20242025!$B$3:$B$1315, "&lt;=" &amp; ER$1, DataRegularSeason20242025!$E$3:$E$1315, $A14)</f>
        <v>58</v>
      </c>
      <c r="ES14">
        <f>SUMIFS(DataRegularSeason20242025!$AA$3:$AA$1315,DataRegularSeason20242025!$B$3:$B$1315, "&lt;=" &amp; ES$1, DataRegularSeason20242025!$D$3:$D$1315, $A14)+SUMIFS(DataRegularSeason20242025!$AB$3:$AB$1315,DataRegularSeason20242025!$B$3:$B$1315, "&lt;=" &amp; ES$1, DataRegularSeason20242025!$E$3:$E$1315, $A14)</f>
        <v>58</v>
      </c>
      <c r="ET14">
        <f>SUMIFS(DataRegularSeason20242025!$AA$3:$AA$1315,DataRegularSeason20242025!$B$3:$B$1315, "&lt;=" &amp; ET$1, DataRegularSeason20242025!$D$3:$D$1315, $A14)+SUMIFS(DataRegularSeason20242025!$AB$3:$AB$1315,DataRegularSeason20242025!$B$3:$B$1315, "&lt;=" &amp; ET$1, DataRegularSeason20242025!$E$3:$E$1315, $A14)</f>
        <v>58</v>
      </c>
      <c r="EU14">
        <f>SUMIFS(DataRegularSeason20242025!$AA$3:$AA$1315,DataRegularSeason20242025!$B$3:$B$1315, "&lt;=" &amp; EU$1, DataRegularSeason20242025!$D$3:$D$1315, $A14)+SUMIFS(DataRegularSeason20242025!$AB$3:$AB$1315,DataRegularSeason20242025!$B$3:$B$1315, "&lt;=" &amp; EU$1, DataRegularSeason20242025!$E$3:$E$1315, $A14)</f>
        <v>58</v>
      </c>
      <c r="EV14">
        <f>SUMIFS(DataRegularSeason20242025!$AA$3:$AA$1315,DataRegularSeason20242025!$B$3:$B$1315, "&lt;=" &amp; EV$1, DataRegularSeason20242025!$D$3:$D$1315, $A14)+SUMIFS(DataRegularSeason20242025!$AB$3:$AB$1315,DataRegularSeason20242025!$B$3:$B$1315, "&lt;=" &amp; EV$1, DataRegularSeason20242025!$E$3:$E$1315, $A14)</f>
        <v>58</v>
      </c>
      <c r="EW14">
        <f>SUMIFS(DataRegularSeason20242025!$AA$3:$AA$1315,DataRegularSeason20242025!$B$3:$B$1315, "&lt;=" &amp; EW$1, DataRegularSeason20242025!$D$3:$D$1315, $A14)+SUMIFS(DataRegularSeason20242025!$AB$3:$AB$1315,DataRegularSeason20242025!$B$3:$B$1315, "&lt;=" &amp; EW$1, DataRegularSeason20242025!$E$3:$E$1315, $A14)</f>
        <v>58</v>
      </c>
      <c r="EX14">
        <f>SUMIFS(DataRegularSeason20242025!$AA$3:$AA$1315,DataRegularSeason20242025!$B$3:$B$1315, "&lt;=" &amp; EX$1, DataRegularSeason20242025!$D$3:$D$1315, $A14)+SUMIFS(DataRegularSeason20242025!$AB$3:$AB$1315,DataRegularSeason20242025!$B$3:$B$1315, "&lt;=" &amp; EX$1, DataRegularSeason20242025!$E$3:$E$1315, $A14)</f>
        <v>58</v>
      </c>
      <c r="EY14">
        <f>SUMIFS(DataRegularSeason20242025!$AA$3:$AA$1315,DataRegularSeason20242025!$B$3:$B$1315, "&lt;=" &amp; EY$1, DataRegularSeason20242025!$D$3:$D$1315, $A14)+SUMIFS(DataRegularSeason20242025!$AB$3:$AB$1315,DataRegularSeason20242025!$B$3:$B$1315, "&lt;=" &amp; EY$1, DataRegularSeason20242025!$E$3:$E$1315, $A14)</f>
        <v>58</v>
      </c>
      <c r="EZ14">
        <f>SUMIFS(DataRegularSeason20242025!$AA$3:$AA$1315,DataRegularSeason20242025!$B$3:$B$1315, "&lt;=" &amp; EZ$1, DataRegularSeason20242025!$D$3:$D$1315, $A14)+SUMIFS(DataRegularSeason20242025!$AB$3:$AB$1315,DataRegularSeason20242025!$B$3:$B$1315, "&lt;=" &amp; EZ$1, DataRegularSeason20242025!$E$3:$E$1315, $A14)</f>
        <v>58</v>
      </c>
      <c r="FA14">
        <f>SUMIFS(DataRegularSeason20242025!$AA$3:$AA$1315,DataRegularSeason20242025!$B$3:$B$1315, "&lt;=" &amp; FA$1, DataRegularSeason20242025!$D$3:$D$1315, $A14)+SUMIFS(DataRegularSeason20242025!$AB$3:$AB$1315,DataRegularSeason20242025!$B$3:$B$1315, "&lt;=" &amp; FA$1, DataRegularSeason20242025!$E$3:$E$1315, $A14)</f>
        <v>58</v>
      </c>
      <c r="FB14">
        <f>SUMIFS(DataRegularSeason20242025!$AA$3:$AA$1315,DataRegularSeason20242025!$B$3:$B$1315, "&lt;=" &amp; FB$1, DataRegularSeason20242025!$D$3:$D$1315, $A14)+SUMIFS(DataRegularSeason20242025!$AB$3:$AB$1315,DataRegularSeason20242025!$B$3:$B$1315, "&lt;=" &amp; FB$1, DataRegularSeason20242025!$E$3:$E$1315, $A14)</f>
        <v>58</v>
      </c>
      <c r="FC14">
        <f>SUMIFS(DataRegularSeason20242025!$AA$3:$AA$1315,DataRegularSeason20242025!$B$3:$B$1315, "&lt;=" &amp; FC$1, DataRegularSeason20242025!$D$3:$D$1315, $A14)+SUMIFS(DataRegularSeason20242025!$AB$3:$AB$1315,DataRegularSeason20242025!$B$3:$B$1315, "&lt;=" &amp; FC$1, DataRegularSeason20242025!$E$3:$E$1315, $A14)</f>
        <v>58</v>
      </c>
      <c r="FD14">
        <f>SUMIFS(DataRegularSeason20242025!$AA$3:$AA$1315,DataRegularSeason20242025!$B$3:$B$1315, "&lt;=" &amp; FD$1, DataRegularSeason20242025!$D$3:$D$1315, $A14)+SUMIFS(DataRegularSeason20242025!$AB$3:$AB$1315,DataRegularSeason20242025!$B$3:$B$1315, "&lt;=" &amp; FD$1, DataRegularSeason20242025!$E$3:$E$1315, $A14)</f>
        <v>58</v>
      </c>
      <c r="FE14">
        <f>SUMIFS(DataRegularSeason20242025!$AA$3:$AA$1315,DataRegularSeason20242025!$B$3:$B$1315, "&lt;=" &amp; FE$1, DataRegularSeason20242025!$D$3:$D$1315, $A14)+SUMIFS(DataRegularSeason20242025!$AB$3:$AB$1315,DataRegularSeason20242025!$B$3:$B$1315, "&lt;=" &amp; FE$1, DataRegularSeason20242025!$E$3:$E$1315, $A14)</f>
        <v>58</v>
      </c>
      <c r="FF14">
        <f>SUMIFS(DataRegularSeason20242025!$AA$3:$AA$1315,DataRegularSeason20242025!$B$3:$B$1315, "&lt;=" &amp; FF$1, DataRegularSeason20242025!$D$3:$D$1315, $A14)+SUMIFS(DataRegularSeason20242025!$AB$3:$AB$1315,DataRegularSeason20242025!$B$3:$B$1315, "&lt;=" &amp; FF$1, DataRegularSeason20242025!$E$3:$E$1315, $A14)</f>
        <v>58</v>
      </c>
      <c r="FG14">
        <f>SUMIFS(DataRegularSeason20242025!$AA$3:$AA$1315,DataRegularSeason20242025!$B$3:$B$1315, "&lt;=" &amp; FG$1, DataRegularSeason20242025!$D$3:$D$1315, $A14)+SUMIFS(DataRegularSeason20242025!$AB$3:$AB$1315,DataRegularSeason20242025!$B$3:$B$1315, "&lt;=" &amp; FG$1, DataRegularSeason20242025!$E$3:$E$1315, $A14)</f>
        <v>58</v>
      </c>
      <c r="FH14">
        <f>SUMIFS(DataRegularSeason20242025!$AA$3:$AA$1315,DataRegularSeason20242025!$B$3:$B$1315, "&lt;=" &amp; FH$1, DataRegularSeason20242025!$D$3:$D$1315, $A14)+SUMIFS(DataRegularSeason20242025!$AB$3:$AB$1315,DataRegularSeason20242025!$B$3:$B$1315, "&lt;=" &amp; FH$1, DataRegularSeason20242025!$E$3:$E$1315, $A14)</f>
        <v>58</v>
      </c>
      <c r="FI14">
        <f>SUMIFS(DataRegularSeason20242025!$AA$3:$AA$1315,DataRegularSeason20242025!$B$3:$B$1315, "&lt;=" &amp; FI$1, DataRegularSeason20242025!$D$3:$D$1315, $A14)+SUMIFS(DataRegularSeason20242025!$AB$3:$AB$1315,DataRegularSeason20242025!$B$3:$B$1315, "&lt;=" &amp; FI$1, DataRegularSeason20242025!$E$3:$E$1315, $A14)</f>
        <v>58</v>
      </c>
      <c r="FJ14">
        <f>SUMIFS(DataRegularSeason20242025!$AA$3:$AA$1315,DataRegularSeason20242025!$B$3:$B$1315, "&lt;=" &amp; FJ$1, DataRegularSeason20242025!$D$3:$D$1315, $A14)+SUMIFS(DataRegularSeason20242025!$AB$3:$AB$1315,DataRegularSeason20242025!$B$3:$B$1315, "&lt;=" &amp; FJ$1, DataRegularSeason20242025!$E$3:$E$1315, $A14)</f>
        <v>58</v>
      </c>
      <c r="FK14">
        <f>SUMIFS(DataRegularSeason20242025!$AA$3:$AA$1315,DataRegularSeason20242025!$B$3:$B$1315, "&lt;=" &amp; FK$1, DataRegularSeason20242025!$D$3:$D$1315, $A14)+SUMIFS(DataRegularSeason20242025!$AB$3:$AB$1315,DataRegularSeason20242025!$B$3:$B$1315, "&lt;=" &amp; FK$1, DataRegularSeason20242025!$E$3:$E$1315, $A14)</f>
        <v>58</v>
      </c>
      <c r="FL14">
        <f>SUMIFS(DataRegularSeason20242025!$AA$3:$AA$1315,DataRegularSeason20242025!$B$3:$B$1315, "&lt;=" &amp; FL$1, DataRegularSeason20242025!$D$3:$D$1315, $A14)+SUMIFS(DataRegularSeason20242025!$AB$3:$AB$1315,DataRegularSeason20242025!$B$3:$B$1315, "&lt;=" &amp; FL$1, DataRegularSeason20242025!$E$3:$E$1315, $A14)</f>
        <v>58</v>
      </c>
      <c r="FM14">
        <f>SUMIFS(DataRegularSeason20242025!$AA$3:$AA$1315,DataRegularSeason20242025!$B$3:$B$1315, "&lt;=" &amp; FM$1, DataRegularSeason20242025!$D$3:$D$1315, $A14)+SUMIFS(DataRegularSeason20242025!$AB$3:$AB$1315,DataRegularSeason20242025!$B$3:$B$1315, "&lt;=" &amp; FM$1, DataRegularSeason20242025!$E$3:$E$1315, $A14)</f>
        <v>58</v>
      </c>
      <c r="FN14">
        <f>SUMIFS(DataRegularSeason20242025!$AA$3:$AA$1315,DataRegularSeason20242025!$B$3:$B$1315, "&lt;=" &amp; FN$1, DataRegularSeason20242025!$D$3:$D$1315, $A14)+SUMIFS(DataRegularSeason20242025!$AB$3:$AB$1315,DataRegularSeason20242025!$B$3:$B$1315, "&lt;=" &amp; FN$1, DataRegularSeason20242025!$E$3:$E$1315, $A14)</f>
        <v>58</v>
      </c>
      <c r="FO14">
        <f>SUMIFS(DataRegularSeason20242025!$AA$3:$AA$1315,DataRegularSeason20242025!$B$3:$B$1315, "&lt;=" &amp; FO$1, DataRegularSeason20242025!$D$3:$D$1315, $A14)+SUMIFS(DataRegularSeason20242025!$AB$3:$AB$1315,DataRegularSeason20242025!$B$3:$B$1315, "&lt;=" &amp; FO$1, DataRegularSeason20242025!$E$3:$E$1315, $A14)</f>
        <v>58</v>
      </c>
      <c r="FP14">
        <f>SUMIFS(DataRegularSeason20242025!$AA$3:$AA$1315,DataRegularSeason20242025!$B$3:$B$1315, "&lt;=" &amp; FP$1, DataRegularSeason20242025!$D$3:$D$1315, $A14)+SUMIFS(DataRegularSeason20242025!$AB$3:$AB$1315,DataRegularSeason20242025!$B$3:$B$1315, "&lt;=" &amp; FP$1, DataRegularSeason20242025!$E$3:$E$1315, $A14)</f>
        <v>58</v>
      </c>
      <c r="FQ14">
        <f>SUMIFS(DataRegularSeason20242025!$AA$3:$AA$1315,DataRegularSeason20242025!$B$3:$B$1315, "&lt;=" &amp; FQ$1, DataRegularSeason20242025!$D$3:$D$1315, $A14)+SUMIFS(DataRegularSeason20242025!$AB$3:$AB$1315,DataRegularSeason20242025!$B$3:$B$1315, "&lt;=" &amp; FQ$1, DataRegularSeason20242025!$E$3:$E$1315, $A14)</f>
        <v>58</v>
      </c>
      <c r="FR14">
        <f>SUMIFS(DataRegularSeason20242025!$AA$3:$AA$1315,DataRegularSeason20242025!$B$3:$B$1315, "&lt;=" &amp; FR$1, DataRegularSeason20242025!$D$3:$D$1315, $A14)+SUMIFS(DataRegularSeason20242025!$AB$3:$AB$1315,DataRegularSeason20242025!$B$3:$B$1315, "&lt;=" &amp; FR$1, DataRegularSeason20242025!$E$3:$E$1315, $A14)</f>
        <v>58</v>
      </c>
      <c r="FS14">
        <f>SUMIFS(DataRegularSeason20242025!$AA$3:$AA$1315,DataRegularSeason20242025!$B$3:$B$1315, "&lt;=" &amp; FS$1, DataRegularSeason20242025!$D$3:$D$1315, $A14)+SUMIFS(DataRegularSeason20242025!$AB$3:$AB$1315,DataRegularSeason20242025!$B$3:$B$1315, "&lt;=" &amp; FS$1, DataRegularSeason20242025!$E$3:$E$1315, $A14)</f>
        <v>58</v>
      </c>
      <c r="FT14">
        <f>SUMIFS(DataRegularSeason20242025!$AA$3:$AA$1315,DataRegularSeason20242025!$B$3:$B$1315, "&lt;=" &amp; FT$1, DataRegularSeason20242025!$D$3:$D$1315, $A14)+SUMIFS(DataRegularSeason20242025!$AB$3:$AB$1315,DataRegularSeason20242025!$B$3:$B$1315, "&lt;=" &amp; FT$1, DataRegularSeason20242025!$E$3:$E$1315, $A14)</f>
        <v>58</v>
      </c>
      <c r="FU14">
        <f>SUMIFS(DataRegularSeason20242025!$AA$3:$AA$1315,DataRegularSeason20242025!$B$3:$B$1315, "&lt;=" &amp; FU$1, DataRegularSeason20242025!$D$3:$D$1315, $A14)+SUMIFS(DataRegularSeason20242025!$AB$3:$AB$1315,DataRegularSeason20242025!$B$3:$B$1315, "&lt;=" &amp; FU$1, DataRegularSeason20242025!$E$3:$E$1315, $A14)</f>
        <v>58</v>
      </c>
      <c r="FV14">
        <f>SUMIFS(DataRegularSeason20242025!$AA$3:$AA$1315,DataRegularSeason20242025!$B$3:$B$1315, "&lt;=" &amp; FV$1, DataRegularSeason20242025!$D$3:$D$1315, $A14)+SUMIFS(DataRegularSeason20242025!$AB$3:$AB$1315,DataRegularSeason20242025!$B$3:$B$1315, "&lt;=" &amp; FV$1, DataRegularSeason20242025!$E$3:$E$1315, $A14)</f>
        <v>58</v>
      </c>
      <c r="FW14">
        <f>SUMIFS(DataRegularSeason20242025!$AA$3:$AA$1315,DataRegularSeason20242025!$B$3:$B$1315, "&lt;=" &amp; FW$1, DataRegularSeason20242025!$D$3:$D$1315, $A14)+SUMIFS(DataRegularSeason20242025!$AB$3:$AB$1315,DataRegularSeason20242025!$B$3:$B$1315, "&lt;=" &amp; FW$1, DataRegularSeason20242025!$E$3:$E$1315, $A14)</f>
        <v>58</v>
      </c>
      <c r="FX14">
        <f>SUMIFS(DataRegularSeason20242025!$AA$3:$AA$1315,DataRegularSeason20242025!$B$3:$B$1315, "&lt;=" &amp; FX$1, DataRegularSeason20242025!$D$3:$D$1315, $A14)+SUMIFS(DataRegularSeason20242025!$AB$3:$AB$1315,DataRegularSeason20242025!$B$3:$B$1315, "&lt;=" &amp; FX$1, DataRegularSeason20242025!$E$3:$E$1315, $A14)</f>
        <v>58</v>
      </c>
      <c r="FY14">
        <f>SUMIFS(DataRegularSeason20242025!$AA$3:$AA$1315,DataRegularSeason20242025!$B$3:$B$1315, "&lt;=" &amp; FY$1, DataRegularSeason20242025!$D$3:$D$1315, $A14)+SUMIFS(DataRegularSeason20242025!$AB$3:$AB$1315,DataRegularSeason20242025!$B$3:$B$1315, "&lt;=" &amp; FY$1, DataRegularSeason20242025!$E$3:$E$1315, $A14)</f>
        <v>58</v>
      </c>
      <c r="FZ14">
        <f>SUMIFS(DataRegularSeason20242025!$AA$3:$AA$1315,DataRegularSeason20242025!$B$3:$B$1315, "&lt;=" &amp; FZ$1, DataRegularSeason20242025!$D$3:$D$1315, $A14)+SUMIFS(DataRegularSeason20242025!$AB$3:$AB$1315,DataRegularSeason20242025!$B$3:$B$1315, "&lt;=" &amp; FZ$1, DataRegularSeason20242025!$E$3:$E$1315, $A14)</f>
        <v>58</v>
      </c>
      <c r="GA14">
        <f>SUMIFS(DataRegularSeason20242025!$AA$3:$AA$1315,DataRegularSeason20242025!$B$3:$B$1315, "&lt;=" &amp; GA$1, DataRegularSeason20242025!$D$3:$D$1315, $A14)+SUMIFS(DataRegularSeason20242025!$AB$3:$AB$1315,DataRegularSeason20242025!$B$3:$B$1315, "&lt;=" &amp; GA$1, DataRegularSeason20242025!$E$3:$E$1315, $A14)</f>
        <v>58</v>
      </c>
      <c r="GB14">
        <f>SUMIFS(DataRegularSeason20242025!$AA$3:$AA$1315,DataRegularSeason20242025!$B$3:$B$1315, "&lt;=" &amp; GB$1, DataRegularSeason20242025!$D$3:$D$1315, $A14)+SUMIFS(DataRegularSeason20242025!$AB$3:$AB$1315,DataRegularSeason20242025!$B$3:$B$1315, "&lt;=" &amp; GB$1, DataRegularSeason20242025!$E$3:$E$1315, $A14)</f>
        <v>58</v>
      </c>
      <c r="GC14">
        <f>SUMIFS(DataRegularSeason20242025!$AA$3:$AA$1315,DataRegularSeason20242025!$B$3:$B$1315, "&lt;=" &amp; GC$1, DataRegularSeason20242025!$D$3:$D$1315, $A14)+SUMIFS(DataRegularSeason20242025!$AB$3:$AB$1315,DataRegularSeason20242025!$B$3:$B$1315, "&lt;=" &amp; GC$1, DataRegularSeason20242025!$E$3:$E$1315, $A14)</f>
        <v>58</v>
      </c>
      <c r="GD14">
        <f>SUMIFS(DataRegularSeason20242025!$AA$3:$AA$1315,DataRegularSeason20242025!$B$3:$B$1315, "&lt;=" &amp; GD$1, DataRegularSeason20242025!$D$3:$D$1315, $A14)+SUMIFS(DataRegularSeason20242025!$AB$3:$AB$1315,DataRegularSeason20242025!$B$3:$B$1315, "&lt;=" &amp; GD$1, DataRegularSeason20242025!$E$3:$E$1315, $A14)</f>
        <v>58</v>
      </c>
      <c r="GE14">
        <f>SUMIFS(DataRegularSeason20242025!$AA$3:$AA$1315,DataRegularSeason20242025!$B$3:$B$1315, "&lt;=" &amp; GE$1, DataRegularSeason20242025!$D$3:$D$1315, $A14)+SUMIFS(DataRegularSeason20242025!$AB$3:$AB$1315,DataRegularSeason20242025!$B$3:$B$1315, "&lt;=" &amp; GE$1, DataRegularSeason20242025!$E$3:$E$1315, $A14)</f>
        <v>58</v>
      </c>
      <c r="GF14">
        <f>SUMIFS(DataRegularSeason20242025!$AA$3:$AA$1315,DataRegularSeason20242025!$B$3:$B$1315, "&lt;=" &amp; GF$1, DataRegularSeason20242025!$D$3:$D$1315, $A14)+SUMIFS(DataRegularSeason20242025!$AB$3:$AB$1315,DataRegularSeason20242025!$B$3:$B$1315, "&lt;=" &amp; GF$1, DataRegularSeason20242025!$E$3:$E$1315, $A14)</f>
        <v>58</v>
      </c>
      <c r="GG14">
        <f>SUMIFS(DataRegularSeason20242025!$AA$3:$AA$1315,DataRegularSeason20242025!$B$3:$B$1315, "&lt;=" &amp; GG$1, DataRegularSeason20242025!$D$3:$D$1315, $A14)+SUMIFS(DataRegularSeason20242025!$AB$3:$AB$1315,DataRegularSeason20242025!$B$3:$B$1315, "&lt;=" &amp; GG$1, DataRegularSeason20242025!$E$3:$E$1315, $A14)</f>
        <v>58</v>
      </c>
      <c r="GH14">
        <f>SUMIFS(DataRegularSeason20242025!$AA$3:$AA$1315,DataRegularSeason20242025!$B$3:$B$1315, "&lt;=" &amp; GH$1, DataRegularSeason20242025!$D$3:$D$1315, $A14)+SUMIFS(DataRegularSeason20242025!$AB$3:$AB$1315,DataRegularSeason20242025!$B$3:$B$1315, "&lt;=" &amp; GH$1, DataRegularSeason20242025!$E$3:$E$1315, $A14)</f>
        <v>58</v>
      </c>
      <c r="GI14">
        <f>SUMIFS(DataRegularSeason20242025!$AA$3:$AA$1315,DataRegularSeason20242025!$B$3:$B$1315, "&lt;=" &amp; GI$1, DataRegularSeason20242025!$D$3:$D$1315, $A14)+SUMIFS(DataRegularSeason20242025!$AB$3:$AB$1315,DataRegularSeason20242025!$B$3:$B$1315, "&lt;=" &amp; GI$1, DataRegularSeason20242025!$E$3:$E$1315, $A14)</f>
        <v>58</v>
      </c>
      <c r="GJ14">
        <f>SUMIFS(DataRegularSeason20242025!$AA$3:$AA$1315,DataRegularSeason20242025!$B$3:$B$1315, "&lt;=" &amp; GJ$1, DataRegularSeason20242025!$D$3:$D$1315, $A14)+SUMIFS(DataRegularSeason20242025!$AB$3:$AB$1315,DataRegularSeason20242025!$B$3:$B$1315, "&lt;=" &amp; GJ$1, DataRegularSeason20242025!$E$3:$E$1315, $A14)</f>
        <v>58</v>
      </c>
      <c r="GK14">
        <f>SUMIFS(DataRegularSeason20242025!$AA$3:$AA$1315,DataRegularSeason20242025!$B$3:$B$1315, "&lt;=" &amp; GK$1, DataRegularSeason20242025!$D$3:$D$1315, $A14)+SUMIFS(DataRegularSeason20242025!$AB$3:$AB$1315,DataRegularSeason20242025!$B$3:$B$1315, "&lt;=" &amp; GK$1, DataRegularSeason20242025!$E$3:$E$1315, $A14)</f>
        <v>58</v>
      </c>
      <c r="GL14">
        <f>SUMIFS(DataRegularSeason20242025!$AA$3:$AA$1315,DataRegularSeason20242025!$B$3:$B$1315, "&lt;=" &amp; GL$1, DataRegularSeason20242025!$D$3:$D$1315, $A14)+SUMIFS(DataRegularSeason20242025!$AB$3:$AB$1315,DataRegularSeason20242025!$B$3:$B$1315, "&lt;=" &amp; GL$1, DataRegularSeason20242025!$E$3:$E$1315, $A14)</f>
        <v>58</v>
      </c>
      <c r="GM14">
        <f>SUMIFS(DataRegularSeason20242025!$AA$3:$AA$1315,DataRegularSeason20242025!$B$3:$B$1315, "&lt;=" &amp; GM$1, DataRegularSeason20242025!$D$3:$D$1315, $A14)+SUMIFS(DataRegularSeason20242025!$AB$3:$AB$1315,DataRegularSeason20242025!$B$3:$B$1315, "&lt;=" &amp; GM$1, DataRegularSeason20242025!$E$3:$E$1315, $A14)</f>
        <v>58</v>
      </c>
      <c r="GN14">
        <f>SUMIFS(DataRegularSeason20242025!$AA$3:$AA$1315,DataRegularSeason20242025!$B$3:$B$1315, "&lt;=" &amp; GN$1, DataRegularSeason20242025!$D$3:$D$1315, $A14)+SUMIFS(DataRegularSeason20242025!$AB$3:$AB$1315,DataRegularSeason20242025!$B$3:$B$1315, "&lt;=" &amp; GN$1, DataRegularSeason20242025!$E$3:$E$1315, $A14)</f>
        <v>58</v>
      </c>
      <c r="GO14">
        <f>SUMIFS(DataRegularSeason20242025!$AA$3:$AA$1315,DataRegularSeason20242025!$B$3:$B$1315, "&lt;=" &amp; GO$1, DataRegularSeason20242025!$D$3:$D$1315, $A14)+SUMIFS(DataRegularSeason20242025!$AB$3:$AB$1315,DataRegularSeason20242025!$B$3:$B$1315, "&lt;=" &amp; GO$1, DataRegularSeason20242025!$E$3:$E$1315, $A14)</f>
        <v>58</v>
      </c>
      <c r="GP14">
        <f>SUMIFS(DataRegularSeason20242025!$AA$3:$AA$1315,DataRegularSeason20242025!$B$3:$B$1315, "&lt;=" &amp; GP$1, DataRegularSeason20242025!$D$3:$D$1315, $A14)+SUMIFS(DataRegularSeason20242025!$AB$3:$AB$1315,DataRegularSeason20242025!$B$3:$B$1315, "&lt;=" &amp; GP$1, DataRegularSeason20242025!$E$3:$E$1315, $A14)</f>
        <v>58</v>
      </c>
      <c r="GQ14">
        <f>SUMIFS(DataRegularSeason20242025!$AA$3:$AA$1315,DataRegularSeason20242025!$B$3:$B$1315, "&lt;=" &amp; GQ$1, DataRegularSeason20242025!$D$3:$D$1315, $A14)+SUMIFS(DataRegularSeason20242025!$AB$3:$AB$1315,DataRegularSeason20242025!$B$3:$B$1315, "&lt;=" &amp; GQ$1, DataRegularSeason20242025!$E$3:$E$1315, $A14)</f>
        <v>58</v>
      </c>
      <c r="GR14">
        <f>SUMIFS(DataRegularSeason20242025!$AA$3:$AA$1315,DataRegularSeason20242025!$B$3:$B$1315, "&lt;=" &amp; GR$1, DataRegularSeason20242025!$D$3:$D$1315, $A14)+SUMIFS(DataRegularSeason20242025!$AB$3:$AB$1315,DataRegularSeason20242025!$B$3:$B$1315, "&lt;=" &amp; GR$1, DataRegularSeason20242025!$E$3:$E$1315, $A14)</f>
        <v>58</v>
      </c>
      <c r="GS14">
        <f>SUMIFS(DataRegularSeason20242025!$AA$3:$AA$1315,DataRegularSeason20242025!$B$3:$B$1315, "&lt;=" &amp; GS$1, DataRegularSeason20242025!$D$3:$D$1315, $A14)+SUMIFS(DataRegularSeason20242025!$AB$3:$AB$1315,DataRegularSeason20242025!$B$3:$B$1315, "&lt;=" &amp; GS$1, DataRegularSeason20242025!$E$3:$E$1315, $A14)</f>
        <v>58</v>
      </c>
      <c r="GT14">
        <f>SUMIFS(DataRegularSeason20242025!$AA$3:$AA$1315,DataRegularSeason20242025!$B$3:$B$1315, "&lt;=" &amp; GT$1, DataRegularSeason20242025!$D$3:$D$1315, $A14)+SUMIFS(DataRegularSeason20242025!$AB$3:$AB$1315,DataRegularSeason20242025!$B$3:$B$1315, "&lt;=" &amp; GT$1, DataRegularSeason20242025!$E$3:$E$1315, $A14)</f>
        <v>58</v>
      </c>
      <c r="GU14">
        <f>SUMIFS(DataRegularSeason20242025!$AA$3:$AA$1315,DataRegularSeason20242025!$B$3:$B$1315, "&lt;=" &amp; GU$1, DataRegularSeason20242025!$D$3:$D$1315, $A14)+SUMIFS(DataRegularSeason20242025!$AB$3:$AB$1315,DataRegularSeason20242025!$B$3:$B$1315, "&lt;=" &amp; GU$1, DataRegularSeason20242025!$E$3:$E$1315, $A14)</f>
        <v>58</v>
      </c>
    </row>
    <row r="15" spans="1:275" x14ac:dyDescent="0.25">
      <c r="A15" t="s">
        <v>33</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55</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55</v>
      </c>
      <c r="EQ16">
        <f>SUMIFS(DataRegularSeason20242025!$AA$3:$AA$1315,DataRegularSeason20242025!$B$3:$B$1315, "&lt;=" &amp; EQ$1, DataRegularSeason20242025!$D$3:$D$1315, $A16)+SUMIFS(DataRegularSeason20242025!$AB$3:$AB$1315,DataRegularSeason20242025!$B$3:$B$1315, "&lt;=" &amp; EQ$1, DataRegularSeason20242025!$E$3:$E$1315, $A16)</f>
        <v>55</v>
      </c>
      <c r="ER16">
        <f>SUMIFS(DataRegularSeason20242025!$AA$3:$AA$1315,DataRegularSeason20242025!$B$3:$B$1315, "&lt;=" &amp; ER$1, DataRegularSeason20242025!$D$3:$D$1315, $A16)+SUMIFS(DataRegularSeason20242025!$AB$3:$AB$1315,DataRegularSeason20242025!$B$3:$B$1315, "&lt;=" &amp; ER$1, DataRegularSeason20242025!$E$3:$E$1315, $A16)</f>
        <v>55</v>
      </c>
      <c r="ES16">
        <f>SUMIFS(DataRegularSeason20242025!$AA$3:$AA$1315,DataRegularSeason20242025!$B$3:$B$1315, "&lt;=" &amp; ES$1, DataRegularSeason20242025!$D$3:$D$1315, $A16)+SUMIFS(DataRegularSeason20242025!$AB$3:$AB$1315,DataRegularSeason20242025!$B$3:$B$1315, "&lt;=" &amp; ES$1, DataRegularSeason20242025!$E$3:$E$1315, $A16)</f>
        <v>55</v>
      </c>
      <c r="ET16">
        <f>SUMIFS(DataRegularSeason20242025!$AA$3:$AA$1315,DataRegularSeason20242025!$B$3:$B$1315, "&lt;=" &amp; ET$1, DataRegularSeason20242025!$D$3:$D$1315, $A16)+SUMIFS(DataRegularSeason20242025!$AB$3:$AB$1315,DataRegularSeason20242025!$B$3:$B$1315, "&lt;=" &amp; ET$1, DataRegularSeason20242025!$E$3:$E$1315, $A16)</f>
        <v>55</v>
      </c>
      <c r="EU16">
        <f>SUMIFS(DataRegularSeason20242025!$AA$3:$AA$1315,DataRegularSeason20242025!$B$3:$B$1315, "&lt;=" &amp; EU$1, DataRegularSeason20242025!$D$3:$D$1315, $A16)+SUMIFS(DataRegularSeason20242025!$AB$3:$AB$1315,DataRegularSeason20242025!$B$3:$B$1315, "&lt;=" &amp; EU$1, DataRegularSeason20242025!$E$3:$E$1315, $A16)</f>
        <v>55</v>
      </c>
      <c r="EV16">
        <f>SUMIFS(DataRegularSeason20242025!$AA$3:$AA$1315,DataRegularSeason20242025!$B$3:$B$1315, "&lt;=" &amp; EV$1, DataRegularSeason20242025!$D$3:$D$1315, $A16)+SUMIFS(DataRegularSeason20242025!$AB$3:$AB$1315,DataRegularSeason20242025!$B$3:$B$1315, "&lt;=" &amp; EV$1, DataRegularSeason20242025!$E$3:$E$1315, $A16)</f>
        <v>55</v>
      </c>
      <c r="EW16">
        <f>SUMIFS(DataRegularSeason20242025!$AA$3:$AA$1315,DataRegularSeason20242025!$B$3:$B$1315, "&lt;=" &amp; EW$1, DataRegularSeason20242025!$D$3:$D$1315, $A16)+SUMIFS(DataRegularSeason20242025!$AB$3:$AB$1315,DataRegularSeason20242025!$B$3:$B$1315, "&lt;=" &amp; EW$1, DataRegularSeason20242025!$E$3:$E$1315, $A16)</f>
        <v>55</v>
      </c>
      <c r="EX16">
        <f>SUMIFS(DataRegularSeason20242025!$AA$3:$AA$1315,DataRegularSeason20242025!$B$3:$B$1315, "&lt;=" &amp; EX$1, DataRegularSeason20242025!$D$3:$D$1315, $A16)+SUMIFS(DataRegularSeason20242025!$AB$3:$AB$1315,DataRegularSeason20242025!$B$3:$B$1315, "&lt;=" &amp; EX$1, DataRegularSeason20242025!$E$3:$E$1315, $A16)</f>
        <v>55</v>
      </c>
      <c r="EY16">
        <f>SUMIFS(DataRegularSeason20242025!$AA$3:$AA$1315,DataRegularSeason20242025!$B$3:$B$1315, "&lt;=" &amp; EY$1, DataRegularSeason20242025!$D$3:$D$1315, $A16)+SUMIFS(DataRegularSeason20242025!$AB$3:$AB$1315,DataRegularSeason20242025!$B$3:$B$1315, "&lt;=" &amp; EY$1, DataRegularSeason20242025!$E$3:$E$1315, $A16)</f>
        <v>55</v>
      </c>
      <c r="EZ16">
        <f>SUMIFS(DataRegularSeason20242025!$AA$3:$AA$1315,DataRegularSeason20242025!$B$3:$B$1315, "&lt;=" &amp; EZ$1, DataRegularSeason20242025!$D$3:$D$1315, $A16)+SUMIFS(DataRegularSeason20242025!$AB$3:$AB$1315,DataRegularSeason20242025!$B$3:$B$1315, "&lt;=" &amp; EZ$1, DataRegularSeason20242025!$E$3:$E$1315, $A16)</f>
        <v>55</v>
      </c>
      <c r="FA16">
        <f>SUMIFS(DataRegularSeason20242025!$AA$3:$AA$1315,DataRegularSeason20242025!$B$3:$B$1315, "&lt;=" &amp; FA$1, DataRegularSeason20242025!$D$3:$D$1315, $A16)+SUMIFS(DataRegularSeason20242025!$AB$3:$AB$1315,DataRegularSeason20242025!$B$3:$B$1315, "&lt;=" &amp; FA$1, DataRegularSeason20242025!$E$3:$E$1315, $A16)</f>
        <v>55</v>
      </c>
      <c r="FB16">
        <f>SUMIFS(DataRegularSeason20242025!$AA$3:$AA$1315,DataRegularSeason20242025!$B$3:$B$1315, "&lt;=" &amp; FB$1, DataRegularSeason20242025!$D$3:$D$1315, $A16)+SUMIFS(DataRegularSeason20242025!$AB$3:$AB$1315,DataRegularSeason20242025!$B$3:$B$1315, "&lt;=" &amp; FB$1, DataRegularSeason20242025!$E$3:$E$1315, $A16)</f>
        <v>55</v>
      </c>
      <c r="FC16">
        <f>SUMIFS(DataRegularSeason20242025!$AA$3:$AA$1315,DataRegularSeason20242025!$B$3:$B$1315, "&lt;=" &amp; FC$1, DataRegularSeason20242025!$D$3:$D$1315, $A16)+SUMIFS(DataRegularSeason20242025!$AB$3:$AB$1315,DataRegularSeason20242025!$B$3:$B$1315, "&lt;=" &amp; FC$1, DataRegularSeason20242025!$E$3:$E$1315, $A16)</f>
        <v>55</v>
      </c>
      <c r="FD16">
        <f>SUMIFS(DataRegularSeason20242025!$AA$3:$AA$1315,DataRegularSeason20242025!$B$3:$B$1315, "&lt;=" &amp; FD$1, DataRegularSeason20242025!$D$3:$D$1315, $A16)+SUMIFS(DataRegularSeason20242025!$AB$3:$AB$1315,DataRegularSeason20242025!$B$3:$B$1315, "&lt;=" &amp; FD$1, DataRegularSeason20242025!$E$3:$E$1315, $A16)</f>
        <v>55</v>
      </c>
      <c r="FE16">
        <f>SUMIFS(DataRegularSeason20242025!$AA$3:$AA$1315,DataRegularSeason20242025!$B$3:$B$1315, "&lt;=" &amp; FE$1, DataRegularSeason20242025!$D$3:$D$1315, $A16)+SUMIFS(DataRegularSeason20242025!$AB$3:$AB$1315,DataRegularSeason20242025!$B$3:$B$1315, "&lt;=" &amp; FE$1, DataRegularSeason20242025!$E$3:$E$1315, $A16)</f>
        <v>55</v>
      </c>
      <c r="FF16">
        <f>SUMIFS(DataRegularSeason20242025!$AA$3:$AA$1315,DataRegularSeason20242025!$B$3:$B$1315, "&lt;=" &amp; FF$1, DataRegularSeason20242025!$D$3:$D$1315, $A16)+SUMIFS(DataRegularSeason20242025!$AB$3:$AB$1315,DataRegularSeason20242025!$B$3:$B$1315, "&lt;=" &amp; FF$1, DataRegularSeason20242025!$E$3:$E$1315, $A16)</f>
        <v>55</v>
      </c>
      <c r="FG16">
        <f>SUMIFS(DataRegularSeason20242025!$AA$3:$AA$1315,DataRegularSeason20242025!$B$3:$B$1315, "&lt;=" &amp; FG$1, DataRegularSeason20242025!$D$3:$D$1315, $A16)+SUMIFS(DataRegularSeason20242025!$AB$3:$AB$1315,DataRegularSeason20242025!$B$3:$B$1315, "&lt;=" &amp; FG$1, DataRegularSeason20242025!$E$3:$E$1315, $A16)</f>
        <v>55</v>
      </c>
      <c r="FH16">
        <f>SUMIFS(DataRegularSeason20242025!$AA$3:$AA$1315,DataRegularSeason20242025!$B$3:$B$1315, "&lt;=" &amp; FH$1, DataRegularSeason20242025!$D$3:$D$1315, $A16)+SUMIFS(DataRegularSeason20242025!$AB$3:$AB$1315,DataRegularSeason20242025!$B$3:$B$1315, "&lt;=" &amp; FH$1, DataRegularSeason20242025!$E$3:$E$1315, $A16)</f>
        <v>55</v>
      </c>
      <c r="FI16">
        <f>SUMIFS(DataRegularSeason20242025!$AA$3:$AA$1315,DataRegularSeason20242025!$B$3:$B$1315, "&lt;=" &amp; FI$1, DataRegularSeason20242025!$D$3:$D$1315, $A16)+SUMIFS(DataRegularSeason20242025!$AB$3:$AB$1315,DataRegularSeason20242025!$B$3:$B$1315, "&lt;=" &amp; FI$1, DataRegularSeason20242025!$E$3:$E$1315, $A16)</f>
        <v>55</v>
      </c>
      <c r="FJ16">
        <f>SUMIFS(DataRegularSeason20242025!$AA$3:$AA$1315,DataRegularSeason20242025!$B$3:$B$1315, "&lt;=" &amp; FJ$1, DataRegularSeason20242025!$D$3:$D$1315, $A16)+SUMIFS(DataRegularSeason20242025!$AB$3:$AB$1315,DataRegularSeason20242025!$B$3:$B$1315, "&lt;=" &amp; FJ$1, DataRegularSeason20242025!$E$3:$E$1315, $A16)</f>
        <v>55</v>
      </c>
      <c r="FK16">
        <f>SUMIFS(DataRegularSeason20242025!$AA$3:$AA$1315,DataRegularSeason20242025!$B$3:$B$1315, "&lt;=" &amp; FK$1, DataRegularSeason20242025!$D$3:$D$1315, $A16)+SUMIFS(DataRegularSeason20242025!$AB$3:$AB$1315,DataRegularSeason20242025!$B$3:$B$1315, "&lt;=" &amp; FK$1, DataRegularSeason20242025!$E$3:$E$1315, $A16)</f>
        <v>55</v>
      </c>
      <c r="FL16">
        <f>SUMIFS(DataRegularSeason20242025!$AA$3:$AA$1315,DataRegularSeason20242025!$B$3:$B$1315, "&lt;=" &amp; FL$1, DataRegularSeason20242025!$D$3:$D$1315, $A16)+SUMIFS(DataRegularSeason20242025!$AB$3:$AB$1315,DataRegularSeason20242025!$B$3:$B$1315, "&lt;=" &amp; FL$1, DataRegularSeason20242025!$E$3:$E$1315, $A16)</f>
        <v>55</v>
      </c>
      <c r="FM16">
        <f>SUMIFS(DataRegularSeason20242025!$AA$3:$AA$1315,DataRegularSeason20242025!$B$3:$B$1315, "&lt;=" &amp; FM$1, DataRegularSeason20242025!$D$3:$D$1315, $A16)+SUMIFS(DataRegularSeason20242025!$AB$3:$AB$1315,DataRegularSeason20242025!$B$3:$B$1315, "&lt;=" &amp; FM$1, DataRegularSeason20242025!$E$3:$E$1315, $A16)</f>
        <v>55</v>
      </c>
      <c r="FN16">
        <f>SUMIFS(DataRegularSeason20242025!$AA$3:$AA$1315,DataRegularSeason20242025!$B$3:$B$1315, "&lt;=" &amp; FN$1, DataRegularSeason20242025!$D$3:$D$1315, $A16)+SUMIFS(DataRegularSeason20242025!$AB$3:$AB$1315,DataRegularSeason20242025!$B$3:$B$1315, "&lt;=" &amp; FN$1, DataRegularSeason20242025!$E$3:$E$1315, $A16)</f>
        <v>55</v>
      </c>
      <c r="FO16">
        <f>SUMIFS(DataRegularSeason20242025!$AA$3:$AA$1315,DataRegularSeason20242025!$B$3:$B$1315, "&lt;=" &amp; FO$1, DataRegularSeason20242025!$D$3:$D$1315, $A16)+SUMIFS(DataRegularSeason20242025!$AB$3:$AB$1315,DataRegularSeason20242025!$B$3:$B$1315, "&lt;=" &amp; FO$1, DataRegularSeason20242025!$E$3:$E$1315, $A16)</f>
        <v>55</v>
      </c>
      <c r="FP16">
        <f>SUMIFS(DataRegularSeason20242025!$AA$3:$AA$1315,DataRegularSeason20242025!$B$3:$B$1315, "&lt;=" &amp; FP$1, DataRegularSeason20242025!$D$3:$D$1315, $A16)+SUMIFS(DataRegularSeason20242025!$AB$3:$AB$1315,DataRegularSeason20242025!$B$3:$B$1315, "&lt;=" &amp; FP$1, DataRegularSeason20242025!$E$3:$E$1315, $A16)</f>
        <v>55</v>
      </c>
      <c r="FQ16">
        <f>SUMIFS(DataRegularSeason20242025!$AA$3:$AA$1315,DataRegularSeason20242025!$B$3:$B$1315, "&lt;=" &amp; FQ$1, DataRegularSeason20242025!$D$3:$D$1315, $A16)+SUMIFS(DataRegularSeason20242025!$AB$3:$AB$1315,DataRegularSeason20242025!$B$3:$B$1315, "&lt;=" &amp; FQ$1, DataRegularSeason20242025!$E$3:$E$1315, $A16)</f>
        <v>55</v>
      </c>
      <c r="FR16">
        <f>SUMIFS(DataRegularSeason20242025!$AA$3:$AA$1315,DataRegularSeason20242025!$B$3:$B$1315, "&lt;=" &amp; FR$1, DataRegularSeason20242025!$D$3:$D$1315, $A16)+SUMIFS(DataRegularSeason20242025!$AB$3:$AB$1315,DataRegularSeason20242025!$B$3:$B$1315, "&lt;=" &amp; FR$1, DataRegularSeason20242025!$E$3:$E$1315, $A16)</f>
        <v>55</v>
      </c>
      <c r="FS16">
        <f>SUMIFS(DataRegularSeason20242025!$AA$3:$AA$1315,DataRegularSeason20242025!$B$3:$B$1315, "&lt;=" &amp; FS$1, DataRegularSeason20242025!$D$3:$D$1315, $A16)+SUMIFS(DataRegularSeason20242025!$AB$3:$AB$1315,DataRegularSeason20242025!$B$3:$B$1315, "&lt;=" &amp; FS$1, DataRegularSeason20242025!$E$3:$E$1315, $A16)</f>
        <v>55</v>
      </c>
      <c r="FT16">
        <f>SUMIFS(DataRegularSeason20242025!$AA$3:$AA$1315,DataRegularSeason20242025!$B$3:$B$1315, "&lt;=" &amp; FT$1, DataRegularSeason20242025!$D$3:$D$1315, $A16)+SUMIFS(DataRegularSeason20242025!$AB$3:$AB$1315,DataRegularSeason20242025!$B$3:$B$1315, "&lt;=" &amp; FT$1, DataRegularSeason20242025!$E$3:$E$1315, $A16)</f>
        <v>55</v>
      </c>
      <c r="FU16">
        <f>SUMIFS(DataRegularSeason20242025!$AA$3:$AA$1315,DataRegularSeason20242025!$B$3:$B$1315, "&lt;=" &amp; FU$1, DataRegularSeason20242025!$D$3:$D$1315, $A16)+SUMIFS(DataRegularSeason20242025!$AB$3:$AB$1315,DataRegularSeason20242025!$B$3:$B$1315, "&lt;=" &amp; FU$1, DataRegularSeason20242025!$E$3:$E$1315, $A16)</f>
        <v>55</v>
      </c>
      <c r="FV16">
        <f>SUMIFS(DataRegularSeason20242025!$AA$3:$AA$1315,DataRegularSeason20242025!$B$3:$B$1315, "&lt;=" &amp; FV$1, DataRegularSeason20242025!$D$3:$D$1315, $A16)+SUMIFS(DataRegularSeason20242025!$AB$3:$AB$1315,DataRegularSeason20242025!$B$3:$B$1315, "&lt;=" &amp; FV$1, DataRegularSeason20242025!$E$3:$E$1315, $A16)</f>
        <v>55</v>
      </c>
      <c r="FW16">
        <f>SUMIFS(DataRegularSeason20242025!$AA$3:$AA$1315,DataRegularSeason20242025!$B$3:$B$1315, "&lt;=" &amp; FW$1, DataRegularSeason20242025!$D$3:$D$1315, $A16)+SUMIFS(DataRegularSeason20242025!$AB$3:$AB$1315,DataRegularSeason20242025!$B$3:$B$1315, "&lt;=" &amp; FW$1, DataRegularSeason20242025!$E$3:$E$1315, $A16)</f>
        <v>55</v>
      </c>
      <c r="FX16">
        <f>SUMIFS(DataRegularSeason20242025!$AA$3:$AA$1315,DataRegularSeason20242025!$B$3:$B$1315, "&lt;=" &amp; FX$1, DataRegularSeason20242025!$D$3:$D$1315, $A16)+SUMIFS(DataRegularSeason20242025!$AB$3:$AB$1315,DataRegularSeason20242025!$B$3:$B$1315, "&lt;=" &amp; FX$1, DataRegularSeason20242025!$E$3:$E$1315, $A16)</f>
        <v>55</v>
      </c>
      <c r="FY16">
        <f>SUMIFS(DataRegularSeason20242025!$AA$3:$AA$1315,DataRegularSeason20242025!$B$3:$B$1315, "&lt;=" &amp; FY$1, DataRegularSeason20242025!$D$3:$D$1315, $A16)+SUMIFS(DataRegularSeason20242025!$AB$3:$AB$1315,DataRegularSeason20242025!$B$3:$B$1315, "&lt;=" &amp; FY$1, DataRegularSeason20242025!$E$3:$E$1315, $A16)</f>
        <v>55</v>
      </c>
      <c r="FZ16">
        <f>SUMIFS(DataRegularSeason20242025!$AA$3:$AA$1315,DataRegularSeason20242025!$B$3:$B$1315, "&lt;=" &amp; FZ$1, DataRegularSeason20242025!$D$3:$D$1315, $A16)+SUMIFS(DataRegularSeason20242025!$AB$3:$AB$1315,DataRegularSeason20242025!$B$3:$B$1315, "&lt;=" &amp; FZ$1, DataRegularSeason20242025!$E$3:$E$1315, $A16)</f>
        <v>55</v>
      </c>
      <c r="GA16">
        <f>SUMIFS(DataRegularSeason20242025!$AA$3:$AA$1315,DataRegularSeason20242025!$B$3:$B$1315, "&lt;=" &amp; GA$1, DataRegularSeason20242025!$D$3:$D$1315, $A16)+SUMIFS(DataRegularSeason20242025!$AB$3:$AB$1315,DataRegularSeason20242025!$B$3:$B$1315, "&lt;=" &amp; GA$1, DataRegularSeason20242025!$E$3:$E$1315, $A16)</f>
        <v>55</v>
      </c>
      <c r="GB16">
        <f>SUMIFS(DataRegularSeason20242025!$AA$3:$AA$1315,DataRegularSeason20242025!$B$3:$B$1315, "&lt;=" &amp; GB$1, DataRegularSeason20242025!$D$3:$D$1315, $A16)+SUMIFS(DataRegularSeason20242025!$AB$3:$AB$1315,DataRegularSeason20242025!$B$3:$B$1315, "&lt;=" &amp; GB$1, DataRegularSeason20242025!$E$3:$E$1315, $A16)</f>
        <v>55</v>
      </c>
      <c r="GC16">
        <f>SUMIFS(DataRegularSeason20242025!$AA$3:$AA$1315,DataRegularSeason20242025!$B$3:$B$1315, "&lt;=" &amp; GC$1, DataRegularSeason20242025!$D$3:$D$1315, $A16)+SUMIFS(DataRegularSeason20242025!$AB$3:$AB$1315,DataRegularSeason20242025!$B$3:$B$1315, "&lt;=" &amp; GC$1, DataRegularSeason20242025!$E$3:$E$1315, $A16)</f>
        <v>55</v>
      </c>
      <c r="GD16">
        <f>SUMIFS(DataRegularSeason20242025!$AA$3:$AA$1315,DataRegularSeason20242025!$B$3:$B$1315, "&lt;=" &amp; GD$1, DataRegularSeason20242025!$D$3:$D$1315, $A16)+SUMIFS(DataRegularSeason20242025!$AB$3:$AB$1315,DataRegularSeason20242025!$B$3:$B$1315, "&lt;=" &amp; GD$1, DataRegularSeason20242025!$E$3:$E$1315, $A16)</f>
        <v>55</v>
      </c>
      <c r="GE16">
        <f>SUMIFS(DataRegularSeason20242025!$AA$3:$AA$1315,DataRegularSeason20242025!$B$3:$B$1315, "&lt;=" &amp; GE$1, DataRegularSeason20242025!$D$3:$D$1315, $A16)+SUMIFS(DataRegularSeason20242025!$AB$3:$AB$1315,DataRegularSeason20242025!$B$3:$B$1315, "&lt;=" &amp; GE$1, DataRegularSeason20242025!$E$3:$E$1315, $A16)</f>
        <v>55</v>
      </c>
      <c r="GF16">
        <f>SUMIFS(DataRegularSeason20242025!$AA$3:$AA$1315,DataRegularSeason20242025!$B$3:$B$1315, "&lt;=" &amp; GF$1, DataRegularSeason20242025!$D$3:$D$1315, $A16)+SUMIFS(DataRegularSeason20242025!$AB$3:$AB$1315,DataRegularSeason20242025!$B$3:$B$1315, "&lt;=" &amp; GF$1, DataRegularSeason20242025!$E$3:$E$1315, $A16)</f>
        <v>55</v>
      </c>
      <c r="GG16">
        <f>SUMIFS(DataRegularSeason20242025!$AA$3:$AA$1315,DataRegularSeason20242025!$B$3:$B$1315, "&lt;=" &amp; GG$1, DataRegularSeason20242025!$D$3:$D$1315, $A16)+SUMIFS(DataRegularSeason20242025!$AB$3:$AB$1315,DataRegularSeason20242025!$B$3:$B$1315, "&lt;=" &amp; GG$1, DataRegularSeason20242025!$E$3:$E$1315, $A16)</f>
        <v>55</v>
      </c>
      <c r="GH16">
        <f>SUMIFS(DataRegularSeason20242025!$AA$3:$AA$1315,DataRegularSeason20242025!$B$3:$B$1315, "&lt;=" &amp; GH$1, DataRegularSeason20242025!$D$3:$D$1315, $A16)+SUMIFS(DataRegularSeason20242025!$AB$3:$AB$1315,DataRegularSeason20242025!$B$3:$B$1315, "&lt;=" &amp; GH$1, DataRegularSeason20242025!$E$3:$E$1315, $A16)</f>
        <v>55</v>
      </c>
      <c r="GI16">
        <f>SUMIFS(DataRegularSeason20242025!$AA$3:$AA$1315,DataRegularSeason20242025!$B$3:$B$1315, "&lt;=" &amp; GI$1, DataRegularSeason20242025!$D$3:$D$1315, $A16)+SUMIFS(DataRegularSeason20242025!$AB$3:$AB$1315,DataRegularSeason20242025!$B$3:$B$1315, "&lt;=" &amp; GI$1, DataRegularSeason20242025!$E$3:$E$1315, $A16)</f>
        <v>55</v>
      </c>
      <c r="GJ16">
        <f>SUMIFS(DataRegularSeason20242025!$AA$3:$AA$1315,DataRegularSeason20242025!$B$3:$B$1315, "&lt;=" &amp; GJ$1, DataRegularSeason20242025!$D$3:$D$1315, $A16)+SUMIFS(DataRegularSeason20242025!$AB$3:$AB$1315,DataRegularSeason20242025!$B$3:$B$1315, "&lt;=" &amp; GJ$1, DataRegularSeason20242025!$E$3:$E$1315, $A16)</f>
        <v>55</v>
      </c>
      <c r="GK16">
        <f>SUMIFS(DataRegularSeason20242025!$AA$3:$AA$1315,DataRegularSeason20242025!$B$3:$B$1315, "&lt;=" &amp; GK$1, DataRegularSeason20242025!$D$3:$D$1315, $A16)+SUMIFS(DataRegularSeason20242025!$AB$3:$AB$1315,DataRegularSeason20242025!$B$3:$B$1315, "&lt;=" &amp; GK$1, DataRegularSeason20242025!$E$3:$E$1315, $A16)</f>
        <v>55</v>
      </c>
      <c r="GL16">
        <f>SUMIFS(DataRegularSeason20242025!$AA$3:$AA$1315,DataRegularSeason20242025!$B$3:$B$1315, "&lt;=" &amp; GL$1, DataRegularSeason20242025!$D$3:$D$1315, $A16)+SUMIFS(DataRegularSeason20242025!$AB$3:$AB$1315,DataRegularSeason20242025!$B$3:$B$1315, "&lt;=" &amp; GL$1, DataRegularSeason20242025!$E$3:$E$1315, $A16)</f>
        <v>55</v>
      </c>
      <c r="GM16">
        <f>SUMIFS(DataRegularSeason20242025!$AA$3:$AA$1315,DataRegularSeason20242025!$B$3:$B$1315, "&lt;=" &amp; GM$1, DataRegularSeason20242025!$D$3:$D$1315, $A16)+SUMIFS(DataRegularSeason20242025!$AB$3:$AB$1315,DataRegularSeason20242025!$B$3:$B$1315, "&lt;=" &amp; GM$1, DataRegularSeason20242025!$E$3:$E$1315, $A16)</f>
        <v>55</v>
      </c>
      <c r="GN16">
        <f>SUMIFS(DataRegularSeason20242025!$AA$3:$AA$1315,DataRegularSeason20242025!$B$3:$B$1315, "&lt;=" &amp; GN$1, DataRegularSeason20242025!$D$3:$D$1315, $A16)+SUMIFS(DataRegularSeason20242025!$AB$3:$AB$1315,DataRegularSeason20242025!$B$3:$B$1315, "&lt;=" &amp; GN$1, DataRegularSeason20242025!$E$3:$E$1315, $A16)</f>
        <v>55</v>
      </c>
      <c r="GO16">
        <f>SUMIFS(DataRegularSeason20242025!$AA$3:$AA$1315,DataRegularSeason20242025!$B$3:$B$1315, "&lt;=" &amp; GO$1, DataRegularSeason20242025!$D$3:$D$1315, $A16)+SUMIFS(DataRegularSeason20242025!$AB$3:$AB$1315,DataRegularSeason20242025!$B$3:$B$1315, "&lt;=" &amp; GO$1, DataRegularSeason20242025!$E$3:$E$1315, $A16)</f>
        <v>55</v>
      </c>
      <c r="GP16">
        <f>SUMIFS(DataRegularSeason20242025!$AA$3:$AA$1315,DataRegularSeason20242025!$B$3:$B$1315, "&lt;=" &amp; GP$1, DataRegularSeason20242025!$D$3:$D$1315, $A16)+SUMIFS(DataRegularSeason20242025!$AB$3:$AB$1315,DataRegularSeason20242025!$B$3:$B$1315, "&lt;=" &amp; GP$1, DataRegularSeason20242025!$E$3:$E$1315, $A16)</f>
        <v>55</v>
      </c>
      <c r="GQ16">
        <f>SUMIFS(DataRegularSeason20242025!$AA$3:$AA$1315,DataRegularSeason20242025!$B$3:$B$1315, "&lt;=" &amp; GQ$1, DataRegularSeason20242025!$D$3:$D$1315, $A16)+SUMIFS(DataRegularSeason20242025!$AB$3:$AB$1315,DataRegularSeason20242025!$B$3:$B$1315, "&lt;=" &amp; GQ$1, DataRegularSeason20242025!$E$3:$E$1315, $A16)</f>
        <v>55</v>
      </c>
      <c r="GR16">
        <f>SUMIFS(DataRegularSeason20242025!$AA$3:$AA$1315,DataRegularSeason20242025!$B$3:$B$1315, "&lt;=" &amp; GR$1, DataRegularSeason20242025!$D$3:$D$1315, $A16)+SUMIFS(DataRegularSeason20242025!$AB$3:$AB$1315,DataRegularSeason20242025!$B$3:$B$1315, "&lt;=" &amp; GR$1, DataRegularSeason20242025!$E$3:$E$1315, $A16)</f>
        <v>55</v>
      </c>
      <c r="GS16">
        <f>SUMIFS(DataRegularSeason20242025!$AA$3:$AA$1315,DataRegularSeason20242025!$B$3:$B$1315, "&lt;=" &amp; GS$1, DataRegularSeason20242025!$D$3:$D$1315, $A16)+SUMIFS(DataRegularSeason20242025!$AB$3:$AB$1315,DataRegularSeason20242025!$B$3:$B$1315, "&lt;=" &amp; GS$1, DataRegularSeason20242025!$E$3:$E$1315, $A16)</f>
        <v>55</v>
      </c>
      <c r="GT16">
        <f>SUMIFS(DataRegularSeason20242025!$AA$3:$AA$1315,DataRegularSeason20242025!$B$3:$B$1315, "&lt;=" &amp; GT$1, DataRegularSeason20242025!$D$3:$D$1315, $A16)+SUMIFS(DataRegularSeason20242025!$AB$3:$AB$1315,DataRegularSeason20242025!$B$3:$B$1315, "&lt;=" &amp; GT$1, DataRegularSeason20242025!$E$3:$E$1315, $A16)</f>
        <v>55</v>
      </c>
      <c r="GU16">
        <f>SUMIFS(DataRegularSeason20242025!$AA$3:$AA$1315,DataRegularSeason20242025!$B$3:$B$1315, "&lt;=" &amp; GU$1, DataRegularSeason20242025!$D$3:$D$1315, $A16)+SUMIFS(DataRegularSeason20242025!$AB$3:$AB$1315,DataRegularSeason20242025!$B$3:$B$1315, "&lt;=" &amp; GU$1, DataRegularSeason20242025!$E$3:$E$1315, $A16)</f>
        <v>55</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81</v>
      </c>
      <c r="EQ18">
        <f>SUMIFS(DataRegularSeason20242025!$AA$3:$AA$1315,DataRegularSeason20242025!$B$3:$B$1315, "&lt;=" &amp; EQ$1, DataRegularSeason20242025!$D$3:$D$1315, $A18)+SUMIFS(DataRegularSeason20242025!$AB$3:$AB$1315,DataRegularSeason20242025!$B$3:$B$1315, "&lt;=" &amp; EQ$1, DataRegularSeason20242025!$E$3:$E$1315, $A18)</f>
        <v>81</v>
      </c>
      <c r="ER18">
        <f>SUMIFS(DataRegularSeason20242025!$AA$3:$AA$1315,DataRegularSeason20242025!$B$3:$B$1315, "&lt;=" &amp; ER$1, DataRegularSeason20242025!$D$3:$D$1315, $A18)+SUMIFS(DataRegularSeason20242025!$AB$3:$AB$1315,DataRegularSeason20242025!$B$3:$B$1315, "&lt;=" &amp; ER$1, DataRegularSeason20242025!$E$3:$E$1315, $A18)</f>
        <v>81</v>
      </c>
      <c r="ES18">
        <f>SUMIFS(DataRegularSeason20242025!$AA$3:$AA$1315,DataRegularSeason20242025!$B$3:$B$1315, "&lt;=" &amp; ES$1, DataRegularSeason20242025!$D$3:$D$1315, $A18)+SUMIFS(DataRegularSeason20242025!$AB$3:$AB$1315,DataRegularSeason20242025!$B$3:$B$1315, "&lt;=" &amp; ES$1, DataRegularSeason20242025!$E$3:$E$1315, $A18)</f>
        <v>81</v>
      </c>
      <c r="ET18">
        <f>SUMIFS(DataRegularSeason20242025!$AA$3:$AA$1315,DataRegularSeason20242025!$B$3:$B$1315, "&lt;=" &amp; ET$1, DataRegularSeason20242025!$D$3:$D$1315, $A18)+SUMIFS(DataRegularSeason20242025!$AB$3:$AB$1315,DataRegularSeason20242025!$B$3:$B$1315, "&lt;=" &amp; ET$1, DataRegularSeason20242025!$E$3:$E$1315, $A18)</f>
        <v>81</v>
      </c>
      <c r="EU18">
        <f>SUMIFS(DataRegularSeason20242025!$AA$3:$AA$1315,DataRegularSeason20242025!$B$3:$B$1315, "&lt;=" &amp; EU$1, DataRegularSeason20242025!$D$3:$D$1315, $A18)+SUMIFS(DataRegularSeason20242025!$AB$3:$AB$1315,DataRegularSeason20242025!$B$3:$B$1315, "&lt;=" &amp; EU$1, DataRegularSeason20242025!$E$3:$E$1315, $A18)</f>
        <v>81</v>
      </c>
      <c r="EV18">
        <f>SUMIFS(DataRegularSeason20242025!$AA$3:$AA$1315,DataRegularSeason20242025!$B$3:$B$1315, "&lt;=" &amp; EV$1, DataRegularSeason20242025!$D$3:$D$1315, $A18)+SUMIFS(DataRegularSeason20242025!$AB$3:$AB$1315,DataRegularSeason20242025!$B$3:$B$1315, "&lt;=" &amp; EV$1, DataRegularSeason20242025!$E$3:$E$1315, $A18)</f>
        <v>81</v>
      </c>
      <c r="EW18">
        <f>SUMIFS(DataRegularSeason20242025!$AA$3:$AA$1315,DataRegularSeason20242025!$B$3:$B$1315, "&lt;=" &amp; EW$1, DataRegularSeason20242025!$D$3:$D$1315, $A18)+SUMIFS(DataRegularSeason20242025!$AB$3:$AB$1315,DataRegularSeason20242025!$B$3:$B$1315, "&lt;=" &amp; EW$1, DataRegularSeason20242025!$E$3:$E$1315, $A18)</f>
        <v>81</v>
      </c>
      <c r="EX18">
        <f>SUMIFS(DataRegularSeason20242025!$AA$3:$AA$1315,DataRegularSeason20242025!$B$3:$B$1315, "&lt;=" &amp; EX$1, DataRegularSeason20242025!$D$3:$D$1315, $A18)+SUMIFS(DataRegularSeason20242025!$AB$3:$AB$1315,DataRegularSeason20242025!$B$3:$B$1315, "&lt;=" &amp; EX$1, DataRegularSeason20242025!$E$3:$E$1315, $A18)</f>
        <v>81</v>
      </c>
      <c r="EY18">
        <f>SUMIFS(DataRegularSeason20242025!$AA$3:$AA$1315,DataRegularSeason20242025!$B$3:$B$1315, "&lt;=" &amp; EY$1, DataRegularSeason20242025!$D$3:$D$1315, $A18)+SUMIFS(DataRegularSeason20242025!$AB$3:$AB$1315,DataRegularSeason20242025!$B$3:$B$1315, "&lt;=" &amp; EY$1, DataRegularSeason20242025!$E$3:$E$1315, $A18)</f>
        <v>81</v>
      </c>
      <c r="EZ18">
        <f>SUMIFS(DataRegularSeason20242025!$AA$3:$AA$1315,DataRegularSeason20242025!$B$3:$B$1315, "&lt;=" &amp; EZ$1, DataRegularSeason20242025!$D$3:$D$1315, $A18)+SUMIFS(DataRegularSeason20242025!$AB$3:$AB$1315,DataRegularSeason20242025!$B$3:$B$1315, "&lt;=" &amp; EZ$1, DataRegularSeason20242025!$E$3:$E$1315, $A18)</f>
        <v>81</v>
      </c>
      <c r="FA18">
        <f>SUMIFS(DataRegularSeason20242025!$AA$3:$AA$1315,DataRegularSeason20242025!$B$3:$B$1315, "&lt;=" &amp; FA$1, DataRegularSeason20242025!$D$3:$D$1315, $A18)+SUMIFS(DataRegularSeason20242025!$AB$3:$AB$1315,DataRegularSeason20242025!$B$3:$B$1315, "&lt;=" &amp; FA$1, DataRegularSeason20242025!$E$3:$E$1315, $A18)</f>
        <v>81</v>
      </c>
      <c r="FB18">
        <f>SUMIFS(DataRegularSeason20242025!$AA$3:$AA$1315,DataRegularSeason20242025!$B$3:$B$1315, "&lt;=" &amp; FB$1, DataRegularSeason20242025!$D$3:$D$1315, $A18)+SUMIFS(DataRegularSeason20242025!$AB$3:$AB$1315,DataRegularSeason20242025!$B$3:$B$1315, "&lt;=" &amp; FB$1, DataRegularSeason20242025!$E$3:$E$1315, $A18)</f>
        <v>81</v>
      </c>
      <c r="FC18">
        <f>SUMIFS(DataRegularSeason20242025!$AA$3:$AA$1315,DataRegularSeason20242025!$B$3:$B$1315, "&lt;=" &amp; FC$1, DataRegularSeason20242025!$D$3:$D$1315, $A18)+SUMIFS(DataRegularSeason20242025!$AB$3:$AB$1315,DataRegularSeason20242025!$B$3:$B$1315, "&lt;=" &amp; FC$1, DataRegularSeason20242025!$E$3:$E$1315, $A18)</f>
        <v>81</v>
      </c>
      <c r="FD18">
        <f>SUMIFS(DataRegularSeason20242025!$AA$3:$AA$1315,DataRegularSeason20242025!$B$3:$B$1315, "&lt;=" &amp; FD$1, DataRegularSeason20242025!$D$3:$D$1315, $A18)+SUMIFS(DataRegularSeason20242025!$AB$3:$AB$1315,DataRegularSeason20242025!$B$3:$B$1315, "&lt;=" &amp; FD$1, DataRegularSeason20242025!$E$3:$E$1315, $A18)</f>
        <v>81</v>
      </c>
      <c r="FE18">
        <f>SUMIFS(DataRegularSeason20242025!$AA$3:$AA$1315,DataRegularSeason20242025!$B$3:$B$1315, "&lt;=" &amp; FE$1, DataRegularSeason20242025!$D$3:$D$1315, $A18)+SUMIFS(DataRegularSeason20242025!$AB$3:$AB$1315,DataRegularSeason20242025!$B$3:$B$1315, "&lt;=" &amp; FE$1, DataRegularSeason20242025!$E$3:$E$1315, $A18)</f>
        <v>81</v>
      </c>
      <c r="FF18">
        <f>SUMIFS(DataRegularSeason20242025!$AA$3:$AA$1315,DataRegularSeason20242025!$B$3:$B$1315, "&lt;=" &amp; FF$1, DataRegularSeason20242025!$D$3:$D$1315, $A18)+SUMIFS(DataRegularSeason20242025!$AB$3:$AB$1315,DataRegularSeason20242025!$B$3:$B$1315, "&lt;=" &amp; FF$1, DataRegularSeason20242025!$E$3:$E$1315, $A18)</f>
        <v>81</v>
      </c>
      <c r="FG18">
        <f>SUMIFS(DataRegularSeason20242025!$AA$3:$AA$1315,DataRegularSeason20242025!$B$3:$B$1315, "&lt;=" &amp; FG$1, DataRegularSeason20242025!$D$3:$D$1315, $A18)+SUMIFS(DataRegularSeason20242025!$AB$3:$AB$1315,DataRegularSeason20242025!$B$3:$B$1315, "&lt;=" &amp; FG$1, DataRegularSeason20242025!$E$3:$E$1315, $A18)</f>
        <v>81</v>
      </c>
      <c r="FH18">
        <f>SUMIFS(DataRegularSeason20242025!$AA$3:$AA$1315,DataRegularSeason20242025!$B$3:$B$1315, "&lt;=" &amp; FH$1, DataRegularSeason20242025!$D$3:$D$1315, $A18)+SUMIFS(DataRegularSeason20242025!$AB$3:$AB$1315,DataRegularSeason20242025!$B$3:$B$1315, "&lt;=" &amp; FH$1, DataRegularSeason20242025!$E$3:$E$1315, $A18)</f>
        <v>81</v>
      </c>
      <c r="FI18">
        <f>SUMIFS(DataRegularSeason20242025!$AA$3:$AA$1315,DataRegularSeason20242025!$B$3:$B$1315, "&lt;=" &amp; FI$1, DataRegularSeason20242025!$D$3:$D$1315, $A18)+SUMIFS(DataRegularSeason20242025!$AB$3:$AB$1315,DataRegularSeason20242025!$B$3:$B$1315, "&lt;=" &amp; FI$1, DataRegularSeason20242025!$E$3:$E$1315, $A18)</f>
        <v>81</v>
      </c>
      <c r="FJ18">
        <f>SUMIFS(DataRegularSeason20242025!$AA$3:$AA$1315,DataRegularSeason20242025!$B$3:$B$1315, "&lt;=" &amp; FJ$1, DataRegularSeason20242025!$D$3:$D$1315, $A18)+SUMIFS(DataRegularSeason20242025!$AB$3:$AB$1315,DataRegularSeason20242025!$B$3:$B$1315, "&lt;=" &amp; FJ$1, DataRegularSeason20242025!$E$3:$E$1315, $A18)</f>
        <v>81</v>
      </c>
      <c r="FK18">
        <f>SUMIFS(DataRegularSeason20242025!$AA$3:$AA$1315,DataRegularSeason20242025!$B$3:$B$1315, "&lt;=" &amp; FK$1, DataRegularSeason20242025!$D$3:$D$1315, $A18)+SUMIFS(DataRegularSeason20242025!$AB$3:$AB$1315,DataRegularSeason20242025!$B$3:$B$1315, "&lt;=" &amp; FK$1, DataRegularSeason20242025!$E$3:$E$1315, $A18)</f>
        <v>81</v>
      </c>
      <c r="FL18">
        <f>SUMIFS(DataRegularSeason20242025!$AA$3:$AA$1315,DataRegularSeason20242025!$B$3:$B$1315, "&lt;=" &amp; FL$1, DataRegularSeason20242025!$D$3:$D$1315, $A18)+SUMIFS(DataRegularSeason20242025!$AB$3:$AB$1315,DataRegularSeason20242025!$B$3:$B$1315, "&lt;=" &amp; FL$1, DataRegularSeason20242025!$E$3:$E$1315, $A18)</f>
        <v>81</v>
      </c>
      <c r="FM18">
        <f>SUMIFS(DataRegularSeason20242025!$AA$3:$AA$1315,DataRegularSeason20242025!$B$3:$B$1315, "&lt;=" &amp; FM$1, DataRegularSeason20242025!$D$3:$D$1315, $A18)+SUMIFS(DataRegularSeason20242025!$AB$3:$AB$1315,DataRegularSeason20242025!$B$3:$B$1315, "&lt;=" &amp; FM$1, DataRegularSeason20242025!$E$3:$E$1315, $A18)</f>
        <v>81</v>
      </c>
      <c r="FN18">
        <f>SUMIFS(DataRegularSeason20242025!$AA$3:$AA$1315,DataRegularSeason20242025!$B$3:$B$1315, "&lt;=" &amp; FN$1, DataRegularSeason20242025!$D$3:$D$1315, $A18)+SUMIFS(DataRegularSeason20242025!$AB$3:$AB$1315,DataRegularSeason20242025!$B$3:$B$1315, "&lt;=" &amp; FN$1, DataRegularSeason20242025!$E$3:$E$1315, $A18)</f>
        <v>81</v>
      </c>
      <c r="FO18">
        <f>SUMIFS(DataRegularSeason20242025!$AA$3:$AA$1315,DataRegularSeason20242025!$B$3:$B$1315, "&lt;=" &amp; FO$1, DataRegularSeason20242025!$D$3:$D$1315, $A18)+SUMIFS(DataRegularSeason20242025!$AB$3:$AB$1315,DataRegularSeason20242025!$B$3:$B$1315, "&lt;=" &amp; FO$1, DataRegularSeason20242025!$E$3:$E$1315, $A18)</f>
        <v>81</v>
      </c>
      <c r="FP18">
        <f>SUMIFS(DataRegularSeason20242025!$AA$3:$AA$1315,DataRegularSeason20242025!$B$3:$B$1315, "&lt;=" &amp; FP$1, DataRegularSeason20242025!$D$3:$D$1315, $A18)+SUMIFS(DataRegularSeason20242025!$AB$3:$AB$1315,DataRegularSeason20242025!$B$3:$B$1315, "&lt;=" &amp; FP$1, DataRegularSeason20242025!$E$3:$E$1315, $A18)</f>
        <v>81</v>
      </c>
      <c r="FQ18">
        <f>SUMIFS(DataRegularSeason20242025!$AA$3:$AA$1315,DataRegularSeason20242025!$B$3:$B$1315, "&lt;=" &amp; FQ$1, DataRegularSeason20242025!$D$3:$D$1315, $A18)+SUMIFS(DataRegularSeason20242025!$AB$3:$AB$1315,DataRegularSeason20242025!$B$3:$B$1315, "&lt;=" &amp; FQ$1, DataRegularSeason20242025!$E$3:$E$1315, $A18)</f>
        <v>81</v>
      </c>
      <c r="FR18">
        <f>SUMIFS(DataRegularSeason20242025!$AA$3:$AA$1315,DataRegularSeason20242025!$B$3:$B$1315, "&lt;=" &amp; FR$1, DataRegularSeason20242025!$D$3:$D$1315, $A18)+SUMIFS(DataRegularSeason20242025!$AB$3:$AB$1315,DataRegularSeason20242025!$B$3:$B$1315, "&lt;=" &amp; FR$1, DataRegularSeason20242025!$E$3:$E$1315, $A18)</f>
        <v>81</v>
      </c>
      <c r="FS18">
        <f>SUMIFS(DataRegularSeason20242025!$AA$3:$AA$1315,DataRegularSeason20242025!$B$3:$B$1315, "&lt;=" &amp; FS$1, DataRegularSeason20242025!$D$3:$D$1315, $A18)+SUMIFS(DataRegularSeason20242025!$AB$3:$AB$1315,DataRegularSeason20242025!$B$3:$B$1315, "&lt;=" &amp; FS$1, DataRegularSeason20242025!$E$3:$E$1315, $A18)</f>
        <v>81</v>
      </c>
      <c r="FT18">
        <f>SUMIFS(DataRegularSeason20242025!$AA$3:$AA$1315,DataRegularSeason20242025!$B$3:$B$1315, "&lt;=" &amp; FT$1, DataRegularSeason20242025!$D$3:$D$1315, $A18)+SUMIFS(DataRegularSeason20242025!$AB$3:$AB$1315,DataRegularSeason20242025!$B$3:$B$1315, "&lt;=" &amp; FT$1, DataRegularSeason20242025!$E$3:$E$1315, $A18)</f>
        <v>81</v>
      </c>
      <c r="FU18">
        <f>SUMIFS(DataRegularSeason20242025!$AA$3:$AA$1315,DataRegularSeason20242025!$B$3:$B$1315, "&lt;=" &amp; FU$1, DataRegularSeason20242025!$D$3:$D$1315, $A18)+SUMIFS(DataRegularSeason20242025!$AB$3:$AB$1315,DataRegularSeason20242025!$B$3:$B$1315, "&lt;=" &amp; FU$1, DataRegularSeason20242025!$E$3:$E$1315, $A18)</f>
        <v>81</v>
      </c>
      <c r="FV18">
        <f>SUMIFS(DataRegularSeason20242025!$AA$3:$AA$1315,DataRegularSeason20242025!$B$3:$B$1315, "&lt;=" &amp; FV$1, DataRegularSeason20242025!$D$3:$D$1315, $A18)+SUMIFS(DataRegularSeason20242025!$AB$3:$AB$1315,DataRegularSeason20242025!$B$3:$B$1315, "&lt;=" &amp; FV$1, DataRegularSeason20242025!$E$3:$E$1315, $A18)</f>
        <v>81</v>
      </c>
      <c r="FW18">
        <f>SUMIFS(DataRegularSeason20242025!$AA$3:$AA$1315,DataRegularSeason20242025!$B$3:$B$1315, "&lt;=" &amp; FW$1, DataRegularSeason20242025!$D$3:$D$1315, $A18)+SUMIFS(DataRegularSeason20242025!$AB$3:$AB$1315,DataRegularSeason20242025!$B$3:$B$1315, "&lt;=" &amp; FW$1, DataRegularSeason20242025!$E$3:$E$1315, $A18)</f>
        <v>81</v>
      </c>
      <c r="FX18">
        <f>SUMIFS(DataRegularSeason20242025!$AA$3:$AA$1315,DataRegularSeason20242025!$B$3:$B$1315, "&lt;=" &amp; FX$1, DataRegularSeason20242025!$D$3:$D$1315, $A18)+SUMIFS(DataRegularSeason20242025!$AB$3:$AB$1315,DataRegularSeason20242025!$B$3:$B$1315, "&lt;=" &amp; FX$1, DataRegularSeason20242025!$E$3:$E$1315, $A18)</f>
        <v>81</v>
      </c>
      <c r="FY18">
        <f>SUMIFS(DataRegularSeason20242025!$AA$3:$AA$1315,DataRegularSeason20242025!$B$3:$B$1315, "&lt;=" &amp; FY$1, DataRegularSeason20242025!$D$3:$D$1315, $A18)+SUMIFS(DataRegularSeason20242025!$AB$3:$AB$1315,DataRegularSeason20242025!$B$3:$B$1315, "&lt;=" &amp; FY$1, DataRegularSeason20242025!$E$3:$E$1315, $A18)</f>
        <v>81</v>
      </c>
      <c r="FZ18">
        <f>SUMIFS(DataRegularSeason20242025!$AA$3:$AA$1315,DataRegularSeason20242025!$B$3:$B$1315, "&lt;=" &amp; FZ$1, DataRegularSeason20242025!$D$3:$D$1315, $A18)+SUMIFS(DataRegularSeason20242025!$AB$3:$AB$1315,DataRegularSeason20242025!$B$3:$B$1315, "&lt;=" &amp; FZ$1, DataRegularSeason20242025!$E$3:$E$1315, $A18)</f>
        <v>81</v>
      </c>
      <c r="GA18">
        <f>SUMIFS(DataRegularSeason20242025!$AA$3:$AA$1315,DataRegularSeason20242025!$B$3:$B$1315, "&lt;=" &amp; GA$1, DataRegularSeason20242025!$D$3:$D$1315, $A18)+SUMIFS(DataRegularSeason20242025!$AB$3:$AB$1315,DataRegularSeason20242025!$B$3:$B$1315, "&lt;=" &amp; GA$1, DataRegularSeason20242025!$E$3:$E$1315, $A18)</f>
        <v>81</v>
      </c>
      <c r="GB18">
        <f>SUMIFS(DataRegularSeason20242025!$AA$3:$AA$1315,DataRegularSeason20242025!$B$3:$B$1315, "&lt;=" &amp; GB$1, DataRegularSeason20242025!$D$3:$D$1315, $A18)+SUMIFS(DataRegularSeason20242025!$AB$3:$AB$1315,DataRegularSeason20242025!$B$3:$B$1315, "&lt;=" &amp; GB$1, DataRegularSeason20242025!$E$3:$E$1315, $A18)</f>
        <v>81</v>
      </c>
      <c r="GC18">
        <f>SUMIFS(DataRegularSeason20242025!$AA$3:$AA$1315,DataRegularSeason20242025!$B$3:$B$1315, "&lt;=" &amp; GC$1, DataRegularSeason20242025!$D$3:$D$1315, $A18)+SUMIFS(DataRegularSeason20242025!$AB$3:$AB$1315,DataRegularSeason20242025!$B$3:$B$1315, "&lt;=" &amp; GC$1, DataRegularSeason20242025!$E$3:$E$1315, $A18)</f>
        <v>81</v>
      </c>
      <c r="GD18">
        <f>SUMIFS(DataRegularSeason20242025!$AA$3:$AA$1315,DataRegularSeason20242025!$B$3:$B$1315, "&lt;=" &amp; GD$1, DataRegularSeason20242025!$D$3:$D$1315, $A18)+SUMIFS(DataRegularSeason20242025!$AB$3:$AB$1315,DataRegularSeason20242025!$B$3:$B$1315, "&lt;=" &amp; GD$1, DataRegularSeason20242025!$E$3:$E$1315, $A18)</f>
        <v>81</v>
      </c>
      <c r="GE18">
        <f>SUMIFS(DataRegularSeason20242025!$AA$3:$AA$1315,DataRegularSeason20242025!$B$3:$B$1315, "&lt;=" &amp; GE$1, DataRegularSeason20242025!$D$3:$D$1315, $A18)+SUMIFS(DataRegularSeason20242025!$AB$3:$AB$1315,DataRegularSeason20242025!$B$3:$B$1315, "&lt;=" &amp; GE$1, DataRegularSeason20242025!$E$3:$E$1315, $A18)</f>
        <v>81</v>
      </c>
      <c r="GF18">
        <f>SUMIFS(DataRegularSeason20242025!$AA$3:$AA$1315,DataRegularSeason20242025!$B$3:$B$1315, "&lt;=" &amp; GF$1, DataRegularSeason20242025!$D$3:$D$1315, $A18)+SUMIFS(DataRegularSeason20242025!$AB$3:$AB$1315,DataRegularSeason20242025!$B$3:$B$1315, "&lt;=" &amp; GF$1, DataRegularSeason20242025!$E$3:$E$1315, $A18)</f>
        <v>81</v>
      </c>
      <c r="GG18">
        <f>SUMIFS(DataRegularSeason20242025!$AA$3:$AA$1315,DataRegularSeason20242025!$B$3:$B$1315, "&lt;=" &amp; GG$1, DataRegularSeason20242025!$D$3:$D$1315, $A18)+SUMIFS(DataRegularSeason20242025!$AB$3:$AB$1315,DataRegularSeason20242025!$B$3:$B$1315, "&lt;=" &amp; GG$1, DataRegularSeason20242025!$E$3:$E$1315, $A18)</f>
        <v>81</v>
      </c>
      <c r="GH18">
        <f>SUMIFS(DataRegularSeason20242025!$AA$3:$AA$1315,DataRegularSeason20242025!$B$3:$B$1315, "&lt;=" &amp; GH$1, DataRegularSeason20242025!$D$3:$D$1315, $A18)+SUMIFS(DataRegularSeason20242025!$AB$3:$AB$1315,DataRegularSeason20242025!$B$3:$B$1315, "&lt;=" &amp; GH$1, DataRegularSeason20242025!$E$3:$E$1315, $A18)</f>
        <v>81</v>
      </c>
      <c r="GI18">
        <f>SUMIFS(DataRegularSeason20242025!$AA$3:$AA$1315,DataRegularSeason20242025!$B$3:$B$1315, "&lt;=" &amp; GI$1, DataRegularSeason20242025!$D$3:$D$1315, $A18)+SUMIFS(DataRegularSeason20242025!$AB$3:$AB$1315,DataRegularSeason20242025!$B$3:$B$1315, "&lt;=" &amp; GI$1, DataRegularSeason20242025!$E$3:$E$1315, $A18)</f>
        <v>81</v>
      </c>
      <c r="GJ18">
        <f>SUMIFS(DataRegularSeason20242025!$AA$3:$AA$1315,DataRegularSeason20242025!$B$3:$B$1315, "&lt;=" &amp; GJ$1, DataRegularSeason20242025!$D$3:$D$1315, $A18)+SUMIFS(DataRegularSeason20242025!$AB$3:$AB$1315,DataRegularSeason20242025!$B$3:$B$1315, "&lt;=" &amp; GJ$1, DataRegularSeason20242025!$E$3:$E$1315, $A18)</f>
        <v>81</v>
      </c>
      <c r="GK18">
        <f>SUMIFS(DataRegularSeason20242025!$AA$3:$AA$1315,DataRegularSeason20242025!$B$3:$B$1315, "&lt;=" &amp; GK$1, DataRegularSeason20242025!$D$3:$D$1315, $A18)+SUMIFS(DataRegularSeason20242025!$AB$3:$AB$1315,DataRegularSeason20242025!$B$3:$B$1315, "&lt;=" &amp; GK$1, DataRegularSeason20242025!$E$3:$E$1315, $A18)</f>
        <v>81</v>
      </c>
      <c r="GL18">
        <f>SUMIFS(DataRegularSeason20242025!$AA$3:$AA$1315,DataRegularSeason20242025!$B$3:$B$1315, "&lt;=" &amp; GL$1, DataRegularSeason20242025!$D$3:$D$1315, $A18)+SUMIFS(DataRegularSeason20242025!$AB$3:$AB$1315,DataRegularSeason20242025!$B$3:$B$1315, "&lt;=" &amp; GL$1, DataRegularSeason20242025!$E$3:$E$1315, $A18)</f>
        <v>81</v>
      </c>
      <c r="GM18">
        <f>SUMIFS(DataRegularSeason20242025!$AA$3:$AA$1315,DataRegularSeason20242025!$B$3:$B$1315, "&lt;=" &amp; GM$1, DataRegularSeason20242025!$D$3:$D$1315, $A18)+SUMIFS(DataRegularSeason20242025!$AB$3:$AB$1315,DataRegularSeason20242025!$B$3:$B$1315, "&lt;=" &amp; GM$1, DataRegularSeason20242025!$E$3:$E$1315, $A18)</f>
        <v>81</v>
      </c>
      <c r="GN18">
        <f>SUMIFS(DataRegularSeason20242025!$AA$3:$AA$1315,DataRegularSeason20242025!$B$3:$B$1315, "&lt;=" &amp; GN$1, DataRegularSeason20242025!$D$3:$D$1315, $A18)+SUMIFS(DataRegularSeason20242025!$AB$3:$AB$1315,DataRegularSeason20242025!$B$3:$B$1315, "&lt;=" &amp; GN$1, DataRegularSeason20242025!$E$3:$E$1315, $A18)</f>
        <v>81</v>
      </c>
      <c r="GO18">
        <f>SUMIFS(DataRegularSeason20242025!$AA$3:$AA$1315,DataRegularSeason20242025!$B$3:$B$1315, "&lt;=" &amp; GO$1, DataRegularSeason20242025!$D$3:$D$1315, $A18)+SUMIFS(DataRegularSeason20242025!$AB$3:$AB$1315,DataRegularSeason20242025!$B$3:$B$1315, "&lt;=" &amp; GO$1, DataRegularSeason20242025!$E$3:$E$1315, $A18)</f>
        <v>81</v>
      </c>
      <c r="GP18">
        <f>SUMIFS(DataRegularSeason20242025!$AA$3:$AA$1315,DataRegularSeason20242025!$B$3:$B$1315, "&lt;=" &amp; GP$1, DataRegularSeason20242025!$D$3:$D$1315, $A18)+SUMIFS(DataRegularSeason20242025!$AB$3:$AB$1315,DataRegularSeason20242025!$B$3:$B$1315, "&lt;=" &amp; GP$1, DataRegularSeason20242025!$E$3:$E$1315, $A18)</f>
        <v>81</v>
      </c>
      <c r="GQ18">
        <f>SUMIFS(DataRegularSeason20242025!$AA$3:$AA$1315,DataRegularSeason20242025!$B$3:$B$1315, "&lt;=" &amp; GQ$1, DataRegularSeason20242025!$D$3:$D$1315, $A18)+SUMIFS(DataRegularSeason20242025!$AB$3:$AB$1315,DataRegularSeason20242025!$B$3:$B$1315, "&lt;=" &amp; GQ$1, DataRegularSeason20242025!$E$3:$E$1315, $A18)</f>
        <v>81</v>
      </c>
      <c r="GR18">
        <f>SUMIFS(DataRegularSeason20242025!$AA$3:$AA$1315,DataRegularSeason20242025!$B$3:$B$1315, "&lt;=" &amp; GR$1, DataRegularSeason20242025!$D$3:$D$1315, $A18)+SUMIFS(DataRegularSeason20242025!$AB$3:$AB$1315,DataRegularSeason20242025!$B$3:$B$1315, "&lt;=" &amp; GR$1, DataRegularSeason20242025!$E$3:$E$1315, $A18)</f>
        <v>81</v>
      </c>
      <c r="GS18">
        <f>SUMIFS(DataRegularSeason20242025!$AA$3:$AA$1315,DataRegularSeason20242025!$B$3:$B$1315, "&lt;=" &amp; GS$1, DataRegularSeason20242025!$D$3:$D$1315, $A18)+SUMIFS(DataRegularSeason20242025!$AB$3:$AB$1315,DataRegularSeason20242025!$B$3:$B$1315, "&lt;=" &amp; GS$1, DataRegularSeason20242025!$E$3:$E$1315, $A18)</f>
        <v>81</v>
      </c>
      <c r="GT18">
        <f>SUMIFS(DataRegularSeason20242025!$AA$3:$AA$1315,DataRegularSeason20242025!$B$3:$B$1315, "&lt;=" &amp; GT$1, DataRegularSeason20242025!$D$3:$D$1315, $A18)+SUMIFS(DataRegularSeason20242025!$AB$3:$AB$1315,DataRegularSeason20242025!$B$3:$B$1315, "&lt;=" &amp; GT$1, DataRegularSeason20242025!$E$3:$E$1315, $A18)</f>
        <v>81</v>
      </c>
      <c r="GU18">
        <f>SUMIFS(DataRegularSeason20242025!$AA$3:$AA$1315,DataRegularSeason20242025!$B$3:$B$1315, "&lt;=" &amp; GU$1, DataRegularSeason20242025!$D$3:$D$1315, $A18)+SUMIFS(DataRegularSeason20242025!$AB$3:$AB$1315,DataRegularSeason20242025!$B$3:$B$1315, "&lt;=" &amp; GU$1, DataRegularSeason20242025!$E$3:$E$1315, $A18)</f>
        <v>81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72</v>
      </c>
      <c r="EQ19">
        <f>SUMIFS(DataRegularSeason20242025!$AA$3:$AA$1315,DataRegularSeason20242025!$B$3:$B$1315, "&lt;=" &amp; EQ$1, DataRegularSeason20242025!$D$3:$D$1315, $A19)+SUMIFS(DataRegularSeason20242025!$AB$3:$AB$1315,DataRegularSeason20242025!$B$3:$B$1315, "&lt;=" &amp; EQ$1, DataRegularSeason20242025!$E$3:$E$1315, $A19)</f>
        <v>72</v>
      </c>
      <c r="ER19">
        <f>SUMIFS(DataRegularSeason20242025!$AA$3:$AA$1315,DataRegularSeason20242025!$B$3:$B$1315, "&lt;=" &amp; ER$1, DataRegularSeason20242025!$D$3:$D$1315, $A19)+SUMIFS(DataRegularSeason20242025!$AB$3:$AB$1315,DataRegularSeason20242025!$B$3:$B$1315, "&lt;=" &amp; ER$1, DataRegularSeason20242025!$E$3:$E$1315, $A19)</f>
        <v>72</v>
      </c>
      <c r="ES19">
        <f>SUMIFS(DataRegularSeason20242025!$AA$3:$AA$1315,DataRegularSeason20242025!$B$3:$B$1315, "&lt;=" &amp; ES$1, DataRegularSeason20242025!$D$3:$D$1315, $A19)+SUMIFS(DataRegularSeason20242025!$AB$3:$AB$1315,DataRegularSeason20242025!$B$3:$B$1315, "&lt;=" &amp; ES$1, DataRegularSeason20242025!$E$3:$E$1315, $A19)</f>
        <v>72</v>
      </c>
      <c r="ET19">
        <f>SUMIFS(DataRegularSeason20242025!$AA$3:$AA$1315,DataRegularSeason20242025!$B$3:$B$1315, "&lt;=" &amp; ET$1, DataRegularSeason20242025!$D$3:$D$1315, $A19)+SUMIFS(DataRegularSeason20242025!$AB$3:$AB$1315,DataRegularSeason20242025!$B$3:$B$1315, "&lt;=" &amp; ET$1, DataRegularSeason20242025!$E$3:$E$1315, $A19)</f>
        <v>72</v>
      </c>
      <c r="EU19">
        <f>SUMIFS(DataRegularSeason20242025!$AA$3:$AA$1315,DataRegularSeason20242025!$B$3:$B$1315, "&lt;=" &amp; EU$1, DataRegularSeason20242025!$D$3:$D$1315, $A19)+SUMIFS(DataRegularSeason20242025!$AB$3:$AB$1315,DataRegularSeason20242025!$B$3:$B$1315, "&lt;=" &amp; EU$1, DataRegularSeason20242025!$E$3:$E$1315, $A19)</f>
        <v>72</v>
      </c>
      <c r="EV19">
        <f>SUMIFS(DataRegularSeason20242025!$AA$3:$AA$1315,DataRegularSeason20242025!$B$3:$B$1315, "&lt;=" &amp; EV$1, DataRegularSeason20242025!$D$3:$D$1315, $A19)+SUMIFS(DataRegularSeason20242025!$AB$3:$AB$1315,DataRegularSeason20242025!$B$3:$B$1315, "&lt;=" &amp; EV$1, DataRegularSeason20242025!$E$3:$E$1315, $A19)</f>
        <v>72</v>
      </c>
      <c r="EW19">
        <f>SUMIFS(DataRegularSeason20242025!$AA$3:$AA$1315,DataRegularSeason20242025!$B$3:$B$1315, "&lt;=" &amp; EW$1, DataRegularSeason20242025!$D$3:$D$1315, $A19)+SUMIFS(DataRegularSeason20242025!$AB$3:$AB$1315,DataRegularSeason20242025!$B$3:$B$1315, "&lt;=" &amp; EW$1, DataRegularSeason20242025!$E$3:$E$1315, $A19)</f>
        <v>72</v>
      </c>
      <c r="EX19">
        <f>SUMIFS(DataRegularSeason20242025!$AA$3:$AA$1315,DataRegularSeason20242025!$B$3:$B$1315, "&lt;=" &amp; EX$1, DataRegularSeason20242025!$D$3:$D$1315, $A19)+SUMIFS(DataRegularSeason20242025!$AB$3:$AB$1315,DataRegularSeason20242025!$B$3:$B$1315, "&lt;=" &amp; EX$1, DataRegularSeason20242025!$E$3:$E$1315, $A19)</f>
        <v>72</v>
      </c>
      <c r="EY19">
        <f>SUMIFS(DataRegularSeason20242025!$AA$3:$AA$1315,DataRegularSeason20242025!$B$3:$B$1315, "&lt;=" &amp; EY$1, DataRegularSeason20242025!$D$3:$D$1315, $A19)+SUMIFS(DataRegularSeason20242025!$AB$3:$AB$1315,DataRegularSeason20242025!$B$3:$B$1315, "&lt;=" &amp; EY$1, DataRegularSeason20242025!$E$3:$E$1315, $A19)</f>
        <v>72</v>
      </c>
      <c r="EZ19">
        <f>SUMIFS(DataRegularSeason20242025!$AA$3:$AA$1315,DataRegularSeason20242025!$B$3:$B$1315, "&lt;=" &amp; EZ$1, DataRegularSeason20242025!$D$3:$D$1315, $A19)+SUMIFS(DataRegularSeason20242025!$AB$3:$AB$1315,DataRegularSeason20242025!$B$3:$B$1315, "&lt;=" &amp; EZ$1, DataRegularSeason20242025!$E$3:$E$1315, $A19)</f>
        <v>72</v>
      </c>
      <c r="FA19">
        <f>SUMIFS(DataRegularSeason20242025!$AA$3:$AA$1315,DataRegularSeason20242025!$B$3:$B$1315, "&lt;=" &amp; FA$1, DataRegularSeason20242025!$D$3:$D$1315, $A19)+SUMIFS(DataRegularSeason20242025!$AB$3:$AB$1315,DataRegularSeason20242025!$B$3:$B$1315, "&lt;=" &amp; FA$1, DataRegularSeason20242025!$E$3:$E$1315, $A19)</f>
        <v>72</v>
      </c>
      <c r="FB19">
        <f>SUMIFS(DataRegularSeason20242025!$AA$3:$AA$1315,DataRegularSeason20242025!$B$3:$B$1315, "&lt;=" &amp; FB$1, DataRegularSeason20242025!$D$3:$D$1315, $A19)+SUMIFS(DataRegularSeason20242025!$AB$3:$AB$1315,DataRegularSeason20242025!$B$3:$B$1315, "&lt;=" &amp; FB$1, DataRegularSeason20242025!$E$3:$E$1315, $A19)</f>
        <v>72</v>
      </c>
      <c r="FC19">
        <f>SUMIFS(DataRegularSeason20242025!$AA$3:$AA$1315,DataRegularSeason20242025!$B$3:$B$1315, "&lt;=" &amp; FC$1, DataRegularSeason20242025!$D$3:$D$1315, $A19)+SUMIFS(DataRegularSeason20242025!$AB$3:$AB$1315,DataRegularSeason20242025!$B$3:$B$1315, "&lt;=" &amp; FC$1, DataRegularSeason20242025!$E$3:$E$1315, $A19)</f>
        <v>72</v>
      </c>
      <c r="FD19">
        <f>SUMIFS(DataRegularSeason20242025!$AA$3:$AA$1315,DataRegularSeason20242025!$B$3:$B$1315, "&lt;=" &amp; FD$1, DataRegularSeason20242025!$D$3:$D$1315, $A19)+SUMIFS(DataRegularSeason20242025!$AB$3:$AB$1315,DataRegularSeason20242025!$B$3:$B$1315, "&lt;=" &amp; FD$1, DataRegularSeason20242025!$E$3:$E$1315, $A19)</f>
        <v>72</v>
      </c>
      <c r="FE19">
        <f>SUMIFS(DataRegularSeason20242025!$AA$3:$AA$1315,DataRegularSeason20242025!$B$3:$B$1315, "&lt;=" &amp; FE$1, DataRegularSeason20242025!$D$3:$D$1315, $A19)+SUMIFS(DataRegularSeason20242025!$AB$3:$AB$1315,DataRegularSeason20242025!$B$3:$B$1315, "&lt;=" &amp; FE$1, DataRegularSeason20242025!$E$3:$E$1315, $A19)</f>
        <v>72</v>
      </c>
      <c r="FF19">
        <f>SUMIFS(DataRegularSeason20242025!$AA$3:$AA$1315,DataRegularSeason20242025!$B$3:$B$1315, "&lt;=" &amp; FF$1, DataRegularSeason20242025!$D$3:$D$1315, $A19)+SUMIFS(DataRegularSeason20242025!$AB$3:$AB$1315,DataRegularSeason20242025!$B$3:$B$1315, "&lt;=" &amp; FF$1, DataRegularSeason20242025!$E$3:$E$1315, $A19)</f>
        <v>72</v>
      </c>
      <c r="FG19">
        <f>SUMIFS(DataRegularSeason20242025!$AA$3:$AA$1315,DataRegularSeason20242025!$B$3:$B$1315, "&lt;=" &amp; FG$1, DataRegularSeason20242025!$D$3:$D$1315, $A19)+SUMIFS(DataRegularSeason20242025!$AB$3:$AB$1315,DataRegularSeason20242025!$B$3:$B$1315, "&lt;=" &amp; FG$1, DataRegularSeason20242025!$E$3:$E$1315, $A19)</f>
        <v>72</v>
      </c>
      <c r="FH19">
        <f>SUMIFS(DataRegularSeason20242025!$AA$3:$AA$1315,DataRegularSeason20242025!$B$3:$B$1315, "&lt;=" &amp; FH$1, DataRegularSeason20242025!$D$3:$D$1315, $A19)+SUMIFS(DataRegularSeason20242025!$AB$3:$AB$1315,DataRegularSeason20242025!$B$3:$B$1315, "&lt;=" &amp; FH$1, DataRegularSeason20242025!$E$3:$E$1315, $A19)</f>
        <v>72</v>
      </c>
      <c r="FI19">
        <f>SUMIFS(DataRegularSeason20242025!$AA$3:$AA$1315,DataRegularSeason20242025!$B$3:$B$1315, "&lt;=" &amp; FI$1, DataRegularSeason20242025!$D$3:$D$1315, $A19)+SUMIFS(DataRegularSeason20242025!$AB$3:$AB$1315,DataRegularSeason20242025!$B$3:$B$1315, "&lt;=" &amp; FI$1, DataRegularSeason20242025!$E$3:$E$1315, $A19)</f>
        <v>72</v>
      </c>
      <c r="FJ19">
        <f>SUMIFS(DataRegularSeason20242025!$AA$3:$AA$1315,DataRegularSeason20242025!$B$3:$B$1315, "&lt;=" &amp; FJ$1, DataRegularSeason20242025!$D$3:$D$1315, $A19)+SUMIFS(DataRegularSeason20242025!$AB$3:$AB$1315,DataRegularSeason20242025!$B$3:$B$1315, "&lt;=" &amp; FJ$1, DataRegularSeason20242025!$E$3:$E$1315, $A19)</f>
        <v>72</v>
      </c>
      <c r="FK19">
        <f>SUMIFS(DataRegularSeason20242025!$AA$3:$AA$1315,DataRegularSeason20242025!$B$3:$B$1315, "&lt;=" &amp; FK$1, DataRegularSeason20242025!$D$3:$D$1315, $A19)+SUMIFS(DataRegularSeason20242025!$AB$3:$AB$1315,DataRegularSeason20242025!$B$3:$B$1315, "&lt;=" &amp; FK$1, DataRegularSeason20242025!$E$3:$E$1315, $A19)</f>
        <v>72</v>
      </c>
      <c r="FL19">
        <f>SUMIFS(DataRegularSeason20242025!$AA$3:$AA$1315,DataRegularSeason20242025!$B$3:$B$1315, "&lt;=" &amp; FL$1, DataRegularSeason20242025!$D$3:$D$1315, $A19)+SUMIFS(DataRegularSeason20242025!$AB$3:$AB$1315,DataRegularSeason20242025!$B$3:$B$1315, "&lt;=" &amp; FL$1, DataRegularSeason20242025!$E$3:$E$1315, $A19)</f>
        <v>72</v>
      </c>
      <c r="FM19">
        <f>SUMIFS(DataRegularSeason20242025!$AA$3:$AA$1315,DataRegularSeason20242025!$B$3:$B$1315, "&lt;=" &amp; FM$1, DataRegularSeason20242025!$D$3:$D$1315, $A19)+SUMIFS(DataRegularSeason20242025!$AB$3:$AB$1315,DataRegularSeason20242025!$B$3:$B$1315, "&lt;=" &amp; FM$1, DataRegularSeason20242025!$E$3:$E$1315, $A19)</f>
        <v>72</v>
      </c>
      <c r="FN19">
        <f>SUMIFS(DataRegularSeason20242025!$AA$3:$AA$1315,DataRegularSeason20242025!$B$3:$B$1315, "&lt;=" &amp; FN$1, DataRegularSeason20242025!$D$3:$D$1315, $A19)+SUMIFS(DataRegularSeason20242025!$AB$3:$AB$1315,DataRegularSeason20242025!$B$3:$B$1315, "&lt;=" &amp; FN$1, DataRegularSeason20242025!$E$3:$E$1315, $A19)</f>
        <v>72</v>
      </c>
      <c r="FO19">
        <f>SUMIFS(DataRegularSeason20242025!$AA$3:$AA$1315,DataRegularSeason20242025!$B$3:$B$1315, "&lt;=" &amp; FO$1, DataRegularSeason20242025!$D$3:$D$1315, $A19)+SUMIFS(DataRegularSeason20242025!$AB$3:$AB$1315,DataRegularSeason20242025!$B$3:$B$1315, "&lt;=" &amp; FO$1, DataRegularSeason20242025!$E$3:$E$1315, $A19)</f>
        <v>72</v>
      </c>
      <c r="FP19">
        <f>SUMIFS(DataRegularSeason20242025!$AA$3:$AA$1315,DataRegularSeason20242025!$B$3:$B$1315, "&lt;=" &amp; FP$1, DataRegularSeason20242025!$D$3:$D$1315, $A19)+SUMIFS(DataRegularSeason20242025!$AB$3:$AB$1315,DataRegularSeason20242025!$B$3:$B$1315, "&lt;=" &amp; FP$1, DataRegularSeason20242025!$E$3:$E$1315, $A19)</f>
        <v>72</v>
      </c>
      <c r="FQ19">
        <f>SUMIFS(DataRegularSeason20242025!$AA$3:$AA$1315,DataRegularSeason20242025!$B$3:$B$1315, "&lt;=" &amp; FQ$1, DataRegularSeason20242025!$D$3:$D$1315, $A19)+SUMIFS(DataRegularSeason20242025!$AB$3:$AB$1315,DataRegularSeason20242025!$B$3:$B$1315, "&lt;=" &amp; FQ$1, DataRegularSeason20242025!$E$3:$E$1315, $A19)</f>
        <v>72</v>
      </c>
      <c r="FR19">
        <f>SUMIFS(DataRegularSeason20242025!$AA$3:$AA$1315,DataRegularSeason20242025!$B$3:$B$1315, "&lt;=" &amp; FR$1, DataRegularSeason20242025!$D$3:$D$1315, $A19)+SUMIFS(DataRegularSeason20242025!$AB$3:$AB$1315,DataRegularSeason20242025!$B$3:$B$1315, "&lt;=" &amp; FR$1, DataRegularSeason20242025!$E$3:$E$1315, $A19)</f>
        <v>72</v>
      </c>
      <c r="FS19">
        <f>SUMIFS(DataRegularSeason20242025!$AA$3:$AA$1315,DataRegularSeason20242025!$B$3:$B$1315, "&lt;=" &amp; FS$1, DataRegularSeason20242025!$D$3:$D$1315, $A19)+SUMIFS(DataRegularSeason20242025!$AB$3:$AB$1315,DataRegularSeason20242025!$B$3:$B$1315, "&lt;=" &amp; FS$1, DataRegularSeason20242025!$E$3:$E$1315, $A19)</f>
        <v>72</v>
      </c>
      <c r="FT19">
        <f>SUMIFS(DataRegularSeason20242025!$AA$3:$AA$1315,DataRegularSeason20242025!$B$3:$B$1315, "&lt;=" &amp; FT$1, DataRegularSeason20242025!$D$3:$D$1315, $A19)+SUMIFS(DataRegularSeason20242025!$AB$3:$AB$1315,DataRegularSeason20242025!$B$3:$B$1315, "&lt;=" &amp; FT$1, DataRegularSeason20242025!$E$3:$E$1315, $A19)</f>
        <v>72</v>
      </c>
      <c r="FU19">
        <f>SUMIFS(DataRegularSeason20242025!$AA$3:$AA$1315,DataRegularSeason20242025!$B$3:$B$1315, "&lt;=" &amp; FU$1, DataRegularSeason20242025!$D$3:$D$1315, $A19)+SUMIFS(DataRegularSeason20242025!$AB$3:$AB$1315,DataRegularSeason20242025!$B$3:$B$1315, "&lt;=" &amp; FU$1, DataRegularSeason20242025!$E$3:$E$1315, $A19)</f>
        <v>72</v>
      </c>
      <c r="FV19">
        <f>SUMIFS(DataRegularSeason20242025!$AA$3:$AA$1315,DataRegularSeason20242025!$B$3:$B$1315, "&lt;=" &amp; FV$1, DataRegularSeason20242025!$D$3:$D$1315, $A19)+SUMIFS(DataRegularSeason20242025!$AB$3:$AB$1315,DataRegularSeason20242025!$B$3:$B$1315, "&lt;=" &amp; FV$1, DataRegularSeason20242025!$E$3:$E$1315, $A19)</f>
        <v>72</v>
      </c>
      <c r="FW19">
        <f>SUMIFS(DataRegularSeason20242025!$AA$3:$AA$1315,DataRegularSeason20242025!$B$3:$B$1315, "&lt;=" &amp; FW$1, DataRegularSeason20242025!$D$3:$D$1315, $A19)+SUMIFS(DataRegularSeason20242025!$AB$3:$AB$1315,DataRegularSeason20242025!$B$3:$B$1315, "&lt;=" &amp; FW$1, DataRegularSeason20242025!$E$3:$E$1315, $A19)</f>
        <v>72</v>
      </c>
      <c r="FX19">
        <f>SUMIFS(DataRegularSeason20242025!$AA$3:$AA$1315,DataRegularSeason20242025!$B$3:$B$1315, "&lt;=" &amp; FX$1, DataRegularSeason20242025!$D$3:$D$1315, $A19)+SUMIFS(DataRegularSeason20242025!$AB$3:$AB$1315,DataRegularSeason20242025!$B$3:$B$1315, "&lt;=" &amp; FX$1, DataRegularSeason20242025!$E$3:$E$1315, $A19)</f>
        <v>72</v>
      </c>
      <c r="FY19">
        <f>SUMIFS(DataRegularSeason20242025!$AA$3:$AA$1315,DataRegularSeason20242025!$B$3:$B$1315, "&lt;=" &amp; FY$1, DataRegularSeason20242025!$D$3:$D$1315, $A19)+SUMIFS(DataRegularSeason20242025!$AB$3:$AB$1315,DataRegularSeason20242025!$B$3:$B$1315, "&lt;=" &amp; FY$1, DataRegularSeason20242025!$E$3:$E$1315, $A19)</f>
        <v>72</v>
      </c>
      <c r="FZ19">
        <f>SUMIFS(DataRegularSeason20242025!$AA$3:$AA$1315,DataRegularSeason20242025!$B$3:$B$1315, "&lt;=" &amp; FZ$1, DataRegularSeason20242025!$D$3:$D$1315, $A19)+SUMIFS(DataRegularSeason20242025!$AB$3:$AB$1315,DataRegularSeason20242025!$B$3:$B$1315, "&lt;=" &amp; FZ$1, DataRegularSeason20242025!$E$3:$E$1315, $A19)</f>
        <v>72</v>
      </c>
      <c r="GA19">
        <f>SUMIFS(DataRegularSeason20242025!$AA$3:$AA$1315,DataRegularSeason20242025!$B$3:$B$1315, "&lt;=" &amp; GA$1, DataRegularSeason20242025!$D$3:$D$1315, $A19)+SUMIFS(DataRegularSeason20242025!$AB$3:$AB$1315,DataRegularSeason20242025!$B$3:$B$1315, "&lt;=" &amp; GA$1, DataRegularSeason20242025!$E$3:$E$1315, $A19)</f>
        <v>72</v>
      </c>
      <c r="GB19">
        <f>SUMIFS(DataRegularSeason20242025!$AA$3:$AA$1315,DataRegularSeason20242025!$B$3:$B$1315, "&lt;=" &amp; GB$1, DataRegularSeason20242025!$D$3:$D$1315, $A19)+SUMIFS(DataRegularSeason20242025!$AB$3:$AB$1315,DataRegularSeason20242025!$B$3:$B$1315, "&lt;=" &amp; GB$1, DataRegularSeason20242025!$E$3:$E$1315, $A19)</f>
        <v>72</v>
      </c>
      <c r="GC19">
        <f>SUMIFS(DataRegularSeason20242025!$AA$3:$AA$1315,DataRegularSeason20242025!$B$3:$B$1315, "&lt;=" &amp; GC$1, DataRegularSeason20242025!$D$3:$D$1315, $A19)+SUMIFS(DataRegularSeason20242025!$AB$3:$AB$1315,DataRegularSeason20242025!$B$3:$B$1315, "&lt;=" &amp; GC$1, DataRegularSeason20242025!$E$3:$E$1315, $A19)</f>
        <v>72</v>
      </c>
      <c r="GD19">
        <f>SUMIFS(DataRegularSeason20242025!$AA$3:$AA$1315,DataRegularSeason20242025!$B$3:$B$1315, "&lt;=" &amp; GD$1, DataRegularSeason20242025!$D$3:$D$1315, $A19)+SUMIFS(DataRegularSeason20242025!$AB$3:$AB$1315,DataRegularSeason20242025!$B$3:$B$1315, "&lt;=" &amp; GD$1, DataRegularSeason20242025!$E$3:$E$1315, $A19)</f>
        <v>72</v>
      </c>
      <c r="GE19">
        <f>SUMIFS(DataRegularSeason20242025!$AA$3:$AA$1315,DataRegularSeason20242025!$B$3:$B$1315, "&lt;=" &amp; GE$1, DataRegularSeason20242025!$D$3:$D$1315, $A19)+SUMIFS(DataRegularSeason20242025!$AB$3:$AB$1315,DataRegularSeason20242025!$B$3:$B$1315, "&lt;=" &amp; GE$1, DataRegularSeason20242025!$E$3:$E$1315, $A19)</f>
        <v>72</v>
      </c>
      <c r="GF19">
        <f>SUMIFS(DataRegularSeason20242025!$AA$3:$AA$1315,DataRegularSeason20242025!$B$3:$B$1315, "&lt;=" &amp; GF$1, DataRegularSeason20242025!$D$3:$D$1315, $A19)+SUMIFS(DataRegularSeason20242025!$AB$3:$AB$1315,DataRegularSeason20242025!$B$3:$B$1315, "&lt;=" &amp; GF$1, DataRegularSeason20242025!$E$3:$E$1315, $A19)</f>
        <v>72</v>
      </c>
      <c r="GG19">
        <f>SUMIFS(DataRegularSeason20242025!$AA$3:$AA$1315,DataRegularSeason20242025!$B$3:$B$1315, "&lt;=" &amp; GG$1, DataRegularSeason20242025!$D$3:$D$1315, $A19)+SUMIFS(DataRegularSeason20242025!$AB$3:$AB$1315,DataRegularSeason20242025!$B$3:$B$1315, "&lt;=" &amp; GG$1, DataRegularSeason20242025!$E$3:$E$1315, $A19)</f>
        <v>72</v>
      </c>
      <c r="GH19">
        <f>SUMIFS(DataRegularSeason20242025!$AA$3:$AA$1315,DataRegularSeason20242025!$B$3:$B$1315, "&lt;=" &amp; GH$1, DataRegularSeason20242025!$D$3:$D$1315, $A19)+SUMIFS(DataRegularSeason20242025!$AB$3:$AB$1315,DataRegularSeason20242025!$B$3:$B$1315, "&lt;=" &amp; GH$1, DataRegularSeason20242025!$E$3:$E$1315, $A19)</f>
        <v>72</v>
      </c>
      <c r="GI19">
        <f>SUMIFS(DataRegularSeason20242025!$AA$3:$AA$1315,DataRegularSeason20242025!$B$3:$B$1315, "&lt;=" &amp; GI$1, DataRegularSeason20242025!$D$3:$D$1315, $A19)+SUMIFS(DataRegularSeason20242025!$AB$3:$AB$1315,DataRegularSeason20242025!$B$3:$B$1315, "&lt;=" &amp; GI$1, DataRegularSeason20242025!$E$3:$E$1315, $A19)</f>
        <v>72</v>
      </c>
      <c r="GJ19">
        <f>SUMIFS(DataRegularSeason20242025!$AA$3:$AA$1315,DataRegularSeason20242025!$B$3:$B$1315, "&lt;=" &amp; GJ$1, DataRegularSeason20242025!$D$3:$D$1315, $A19)+SUMIFS(DataRegularSeason20242025!$AB$3:$AB$1315,DataRegularSeason20242025!$B$3:$B$1315, "&lt;=" &amp; GJ$1, DataRegularSeason20242025!$E$3:$E$1315, $A19)</f>
        <v>72</v>
      </c>
      <c r="GK19">
        <f>SUMIFS(DataRegularSeason20242025!$AA$3:$AA$1315,DataRegularSeason20242025!$B$3:$B$1315, "&lt;=" &amp; GK$1, DataRegularSeason20242025!$D$3:$D$1315, $A19)+SUMIFS(DataRegularSeason20242025!$AB$3:$AB$1315,DataRegularSeason20242025!$B$3:$B$1315, "&lt;=" &amp; GK$1, DataRegularSeason20242025!$E$3:$E$1315, $A19)</f>
        <v>72</v>
      </c>
      <c r="GL19">
        <f>SUMIFS(DataRegularSeason20242025!$AA$3:$AA$1315,DataRegularSeason20242025!$B$3:$B$1315, "&lt;=" &amp; GL$1, DataRegularSeason20242025!$D$3:$D$1315, $A19)+SUMIFS(DataRegularSeason20242025!$AB$3:$AB$1315,DataRegularSeason20242025!$B$3:$B$1315, "&lt;=" &amp; GL$1, DataRegularSeason20242025!$E$3:$E$1315, $A19)</f>
        <v>72</v>
      </c>
      <c r="GM19">
        <f>SUMIFS(DataRegularSeason20242025!$AA$3:$AA$1315,DataRegularSeason20242025!$B$3:$B$1315, "&lt;=" &amp; GM$1, DataRegularSeason20242025!$D$3:$D$1315, $A19)+SUMIFS(DataRegularSeason20242025!$AB$3:$AB$1315,DataRegularSeason20242025!$B$3:$B$1315, "&lt;=" &amp; GM$1, DataRegularSeason20242025!$E$3:$E$1315, $A19)</f>
        <v>72</v>
      </c>
      <c r="GN19">
        <f>SUMIFS(DataRegularSeason20242025!$AA$3:$AA$1315,DataRegularSeason20242025!$B$3:$B$1315, "&lt;=" &amp; GN$1, DataRegularSeason20242025!$D$3:$D$1315, $A19)+SUMIFS(DataRegularSeason20242025!$AB$3:$AB$1315,DataRegularSeason20242025!$B$3:$B$1315, "&lt;=" &amp; GN$1, DataRegularSeason20242025!$E$3:$E$1315, $A19)</f>
        <v>72</v>
      </c>
      <c r="GO19">
        <f>SUMIFS(DataRegularSeason20242025!$AA$3:$AA$1315,DataRegularSeason20242025!$B$3:$B$1315, "&lt;=" &amp; GO$1, DataRegularSeason20242025!$D$3:$D$1315, $A19)+SUMIFS(DataRegularSeason20242025!$AB$3:$AB$1315,DataRegularSeason20242025!$B$3:$B$1315, "&lt;=" &amp; GO$1, DataRegularSeason20242025!$E$3:$E$1315, $A19)</f>
        <v>72</v>
      </c>
      <c r="GP19">
        <f>SUMIFS(DataRegularSeason20242025!$AA$3:$AA$1315,DataRegularSeason20242025!$B$3:$B$1315, "&lt;=" &amp; GP$1, DataRegularSeason20242025!$D$3:$D$1315, $A19)+SUMIFS(DataRegularSeason20242025!$AB$3:$AB$1315,DataRegularSeason20242025!$B$3:$B$1315, "&lt;=" &amp; GP$1, DataRegularSeason20242025!$E$3:$E$1315, $A19)</f>
        <v>72</v>
      </c>
      <c r="GQ19">
        <f>SUMIFS(DataRegularSeason20242025!$AA$3:$AA$1315,DataRegularSeason20242025!$B$3:$B$1315, "&lt;=" &amp; GQ$1, DataRegularSeason20242025!$D$3:$D$1315, $A19)+SUMIFS(DataRegularSeason20242025!$AB$3:$AB$1315,DataRegularSeason20242025!$B$3:$B$1315, "&lt;=" &amp; GQ$1, DataRegularSeason20242025!$E$3:$E$1315, $A19)</f>
        <v>72</v>
      </c>
      <c r="GR19">
        <f>SUMIFS(DataRegularSeason20242025!$AA$3:$AA$1315,DataRegularSeason20242025!$B$3:$B$1315, "&lt;=" &amp; GR$1, DataRegularSeason20242025!$D$3:$D$1315, $A19)+SUMIFS(DataRegularSeason20242025!$AB$3:$AB$1315,DataRegularSeason20242025!$B$3:$B$1315, "&lt;=" &amp; GR$1, DataRegularSeason20242025!$E$3:$E$1315, $A19)</f>
        <v>72</v>
      </c>
      <c r="GS19">
        <f>SUMIFS(DataRegularSeason20242025!$AA$3:$AA$1315,DataRegularSeason20242025!$B$3:$B$1315, "&lt;=" &amp; GS$1, DataRegularSeason20242025!$D$3:$D$1315, $A19)+SUMIFS(DataRegularSeason20242025!$AB$3:$AB$1315,DataRegularSeason20242025!$B$3:$B$1315, "&lt;=" &amp; GS$1, DataRegularSeason20242025!$E$3:$E$1315, $A19)</f>
        <v>72</v>
      </c>
      <c r="GT19">
        <f>SUMIFS(DataRegularSeason20242025!$AA$3:$AA$1315,DataRegularSeason20242025!$B$3:$B$1315, "&lt;=" &amp; GT$1, DataRegularSeason20242025!$D$3:$D$1315, $A19)+SUMIFS(DataRegularSeason20242025!$AB$3:$AB$1315,DataRegularSeason20242025!$B$3:$B$1315, "&lt;=" &amp; GT$1, DataRegularSeason20242025!$E$3:$E$1315, $A19)</f>
        <v>72</v>
      </c>
      <c r="GU19">
        <f>SUMIFS(DataRegularSeason20242025!$AA$3:$AA$1315,DataRegularSeason20242025!$B$3:$B$1315, "&lt;=" &amp; GU$1, DataRegularSeason20242025!$D$3:$D$1315, $A19)+SUMIFS(DataRegularSeason20242025!$AB$3:$AB$1315,DataRegularSeason20242025!$B$3:$B$1315, "&lt;=" &amp; GU$1, DataRegularSeason20242025!$E$3:$E$1315, $A19)</f>
        <v>72</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70</v>
      </c>
      <c r="EQ20">
        <f>SUMIFS(DataRegularSeason20242025!$AA$3:$AA$1315,DataRegularSeason20242025!$B$3:$B$1315, "&lt;=" &amp; EQ$1, DataRegularSeason20242025!$D$3:$D$1315, $A20)+SUMIFS(DataRegularSeason20242025!$AB$3:$AB$1315,DataRegularSeason20242025!$B$3:$B$1315, "&lt;=" &amp; EQ$1, DataRegularSeason20242025!$E$3:$E$1315, $A20)</f>
        <v>70</v>
      </c>
      <c r="ER20">
        <f>SUMIFS(DataRegularSeason20242025!$AA$3:$AA$1315,DataRegularSeason20242025!$B$3:$B$1315, "&lt;=" &amp; ER$1, DataRegularSeason20242025!$D$3:$D$1315, $A20)+SUMIFS(DataRegularSeason20242025!$AB$3:$AB$1315,DataRegularSeason20242025!$B$3:$B$1315, "&lt;=" &amp; ER$1, DataRegularSeason20242025!$E$3:$E$1315, $A20)</f>
        <v>70</v>
      </c>
      <c r="ES20">
        <f>SUMIFS(DataRegularSeason20242025!$AA$3:$AA$1315,DataRegularSeason20242025!$B$3:$B$1315, "&lt;=" &amp; ES$1, DataRegularSeason20242025!$D$3:$D$1315, $A20)+SUMIFS(DataRegularSeason20242025!$AB$3:$AB$1315,DataRegularSeason20242025!$B$3:$B$1315, "&lt;=" &amp; ES$1, DataRegularSeason20242025!$E$3:$E$1315, $A20)</f>
        <v>70</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70</v>
      </c>
      <c r="EW20">
        <f>SUMIFS(DataRegularSeason20242025!$AA$3:$AA$1315,DataRegularSeason20242025!$B$3:$B$1315, "&lt;=" &amp; EW$1, DataRegularSeason20242025!$D$3:$D$1315, $A20)+SUMIFS(DataRegularSeason20242025!$AB$3:$AB$1315,DataRegularSeason20242025!$B$3:$B$1315, "&lt;=" &amp; EW$1, DataRegularSeason20242025!$E$3:$E$1315, $A20)</f>
        <v>70</v>
      </c>
      <c r="EX20">
        <f>SUMIFS(DataRegularSeason20242025!$AA$3:$AA$1315,DataRegularSeason20242025!$B$3:$B$1315, "&lt;=" &amp; EX$1, DataRegularSeason20242025!$D$3:$D$1315, $A20)+SUMIFS(DataRegularSeason20242025!$AB$3:$AB$1315,DataRegularSeason20242025!$B$3:$B$1315, "&lt;=" &amp; EX$1, DataRegularSeason20242025!$E$3:$E$1315, $A20)</f>
        <v>70</v>
      </c>
      <c r="EY20">
        <f>SUMIFS(DataRegularSeason20242025!$AA$3:$AA$1315,DataRegularSeason20242025!$B$3:$B$1315, "&lt;=" &amp; EY$1, DataRegularSeason20242025!$D$3:$D$1315, $A20)+SUMIFS(DataRegularSeason20242025!$AB$3:$AB$1315,DataRegularSeason20242025!$B$3:$B$1315, "&lt;=" &amp; EY$1, DataRegularSeason20242025!$E$3:$E$1315, $A20)</f>
        <v>70</v>
      </c>
      <c r="EZ20">
        <f>SUMIFS(DataRegularSeason20242025!$AA$3:$AA$1315,DataRegularSeason20242025!$B$3:$B$1315, "&lt;=" &amp; EZ$1, DataRegularSeason20242025!$D$3:$D$1315, $A20)+SUMIFS(DataRegularSeason20242025!$AB$3:$AB$1315,DataRegularSeason20242025!$B$3:$B$1315, "&lt;=" &amp; EZ$1, DataRegularSeason20242025!$E$3:$E$1315, $A20)</f>
        <v>70</v>
      </c>
      <c r="FA20">
        <f>SUMIFS(DataRegularSeason20242025!$AA$3:$AA$1315,DataRegularSeason20242025!$B$3:$B$1315, "&lt;=" &amp; FA$1, DataRegularSeason20242025!$D$3:$D$1315, $A20)+SUMIFS(DataRegularSeason20242025!$AB$3:$AB$1315,DataRegularSeason20242025!$B$3:$B$1315, "&lt;=" &amp; FA$1, DataRegularSeason20242025!$E$3:$E$1315, $A20)</f>
        <v>70</v>
      </c>
      <c r="FB20">
        <f>SUMIFS(DataRegularSeason20242025!$AA$3:$AA$1315,DataRegularSeason20242025!$B$3:$B$1315, "&lt;=" &amp; FB$1, DataRegularSeason20242025!$D$3:$D$1315, $A20)+SUMIFS(DataRegularSeason20242025!$AB$3:$AB$1315,DataRegularSeason20242025!$B$3:$B$1315, "&lt;=" &amp; FB$1, DataRegularSeason20242025!$E$3:$E$1315, $A20)</f>
        <v>70</v>
      </c>
      <c r="FC20">
        <f>SUMIFS(DataRegularSeason20242025!$AA$3:$AA$1315,DataRegularSeason20242025!$B$3:$B$1315, "&lt;=" &amp; FC$1, DataRegularSeason20242025!$D$3:$D$1315, $A20)+SUMIFS(DataRegularSeason20242025!$AB$3:$AB$1315,DataRegularSeason20242025!$B$3:$B$1315, "&lt;=" &amp; FC$1, DataRegularSeason20242025!$E$3:$E$1315, $A20)</f>
        <v>70</v>
      </c>
      <c r="FD20">
        <f>SUMIFS(DataRegularSeason20242025!$AA$3:$AA$1315,DataRegularSeason20242025!$B$3:$B$1315, "&lt;=" &amp; FD$1, DataRegularSeason20242025!$D$3:$D$1315, $A20)+SUMIFS(DataRegularSeason20242025!$AB$3:$AB$1315,DataRegularSeason20242025!$B$3:$B$1315, "&lt;=" &amp; FD$1, DataRegularSeason20242025!$E$3:$E$1315, $A20)</f>
        <v>70</v>
      </c>
      <c r="FE20">
        <f>SUMIFS(DataRegularSeason20242025!$AA$3:$AA$1315,DataRegularSeason20242025!$B$3:$B$1315, "&lt;=" &amp; FE$1, DataRegularSeason20242025!$D$3:$D$1315, $A20)+SUMIFS(DataRegularSeason20242025!$AB$3:$AB$1315,DataRegularSeason20242025!$B$3:$B$1315, "&lt;=" &amp; FE$1, DataRegularSeason20242025!$E$3:$E$1315, $A20)</f>
        <v>70</v>
      </c>
      <c r="FF20">
        <f>SUMIFS(DataRegularSeason20242025!$AA$3:$AA$1315,DataRegularSeason20242025!$B$3:$B$1315, "&lt;=" &amp; FF$1, DataRegularSeason20242025!$D$3:$D$1315, $A20)+SUMIFS(DataRegularSeason20242025!$AB$3:$AB$1315,DataRegularSeason20242025!$B$3:$B$1315, "&lt;=" &amp; FF$1, DataRegularSeason20242025!$E$3:$E$1315, $A20)</f>
        <v>70</v>
      </c>
      <c r="FG20">
        <f>SUMIFS(DataRegularSeason20242025!$AA$3:$AA$1315,DataRegularSeason20242025!$B$3:$B$1315, "&lt;=" &amp; FG$1, DataRegularSeason20242025!$D$3:$D$1315, $A20)+SUMIFS(DataRegularSeason20242025!$AB$3:$AB$1315,DataRegularSeason20242025!$B$3:$B$1315, "&lt;=" &amp; FG$1, DataRegularSeason20242025!$E$3:$E$1315, $A20)</f>
        <v>70</v>
      </c>
      <c r="FH20">
        <f>SUMIFS(DataRegularSeason20242025!$AA$3:$AA$1315,DataRegularSeason20242025!$B$3:$B$1315, "&lt;=" &amp; FH$1, DataRegularSeason20242025!$D$3:$D$1315, $A20)+SUMIFS(DataRegularSeason20242025!$AB$3:$AB$1315,DataRegularSeason20242025!$B$3:$B$1315, "&lt;=" &amp; FH$1, DataRegularSeason20242025!$E$3:$E$1315, $A20)</f>
        <v>70</v>
      </c>
      <c r="FI20">
        <f>SUMIFS(DataRegularSeason20242025!$AA$3:$AA$1315,DataRegularSeason20242025!$B$3:$B$1315, "&lt;=" &amp; FI$1, DataRegularSeason20242025!$D$3:$D$1315, $A20)+SUMIFS(DataRegularSeason20242025!$AB$3:$AB$1315,DataRegularSeason20242025!$B$3:$B$1315, "&lt;=" &amp; FI$1, DataRegularSeason20242025!$E$3:$E$1315, $A20)</f>
        <v>70</v>
      </c>
      <c r="FJ20">
        <f>SUMIFS(DataRegularSeason20242025!$AA$3:$AA$1315,DataRegularSeason20242025!$B$3:$B$1315, "&lt;=" &amp; FJ$1, DataRegularSeason20242025!$D$3:$D$1315, $A20)+SUMIFS(DataRegularSeason20242025!$AB$3:$AB$1315,DataRegularSeason20242025!$B$3:$B$1315, "&lt;=" &amp; FJ$1, DataRegularSeason20242025!$E$3:$E$1315, $A20)</f>
        <v>70</v>
      </c>
      <c r="FK20">
        <f>SUMIFS(DataRegularSeason20242025!$AA$3:$AA$1315,DataRegularSeason20242025!$B$3:$B$1315, "&lt;=" &amp; FK$1, DataRegularSeason20242025!$D$3:$D$1315, $A20)+SUMIFS(DataRegularSeason20242025!$AB$3:$AB$1315,DataRegularSeason20242025!$B$3:$B$1315, "&lt;=" &amp; FK$1, DataRegularSeason20242025!$E$3:$E$1315, $A20)</f>
        <v>70</v>
      </c>
      <c r="FL20">
        <f>SUMIFS(DataRegularSeason20242025!$AA$3:$AA$1315,DataRegularSeason20242025!$B$3:$B$1315, "&lt;=" &amp; FL$1, DataRegularSeason20242025!$D$3:$D$1315, $A20)+SUMIFS(DataRegularSeason20242025!$AB$3:$AB$1315,DataRegularSeason20242025!$B$3:$B$1315, "&lt;=" &amp; FL$1, DataRegularSeason20242025!$E$3:$E$1315, $A20)</f>
        <v>70</v>
      </c>
      <c r="FM20">
        <f>SUMIFS(DataRegularSeason20242025!$AA$3:$AA$1315,DataRegularSeason20242025!$B$3:$B$1315, "&lt;=" &amp; FM$1, DataRegularSeason20242025!$D$3:$D$1315, $A20)+SUMIFS(DataRegularSeason20242025!$AB$3:$AB$1315,DataRegularSeason20242025!$B$3:$B$1315, "&lt;=" &amp; FM$1, DataRegularSeason20242025!$E$3:$E$1315, $A20)</f>
        <v>70</v>
      </c>
      <c r="FN20">
        <f>SUMIFS(DataRegularSeason20242025!$AA$3:$AA$1315,DataRegularSeason20242025!$B$3:$B$1315, "&lt;=" &amp; FN$1, DataRegularSeason20242025!$D$3:$D$1315, $A20)+SUMIFS(DataRegularSeason20242025!$AB$3:$AB$1315,DataRegularSeason20242025!$B$3:$B$1315, "&lt;=" &amp; FN$1, DataRegularSeason20242025!$E$3:$E$1315, $A20)</f>
        <v>70</v>
      </c>
      <c r="FO20">
        <f>SUMIFS(DataRegularSeason20242025!$AA$3:$AA$1315,DataRegularSeason20242025!$B$3:$B$1315, "&lt;=" &amp; FO$1, DataRegularSeason20242025!$D$3:$D$1315, $A20)+SUMIFS(DataRegularSeason20242025!$AB$3:$AB$1315,DataRegularSeason20242025!$B$3:$B$1315, "&lt;=" &amp; FO$1, DataRegularSeason20242025!$E$3:$E$1315, $A20)</f>
        <v>70</v>
      </c>
      <c r="FP20">
        <f>SUMIFS(DataRegularSeason20242025!$AA$3:$AA$1315,DataRegularSeason20242025!$B$3:$B$1315, "&lt;=" &amp; FP$1, DataRegularSeason20242025!$D$3:$D$1315, $A20)+SUMIFS(DataRegularSeason20242025!$AB$3:$AB$1315,DataRegularSeason20242025!$B$3:$B$1315, "&lt;=" &amp; FP$1, DataRegularSeason20242025!$E$3:$E$1315, $A20)</f>
        <v>70</v>
      </c>
      <c r="FQ20">
        <f>SUMIFS(DataRegularSeason20242025!$AA$3:$AA$1315,DataRegularSeason20242025!$B$3:$B$1315, "&lt;=" &amp; FQ$1, DataRegularSeason20242025!$D$3:$D$1315, $A20)+SUMIFS(DataRegularSeason20242025!$AB$3:$AB$1315,DataRegularSeason20242025!$B$3:$B$1315, "&lt;=" &amp; FQ$1, DataRegularSeason20242025!$E$3:$E$1315, $A20)</f>
        <v>70</v>
      </c>
      <c r="FR20">
        <f>SUMIFS(DataRegularSeason20242025!$AA$3:$AA$1315,DataRegularSeason20242025!$B$3:$B$1315, "&lt;=" &amp; FR$1, DataRegularSeason20242025!$D$3:$D$1315, $A20)+SUMIFS(DataRegularSeason20242025!$AB$3:$AB$1315,DataRegularSeason20242025!$B$3:$B$1315, "&lt;=" &amp; FR$1, DataRegularSeason20242025!$E$3:$E$1315, $A20)</f>
        <v>70</v>
      </c>
      <c r="FS20">
        <f>SUMIFS(DataRegularSeason20242025!$AA$3:$AA$1315,DataRegularSeason20242025!$B$3:$B$1315, "&lt;=" &amp; FS$1, DataRegularSeason20242025!$D$3:$D$1315, $A20)+SUMIFS(DataRegularSeason20242025!$AB$3:$AB$1315,DataRegularSeason20242025!$B$3:$B$1315, "&lt;=" &amp; FS$1, DataRegularSeason20242025!$E$3:$E$1315, $A20)</f>
        <v>70</v>
      </c>
      <c r="FT20">
        <f>SUMIFS(DataRegularSeason20242025!$AA$3:$AA$1315,DataRegularSeason20242025!$B$3:$B$1315, "&lt;=" &amp; FT$1, DataRegularSeason20242025!$D$3:$D$1315, $A20)+SUMIFS(DataRegularSeason20242025!$AB$3:$AB$1315,DataRegularSeason20242025!$B$3:$B$1315, "&lt;=" &amp; FT$1, DataRegularSeason20242025!$E$3:$E$1315, $A20)</f>
        <v>70</v>
      </c>
      <c r="FU20">
        <f>SUMIFS(DataRegularSeason20242025!$AA$3:$AA$1315,DataRegularSeason20242025!$B$3:$B$1315, "&lt;=" &amp; FU$1, DataRegularSeason20242025!$D$3:$D$1315, $A20)+SUMIFS(DataRegularSeason20242025!$AB$3:$AB$1315,DataRegularSeason20242025!$B$3:$B$1315, "&lt;=" &amp; FU$1, DataRegularSeason20242025!$E$3:$E$1315, $A20)</f>
        <v>70</v>
      </c>
      <c r="FV20">
        <f>SUMIFS(DataRegularSeason20242025!$AA$3:$AA$1315,DataRegularSeason20242025!$B$3:$B$1315, "&lt;=" &amp; FV$1, DataRegularSeason20242025!$D$3:$D$1315, $A20)+SUMIFS(DataRegularSeason20242025!$AB$3:$AB$1315,DataRegularSeason20242025!$B$3:$B$1315, "&lt;=" &amp; FV$1, DataRegularSeason20242025!$E$3:$E$1315, $A20)</f>
        <v>70</v>
      </c>
      <c r="FW20">
        <f>SUMIFS(DataRegularSeason20242025!$AA$3:$AA$1315,DataRegularSeason20242025!$B$3:$B$1315, "&lt;=" &amp; FW$1, DataRegularSeason20242025!$D$3:$D$1315, $A20)+SUMIFS(DataRegularSeason20242025!$AB$3:$AB$1315,DataRegularSeason20242025!$B$3:$B$1315, "&lt;=" &amp; FW$1, DataRegularSeason20242025!$E$3:$E$1315, $A20)</f>
        <v>70</v>
      </c>
      <c r="FX20">
        <f>SUMIFS(DataRegularSeason20242025!$AA$3:$AA$1315,DataRegularSeason20242025!$B$3:$B$1315, "&lt;=" &amp; FX$1, DataRegularSeason20242025!$D$3:$D$1315, $A20)+SUMIFS(DataRegularSeason20242025!$AB$3:$AB$1315,DataRegularSeason20242025!$B$3:$B$1315, "&lt;=" &amp; FX$1, DataRegularSeason20242025!$E$3:$E$1315, $A20)</f>
        <v>70</v>
      </c>
      <c r="FY20">
        <f>SUMIFS(DataRegularSeason20242025!$AA$3:$AA$1315,DataRegularSeason20242025!$B$3:$B$1315, "&lt;=" &amp; FY$1, DataRegularSeason20242025!$D$3:$D$1315, $A20)+SUMIFS(DataRegularSeason20242025!$AB$3:$AB$1315,DataRegularSeason20242025!$B$3:$B$1315, "&lt;=" &amp; FY$1, DataRegularSeason20242025!$E$3:$E$1315, $A20)</f>
        <v>70</v>
      </c>
      <c r="FZ20">
        <f>SUMIFS(DataRegularSeason20242025!$AA$3:$AA$1315,DataRegularSeason20242025!$B$3:$B$1315, "&lt;=" &amp; FZ$1, DataRegularSeason20242025!$D$3:$D$1315, $A20)+SUMIFS(DataRegularSeason20242025!$AB$3:$AB$1315,DataRegularSeason20242025!$B$3:$B$1315, "&lt;=" &amp; FZ$1, DataRegularSeason20242025!$E$3:$E$1315, $A20)</f>
        <v>70</v>
      </c>
      <c r="GA20">
        <f>SUMIFS(DataRegularSeason20242025!$AA$3:$AA$1315,DataRegularSeason20242025!$B$3:$B$1315, "&lt;=" &amp; GA$1, DataRegularSeason20242025!$D$3:$D$1315, $A20)+SUMIFS(DataRegularSeason20242025!$AB$3:$AB$1315,DataRegularSeason20242025!$B$3:$B$1315, "&lt;=" &amp; GA$1, DataRegularSeason20242025!$E$3:$E$1315, $A20)</f>
        <v>70</v>
      </c>
      <c r="GB20">
        <f>SUMIFS(DataRegularSeason20242025!$AA$3:$AA$1315,DataRegularSeason20242025!$B$3:$B$1315, "&lt;=" &amp; GB$1, DataRegularSeason20242025!$D$3:$D$1315, $A20)+SUMIFS(DataRegularSeason20242025!$AB$3:$AB$1315,DataRegularSeason20242025!$B$3:$B$1315, "&lt;=" &amp; GB$1, DataRegularSeason20242025!$E$3:$E$1315, $A20)</f>
        <v>70</v>
      </c>
      <c r="GC20">
        <f>SUMIFS(DataRegularSeason20242025!$AA$3:$AA$1315,DataRegularSeason20242025!$B$3:$B$1315, "&lt;=" &amp; GC$1, DataRegularSeason20242025!$D$3:$D$1315, $A20)+SUMIFS(DataRegularSeason20242025!$AB$3:$AB$1315,DataRegularSeason20242025!$B$3:$B$1315, "&lt;=" &amp; GC$1, DataRegularSeason20242025!$E$3:$E$1315, $A20)</f>
        <v>70</v>
      </c>
      <c r="GD20">
        <f>SUMIFS(DataRegularSeason20242025!$AA$3:$AA$1315,DataRegularSeason20242025!$B$3:$B$1315, "&lt;=" &amp; GD$1, DataRegularSeason20242025!$D$3:$D$1315, $A20)+SUMIFS(DataRegularSeason20242025!$AB$3:$AB$1315,DataRegularSeason20242025!$B$3:$B$1315, "&lt;=" &amp; GD$1, DataRegularSeason20242025!$E$3:$E$1315, $A20)</f>
        <v>70</v>
      </c>
      <c r="GE20">
        <f>SUMIFS(DataRegularSeason20242025!$AA$3:$AA$1315,DataRegularSeason20242025!$B$3:$B$1315, "&lt;=" &amp; GE$1, DataRegularSeason20242025!$D$3:$D$1315, $A20)+SUMIFS(DataRegularSeason20242025!$AB$3:$AB$1315,DataRegularSeason20242025!$B$3:$B$1315, "&lt;=" &amp; GE$1, DataRegularSeason20242025!$E$3:$E$1315, $A20)</f>
        <v>70</v>
      </c>
      <c r="GF20">
        <f>SUMIFS(DataRegularSeason20242025!$AA$3:$AA$1315,DataRegularSeason20242025!$B$3:$B$1315, "&lt;=" &amp; GF$1, DataRegularSeason20242025!$D$3:$D$1315, $A20)+SUMIFS(DataRegularSeason20242025!$AB$3:$AB$1315,DataRegularSeason20242025!$B$3:$B$1315, "&lt;=" &amp; GF$1, DataRegularSeason20242025!$E$3:$E$1315, $A20)</f>
        <v>70</v>
      </c>
      <c r="GG20">
        <f>SUMIFS(DataRegularSeason20242025!$AA$3:$AA$1315,DataRegularSeason20242025!$B$3:$B$1315, "&lt;=" &amp; GG$1, DataRegularSeason20242025!$D$3:$D$1315, $A20)+SUMIFS(DataRegularSeason20242025!$AB$3:$AB$1315,DataRegularSeason20242025!$B$3:$B$1315, "&lt;=" &amp; GG$1, DataRegularSeason20242025!$E$3:$E$1315, $A20)</f>
        <v>70</v>
      </c>
      <c r="GH20">
        <f>SUMIFS(DataRegularSeason20242025!$AA$3:$AA$1315,DataRegularSeason20242025!$B$3:$B$1315, "&lt;=" &amp; GH$1, DataRegularSeason20242025!$D$3:$D$1315, $A20)+SUMIFS(DataRegularSeason20242025!$AB$3:$AB$1315,DataRegularSeason20242025!$B$3:$B$1315, "&lt;=" &amp; GH$1, DataRegularSeason20242025!$E$3:$E$1315, $A20)</f>
        <v>70</v>
      </c>
      <c r="GI20">
        <f>SUMIFS(DataRegularSeason20242025!$AA$3:$AA$1315,DataRegularSeason20242025!$B$3:$B$1315, "&lt;=" &amp; GI$1, DataRegularSeason20242025!$D$3:$D$1315, $A20)+SUMIFS(DataRegularSeason20242025!$AB$3:$AB$1315,DataRegularSeason20242025!$B$3:$B$1315, "&lt;=" &amp; GI$1, DataRegularSeason20242025!$E$3:$E$1315, $A20)</f>
        <v>70</v>
      </c>
      <c r="GJ20">
        <f>SUMIFS(DataRegularSeason20242025!$AA$3:$AA$1315,DataRegularSeason20242025!$B$3:$B$1315, "&lt;=" &amp; GJ$1, DataRegularSeason20242025!$D$3:$D$1315, $A20)+SUMIFS(DataRegularSeason20242025!$AB$3:$AB$1315,DataRegularSeason20242025!$B$3:$B$1315, "&lt;=" &amp; GJ$1, DataRegularSeason20242025!$E$3:$E$1315, $A20)</f>
        <v>70</v>
      </c>
      <c r="GK20">
        <f>SUMIFS(DataRegularSeason20242025!$AA$3:$AA$1315,DataRegularSeason20242025!$B$3:$B$1315, "&lt;=" &amp; GK$1, DataRegularSeason20242025!$D$3:$D$1315, $A20)+SUMIFS(DataRegularSeason20242025!$AB$3:$AB$1315,DataRegularSeason20242025!$B$3:$B$1315, "&lt;=" &amp; GK$1, DataRegularSeason20242025!$E$3:$E$1315, $A20)</f>
        <v>70</v>
      </c>
      <c r="GL20">
        <f>SUMIFS(DataRegularSeason20242025!$AA$3:$AA$1315,DataRegularSeason20242025!$B$3:$B$1315, "&lt;=" &amp; GL$1, DataRegularSeason20242025!$D$3:$D$1315, $A20)+SUMIFS(DataRegularSeason20242025!$AB$3:$AB$1315,DataRegularSeason20242025!$B$3:$B$1315, "&lt;=" &amp; GL$1, DataRegularSeason20242025!$E$3:$E$1315, $A20)</f>
        <v>70</v>
      </c>
      <c r="GM20">
        <f>SUMIFS(DataRegularSeason20242025!$AA$3:$AA$1315,DataRegularSeason20242025!$B$3:$B$1315, "&lt;=" &amp; GM$1, DataRegularSeason20242025!$D$3:$D$1315, $A20)+SUMIFS(DataRegularSeason20242025!$AB$3:$AB$1315,DataRegularSeason20242025!$B$3:$B$1315, "&lt;=" &amp; GM$1, DataRegularSeason20242025!$E$3:$E$1315, $A20)</f>
        <v>70</v>
      </c>
      <c r="GN20">
        <f>SUMIFS(DataRegularSeason20242025!$AA$3:$AA$1315,DataRegularSeason20242025!$B$3:$B$1315, "&lt;=" &amp; GN$1, DataRegularSeason20242025!$D$3:$D$1315, $A20)+SUMIFS(DataRegularSeason20242025!$AB$3:$AB$1315,DataRegularSeason20242025!$B$3:$B$1315, "&lt;=" &amp; GN$1, DataRegularSeason20242025!$E$3:$E$1315, $A20)</f>
        <v>70</v>
      </c>
      <c r="GO20">
        <f>SUMIFS(DataRegularSeason20242025!$AA$3:$AA$1315,DataRegularSeason20242025!$B$3:$B$1315, "&lt;=" &amp; GO$1, DataRegularSeason20242025!$D$3:$D$1315, $A20)+SUMIFS(DataRegularSeason20242025!$AB$3:$AB$1315,DataRegularSeason20242025!$B$3:$B$1315, "&lt;=" &amp; GO$1, DataRegularSeason20242025!$E$3:$E$1315, $A20)</f>
        <v>70</v>
      </c>
      <c r="GP20">
        <f>SUMIFS(DataRegularSeason20242025!$AA$3:$AA$1315,DataRegularSeason20242025!$B$3:$B$1315, "&lt;=" &amp; GP$1, DataRegularSeason20242025!$D$3:$D$1315, $A20)+SUMIFS(DataRegularSeason20242025!$AB$3:$AB$1315,DataRegularSeason20242025!$B$3:$B$1315, "&lt;=" &amp; GP$1, DataRegularSeason20242025!$E$3:$E$1315, $A20)</f>
        <v>70</v>
      </c>
      <c r="GQ20">
        <f>SUMIFS(DataRegularSeason20242025!$AA$3:$AA$1315,DataRegularSeason20242025!$B$3:$B$1315, "&lt;=" &amp; GQ$1, DataRegularSeason20242025!$D$3:$D$1315, $A20)+SUMIFS(DataRegularSeason20242025!$AB$3:$AB$1315,DataRegularSeason20242025!$B$3:$B$1315, "&lt;=" &amp; GQ$1, DataRegularSeason20242025!$E$3:$E$1315, $A20)</f>
        <v>70</v>
      </c>
      <c r="GR20">
        <f>SUMIFS(DataRegularSeason20242025!$AA$3:$AA$1315,DataRegularSeason20242025!$B$3:$B$1315, "&lt;=" &amp; GR$1, DataRegularSeason20242025!$D$3:$D$1315, $A20)+SUMIFS(DataRegularSeason20242025!$AB$3:$AB$1315,DataRegularSeason20242025!$B$3:$B$1315, "&lt;=" &amp; GR$1, DataRegularSeason20242025!$E$3:$E$1315, $A20)</f>
        <v>70</v>
      </c>
      <c r="GS20">
        <f>SUMIFS(DataRegularSeason20242025!$AA$3:$AA$1315,DataRegularSeason20242025!$B$3:$B$1315, "&lt;=" &amp; GS$1, DataRegularSeason20242025!$D$3:$D$1315, $A20)+SUMIFS(DataRegularSeason20242025!$AB$3:$AB$1315,DataRegularSeason20242025!$B$3:$B$1315, "&lt;=" &amp; GS$1, DataRegularSeason20242025!$E$3:$E$1315, $A20)</f>
        <v>70</v>
      </c>
      <c r="GT20">
        <f>SUMIFS(DataRegularSeason20242025!$AA$3:$AA$1315,DataRegularSeason20242025!$B$3:$B$1315, "&lt;=" &amp; GT$1, DataRegularSeason20242025!$D$3:$D$1315, $A20)+SUMIFS(DataRegularSeason20242025!$AB$3:$AB$1315,DataRegularSeason20242025!$B$3:$B$1315, "&lt;=" &amp; GT$1, DataRegularSeason20242025!$E$3:$E$1315, $A20)</f>
        <v>70</v>
      </c>
      <c r="GU20">
        <f>SUMIFS(DataRegularSeason20242025!$AA$3:$AA$1315,DataRegularSeason20242025!$B$3:$B$1315, "&lt;=" &amp; GU$1, DataRegularSeason20242025!$D$3:$D$1315, $A20)+SUMIFS(DataRegularSeason20242025!$AB$3:$AB$1315,DataRegularSeason20242025!$B$3:$B$1315, "&lt;=" &amp; GU$1, DataRegularSeason20242025!$E$3:$E$1315, $A20)</f>
        <v>70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15</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13</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45</v>
      </c>
      <c r="EQ24">
        <f>SUMIFS(DataRegularSeason20242025!$AA$3:$AA$1315,DataRegularSeason20242025!$B$3:$B$1315, "&lt;=" &amp; EQ$1, DataRegularSeason20242025!$D$3:$D$1315, $A24)+SUMIFS(DataRegularSeason20242025!$AB$3:$AB$1315,DataRegularSeason20242025!$B$3:$B$1315, "&lt;=" &amp; EQ$1, DataRegularSeason20242025!$E$3:$E$1315, $A24)</f>
        <v>45</v>
      </c>
      <c r="ER24">
        <f>SUMIFS(DataRegularSeason20242025!$AA$3:$AA$1315,DataRegularSeason20242025!$B$3:$B$1315, "&lt;=" &amp; ER$1, DataRegularSeason20242025!$D$3:$D$1315, $A24)+SUMIFS(DataRegularSeason20242025!$AB$3:$AB$1315,DataRegularSeason20242025!$B$3:$B$1315, "&lt;=" &amp; ER$1, DataRegularSeason20242025!$E$3:$E$1315, $A24)</f>
        <v>45</v>
      </c>
      <c r="ES24">
        <f>SUMIFS(DataRegularSeason20242025!$AA$3:$AA$1315,DataRegularSeason20242025!$B$3:$B$1315, "&lt;=" &amp; ES$1, DataRegularSeason20242025!$D$3:$D$1315, $A24)+SUMIFS(DataRegularSeason20242025!$AB$3:$AB$1315,DataRegularSeason20242025!$B$3:$B$1315, "&lt;=" &amp; ES$1, DataRegularSeason20242025!$E$3:$E$1315, $A24)</f>
        <v>45</v>
      </c>
      <c r="ET24">
        <f>SUMIFS(DataRegularSeason20242025!$AA$3:$AA$1315,DataRegularSeason20242025!$B$3:$B$1315, "&lt;=" &amp; ET$1, DataRegularSeason20242025!$D$3:$D$1315, $A24)+SUMIFS(DataRegularSeason20242025!$AB$3:$AB$1315,DataRegularSeason20242025!$B$3:$B$1315, "&lt;=" &amp; ET$1, DataRegularSeason20242025!$E$3:$E$1315, $A24)</f>
        <v>45</v>
      </c>
      <c r="EU24">
        <f>SUMIFS(DataRegularSeason20242025!$AA$3:$AA$1315,DataRegularSeason20242025!$B$3:$B$1315, "&lt;=" &amp; EU$1, DataRegularSeason20242025!$D$3:$D$1315, $A24)+SUMIFS(DataRegularSeason20242025!$AB$3:$AB$1315,DataRegularSeason20242025!$B$3:$B$1315, "&lt;=" &amp; EU$1, DataRegularSeason20242025!$E$3:$E$1315, $A24)</f>
        <v>45</v>
      </c>
      <c r="EV24">
        <f>SUMIFS(DataRegularSeason20242025!$AA$3:$AA$1315,DataRegularSeason20242025!$B$3:$B$1315, "&lt;=" &amp; EV$1, DataRegularSeason20242025!$D$3:$D$1315, $A24)+SUMIFS(DataRegularSeason20242025!$AB$3:$AB$1315,DataRegularSeason20242025!$B$3:$B$1315, "&lt;=" &amp; EV$1, DataRegularSeason20242025!$E$3:$E$1315, $A24)</f>
        <v>45</v>
      </c>
      <c r="EW24">
        <f>SUMIFS(DataRegularSeason20242025!$AA$3:$AA$1315,DataRegularSeason20242025!$B$3:$B$1315, "&lt;=" &amp; EW$1, DataRegularSeason20242025!$D$3:$D$1315, $A24)+SUMIFS(DataRegularSeason20242025!$AB$3:$AB$1315,DataRegularSeason20242025!$B$3:$B$1315, "&lt;=" &amp; EW$1, DataRegularSeason20242025!$E$3:$E$1315, $A24)</f>
        <v>45</v>
      </c>
      <c r="EX24">
        <f>SUMIFS(DataRegularSeason20242025!$AA$3:$AA$1315,DataRegularSeason20242025!$B$3:$B$1315, "&lt;=" &amp; EX$1, DataRegularSeason20242025!$D$3:$D$1315, $A24)+SUMIFS(DataRegularSeason20242025!$AB$3:$AB$1315,DataRegularSeason20242025!$B$3:$B$1315, "&lt;=" &amp; EX$1, DataRegularSeason20242025!$E$3:$E$1315, $A24)</f>
        <v>45</v>
      </c>
      <c r="EY24">
        <f>SUMIFS(DataRegularSeason20242025!$AA$3:$AA$1315,DataRegularSeason20242025!$B$3:$B$1315, "&lt;=" &amp; EY$1, DataRegularSeason20242025!$D$3:$D$1315, $A24)+SUMIFS(DataRegularSeason20242025!$AB$3:$AB$1315,DataRegularSeason20242025!$B$3:$B$1315, "&lt;=" &amp; EY$1, DataRegularSeason20242025!$E$3:$E$1315, $A24)</f>
        <v>45</v>
      </c>
      <c r="EZ24">
        <f>SUMIFS(DataRegularSeason20242025!$AA$3:$AA$1315,DataRegularSeason20242025!$B$3:$B$1315, "&lt;=" &amp; EZ$1, DataRegularSeason20242025!$D$3:$D$1315, $A24)+SUMIFS(DataRegularSeason20242025!$AB$3:$AB$1315,DataRegularSeason20242025!$B$3:$B$1315, "&lt;=" &amp; EZ$1, DataRegularSeason20242025!$E$3:$E$1315, $A24)</f>
        <v>45</v>
      </c>
      <c r="FA24">
        <f>SUMIFS(DataRegularSeason20242025!$AA$3:$AA$1315,DataRegularSeason20242025!$B$3:$B$1315, "&lt;=" &amp; FA$1, DataRegularSeason20242025!$D$3:$D$1315, $A24)+SUMIFS(DataRegularSeason20242025!$AB$3:$AB$1315,DataRegularSeason20242025!$B$3:$B$1315, "&lt;=" &amp; FA$1, DataRegularSeason20242025!$E$3:$E$1315, $A24)</f>
        <v>45</v>
      </c>
      <c r="FB24">
        <f>SUMIFS(DataRegularSeason20242025!$AA$3:$AA$1315,DataRegularSeason20242025!$B$3:$B$1315, "&lt;=" &amp; FB$1, DataRegularSeason20242025!$D$3:$D$1315, $A24)+SUMIFS(DataRegularSeason20242025!$AB$3:$AB$1315,DataRegularSeason20242025!$B$3:$B$1315, "&lt;=" &amp; FB$1, DataRegularSeason20242025!$E$3:$E$1315, $A24)</f>
        <v>45</v>
      </c>
      <c r="FC24">
        <f>SUMIFS(DataRegularSeason20242025!$AA$3:$AA$1315,DataRegularSeason20242025!$B$3:$B$1315, "&lt;=" &amp; FC$1, DataRegularSeason20242025!$D$3:$D$1315, $A24)+SUMIFS(DataRegularSeason20242025!$AB$3:$AB$1315,DataRegularSeason20242025!$B$3:$B$1315, "&lt;=" &amp; FC$1, DataRegularSeason20242025!$E$3:$E$1315, $A24)</f>
        <v>45</v>
      </c>
      <c r="FD24">
        <f>SUMIFS(DataRegularSeason20242025!$AA$3:$AA$1315,DataRegularSeason20242025!$B$3:$B$1315, "&lt;=" &amp; FD$1, DataRegularSeason20242025!$D$3:$D$1315, $A24)+SUMIFS(DataRegularSeason20242025!$AB$3:$AB$1315,DataRegularSeason20242025!$B$3:$B$1315, "&lt;=" &amp; FD$1, DataRegularSeason20242025!$E$3:$E$1315, $A24)</f>
        <v>45</v>
      </c>
      <c r="FE24">
        <f>SUMIFS(DataRegularSeason20242025!$AA$3:$AA$1315,DataRegularSeason20242025!$B$3:$B$1315, "&lt;=" &amp; FE$1, DataRegularSeason20242025!$D$3:$D$1315, $A24)+SUMIFS(DataRegularSeason20242025!$AB$3:$AB$1315,DataRegularSeason20242025!$B$3:$B$1315, "&lt;=" &amp; FE$1, DataRegularSeason20242025!$E$3:$E$1315, $A24)</f>
        <v>45</v>
      </c>
      <c r="FF24">
        <f>SUMIFS(DataRegularSeason20242025!$AA$3:$AA$1315,DataRegularSeason20242025!$B$3:$B$1315, "&lt;=" &amp; FF$1, DataRegularSeason20242025!$D$3:$D$1315, $A24)+SUMIFS(DataRegularSeason20242025!$AB$3:$AB$1315,DataRegularSeason20242025!$B$3:$B$1315, "&lt;=" &amp; FF$1, DataRegularSeason20242025!$E$3:$E$1315, $A24)</f>
        <v>45</v>
      </c>
      <c r="FG24">
        <f>SUMIFS(DataRegularSeason20242025!$AA$3:$AA$1315,DataRegularSeason20242025!$B$3:$B$1315, "&lt;=" &amp; FG$1, DataRegularSeason20242025!$D$3:$D$1315, $A24)+SUMIFS(DataRegularSeason20242025!$AB$3:$AB$1315,DataRegularSeason20242025!$B$3:$B$1315, "&lt;=" &amp; FG$1, DataRegularSeason20242025!$E$3:$E$1315, $A24)</f>
        <v>45</v>
      </c>
      <c r="FH24">
        <f>SUMIFS(DataRegularSeason20242025!$AA$3:$AA$1315,DataRegularSeason20242025!$B$3:$B$1315, "&lt;=" &amp; FH$1, DataRegularSeason20242025!$D$3:$D$1315, $A24)+SUMIFS(DataRegularSeason20242025!$AB$3:$AB$1315,DataRegularSeason20242025!$B$3:$B$1315, "&lt;=" &amp; FH$1, DataRegularSeason20242025!$E$3:$E$1315, $A24)</f>
        <v>45</v>
      </c>
      <c r="FI24">
        <f>SUMIFS(DataRegularSeason20242025!$AA$3:$AA$1315,DataRegularSeason20242025!$B$3:$B$1315, "&lt;=" &amp; FI$1, DataRegularSeason20242025!$D$3:$D$1315, $A24)+SUMIFS(DataRegularSeason20242025!$AB$3:$AB$1315,DataRegularSeason20242025!$B$3:$B$1315, "&lt;=" &amp; FI$1, DataRegularSeason20242025!$E$3:$E$1315, $A24)</f>
        <v>45</v>
      </c>
      <c r="FJ24">
        <f>SUMIFS(DataRegularSeason20242025!$AA$3:$AA$1315,DataRegularSeason20242025!$B$3:$B$1315, "&lt;=" &amp; FJ$1, DataRegularSeason20242025!$D$3:$D$1315, $A24)+SUMIFS(DataRegularSeason20242025!$AB$3:$AB$1315,DataRegularSeason20242025!$B$3:$B$1315, "&lt;=" &amp; FJ$1, DataRegularSeason20242025!$E$3:$E$1315, $A24)</f>
        <v>45</v>
      </c>
      <c r="FK24">
        <f>SUMIFS(DataRegularSeason20242025!$AA$3:$AA$1315,DataRegularSeason20242025!$B$3:$B$1315, "&lt;=" &amp; FK$1, DataRegularSeason20242025!$D$3:$D$1315, $A24)+SUMIFS(DataRegularSeason20242025!$AB$3:$AB$1315,DataRegularSeason20242025!$B$3:$B$1315, "&lt;=" &amp; FK$1, DataRegularSeason20242025!$E$3:$E$1315, $A24)</f>
        <v>45</v>
      </c>
      <c r="FL24">
        <f>SUMIFS(DataRegularSeason20242025!$AA$3:$AA$1315,DataRegularSeason20242025!$B$3:$B$1315, "&lt;=" &amp; FL$1, DataRegularSeason20242025!$D$3:$D$1315, $A24)+SUMIFS(DataRegularSeason20242025!$AB$3:$AB$1315,DataRegularSeason20242025!$B$3:$B$1315, "&lt;=" &amp; FL$1, DataRegularSeason20242025!$E$3:$E$1315, $A24)</f>
        <v>45</v>
      </c>
      <c r="FM24">
        <f>SUMIFS(DataRegularSeason20242025!$AA$3:$AA$1315,DataRegularSeason20242025!$B$3:$B$1315, "&lt;=" &amp; FM$1, DataRegularSeason20242025!$D$3:$D$1315, $A24)+SUMIFS(DataRegularSeason20242025!$AB$3:$AB$1315,DataRegularSeason20242025!$B$3:$B$1315, "&lt;=" &amp; FM$1, DataRegularSeason20242025!$E$3:$E$1315, $A24)</f>
        <v>45</v>
      </c>
      <c r="FN24">
        <f>SUMIFS(DataRegularSeason20242025!$AA$3:$AA$1315,DataRegularSeason20242025!$B$3:$B$1315, "&lt;=" &amp; FN$1, DataRegularSeason20242025!$D$3:$D$1315, $A24)+SUMIFS(DataRegularSeason20242025!$AB$3:$AB$1315,DataRegularSeason20242025!$B$3:$B$1315, "&lt;=" &amp; FN$1, DataRegularSeason20242025!$E$3:$E$1315, $A24)</f>
        <v>45</v>
      </c>
      <c r="FO24">
        <f>SUMIFS(DataRegularSeason20242025!$AA$3:$AA$1315,DataRegularSeason20242025!$B$3:$B$1315, "&lt;=" &amp; FO$1, DataRegularSeason20242025!$D$3:$D$1315, $A24)+SUMIFS(DataRegularSeason20242025!$AB$3:$AB$1315,DataRegularSeason20242025!$B$3:$B$1315, "&lt;=" &amp; FO$1, DataRegularSeason20242025!$E$3:$E$1315, $A24)</f>
        <v>45</v>
      </c>
      <c r="FP24">
        <f>SUMIFS(DataRegularSeason20242025!$AA$3:$AA$1315,DataRegularSeason20242025!$B$3:$B$1315, "&lt;=" &amp; FP$1, DataRegularSeason20242025!$D$3:$D$1315, $A24)+SUMIFS(DataRegularSeason20242025!$AB$3:$AB$1315,DataRegularSeason20242025!$B$3:$B$1315, "&lt;=" &amp; FP$1, DataRegularSeason20242025!$E$3:$E$1315, $A24)</f>
        <v>45</v>
      </c>
      <c r="FQ24">
        <f>SUMIFS(DataRegularSeason20242025!$AA$3:$AA$1315,DataRegularSeason20242025!$B$3:$B$1315, "&lt;=" &amp; FQ$1, DataRegularSeason20242025!$D$3:$D$1315, $A24)+SUMIFS(DataRegularSeason20242025!$AB$3:$AB$1315,DataRegularSeason20242025!$B$3:$B$1315, "&lt;=" &amp; FQ$1, DataRegularSeason20242025!$E$3:$E$1315, $A24)</f>
        <v>45</v>
      </c>
      <c r="FR24">
        <f>SUMIFS(DataRegularSeason20242025!$AA$3:$AA$1315,DataRegularSeason20242025!$B$3:$B$1315, "&lt;=" &amp; FR$1, DataRegularSeason20242025!$D$3:$D$1315, $A24)+SUMIFS(DataRegularSeason20242025!$AB$3:$AB$1315,DataRegularSeason20242025!$B$3:$B$1315, "&lt;=" &amp; FR$1, DataRegularSeason20242025!$E$3:$E$1315, $A24)</f>
        <v>45</v>
      </c>
      <c r="FS24">
        <f>SUMIFS(DataRegularSeason20242025!$AA$3:$AA$1315,DataRegularSeason20242025!$B$3:$B$1315, "&lt;=" &amp; FS$1, DataRegularSeason20242025!$D$3:$D$1315, $A24)+SUMIFS(DataRegularSeason20242025!$AB$3:$AB$1315,DataRegularSeason20242025!$B$3:$B$1315, "&lt;=" &amp; FS$1, DataRegularSeason20242025!$E$3:$E$1315, $A24)</f>
        <v>45</v>
      </c>
      <c r="FT24">
        <f>SUMIFS(DataRegularSeason20242025!$AA$3:$AA$1315,DataRegularSeason20242025!$B$3:$B$1315, "&lt;=" &amp; FT$1, DataRegularSeason20242025!$D$3:$D$1315, $A24)+SUMIFS(DataRegularSeason20242025!$AB$3:$AB$1315,DataRegularSeason20242025!$B$3:$B$1315, "&lt;=" &amp; FT$1, DataRegularSeason20242025!$E$3:$E$1315, $A24)</f>
        <v>45</v>
      </c>
      <c r="FU24">
        <f>SUMIFS(DataRegularSeason20242025!$AA$3:$AA$1315,DataRegularSeason20242025!$B$3:$B$1315, "&lt;=" &amp; FU$1, DataRegularSeason20242025!$D$3:$D$1315, $A24)+SUMIFS(DataRegularSeason20242025!$AB$3:$AB$1315,DataRegularSeason20242025!$B$3:$B$1315, "&lt;=" &amp; FU$1, DataRegularSeason20242025!$E$3:$E$1315, $A24)</f>
        <v>45</v>
      </c>
      <c r="FV24">
        <f>SUMIFS(DataRegularSeason20242025!$AA$3:$AA$1315,DataRegularSeason20242025!$B$3:$B$1315, "&lt;=" &amp; FV$1, DataRegularSeason20242025!$D$3:$D$1315, $A24)+SUMIFS(DataRegularSeason20242025!$AB$3:$AB$1315,DataRegularSeason20242025!$B$3:$B$1315, "&lt;=" &amp; FV$1, DataRegularSeason20242025!$E$3:$E$1315, $A24)</f>
        <v>45</v>
      </c>
      <c r="FW24">
        <f>SUMIFS(DataRegularSeason20242025!$AA$3:$AA$1315,DataRegularSeason20242025!$B$3:$B$1315, "&lt;=" &amp; FW$1, DataRegularSeason20242025!$D$3:$D$1315, $A24)+SUMIFS(DataRegularSeason20242025!$AB$3:$AB$1315,DataRegularSeason20242025!$B$3:$B$1315, "&lt;=" &amp; FW$1, DataRegularSeason20242025!$E$3:$E$1315, $A24)</f>
        <v>45</v>
      </c>
      <c r="FX24">
        <f>SUMIFS(DataRegularSeason20242025!$AA$3:$AA$1315,DataRegularSeason20242025!$B$3:$B$1315, "&lt;=" &amp; FX$1, DataRegularSeason20242025!$D$3:$D$1315, $A24)+SUMIFS(DataRegularSeason20242025!$AB$3:$AB$1315,DataRegularSeason20242025!$B$3:$B$1315, "&lt;=" &amp; FX$1, DataRegularSeason20242025!$E$3:$E$1315, $A24)</f>
        <v>45</v>
      </c>
      <c r="FY24">
        <f>SUMIFS(DataRegularSeason20242025!$AA$3:$AA$1315,DataRegularSeason20242025!$B$3:$B$1315, "&lt;=" &amp; FY$1, DataRegularSeason20242025!$D$3:$D$1315, $A24)+SUMIFS(DataRegularSeason20242025!$AB$3:$AB$1315,DataRegularSeason20242025!$B$3:$B$1315, "&lt;=" &amp; FY$1, DataRegularSeason20242025!$E$3:$E$1315, $A24)</f>
        <v>45</v>
      </c>
      <c r="FZ24">
        <f>SUMIFS(DataRegularSeason20242025!$AA$3:$AA$1315,DataRegularSeason20242025!$B$3:$B$1315, "&lt;=" &amp; FZ$1, DataRegularSeason20242025!$D$3:$D$1315, $A24)+SUMIFS(DataRegularSeason20242025!$AB$3:$AB$1315,DataRegularSeason20242025!$B$3:$B$1315, "&lt;=" &amp; FZ$1, DataRegularSeason20242025!$E$3:$E$1315, $A24)</f>
        <v>45</v>
      </c>
      <c r="GA24">
        <f>SUMIFS(DataRegularSeason20242025!$AA$3:$AA$1315,DataRegularSeason20242025!$B$3:$B$1315, "&lt;=" &amp; GA$1, DataRegularSeason20242025!$D$3:$D$1315, $A24)+SUMIFS(DataRegularSeason20242025!$AB$3:$AB$1315,DataRegularSeason20242025!$B$3:$B$1315, "&lt;=" &amp; GA$1, DataRegularSeason20242025!$E$3:$E$1315, $A24)</f>
        <v>45</v>
      </c>
      <c r="GB24">
        <f>SUMIFS(DataRegularSeason20242025!$AA$3:$AA$1315,DataRegularSeason20242025!$B$3:$B$1315, "&lt;=" &amp; GB$1, DataRegularSeason20242025!$D$3:$D$1315, $A24)+SUMIFS(DataRegularSeason20242025!$AB$3:$AB$1315,DataRegularSeason20242025!$B$3:$B$1315, "&lt;=" &amp; GB$1, DataRegularSeason20242025!$E$3:$E$1315, $A24)</f>
        <v>45</v>
      </c>
      <c r="GC24">
        <f>SUMIFS(DataRegularSeason20242025!$AA$3:$AA$1315,DataRegularSeason20242025!$B$3:$B$1315, "&lt;=" &amp; GC$1, DataRegularSeason20242025!$D$3:$D$1315, $A24)+SUMIFS(DataRegularSeason20242025!$AB$3:$AB$1315,DataRegularSeason20242025!$B$3:$B$1315, "&lt;=" &amp; GC$1, DataRegularSeason20242025!$E$3:$E$1315, $A24)</f>
        <v>45</v>
      </c>
      <c r="GD24">
        <f>SUMIFS(DataRegularSeason20242025!$AA$3:$AA$1315,DataRegularSeason20242025!$B$3:$B$1315, "&lt;=" &amp; GD$1, DataRegularSeason20242025!$D$3:$D$1315, $A24)+SUMIFS(DataRegularSeason20242025!$AB$3:$AB$1315,DataRegularSeason20242025!$B$3:$B$1315, "&lt;=" &amp; GD$1, DataRegularSeason20242025!$E$3:$E$1315, $A24)</f>
        <v>45</v>
      </c>
      <c r="GE24">
        <f>SUMIFS(DataRegularSeason20242025!$AA$3:$AA$1315,DataRegularSeason20242025!$B$3:$B$1315, "&lt;=" &amp; GE$1, DataRegularSeason20242025!$D$3:$D$1315, $A24)+SUMIFS(DataRegularSeason20242025!$AB$3:$AB$1315,DataRegularSeason20242025!$B$3:$B$1315, "&lt;=" &amp; GE$1, DataRegularSeason20242025!$E$3:$E$1315, $A24)</f>
        <v>45</v>
      </c>
      <c r="GF24">
        <f>SUMIFS(DataRegularSeason20242025!$AA$3:$AA$1315,DataRegularSeason20242025!$B$3:$B$1315, "&lt;=" &amp; GF$1, DataRegularSeason20242025!$D$3:$D$1315, $A24)+SUMIFS(DataRegularSeason20242025!$AB$3:$AB$1315,DataRegularSeason20242025!$B$3:$B$1315, "&lt;=" &amp; GF$1, DataRegularSeason20242025!$E$3:$E$1315, $A24)</f>
        <v>45</v>
      </c>
      <c r="GG24">
        <f>SUMIFS(DataRegularSeason20242025!$AA$3:$AA$1315,DataRegularSeason20242025!$B$3:$B$1315, "&lt;=" &amp; GG$1, DataRegularSeason20242025!$D$3:$D$1315, $A24)+SUMIFS(DataRegularSeason20242025!$AB$3:$AB$1315,DataRegularSeason20242025!$B$3:$B$1315, "&lt;=" &amp; GG$1, DataRegularSeason20242025!$E$3:$E$1315, $A24)</f>
        <v>45</v>
      </c>
      <c r="GH24">
        <f>SUMIFS(DataRegularSeason20242025!$AA$3:$AA$1315,DataRegularSeason20242025!$B$3:$B$1315, "&lt;=" &amp; GH$1, DataRegularSeason20242025!$D$3:$D$1315, $A24)+SUMIFS(DataRegularSeason20242025!$AB$3:$AB$1315,DataRegularSeason20242025!$B$3:$B$1315, "&lt;=" &amp; GH$1, DataRegularSeason20242025!$E$3:$E$1315, $A24)</f>
        <v>45</v>
      </c>
      <c r="GI24">
        <f>SUMIFS(DataRegularSeason20242025!$AA$3:$AA$1315,DataRegularSeason20242025!$B$3:$B$1315, "&lt;=" &amp; GI$1, DataRegularSeason20242025!$D$3:$D$1315, $A24)+SUMIFS(DataRegularSeason20242025!$AB$3:$AB$1315,DataRegularSeason20242025!$B$3:$B$1315, "&lt;=" &amp; GI$1, DataRegularSeason20242025!$E$3:$E$1315, $A24)</f>
        <v>45</v>
      </c>
      <c r="GJ24">
        <f>SUMIFS(DataRegularSeason20242025!$AA$3:$AA$1315,DataRegularSeason20242025!$B$3:$B$1315, "&lt;=" &amp; GJ$1, DataRegularSeason20242025!$D$3:$D$1315, $A24)+SUMIFS(DataRegularSeason20242025!$AB$3:$AB$1315,DataRegularSeason20242025!$B$3:$B$1315, "&lt;=" &amp; GJ$1, DataRegularSeason20242025!$E$3:$E$1315, $A24)</f>
        <v>45</v>
      </c>
      <c r="GK24">
        <f>SUMIFS(DataRegularSeason20242025!$AA$3:$AA$1315,DataRegularSeason20242025!$B$3:$B$1315, "&lt;=" &amp; GK$1, DataRegularSeason20242025!$D$3:$D$1315, $A24)+SUMIFS(DataRegularSeason20242025!$AB$3:$AB$1315,DataRegularSeason20242025!$B$3:$B$1315, "&lt;=" &amp; GK$1, DataRegularSeason20242025!$E$3:$E$1315, $A24)</f>
        <v>45</v>
      </c>
      <c r="GL24">
        <f>SUMIFS(DataRegularSeason20242025!$AA$3:$AA$1315,DataRegularSeason20242025!$B$3:$B$1315, "&lt;=" &amp; GL$1, DataRegularSeason20242025!$D$3:$D$1315, $A24)+SUMIFS(DataRegularSeason20242025!$AB$3:$AB$1315,DataRegularSeason20242025!$B$3:$B$1315, "&lt;=" &amp; GL$1, DataRegularSeason20242025!$E$3:$E$1315, $A24)</f>
        <v>45</v>
      </c>
      <c r="GM24">
        <f>SUMIFS(DataRegularSeason20242025!$AA$3:$AA$1315,DataRegularSeason20242025!$B$3:$B$1315, "&lt;=" &amp; GM$1, DataRegularSeason20242025!$D$3:$D$1315, $A24)+SUMIFS(DataRegularSeason20242025!$AB$3:$AB$1315,DataRegularSeason20242025!$B$3:$B$1315, "&lt;=" &amp; GM$1, DataRegularSeason20242025!$E$3:$E$1315, $A24)</f>
        <v>45</v>
      </c>
      <c r="GN24">
        <f>SUMIFS(DataRegularSeason20242025!$AA$3:$AA$1315,DataRegularSeason20242025!$B$3:$B$1315, "&lt;=" &amp; GN$1, DataRegularSeason20242025!$D$3:$D$1315, $A24)+SUMIFS(DataRegularSeason20242025!$AB$3:$AB$1315,DataRegularSeason20242025!$B$3:$B$1315, "&lt;=" &amp; GN$1, DataRegularSeason20242025!$E$3:$E$1315, $A24)</f>
        <v>45</v>
      </c>
      <c r="GO24">
        <f>SUMIFS(DataRegularSeason20242025!$AA$3:$AA$1315,DataRegularSeason20242025!$B$3:$B$1315, "&lt;=" &amp; GO$1, DataRegularSeason20242025!$D$3:$D$1315, $A24)+SUMIFS(DataRegularSeason20242025!$AB$3:$AB$1315,DataRegularSeason20242025!$B$3:$B$1315, "&lt;=" &amp; GO$1, DataRegularSeason20242025!$E$3:$E$1315, $A24)</f>
        <v>45</v>
      </c>
      <c r="GP24">
        <f>SUMIFS(DataRegularSeason20242025!$AA$3:$AA$1315,DataRegularSeason20242025!$B$3:$B$1315, "&lt;=" &amp; GP$1, DataRegularSeason20242025!$D$3:$D$1315, $A24)+SUMIFS(DataRegularSeason20242025!$AB$3:$AB$1315,DataRegularSeason20242025!$B$3:$B$1315, "&lt;=" &amp; GP$1, DataRegularSeason20242025!$E$3:$E$1315, $A24)</f>
        <v>45</v>
      </c>
      <c r="GQ24">
        <f>SUMIFS(DataRegularSeason20242025!$AA$3:$AA$1315,DataRegularSeason20242025!$B$3:$B$1315, "&lt;=" &amp; GQ$1, DataRegularSeason20242025!$D$3:$D$1315, $A24)+SUMIFS(DataRegularSeason20242025!$AB$3:$AB$1315,DataRegularSeason20242025!$B$3:$B$1315, "&lt;=" &amp; GQ$1, DataRegularSeason20242025!$E$3:$E$1315, $A24)</f>
        <v>45</v>
      </c>
      <c r="GR24">
        <f>SUMIFS(DataRegularSeason20242025!$AA$3:$AA$1315,DataRegularSeason20242025!$B$3:$B$1315, "&lt;=" &amp; GR$1, DataRegularSeason20242025!$D$3:$D$1315, $A24)+SUMIFS(DataRegularSeason20242025!$AB$3:$AB$1315,DataRegularSeason20242025!$B$3:$B$1315, "&lt;=" &amp; GR$1, DataRegularSeason20242025!$E$3:$E$1315, $A24)</f>
        <v>45</v>
      </c>
      <c r="GS24">
        <f>SUMIFS(DataRegularSeason20242025!$AA$3:$AA$1315,DataRegularSeason20242025!$B$3:$B$1315, "&lt;=" &amp; GS$1, DataRegularSeason20242025!$D$3:$D$1315, $A24)+SUMIFS(DataRegularSeason20242025!$AB$3:$AB$1315,DataRegularSeason20242025!$B$3:$B$1315, "&lt;=" &amp; GS$1, DataRegularSeason20242025!$E$3:$E$1315, $A24)</f>
        <v>45</v>
      </c>
      <c r="GT24">
        <f>SUMIFS(DataRegularSeason20242025!$AA$3:$AA$1315,DataRegularSeason20242025!$B$3:$B$1315, "&lt;=" &amp; GT$1, DataRegularSeason20242025!$D$3:$D$1315, $A24)+SUMIFS(DataRegularSeason20242025!$AB$3:$AB$1315,DataRegularSeason20242025!$B$3:$B$1315, "&lt;=" &amp; GT$1, DataRegularSeason20242025!$E$3:$E$1315, $A24)</f>
        <v>45</v>
      </c>
      <c r="GU24">
        <f>SUMIFS(DataRegularSeason20242025!$AA$3:$AA$1315,DataRegularSeason20242025!$B$3:$B$1315, "&lt;=" &amp; GU$1, DataRegularSeason20242025!$D$3:$D$1315, $A24)+SUMIFS(DataRegularSeason20242025!$AB$3:$AB$1315,DataRegularSeason20242025!$B$3:$B$1315, "&lt;=" &amp; GU$1, DataRegularSeason20242025!$E$3:$E$1315, $A24)</f>
        <v>45</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65</v>
      </c>
      <c r="EQ28">
        <f>SUMIFS(DataRegularSeason20242025!$AA$3:$AA$1315,DataRegularSeason20242025!$B$3:$B$1315, "&lt;=" &amp; EQ$1, DataRegularSeason20242025!$D$3:$D$1315, $A28)+SUMIFS(DataRegularSeason20242025!$AB$3:$AB$1315,DataRegularSeason20242025!$B$3:$B$1315, "&lt;=" &amp; EQ$1, DataRegularSeason20242025!$E$3:$E$1315, $A28)</f>
        <v>65</v>
      </c>
      <c r="ER28">
        <f>SUMIFS(DataRegularSeason20242025!$AA$3:$AA$1315,DataRegularSeason20242025!$B$3:$B$1315, "&lt;=" &amp; ER$1, DataRegularSeason20242025!$D$3:$D$1315, $A28)+SUMIFS(DataRegularSeason20242025!$AB$3:$AB$1315,DataRegularSeason20242025!$B$3:$B$1315, "&lt;=" &amp; ER$1, DataRegularSeason20242025!$E$3:$E$1315, $A28)</f>
        <v>65</v>
      </c>
      <c r="ES28">
        <f>SUMIFS(DataRegularSeason20242025!$AA$3:$AA$1315,DataRegularSeason20242025!$B$3:$B$1315, "&lt;=" &amp; ES$1, DataRegularSeason20242025!$D$3:$D$1315, $A28)+SUMIFS(DataRegularSeason20242025!$AB$3:$AB$1315,DataRegularSeason20242025!$B$3:$B$1315, "&lt;=" &amp; ES$1, DataRegularSeason20242025!$E$3:$E$1315, $A28)</f>
        <v>65</v>
      </c>
      <c r="ET28">
        <f>SUMIFS(DataRegularSeason20242025!$AA$3:$AA$1315,DataRegularSeason20242025!$B$3:$B$1315, "&lt;=" &amp; ET$1, DataRegularSeason20242025!$D$3:$D$1315, $A28)+SUMIFS(DataRegularSeason20242025!$AB$3:$AB$1315,DataRegularSeason20242025!$B$3:$B$1315, "&lt;=" &amp; ET$1, DataRegularSeason20242025!$E$3:$E$1315, $A28)</f>
        <v>65</v>
      </c>
      <c r="EU28">
        <f>SUMIFS(DataRegularSeason20242025!$AA$3:$AA$1315,DataRegularSeason20242025!$B$3:$B$1315, "&lt;=" &amp; EU$1, DataRegularSeason20242025!$D$3:$D$1315, $A28)+SUMIFS(DataRegularSeason20242025!$AB$3:$AB$1315,DataRegularSeason20242025!$B$3:$B$1315, "&lt;=" &amp; EU$1, DataRegularSeason20242025!$E$3:$E$1315, $A28)</f>
        <v>65</v>
      </c>
      <c r="EV28">
        <f>SUMIFS(DataRegularSeason20242025!$AA$3:$AA$1315,DataRegularSeason20242025!$B$3:$B$1315, "&lt;=" &amp; EV$1, DataRegularSeason20242025!$D$3:$D$1315, $A28)+SUMIFS(DataRegularSeason20242025!$AB$3:$AB$1315,DataRegularSeason20242025!$B$3:$B$1315, "&lt;=" &amp; EV$1, DataRegularSeason20242025!$E$3:$E$1315, $A28)</f>
        <v>65</v>
      </c>
      <c r="EW28">
        <f>SUMIFS(DataRegularSeason20242025!$AA$3:$AA$1315,DataRegularSeason20242025!$B$3:$B$1315, "&lt;=" &amp; EW$1, DataRegularSeason20242025!$D$3:$D$1315, $A28)+SUMIFS(DataRegularSeason20242025!$AB$3:$AB$1315,DataRegularSeason20242025!$B$3:$B$1315, "&lt;=" &amp; EW$1, DataRegularSeason20242025!$E$3:$E$1315, $A28)</f>
        <v>65</v>
      </c>
      <c r="EX28">
        <f>SUMIFS(DataRegularSeason20242025!$AA$3:$AA$1315,DataRegularSeason20242025!$B$3:$B$1315, "&lt;=" &amp; EX$1, DataRegularSeason20242025!$D$3:$D$1315, $A28)+SUMIFS(DataRegularSeason20242025!$AB$3:$AB$1315,DataRegularSeason20242025!$B$3:$B$1315, "&lt;=" &amp; EX$1, DataRegularSeason20242025!$E$3:$E$1315, $A28)</f>
        <v>65</v>
      </c>
      <c r="EY28">
        <f>SUMIFS(DataRegularSeason20242025!$AA$3:$AA$1315,DataRegularSeason20242025!$B$3:$B$1315, "&lt;=" &amp; EY$1, DataRegularSeason20242025!$D$3:$D$1315, $A28)+SUMIFS(DataRegularSeason20242025!$AB$3:$AB$1315,DataRegularSeason20242025!$B$3:$B$1315, "&lt;=" &amp; EY$1, DataRegularSeason20242025!$E$3:$E$1315, $A28)</f>
        <v>65</v>
      </c>
      <c r="EZ28">
        <f>SUMIFS(DataRegularSeason20242025!$AA$3:$AA$1315,DataRegularSeason20242025!$B$3:$B$1315, "&lt;=" &amp; EZ$1, DataRegularSeason20242025!$D$3:$D$1315, $A28)+SUMIFS(DataRegularSeason20242025!$AB$3:$AB$1315,DataRegularSeason20242025!$B$3:$B$1315, "&lt;=" &amp; EZ$1, DataRegularSeason20242025!$E$3:$E$1315, $A28)</f>
        <v>65</v>
      </c>
      <c r="FA28">
        <f>SUMIFS(DataRegularSeason20242025!$AA$3:$AA$1315,DataRegularSeason20242025!$B$3:$B$1315, "&lt;=" &amp; FA$1, DataRegularSeason20242025!$D$3:$D$1315, $A28)+SUMIFS(DataRegularSeason20242025!$AB$3:$AB$1315,DataRegularSeason20242025!$B$3:$B$1315, "&lt;=" &amp; FA$1, DataRegularSeason20242025!$E$3:$E$1315, $A28)</f>
        <v>65</v>
      </c>
      <c r="FB28">
        <f>SUMIFS(DataRegularSeason20242025!$AA$3:$AA$1315,DataRegularSeason20242025!$B$3:$B$1315, "&lt;=" &amp; FB$1, DataRegularSeason20242025!$D$3:$D$1315, $A28)+SUMIFS(DataRegularSeason20242025!$AB$3:$AB$1315,DataRegularSeason20242025!$B$3:$B$1315, "&lt;=" &amp; FB$1, DataRegularSeason20242025!$E$3:$E$1315, $A28)</f>
        <v>65</v>
      </c>
      <c r="FC28">
        <f>SUMIFS(DataRegularSeason20242025!$AA$3:$AA$1315,DataRegularSeason20242025!$B$3:$B$1315, "&lt;=" &amp; FC$1, DataRegularSeason20242025!$D$3:$D$1315, $A28)+SUMIFS(DataRegularSeason20242025!$AB$3:$AB$1315,DataRegularSeason20242025!$B$3:$B$1315, "&lt;=" &amp; FC$1, DataRegularSeason20242025!$E$3:$E$1315, $A28)</f>
        <v>65</v>
      </c>
      <c r="FD28">
        <f>SUMIFS(DataRegularSeason20242025!$AA$3:$AA$1315,DataRegularSeason20242025!$B$3:$B$1315, "&lt;=" &amp; FD$1, DataRegularSeason20242025!$D$3:$D$1315, $A28)+SUMIFS(DataRegularSeason20242025!$AB$3:$AB$1315,DataRegularSeason20242025!$B$3:$B$1315, "&lt;=" &amp; FD$1, DataRegularSeason20242025!$E$3:$E$1315, $A28)</f>
        <v>65</v>
      </c>
      <c r="FE28">
        <f>SUMIFS(DataRegularSeason20242025!$AA$3:$AA$1315,DataRegularSeason20242025!$B$3:$B$1315, "&lt;=" &amp; FE$1, DataRegularSeason20242025!$D$3:$D$1315, $A28)+SUMIFS(DataRegularSeason20242025!$AB$3:$AB$1315,DataRegularSeason20242025!$B$3:$B$1315, "&lt;=" &amp; FE$1, DataRegularSeason20242025!$E$3:$E$1315, $A28)</f>
        <v>65</v>
      </c>
      <c r="FF28">
        <f>SUMIFS(DataRegularSeason20242025!$AA$3:$AA$1315,DataRegularSeason20242025!$B$3:$B$1315, "&lt;=" &amp; FF$1, DataRegularSeason20242025!$D$3:$D$1315, $A28)+SUMIFS(DataRegularSeason20242025!$AB$3:$AB$1315,DataRegularSeason20242025!$B$3:$B$1315, "&lt;=" &amp; FF$1, DataRegularSeason20242025!$E$3:$E$1315, $A28)</f>
        <v>65</v>
      </c>
      <c r="FG28">
        <f>SUMIFS(DataRegularSeason20242025!$AA$3:$AA$1315,DataRegularSeason20242025!$B$3:$B$1315, "&lt;=" &amp; FG$1, DataRegularSeason20242025!$D$3:$D$1315, $A28)+SUMIFS(DataRegularSeason20242025!$AB$3:$AB$1315,DataRegularSeason20242025!$B$3:$B$1315, "&lt;=" &amp; FG$1, DataRegularSeason20242025!$E$3:$E$1315, $A28)</f>
        <v>65</v>
      </c>
      <c r="FH28">
        <f>SUMIFS(DataRegularSeason20242025!$AA$3:$AA$1315,DataRegularSeason20242025!$B$3:$B$1315, "&lt;=" &amp; FH$1, DataRegularSeason20242025!$D$3:$D$1315, $A28)+SUMIFS(DataRegularSeason20242025!$AB$3:$AB$1315,DataRegularSeason20242025!$B$3:$B$1315, "&lt;=" &amp; FH$1, DataRegularSeason20242025!$E$3:$E$1315, $A28)</f>
        <v>65</v>
      </c>
      <c r="FI28">
        <f>SUMIFS(DataRegularSeason20242025!$AA$3:$AA$1315,DataRegularSeason20242025!$B$3:$B$1315, "&lt;=" &amp; FI$1, DataRegularSeason20242025!$D$3:$D$1315, $A28)+SUMIFS(DataRegularSeason20242025!$AB$3:$AB$1315,DataRegularSeason20242025!$B$3:$B$1315, "&lt;=" &amp; FI$1, DataRegularSeason20242025!$E$3:$E$1315, $A28)</f>
        <v>65</v>
      </c>
      <c r="FJ28">
        <f>SUMIFS(DataRegularSeason20242025!$AA$3:$AA$1315,DataRegularSeason20242025!$B$3:$B$1315, "&lt;=" &amp; FJ$1, DataRegularSeason20242025!$D$3:$D$1315, $A28)+SUMIFS(DataRegularSeason20242025!$AB$3:$AB$1315,DataRegularSeason20242025!$B$3:$B$1315, "&lt;=" &amp; FJ$1, DataRegularSeason20242025!$E$3:$E$1315, $A28)</f>
        <v>65</v>
      </c>
      <c r="FK28">
        <f>SUMIFS(DataRegularSeason20242025!$AA$3:$AA$1315,DataRegularSeason20242025!$B$3:$B$1315, "&lt;=" &amp; FK$1, DataRegularSeason20242025!$D$3:$D$1315, $A28)+SUMIFS(DataRegularSeason20242025!$AB$3:$AB$1315,DataRegularSeason20242025!$B$3:$B$1315, "&lt;=" &amp; FK$1, DataRegularSeason20242025!$E$3:$E$1315, $A28)</f>
        <v>65</v>
      </c>
      <c r="FL28">
        <f>SUMIFS(DataRegularSeason20242025!$AA$3:$AA$1315,DataRegularSeason20242025!$B$3:$B$1315, "&lt;=" &amp; FL$1, DataRegularSeason20242025!$D$3:$D$1315, $A28)+SUMIFS(DataRegularSeason20242025!$AB$3:$AB$1315,DataRegularSeason20242025!$B$3:$B$1315, "&lt;=" &amp; FL$1, DataRegularSeason20242025!$E$3:$E$1315, $A28)</f>
        <v>65</v>
      </c>
      <c r="FM28">
        <f>SUMIFS(DataRegularSeason20242025!$AA$3:$AA$1315,DataRegularSeason20242025!$B$3:$B$1315, "&lt;=" &amp; FM$1, DataRegularSeason20242025!$D$3:$D$1315, $A28)+SUMIFS(DataRegularSeason20242025!$AB$3:$AB$1315,DataRegularSeason20242025!$B$3:$B$1315, "&lt;=" &amp; FM$1, DataRegularSeason20242025!$E$3:$E$1315, $A28)</f>
        <v>65</v>
      </c>
      <c r="FN28">
        <f>SUMIFS(DataRegularSeason20242025!$AA$3:$AA$1315,DataRegularSeason20242025!$B$3:$B$1315, "&lt;=" &amp; FN$1, DataRegularSeason20242025!$D$3:$D$1315, $A28)+SUMIFS(DataRegularSeason20242025!$AB$3:$AB$1315,DataRegularSeason20242025!$B$3:$B$1315, "&lt;=" &amp; FN$1, DataRegularSeason20242025!$E$3:$E$1315, $A28)</f>
        <v>65</v>
      </c>
      <c r="FO28">
        <f>SUMIFS(DataRegularSeason20242025!$AA$3:$AA$1315,DataRegularSeason20242025!$B$3:$B$1315, "&lt;=" &amp; FO$1, DataRegularSeason20242025!$D$3:$D$1315, $A28)+SUMIFS(DataRegularSeason20242025!$AB$3:$AB$1315,DataRegularSeason20242025!$B$3:$B$1315, "&lt;=" &amp; FO$1, DataRegularSeason20242025!$E$3:$E$1315, $A28)</f>
        <v>65</v>
      </c>
      <c r="FP28">
        <f>SUMIFS(DataRegularSeason20242025!$AA$3:$AA$1315,DataRegularSeason20242025!$B$3:$B$1315, "&lt;=" &amp; FP$1, DataRegularSeason20242025!$D$3:$D$1315, $A28)+SUMIFS(DataRegularSeason20242025!$AB$3:$AB$1315,DataRegularSeason20242025!$B$3:$B$1315, "&lt;=" &amp; FP$1, DataRegularSeason20242025!$E$3:$E$1315, $A28)</f>
        <v>65</v>
      </c>
      <c r="FQ28">
        <f>SUMIFS(DataRegularSeason20242025!$AA$3:$AA$1315,DataRegularSeason20242025!$B$3:$B$1315, "&lt;=" &amp; FQ$1, DataRegularSeason20242025!$D$3:$D$1315, $A28)+SUMIFS(DataRegularSeason20242025!$AB$3:$AB$1315,DataRegularSeason20242025!$B$3:$B$1315, "&lt;=" &amp; FQ$1, DataRegularSeason20242025!$E$3:$E$1315, $A28)</f>
        <v>65</v>
      </c>
      <c r="FR28">
        <f>SUMIFS(DataRegularSeason20242025!$AA$3:$AA$1315,DataRegularSeason20242025!$B$3:$B$1315, "&lt;=" &amp; FR$1, DataRegularSeason20242025!$D$3:$D$1315, $A28)+SUMIFS(DataRegularSeason20242025!$AB$3:$AB$1315,DataRegularSeason20242025!$B$3:$B$1315, "&lt;=" &amp; FR$1, DataRegularSeason20242025!$E$3:$E$1315, $A28)</f>
        <v>65</v>
      </c>
      <c r="FS28">
        <f>SUMIFS(DataRegularSeason20242025!$AA$3:$AA$1315,DataRegularSeason20242025!$B$3:$B$1315, "&lt;=" &amp; FS$1, DataRegularSeason20242025!$D$3:$D$1315, $A28)+SUMIFS(DataRegularSeason20242025!$AB$3:$AB$1315,DataRegularSeason20242025!$B$3:$B$1315, "&lt;=" &amp; FS$1, DataRegularSeason20242025!$E$3:$E$1315, $A28)</f>
        <v>65</v>
      </c>
      <c r="FT28">
        <f>SUMIFS(DataRegularSeason20242025!$AA$3:$AA$1315,DataRegularSeason20242025!$B$3:$B$1315, "&lt;=" &amp; FT$1, DataRegularSeason20242025!$D$3:$D$1315, $A28)+SUMIFS(DataRegularSeason20242025!$AB$3:$AB$1315,DataRegularSeason20242025!$B$3:$B$1315, "&lt;=" &amp; FT$1, DataRegularSeason20242025!$E$3:$E$1315, $A28)</f>
        <v>65</v>
      </c>
      <c r="FU28">
        <f>SUMIFS(DataRegularSeason20242025!$AA$3:$AA$1315,DataRegularSeason20242025!$B$3:$B$1315, "&lt;=" &amp; FU$1, DataRegularSeason20242025!$D$3:$D$1315, $A28)+SUMIFS(DataRegularSeason20242025!$AB$3:$AB$1315,DataRegularSeason20242025!$B$3:$B$1315, "&lt;=" &amp; FU$1, DataRegularSeason20242025!$E$3:$E$1315, $A28)</f>
        <v>65</v>
      </c>
      <c r="FV28">
        <f>SUMIFS(DataRegularSeason20242025!$AA$3:$AA$1315,DataRegularSeason20242025!$B$3:$B$1315, "&lt;=" &amp; FV$1, DataRegularSeason20242025!$D$3:$D$1315, $A28)+SUMIFS(DataRegularSeason20242025!$AB$3:$AB$1315,DataRegularSeason20242025!$B$3:$B$1315, "&lt;=" &amp; FV$1, DataRegularSeason20242025!$E$3:$E$1315, $A28)</f>
        <v>65</v>
      </c>
      <c r="FW28">
        <f>SUMIFS(DataRegularSeason20242025!$AA$3:$AA$1315,DataRegularSeason20242025!$B$3:$B$1315, "&lt;=" &amp; FW$1, DataRegularSeason20242025!$D$3:$D$1315, $A28)+SUMIFS(DataRegularSeason20242025!$AB$3:$AB$1315,DataRegularSeason20242025!$B$3:$B$1315, "&lt;=" &amp; FW$1, DataRegularSeason20242025!$E$3:$E$1315, $A28)</f>
        <v>65</v>
      </c>
      <c r="FX28">
        <f>SUMIFS(DataRegularSeason20242025!$AA$3:$AA$1315,DataRegularSeason20242025!$B$3:$B$1315, "&lt;=" &amp; FX$1, DataRegularSeason20242025!$D$3:$D$1315, $A28)+SUMIFS(DataRegularSeason20242025!$AB$3:$AB$1315,DataRegularSeason20242025!$B$3:$B$1315, "&lt;=" &amp; FX$1, DataRegularSeason20242025!$E$3:$E$1315, $A28)</f>
        <v>65</v>
      </c>
      <c r="FY28">
        <f>SUMIFS(DataRegularSeason20242025!$AA$3:$AA$1315,DataRegularSeason20242025!$B$3:$B$1315, "&lt;=" &amp; FY$1, DataRegularSeason20242025!$D$3:$D$1315, $A28)+SUMIFS(DataRegularSeason20242025!$AB$3:$AB$1315,DataRegularSeason20242025!$B$3:$B$1315, "&lt;=" &amp; FY$1, DataRegularSeason20242025!$E$3:$E$1315, $A28)</f>
        <v>65</v>
      </c>
      <c r="FZ28">
        <f>SUMIFS(DataRegularSeason20242025!$AA$3:$AA$1315,DataRegularSeason20242025!$B$3:$B$1315, "&lt;=" &amp; FZ$1, DataRegularSeason20242025!$D$3:$D$1315, $A28)+SUMIFS(DataRegularSeason20242025!$AB$3:$AB$1315,DataRegularSeason20242025!$B$3:$B$1315, "&lt;=" &amp; FZ$1, DataRegularSeason20242025!$E$3:$E$1315, $A28)</f>
        <v>65</v>
      </c>
      <c r="GA28">
        <f>SUMIFS(DataRegularSeason20242025!$AA$3:$AA$1315,DataRegularSeason20242025!$B$3:$B$1315, "&lt;=" &amp; GA$1, DataRegularSeason20242025!$D$3:$D$1315, $A28)+SUMIFS(DataRegularSeason20242025!$AB$3:$AB$1315,DataRegularSeason20242025!$B$3:$B$1315, "&lt;=" &amp; GA$1, DataRegularSeason20242025!$E$3:$E$1315, $A28)</f>
        <v>65</v>
      </c>
      <c r="GB28">
        <f>SUMIFS(DataRegularSeason20242025!$AA$3:$AA$1315,DataRegularSeason20242025!$B$3:$B$1315, "&lt;=" &amp; GB$1, DataRegularSeason20242025!$D$3:$D$1315, $A28)+SUMIFS(DataRegularSeason20242025!$AB$3:$AB$1315,DataRegularSeason20242025!$B$3:$B$1315, "&lt;=" &amp; GB$1, DataRegularSeason20242025!$E$3:$E$1315, $A28)</f>
        <v>65</v>
      </c>
      <c r="GC28">
        <f>SUMIFS(DataRegularSeason20242025!$AA$3:$AA$1315,DataRegularSeason20242025!$B$3:$B$1315, "&lt;=" &amp; GC$1, DataRegularSeason20242025!$D$3:$D$1315, $A28)+SUMIFS(DataRegularSeason20242025!$AB$3:$AB$1315,DataRegularSeason20242025!$B$3:$B$1315, "&lt;=" &amp; GC$1, DataRegularSeason20242025!$E$3:$E$1315, $A28)</f>
        <v>65</v>
      </c>
      <c r="GD28">
        <f>SUMIFS(DataRegularSeason20242025!$AA$3:$AA$1315,DataRegularSeason20242025!$B$3:$B$1315, "&lt;=" &amp; GD$1, DataRegularSeason20242025!$D$3:$D$1315, $A28)+SUMIFS(DataRegularSeason20242025!$AB$3:$AB$1315,DataRegularSeason20242025!$B$3:$B$1315, "&lt;=" &amp; GD$1, DataRegularSeason20242025!$E$3:$E$1315, $A28)</f>
        <v>65</v>
      </c>
      <c r="GE28">
        <f>SUMIFS(DataRegularSeason20242025!$AA$3:$AA$1315,DataRegularSeason20242025!$B$3:$B$1315, "&lt;=" &amp; GE$1, DataRegularSeason20242025!$D$3:$D$1315, $A28)+SUMIFS(DataRegularSeason20242025!$AB$3:$AB$1315,DataRegularSeason20242025!$B$3:$B$1315, "&lt;=" &amp; GE$1, DataRegularSeason20242025!$E$3:$E$1315, $A28)</f>
        <v>65</v>
      </c>
      <c r="GF28">
        <f>SUMIFS(DataRegularSeason20242025!$AA$3:$AA$1315,DataRegularSeason20242025!$B$3:$B$1315, "&lt;=" &amp; GF$1, DataRegularSeason20242025!$D$3:$D$1315, $A28)+SUMIFS(DataRegularSeason20242025!$AB$3:$AB$1315,DataRegularSeason20242025!$B$3:$B$1315, "&lt;=" &amp; GF$1, DataRegularSeason20242025!$E$3:$E$1315, $A28)</f>
        <v>65</v>
      </c>
      <c r="GG28">
        <f>SUMIFS(DataRegularSeason20242025!$AA$3:$AA$1315,DataRegularSeason20242025!$B$3:$B$1315, "&lt;=" &amp; GG$1, DataRegularSeason20242025!$D$3:$D$1315, $A28)+SUMIFS(DataRegularSeason20242025!$AB$3:$AB$1315,DataRegularSeason20242025!$B$3:$B$1315, "&lt;=" &amp; GG$1, DataRegularSeason20242025!$E$3:$E$1315, $A28)</f>
        <v>65</v>
      </c>
      <c r="GH28">
        <f>SUMIFS(DataRegularSeason20242025!$AA$3:$AA$1315,DataRegularSeason20242025!$B$3:$B$1315, "&lt;=" &amp; GH$1, DataRegularSeason20242025!$D$3:$D$1315, $A28)+SUMIFS(DataRegularSeason20242025!$AB$3:$AB$1315,DataRegularSeason20242025!$B$3:$B$1315, "&lt;=" &amp; GH$1, DataRegularSeason20242025!$E$3:$E$1315, $A28)</f>
        <v>65</v>
      </c>
      <c r="GI28">
        <f>SUMIFS(DataRegularSeason20242025!$AA$3:$AA$1315,DataRegularSeason20242025!$B$3:$B$1315, "&lt;=" &amp; GI$1, DataRegularSeason20242025!$D$3:$D$1315, $A28)+SUMIFS(DataRegularSeason20242025!$AB$3:$AB$1315,DataRegularSeason20242025!$B$3:$B$1315, "&lt;=" &amp; GI$1, DataRegularSeason20242025!$E$3:$E$1315, $A28)</f>
        <v>65</v>
      </c>
      <c r="GJ28">
        <f>SUMIFS(DataRegularSeason20242025!$AA$3:$AA$1315,DataRegularSeason20242025!$B$3:$B$1315, "&lt;=" &amp; GJ$1, DataRegularSeason20242025!$D$3:$D$1315, $A28)+SUMIFS(DataRegularSeason20242025!$AB$3:$AB$1315,DataRegularSeason20242025!$B$3:$B$1315, "&lt;=" &amp; GJ$1, DataRegularSeason20242025!$E$3:$E$1315, $A28)</f>
        <v>65</v>
      </c>
      <c r="GK28">
        <f>SUMIFS(DataRegularSeason20242025!$AA$3:$AA$1315,DataRegularSeason20242025!$B$3:$B$1315, "&lt;=" &amp; GK$1, DataRegularSeason20242025!$D$3:$D$1315, $A28)+SUMIFS(DataRegularSeason20242025!$AB$3:$AB$1315,DataRegularSeason20242025!$B$3:$B$1315, "&lt;=" &amp; GK$1, DataRegularSeason20242025!$E$3:$E$1315, $A28)</f>
        <v>65</v>
      </c>
      <c r="GL28">
        <f>SUMIFS(DataRegularSeason20242025!$AA$3:$AA$1315,DataRegularSeason20242025!$B$3:$B$1315, "&lt;=" &amp; GL$1, DataRegularSeason20242025!$D$3:$D$1315, $A28)+SUMIFS(DataRegularSeason20242025!$AB$3:$AB$1315,DataRegularSeason20242025!$B$3:$B$1315, "&lt;=" &amp; GL$1, DataRegularSeason20242025!$E$3:$E$1315, $A28)</f>
        <v>65</v>
      </c>
      <c r="GM28">
        <f>SUMIFS(DataRegularSeason20242025!$AA$3:$AA$1315,DataRegularSeason20242025!$B$3:$B$1315, "&lt;=" &amp; GM$1, DataRegularSeason20242025!$D$3:$D$1315, $A28)+SUMIFS(DataRegularSeason20242025!$AB$3:$AB$1315,DataRegularSeason20242025!$B$3:$B$1315, "&lt;=" &amp; GM$1, DataRegularSeason20242025!$E$3:$E$1315, $A28)</f>
        <v>65</v>
      </c>
      <c r="GN28">
        <f>SUMIFS(DataRegularSeason20242025!$AA$3:$AA$1315,DataRegularSeason20242025!$B$3:$B$1315, "&lt;=" &amp; GN$1, DataRegularSeason20242025!$D$3:$D$1315, $A28)+SUMIFS(DataRegularSeason20242025!$AB$3:$AB$1315,DataRegularSeason20242025!$B$3:$B$1315, "&lt;=" &amp; GN$1, DataRegularSeason20242025!$E$3:$E$1315, $A28)</f>
        <v>65</v>
      </c>
      <c r="GO28">
        <f>SUMIFS(DataRegularSeason20242025!$AA$3:$AA$1315,DataRegularSeason20242025!$B$3:$B$1315, "&lt;=" &amp; GO$1, DataRegularSeason20242025!$D$3:$D$1315, $A28)+SUMIFS(DataRegularSeason20242025!$AB$3:$AB$1315,DataRegularSeason20242025!$B$3:$B$1315, "&lt;=" &amp; GO$1, DataRegularSeason20242025!$E$3:$E$1315, $A28)</f>
        <v>65</v>
      </c>
      <c r="GP28">
        <f>SUMIFS(DataRegularSeason20242025!$AA$3:$AA$1315,DataRegularSeason20242025!$B$3:$B$1315, "&lt;=" &amp; GP$1, DataRegularSeason20242025!$D$3:$D$1315, $A28)+SUMIFS(DataRegularSeason20242025!$AB$3:$AB$1315,DataRegularSeason20242025!$B$3:$B$1315, "&lt;=" &amp; GP$1, DataRegularSeason20242025!$E$3:$E$1315, $A28)</f>
        <v>65</v>
      </c>
      <c r="GQ28">
        <f>SUMIFS(DataRegularSeason20242025!$AA$3:$AA$1315,DataRegularSeason20242025!$B$3:$B$1315, "&lt;=" &amp; GQ$1, DataRegularSeason20242025!$D$3:$D$1315, $A28)+SUMIFS(DataRegularSeason20242025!$AB$3:$AB$1315,DataRegularSeason20242025!$B$3:$B$1315, "&lt;=" &amp; GQ$1, DataRegularSeason20242025!$E$3:$E$1315, $A28)</f>
        <v>65</v>
      </c>
      <c r="GR28">
        <f>SUMIFS(DataRegularSeason20242025!$AA$3:$AA$1315,DataRegularSeason20242025!$B$3:$B$1315, "&lt;=" &amp; GR$1, DataRegularSeason20242025!$D$3:$D$1315, $A28)+SUMIFS(DataRegularSeason20242025!$AB$3:$AB$1315,DataRegularSeason20242025!$B$3:$B$1315, "&lt;=" &amp; GR$1, DataRegularSeason20242025!$E$3:$E$1315, $A28)</f>
        <v>65</v>
      </c>
      <c r="GS28">
        <f>SUMIFS(DataRegularSeason20242025!$AA$3:$AA$1315,DataRegularSeason20242025!$B$3:$B$1315, "&lt;=" &amp; GS$1, DataRegularSeason20242025!$D$3:$D$1315, $A28)+SUMIFS(DataRegularSeason20242025!$AB$3:$AB$1315,DataRegularSeason20242025!$B$3:$B$1315, "&lt;=" &amp; GS$1, DataRegularSeason20242025!$E$3:$E$1315, $A28)</f>
        <v>65</v>
      </c>
      <c r="GT28">
        <f>SUMIFS(DataRegularSeason20242025!$AA$3:$AA$1315,DataRegularSeason20242025!$B$3:$B$1315, "&lt;=" &amp; GT$1, DataRegularSeason20242025!$D$3:$D$1315, $A28)+SUMIFS(DataRegularSeason20242025!$AB$3:$AB$1315,DataRegularSeason20242025!$B$3:$B$1315, "&lt;=" &amp; GT$1, DataRegularSeason20242025!$E$3:$E$1315, $A28)</f>
        <v>65</v>
      </c>
      <c r="GU28">
        <f>SUMIFS(DataRegularSeason20242025!$AA$3:$AA$1315,DataRegularSeason20242025!$B$3:$B$1315, "&lt;=" &amp; GU$1, DataRegularSeason20242025!$D$3:$D$1315, $A28)+SUMIFS(DataRegularSeason20242025!$AB$3:$AB$1315,DataRegularSeason20242025!$B$3:$B$1315, "&lt;=" &amp; GU$1, DataRegularSeason20242025!$E$3:$E$1315, $A28)</f>
        <v>65</v>
      </c>
    </row>
    <row r="29" spans="1:203" x14ac:dyDescent="0.25">
      <c r="A29" t="s">
        <v>25</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24</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54</v>
      </c>
      <c r="EQ31">
        <f>SUMIFS(DataRegularSeason20242025!$AA$3:$AA$1315,DataRegularSeason20242025!$B$3:$B$1315, "&lt;=" &amp; EQ$1, DataRegularSeason20242025!$D$3:$D$1315, $A31)+SUMIFS(DataRegularSeason20242025!$AB$3:$AB$1315,DataRegularSeason20242025!$B$3:$B$1315, "&lt;=" &amp; EQ$1, DataRegularSeason20242025!$E$3:$E$1315, $A31)</f>
        <v>54</v>
      </c>
      <c r="ER31">
        <f>SUMIFS(DataRegularSeason20242025!$AA$3:$AA$1315,DataRegularSeason20242025!$B$3:$B$1315, "&lt;=" &amp; ER$1, DataRegularSeason20242025!$D$3:$D$1315, $A31)+SUMIFS(DataRegularSeason20242025!$AB$3:$AB$1315,DataRegularSeason20242025!$B$3:$B$1315, "&lt;=" &amp; ER$1, DataRegularSeason20242025!$E$3:$E$1315, $A31)</f>
        <v>54</v>
      </c>
      <c r="ES31">
        <f>SUMIFS(DataRegularSeason20242025!$AA$3:$AA$1315,DataRegularSeason20242025!$B$3:$B$1315, "&lt;=" &amp; ES$1, DataRegularSeason20242025!$D$3:$D$1315, $A31)+SUMIFS(DataRegularSeason20242025!$AB$3:$AB$1315,DataRegularSeason20242025!$B$3:$B$1315, "&lt;=" &amp; ES$1, DataRegularSeason20242025!$E$3:$E$1315, $A31)</f>
        <v>54</v>
      </c>
      <c r="ET31">
        <f>SUMIFS(DataRegularSeason20242025!$AA$3:$AA$1315,DataRegularSeason20242025!$B$3:$B$1315, "&lt;=" &amp; ET$1, DataRegularSeason20242025!$D$3:$D$1315, $A31)+SUMIFS(DataRegularSeason20242025!$AB$3:$AB$1315,DataRegularSeason20242025!$B$3:$B$1315, "&lt;=" &amp; ET$1, DataRegularSeason20242025!$E$3:$E$1315, $A31)</f>
        <v>54</v>
      </c>
      <c r="EU31">
        <f>SUMIFS(DataRegularSeason20242025!$AA$3:$AA$1315,DataRegularSeason20242025!$B$3:$B$1315, "&lt;=" &amp; EU$1, DataRegularSeason20242025!$D$3:$D$1315, $A31)+SUMIFS(DataRegularSeason20242025!$AB$3:$AB$1315,DataRegularSeason20242025!$B$3:$B$1315, "&lt;=" &amp; EU$1, DataRegularSeason20242025!$E$3:$E$1315, $A31)</f>
        <v>54</v>
      </c>
      <c r="EV31">
        <f>SUMIFS(DataRegularSeason20242025!$AA$3:$AA$1315,DataRegularSeason20242025!$B$3:$B$1315, "&lt;=" &amp; EV$1, DataRegularSeason20242025!$D$3:$D$1315, $A31)+SUMIFS(DataRegularSeason20242025!$AB$3:$AB$1315,DataRegularSeason20242025!$B$3:$B$1315, "&lt;=" &amp; EV$1, DataRegularSeason20242025!$E$3:$E$1315, $A31)</f>
        <v>54</v>
      </c>
      <c r="EW31">
        <f>SUMIFS(DataRegularSeason20242025!$AA$3:$AA$1315,DataRegularSeason20242025!$B$3:$B$1315, "&lt;=" &amp; EW$1, DataRegularSeason20242025!$D$3:$D$1315, $A31)+SUMIFS(DataRegularSeason20242025!$AB$3:$AB$1315,DataRegularSeason20242025!$B$3:$B$1315, "&lt;=" &amp; EW$1, DataRegularSeason20242025!$E$3:$E$1315, $A31)</f>
        <v>54</v>
      </c>
      <c r="EX31">
        <f>SUMIFS(DataRegularSeason20242025!$AA$3:$AA$1315,DataRegularSeason20242025!$B$3:$B$1315, "&lt;=" &amp; EX$1, DataRegularSeason20242025!$D$3:$D$1315, $A31)+SUMIFS(DataRegularSeason20242025!$AB$3:$AB$1315,DataRegularSeason20242025!$B$3:$B$1315, "&lt;=" &amp; EX$1, DataRegularSeason20242025!$E$3:$E$1315, $A31)</f>
        <v>54</v>
      </c>
      <c r="EY31">
        <f>SUMIFS(DataRegularSeason20242025!$AA$3:$AA$1315,DataRegularSeason20242025!$B$3:$B$1315, "&lt;=" &amp; EY$1, DataRegularSeason20242025!$D$3:$D$1315, $A31)+SUMIFS(DataRegularSeason20242025!$AB$3:$AB$1315,DataRegularSeason20242025!$B$3:$B$1315, "&lt;=" &amp; EY$1, DataRegularSeason20242025!$E$3:$E$1315, $A31)</f>
        <v>54</v>
      </c>
      <c r="EZ31">
        <f>SUMIFS(DataRegularSeason20242025!$AA$3:$AA$1315,DataRegularSeason20242025!$B$3:$B$1315, "&lt;=" &amp; EZ$1, DataRegularSeason20242025!$D$3:$D$1315, $A31)+SUMIFS(DataRegularSeason20242025!$AB$3:$AB$1315,DataRegularSeason20242025!$B$3:$B$1315, "&lt;=" &amp; EZ$1, DataRegularSeason20242025!$E$3:$E$1315, $A31)</f>
        <v>54</v>
      </c>
      <c r="FA31">
        <f>SUMIFS(DataRegularSeason20242025!$AA$3:$AA$1315,DataRegularSeason20242025!$B$3:$B$1315, "&lt;=" &amp; FA$1, DataRegularSeason20242025!$D$3:$D$1315, $A31)+SUMIFS(DataRegularSeason20242025!$AB$3:$AB$1315,DataRegularSeason20242025!$B$3:$B$1315, "&lt;=" &amp; FA$1, DataRegularSeason20242025!$E$3:$E$1315, $A31)</f>
        <v>54</v>
      </c>
      <c r="FB31">
        <f>SUMIFS(DataRegularSeason20242025!$AA$3:$AA$1315,DataRegularSeason20242025!$B$3:$B$1315, "&lt;=" &amp; FB$1, DataRegularSeason20242025!$D$3:$D$1315, $A31)+SUMIFS(DataRegularSeason20242025!$AB$3:$AB$1315,DataRegularSeason20242025!$B$3:$B$1315, "&lt;=" &amp; FB$1, DataRegularSeason20242025!$E$3:$E$1315, $A31)</f>
        <v>54</v>
      </c>
      <c r="FC31">
        <f>SUMIFS(DataRegularSeason20242025!$AA$3:$AA$1315,DataRegularSeason20242025!$B$3:$B$1315, "&lt;=" &amp; FC$1, DataRegularSeason20242025!$D$3:$D$1315, $A31)+SUMIFS(DataRegularSeason20242025!$AB$3:$AB$1315,DataRegularSeason20242025!$B$3:$B$1315, "&lt;=" &amp; FC$1, DataRegularSeason20242025!$E$3:$E$1315, $A31)</f>
        <v>54</v>
      </c>
      <c r="FD31">
        <f>SUMIFS(DataRegularSeason20242025!$AA$3:$AA$1315,DataRegularSeason20242025!$B$3:$B$1315, "&lt;=" &amp; FD$1, DataRegularSeason20242025!$D$3:$D$1315, $A31)+SUMIFS(DataRegularSeason20242025!$AB$3:$AB$1315,DataRegularSeason20242025!$B$3:$B$1315, "&lt;=" &amp; FD$1, DataRegularSeason20242025!$E$3:$E$1315, $A31)</f>
        <v>54</v>
      </c>
      <c r="FE31">
        <f>SUMIFS(DataRegularSeason20242025!$AA$3:$AA$1315,DataRegularSeason20242025!$B$3:$B$1315, "&lt;=" &amp; FE$1, DataRegularSeason20242025!$D$3:$D$1315, $A31)+SUMIFS(DataRegularSeason20242025!$AB$3:$AB$1315,DataRegularSeason20242025!$B$3:$B$1315, "&lt;=" &amp; FE$1, DataRegularSeason20242025!$E$3:$E$1315, $A31)</f>
        <v>54</v>
      </c>
      <c r="FF31">
        <f>SUMIFS(DataRegularSeason20242025!$AA$3:$AA$1315,DataRegularSeason20242025!$B$3:$B$1315, "&lt;=" &amp; FF$1, DataRegularSeason20242025!$D$3:$D$1315, $A31)+SUMIFS(DataRegularSeason20242025!$AB$3:$AB$1315,DataRegularSeason20242025!$B$3:$B$1315, "&lt;=" &amp; FF$1, DataRegularSeason20242025!$E$3:$E$1315, $A31)</f>
        <v>54</v>
      </c>
      <c r="FG31">
        <f>SUMIFS(DataRegularSeason20242025!$AA$3:$AA$1315,DataRegularSeason20242025!$B$3:$B$1315, "&lt;=" &amp; FG$1, DataRegularSeason20242025!$D$3:$D$1315, $A31)+SUMIFS(DataRegularSeason20242025!$AB$3:$AB$1315,DataRegularSeason20242025!$B$3:$B$1315, "&lt;=" &amp; FG$1, DataRegularSeason20242025!$E$3:$E$1315, $A31)</f>
        <v>54</v>
      </c>
      <c r="FH31">
        <f>SUMIFS(DataRegularSeason20242025!$AA$3:$AA$1315,DataRegularSeason20242025!$B$3:$B$1315, "&lt;=" &amp; FH$1, DataRegularSeason20242025!$D$3:$D$1315, $A31)+SUMIFS(DataRegularSeason20242025!$AB$3:$AB$1315,DataRegularSeason20242025!$B$3:$B$1315, "&lt;=" &amp; FH$1, DataRegularSeason20242025!$E$3:$E$1315, $A31)</f>
        <v>54</v>
      </c>
      <c r="FI31">
        <f>SUMIFS(DataRegularSeason20242025!$AA$3:$AA$1315,DataRegularSeason20242025!$B$3:$B$1315, "&lt;=" &amp; FI$1, DataRegularSeason20242025!$D$3:$D$1315, $A31)+SUMIFS(DataRegularSeason20242025!$AB$3:$AB$1315,DataRegularSeason20242025!$B$3:$B$1315, "&lt;=" &amp; FI$1, DataRegularSeason20242025!$E$3:$E$1315, $A31)</f>
        <v>54</v>
      </c>
      <c r="FJ31">
        <f>SUMIFS(DataRegularSeason20242025!$AA$3:$AA$1315,DataRegularSeason20242025!$B$3:$B$1315, "&lt;=" &amp; FJ$1, DataRegularSeason20242025!$D$3:$D$1315, $A31)+SUMIFS(DataRegularSeason20242025!$AB$3:$AB$1315,DataRegularSeason20242025!$B$3:$B$1315, "&lt;=" &amp; FJ$1, DataRegularSeason20242025!$E$3:$E$1315, $A31)</f>
        <v>54</v>
      </c>
      <c r="FK31">
        <f>SUMIFS(DataRegularSeason20242025!$AA$3:$AA$1315,DataRegularSeason20242025!$B$3:$B$1315, "&lt;=" &amp; FK$1, DataRegularSeason20242025!$D$3:$D$1315, $A31)+SUMIFS(DataRegularSeason20242025!$AB$3:$AB$1315,DataRegularSeason20242025!$B$3:$B$1315, "&lt;=" &amp; FK$1, DataRegularSeason20242025!$E$3:$E$1315, $A31)</f>
        <v>54</v>
      </c>
      <c r="FL31">
        <f>SUMIFS(DataRegularSeason20242025!$AA$3:$AA$1315,DataRegularSeason20242025!$B$3:$B$1315, "&lt;=" &amp; FL$1, DataRegularSeason20242025!$D$3:$D$1315, $A31)+SUMIFS(DataRegularSeason20242025!$AB$3:$AB$1315,DataRegularSeason20242025!$B$3:$B$1315, "&lt;=" &amp; FL$1, DataRegularSeason20242025!$E$3:$E$1315, $A31)</f>
        <v>54</v>
      </c>
      <c r="FM31">
        <f>SUMIFS(DataRegularSeason20242025!$AA$3:$AA$1315,DataRegularSeason20242025!$B$3:$B$1315, "&lt;=" &amp; FM$1, DataRegularSeason20242025!$D$3:$D$1315, $A31)+SUMIFS(DataRegularSeason20242025!$AB$3:$AB$1315,DataRegularSeason20242025!$B$3:$B$1315, "&lt;=" &amp; FM$1, DataRegularSeason20242025!$E$3:$E$1315, $A31)</f>
        <v>54</v>
      </c>
      <c r="FN31">
        <f>SUMIFS(DataRegularSeason20242025!$AA$3:$AA$1315,DataRegularSeason20242025!$B$3:$B$1315, "&lt;=" &amp; FN$1, DataRegularSeason20242025!$D$3:$D$1315, $A31)+SUMIFS(DataRegularSeason20242025!$AB$3:$AB$1315,DataRegularSeason20242025!$B$3:$B$1315, "&lt;=" &amp; FN$1, DataRegularSeason20242025!$E$3:$E$1315, $A31)</f>
        <v>54</v>
      </c>
      <c r="FO31">
        <f>SUMIFS(DataRegularSeason20242025!$AA$3:$AA$1315,DataRegularSeason20242025!$B$3:$B$1315, "&lt;=" &amp; FO$1, DataRegularSeason20242025!$D$3:$D$1315, $A31)+SUMIFS(DataRegularSeason20242025!$AB$3:$AB$1315,DataRegularSeason20242025!$B$3:$B$1315, "&lt;=" &amp; FO$1, DataRegularSeason20242025!$E$3:$E$1315, $A31)</f>
        <v>54</v>
      </c>
      <c r="FP31">
        <f>SUMIFS(DataRegularSeason20242025!$AA$3:$AA$1315,DataRegularSeason20242025!$B$3:$B$1315, "&lt;=" &amp; FP$1, DataRegularSeason20242025!$D$3:$D$1315, $A31)+SUMIFS(DataRegularSeason20242025!$AB$3:$AB$1315,DataRegularSeason20242025!$B$3:$B$1315, "&lt;=" &amp; FP$1, DataRegularSeason20242025!$E$3:$E$1315, $A31)</f>
        <v>54</v>
      </c>
      <c r="FQ31">
        <f>SUMIFS(DataRegularSeason20242025!$AA$3:$AA$1315,DataRegularSeason20242025!$B$3:$B$1315, "&lt;=" &amp; FQ$1, DataRegularSeason20242025!$D$3:$D$1315, $A31)+SUMIFS(DataRegularSeason20242025!$AB$3:$AB$1315,DataRegularSeason20242025!$B$3:$B$1315, "&lt;=" &amp; FQ$1, DataRegularSeason20242025!$E$3:$E$1315, $A31)</f>
        <v>54</v>
      </c>
      <c r="FR31">
        <f>SUMIFS(DataRegularSeason20242025!$AA$3:$AA$1315,DataRegularSeason20242025!$B$3:$B$1315, "&lt;=" &amp; FR$1, DataRegularSeason20242025!$D$3:$D$1315, $A31)+SUMIFS(DataRegularSeason20242025!$AB$3:$AB$1315,DataRegularSeason20242025!$B$3:$B$1315, "&lt;=" &amp; FR$1, DataRegularSeason20242025!$E$3:$E$1315, $A31)</f>
        <v>54</v>
      </c>
      <c r="FS31">
        <f>SUMIFS(DataRegularSeason20242025!$AA$3:$AA$1315,DataRegularSeason20242025!$B$3:$B$1315, "&lt;=" &amp; FS$1, DataRegularSeason20242025!$D$3:$D$1315, $A31)+SUMIFS(DataRegularSeason20242025!$AB$3:$AB$1315,DataRegularSeason20242025!$B$3:$B$1315, "&lt;=" &amp; FS$1, DataRegularSeason20242025!$E$3:$E$1315, $A31)</f>
        <v>54</v>
      </c>
      <c r="FT31">
        <f>SUMIFS(DataRegularSeason20242025!$AA$3:$AA$1315,DataRegularSeason20242025!$B$3:$B$1315, "&lt;=" &amp; FT$1, DataRegularSeason20242025!$D$3:$D$1315, $A31)+SUMIFS(DataRegularSeason20242025!$AB$3:$AB$1315,DataRegularSeason20242025!$B$3:$B$1315, "&lt;=" &amp; FT$1, DataRegularSeason20242025!$E$3:$E$1315, $A31)</f>
        <v>54</v>
      </c>
      <c r="FU31">
        <f>SUMIFS(DataRegularSeason20242025!$AA$3:$AA$1315,DataRegularSeason20242025!$B$3:$B$1315, "&lt;=" &amp; FU$1, DataRegularSeason20242025!$D$3:$D$1315, $A31)+SUMIFS(DataRegularSeason20242025!$AB$3:$AB$1315,DataRegularSeason20242025!$B$3:$B$1315, "&lt;=" &amp; FU$1, DataRegularSeason20242025!$E$3:$E$1315, $A31)</f>
        <v>54</v>
      </c>
      <c r="FV31">
        <f>SUMIFS(DataRegularSeason20242025!$AA$3:$AA$1315,DataRegularSeason20242025!$B$3:$B$1315, "&lt;=" &amp; FV$1, DataRegularSeason20242025!$D$3:$D$1315, $A31)+SUMIFS(DataRegularSeason20242025!$AB$3:$AB$1315,DataRegularSeason20242025!$B$3:$B$1315, "&lt;=" &amp; FV$1, DataRegularSeason20242025!$E$3:$E$1315, $A31)</f>
        <v>54</v>
      </c>
      <c r="FW31">
        <f>SUMIFS(DataRegularSeason20242025!$AA$3:$AA$1315,DataRegularSeason20242025!$B$3:$B$1315, "&lt;=" &amp; FW$1, DataRegularSeason20242025!$D$3:$D$1315, $A31)+SUMIFS(DataRegularSeason20242025!$AB$3:$AB$1315,DataRegularSeason20242025!$B$3:$B$1315, "&lt;=" &amp; FW$1, DataRegularSeason20242025!$E$3:$E$1315, $A31)</f>
        <v>54</v>
      </c>
      <c r="FX31">
        <f>SUMIFS(DataRegularSeason20242025!$AA$3:$AA$1315,DataRegularSeason20242025!$B$3:$B$1315, "&lt;=" &amp; FX$1, DataRegularSeason20242025!$D$3:$D$1315, $A31)+SUMIFS(DataRegularSeason20242025!$AB$3:$AB$1315,DataRegularSeason20242025!$B$3:$B$1315, "&lt;=" &amp; FX$1, DataRegularSeason20242025!$E$3:$E$1315, $A31)</f>
        <v>54</v>
      </c>
      <c r="FY31">
        <f>SUMIFS(DataRegularSeason20242025!$AA$3:$AA$1315,DataRegularSeason20242025!$B$3:$B$1315, "&lt;=" &amp; FY$1, DataRegularSeason20242025!$D$3:$D$1315, $A31)+SUMIFS(DataRegularSeason20242025!$AB$3:$AB$1315,DataRegularSeason20242025!$B$3:$B$1315, "&lt;=" &amp; FY$1, DataRegularSeason20242025!$E$3:$E$1315, $A31)</f>
        <v>54</v>
      </c>
      <c r="FZ31">
        <f>SUMIFS(DataRegularSeason20242025!$AA$3:$AA$1315,DataRegularSeason20242025!$B$3:$B$1315, "&lt;=" &amp; FZ$1, DataRegularSeason20242025!$D$3:$D$1315, $A31)+SUMIFS(DataRegularSeason20242025!$AB$3:$AB$1315,DataRegularSeason20242025!$B$3:$B$1315, "&lt;=" &amp; FZ$1, DataRegularSeason20242025!$E$3:$E$1315, $A31)</f>
        <v>54</v>
      </c>
      <c r="GA31">
        <f>SUMIFS(DataRegularSeason20242025!$AA$3:$AA$1315,DataRegularSeason20242025!$B$3:$B$1315, "&lt;=" &amp; GA$1, DataRegularSeason20242025!$D$3:$D$1315, $A31)+SUMIFS(DataRegularSeason20242025!$AB$3:$AB$1315,DataRegularSeason20242025!$B$3:$B$1315, "&lt;=" &amp; GA$1, DataRegularSeason20242025!$E$3:$E$1315, $A31)</f>
        <v>54</v>
      </c>
      <c r="GB31">
        <f>SUMIFS(DataRegularSeason20242025!$AA$3:$AA$1315,DataRegularSeason20242025!$B$3:$B$1315, "&lt;=" &amp; GB$1, DataRegularSeason20242025!$D$3:$D$1315, $A31)+SUMIFS(DataRegularSeason20242025!$AB$3:$AB$1315,DataRegularSeason20242025!$B$3:$B$1315, "&lt;=" &amp; GB$1, DataRegularSeason20242025!$E$3:$E$1315, $A31)</f>
        <v>54</v>
      </c>
      <c r="GC31">
        <f>SUMIFS(DataRegularSeason20242025!$AA$3:$AA$1315,DataRegularSeason20242025!$B$3:$B$1315, "&lt;=" &amp; GC$1, DataRegularSeason20242025!$D$3:$D$1315, $A31)+SUMIFS(DataRegularSeason20242025!$AB$3:$AB$1315,DataRegularSeason20242025!$B$3:$B$1315, "&lt;=" &amp; GC$1, DataRegularSeason20242025!$E$3:$E$1315, $A31)</f>
        <v>54</v>
      </c>
      <c r="GD31">
        <f>SUMIFS(DataRegularSeason20242025!$AA$3:$AA$1315,DataRegularSeason20242025!$B$3:$B$1315, "&lt;=" &amp; GD$1, DataRegularSeason20242025!$D$3:$D$1315, $A31)+SUMIFS(DataRegularSeason20242025!$AB$3:$AB$1315,DataRegularSeason20242025!$B$3:$B$1315, "&lt;=" &amp; GD$1, DataRegularSeason20242025!$E$3:$E$1315, $A31)</f>
        <v>54</v>
      </c>
      <c r="GE31">
        <f>SUMIFS(DataRegularSeason20242025!$AA$3:$AA$1315,DataRegularSeason20242025!$B$3:$B$1315, "&lt;=" &amp; GE$1, DataRegularSeason20242025!$D$3:$D$1315, $A31)+SUMIFS(DataRegularSeason20242025!$AB$3:$AB$1315,DataRegularSeason20242025!$B$3:$B$1315, "&lt;=" &amp; GE$1, DataRegularSeason20242025!$E$3:$E$1315, $A31)</f>
        <v>54</v>
      </c>
      <c r="GF31">
        <f>SUMIFS(DataRegularSeason20242025!$AA$3:$AA$1315,DataRegularSeason20242025!$B$3:$B$1315, "&lt;=" &amp; GF$1, DataRegularSeason20242025!$D$3:$D$1315, $A31)+SUMIFS(DataRegularSeason20242025!$AB$3:$AB$1315,DataRegularSeason20242025!$B$3:$B$1315, "&lt;=" &amp; GF$1, DataRegularSeason20242025!$E$3:$E$1315, $A31)</f>
        <v>54</v>
      </c>
      <c r="GG31">
        <f>SUMIFS(DataRegularSeason20242025!$AA$3:$AA$1315,DataRegularSeason20242025!$B$3:$B$1315, "&lt;=" &amp; GG$1, DataRegularSeason20242025!$D$3:$D$1315, $A31)+SUMIFS(DataRegularSeason20242025!$AB$3:$AB$1315,DataRegularSeason20242025!$B$3:$B$1315, "&lt;=" &amp; GG$1, DataRegularSeason20242025!$E$3:$E$1315, $A31)</f>
        <v>54</v>
      </c>
      <c r="GH31">
        <f>SUMIFS(DataRegularSeason20242025!$AA$3:$AA$1315,DataRegularSeason20242025!$B$3:$B$1315, "&lt;=" &amp; GH$1, DataRegularSeason20242025!$D$3:$D$1315, $A31)+SUMIFS(DataRegularSeason20242025!$AB$3:$AB$1315,DataRegularSeason20242025!$B$3:$B$1315, "&lt;=" &amp; GH$1, DataRegularSeason20242025!$E$3:$E$1315, $A31)</f>
        <v>54</v>
      </c>
      <c r="GI31">
        <f>SUMIFS(DataRegularSeason20242025!$AA$3:$AA$1315,DataRegularSeason20242025!$B$3:$B$1315, "&lt;=" &amp; GI$1, DataRegularSeason20242025!$D$3:$D$1315, $A31)+SUMIFS(DataRegularSeason20242025!$AB$3:$AB$1315,DataRegularSeason20242025!$B$3:$B$1315, "&lt;=" &amp; GI$1, DataRegularSeason20242025!$E$3:$E$1315, $A31)</f>
        <v>54</v>
      </c>
      <c r="GJ31">
        <f>SUMIFS(DataRegularSeason20242025!$AA$3:$AA$1315,DataRegularSeason20242025!$B$3:$B$1315, "&lt;=" &amp; GJ$1, DataRegularSeason20242025!$D$3:$D$1315, $A31)+SUMIFS(DataRegularSeason20242025!$AB$3:$AB$1315,DataRegularSeason20242025!$B$3:$B$1315, "&lt;=" &amp; GJ$1, DataRegularSeason20242025!$E$3:$E$1315, $A31)</f>
        <v>54</v>
      </c>
      <c r="GK31">
        <f>SUMIFS(DataRegularSeason20242025!$AA$3:$AA$1315,DataRegularSeason20242025!$B$3:$B$1315, "&lt;=" &amp; GK$1, DataRegularSeason20242025!$D$3:$D$1315, $A31)+SUMIFS(DataRegularSeason20242025!$AB$3:$AB$1315,DataRegularSeason20242025!$B$3:$B$1315, "&lt;=" &amp; GK$1, DataRegularSeason20242025!$E$3:$E$1315, $A31)</f>
        <v>54</v>
      </c>
      <c r="GL31">
        <f>SUMIFS(DataRegularSeason20242025!$AA$3:$AA$1315,DataRegularSeason20242025!$B$3:$B$1315, "&lt;=" &amp; GL$1, DataRegularSeason20242025!$D$3:$D$1315, $A31)+SUMIFS(DataRegularSeason20242025!$AB$3:$AB$1315,DataRegularSeason20242025!$B$3:$B$1315, "&lt;=" &amp; GL$1, DataRegularSeason20242025!$E$3:$E$1315, $A31)</f>
        <v>54</v>
      </c>
      <c r="GM31">
        <f>SUMIFS(DataRegularSeason20242025!$AA$3:$AA$1315,DataRegularSeason20242025!$B$3:$B$1315, "&lt;=" &amp; GM$1, DataRegularSeason20242025!$D$3:$D$1315, $A31)+SUMIFS(DataRegularSeason20242025!$AB$3:$AB$1315,DataRegularSeason20242025!$B$3:$B$1315, "&lt;=" &amp; GM$1, DataRegularSeason20242025!$E$3:$E$1315, $A31)</f>
        <v>54</v>
      </c>
      <c r="GN31">
        <f>SUMIFS(DataRegularSeason20242025!$AA$3:$AA$1315,DataRegularSeason20242025!$B$3:$B$1315, "&lt;=" &amp; GN$1, DataRegularSeason20242025!$D$3:$D$1315, $A31)+SUMIFS(DataRegularSeason20242025!$AB$3:$AB$1315,DataRegularSeason20242025!$B$3:$B$1315, "&lt;=" &amp; GN$1, DataRegularSeason20242025!$E$3:$E$1315, $A31)</f>
        <v>54</v>
      </c>
      <c r="GO31">
        <f>SUMIFS(DataRegularSeason20242025!$AA$3:$AA$1315,DataRegularSeason20242025!$B$3:$B$1315, "&lt;=" &amp; GO$1, DataRegularSeason20242025!$D$3:$D$1315, $A31)+SUMIFS(DataRegularSeason20242025!$AB$3:$AB$1315,DataRegularSeason20242025!$B$3:$B$1315, "&lt;=" &amp; GO$1, DataRegularSeason20242025!$E$3:$E$1315, $A31)</f>
        <v>54</v>
      </c>
      <c r="GP31">
        <f>SUMIFS(DataRegularSeason20242025!$AA$3:$AA$1315,DataRegularSeason20242025!$B$3:$B$1315, "&lt;=" &amp; GP$1, DataRegularSeason20242025!$D$3:$D$1315, $A31)+SUMIFS(DataRegularSeason20242025!$AB$3:$AB$1315,DataRegularSeason20242025!$B$3:$B$1315, "&lt;=" &amp; GP$1, DataRegularSeason20242025!$E$3:$E$1315, $A31)</f>
        <v>54</v>
      </c>
      <c r="GQ31">
        <f>SUMIFS(DataRegularSeason20242025!$AA$3:$AA$1315,DataRegularSeason20242025!$B$3:$B$1315, "&lt;=" &amp; GQ$1, DataRegularSeason20242025!$D$3:$D$1315, $A31)+SUMIFS(DataRegularSeason20242025!$AB$3:$AB$1315,DataRegularSeason20242025!$B$3:$B$1315, "&lt;=" &amp; GQ$1, DataRegularSeason20242025!$E$3:$E$1315, $A31)</f>
        <v>54</v>
      </c>
      <c r="GR31">
        <f>SUMIFS(DataRegularSeason20242025!$AA$3:$AA$1315,DataRegularSeason20242025!$B$3:$B$1315, "&lt;=" &amp; GR$1, DataRegularSeason20242025!$D$3:$D$1315, $A31)+SUMIFS(DataRegularSeason20242025!$AB$3:$AB$1315,DataRegularSeason20242025!$B$3:$B$1315, "&lt;=" &amp; GR$1, DataRegularSeason20242025!$E$3:$E$1315, $A31)</f>
        <v>54</v>
      </c>
      <c r="GS31">
        <f>SUMIFS(DataRegularSeason20242025!$AA$3:$AA$1315,DataRegularSeason20242025!$B$3:$B$1315, "&lt;=" &amp; GS$1, DataRegularSeason20242025!$D$3:$D$1315, $A31)+SUMIFS(DataRegularSeason20242025!$AB$3:$AB$1315,DataRegularSeason20242025!$B$3:$B$1315, "&lt;=" &amp; GS$1, DataRegularSeason20242025!$E$3:$E$1315, $A31)</f>
        <v>54</v>
      </c>
      <c r="GT31">
        <f>SUMIFS(DataRegularSeason20242025!$AA$3:$AA$1315,DataRegularSeason20242025!$B$3:$B$1315, "&lt;=" &amp; GT$1, DataRegularSeason20242025!$D$3:$D$1315, $A31)+SUMIFS(DataRegularSeason20242025!$AB$3:$AB$1315,DataRegularSeason20242025!$B$3:$B$1315, "&lt;=" &amp; GT$1, DataRegularSeason20242025!$E$3:$E$1315, $A31)</f>
        <v>54</v>
      </c>
      <c r="GU31">
        <f>SUMIFS(DataRegularSeason20242025!$AA$3:$AA$1315,DataRegularSeason20242025!$B$3:$B$1315, "&lt;=" &amp; GU$1, DataRegularSeason20242025!$D$3:$D$1315, $A31)+SUMIFS(DataRegularSeason20242025!$AB$3:$AB$1315,DataRegularSeason20242025!$B$3:$B$1315, "&lt;=" &amp; GU$1, DataRegularSeason20242025!$E$3:$E$1315, $A31)</f>
        <v>54</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52</v>
      </c>
      <c r="EQ32">
        <f>SUMIFS(DataRegularSeason20242025!$AA$3:$AA$1315,DataRegularSeason20242025!$B$3:$B$1315, "&lt;=" &amp; EQ$1, DataRegularSeason20242025!$D$3:$D$1315, $A32)+SUMIFS(DataRegularSeason20242025!$AB$3:$AB$1315,DataRegularSeason20242025!$B$3:$B$1315, "&lt;=" &amp; EQ$1, DataRegularSeason20242025!$E$3:$E$1315, $A32)</f>
        <v>52</v>
      </c>
      <c r="ER32">
        <f>SUMIFS(DataRegularSeason20242025!$AA$3:$AA$1315,DataRegularSeason20242025!$B$3:$B$1315, "&lt;=" &amp; ER$1, DataRegularSeason20242025!$D$3:$D$1315, $A32)+SUMIFS(DataRegularSeason20242025!$AB$3:$AB$1315,DataRegularSeason20242025!$B$3:$B$1315, "&lt;=" &amp; ER$1, DataRegularSeason20242025!$E$3:$E$1315, $A32)</f>
        <v>52</v>
      </c>
      <c r="ES32">
        <f>SUMIFS(DataRegularSeason20242025!$AA$3:$AA$1315,DataRegularSeason20242025!$B$3:$B$1315, "&lt;=" &amp; ES$1, DataRegularSeason20242025!$D$3:$D$1315, $A32)+SUMIFS(DataRegularSeason20242025!$AB$3:$AB$1315,DataRegularSeason20242025!$B$3:$B$1315, "&lt;=" &amp; ES$1, DataRegularSeason20242025!$E$3:$E$1315, $A32)</f>
        <v>52</v>
      </c>
      <c r="ET32">
        <f>SUMIFS(DataRegularSeason20242025!$AA$3:$AA$1315,DataRegularSeason20242025!$B$3:$B$1315, "&lt;=" &amp; ET$1, DataRegularSeason20242025!$D$3:$D$1315, $A32)+SUMIFS(DataRegularSeason20242025!$AB$3:$AB$1315,DataRegularSeason20242025!$B$3:$B$1315, "&lt;=" &amp; ET$1, DataRegularSeason20242025!$E$3:$E$1315, $A32)</f>
        <v>52</v>
      </c>
      <c r="EU32">
        <f>SUMIFS(DataRegularSeason20242025!$AA$3:$AA$1315,DataRegularSeason20242025!$B$3:$B$1315, "&lt;=" &amp; EU$1, DataRegularSeason20242025!$D$3:$D$1315, $A32)+SUMIFS(DataRegularSeason20242025!$AB$3:$AB$1315,DataRegularSeason20242025!$B$3:$B$1315, "&lt;=" &amp; EU$1, DataRegularSeason20242025!$E$3:$E$1315, $A32)</f>
        <v>52</v>
      </c>
      <c r="EV32">
        <f>SUMIFS(DataRegularSeason20242025!$AA$3:$AA$1315,DataRegularSeason20242025!$B$3:$B$1315, "&lt;=" &amp; EV$1, DataRegularSeason20242025!$D$3:$D$1315, $A32)+SUMIFS(DataRegularSeason20242025!$AB$3:$AB$1315,DataRegularSeason20242025!$B$3:$B$1315, "&lt;=" &amp; EV$1, DataRegularSeason20242025!$E$3:$E$1315, $A32)</f>
        <v>52</v>
      </c>
      <c r="EW32">
        <f>SUMIFS(DataRegularSeason20242025!$AA$3:$AA$1315,DataRegularSeason20242025!$B$3:$B$1315, "&lt;=" &amp; EW$1, DataRegularSeason20242025!$D$3:$D$1315, $A32)+SUMIFS(DataRegularSeason20242025!$AB$3:$AB$1315,DataRegularSeason20242025!$B$3:$B$1315, "&lt;=" &amp; EW$1, DataRegularSeason20242025!$E$3:$E$1315, $A32)</f>
        <v>52</v>
      </c>
      <c r="EX32">
        <f>SUMIFS(DataRegularSeason20242025!$AA$3:$AA$1315,DataRegularSeason20242025!$B$3:$B$1315, "&lt;=" &amp; EX$1, DataRegularSeason20242025!$D$3:$D$1315, $A32)+SUMIFS(DataRegularSeason20242025!$AB$3:$AB$1315,DataRegularSeason20242025!$B$3:$B$1315, "&lt;=" &amp; EX$1, DataRegularSeason20242025!$E$3:$E$1315, $A32)</f>
        <v>52</v>
      </c>
      <c r="EY32">
        <f>SUMIFS(DataRegularSeason20242025!$AA$3:$AA$1315,DataRegularSeason20242025!$B$3:$B$1315, "&lt;=" &amp; EY$1, DataRegularSeason20242025!$D$3:$D$1315, $A32)+SUMIFS(DataRegularSeason20242025!$AB$3:$AB$1315,DataRegularSeason20242025!$B$3:$B$1315, "&lt;=" &amp; EY$1, DataRegularSeason20242025!$E$3:$E$1315, $A32)</f>
        <v>52</v>
      </c>
      <c r="EZ32">
        <f>SUMIFS(DataRegularSeason20242025!$AA$3:$AA$1315,DataRegularSeason20242025!$B$3:$B$1315, "&lt;=" &amp; EZ$1, DataRegularSeason20242025!$D$3:$D$1315, $A32)+SUMIFS(DataRegularSeason20242025!$AB$3:$AB$1315,DataRegularSeason20242025!$B$3:$B$1315, "&lt;=" &amp; EZ$1, DataRegularSeason20242025!$E$3:$E$1315, $A32)</f>
        <v>52</v>
      </c>
      <c r="FA32">
        <f>SUMIFS(DataRegularSeason20242025!$AA$3:$AA$1315,DataRegularSeason20242025!$B$3:$B$1315, "&lt;=" &amp; FA$1, DataRegularSeason20242025!$D$3:$D$1315, $A32)+SUMIFS(DataRegularSeason20242025!$AB$3:$AB$1315,DataRegularSeason20242025!$B$3:$B$1315, "&lt;=" &amp; FA$1, DataRegularSeason20242025!$E$3:$E$1315, $A32)</f>
        <v>52</v>
      </c>
      <c r="FB32">
        <f>SUMIFS(DataRegularSeason20242025!$AA$3:$AA$1315,DataRegularSeason20242025!$B$3:$B$1315, "&lt;=" &amp; FB$1, DataRegularSeason20242025!$D$3:$D$1315, $A32)+SUMIFS(DataRegularSeason20242025!$AB$3:$AB$1315,DataRegularSeason20242025!$B$3:$B$1315, "&lt;=" &amp; FB$1, DataRegularSeason20242025!$E$3:$E$1315, $A32)</f>
        <v>52</v>
      </c>
      <c r="FC32">
        <f>SUMIFS(DataRegularSeason20242025!$AA$3:$AA$1315,DataRegularSeason20242025!$B$3:$B$1315, "&lt;=" &amp; FC$1, DataRegularSeason20242025!$D$3:$D$1315, $A32)+SUMIFS(DataRegularSeason20242025!$AB$3:$AB$1315,DataRegularSeason20242025!$B$3:$B$1315, "&lt;=" &amp; FC$1, DataRegularSeason20242025!$E$3:$E$1315, $A32)</f>
        <v>52</v>
      </c>
      <c r="FD32">
        <f>SUMIFS(DataRegularSeason20242025!$AA$3:$AA$1315,DataRegularSeason20242025!$B$3:$B$1315, "&lt;=" &amp; FD$1, DataRegularSeason20242025!$D$3:$D$1315, $A32)+SUMIFS(DataRegularSeason20242025!$AB$3:$AB$1315,DataRegularSeason20242025!$B$3:$B$1315, "&lt;=" &amp; FD$1, DataRegularSeason20242025!$E$3:$E$1315, $A32)</f>
        <v>52</v>
      </c>
      <c r="FE32">
        <f>SUMIFS(DataRegularSeason20242025!$AA$3:$AA$1315,DataRegularSeason20242025!$B$3:$B$1315, "&lt;=" &amp; FE$1, DataRegularSeason20242025!$D$3:$D$1315, $A32)+SUMIFS(DataRegularSeason20242025!$AB$3:$AB$1315,DataRegularSeason20242025!$B$3:$B$1315, "&lt;=" &amp; FE$1, DataRegularSeason20242025!$E$3:$E$1315, $A32)</f>
        <v>52</v>
      </c>
      <c r="FF32">
        <f>SUMIFS(DataRegularSeason20242025!$AA$3:$AA$1315,DataRegularSeason20242025!$B$3:$B$1315, "&lt;=" &amp; FF$1, DataRegularSeason20242025!$D$3:$D$1315, $A32)+SUMIFS(DataRegularSeason20242025!$AB$3:$AB$1315,DataRegularSeason20242025!$B$3:$B$1315, "&lt;=" &amp; FF$1, DataRegularSeason20242025!$E$3:$E$1315, $A32)</f>
        <v>52</v>
      </c>
      <c r="FG32">
        <f>SUMIFS(DataRegularSeason20242025!$AA$3:$AA$1315,DataRegularSeason20242025!$B$3:$B$1315, "&lt;=" &amp; FG$1, DataRegularSeason20242025!$D$3:$D$1315, $A32)+SUMIFS(DataRegularSeason20242025!$AB$3:$AB$1315,DataRegularSeason20242025!$B$3:$B$1315, "&lt;=" &amp; FG$1, DataRegularSeason20242025!$E$3:$E$1315, $A32)</f>
        <v>52</v>
      </c>
      <c r="FH32">
        <f>SUMIFS(DataRegularSeason20242025!$AA$3:$AA$1315,DataRegularSeason20242025!$B$3:$B$1315, "&lt;=" &amp; FH$1, DataRegularSeason20242025!$D$3:$D$1315, $A32)+SUMIFS(DataRegularSeason20242025!$AB$3:$AB$1315,DataRegularSeason20242025!$B$3:$B$1315, "&lt;=" &amp; FH$1, DataRegularSeason20242025!$E$3:$E$1315, $A32)</f>
        <v>52</v>
      </c>
      <c r="FI32">
        <f>SUMIFS(DataRegularSeason20242025!$AA$3:$AA$1315,DataRegularSeason20242025!$B$3:$B$1315, "&lt;=" &amp; FI$1, DataRegularSeason20242025!$D$3:$D$1315, $A32)+SUMIFS(DataRegularSeason20242025!$AB$3:$AB$1315,DataRegularSeason20242025!$B$3:$B$1315, "&lt;=" &amp; FI$1, DataRegularSeason20242025!$E$3:$E$1315, $A32)</f>
        <v>52</v>
      </c>
      <c r="FJ32">
        <f>SUMIFS(DataRegularSeason20242025!$AA$3:$AA$1315,DataRegularSeason20242025!$B$3:$B$1315, "&lt;=" &amp; FJ$1, DataRegularSeason20242025!$D$3:$D$1315, $A32)+SUMIFS(DataRegularSeason20242025!$AB$3:$AB$1315,DataRegularSeason20242025!$B$3:$B$1315, "&lt;=" &amp; FJ$1, DataRegularSeason20242025!$E$3:$E$1315, $A32)</f>
        <v>52</v>
      </c>
      <c r="FK32">
        <f>SUMIFS(DataRegularSeason20242025!$AA$3:$AA$1315,DataRegularSeason20242025!$B$3:$B$1315, "&lt;=" &amp; FK$1, DataRegularSeason20242025!$D$3:$D$1315, $A32)+SUMIFS(DataRegularSeason20242025!$AB$3:$AB$1315,DataRegularSeason20242025!$B$3:$B$1315, "&lt;=" &amp; FK$1, DataRegularSeason20242025!$E$3:$E$1315, $A32)</f>
        <v>52</v>
      </c>
      <c r="FL32">
        <f>SUMIFS(DataRegularSeason20242025!$AA$3:$AA$1315,DataRegularSeason20242025!$B$3:$B$1315, "&lt;=" &amp; FL$1, DataRegularSeason20242025!$D$3:$D$1315, $A32)+SUMIFS(DataRegularSeason20242025!$AB$3:$AB$1315,DataRegularSeason20242025!$B$3:$B$1315, "&lt;=" &amp; FL$1, DataRegularSeason20242025!$E$3:$E$1315, $A32)</f>
        <v>52</v>
      </c>
      <c r="FM32">
        <f>SUMIFS(DataRegularSeason20242025!$AA$3:$AA$1315,DataRegularSeason20242025!$B$3:$B$1315, "&lt;=" &amp; FM$1, DataRegularSeason20242025!$D$3:$D$1315, $A32)+SUMIFS(DataRegularSeason20242025!$AB$3:$AB$1315,DataRegularSeason20242025!$B$3:$B$1315, "&lt;=" &amp; FM$1, DataRegularSeason20242025!$E$3:$E$1315, $A32)</f>
        <v>52</v>
      </c>
      <c r="FN32">
        <f>SUMIFS(DataRegularSeason20242025!$AA$3:$AA$1315,DataRegularSeason20242025!$B$3:$B$1315, "&lt;=" &amp; FN$1, DataRegularSeason20242025!$D$3:$D$1315, $A32)+SUMIFS(DataRegularSeason20242025!$AB$3:$AB$1315,DataRegularSeason20242025!$B$3:$B$1315, "&lt;=" &amp; FN$1, DataRegularSeason20242025!$E$3:$E$1315, $A32)</f>
        <v>52</v>
      </c>
      <c r="FO32">
        <f>SUMIFS(DataRegularSeason20242025!$AA$3:$AA$1315,DataRegularSeason20242025!$B$3:$B$1315, "&lt;=" &amp; FO$1, DataRegularSeason20242025!$D$3:$D$1315, $A32)+SUMIFS(DataRegularSeason20242025!$AB$3:$AB$1315,DataRegularSeason20242025!$B$3:$B$1315, "&lt;=" &amp; FO$1, DataRegularSeason20242025!$E$3:$E$1315, $A32)</f>
        <v>52</v>
      </c>
      <c r="FP32">
        <f>SUMIFS(DataRegularSeason20242025!$AA$3:$AA$1315,DataRegularSeason20242025!$B$3:$B$1315, "&lt;=" &amp; FP$1, DataRegularSeason20242025!$D$3:$D$1315, $A32)+SUMIFS(DataRegularSeason20242025!$AB$3:$AB$1315,DataRegularSeason20242025!$B$3:$B$1315, "&lt;=" &amp; FP$1, DataRegularSeason20242025!$E$3:$E$1315, $A32)</f>
        <v>52</v>
      </c>
      <c r="FQ32">
        <f>SUMIFS(DataRegularSeason20242025!$AA$3:$AA$1315,DataRegularSeason20242025!$B$3:$B$1315, "&lt;=" &amp; FQ$1, DataRegularSeason20242025!$D$3:$D$1315, $A32)+SUMIFS(DataRegularSeason20242025!$AB$3:$AB$1315,DataRegularSeason20242025!$B$3:$B$1315, "&lt;=" &amp; FQ$1, DataRegularSeason20242025!$E$3:$E$1315, $A32)</f>
        <v>52</v>
      </c>
      <c r="FR32">
        <f>SUMIFS(DataRegularSeason20242025!$AA$3:$AA$1315,DataRegularSeason20242025!$B$3:$B$1315, "&lt;=" &amp; FR$1, DataRegularSeason20242025!$D$3:$D$1315, $A32)+SUMIFS(DataRegularSeason20242025!$AB$3:$AB$1315,DataRegularSeason20242025!$B$3:$B$1315, "&lt;=" &amp; FR$1, DataRegularSeason20242025!$E$3:$E$1315, $A32)</f>
        <v>52</v>
      </c>
      <c r="FS32">
        <f>SUMIFS(DataRegularSeason20242025!$AA$3:$AA$1315,DataRegularSeason20242025!$B$3:$B$1315, "&lt;=" &amp; FS$1, DataRegularSeason20242025!$D$3:$D$1315, $A32)+SUMIFS(DataRegularSeason20242025!$AB$3:$AB$1315,DataRegularSeason20242025!$B$3:$B$1315, "&lt;=" &amp; FS$1, DataRegularSeason20242025!$E$3:$E$1315, $A32)</f>
        <v>52</v>
      </c>
      <c r="FT32">
        <f>SUMIFS(DataRegularSeason20242025!$AA$3:$AA$1315,DataRegularSeason20242025!$B$3:$B$1315, "&lt;=" &amp; FT$1, DataRegularSeason20242025!$D$3:$D$1315, $A32)+SUMIFS(DataRegularSeason20242025!$AB$3:$AB$1315,DataRegularSeason20242025!$B$3:$B$1315, "&lt;=" &amp; FT$1, DataRegularSeason20242025!$E$3:$E$1315, $A32)</f>
        <v>52</v>
      </c>
      <c r="FU32">
        <f>SUMIFS(DataRegularSeason20242025!$AA$3:$AA$1315,DataRegularSeason20242025!$B$3:$B$1315, "&lt;=" &amp; FU$1, DataRegularSeason20242025!$D$3:$D$1315, $A32)+SUMIFS(DataRegularSeason20242025!$AB$3:$AB$1315,DataRegularSeason20242025!$B$3:$B$1315, "&lt;=" &amp; FU$1, DataRegularSeason20242025!$E$3:$E$1315, $A32)</f>
        <v>52</v>
      </c>
      <c r="FV32">
        <f>SUMIFS(DataRegularSeason20242025!$AA$3:$AA$1315,DataRegularSeason20242025!$B$3:$B$1315, "&lt;=" &amp; FV$1, DataRegularSeason20242025!$D$3:$D$1315, $A32)+SUMIFS(DataRegularSeason20242025!$AB$3:$AB$1315,DataRegularSeason20242025!$B$3:$B$1315, "&lt;=" &amp; FV$1, DataRegularSeason20242025!$E$3:$E$1315, $A32)</f>
        <v>52</v>
      </c>
      <c r="FW32">
        <f>SUMIFS(DataRegularSeason20242025!$AA$3:$AA$1315,DataRegularSeason20242025!$B$3:$B$1315, "&lt;=" &amp; FW$1, DataRegularSeason20242025!$D$3:$D$1315, $A32)+SUMIFS(DataRegularSeason20242025!$AB$3:$AB$1315,DataRegularSeason20242025!$B$3:$B$1315, "&lt;=" &amp; FW$1, DataRegularSeason20242025!$E$3:$E$1315, $A32)</f>
        <v>52</v>
      </c>
      <c r="FX32">
        <f>SUMIFS(DataRegularSeason20242025!$AA$3:$AA$1315,DataRegularSeason20242025!$B$3:$B$1315, "&lt;=" &amp; FX$1, DataRegularSeason20242025!$D$3:$D$1315, $A32)+SUMIFS(DataRegularSeason20242025!$AB$3:$AB$1315,DataRegularSeason20242025!$B$3:$B$1315, "&lt;=" &amp; FX$1, DataRegularSeason20242025!$E$3:$E$1315, $A32)</f>
        <v>52</v>
      </c>
      <c r="FY32">
        <f>SUMIFS(DataRegularSeason20242025!$AA$3:$AA$1315,DataRegularSeason20242025!$B$3:$B$1315, "&lt;=" &amp; FY$1, DataRegularSeason20242025!$D$3:$D$1315, $A32)+SUMIFS(DataRegularSeason20242025!$AB$3:$AB$1315,DataRegularSeason20242025!$B$3:$B$1315, "&lt;=" &amp; FY$1, DataRegularSeason20242025!$E$3:$E$1315, $A32)</f>
        <v>52</v>
      </c>
      <c r="FZ32">
        <f>SUMIFS(DataRegularSeason20242025!$AA$3:$AA$1315,DataRegularSeason20242025!$B$3:$B$1315, "&lt;=" &amp; FZ$1, DataRegularSeason20242025!$D$3:$D$1315, $A32)+SUMIFS(DataRegularSeason20242025!$AB$3:$AB$1315,DataRegularSeason20242025!$B$3:$B$1315, "&lt;=" &amp; FZ$1, DataRegularSeason20242025!$E$3:$E$1315, $A32)</f>
        <v>52</v>
      </c>
      <c r="GA32">
        <f>SUMIFS(DataRegularSeason20242025!$AA$3:$AA$1315,DataRegularSeason20242025!$B$3:$B$1315, "&lt;=" &amp; GA$1, DataRegularSeason20242025!$D$3:$D$1315, $A32)+SUMIFS(DataRegularSeason20242025!$AB$3:$AB$1315,DataRegularSeason20242025!$B$3:$B$1315, "&lt;=" &amp; GA$1, DataRegularSeason20242025!$E$3:$E$1315, $A32)</f>
        <v>52</v>
      </c>
      <c r="GB32">
        <f>SUMIFS(DataRegularSeason20242025!$AA$3:$AA$1315,DataRegularSeason20242025!$B$3:$B$1315, "&lt;=" &amp; GB$1, DataRegularSeason20242025!$D$3:$D$1315, $A32)+SUMIFS(DataRegularSeason20242025!$AB$3:$AB$1315,DataRegularSeason20242025!$B$3:$B$1315, "&lt;=" &amp; GB$1, DataRegularSeason20242025!$E$3:$E$1315, $A32)</f>
        <v>52</v>
      </c>
      <c r="GC32">
        <f>SUMIFS(DataRegularSeason20242025!$AA$3:$AA$1315,DataRegularSeason20242025!$B$3:$B$1315, "&lt;=" &amp; GC$1, DataRegularSeason20242025!$D$3:$D$1315, $A32)+SUMIFS(DataRegularSeason20242025!$AB$3:$AB$1315,DataRegularSeason20242025!$B$3:$B$1315, "&lt;=" &amp; GC$1, DataRegularSeason20242025!$E$3:$E$1315, $A32)</f>
        <v>52</v>
      </c>
      <c r="GD32">
        <f>SUMIFS(DataRegularSeason20242025!$AA$3:$AA$1315,DataRegularSeason20242025!$B$3:$B$1315, "&lt;=" &amp; GD$1, DataRegularSeason20242025!$D$3:$D$1315, $A32)+SUMIFS(DataRegularSeason20242025!$AB$3:$AB$1315,DataRegularSeason20242025!$B$3:$B$1315, "&lt;=" &amp; GD$1, DataRegularSeason20242025!$E$3:$E$1315, $A32)</f>
        <v>52</v>
      </c>
      <c r="GE32">
        <f>SUMIFS(DataRegularSeason20242025!$AA$3:$AA$1315,DataRegularSeason20242025!$B$3:$B$1315, "&lt;=" &amp; GE$1, DataRegularSeason20242025!$D$3:$D$1315, $A32)+SUMIFS(DataRegularSeason20242025!$AB$3:$AB$1315,DataRegularSeason20242025!$B$3:$B$1315, "&lt;=" &amp; GE$1, DataRegularSeason20242025!$E$3:$E$1315, $A32)</f>
        <v>52</v>
      </c>
      <c r="GF32">
        <f>SUMIFS(DataRegularSeason20242025!$AA$3:$AA$1315,DataRegularSeason20242025!$B$3:$B$1315, "&lt;=" &amp; GF$1, DataRegularSeason20242025!$D$3:$D$1315, $A32)+SUMIFS(DataRegularSeason20242025!$AB$3:$AB$1315,DataRegularSeason20242025!$B$3:$B$1315, "&lt;=" &amp; GF$1, DataRegularSeason20242025!$E$3:$E$1315, $A32)</f>
        <v>52</v>
      </c>
      <c r="GG32">
        <f>SUMIFS(DataRegularSeason20242025!$AA$3:$AA$1315,DataRegularSeason20242025!$B$3:$B$1315, "&lt;=" &amp; GG$1, DataRegularSeason20242025!$D$3:$D$1315, $A32)+SUMIFS(DataRegularSeason20242025!$AB$3:$AB$1315,DataRegularSeason20242025!$B$3:$B$1315, "&lt;=" &amp; GG$1, DataRegularSeason20242025!$E$3:$E$1315, $A32)</f>
        <v>52</v>
      </c>
      <c r="GH32">
        <f>SUMIFS(DataRegularSeason20242025!$AA$3:$AA$1315,DataRegularSeason20242025!$B$3:$B$1315, "&lt;=" &amp; GH$1, DataRegularSeason20242025!$D$3:$D$1315, $A32)+SUMIFS(DataRegularSeason20242025!$AB$3:$AB$1315,DataRegularSeason20242025!$B$3:$B$1315, "&lt;=" &amp; GH$1, DataRegularSeason20242025!$E$3:$E$1315, $A32)</f>
        <v>52</v>
      </c>
      <c r="GI32">
        <f>SUMIFS(DataRegularSeason20242025!$AA$3:$AA$1315,DataRegularSeason20242025!$B$3:$B$1315, "&lt;=" &amp; GI$1, DataRegularSeason20242025!$D$3:$D$1315, $A32)+SUMIFS(DataRegularSeason20242025!$AB$3:$AB$1315,DataRegularSeason20242025!$B$3:$B$1315, "&lt;=" &amp; GI$1, DataRegularSeason20242025!$E$3:$E$1315, $A32)</f>
        <v>52</v>
      </c>
      <c r="GJ32">
        <f>SUMIFS(DataRegularSeason20242025!$AA$3:$AA$1315,DataRegularSeason20242025!$B$3:$B$1315, "&lt;=" &amp; GJ$1, DataRegularSeason20242025!$D$3:$D$1315, $A32)+SUMIFS(DataRegularSeason20242025!$AB$3:$AB$1315,DataRegularSeason20242025!$B$3:$B$1315, "&lt;=" &amp; GJ$1, DataRegularSeason20242025!$E$3:$E$1315, $A32)</f>
        <v>52</v>
      </c>
      <c r="GK32">
        <f>SUMIFS(DataRegularSeason20242025!$AA$3:$AA$1315,DataRegularSeason20242025!$B$3:$B$1315, "&lt;=" &amp; GK$1, DataRegularSeason20242025!$D$3:$D$1315, $A32)+SUMIFS(DataRegularSeason20242025!$AB$3:$AB$1315,DataRegularSeason20242025!$B$3:$B$1315, "&lt;=" &amp; GK$1, DataRegularSeason20242025!$E$3:$E$1315, $A32)</f>
        <v>52</v>
      </c>
      <c r="GL32">
        <f>SUMIFS(DataRegularSeason20242025!$AA$3:$AA$1315,DataRegularSeason20242025!$B$3:$B$1315, "&lt;=" &amp; GL$1, DataRegularSeason20242025!$D$3:$D$1315, $A32)+SUMIFS(DataRegularSeason20242025!$AB$3:$AB$1315,DataRegularSeason20242025!$B$3:$B$1315, "&lt;=" &amp; GL$1, DataRegularSeason20242025!$E$3:$E$1315, $A32)</f>
        <v>52</v>
      </c>
      <c r="GM32">
        <f>SUMIFS(DataRegularSeason20242025!$AA$3:$AA$1315,DataRegularSeason20242025!$B$3:$B$1315, "&lt;=" &amp; GM$1, DataRegularSeason20242025!$D$3:$D$1315, $A32)+SUMIFS(DataRegularSeason20242025!$AB$3:$AB$1315,DataRegularSeason20242025!$B$3:$B$1315, "&lt;=" &amp; GM$1, DataRegularSeason20242025!$E$3:$E$1315, $A32)</f>
        <v>52</v>
      </c>
      <c r="GN32">
        <f>SUMIFS(DataRegularSeason20242025!$AA$3:$AA$1315,DataRegularSeason20242025!$B$3:$B$1315, "&lt;=" &amp; GN$1, DataRegularSeason20242025!$D$3:$D$1315, $A32)+SUMIFS(DataRegularSeason20242025!$AB$3:$AB$1315,DataRegularSeason20242025!$B$3:$B$1315, "&lt;=" &amp; GN$1, DataRegularSeason20242025!$E$3:$E$1315, $A32)</f>
        <v>52</v>
      </c>
      <c r="GO32">
        <f>SUMIFS(DataRegularSeason20242025!$AA$3:$AA$1315,DataRegularSeason20242025!$B$3:$B$1315, "&lt;=" &amp; GO$1, DataRegularSeason20242025!$D$3:$D$1315, $A32)+SUMIFS(DataRegularSeason20242025!$AB$3:$AB$1315,DataRegularSeason20242025!$B$3:$B$1315, "&lt;=" &amp; GO$1, DataRegularSeason20242025!$E$3:$E$1315, $A32)</f>
        <v>52</v>
      </c>
      <c r="GP32">
        <f>SUMIFS(DataRegularSeason20242025!$AA$3:$AA$1315,DataRegularSeason20242025!$B$3:$B$1315, "&lt;=" &amp; GP$1, DataRegularSeason20242025!$D$3:$D$1315, $A32)+SUMIFS(DataRegularSeason20242025!$AB$3:$AB$1315,DataRegularSeason20242025!$B$3:$B$1315, "&lt;=" &amp; GP$1, DataRegularSeason20242025!$E$3:$E$1315, $A32)</f>
        <v>52</v>
      </c>
      <c r="GQ32">
        <f>SUMIFS(DataRegularSeason20242025!$AA$3:$AA$1315,DataRegularSeason20242025!$B$3:$B$1315, "&lt;=" &amp; GQ$1, DataRegularSeason20242025!$D$3:$D$1315, $A32)+SUMIFS(DataRegularSeason20242025!$AB$3:$AB$1315,DataRegularSeason20242025!$B$3:$B$1315, "&lt;=" &amp; GQ$1, DataRegularSeason20242025!$E$3:$E$1315, $A32)</f>
        <v>52</v>
      </c>
      <c r="GR32">
        <f>SUMIFS(DataRegularSeason20242025!$AA$3:$AA$1315,DataRegularSeason20242025!$B$3:$B$1315, "&lt;=" &amp; GR$1, DataRegularSeason20242025!$D$3:$D$1315, $A32)+SUMIFS(DataRegularSeason20242025!$AB$3:$AB$1315,DataRegularSeason20242025!$B$3:$B$1315, "&lt;=" &amp; GR$1, DataRegularSeason20242025!$E$3:$E$1315, $A32)</f>
        <v>52</v>
      </c>
      <c r="GS32">
        <f>SUMIFS(DataRegularSeason20242025!$AA$3:$AA$1315,DataRegularSeason20242025!$B$3:$B$1315, "&lt;=" &amp; GS$1, DataRegularSeason20242025!$D$3:$D$1315, $A32)+SUMIFS(DataRegularSeason20242025!$AB$3:$AB$1315,DataRegularSeason20242025!$B$3:$B$1315, "&lt;=" &amp; GS$1, DataRegularSeason20242025!$E$3:$E$1315, $A32)</f>
        <v>52</v>
      </c>
      <c r="GT32">
        <f>SUMIFS(DataRegularSeason20242025!$AA$3:$AA$1315,DataRegularSeason20242025!$B$3:$B$1315, "&lt;=" &amp; GT$1, DataRegularSeason20242025!$D$3:$D$1315, $A32)+SUMIFS(DataRegularSeason20242025!$AB$3:$AB$1315,DataRegularSeason20242025!$B$3:$B$1315, "&lt;=" &amp; GT$1, DataRegularSeason20242025!$E$3:$E$1315, $A32)</f>
        <v>52</v>
      </c>
      <c r="GU32">
        <f>SUMIFS(DataRegularSeason20242025!$AA$3:$AA$1315,DataRegularSeason20242025!$B$3:$B$1315, "&lt;=" &amp; GU$1, DataRegularSeason20242025!$D$3:$D$1315, $A32)+SUMIFS(DataRegularSeason20242025!$AB$3:$AB$1315,DataRegularSeason20242025!$B$3:$B$1315, "&lt;=" &amp; GU$1, DataRegularSeason20242025!$E$3:$E$1315, $A32)</f>
        <v>52</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61.1875</v>
      </c>
      <c r="EQ34">
        <f>SUBTOTAL(101,Table4[2025-02-23])</f>
        <v>61.1875</v>
      </c>
      <c r="ER34">
        <f>SUBTOTAL(101,Table4[2025-02-24])</f>
        <v>61.1875</v>
      </c>
      <c r="ES34">
        <f>SUBTOTAL(101,Table4[2025-02-25])</f>
        <v>61.1875</v>
      </c>
      <c r="ET34">
        <f>SUBTOTAL(101,Table4[2025-02-26])</f>
        <v>61.1875</v>
      </c>
      <c r="EU34">
        <f>SUBTOTAL(101,Table4[2025-02-27])</f>
        <v>61.1875</v>
      </c>
      <c r="EV34">
        <f>SUBTOTAL(101,Table4[2025-02-28])</f>
        <v>61.1875</v>
      </c>
      <c r="EW34">
        <f>SUBTOTAL(101,Table4[2025-03-01])</f>
        <v>61.1875</v>
      </c>
      <c r="EX34">
        <f>SUBTOTAL(101,Table4[2025-03-02])</f>
        <v>61.1875</v>
      </c>
      <c r="EY34">
        <f>SUBTOTAL(101,Table4[2025-03-03])</f>
        <v>61.1875</v>
      </c>
      <c r="EZ34">
        <f>SUBTOTAL(101,Table4[2025-03-04])</f>
        <v>61.1875</v>
      </c>
      <c r="FA34">
        <f>SUBTOTAL(101,Table4[2025-03-05])</f>
        <v>61.1875</v>
      </c>
      <c r="FB34">
        <f>SUBTOTAL(101,Table4[2025-03-06])</f>
        <v>61.1875</v>
      </c>
      <c r="FC34">
        <f>SUBTOTAL(101,Table4[2025-03-07])</f>
        <v>61.1875</v>
      </c>
      <c r="FD34">
        <f>SUBTOTAL(101,Table4[2025-03-08])</f>
        <v>61.1875</v>
      </c>
      <c r="FE34">
        <f>SUBTOTAL(101,Table4[2025-03-09])</f>
        <v>61.1875</v>
      </c>
      <c r="FF34">
        <f>SUBTOTAL(101,Table4[2025-03-10])</f>
        <v>61.1875</v>
      </c>
      <c r="FG34">
        <f>SUBTOTAL(101,Table4[2025-03-11])</f>
        <v>61.1875</v>
      </c>
      <c r="FH34">
        <f>SUBTOTAL(101,Table4[2025-03-12])</f>
        <v>61.1875</v>
      </c>
      <c r="FI34">
        <f>SUBTOTAL(101,Table4[2025-03-13])</f>
        <v>61.1875</v>
      </c>
      <c r="FJ34">
        <f>SUBTOTAL(101,Table4[2025-03-14])</f>
        <v>61.1875</v>
      </c>
      <c r="FK34">
        <f>SUBTOTAL(101,Table4[2025-03-15])</f>
        <v>61.1875</v>
      </c>
      <c r="FL34">
        <f>SUBTOTAL(101,Table4[2025-03-16])</f>
        <v>61.1875</v>
      </c>
      <c r="FM34">
        <f>SUBTOTAL(101,Table4[2025-03-17])</f>
        <v>61.1875</v>
      </c>
      <c r="FN34">
        <f>SUBTOTAL(101,Table4[2025-03-18])</f>
        <v>61.1875</v>
      </c>
      <c r="FO34">
        <f>SUBTOTAL(101,Table4[2025-03-19])</f>
        <v>61.1875</v>
      </c>
      <c r="FP34">
        <f>SUBTOTAL(101,Table4[2025-03-20])</f>
        <v>61.1875</v>
      </c>
      <c r="FQ34">
        <f>SUBTOTAL(101,Table4[2025-03-21])</f>
        <v>61.1875</v>
      </c>
      <c r="FR34">
        <f>SUBTOTAL(101,Table4[2025-03-22])</f>
        <v>61.1875</v>
      </c>
      <c r="FS34">
        <f>SUBTOTAL(101,Table4[2025-03-23])</f>
        <v>61.1875</v>
      </c>
      <c r="FT34">
        <f>SUBTOTAL(101,Table4[2025-03-24])</f>
        <v>61.1875</v>
      </c>
      <c r="FU34">
        <f>SUBTOTAL(101,Table4[2025-03-25])</f>
        <v>61.1875</v>
      </c>
      <c r="FV34">
        <f>SUBTOTAL(101,Table4[2025-03-26])</f>
        <v>61.1875</v>
      </c>
      <c r="FW34">
        <f>SUBTOTAL(101,Table4[2025-03-27])</f>
        <v>61.1875</v>
      </c>
      <c r="FX34">
        <f>SUBTOTAL(101,Table4[2025-03-28])</f>
        <v>61.1875</v>
      </c>
      <c r="FY34">
        <f>SUBTOTAL(101,Table4[2025-03-29])</f>
        <v>61.1875</v>
      </c>
      <c r="FZ34">
        <f>SUBTOTAL(101,Table4[2025-03-30])</f>
        <v>61.1875</v>
      </c>
      <c r="GA34">
        <f>SUBTOTAL(101,Table4[2025-03-31])</f>
        <v>61.1875</v>
      </c>
      <c r="GB34">
        <f>SUBTOTAL(101,Table4[2025-04-01])</f>
        <v>61.1875</v>
      </c>
      <c r="GC34">
        <f>SUBTOTAL(101,Table4[2025-04-02])</f>
        <v>61.1875</v>
      </c>
      <c r="GD34">
        <f>SUBTOTAL(101,Table4[2025-04-03])</f>
        <v>61.1875</v>
      </c>
      <c r="GE34">
        <f>SUBTOTAL(101,Table4[2025-04-04])</f>
        <v>61.1875</v>
      </c>
      <c r="GF34">
        <f>SUBTOTAL(101,Table4[2025-04-05])</f>
        <v>61.1875</v>
      </c>
      <c r="GG34">
        <f>SUBTOTAL(101,Table4[2025-04-06])</f>
        <v>61.1875</v>
      </c>
      <c r="GH34">
        <f>SUBTOTAL(101,Table4[2025-04-07])</f>
        <v>61.1875</v>
      </c>
      <c r="GI34">
        <f>SUBTOTAL(101,Table4[2025-04-08])</f>
        <v>61.1875</v>
      </c>
      <c r="GJ34">
        <f>SUBTOTAL(101,Table4[2025-04-09])</f>
        <v>61.1875</v>
      </c>
      <c r="GK34">
        <f>SUBTOTAL(101,Table4[2025-04-10])</f>
        <v>61.1875</v>
      </c>
      <c r="GL34">
        <f>SUBTOTAL(101,Table4[2025-04-11])</f>
        <v>61.1875</v>
      </c>
      <c r="GM34">
        <f>SUBTOTAL(101,Table4[2025-04-12])</f>
        <v>61.1875</v>
      </c>
      <c r="GN34">
        <f>SUBTOTAL(101,Table4[2025-04-13])</f>
        <v>61.1875</v>
      </c>
      <c r="GO34">
        <f>SUBTOTAL(101,Table4[2025-04-14])</f>
        <v>61.1875</v>
      </c>
      <c r="GP34">
        <f>SUBTOTAL(101,Table4[2025-04-15])</f>
        <v>61.1875</v>
      </c>
      <c r="GQ34">
        <f>SUBTOTAL(101,Table4[2025-04-16])</f>
        <v>61.1875</v>
      </c>
      <c r="GR34">
        <f>SUBTOTAL(101,Table4[2025-04-17])</f>
        <v>61.1875</v>
      </c>
      <c r="GS34">
        <f>SUBTOTAL(101,Table4[2025-04-18])</f>
        <v>61.1875</v>
      </c>
      <c r="GT34">
        <f>SUBTOTAL(101,Table4[2025-04-19])</f>
        <v>61.1875</v>
      </c>
      <c r="GU34">
        <f>SUBTOTAL(101,Table4[2025-04-20])</f>
        <v>61.1875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70</v>
      </c>
      <c r="EQ38">
        <f>SUMIFS(DataRegularSeason20242025!$AA$3:$AA$1315,DataRegularSeason20242025!$B$3:$B$1315, "&lt;=" &amp; EQ$1, DataRegularSeason20242025!$D$3:$D$1315, $A38)+SUMIFS(DataRegularSeason20242025!$AB$3:$AB$1315,DataRegularSeason20242025!$B$3:$B$1315, "&lt;=" &amp; EQ$1, DataRegularSeason20242025!$E$3:$E$1315, $A38)</f>
        <v>70</v>
      </c>
      <c r="ER38">
        <f>SUMIFS(DataRegularSeason20242025!$AA$3:$AA$1315,DataRegularSeason20242025!$B$3:$B$1315, "&lt;=" &amp; ER$1, DataRegularSeason20242025!$D$3:$D$1315, $A38)+SUMIFS(DataRegularSeason20242025!$AB$3:$AB$1315,DataRegularSeason20242025!$B$3:$B$1315, "&lt;=" &amp; ER$1, DataRegularSeason20242025!$E$3:$E$1315, $A38)</f>
        <v>70</v>
      </c>
      <c r="ES38">
        <f>SUMIFS(DataRegularSeason20242025!$AA$3:$AA$1315,DataRegularSeason20242025!$B$3:$B$1315, "&lt;=" &amp; ES$1, DataRegularSeason20242025!$D$3:$D$1315, $A38)+SUMIFS(DataRegularSeason20242025!$AB$3:$AB$1315,DataRegularSeason20242025!$B$3:$B$1315, "&lt;=" &amp; ES$1, DataRegularSeason20242025!$E$3:$E$1315, $A38)</f>
        <v>70</v>
      </c>
      <c r="ET38">
        <f>SUMIFS(DataRegularSeason20242025!$AA$3:$AA$1315,DataRegularSeason20242025!$B$3:$B$1315, "&lt;=" &amp; ET$1, DataRegularSeason20242025!$D$3:$D$1315, $A38)+SUMIFS(DataRegularSeason20242025!$AB$3:$AB$1315,DataRegularSeason20242025!$B$3:$B$1315, "&lt;=" &amp; ET$1, DataRegularSeason20242025!$E$3:$E$1315, $A38)</f>
        <v>70</v>
      </c>
      <c r="EU38">
        <f>SUMIFS(DataRegularSeason20242025!$AA$3:$AA$1315,DataRegularSeason20242025!$B$3:$B$1315, "&lt;=" &amp; EU$1, DataRegularSeason20242025!$D$3:$D$1315, $A38)+SUMIFS(DataRegularSeason20242025!$AB$3:$AB$1315,DataRegularSeason20242025!$B$3:$B$1315, "&lt;=" &amp; EU$1, DataRegularSeason20242025!$E$3:$E$1315, $A38)</f>
        <v>70</v>
      </c>
      <c r="EV38">
        <f>SUMIFS(DataRegularSeason20242025!$AA$3:$AA$1315,DataRegularSeason20242025!$B$3:$B$1315, "&lt;=" &amp; EV$1, DataRegularSeason20242025!$D$3:$D$1315, $A38)+SUMIFS(DataRegularSeason20242025!$AB$3:$AB$1315,DataRegularSeason20242025!$B$3:$B$1315, "&lt;=" &amp; EV$1, DataRegularSeason20242025!$E$3:$E$1315, $A38)</f>
        <v>70</v>
      </c>
      <c r="EW38">
        <f>SUMIFS(DataRegularSeason20242025!$AA$3:$AA$1315,DataRegularSeason20242025!$B$3:$B$1315, "&lt;=" &amp; EW$1, DataRegularSeason20242025!$D$3:$D$1315, $A38)+SUMIFS(DataRegularSeason20242025!$AB$3:$AB$1315,DataRegularSeason20242025!$B$3:$B$1315, "&lt;=" &amp; EW$1, DataRegularSeason20242025!$E$3:$E$1315, $A38)</f>
        <v>70</v>
      </c>
      <c r="EX38">
        <f>SUMIFS(DataRegularSeason20242025!$AA$3:$AA$1315,DataRegularSeason20242025!$B$3:$B$1315, "&lt;=" &amp; EX$1, DataRegularSeason20242025!$D$3:$D$1315, $A38)+SUMIFS(DataRegularSeason20242025!$AB$3:$AB$1315,DataRegularSeason20242025!$B$3:$B$1315, "&lt;=" &amp; EX$1, DataRegularSeason20242025!$E$3:$E$1315, $A38)</f>
        <v>70</v>
      </c>
      <c r="EY38">
        <f>SUMIFS(DataRegularSeason20242025!$AA$3:$AA$1315,DataRegularSeason20242025!$B$3:$B$1315, "&lt;=" &amp; EY$1, DataRegularSeason20242025!$D$3:$D$1315, $A38)+SUMIFS(DataRegularSeason20242025!$AB$3:$AB$1315,DataRegularSeason20242025!$B$3:$B$1315, "&lt;=" &amp; EY$1, DataRegularSeason20242025!$E$3:$E$1315, $A38)</f>
        <v>70</v>
      </c>
      <c r="EZ38">
        <f>SUMIFS(DataRegularSeason20242025!$AA$3:$AA$1315,DataRegularSeason20242025!$B$3:$B$1315, "&lt;=" &amp; EZ$1, DataRegularSeason20242025!$D$3:$D$1315, $A38)+SUMIFS(DataRegularSeason20242025!$AB$3:$AB$1315,DataRegularSeason20242025!$B$3:$B$1315, "&lt;=" &amp; EZ$1, DataRegularSeason20242025!$E$3:$E$1315, $A38)</f>
        <v>70</v>
      </c>
      <c r="FA38">
        <f>SUMIFS(DataRegularSeason20242025!$AA$3:$AA$1315,DataRegularSeason20242025!$B$3:$B$1315, "&lt;=" &amp; FA$1, DataRegularSeason20242025!$D$3:$D$1315, $A38)+SUMIFS(DataRegularSeason20242025!$AB$3:$AB$1315,DataRegularSeason20242025!$B$3:$B$1315, "&lt;=" &amp; FA$1, DataRegularSeason20242025!$E$3:$E$1315, $A38)</f>
        <v>70</v>
      </c>
      <c r="FB38">
        <f>SUMIFS(DataRegularSeason20242025!$AA$3:$AA$1315,DataRegularSeason20242025!$B$3:$B$1315, "&lt;=" &amp; FB$1, DataRegularSeason20242025!$D$3:$D$1315, $A38)+SUMIFS(DataRegularSeason20242025!$AB$3:$AB$1315,DataRegularSeason20242025!$B$3:$B$1315, "&lt;=" &amp; FB$1, DataRegularSeason20242025!$E$3:$E$1315, $A38)</f>
        <v>70</v>
      </c>
      <c r="FC38">
        <f>SUMIFS(DataRegularSeason20242025!$AA$3:$AA$1315,DataRegularSeason20242025!$B$3:$B$1315, "&lt;=" &amp; FC$1, DataRegularSeason20242025!$D$3:$D$1315, $A38)+SUMIFS(DataRegularSeason20242025!$AB$3:$AB$1315,DataRegularSeason20242025!$B$3:$B$1315, "&lt;=" &amp; FC$1, DataRegularSeason20242025!$E$3:$E$1315, $A38)</f>
        <v>70</v>
      </c>
      <c r="FD38">
        <f>SUMIFS(DataRegularSeason20242025!$AA$3:$AA$1315,DataRegularSeason20242025!$B$3:$B$1315, "&lt;=" &amp; FD$1, DataRegularSeason20242025!$D$3:$D$1315, $A38)+SUMIFS(DataRegularSeason20242025!$AB$3:$AB$1315,DataRegularSeason20242025!$B$3:$B$1315, "&lt;=" &amp; FD$1, DataRegularSeason20242025!$E$3:$E$1315, $A38)</f>
        <v>70</v>
      </c>
      <c r="FE38">
        <f>SUMIFS(DataRegularSeason20242025!$AA$3:$AA$1315,DataRegularSeason20242025!$B$3:$B$1315, "&lt;=" &amp; FE$1, DataRegularSeason20242025!$D$3:$D$1315, $A38)+SUMIFS(DataRegularSeason20242025!$AB$3:$AB$1315,DataRegularSeason20242025!$B$3:$B$1315, "&lt;=" &amp; FE$1, DataRegularSeason20242025!$E$3:$E$1315, $A38)</f>
        <v>70</v>
      </c>
      <c r="FF38">
        <f>SUMIFS(DataRegularSeason20242025!$AA$3:$AA$1315,DataRegularSeason20242025!$B$3:$B$1315, "&lt;=" &amp; FF$1, DataRegularSeason20242025!$D$3:$D$1315, $A38)+SUMIFS(DataRegularSeason20242025!$AB$3:$AB$1315,DataRegularSeason20242025!$B$3:$B$1315, "&lt;=" &amp; FF$1, DataRegularSeason20242025!$E$3:$E$1315, $A38)</f>
        <v>70</v>
      </c>
      <c r="FG38">
        <f>SUMIFS(DataRegularSeason20242025!$AA$3:$AA$1315,DataRegularSeason20242025!$B$3:$B$1315, "&lt;=" &amp; FG$1, DataRegularSeason20242025!$D$3:$D$1315, $A38)+SUMIFS(DataRegularSeason20242025!$AB$3:$AB$1315,DataRegularSeason20242025!$B$3:$B$1315, "&lt;=" &amp; FG$1, DataRegularSeason20242025!$E$3:$E$1315, $A38)</f>
        <v>70</v>
      </c>
      <c r="FH38">
        <f>SUMIFS(DataRegularSeason20242025!$AA$3:$AA$1315,DataRegularSeason20242025!$B$3:$B$1315, "&lt;=" &amp; FH$1, DataRegularSeason20242025!$D$3:$D$1315, $A38)+SUMIFS(DataRegularSeason20242025!$AB$3:$AB$1315,DataRegularSeason20242025!$B$3:$B$1315, "&lt;=" &amp; FH$1, DataRegularSeason20242025!$E$3:$E$1315, $A38)</f>
        <v>70</v>
      </c>
      <c r="FI38">
        <f>SUMIFS(DataRegularSeason20242025!$AA$3:$AA$1315,DataRegularSeason20242025!$B$3:$B$1315, "&lt;=" &amp; FI$1, DataRegularSeason20242025!$D$3:$D$1315, $A38)+SUMIFS(DataRegularSeason20242025!$AB$3:$AB$1315,DataRegularSeason20242025!$B$3:$B$1315, "&lt;=" &amp; FI$1, DataRegularSeason20242025!$E$3:$E$1315, $A38)</f>
        <v>70</v>
      </c>
      <c r="FJ38">
        <f>SUMIFS(DataRegularSeason20242025!$AA$3:$AA$1315,DataRegularSeason20242025!$B$3:$B$1315, "&lt;=" &amp; FJ$1, DataRegularSeason20242025!$D$3:$D$1315, $A38)+SUMIFS(DataRegularSeason20242025!$AB$3:$AB$1315,DataRegularSeason20242025!$B$3:$B$1315, "&lt;=" &amp; FJ$1, DataRegularSeason20242025!$E$3:$E$1315, $A38)</f>
        <v>70</v>
      </c>
      <c r="FK38">
        <f>SUMIFS(DataRegularSeason20242025!$AA$3:$AA$1315,DataRegularSeason20242025!$B$3:$B$1315, "&lt;=" &amp; FK$1, DataRegularSeason20242025!$D$3:$D$1315, $A38)+SUMIFS(DataRegularSeason20242025!$AB$3:$AB$1315,DataRegularSeason20242025!$B$3:$B$1315, "&lt;=" &amp; FK$1, DataRegularSeason20242025!$E$3:$E$1315, $A38)</f>
        <v>70</v>
      </c>
      <c r="FL38">
        <f>SUMIFS(DataRegularSeason20242025!$AA$3:$AA$1315,DataRegularSeason20242025!$B$3:$B$1315, "&lt;=" &amp; FL$1, DataRegularSeason20242025!$D$3:$D$1315, $A38)+SUMIFS(DataRegularSeason20242025!$AB$3:$AB$1315,DataRegularSeason20242025!$B$3:$B$1315, "&lt;=" &amp; FL$1, DataRegularSeason20242025!$E$3:$E$1315, $A38)</f>
        <v>70</v>
      </c>
      <c r="FM38">
        <f>SUMIFS(DataRegularSeason20242025!$AA$3:$AA$1315,DataRegularSeason20242025!$B$3:$B$1315, "&lt;=" &amp; FM$1, DataRegularSeason20242025!$D$3:$D$1315, $A38)+SUMIFS(DataRegularSeason20242025!$AB$3:$AB$1315,DataRegularSeason20242025!$B$3:$B$1315, "&lt;=" &amp; FM$1, DataRegularSeason20242025!$E$3:$E$1315, $A38)</f>
        <v>70</v>
      </c>
      <c r="FN38">
        <f>SUMIFS(DataRegularSeason20242025!$AA$3:$AA$1315,DataRegularSeason20242025!$B$3:$B$1315, "&lt;=" &amp; FN$1, DataRegularSeason20242025!$D$3:$D$1315, $A38)+SUMIFS(DataRegularSeason20242025!$AB$3:$AB$1315,DataRegularSeason20242025!$B$3:$B$1315, "&lt;=" &amp; FN$1, DataRegularSeason20242025!$E$3:$E$1315, $A38)</f>
        <v>70</v>
      </c>
      <c r="FO38">
        <f>SUMIFS(DataRegularSeason20242025!$AA$3:$AA$1315,DataRegularSeason20242025!$B$3:$B$1315, "&lt;=" &amp; FO$1, DataRegularSeason20242025!$D$3:$D$1315, $A38)+SUMIFS(DataRegularSeason20242025!$AB$3:$AB$1315,DataRegularSeason20242025!$B$3:$B$1315, "&lt;=" &amp; FO$1, DataRegularSeason20242025!$E$3:$E$1315, $A38)</f>
        <v>70</v>
      </c>
      <c r="FP38">
        <f>SUMIFS(DataRegularSeason20242025!$AA$3:$AA$1315,DataRegularSeason20242025!$B$3:$B$1315, "&lt;=" &amp; FP$1, DataRegularSeason20242025!$D$3:$D$1315, $A38)+SUMIFS(DataRegularSeason20242025!$AB$3:$AB$1315,DataRegularSeason20242025!$B$3:$B$1315, "&lt;=" &amp; FP$1, DataRegularSeason20242025!$E$3:$E$1315, $A38)</f>
        <v>70</v>
      </c>
      <c r="FQ38">
        <f>SUMIFS(DataRegularSeason20242025!$AA$3:$AA$1315,DataRegularSeason20242025!$B$3:$B$1315, "&lt;=" &amp; FQ$1, DataRegularSeason20242025!$D$3:$D$1315, $A38)+SUMIFS(DataRegularSeason20242025!$AB$3:$AB$1315,DataRegularSeason20242025!$B$3:$B$1315, "&lt;=" &amp; FQ$1, DataRegularSeason20242025!$E$3:$E$1315, $A38)</f>
        <v>70</v>
      </c>
      <c r="FR38">
        <f>SUMIFS(DataRegularSeason20242025!$AA$3:$AA$1315,DataRegularSeason20242025!$B$3:$B$1315, "&lt;=" &amp; FR$1, DataRegularSeason20242025!$D$3:$D$1315, $A38)+SUMIFS(DataRegularSeason20242025!$AB$3:$AB$1315,DataRegularSeason20242025!$B$3:$B$1315, "&lt;=" &amp; FR$1, DataRegularSeason20242025!$E$3:$E$1315, $A38)</f>
        <v>70</v>
      </c>
      <c r="FS38">
        <f>SUMIFS(DataRegularSeason20242025!$AA$3:$AA$1315,DataRegularSeason20242025!$B$3:$B$1315, "&lt;=" &amp; FS$1, DataRegularSeason20242025!$D$3:$D$1315, $A38)+SUMIFS(DataRegularSeason20242025!$AB$3:$AB$1315,DataRegularSeason20242025!$B$3:$B$1315, "&lt;=" &amp; FS$1, DataRegularSeason20242025!$E$3:$E$1315, $A38)</f>
        <v>70</v>
      </c>
      <c r="FT38">
        <f>SUMIFS(DataRegularSeason20242025!$AA$3:$AA$1315,DataRegularSeason20242025!$B$3:$B$1315, "&lt;=" &amp; FT$1, DataRegularSeason20242025!$D$3:$D$1315, $A38)+SUMIFS(DataRegularSeason20242025!$AB$3:$AB$1315,DataRegularSeason20242025!$B$3:$B$1315, "&lt;=" &amp; FT$1, DataRegularSeason20242025!$E$3:$E$1315, $A38)</f>
        <v>70</v>
      </c>
      <c r="FU38">
        <f>SUMIFS(DataRegularSeason20242025!$AA$3:$AA$1315,DataRegularSeason20242025!$B$3:$B$1315, "&lt;=" &amp; FU$1, DataRegularSeason20242025!$D$3:$D$1315, $A38)+SUMIFS(DataRegularSeason20242025!$AB$3:$AB$1315,DataRegularSeason20242025!$B$3:$B$1315, "&lt;=" &amp; FU$1, DataRegularSeason20242025!$E$3:$E$1315, $A38)</f>
        <v>70</v>
      </c>
      <c r="FV38">
        <f>SUMIFS(DataRegularSeason20242025!$AA$3:$AA$1315,DataRegularSeason20242025!$B$3:$B$1315, "&lt;=" &amp; FV$1, DataRegularSeason20242025!$D$3:$D$1315, $A38)+SUMIFS(DataRegularSeason20242025!$AB$3:$AB$1315,DataRegularSeason20242025!$B$3:$B$1315, "&lt;=" &amp; FV$1, DataRegularSeason20242025!$E$3:$E$1315, $A38)</f>
        <v>70</v>
      </c>
      <c r="FW38">
        <f>SUMIFS(DataRegularSeason20242025!$AA$3:$AA$1315,DataRegularSeason20242025!$B$3:$B$1315, "&lt;=" &amp; FW$1, DataRegularSeason20242025!$D$3:$D$1315, $A38)+SUMIFS(DataRegularSeason20242025!$AB$3:$AB$1315,DataRegularSeason20242025!$B$3:$B$1315, "&lt;=" &amp; FW$1, DataRegularSeason20242025!$E$3:$E$1315, $A38)</f>
        <v>70</v>
      </c>
      <c r="FX38">
        <f>SUMIFS(DataRegularSeason20242025!$AA$3:$AA$1315,DataRegularSeason20242025!$B$3:$B$1315, "&lt;=" &amp; FX$1, DataRegularSeason20242025!$D$3:$D$1315, $A38)+SUMIFS(DataRegularSeason20242025!$AB$3:$AB$1315,DataRegularSeason20242025!$B$3:$B$1315, "&lt;=" &amp; FX$1, DataRegularSeason20242025!$E$3:$E$1315, $A38)</f>
        <v>70</v>
      </c>
      <c r="FY38">
        <f>SUMIFS(DataRegularSeason20242025!$AA$3:$AA$1315,DataRegularSeason20242025!$B$3:$B$1315, "&lt;=" &amp; FY$1, DataRegularSeason20242025!$D$3:$D$1315, $A38)+SUMIFS(DataRegularSeason20242025!$AB$3:$AB$1315,DataRegularSeason20242025!$B$3:$B$1315, "&lt;=" &amp; FY$1, DataRegularSeason20242025!$E$3:$E$1315, $A38)</f>
        <v>70</v>
      </c>
      <c r="FZ38">
        <f>SUMIFS(DataRegularSeason20242025!$AA$3:$AA$1315,DataRegularSeason20242025!$B$3:$B$1315, "&lt;=" &amp; FZ$1, DataRegularSeason20242025!$D$3:$D$1315, $A38)+SUMIFS(DataRegularSeason20242025!$AB$3:$AB$1315,DataRegularSeason20242025!$B$3:$B$1315, "&lt;=" &amp; FZ$1, DataRegularSeason20242025!$E$3:$E$1315, $A38)</f>
        <v>70</v>
      </c>
      <c r="GA38">
        <f>SUMIFS(DataRegularSeason20242025!$AA$3:$AA$1315,DataRegularSeason20242025!$B$3:$B$1315, "&lt;=" &amp; GA$1, DataRegularSeason20242025!$D$3:$D$1315, $A38)+SUMIFS(DataRegularSeason20242025!$AB$3:$AB$1315,DataRegularSeason20242025!$B$3:$B$1315, "&lt;=" &amp; GA$1, DataRegularSeason20242025!$E$3:$E$1315, $A38)</f>
        <v>70</v>
      </c>
      <c r="GB38">
        <f>SUMIFS(DataRegularSeason20242025!$AA$3:$AA$1315,DataRegularSeason20242025!$B$3:$B$1315, "&lt;=" &amp; GB$1, DataRegularSeason20242025!$D$3:$D$1315, $A38)+SUMIFS(DataRegularSeason20242025!$AB$3:$AB$1315,DataRegularSeason20242025!$B$3:$B$1315, "&lt;=" &amp; GB$1, DataRegularSeason20242025!$E$3:$E$1315, $A38)</f>
        <v>70</v>
      </c>
      <c r="GC38">
        <f>SUMIFS(DataRegularSeason20242025!$AA$3:$AA$1315,DataRegularSeason20242025!$B$3:$B$1315, "&lt;=" &amp; GC$1, DataRegularSeason20242025!$D$3:$D$1315, $A38)+SUMIFS(DataRegularSeason20242025!$AB$3:$AB$1315,DataRegularSeason20242025!$B$3:$B$1315, "&lt;=" &amp; GC$1, DataRegularSeason20242025!$E$3:$E$1315, $A38)</f>
        <v>70</v>
      </c>
      <c r="GD38">
        <f>SUMIFS(DataRegularSeason20242025!$AA$3:$AA$1315,DataRegularSeason20242025!$B$3:$B$1315, "&lt;=" &amp; GD$1, DataRegularSeason20242025!$D$3:$D$1315, $A38)+SUMIFS(DataRegularSeason20242025!$AB$3:$AB$1315,DataRegularSeason20242025!$B$3:$B$1315, "&lt;=" &amp; GD$1, DataRegularSeason20242025!$E$3:$E$1315, $A38)</f>
        <v>70</v>
      </c>
      <c r="GE38">
        <f>SUMIFS(DataRegularSeason20242025!$AA$3:$AA$1315,DataRegularSeason20242025!$B$3:$B$1315, "&lt;=" &amp; GE$1, DataRegularSeason20242025!$D$3:$D$1315, $A38)+SUMIFS(DataRegularSeason20242025!$AB$3:$AB$1315,DataRegularSeason20242025!$B$3:$B$1315, "&lt;=" &amp; GE$1, DataRegularSeason20242025!$E$3:$E$1315, $A38)</f>
        <v>70</v>
      </c>
      <c r="GF38">
        <f>SUMIFS(DataRegularSeason20242025!$AA$3:$AA$1315,DataRegularSeason20242025!$B$3:$B$1315, "&lt;=" &amp; GF$1, DataRegularSeason20242025!$D$3:$D$1315, $A38)+SUMIFS(DataRegularSeason20242025!$AB$3:$AB$1315,DataRegularSeason20242025!$B$3:$B$1315, "&lt;=" &amp; GF$1, DataRegularSeason20242025!$E$3:$E$1315, $A38)</f>
        <v>70</v>
      </c>
      <c r="GG38">
        <f>SUMIFS(DataRegularSeason20242025!$AA$3:$AA$1315,DataRegularSeason20242025!$B$3:$B$1315, "&lt;=" &amp; GG$1, DataRegularSeason20242025!$D$3:$D$1315, $A38)+SUMIFS(DataRegularSeason20242025!$AB$3:$AB$1315,DataRegularSeason20242025!$B$3:$B$1315, "&lt;=" &amp; GG$1, DataRegularSeason20242025!$E$3:$E$1315, $A38)</f>
        <v>70</v>
      </c>
      <c r="GH38">
        <f>SUMIFS(DataRegularSeason20242025!$AA$3:$AA$1315,DataRegularSeason20242025!$B$3:$B$1315, "&lt;=" &amp; GH$1, DataRegularSeason20242025!$D$3:$D$1315, $A38)+SUMIFS(DataRegularSeason20242025!$AB$3:$AB$1315,DataRegularSeason20242025!$B$3:$B$1315, "&lt;=" &amp; GH$1, DataRegularSeason20242025!$E$3:$E$1315, $A38)</f>
        <v>70</v>
      </c>
      <c r="GI38">
        <f>SUMIFS(DataRegularSeason20242025!$AA$3:$AA$1315,DataRegularSeason20242025!$B$3:$B$1315, "&lt;=" &amp; GI$1, DataRegularSeason20242025!$D$3:$D$1315, $A38)+SUMIFS(DataRegularSeason20242025!$AB$3:$AB$1315,DataRegularSeason20242025!$B$3:$B$1315, "&lt;=" &amp; GI$1, DataRegularSeason20242025!$E$3:$E$1315, $A38)</f>
        <v>70</v>
      </c>
      <c r="GJ38">
        <f>SUMIFS(DataRegularSeason20242025!$AA$3:$AA$1315,DataRegularSeason20242025!$B$3:$B$1315, "&lt;=" &amp; GJ$1, DataRegularSeason20242025!$D$3:$D$1315, $A38)+SUMIFS(DataRegularSeason20242025!$AB$3:$AB$1315,DataRegularSeason20242025!$B$3:$B$1315, "&lt;=" &amp; GJ$1, DataRegularSeason20242025!$E$3:$E$1315, $A38)</f>
        <v>70</v>
      </c>
      <c r="GK38">
        <f>SUMIFS(DataRegularSeason20242025!$AA$3:$AA$1315,DataRegularSeason20242025!$B$3:$B$1315, "&lt;=" &amp; GK$1, DataRegularSeason20242025!$D$3:$D$1315, $A38)+SUMIFS(DataRegularSeason20242025!$AB$3:$AB$1315,DataRegularSeason20242025!$B$3:$B$1315, "&lt;=" &amp; GK$1, DataRegularSeason20242025!$E$3:$E$1315, $A38)</f>
        <v>70</v>
      </c>
      <c r="GL38">
        <f>SUMIFS(DataRegularSeason20242025!$AA$3:$AA$1315,DataRegularSeason20242025!$B$3:$B$1315, "&lt;=" &amp; GL$1, DataRegularSeason20242025!$D$3:$D$1315, $A38)+SUMIFS(DataRegularSeason20242025!$AB$3:$AB$1315,DataRegularSeason20242025!$B$3:$B$1315, "&lt;=" &amp; GL$1, DataRegularSeason20242025!$E$3:$E$1315, $A38)</f>
        <v>70</v>
      </c>
      <c r="GM38">
        <f>SUMIFS(DataRegularSeason20242025!$AA$3:$AA$1315,DataRegularSeason20242025!$B$3:$B$1315, "&lt;=" &amp; GM$1, DataRegularSeason20242025!$D$3:$D$1315, $A38)+SUMIFS(DataRegularSeason20242025!$AB$3:$AB$1315,DataRegularSeason20242025!$B$3:$B$1315, "&lt;=" &amp; GM$1, DataRegularSeason20242025!$E$3:$E$1315, $A38)</f>
        <v>70</v>
      </c>
      <c r="GN38">
        <f>SUMIFS(DataRegularSeason20242025!$AA$3:$AA$1315,DataRegularSeason20242025!$B$3:$B$1315, "&lt;=" &amp; GN$1, DataRegularSeason20242025!$D$3:$D$1315, $A38)+SUMIFS(DataRegularSeason20242025!$AB$3:$AB$1315,DataRegularSeason20242025!$B$3:$B$1315, "&lt;=" &amp; GN$1, DataRegularSeason20242025!$E$3:$E$1315, $A38)</f>
        <v>70</v>
      </c>
      <c r="GO38">
        <f>SUMIFS(DataRegularSeason20242025!$AA$3:$AA$1315,DataRegularSeason20242025!$B$3:$B$1315, "&lt;=" &amp; GO$1, DataRegularSeason20242025!$D$3:$D$1315, $A38)+SUMIFS(DataRegularSeason20242025!$AB$3:$AB$1315,DataRegularSeason20242025!$B$3:$B$1315, "&lt;=" &amp; GO$1, DataRegularSeason20242025!$E$3:$E$1315, $A38)</f>
        <v>70</v>
      </c>
      <c r="GP38">
        <f>SUMIFS(DataRegularSeason20242025!$AA$3:$AA$1315,DataRegularSeason20242025!$B$3:$B$1315, "&lt;=" &amp; GP$1, DataRegularSeason20242025!$D$3:$D$1315, $A38)+SUMIFS(DataRegularSeason20242025!$AB$3:$AB$1315,DataRegularSeason20242025!$B$3:$B$1315, "&lt;=" &amp; GP$1, DataRegularSeason20242025!$E$3:$E$1315, $A38)</f>
        <v>70</v>
      </c>
      <c r="GQ38">
        <f>SUMIFS(DataRegularSeason20242025!$AA$3:$AA$1315,DataRegularSeason20242025!$B$3:$B$1315, "&lt;=" &amp; GQ$1, DataRegularSeason20242025!$D$3:$D$1315, $A38)+SUMIFS(DataRegularSeason20242025!$AB$3:$AB$1315,DataRegularSeason20242025!$B$3:$B$1315, "&lt;=" &amp; GQ$1, DataRegularSeason20242025!$E$3:$E$1315, $A38)</f>
        <v>70</v>
      </c>
      <c r="GR38">
        <f>SUMIFS(DataRegularSeason20242025!$AA$3:$AA$1315,DataRegularSeason20242025!$B$3:$B$1315, "&lt;=" &amp; GR$1, DataRegularSeason20242025!$D$3:$D$1315, $A38)+SUMIFS(DataRegularSeason20242025!$AB$3:$AB$1315,DataRegularSeason20242025!$B$3:$B$1315, "&lt;=" &amp; GR$1, DataRegularSeason20242025!$E$3:$E$1315, $A38)</f>
        <v>70</v>
      </c>
      <c r="GS38">
        <f>SUMIFS(DataRegularSeason20242025!$AA$3:$AA$1315,DataRegularSeason20242025!$B$3:$B$1315, "&lt;=" &amp; GS$1, DataRegularSeason20242025!$D$3:$D$1315, $A38)+SUMIFS(DataRegularSeason20242025!$AB$3:$AB$1315,DataRegularSeason20242025!$B$3:$B$1315, "&lt;=" &amp; GS$1, DataRegularSeason20242025!$E$3:$E$1315, $A38)</f>
        <v>70</v>
      </c>
      <c r="GT38">
        <f>SUMIFS(DataRegularSeason20242025!$AA$3:$AA$1315,DataRegularSeason20242025!$B$3:$B$1315, "&lt;=" &amp; GT$1, DataRegularSeason20242025!$D$3:$D$1315, $A38)+SUMIFS(DataRegularSeason20242025!$AB$3:$AB$1315,DataRegularSeason20242025!$B$3:$B$1315, "&lt;=" &amp; GT$1, DataRegularSeason20242025!$E$3:$E$1315, $A38)</f>
        <v>70</v>
      </c>
      <c r="GU38">
        <f>SUMIFS(DataRegularSeason20242025!$AA$3:$AA$1315,DataRegularSeason20242025!$B$3:$B$1315, "&lt;=" &amp; GU$1, DataRegularSeason20242025!$D$3:$D$1315, $A38)+SUMIFS(DataRegularSeason20242025!$AB$3:$AB$1315,DataRegularSeason20242025!$B$3:$B$1315, "&lt;=" &amp; GU$1, DataRegularSeason20242025!$E$3:$E$1315, $A38)</f>
        <v>70</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80</v>
      </c>
      <c r="EQ46">
        <f>SUMIFS(DataRegularSeason20242025!$AA$3:$AA$1315,DataRegularSeason20242025!$B$3:$B$1315, "&lt;=" &amp; EQ$1, DataRegularSeason20242025!$D$3:$D$1315, $A46)+SUMIFS(DataRegularSeason20242025!$AB$3:$AB$1315,DataRegularSeason20242025!$B$3:$B$1315, "&lt;=" &amp; EQ$1, DataRegularSeason20242025!$E$3:$E$1315, $A46)</f>
        <v>80</v>
      </c>
      <c r="ER46">
        <f>SUMIFS(DataRegularSeason20242025!$AA$3:$AA$1315,DataRegularSeason20242025!$B$3:$B$1315, "&lt;=" &amp; ER$1, DataRegularSeason20242025!$D$3:$D$1315, $A46)+SUMIFS(DataRegularSeason20242025!$AB$3:$AB$1315,DataRegularSeason20242025!$B$3:$B$1315, "&lt;=" &amp; ER$1, DataRegularSeason20242025!$E$3:$E$1315, $A46)</f>
        <v>80</v>
      </c>
      <c r="ES46">
        <f>SUMIFS(DataRegularSeason20242025!$AA$3:$AA$1315,DataRegularSeason20242025!$B$3:$B$1315, "&lt;=" &amp; ES$1, DataRegularSeason20242025!$D$3:$D$1315, $A46)+SUMIFS(DataRegularSeason20242025!$AB$3:$AB$1315,DataRegularSeason20242025!$B$3:$B$1315, "&lt;=" &amp; ES$1, DataRegularSeason20242025!$E$3:$E$1315, $A46)</f>
        <v>80</v>
      </c>
      <c r="ET46">
        <f>SUMIFS(DataRegularSeason20242025!$AA$3:$AA$1315,DataRegularSeason20242025!$B$3:$B$1315, "&lt;=" &amp; ET$1, DataRegularSeason20242025!$D$3:$D$1315, $A46)+SUMIFS(DataRegularSeason20242025!$AB$3:$AB$1315,DataRegularSeason20242025!$B$3:$B$1315, "&lt;=" &amp; ET$1, DataRegularSeason20242025!$E$3:$E$1315, $A46)</f>
        <v>80</v>
      </c>
      <c r="EU46">
        <f>SUMIFS(DataRegularSeason20242025!$AA$3:$AA$1315,DataRegularSeason20242025!$B$3:$B$1315, "&lt;=" &amp; EU$1, DataRegularSeason20242025!$D$3:$D$1315, $A46)+SUMIFS(DataRegularSeason20242025!$AB$3:$AB$1315,DataRegularSeason20242025!$B$3:$B$1315, "&lt;=" &amp; EU$1, DataRegularSeason20242025!$E$3:$E$1315, $A46)</f>
        <v>80</v>
      </c>
      <c r="EV46">
        <f>SUMIFS(DataRegularSeason20242025!$AA$3:$AA$1315,DataRegularSeason20242025!$B$3:$B$1315, "&lt;=" &amp; EV$1, DataRegularSeason20242025!$D$3:$D$1315, $A46)+SUMIFS(DataRegularSeason20242025!$AB$3:$AB$1315,DataRegularSeason20242025!$B$3:$B$1315, "&lt;=" &amp; EV$1, DataRegularSeason20242025!$E$3:$E$1315, $A46)</f>
        <v>80</v>
      </c>
      <c r="EW46">
        <f>SUMIFS(DataRegularSeason20242025!$AA$3:$AA$1315,DataRegularSeason20242025!$B$3:$B$1315, "&lt;=" &amp; EW$1, DataRegularSeason20242025!$D$3:$D$1315, $A46)+SUMIFS(DataRegularSeason20242025!$AB$3:$AB$1315,DataRegularSeason20242025!$B$3:$B$1315, "&lt;=" &amp; EW$1, DataRegularSeason20242025!$E$3:$E$1315, $A46)</f>
        <v>80</v>
      </c>
      <c r="EX46">
        <f>SUMIFS(DataRegularSeason20242025!$AA$3:$AA$1315,DataRegularSeason20242025!$B$3:$B$1315, "&lt;=" &amp; EX$1, DataRegularSeason20242025!$D$3:$D$1315, $A46)+SUMIFS(DataRegularSeason20242025!$AB$3:$AB$1315,DataRegularSeason20242025!$B$3:$B$1315, "&lt;=" &amp; EX$1, DataRegularSeason20242025!$E$3:$E$1315, $A46)</f>
        <v>80</v>
      </c>
      <c r="EY46">
        <f>SUMIFS(DataRegularSeason20242025!$AA$3:$AA$1315,DataRegularSeason20242025!$B$3:$B$1315, "&lt;=" &amp; EY$1, DataRegularSeason20242025!$D$3:$D$1315, $A46)+SUMIFS(DataRegularSeason20242025!$AB$3:$AB$1315,DataRegularSeason20242025!$B$3:$B$1315, "&lt;=" &amp; EY$1, DataRegularSeason20242025!$E$3:$E$1315, $A46)</f>
        <v>80</v>
      </c>
      <c r="EZ46">
        <f>SUMIFS(DataRegularSeason20242025!$AA$3:$AA$1315,DataRegularSeason20242025!$B$3:$B$1315, "&lt;=" &amp; EZ$1, DataRegularSeason20242025!$D$3:$D$1315, $A46)+SUMIFS(DataRegularSeason20242025!$AB$3:$AB$1315,DataRegularSeason20242025!$B$3:$B$1315, "&lt;=" &amp; EZ$1, DataRegularSeason20242025!$E$3:$E$1315, $A46)</f>
        <v>80</v>
      </c>
      <c r="FA46">
        <f>SUMIFS(DataRegularSeason20242025!$AA$3:$AA$1315,DataRegularSeason20242025!$B$3:$B$1315, "&lt;=" &amp; FA$1, DataRegularSeason20242025!$D$3:$D$1315, $A46)+SUMIFS(DataRegularSeason20242025!$AB$3:$AB$1315,DataRegularSeason20242025!$B$3:$B$1315, "&lt;=" &amp; FA$1, DataRegularSeason20242025!$E$3:$E$1315, $A46)</f>
        <v>80</v>
      </c>
      <c r="FB46">
        <f>SUMIFS(DataRegularSeason20242025!$AA$3:$AA$1315,DataRegularSeason20242025!$B$3:$B$1315, "&lt;=" &amp; FB$1, DataRegularSeason20242025!$D$3:$D$1315, $A46)+SUMIFS(DataRegularSeason20242025!$AB$3:$AB$1315,DataRegularSeason20242025!$B$3:$B$1315, "&lt;=" &amp; FB$1, DataRegularSeason20242025!$E$3:$E$1315, $A46)</f>
        <v>80</v>
      </c>
      <c r="FC46">
        <f>SUMIFS(DataRegularSeason20242025!$AA$3:$AA$1315,DataRegularSeason20242025!$B$3:$B$1315, "&lt;=" &amp; FC$1, DataRegularSeason20242025!$D$3:$D$1315, $A46)+SUMIFS(DataRegularSeason20242025!$AB$3:$AB$1315,DataRegularSeason20242025!$B$3:$B$1315, "&lt;=" &amp; FC$1, DataRegularSeason20242025!$E$3:$E$1315, $A46)</f>
        <v>80</v>
      </c>
      <c r="FD46">
        <f>SUMIFS(DataRegularSeason20242025!$AA$3:$AA$1315,DataRegularSeason20242025!$B$3:$B$1315, "&lt;=" &amp; FD$1, DataRegularSeason20242025!$D$3:$D$1315, $A46)+SUMIFS(DataRegularSeason20242025!$AB$3:$AB$1315,DataRegularSeason20242025!$B$3:$B$1315, "&lt;=" &amp; FD$1, DataRegularSeason20242025!$E$3:$E$1315, $A46)</f>
        <v>80</v>
      </c>
      <c r="FE46">
        <f>SUMIFS(DataRegularSeason20242025!$AA$3:$AA$1315,DataRegularSeason20242025!$B$3:$B$1315, "&lt;=" &amp; FE$1, DataRegularSeason20242025!$D$3:$D$1315, $A46)+SUMIFS(DataRegularSeason20242025!$AB$3:$AB$1315,DataRegularSeason20242025!$B$3:$B$1315, "&lt;=" &amp; FE$1, DataRegularSeason20242025!$E$3:$E$1315, $A46)</f>
        <v>80</v>
      </c>
      <c r="FF46">
        <f>SUMIFS(DataRegularSeason20242025!$AA$3:$AA$1315,DataRegularSeason20242025!$B$3:$B$1315, "&lt;=" &amp; FF$1, DataRegularSeason20242025!$D$3:$D$1315, $A46)+SUMIFS(DataRegularSeason20242025!$AB$3:$AB$1315,DataRegularSeason20242025!$B$3:$B$1315, "&lt;=" &amp; FF$1, DataRegularSeason20242025!$E$3:$E$1315, $A46)</f>
        <v>80</v>
      </c>
      <c r="FG46">
        <f>SUMIFS(DataRegularSeason20242025!$AA$3:$AA$1315,DataRegularSeason20242025!$B$3:$B$1315, "&lt;=" &amp; FG$1, DataRegularSeason20242025!$D$3:$D$1315, $A46)+SUMIFS(DataRegularSeason20242025!$AB$3:$AB$1315,DataRegularSeason20242025!$B$3:$B$1315, "&lt;=" &amp; FG$1, DataRegularSeason20242025!$E$3:$E$1315, $A46)</f>
        <v>80</v>
      </c>
      <c r="FH46">
        <f>SUMIFS(DataRegularSeason20242025!$AA$3:$AA$1315,DataRegularSeason20242025!$B$3:$B$1315, "&lt;=" &amp; FH$1, DataRegularSeason20242025!$D$3:$D$1315, $A46)+SUMIFS(DataRegularSeason20242025!$AB$3:$AB$1315,DataRegularSeason20242025!$B$3:$B$1315, "&lt;=" &amp; FH$1, DataRegularSeason20242025!$E$3:$E$1315, $A46)</f>
        <v>80</v>
      </c>
      <c r="FI46">
        <f>SUMIFS(DataRegularSeason20242025!$AA$3:$AA$1315,DataRegularSeason20242025!$B$3:$B$1315, "&lt;=" &amp; FI$1, DataRegularSeason20242025!$D$3:$D$1315, $A46)+SUMIFS(DataRegularSeason20242025!$AB$3:$AB$1315,DataRegularSeason20242025!$B$3:$B$1315, "&lt;=" &amp; FI$1, DataRegularSeason20242025!$E$3:$E$1315, $A46)</f>
        <v>80</v>
      </c>
      <c r="FJ46">
        <f>SUMIFS(DataRegularSeason20242025!$AA$3:$AA$1315,DataRegularSeason20242025!$B$3:$B$1315, "&lt;=" &amp; FJ$1, DataRegularSeason20242025!$D$3:$D$1315, $A46)+SUMIFS(DataRegularSeason20242025!$AB$3:$AB$1315,DataRegularSeason20242025!$B$3:$B$1315, "&lt;=" &amp; FJ$1, DataRegularSeason20242025!$E$3:$E$1315, $A46)</f>
        <v>80</v>
      </c>
      <c r="FK46">
        <f>SUMIFS(DataRegularSeason20242025!$AA$3:$AA$1315,DataRegularSeason20242025!$B$3:$B$1315, "&lt;=" &amp; FK$1, DataRegularSeason20242025!$D$3:$D$1315, $A46)+SUMIFS(DataRegularSeason20242025!$AB$3:$AB$1315,DataRegularSeason20242025!$B$3:$B$1315, "&lt;=" &amp; FK$1, DataRegularSeason20242025!$E$3:$E$1315, $A46)</f>
        <v>80</v>
      </c>
      <c r="FL46">
        <f>SUMIFS(DataRegularSeason20242025!$AA$3:$AA$1315,DataRegularSeason20242025!$B$3:$B$1315, "&lt;=" &amp; FL$1, DataRegularSeason20242025!$D$3:$D$1315, $A46)+SUMIFS(DataRegularSeason20242025!$AB$3:$AB$1315,DataRegularSeason20242025!$B$3:$B$1315, "&lt;=" &amp; FL$1, DataRegularSeason20242025!$E$3:$E$1315, $A46)</f>
        <v>80</v>
      </c>
      <c r="FM46">
        <f>SUMIFS(DataRegularSeason20242025!$AA$3:$AA$1315,DataRegularSeason20242025!$B$3:$B$1315, "&lt;=" &amp; FM$1, DataRegularSeason20242025!$D$3:$D$1315, $A46)+SUMIFS(DataRegularSeason20242025!$AB$3:$AB$1315,DataRegularSeason20242025!$B$3:$B$1315, "&lt;=" &amp; FM$1, DataRegularSeason20242025!$E$3:$E$1315, $A46)</f>
        <v>80</v>
      </c>
      <c r="FN46">
        <f>SUMIFS(DataRegularSeason20242025!$AA$3:$AA$1315,DataRegularSeason20242025!$B$3:$B$1315, "&lt;=" &amp; FN$1, DataRegularSeason20242025!$D$3:$D$1315, $A46)+SUMIFS(DataRegularSeason20242025!$AB$3:$AB$1315,DataRegularSeason20242025!$B$3:$B$1315, "&lt;=" &amp; FN$1, DataRegularSeason20242025!$E$3:$E$1315, $A46)</f>
        <v>80</v>
      </c>
      <c r="FO46">
        <f>SUMIFS(DataRegularSeason20242025!$AA$3:$AA$1315,DataRegularSeason20242025!$B$3:$B$1315, "&lt;=" &amp; FO$1, DataRegularSeason20242025!$D$3:$D$1315, $A46)+SUMIFS(DataRegularSeason20242025!$AB$3:$AB$1315,DataRegularSeason20242025!$B$3:$B$1315, "&lt;=" &amp; FO$1, DataRegularSeason20242025!$E$3:$E$1315, $A46)</f>
        <v>80</v>
      </c>
      <c r="FP46">
        <f>SUMIFS(DataRegularSeason20242025!$AA$3:$AA$1315,DataRegularSeason20242025!$B$3:$B$1315, "&lt;=" &amp; FP$1, DataRegularSeason20242025!$D$3:$D$1315, $A46)+SUMIFS(DataRegularSeason20242025!$AB$3:$AB$1315,DataRegularSeason20242025!$B$3:$B$1315, "&lt;=" &amp; FP$1, DataRegularSeason20242025!$E$3:$E$1315, $A46)</f>
        <v>80</v>
      </c>
      <c r="FQ46">
        <f>SUMIFS(DataRegularSeason20242025!$AA$3:$AA$1315,DataRegularSeason20242025!$B$3:$B$1315, "&lt;=" &amp; FQ$1, DataRegularSeason20242025!$D$3:$D$1315, $A46)+SUMIFS(DataRegularSeason20242025!$AB$3:$AB$1315,DataRegularSeason20242025!$B$3:$B$1315, "&lt;=" &amp; FQ$1, DataRegularSeason20242025!$E$3:$E$1315, $A46)</f>
        <v>80</v>
      </c>
      <c r="FR46">
        <f>SUMIFS(DataRegularSeason20242025!$AA$3:$AA$1315,DataRegularSeason20242025!$B$3:$B$1315, "&lt;=" &amp; FR$1, DataRegularSeason20242025!$D$3:$D$1315, $A46)+SUMIFS(DataRegularSeason20242025!$AB$3:$AB$1315,DataRegularSeason20242025!$B$3:$B$1315, "&lt;=" &amp; FR$1, DataRegularSeason20242025!$E$3:$E$1315, $A46)</f>
        <v>80</v>
      </c>
      <c r="FS46">
        <f>SUMIFS(DataRegularSeason20242025!$AA$3:$AA$1315,DataRegularSeason20242025!$B$3:$B$1315, "&lt;=" &amp; FS$1, DataRegularSeason20242025!$D$3:$D$1315, $A46)+SUMIFS(DataRegularSeason20242025!$AB$3:$AB$1315,DataRegularSeason20242025!$B$3:$B$1315, "&lt;=" &amp; FS$1, DataRegularSeason20242025!$E$3:$E$1315, $A46)</f>
        <v>80</v>
      </c>
      <c r="FT46">
        <f>SUMIFS(DataRegularSeason20242025!$AA$3:$AA$1315,DataRegularSeason20242025!$B$3:$B$1315, "&lt;=" &amp; FT$1, DataRegularSeason20242025!$D$3:$D$1315, $A46)+SUMIFS(DataRegularSeason20242025!$AB$3:$AB$1315,DataRegularSeason20242025!$B$3:$B$1315, "&lt;=" &amp; FT$1, DataRegularSeason20242025!$E$3:$E$1315, $A46)</f>
        <v>80</v>
      </c>
      <c r="FU46">
        <f>SUMIFS(DataRegularSeason20242025!$AA$3:$AA$1315,DataRegularSeason20242025!$B$3:$B$1315, "&lt;=" &amp; FU$1, DataRegularSeason20242025!$D$3:$D$1315, $A46)+SUMIFS(DataRegularSeason20242025!$AB$3:$AB$1315,DataRegularSeason20242025!$B$3:$B$1315, "&lt;=" &amp; FU$1, DataRegularSeason20242025!$E$3:$E$1315, $A46)</f>
        <v>80</v>
      </c>
      <c r="FV46">
        <f>SUMIFS(DataRegularSeason20242025!$AA$3:$AA$1315,DataRegularSeason20242025!$B$3:$B$1315, "&lt;=" &amp; FV$1, DataRegularSeason20242025!$D$3:$D$1315, $A46)+SUMIFS(DataRegularSeason20242025!$AB$3:$AB$1315,DataRegularSeason20242025!$B$3:$B$1315, "&lt;=" &amp; FV$1, DataRegularSeason20242025!$E$3:$E$1315, $A46)</f>
        <v>80</v>
      </c>
      <c r="FW46">
        <f>SUMIFS(DataRegularSeason20242025!$AA$3:$AA$1315,DataRegularSeason20242025!$B$3:$B$1315, "&lt;=" &amp; FW$1, DataRegularSeason20242025!$D$3:$D$1315, $A46)+SUMIFS(DataRegularSeason20242025!$AB$3:$AB$1315,DataRegularSeason20242025!$B$3:$B$1315, "&lt;=" &amp; FW$1, DataRegularSeason20242025!$E$3:$E$1315, $A46)</f>
        <v>80</v>
      </c>
      <c r="FX46">
        <f>SUMIFS(DataRegularSeason20242025!$AA$3:$AA$1315,DataRegularSeason20242025!$B$3:$B$1315, "&lt;=" &amp; FX$1, DataRegularSeason20242025!$D$3:$D$1315, $A46)+SUMIFS(DataRegularSeason20242025!$AB$3:$AB$1315,DataRegularSeason20242025!$B$3:$B$1315, "&lt;=" &amp; FX$1, DataRegularSeason20242025!$E$3:$E$1315, $A46)</f>
        <v>80</v>
      </c>
      <c r="FY46">
        <f>SUMIFS(DataRegularSeason20242025!$AA$3:$AA$1315,DataRegularSeason20242025!$B$3:$B$1315, "&lt;=" &amp; FY$1, DataRegularSeason20242025!$D$3:$D$1315, $A46)+SUMIFS(DataRegularSeason20242025!$AB$3:$AB$1315,DataRegularSeason20242025!$B$3:$B$1315, "&lt;=" &amp; FY$1, DataRegularSeason20242025!$E$3:$E$1315, $A46)</f>
        <v>80</v>
      </c>
      <c r="FZ46">
        <f>SUMIFS(DataRegularSeason20242025!$AA$3:$AA$1315,DataRegularSeason20242025!$B$3:$B$1315, "&lt;=" &amp; FZ$1, DataRegularSeason20242025!$D$3:$D$1315, $A46)+SUMIFS(DataRegularSeason20242025!$AB$3:$AB$1315,DataRegularSeason20242025!$B$3:$B$1315, "&lt;=" &amp; FZ$1, DataRegularSeason20242025!$E$3:$E$1315, $A46)</f>
        <v>80</v>
      </c>
      <c r="GA46">
        <f>SUMIFS(DataRegularSeason20242025!$AA$3:$AA$1315,DataRegularSeason20242025!$B$3:$B$1315, "&lt;=" &amp; GA$1, DataRegularSeason20242025!$D$3:$D$1315, $A46)+SUMIFS(DataRegularSeason20242025!$AB$3:$AB$1315,DataRegularSeason20242025!$B$3:$B$1315, "&lt;=" &amp; GA$1, DataRegularSeason20242025!$E$3:$E$1315, $A46)</f>
        <v>80</v>
      </c>
      <c r="GB46">
        <f>SUMIFS(DataRegularSeason20242025!$AA$3:$AA$1315,DataRegularSeason20242025!$B$3:$B$1315, "&lt;=" &amp; GB$1, DataRegularSeason20242025!$D$3:$D$1315, $A46)+SUMIFS(DataRegularSeason20242025!$AB$3:$AB$1315,DataRegularSeason20242025!$B$3:$B$1315, "&lt;=" &amp; GB$1, DataRegularSeason20242025!$E$3:$E$1315, $A46)</f>
        <v>80</v>
      </c>
      <c r="GC46">
        <f>SUMIFS(DataRegularSeason20242025!$AA$3:$AA$1315,DataRegularSeason20242025!$B$3:$B$1315, "&lt;=" &amp; GC$1, DataRegularSeason20242025!$D$3:$D$1315, $A46)+SUMIFS(DataRegularSeason20242025!$AB$3:$AB$1315,DataRegularSeason20242025!$B$3:$B$1315, "&lt;=" &amp; GC$1, DataRegularSeason20242025!$E$3:$E$1315, $A46)</f>
        <v>80</v>
      </c>
      <c r="GD46">
        <f>SUMIFS(DataRegularSeason20242025!$AA$3:$AA$1315,DataRegularSeason20242025!$B$3:$B$1315, "&lt;=" &amp; GD$1, DataRegularSeason20242025!$D$3:$D$1315, $A46)+SUMIFS(DataRegularSeason20242025!$AB$3:$AB$1315,DataRegularSeason20242025!$B$3:$B$1315, "&lt;=" &amp; GD$1, DataRegularSeason20242025!$E$3:$E$1315, $A46)</f>
        <v>80</v>
      </c>
      <c r="GE46">
        <f>SUMIFS(DataRegularSeason20242025!$AA$3:$AA$1315,DataRegularSeason20242025!$B$3:$B$1315, "&lt;=" &amp; GE$1, DataRegularSeason20242025!$D$3:$D$1315, $A46)+SUMIFS(DataRegularSeason20242025!$AB$3:$AB$1315,DataRegularSeason20242025!$B$3:$B$1315, "&lt;=" &amp; GE$1, DataRegularSeason20242025!$E$3:$E$1315, $A46)</f>
        <v>80</v>
      </c>
      <c r="GF46">
        <f>SUMIFS(DataRegularSeason20242025!$AA$3:$AA$1315,DataRegularSeason20242025!$B$3:$B$1315, "&lt;=" &amp; GF$1, DataRegularSeason20242025!$D$3:$D$1315, $A46)+SUMIFS(DataRegularSeason20242025!$AB$3:$AB$1315,DataRegularSeason20242025!$B$3:$B$1315, "&lt;=" &amp; GF$1, DataRegularSeason20242025!$E$3:$E$1315, $A46)</f>
        <v>80</v>
      </c>
      <c r="GG46">
        <f>SUMIFS(DataRegularSeason20242025!$AA$3:$AA$1315,DataRegularSeason20242025!$B$3:$B$1315, "&lt;=" &amp; GG$1, DataRegularSeason20242025!$D$3:$D$1315, $A46)+SUMIFS(DataRegularSeason20242025!$AB$3:$AB$1315,DataRegularSeason20242025!$B$3:$B$1315, "&lt;=" &amp; GG$1, DataRegularSeason20242025!$E$3:$E$1315, $A46)</f>
        <v>80</v>
      </c>
      <c r="GH46">
        <f>SUMIFS(DataRegularSeason20242025!$AA$3:$AA$1315,DataRegularSeason20242025!$B$3:$B$1315, "&lt;=" &amp; GH$1, DataRegularSeason20242025!$D$3:$D$1315, $A46)+SUMIFS(DataRegularSeason20242025!$AB$3:$AB$1315,DataRegularSeason20242025!$B$3:$B$1315, "&lt;=" &amp; GH$1, DataRegularSeason20242025!$E$3:$E$1315, $A46)</f>
        <v>80</v>
      </c>
      <c r="GI46">
        <f>SUMIFS(DataRegularSeason20242025!$AA$3:$AA$1315,DataRegularSeason20242025!$B$3:$B$1315, "&lt;=" &amp; GI$1, DataRegularSeason20242025!$D$3:$D$1315, $A46)+SUMIFS(DataRegularSeason20242025!$AB$3:$AB$1315,DataRegularSeason20242025!$B$3:$B$1315, "&lt;=" &amp; GI$1, DataRegularSeason20242025!$E$3:$E$1315, $A46)</f>
        <v>80</v>
      </c>
      <c r="GJ46">
        <f>SUMIFS(DataRegularSeason20242025!$AA$3:$AA$1315,DataRegularSeason20242025!$B$3:$B$1315, "&lt;=" &amp; GJ$1, DataRegularSeason20242025!$D$3:$D$1315, $A46)+SUMIFS(DataRegularSeason20242025!$AB$3:$AB$1315,DataRegularSeason20242025!$B$3:$B$1315, "&lt;=" &amp; GJ$1, DataRegularSeason20242025!$E$3:$E$1315, $A46)</f>
        <v>80</v>
      </c>
      <c r="GK46">
        <f>SUMIFS(DataRegularSeason20242025!$AA$3:$AA$1315,DataRegularSeason20242025!$B$3:$B$1315, "&lt;=" &amp; GK$1, DataRegularSeason20242025!$D$3:$D$1315, $A46)+SUMIFS(DataRegularSeason20242025!$AB$3:$AB$1315,DataRegularSeason20242025!$B$3:$B$1315, "&lt;=" &amp; GK$1, DataRegularSeason20242025!$E$3:$E$1315, $A46)</f>
        <v>80</v>
      </c>
      <c r="GL46">
        <f>SUMIFS(DataRegularSeason20242025!$AA$3:$AA$1315,DataRegularSeason20242025!$B$3:$B$1315, "&lt;=" &amp; GL$1, DataRegularSeason20242025!$D$3:$D$1315, $A46)+SUMIFS(DataRegularSeason20242025!$AB$3:$AB$1315,DataRegularSeason20242025!$B$3:$B$1315, "&lt;=" &amp; GL$1, DataRegularSeason20242025!$E$3:$E$1315, $A46)</f>
        <v>80</v>
      </c>
      <c r="GM46">
        <f>SUMIFS(DataRegularSeason20242025!$AA$3:$AA$1315,DataRegularSeason20242025!$B$3:$B$1315, "&lt;=" &amp; GM$1, DataRegularSeason20242025!$D$3:$D$1315, $A46)+SUMIFS(DataRegularSeason20242025!$AB$3:$AB$1315,DataRegularSeason20242025!$B$3:$B$1315, "&lt;=" &amp; GM$1, DataRegularSeason20242025!$E$3:$E$1315, $A46)</f>
        <v>80</v>
      </c>
      <c r="GN46">
        <f>SUMIFS(DataRegularSeason20242025!$AA$3:$AA$1315,DataRegularSeason20242025!$B$3:$B$1315, "&lt;=" &amp; GN$1, DataRegularSeason20242025!$D$3:$D$1315, $A46)+SUMIFS(DataRegularSeason20242025!$AB$3:$AB$1315,DataRegularSeason20242025!$B$3:$B$1315, "&lt;=" &amp; GN$1, DataRegularSeason20242025!$E$3:$E$1315, $A46)</f>
        <v>80</v>
      </c>
      <c r="GO46">
        <f>SUMIFS(DataRegularSeason20242025!$AA$3:$AA$1315,DataRegularSeason20242025!$B$3:$B$1315, "&lt;=" &amp; GO$1, DataRegularSeason20242025!$D$3:$D$1315, $A46)+SUMIFS(DataRegularSeason20242025!$AB$3:$AB$1315,DataRegularSeason20242025!$B$3:$B$1315, "&lt;=" &amp; GO$1, DataRegularSeason20242025!$E$3:$E$1315, $A46)</f>
        <v>80</v>
      </c>
      <c r="GP46">
        <f>SUMIFS(DataRegularSeason20242025!$AA$3:$AA$1315,DataRegularSeason20242025!$B$3:$B$1315, "&lt;=" &amp; GP$1, DataRegularSeason20242025!$D$3:$D$1315, $A46)+SUMIFS(DataRegularSeason20242025!$AB$3:$AB$1315,DataRegularSeason20242025!$B$3:$B$1315, "&lt;=" &amp; GP$1, DataRegularSeason20242025!$E$3:$E$1315, $A46)</f>
        <v>80</v>
      </c>
      <c r="GQ46">
        <f>SUMIFS(DataRegularSeason20242025!$AA$3:$AA$1315,DataRegularSeason20242025!$B$3:$B$1315, "&lt;=" &amp; GQ$1, DataRegularSeason20242025!$D$3:$D$1315, $A46)+SUMIFS(DataRegularSeason20242025!$AB$3:$AB$1315,DataRegularSeason20242025!$B$3:$B$1315, "&lt;=" &amp; GQ$1, DataRegularSeason20242025!$E$3:$E$1315, $A46)</f>
        <v>80</v>
      </c>
      <c r="GR46">
        <f>SUMIFS(DataRegularSeason20242025!$AA$3:$AA$1315,DataRegularSeason20242025!$B$3:$B$1315, "&lt;=" &amp; GR$1, DataRegularSeason20242025!$D$3:$D$1315, $A46)+SUMIFS(DataRegularSeason20242025!$AB$3:$AB$1315,DataRegularSeason20242025!$B$3:$B$1315, "&lt;=" &amp; GR$1, DataRegularSeason20242025!$E$3:$E$1315, $A46)</f>
        <v>80</v>
      </c>
      <c r="GS46">
        <f>SUMIFS(DataRegularSeason20242025!$AA$3:$AA$1315,DataRegularSeason20242025!$B$3:$B$1315, "&lt;=" &amp; GS$1, DataRegularSeason20242025!$D$3:$D$1315, $A46)+SUMIFS(DataRegularSeason20242025!$AB$3:$AB$1315,DataRegularSeason20242025!$B$3:$B$1315, "&lt;=" &amp; GS$1, DataRegularSeason20242025!$E$3:$E$1315, $A46)</f>
        <v>80</v>
      </c>
      <c r="GT46">
        <f>SUMIFS(DataRegularSeason20242025!$AA$3:$AA$1315,DataRegularSeason20242025!$B$3:$B$1315, "&lt;=" &amp; GT$1, DataRegularSeason20242025!$D$3:$D$1315, $A46)+SUMIFS(DataRegularSeason20242025!$AB$3:$AB$1315,DataRegularSeason20242025!$B$3:$B$1315, "&lt;=" &amp; GT$1, DataRegularSeason20242025!$E$3:$E$1315, $A46)</f>
        <v>80</v>
      </c>
      <c r="GU46">
        <f>SUMIFS(DataRegularSeason20242025!$AA$3:$AA$1315,DataRegularSeason20242025!$B$3:$B$1315, "&lt;=" &amp; GU$1, DataRegularSeason20242025!$D$3:$D$1315, $A46)+SUMIFS(DataRegularSeason20242025!$AB$3:$AB$1315,DataRegularSeason20242025!$B$3:$B$1315, "&lt;=" &amp; GU$1, DataRegularSeason20242025!$E$3:$E$1315, $A46)</f>
        <v>80</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55</v>
      </c>
      <c r="EQ51">
        <f>SUMIFS(DataRegularSeason20242025!$AA$3:$AA$1315,DataRegularSeason20242025!$B$3:$B$1315, "&lt;=" &amp; EQ$1, DataRegularSeason20242025!$D$3:$D$1315, $A51)+SUMIFS(DataRegularSeason20242025!$AB$3:$AB$1315,DataRegularSeason20242025!$B$3:$B$1315, "&lt;=" &amp; EQ$1, DataRegularSeason20242025!$E$3:$E$1315, $A51)</f>
        <v>55</v>
      </c>
      <c r="ER51">
        <f>SUMIFS(DataRegularSeason20242025!$AA$3:$AA$1315,DataRegularSeason20242025!$B$3:$B$1315, "&lt;=" &amp; ER$1, DataRegularSeason20242025!$D$3:$D$1315, $A51)+SUMIFS(DataRegularSeason20242025!$AB$3:$AB$1315,DataRegularSeason20242025!$B$3:$B$1315, "&lt;=" &amp; ER$1, DataRegularSeason20242025!$E$3:$E$1315, $A51)</f>
        <v>55</v>
      </c>
      <c r="ES51">
        <f>SUMIFS(DataRegularSeason20242025!$AA$3:$AA$1315,DataRegularSeason20242025!$B$3:$B$1315, "&lt;=" &amp; ES$1, DataRegularSeason20242025!$D$3:$D$1315, $A51)+SUMIFS(DataRegularSeason20242025!$AB$3:$AB$1315,DataRegularSeason20242025!$B$3:$B$1315, "&lt;=" &amp; ES$1, DataRegularSeason20242025!$E$3:$E$1315, $A51)</f>
        <v>55</v>
      </c>
      <c r="ET51">
        <f>SUMIFS(DataRegularSeason20242025!$AA$3:$AA$1315,DataRegularSeason20242025!$B$3:$B$1315, "&lt;=" &amp; ET$1, DataRegularSeason20242025!$D$3:$D$1315, $A51)+SUMIFS(DataRegularSeason20242025!$AB$3:$AB$1315,DataRegularSeason20242025!$B$3:$B$1315, "&lt;=" &amp; ET$1, DataRegularSeason20242025!$E$3:$E$1315, $A51)</f>
        <v>55</v>
      </c>
      <c r="EU51">
        <f>SUMIFS(DataRegularSeason20242025!$AA$3:$AA$1315,DataRegularSeason20242025!$B$3:$B$1315, "&lt;=" &amp; EU$1, DataRegularSeason20242025!$D$3:$D$1315, $A51)+SUMIFS(DataRegularSeason20242025!$AB$3:$AB$1315,DataRegularSeason20242025!$B$3:$B$1315, "&lt;=" &amp; EU$1, DataRegularSeason20242025!$E$3:$E$1315, $A51)</f>
        <v>55</v>
      </c>
      <c r="EV51">
        <f>SUMIFS(DataRegularSeason20242025!$AA$3:$AA$1315,DataRegularSeason20242025!$B$3:$B$1315, "&lt;=" &amp; EV$1, DataRegularSeason20242025!$D$3:$D$1315, $A51)+SUMIFS(DataRegularSeason20242025!$AB$3:$AB$1315,DataRegularSeason20242025!$B$3:$B$1315, "&lt;=" &amp; EV$1, DataRegularSeason20242025!$E$3:$E$1315, $A51)</f>
        <v>55</v>
      </c>
      <c r="EW51">
        <f>SUMIFS(DataRegularSeason20242025!$AA$3:$AA$1315,DataRegularSeason20242025!$B$3:$B$1315, "&lt;=" &amp; EW$1, DataRegularSeason20242025!$D$3:$D$1315, $A51)+SUMIFS(DataRegularSeason20242025!$AB$3:$AB$1315,DataRegularSeason20242025!$B$3:$B$1315, "&lt;=" &amp; EW$1, DataRegularSeason20242025!$E$3:$E$1315, $A51)</f>
        <v>55</v>
      </c>
      <c r="EX51">
        <f>SUMIFS(DataRegularSeason20242025!$AA$3:$AA$1315,DataRegularSeason20242025!$B$3:$B$1315, "&lt;=" &amp; EX$1, DataRegularSeason20242025!$D$3:$D$1315, $A51)+SUMIFS(DataRegularSeason20242025!$AB$3:$AB$1315,DataRegularSeason20242025!$B$3:$B$1315, "&lt;=" &amp; EX$1, DataRegularSeason20242025!$E$3:$E$1315, $A51)</f>
        <v>55</v>
      </c>
      <c r="EY51">
        <f>SUMIFS(DataRegularSeason20242025!$AA$3:$AA$1315,DataRegularSeason20242025!$B$3:$B$1315, "&lt;=" &amp; EY$1, DataRegularSeason20242025!$D$3:$D$1315, $A51)+SUMIFS(DataRegularSeason20242025!$AB$3:$AB$1315,DataRegularSeason20242025!$B$3:$B$1315, "&lt;=" &amp; EY$1, DataRegularSeason20242025!$E$3:$E$1315, $A51)</f>
        <v>55</v>
      </c>
      <c r="EZ51">
        <f>SUMIFS(DataRegularSeason20242025!$AA$3:$AA$1315,DataRegularSeason20242025!$B$3:$B$1315, "&lt;=" &amp; EZ$1, DataRegularSeason20242025!$D$3:$D$1315, $A51)+SUMIFS(DataRegularSeason20242025!$AB$3:$AB$1315,DataRegularSeason20242025!$B$3:$B$1315, "&lt;=" &amp; EZ$1, DataRegularSeason20242025!$E$3:$E$1315, $A51)</f>
        <v>55</v>
      </c>
      <c r="FA51">
        <f>SUMIFS(DataRegularSeason20242025!$AA$3:$AA$1315,DataRegularSeason20242025!$B$3:$B$1315, "&lt;=" &amp; FA$1, DataRegularSeason20242025!$D$3:$D$1315, $A51)+SUMIFS(DataRegularSeason20242025!$AB$3:$AB$1315,DataRegularSeason20242025!$B$3:$B$1315, "&lt;=" &amp; FA$1, DataRegularSeason20242025!$E$3:$E$1315, $A51)</f>
        <v>55</v>
      </c>
      <c r="FB51">
        <f>SUMIFS(DataRegularSeason20242025!$AA$3:$AA$1315,DataRegularSeason20242025!$B$3:$B$1315, "&lt;=" &amp; FB$1, DataRegularSeason20242025!$D$3:$D$1315, $A51)+SUMIFS(DataRegularSeason20242025!$AB$3:$AB$1315,DataRegularSeason20242025!$B$3:$B$1315, "&lt;=" &amp; FB$1, DataRegularSeason20242025!$E$3:$E$1315, $A51)</f>
        <v>55</v>
      </c>
      <c r="FC51">
        <f>SUMIFS(DataRegularSeason20242025!$AA$3:$AA$1315,DataRegularSeason20242025!$B$3:$B$1315, "&lt;=" &amp; FC$1, DataRegularSeason20242025!$D$3:$D$1315, $A51)+SUMIFS(DataRegularSeason20242025!$AB$3:$AB$1315,DataRegularSeason20242025!$B$3:$B$1315, "&lt;=" &amp; FC$1, DataRegularSeason20242025!$E$3:$E$1315, $A51)</f>
        <v>55</v>
      </c>
      <c r="FD51">
        <f>SUMIFS(DataRegularSeason20242025!$AA$3:$AA$1315,DataRegularSeason20242025!$B$3:$B$1315, "&lt;=" &amp; FD$1, DataRegularSeason20242025!$D$3:$D$1315, $A51)+SUMIFS(DataRegularSeason20242025!$AB$3:$AB$1315,DataRegularSeason20242025!$B$3:$B$1315, "&lt;=" &amp; FD$1, DataRegularSeason20242025!$E$3:$E$1315, $A51)</f>
        <v>55</v>
      </c>
      <c r="FE51">
        <f>SUMIFS(DataRegularSeason20242025!$AA$3:$AA$1315,DataRegularSeason20242025!$B$3:$B$1315, "&lt;=" &amp; FE$1, DataRegularSeason20242025!$D$3:$D$1315, $A51)+SUMIFS(DataRegularSeason20242025!$AB$3:$AB$1315,DataRegularSeason20242025!$B$3:$B$1315, "&lt;=" &amp; FE$1, DataRegularSeason20242025!$E$3:$E$1315, $A51)</f>
        <v>55</v>
      </c>
      <c r="FF51">
        <f>SUMIFS(DataRegularSeason20242025!$AA$3:$AA$1315,DataRegularSeason20242025!$B$3:$B$1315, "&lt;=" &amp; FF$1, DataRegularSeason20242025!$D$3:$D$1315, $A51)+SUMIFS(DataRegularSeason20242025!$AB$3:$AB$1315,DataRegularSeason20242025!$B$3:$B$1315, "&lt;=" &amp; FF$1, DataRegularSeason20242025!$E$3:$E$1315, $A51)</f>
        <v>55</v>
      </c>
      <c r="FG51">
        <f>SUMIFS(DataRegularSeason20242025!$AA$3:$AA$1315,DataRegularSeason20242025!$B$3:$B$1315, "&lt;=" &amp; FG$1, DataRegularSeason20242025!$D$3:$D$1315, $A51)+SUMIFS(DataRegularSeason20242025!$AB$3:$AB$1315,DataRegularSeason20242025!$B$3:$B$1315, "&lt;=" &amp; FG$1, DataRegularSeason20242025!$E$3:$E$1315, $A51)</f>
        <v>55</v>
      </c>
      <c r="FH51">
        <f>SUMIFS(DataRegularSeason20242025!$AA$3:$AA$1315,DataRegularSeason20242025!$B$3:$B$1315, "&lt;=" &amp; FH$1, DataRegularSeason20242025!$D$3:$D$1315, $A51)+SUMIFS(DataRegularSeason20242025!$AB$3:$AB$1315,DataRegularSeason20242025!$B$3:$B$1315, "&lt;=" &amp; FH$1, DataRegularSeason20242025!$E$3:$E$1315, $A51)</f>
        <v>55</v>
      </c>
      <c r="FI51">
        <f>SUMIFS(DataRegularSeason20242025!$AA$3:$AA$1315,DataRegularSeason20242025!$B$3:$B$1315, "&lt;=" &amp; FI$1, DataRegularSeason20242025!$D$3:$D$1315, $A51)+SUMIFS(DataRegularSeason20242025!$AB$3:$AB$1315,DataRegularSeason20242025!$B$3:$B$1315, "&lt;=" &amp; FI$1, DataRegularSeason20242025!$E$3:$E$1315, $A51)</f>
        <v>55</v>
      </c>
      <c r="FJ51">
        <f>SUMIFS(DataRegularSeason20242025!$AA$3:$AA$1315,DataRegularSeason20242025!$B$3:$B$1315, "&lt;=" &amp; FJ$1, DataRegularSeason20242025!$D$3:$D$1315, $A51)+SUMIFS(DataRegularSeason20242025!$AB$3:$AB$1315,DataRegularSeason20242025!$B$3:$B$1315, "&lt;=" &amp; FJ$1, DataRegularSeason20242025!$E$3:$E$1315, $A51)</f>
        <v>55</v>
      </c>
      <c r="FK51">
        <f>SUMIFS(DataRegularSeason20242025!$AA$3:$AA$1315,DataRegularSeason20242025!$B$3:$B$1315, "&lt;=" &amp; FK$1, DataRegularSeason20242025!$D$3:$D$1315, $A51)+SUMIFS(DataRegularSeason20242025!$AB$3:$AB$1315,DataRegularSeason20242025!$B$3:$B$1315, "&lt;=" &amp; FK$1, DataRegularSeason20242025!$E$3:$E$1315, $A51)</f>
        <v>55</v>
      </c>
      <c r="FL51">
        <f>SUMIFS(DataRegularSeason20242025!$AA$3:$AA$1315,DataRegularSeason20242025!$B$3:$B$1315, "&lt;=" &amp; FL$1, DataRegularSeason20242025!$D$3:$D$1315, $A51)+SUMIFS(DataRegularSeason20242025!$AB$3:$AB$1315,DataRegularSeason20242025!$B$3:$B$1315, "&lt;=" &amp; FL$1, DataRegularSeason20242025!$E$3:$E$1315, $A51)</f>
        <v>55</v>
      </c>
      <c r="FM51">
        <f>SUMIFS(DataRegularSeason20242025!$AA$3:$AA$1315,DataRegularSeason20242025!$B$3:$B$1315, "&lt;=" &amp; FM$1, DataRegularSeason20242025!$D$3:$D$1315, $A51)+SUMIFS(DataRegularSeason20242025!$AB$3:$AB$1315,DataRegularSeason20242025!$B$3:$B$1315, "&lt;=" &amp; FM$1, DataRegularSeason20242025!$E$3:$E$1315, $A51)</f>
        <v>55</v>
      </c>
      <c r="FN51">
        <f>SUMIFS(DataRegularSeason20242025!$AA$3:$AA$1315,DataRegularSeason20242025!$B$3:$B$1315, "&lt;=" &amp; FN$1, DataRegularSeason20242025!$D$3:$D$1315, $A51)+SUMIFS(DataRegularSeason20242025!$AB$3:$AB$1315,DataRegularSeason20242025!$B$3:$B$1315, "&lt;=" &amp; FN$1, DataRegularSeason20242025!$E$3:$E$1315, $A51)</f>
        <v>55</v>
      </c>
      <c r="FO51">
        <f>SUMIFS(DataRegularSeason20242025!$AA$3:$AA$1315,DataRegularSeason20242025!$B$3:$B$1315, "&lt;=" &amp; FO$1, DataRegularSeason20242025!$D$3:$D$1315, $A51)+SUMIFS(DataRegularSeason20242025!$AB$3:$AB$1315,DataRegularSeason20242025!$B$3:$B$1315, "&lt;=" &amp; FO$1, DataRegularSeason20242025!$E$3:$E$1315, $A51)</f>
        <v>55</v>
      </c>
      <c r="FP51">
        <f>SUMIFS(DataRegularSeason20242025!$AA$3:$AA$1315,DataRegularSeason20242025!$B$3:$B$1315, "&lt;=" &amp; FP$1, DataRegularSeason20242025!$D$3:$D$1315, $A51)+SUMIFS(DataRegularSeason20242025!$AB$3:$AB$1315,DataRegularSeason20242025!$B$3:$B$1315, "&lt;=" &amp; FP$1, DataRegularSeason20242025!$E$3:$E$1315, $A51)</f>
        <v>55</v>
      </c>
      <c r="FQ51">
        <f>SUMIFS(DataRegularSeason20242025!$AA$3:$AA$1315,DataRegularSeason20242025!$B$3:$B$1315, "&lt;=" &amp; FQ$1, DataRegularSeason20242025!$D$3:$D$1315, $A51)+SUMIFS(DataRegularSeason20242025!$AB$3:$AB$1315,DataRegularSeason20242025!$B$3:$B$1315, "&lt;=" &amp; FQ$1, DataRegularSeason20242025!$E$3:$E$1315, $A51)</f>
        <v>55</v>
      </c>
      <c r="FR51">
        <f>SUMIFS(DataRegularSeason20242025!$AA$3:$AA$1315,DataRegularSeason20242025!$B$3:$B$1315, "&lt;=" &amp; FR$1, DataRegularSeason20242025!$D$3:$D$1315, $A51)+SUMIFS(DataRegularSeason20242025!$AB$3:$AB$1315,DataRegularSeason20242025!$B$3:$B$1315, "&lt;=" &amp; FR$1, DataRegularSeason20242025!$E$3:$E$1315, $A51)</f>
        <v>55</v>
      </c>
      <c r="FS51">
        <f>SUMIFS(DataRegularSeason20242025!$AA$3:$AA$1315,DataRegularSeason20242025!$B$3:$B$1315, "&lt;=" &amp; FS$1, DataRegularSeason20242025!$D$3:$D$1315, $A51)+SUMIFS(DataRegularSeason20242025!$AB$3:$AB$1315,DataRegularSeason20242025!$B$3:$B$1315, "&lt;=" &amp; FS$1, DataRegularSeason20242025!$E$3:$E$1315, $A51)</f>
        <v>55</v>
      </c>
      <c r="FT51">
        <f>SUMIFS(DataRegularSeason20242025!$AA$3:$AA$1315,DataRegularSeason20242025!$B$3:$B$1315, "&lt;=" &amp; FT$1, DataRegularSeason20242025!$D$3:$D$1315, $A51)+SUMIFS(DataRegularSeason20242025!$AB$3:$AB$1315,DataRegularSeason20242025!$B$3:$B$1315, "&lt;=" &amp; FT$1, DataRegularSeason20242025!$E$3:$E$1315, $A51)</f>
        <v>55</v>
      </c>
      <c r="FU51">
        <f>SUMIFS(DataRegularSeason20242025!$AA$3:$AA$1315,DataRegularSeason20242025!$B$3:$B$1315, "&lt;=" &amp; FU$1, DataRegularSeason20242025!$D$3:$D$1315, $A51)+SUMIFS(DataRegularSeason20242025!$AB$3:$AB$1315,DataRegularSeason20242025!$B$3:$B$1315, "&lt;=" &amp; FU$1, DataRegularSeason20242025!$E$3:$E$1315, $A51)</f>
        <v>55</v>
      </c>
      <c r="FV51">
        <f>SUMIFS(DataRegularSeason20242025!$AA$3:$AA$1315,DataRegularSeason20242025!$B$3:$B$1315, "&lt;=" &amp; FV$1, DataRegularSeason20242025!$D$3:$D$1315, $A51)+SUMIFS(DataRegularSeason20242025!$AB$3:$AB$1315,DataRegularSeason20242025!$B$3:$B$1315, "&lt;=" &amp; FV$1, DataRegularSeason20242025!$E$3:$E$1315, $A51)</f>
        <v>55</v>
      </c>
      <c r="FW51">
        <f>SUMIFS(DataRegularSeason20242025!$AA$3:$AA$1315,DataRegularSeason20242025!$B$3:$B$1315, "&lt;=" &amp; FW$1, DataRegularSeason20242025!$D$3:$D$1315, $A51)+SUMIFS(DataRegularSeason20242025!$AB$3:$AB$1315,DataRegularSeason20242025!$B$3:$B$1315, "&lt;=" &amp; FW$1, DataRegularSeason20242025!$E$3:$E$1315, $A51)</f>
        <v>55</v>
      </c>
      <c r="FX51">
        <f>SUMIFS(DataRegularSeason20242025!$AA$3:$AA$1315,DataRegularSeason20242025!$B$3:$B$1315, "&lt;=" &amp; FX$1, DataRegularSeason20242025!$D$3:$D$1315, $A51)+SUMIFS(DataRegularSeason20242025!$AB$3:$AB$1315,DataRegularSeason20242025!$B$3:$B$1315, "&lt;=" &amp; FX$1, DataRegularSeason20242025!$E$3:$E$1315, $A51)</f>
        <v>55</v>
      </c>
      <c r="FY51">
        <f>SUMIFS(DataRegularSeason20242025!$AA$3:$AA$1315,DataRegularSeason20242025!$B$3:$B$1315, "&lt;=" &amp; FY$1, DataRegularSeason20242025!$D$3:$D$1315, $A51)+SUMIFS(DataRegularSeason20242025!$AB$3:$AB$1315,DataRegularSeason20242025!$B$3:$B$1315, "&lt;=" &amp; FY$1, DataRegularSeason20242025!$E$3:$E$1315, $A51)</f>
        <v>55</v>
      </c>
      <c r="FZ51">
        <f>SUMIFS(DataRegularSeason20242025!$AA$3:$AA$1315,DataRegularSeason20242025!$B$3:$B$1315, "&lt;=" &amp; FZ$1, DataRegularSeason20242025!$D$3:$D$1315, $A51)+SUMIFS(DataRegularSeason20242025!$AB$3:$AB$1315,DataRegularSeason20242025!$B$3:$B$1315, "&lt;=" &amp; FZ$1, DataRegularSeason20242025!$E$3:$E$1315, $A51)</f>
        <v>55</v>
      </c>
      <c r="GA51">
        <f>SUMIFS(DataRegularSeason20242025!$AA$3:$AA$1315,DataRegularSeason20242025!$B$3:$B$1315, "&lt;=" &amp; GA$1, DataRegularSeason20242025!$D$3:$D$1315, $A51)+SUMIFS(DataRegularSeason20242025!$AB$3:$AB$1315,DataRegularSeason20242025!$B$3:$B$1315, "&lt;=" &amp; GA$1, DataRegularSeason20242025!$E$3:$E$1315, $A51)</f>
        <v>55</v>
      </c>
      <c r="GB51">
        <f>SUMIFS(DataRegularSeason20242025!$AA$3:$AA$1315,DataRegularSeason20242025!$B$3:$B$1315, "&lt;=" &amp; GB$1, DataRegularSeason20242025!$D$3:$D$1315, $A51)+SUMIFS(DataRegularSeason20242025!$AB$3:$AB$1315,DataRegularSeason20242025!$B$3:$B$1315, "&lt;=" &amp; GB$1, DataRegularSeason20242025!$E$3:$E$1315, $A51)</f>
        <v>55</v>
      </c>
      <c r="GC51">
        <f>SUMIFS(DataRegularSeason20242025!$AA$3:$AA$1315,DataRegularSeason20242025!$B$3:$B$1315, "&lt;=" &amp; GC$1, DataRegularSeason20242025!$D$3:$D$1315, $A51)+SUMIFS(DataRegularSeason20242025!$AB$3:$AB$1315,DataRegularSeason20242025!$B$3:$B$1315, "&lt;=" &amp; GC$1, DataRegularSeason20242025!$E$3:$E$1315, $A51)</f>
        <v>55</v>
      </c>
      <c r="GD51">
        <f>SUMIFS(DataRegularSeason20242025!$AA$3:$AA$1315,DataRegularSeason20242025!$B$3:$B$1315, "&lt;=" &amp; GD$1, DataRegularSeason20242025!$D$3:$D$1315, $A51)+SUMIFS(DataRegularSeason20242025!$AB$3:$AB$1315,DataRegularSeason20242025!$B$3:$B$1315, "&lt;=" &amp; GD$1, DataRegularSeason20242025!$E$3:$E$1315, $A51)</f>
        <v>55</v>
      </c>
      <c r="GE51">
        <f>SUMIFS(DataRegularSeason20242025!$AA$3:$AA$1315,DataRegularSeason20242025!$B$3:$B$1315, "&lt;=" &amp; GE$1, DataRegularSeason20242025!$D$3:$D$1315, $A51)+SUMIFS(DataRegularSeason20242025!$AB$3:$AB$1315,DataRegularSeason20242025!$B$3:$B$1315, "&lt;=" &amp; GE$1, DataRegularSeason20242025!$E$3:$E$1315, $A51)</f>
        <v>55</v>
      </c>
      <c r="GF51">
        <f>SUMIFS(DataRegularSeason20242025!$AA$3:$AA$1315,DataRegularSeason20242025!$B$3:$B$1315, "&lt;=" &amp; GF$1, DataRegularSeason20242025!$D$3:$D$1315, $A51)+SUMIFS(DataRegularSeason20242025!$AB$3:$AB$1315,DataRegularSeason20242025!$B$3:$B$1315, "&lt;=" &amp; GF$1, DataRegularSeason20242025!$E$3:$E$1315, $A51)</f>
        <v>55</v>
      </c>
      <c r="GG51">
        <f>SUMIFS(DataRegularSeason20242025!$AA$3:$AA$1315,DataRegularSeason20242025!$B$3:$B$1315, "&lt;=" &amp; GG$1, DataRegularSeason20242025!$D$3:$D$1315, $A51)+SUMIFS(DataRegularSeason20242025!$AB$3:$AB$1315,DataRegularSeason20242025!$B$3:$B$1315, "&lt;=" &amp; GG$1, DataRegularSeason20242025!$E$3:$E$1315, $A51)</f>
        <v>55</v>
      </c>
      <c r="GH51">
        <f>SUMIFS(DataRegularSeason20242025!$AA$3:$AA$1315,DataRegularSeason20242025!$B$3:$B$1315, "&lt;=" &amp; GH$1, DataRegularSeason20242025!$D$3:$D$1315, $A51)+SUMIFS(DataRegularSeason20242025!$AB$3:$AB$1315,DataRegularSeason20242025!$B$3:$B$1315, "&lt;=" &amp; GH$1, DataRegularSeason20242025!$E$3:$E$1315, $A51)</f>
        <v>55</v>
      </c>
      <c r="GI51">
        <f>SUMIFS(DataRegularSeason20242025!$AA$3:$AA$1315,DataRegularSeason20242025!$B$3:$B$1315, "&lt;=" &amp; GI$1, DataRegularSeason20242025!$D$3:$D$1315, $A51)+SUMIFS(DataRegularSeason20242025!$AB$3:$AB$1315,DataRegularSeason20242025!$B$3:$B$1315, "&lt;=" &amp; GI$1, DataRegularSeason20242025!$E$3:$E$1315, $A51)</f>
        <v>55</v>
      </c>
      <c r="GJ51">
        <f>SUMIFS(DataRegularSeason20242025!$AA$3:$AA$1315,DataRegularSeason20242025!$B$3:$B$1315, "&lt;=" &amp; GJ$1, DataRegularSeason20242025!$D$3:$D$1315, $A51)+SUMIFS(DataRegularSeason20242025!$AB$3:$AB$1315,DataRegularSeason20242025!$B$3:$B$1315, "&lt;=" &amp; GJ$1, DataRegularSeason20242025!$E$3:$E$1315, $A51)</f>
        <v>55</v>
      </c>
      <c r="GK51">
        <f>SUMIFS(DataRegularSeason20242025!$AA$3:$AA$1315,DataRegularSeason20242025!$B$3:$B$1315, "&lt;=" &amp; GK$1, DataRegularSeason20242025!$D$3:$D$1315, $A51)+SUMIFS(DataRegularSeason20242025!$AB$3:$AB$1315,DataRegularSeason20242025!$B$3:$B$1315, "&lt;=" &amp; GK$1, DataRegularSeason20242025!$E$3:$E$1315, $A51)</f>
        <v>55</v>
      </c>
      <c r="GL51">
        <f>SUMIFS(DataRegularSeason20242025!$AA$3:$AA$1315,DataRegularSeason20242025!$B$3:$B$1315, "&lt;=" &amp; GL$1, DataRegularSeason20242025!$D$3:$D$1315, $A51)+SUMIFS(DataRegularSeason20242025!$AB$3:$AB$1315,DataRegularSeason20242025!$B$3:$B$1315, "&lt;=" &amp; GL$1, DataRegularSeason20242025!$E$3:$E$1315, $A51)</f>
        <v>55</v>
      </c>
      <c r="GM51">
        <f>SUMIFS(DataRegularSeason20242025!$AA$3:$AA$1315,DataRegularSeason20242025!$B$3:$B$1315, "&lt;=" &amp; GM$1, DataRegularSeason20242025!$D$3:$D$1315, $A51)+SUMIFS(DataRegularSeason20242025!$AB$3:$AB$1315,DataRegularSeason20242025!$B$3:$B$1315, "&lt;=" &amp; GM$1, DataRegularSeason20242025!$E$3:$E$1315, $A51)</f>
        <v>55</v>
      </c>
      <c r="GN51">
        <f>SUMIFS(DataRegularSeason20242025!$AA$3:$AA$1315,DataRegularSeason20242025!$B$3:$B$1315, "&lt;=" &amp; GN$1, DataRegularSeason20242025!$D$3:$D$1315, $A51)+SUMIFS(DataRegularSeason20242025!$AB$3:$AB$1315,DataRegularSeason20242025!$B$3:$B$1315, "&lt;=" &amp; GN$1, DataRegularSeason20242025!$E$3:$E$1315, $A51)</f>
        <v>55</v>
      </c>
      <c r="GO51">
        <f>SUMIFS(DataRegularSeason20242025!$AA$3:$AA$1315,DataRegularSeason20242025!$B$3:$B$1315, "&lt;=" &amp; GO$1, DataRegularSeason20242025!$D$3:$D$1315, $A51)+SUMIFS(DataRegularSeason20242025!$AB$3:$AB$1315,DataRegularSeason20242025!$B$3:$B$1315, "&lt;=" &amp; GO$1, DataRegularSeason20242025!$E$3:$E$1315, $A51)</f>
        <v>55</v>
      </c>
      <c r="GP51">
        <f>SUMIFS(DataRegularSeason20242025!$AA$3:$AA$1315,DataRegularSeason20242025!$B$3:$B$1315, "&lt;=" &amp; GP$1, DataRegularSeason20242025!$D$3:$D$1315, $A51)+SUMIFS(DataRegularSeason20242025!$AB$3:$AB$1315,DataRegularSeason20242025!$B$3:$B$1315, "&lt;=" &amp; GP$1, DataRegularSeason20242025!$E$3:$E$1315, $A51)</f>
        <v>55</v>
      </c>
      <c r="GQ51">
        <f>SUMIFS(DataRegularSeason20242025!$AA$3:$AA$1315,DataRegularSeason20242025!$B$3:$B$1315, "&lt;=" &amp; GQ$1, DataRegularSeason20242025!$D$3:$D$1315, $A51)+SUMIFS(DataRegularSeason20242025!$AB$3:$AB$1315,DataRegularSeason20242025!$B$3:$B$1315, "&lt;=" &amp; GQ$1, DataRegularSeason20242025!$E$3:$E$1315, $A51)</f>
        <v>55</v>
      </c>
      <c r="GR51">
        <f>SUMIFS(DataRegularSeason20242025!$AA$3:$AA$1315,DataRegularSeason20242025!$B$3:$B$1315, "&lt;=" &amp; GR$1, DataRegularSeason20242025!$D$3:$D$1315, $A51)+SUMIFS(DataRegularSeason20242025!$AB$3:$AB$1315,DataRegularSeason20242025!$B$3:$B$1315, "&lt;=" &amp; GR$1, DataRegularSeason20242025!$E$3:$E$1315, $A51)</f>
        <v>55</v>
      </c>
      <c r="GS51">
        <f>SUMIFS(DataRegularSeason20242025!$AA$3:$AA$1315,DataRegularSeason20242025!$B$3:$B$1315, "&lt;=" &amp; GS$1, DataRegularSeason20242025!$D$3:$D$1315, $A51)+SUMIFS(DataRegularSeason20242025!$AB$3:$AB$1315,DataRegularSeason20242025!$B$3:$B$1315, "&lt;=" &amp; GS$1, DataRegularSeason20242025!$E$3:$E$1315, $A51)</f>
        <v>55</v>
      </c>
      <c r="GT51">
        <f>SUMIFS(DataRegularSeason20242025!$AA$3:$AA$1315,DataRegularSeason20242025!$B$3:$B$1315, "&lt;=" &amp; GT$1, DataRegularSeason20242025!$D$3:$D$1315, $A51)+SUMIFS(DataRegularSeason20242025!$AB$3:$AB$1315,DataRegularSeason20242025!$B$3:$B$1315, "&lt;=" &amp; GT$1, DataRegularSeason20242025!$E$3:$E$1315, $A51)</f>
        <v>55</v>
      </c>
      <c r="GU51">
        <f>SUMIFS(DataRegularSeason20242025!$AA$3:$AA$1315,DataRegularSeason20242025!$B$3:$B$1315, "&lt;=" &amp; GU$1, DataRegularSeason20242025!$D$3:$D$1315, $A51)+SUMIFS(DataRegularSeason20242025!$AB$3:$AB$1315,DataRegularSeason20242025!$B$3:$B$1315, "&lt;=" &amp; GU$1, DataRegularSeason20242025!$E$3:$E$1315, $A51)</f>
        <v>55</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81</v>
      </c>
      <c r="EQ54">
        <f>SUMIFS(DataRegularSeason20242025!$AA$3:$AA$1315,DataRegularSeason20242025!$B$3:$B$1315, "&lt;=" &amp; EQ$1, DataRegularSeason20242025!$D$3:$D$1315, $A54)+SUMIFS(DataRegularSeason20242025!$AB$3:$AB$1315,DataRegularSeason20242025!$B$3:$B$1315, "&lt;=" &amp; EQ$1, DataRegularSeason20242025!$E$3:$E$1315, $A54)</f>
        <v>81</v>
      </c>
      <c r="ER54">
        <f>SUMIFS(DataRegularSeason20242025!$AA$3:$AA$1315,DataRegularSeason20242025!$B$3:$B$1315, "&lt;=" &amp; ER$1, DataRegularSeason20242025!$D$3:$D$1315, $A54)+SUMIFS(DataRegularSeason20242025!$AB$3:$AB$1315,DataRegularSeason20242025!$B$3:$B$1315, "&lt;=" &amp; ER$1, DataRegularSeason20242025!$E$3:$E$1315, $A54)</f>
        <v>81</v>
      </c>
      <c r="ES54">
        <f>SUMIFS(DataRegularSeason20242025!$AA$3:$AA$1315,DataRegularSeason20242025!$B$3:$B$1315, "&lt;=" &amp; ES$1, DataRegularSeason20242025!$D$3:$D$1315, $A54)+SUMIFS(DataRegularSeason20242025!$AB$3:$AB$1315,DataRegularSeason20242025!$B$3:$B$1315, "&lt;=" &amp; ES$1, DataRegularSeason20242025!$E$3:$E$1315, $A54)</f>
        <v>81</v>
      </c>
      <c r="ET54">
        <f>SUMIFS(DataRegularSeason20242025!$AA$3:$AA$1315,DataRegularSeason20242025!$B$3:$B$1315, "&lt;=" &amp; ET$1, DataRegularSeason20242025!$D$3:$D$1315, $A54)+SUMIFS(DataRegularSeason20242025!$AB$3:$AB$1315,DataRegularSeason20242025!$B$3:$B$1315, "&lt;=" &amp; ET$1, DataRegularSeason20242025!$E$3:$E$1315, $A54)</f>
        <v>81</v>
      </c>
      <c r="EU54">
        <f>SUMIFS(DataRegularSeason20242025!$AA$3:$AA$1315,DataRegularSeason20242025!$B$3:$B$1315, "&lt;=" &amp; EU$1, DataRegularSeason20242025!$D$3:$D$1315, $A54)+SUMIFS(DataRegularSeason20242025!$AB$3:$AB$1315,DataRegularSeason20242025!$B$3:$B$1315, "&lt;=" &amp; EU$1, DataRegularSeason20242025!$E$3:$E$1315, $A54)</f>
        <v>81</v>
      </c>
      <c r="EV54">
        <f>SUMIFS(DataRegularSeason20242025!$AA$3:$AA$1315,DataRegularSeason20242025!$B$3:$B$1315, "&lt;=" &amp; EV$1, DataRegularSeason20242025!$D$3:$D$1315, $A54)+SUMIFS(DataRegularSeason20242025!$AB$3:$AB$1315,DataRegularSeason20242025!$B$3:$B$1315, "&lt;=" &amp; EV$1, DataRegularSeason20242025!$E$3:$E$1315, $A54)</f>
        <v>81</v>
      </c>
      <c r="EW54">
        <f>SUMIFS(DataRegularSeason20242025!$AA$3:$AA$1315,DataRegularSeason20242025!$B$3:$B$1315, "&lt;=" &amp; EW$1, DataRegularSeason20242025!$D$3:$D$1315, $A54)+SUMIFS(DataRegularSeason20242025!$AB$3:$AB$1315,DataRegularSeason20242025!$B$3:$B$1315, "&lt;=" &amp; EW$1, DataRegularSeason20242025!$E$3:$E$1315, $A54)</f>
        <v>81</v>
      </c>
      <c r="EX54">
        <f>SUMIFS(DataRegularSeason20242025!$AA$3:$AA$1315,DataRegularSeason20242025!$B$3:$B$1315, "&lt;=" &amp; EX$1, DataRegularSeason20242025!$D$3:$D$1315, $A54)+SUMIFS(DataRegularSeason20242025!$AB$3:$AB$1315,DataRegularSeason20242025!$B$3:$B$1315, "&lt;=" &amp; EX$1, DataRegularSeason20242025!$E$3:$E$1315, $A54)</f>
        <v>81</v>
      </c>
      <c r="EY54">
        <f>SUMIFS(DataRegularSeason20242025!$AA$3:$AA$1315,DataRegularSeason20242025!$B$3:$B$1315, "&lt;=" &amp; EY$1, DataRegularSeason20242025!$D$3:$D$1315, $A54)+SUMIFS(DataRegularSeason20242025!$AB$3:$AB$1315,DataRegularSeason20242025!$B$3:$B$1315, "&lt;=" &amp; EY$1, DataRegularSeason20242025!$E$3:$E$1315, $A54)</f>
        <v>81</v>
      </c>
      <c r="EZ54">
        <f>SUMIFS(DataRegularSeason20242025!$AA$3:$AA$1315,DataRegularSeason20242025!$B$3:$B$1315, "&lt;=" &amp; EZ$1, DataRegularSeason20242025!$D$3:$D$1315, $A54)+SUMIFS(DataRegularSeason20242025!$AB$3:$AB$1315,DataRegularSeason20242025!$B$3:$B$1315, "&lt;=" &amp; EZ$1, DataRegularSeason20242025!$E$3:$E$1315, $A54)</f>
        <v>81</v>
      </c>
      <c r="FA54">
        <f>SUMIFS(DataRegularSeason20242025!$AA$3:$AA$1315,DataRegularSeason20242025!$B$3:$B$1315, "&lt;=" &amp; FA$1, DataRegularSeason20242025!$D$3:$D$1315, $A54)+SUMIFS(DataRegularSeason20242025!$AB$3:$AB$1315,DataRegularSeason20242025!$B$3:$B$1315, "&lt;=" &amp; FA$1, DataRegularSeason20242025!$E$3:$E$1315, $A54)</f>
        <v>81</v>
      </c>
      <c r="FB54">
        <f>SUMIFS(DataRegularSeason20242025!$AA$3:$AA$1315,DataRegularSeason20242025!$B$3:$B$1315, "&lt;=" &amp; FB$1, DataRegularSeason20242025!$D$3:$D$1315, $A54)+SUMIFS(DataRegularSeason20242025!$AB$3:$AB$1315,DataRegularSeason20242025!$B$3:$B$1315, "&lt;=" &amp; FB$1, DataRegularSeason20242025!$E$3:$E$1315, $A54)</f>
        <v>81</v>
      </c>
      <c r="FC54">
        <f>SUMIFS(DataRegularSeason20242025!$AA$3:$AA$1315,DataRegularSeason20242025!$B$3:$B$1315, "&lt;=" &amp; FC$1, DataRegularSeason20242025!$D$3:$D$1315, $A54)+SUMIFS(DataRegularSeason20242025!$AB$3:$AB$1315,DataRegularSeason20242025!$B$3:$B$1315, "&lt;=" &amp; FC$1, DataRegularSeason20242025!$E$3:$E$1315, $A54)</f>
        <v>81</v>
      </c>
      <c r="FD54">
        <f>SUMIFS(DataRegularSeason20242025!$AA$3:$AA$1315,DataRegularSeason20242025!$B$3:$B$1315, "&lt;=" &amp; FD$1, DataRegularSeason20242025!$D$3:$D$1315, $A54)+SUMIFS(DataRegularSeason20242025!$AB$3:$AB$1315,DataRegularSeason20242025!$B$3:$B$1315, "&lt;=" &amp; FD$1, DataRegularSeason20242025!$E$3:$E$1315, $A54)</f>
        <v>81</v>
      </c>
      <c r="FE54">
        <f>SUMIFS(DataRegularSeason20242025!$AA$3:$AA$1315,DataRegularSeason20242025!$B$3:$B$1315, "&lt;=" &amp; FE$1, DataRegularSeason20242025!$D$3:$D$1315, $A54)+SUMIFS(DataRegularSeason20242025!$AB$3:$AB$1315,DataRegularSeason20242025!$B$3:$B$1315, "&lt;=" &amp; FE$1, DataRegularSeason20242025!$E$3:$E$1315, $A54)</f>
        <v>81</v>
      </c>
      <c r="FF54">
        <f>SUMIFS(DataRegularSeason20242025!$AA$3:$AA$1315,DataRegularSeason20242025!$B$3:$B$1315, "&lt;=" &amp; FF$1, DataRegularSeason20242025!$D$3:$D$1315, $A54)+SUMIFS(DataRegularSeason20242025!$AB$3:$AB$1315,DataRegularSeason20242025!$B$3:$B$1315, "&lt;=" &amp; FF$1, DataRegularSeason20242025!$E$3:$E$1315, $A54)</f>
        <v>81</v>
      </c>
      <c r="FG54">
        <f>SUMIFS(DataRegularSeason20242025!$AA$3:$AA$1315,DataRegularSeason20242025!$B$3:$B$1315, "&lt;=" &amp; FG$1, DataRegularSeason20242025!$D$3:$D$1315, $A54)+SUMIFS(DataRegularSeason20242025!$AB$3:$AB$1315,DataRegularSeason20242025!$B$3:$B$1315, "&lt;=" &amp; FG$1, DataRegularSeason20242025!$E$3:$E$1315, $A54)</f>
        <v>81</v>
      </c>
      <c r="FH54">
        <f>SUMIFS(DataRegularSeason20242025!$AA$3:$AA$1315,DataRegularSeason20242025!$B$3:$B$1315, "&lt;=" &amp; FH$1, DataRegularSeason20242025!$D$3:$D$1315, $A54)+SUMIFS(DataRegularSeason20242025!$AB$3:$AB$1315,DataRegularSeason20242025!$B$3:$B$1315, "&lt;=" &amp; FH$1, DataRegularSeason20242025!$E$3:$E$1315, $A54)</f>
        <v>81</v>
      </c>
      <c r="FI54">
        <f>SUMIFS(DataRegularSeason20242025!$AA$3:$AA$1315,DataRegularSeason20242025!$B$3:$B$1315, "&lt;=" &amp; FI$1, DataRegularSeason20242025!$D$3:$D$1315, $A54)+SUMIFS(DataRegularSeason20242025!$AB$3:$AB$1315,DataRegularSeason20242025!$B$3:$B$1315, "&lt;=" &amp; FI$1, DataRegularSeason20242025!$E$3:$E$1315, $A54)</f>
        <v>81</v>
      </c>
      <c r="FJ54">
        <f>SUMIFS(DataRegularSeason20242025!$AA$3:$AA$1315,DataRegularSeason20242025!$B$3:$B$1315, "&lt;=" &amp; FJ$1, DataRegularSeason20242025!$D$3:$D$1315, $A54)+SUMIFS(DataRegularSeason20242025!$AB$3:$AB$1315,DataRegularSeason20242025!$B$3:$B$1315, "&lt;=" &amp; FJ$1, DataRegularSeason20242025!$E$3:$E$1315, $A54)</f>
        <v>81</v>
      </c>
      <c r="FK54">
        <f>SUMIFS(DataRegularSeason20242025!$AA$3:$AA$1315,DataRegularSeason20242025!$B$3:$B$1315, "&lt;=" &amp; FK$1, DataRegularSeason20242025!$D$3:$D$1315, $A54)+SUMIFS(DataRegularSeason20242025!$AB$3:$AB$1315,DataRegularSeason20242025!$B$3:$B$1315, "&lt;=" &amp; FK$1, DataRegularSeason20242025!$E$3:$E$1315, $A54)</f>
        <v>81</v>
      </c>
      <c r="FL54">
        <f>SUMIFS(DataRegularSeason20242025!$AA$3:$AA$1315,DataRegularSeason20242025!$B$3:$B$1315, "&lt;=" &amp; FL$1, DataRegularSeason20242025!$D$3:$D$1315, $A54)+SUMIFS(DataRegularSeason20242025!$AB$3:$AB$1315,DataRegularSeason20242025!$B$3:$B$1315, "&lt;=" &amp; FL$1, DataRegularSeason20242025!$E$3:$E$1315, $A54)</f>
        <v>81</v>
      </c>
      <c r="FM54">
        <f>SUMIFS(DataRegularSeason20242025!$AA$3:$AA$1315,DataRegularSeason20242025!$B$3:$B$1315, "&lt;=" &amp; FM$1, DataRegularSeason20242025!$D$3:$D$1315, $A54)+SUMIFS(DataRegularSeason20242025!$AB$3:$AB$1315,DataRegularSeason20242025!$B$3:$B$1315, "&lt;=" &amp; FM$1, DataRegularSeason20242025!$E$3:$E$1315, $A54)</f>
        <v>81</v>
      </c>
      <c r="FN54">
        <f>SUMIFS(DataRegularSeason20242025!$AA$3:$AA$1315,DataRegularSeason20242025!$B$3:$B$1315, "&lt;=" &amp; FN$1, DataRegularSeason20242025!$D$3:$D$1315, $A54)+SUMIFS(DataRegularSeason20242025!$AB$3:$AB$1315,DataRegularSeason20242025!$B$3:$B$1315, "&lt;=" &amp; FN$1, DataRegularSeason20242025!$E$3:$E$1315, $A54)</f>
        <v>81</v>
      </c>
      <c r="FO54">
        <f>SUMIFS(DataRegularSeason20242025!$AA$3:$AA$1315,DataRegularSeason20242025!$B$3:$B$1315, "&lt;=" &amp; FO$1, DataRegularSeason20242025!$D$3:$D$1315, $A54)+SUMIFS(DataRegularSeason20242025!$AB$3:$AB$1315,DataRegularSeason20242025!$B$3:$B$1315, "&lt;=" &amp; FO$1, DataRegularSeason20242025!$E$3:$E$1315, $A54)</f>
        <v>81</v>
      </c>
      <c r="FP54">
        <f>SUMIFS(DataRegularSeason20242025!$AA$3:$AA$1315,DataRegularSeason20242025!$B$3:$B$1315, "&lt;=" &amp; FP$1, DataRegularSeason20242025!$D$3:$D$1315, $A54)+SUMIFS(DataRegularSeason20242025!$AB$3:$AB$1315,DataRegularSeason20242025!$B$3:$B$1315, "&lt;=" &amp; FP$1, DataRegularSeason20242025!$E$3:$E$1315, $A54)</f>
        <v>81</v>
      </c>
      <c r="FQ54">
        <f>SUMIFS(DataRegularSeason20242025!$AA$3:$AA$1315,DataRegularSeason20242025!$B$3:$B$1315, "&lt;=" &amp; FQ$1, DataRegularSeason20242025!$D$3:$D$1315, $A54)+SUMIFS(DataRegularSeason20242025!$AB$3:$AB$1315,DataRegularSeason20242025!$B$3:$B$1315, "&lt;=" &amp; FQ$1, DataRegularSeason20242025!$E$3:$E$1315, $A54)</f>
        <v>81</v>
      </c>
      <c r="FR54">
        <f>SUMIFS(DataRegularSeason20242025!$AA$3:$AA$1315,DataRegularSeason20242025!$B$3:$B$1315, "&lt;=" &amp; FR$1, DataRegularSeason20242025!$D$3:$D$1315, $A54)+SUMIFS(DataRegularSeason20242025!$AB$3:$AB$1315,DataRegularSeason20242025!$B$3:$B$1315, "&lt;=" &amp; FR$1, DataRegularSeason20242025!$E$3:$E$1315, $A54)</f>
        <v>81</v>
      </c>
      <c r="FS54">
        <f>SUMIFS(DataRegularSeason20242025!$AA$3:$AA$1315,DataRegularSeason20242025!$B$3:$B$1315, "&lt;=" &amp; FS$1, DataRegularSeason20242025!$D$3:$D$1315, $A54)+SUMIFS(DataRegularSeason20242025!$AB$3:$AB$1315,DataRegularSeason20242025!$B$3:$B$1315, "&lt;=" &amp; FS$1, DataRegularSeason20242025!$E$3:$E$1315, $A54)</f>
        <v>81</v>
      </c>
      <c r="FT54">
        <f>SUMIFS(DataRegularSeason20242025!$AA$3:$AA$1315,DataRegularSeason20242025!$B$3:$B$1315, "&lt;=" &amp; FT$1, DataRegularSeason20242025!$D$3:$D$1315, $A54)+SUMIFS(DataRegularSeason20242025!$AB$3:$AB$1315,DataRegularSeason20242025!$B$3:$B$1315, "&lt;=" &amp; FT$1, DataRegularSeason20242025!$E$3:$E$1315, $A54)</f>
        <v>81</v>
      </c>
      <c r="FU54">
        <f>SUMIFS(DataRegularSeason20242025!$AA$3:$AA$1315,DataRegularSeason20242025!$B$3:$B$1315, "&lt;=" &amp; FU$1, DataRegularSeason20242025!$D$3:$D$1315, $A54)+SUMIFS(DataRegularSeason20242025!$AB$3:$AB$1315,DataRegularSeason20242025!$B$3:$B$1315, "&lt;=" &amp; FU$1, DataRegularSeason20242025!$E$3:$E$1315, $A54)</f>
        <v>81</v>
      </c>
      <c r="FV54">
        <f>SUMIFS(DataRegularSeason20242025!$AA$3:$AA$1315,DataRegularSeason20242025!$B$3:$B$1315, "&lt;=" &amp; FV$1, DataRegularSeason20242025!$D$3:$D$1315, $A54)+SUMIFS(DataRegularSeason20242025!$AB$3:$AB$1315,DataRegularSeason20242025!$B$3:$B$1315, "&lt;=" &amp; FV$1, DataRegularSeason20242025!$E$3:$E$1315, $A54)</f>
        <v>81</v>
      </c>
      <c r="FW54">
        <f>SUMIFS(DataRegularSeason20242025!$AA$3:$AA$1315,DataRegularSeason20242025!$B$3:$B$1315, "&lt;=" &amp; FW$1, DataRegularSeason20242025!$D$3:$D$1315, $A54)+SUMIFS(DataRegularSeason20242025!$AB$3:$AB$1315,DataRegularSeason20242025!$B$3:$B$1315, "&lt;=" &amp; FW$1, DataRegularSeason20242025!$E$3:$E$1315, $A54)</f>
        <v>81</v>
      </c>
      <c r="FX54">
        <f>SUMIFS(DataRegularSeason20242025!$AA$3:$AA$1315,DataRegularSeason20242025!$B$3:$B$1315, "&lt;=" &amp; FX$1, DataRegularSeason20242025!$D$3:$D$1315, $A54)+SUMIFS(DataRegularSeason20242025!$AB$3:$AB$1315,DataRegularSeason20242025!$B$3:$B$1315, "&lt;=" &amp; FX$1, DataRegularSeason20242025!$E$3:$E$1315, $A54)</f>
        <v>81</v>
      </c>
      <c r="FY54">
        <f>SUMIFS(DataRegularSeason20242025!$AA$3:$AA$1315,DataRegularSeason20242025!$B$3:$B$1315, "&lt;=" &amp; FY$1, DataRegularSeason20242025!$D$3:$D$1315, $A54)+SUMIFS(DataRegularSeason20242025!$AB$3:$AB$1315,DataRegularSeason20242025!$B$3:$B$1315, "&lt;=" &amp; FY$1, DataRegularSeason20242025!$E$3:$E$1315, $A54)</f>
        <v>81</v>
      </c>
      <c r="FZ54">
        <f>SUMIFS(DataRegularSeason20242025!$AA$3:$AA$1315,DataRegularSeason20242025!$B$3:$B$1315, "&lt;=" &amp; FZ$1, DataRegularSeason20242025!$D$3:$D$1315, $A54)+SUMIFS(DataRegularSeason20242025!$AB$3:$AB$1315,DataRegularSeason20242025!$B$3:$B$1315, "&lt;=" &amp; FZ$1, DataRegularSeason20242025!$E$3:$E$1315, $A54)</f>
        <v>81</v>
      </c>
      <c r="GA54">
        <f>SUMIFS(DataRegularSeason20242025!$AA$3:$AA$1315,DataRegularSeason20242025!$B$3:$B$1315, "&lt;=" &amp; GA$1, DataRegularSeason20242025!$D$3:$D$1315, $A54)+SUMIFS(DataRegularSeason20242025!$AB$3:$AB$1315,DataRegularSeason20242025!$B$3:$B$1315, "&lt;=" &amp; GA$1, DataRegularSeason20242025!$E$3:$E$1315, $A54)</f>
        <v>81</v>
      </c>
      <c r="GB54">
        <f>SUMIFS(DataRegularSeason20242025!$AA$3:$AA$1315,DataRegularSeason20242025!$B$3:$B$1315, "&lt;=" &amp; GB$1, DataRegularSeason20242025!$D$3:$D$1315, $A54)+SUMIFS(DataRegularSeason20242025!$AB$3:$AB$1315,DataRegularSeason20242025!$B$3:$B$1315, "&lt;=" &amp; GB$1, DataRegularSeason20242025!$E$3:$E$1315, $A54)</f>
        <v>81</v>
      </c>
      <c r="GC54">
        <f>SUMIFS(DataRegularSeason20242025!$AA$3:$AA$1315,DataRegularSeason20242025!$B$3:$B$1315, "&lt;=" &amp; GC$1, DataRegularSeason20242025!$D$3:$D$1315, $A54)+SUMIFS(DataRegularSeason20242025!$AB$3:$AB$1315,DataRegularSeason20242025!$B$3:$B$1315, "&lt;=" &amp; GC$1, DataRegularSeason20242025!$E$3:$E$1315, $A54)</f>
        <v>81</v>
      </c>
      <c r="GD54">
        <f>SUMIFS(DataRegularSeason20242025!$AA$3:$AA$1315,DataRegularSeason20242025!$B$3:$B$1315, "&lt;=" &amp; GD$1, DataRegularSeason20242025!$D$3:$D$1315, $A54)+SUMIFS(DataRegularSeason20242025!$AB$3:$AB$1315,DataRegularSeason20242025!$B$3:$B$1315, "&lt;=" &amp; GD$1, DataRegularSeason20242025!$E$3:$E$1315, $A54)</f>
        <v>81</v>
      </c>
      <c r="GE54">
        <f>SUMIFS(DataRegularSeason20242025!$AA$3:$AA$1315,DataRegularSeason20242025!$B$3:$B$1315, "&lt;=" &amp; GE$1, DataRegularSeason20242025!$D$3:$D$1315, $A54)+SUMIFS(DataRegularSeason20242025!$AB$3:$AB$1315,DataRegularSeason20242025!$B$3:$B$1315, "&lt;=" &amp; GE$1, DataRegularSeason20242025!$E$3:$E$1315, $A54)</f>
        <v>81</v>
      </c>
      <c r="GF54">
        <f>SUMIFS(DataRegularSeason20242025!$AA$3:$AA$1315,DataRegularSeason20242025!$B$3:$B$1315, "&lt;=" &amp; GF$1, DataRegularSeason20242025!$D$3:$D$1315, $A54)+SUMIFS(DataRegularSeason20242025!$AB$3:$AB$1315,DataRegularSeason20242025!$B$3:$B$1315, "&lt;=" &amp; GF$1, DataRegularSeason20242025!$E$3:$E$1315, $A54)</f>
        <v>81</v>
      </c>
      <c r="GG54">
        <f>SUMIFS(DataRegularSeason20242025!$AA$3:$AA$1315,DataRegularSeason20242025!$B$3:$B$1315, "&lt;=" &amp; GG$1, DataRegularSeason20242025!$D$3:$D$1315, $A54)+SUMIFS(DataRegularSeason20242025!$AB$3:$AB$1315,DataRegularSeason20242025!$B$3:$B$1315, "&lt;=" &amp; GG$1, DataRegularSeason20242025!$E$3:$E$1315, $A54)</f>
        <v>81</v>
      </c>
      <c r="GH54">
        <f>SUMIFS(DataRegularSeason20242025!$AA$3:$AA$1315,DataRegularSeason20242025!$B$3:$B$1315, "&lt;=" &amp; GH$1, DataRegularSeason20242025!$D$3:$D$1315, $A54)+SUMIFS(DataRegularSeason20242025!$AB$3:$AB$1315,DataRegularSeason20242025!$B$3:$B$1315, "&lt;=" &amp; GH$1, DataRegularSeason20242025!$E$3:$E$1315, $A54)</f>
        <v>81</v>
      </c>
      <c r="GI54">
        <f>SUMIFS(DataRegularSeason20242025!$AA$3:$AA$1315,DataRegularSeason20242025!$B$3:$B$1315, "&lt;=" &amp; GI$1, DataRegularSeason20242025!$D$3:$D$1315, $A54)+SUMIFS(DataRegularSeason20242025!$AB$3:$AB$1315,DataRegularSeason20242025!$B$3:$B$1315, "&lt;=" &amp; GI$1, DataRegularSeason20242025!$E$3:$E$1315, $A54)</f>
        <v>81</v>
      </c>
      <c r="GJ54">
        <f>SUMIFS(DataRegularSeason20242025!$AA$3:$AA$1315,DataRegularSeason20242025!$B$3:$B$1315, "&lt;=" &amp; GJ$1, DataRegularSeason20242025!$D$3:$D$1315, $A54)+SUMIFS(DataRegularSeason20242025!$AB$3:$AB$1315,DataRegularSeason20242025!$B$3:$B$1315, "&lt;=" &amp; GJ$1, DataRegularSeason20242025!$E$3:$E$1315, $A54)</f>
        <v>81</v>
      </c>
      <c r="GK54">
        <f>SUMIFS(DataRegularSeason20242025!$AA$3:$AA$1315,DataRegularSeason20242025!$B$3:$B$1315, "&lt;=" &amp; GK$1, DataRegularSeason20242025!$D$3:$D$1315, $A54)+SUMIFS(DataRegularSeason20242025!$AB$3:$AB$1315,DataRegularSeason20242025!$B$3:$B$1315, "&lt;=" &amp; GK$1, DataRegularSeason20242025!$E$3:$E$1315, $A54)</f>
        <v>81</v>
      </c>
      <c r="GL54">
        <f>SUMIFS(DataRegularSeason20242025!$AA$3:$AA$1315,DataRegularSeason20242025!$B$3:$B$1315, "&lt;=" &amp; GL$1, DataRegularSeason20242025!$D$3:$D$1315, $A54)+SUMIFS(DataRegularSeason20242025!$AB$3:$AB$1315,DataRegularSeason20242025!$B$3:$B$1315, "&lt;=" &amp; GL$1, DataRegularSeason20242025!$E$3:$E$1315, $A54)</f>
        <v>81</v>
      </c>
      <c r="GM54">
        <f>SUMIFS(DataRegularSeason20242025!$AA$3:$AA$1315,DataRegularSeason20242025!$B$3:$B$1315, "&lt;=" &amp; GM$1, DataRegularSeason20242025!$D$3:$D$1315, $A54)+SUMIFS(DataRegularSeason20242025!$AB$3:$AB$1315,DataRegularSeason20242025!$B$3:$B$1315, "&lt;=" &amp; GM$1, DataRegularSeason20242025!$E$3:$E$1315, $A54)</f>
        <v>81</v>
      </c>
      <c r="GN54">
        <f>SUMIFS(DataRegularSeason20242025!$AA$3:$AA$1315,DataRegularSeason20242025!$B$3:$B$1315, "&lt;=" &amp; GN$1, DataRegularSeason20242025!$D$3:$D$1315, $A54)+SUMIFS(DataRegularSeason20242025!$AB$3:$AB$1315,DataRegularSeason20242025!$B$3:$B$1315, "&lt;=" &amp; GN$1, DataRegularSeason20242025!$E$3:$E$1315, $A54)</f>
        <v>81</v>
      </c>
      <c r="GO54">
        <f>SUMIFS(DataRegularSeason20242025!$AA$3:$AA$1315,DataRegularSeason20242025!$B$3:$B$1315, "&lt;=" &amp; GO$1, DataRegularSeason20242025!$D$3:$D$1315, $A54)+SUMIFS(DataRegularSeason20242025!$AB$3:$AB$1315,DataRegularSeason20242025!$B$3:$B$1315, "&lt;=" &amp; GO$1, DataRegularSeason20242025!$E$3:$E$1315, $A54)</f>
        <v>81</v>
      </c>
      <c r="GP54">
        <f>SUMIFS(DataRegularSeason20242025!$AA$3:$AA$1315,DataRegularSeason20242025!$B$3:$B$1315, "&lt;=" &amp; GP$1, DataRegularSeason20242025!$D$3:$D$1315, $A54)+SUMIFS(DataRegularSeason20242025!$AB$3:$AB$1315,DataRegularSeason20242025!$B$3:$B$1315, "&lt;=" &amp; GP$1, DataRegularSeason20242025!$E$3:$E$1315, $A54)</f>
        <v>81</v>
      </c>
      <c r="GQ54">
        <f>SUMIFS(DataRegularSeason20242025!$AA$3:$AA$1315,DataRegularSeason20242025!$B$3:$B$1315, "&lt;=" &amp; GQ$1, DataRegularSeason20242025!$D$3:$D$1315, $A54)+SUMIFS(DataRegularSeason20242025!$AB$3:$AB$1315,DataRegularSeason20242025!$B$3:$B$1315, "&lt;=" &amp; GQ$1, DataRegularSeason20242025!$E$3:$E$1315, $A54)</f>
        <v>81</v>
      </c>
      <c r="GR54">
        <f>SUMIFS(DataRegularSeason20242025!$AA$3:$AA$1315,DataRegularSeason20242025!$B$3:$B$1315, "&lt;=" &amp; GR$1, DataRegularSeason20242025!$D$3:$D$1315, $A54)+SUMIFS(DataRegularSeason20242025!$AB$3:$AB$1315,DataRegularSeason20242025!$B$3:$B$1315, "&lt;=" &amp; GR$1, DataRegularSeason20242025!$E$3:$E$1315, $A54)</f>
        <v>81</v>
      </c>
      <c r="GS54">
        <f>SUMIFS(DataRegularSeason20242025!$AA$3:$AA$1315,DataRegularSeason20242025!$B$3:$B$1315, "&lt;=" &amp; GS$1, DataRegularSeason20242025!$D$3:$D$1315, $A54)+SUMIFS(DataRegularSeason20242025!$AB$3:$AB$1315,DataRegularSeason20242025!$B$3:$B$1315, "&lt;=" &amp; GS$1, DataRegularSeason20242025!$E$3:$E$1315, $A54)</f>
        <v>81</v>
      </c>
      <c r="GT54">
        <f>SUMIFS(DataRegularSeason20242025!$AA$3:$AA$1315,DataRegularSeason20242025!$B$3:$B$1315, "&lt;=" &amp; GT$1, DataRegularSeason20242025!$D$3:$D$1315, $A54)+SUMIFS(DataRegularSeason20242025!$AB$3:$AB$1315,DataRegularSeason20242025!$B$3:$B$1315, "&lt;=" &amp; GT$1, DataRegularSeason20242025!$E$3:$E$1315, $A54)</f>
        <v>81</v>
      </c>
      <c r="GU54">
        <f>SUMIFS(DataRegularSeason20242025!$AA$3:$AA$1315,DataRegularSeason20242025!$B$3:$B$1315, "&lt;=" &amp; GU$1, DataRegularSeason20242025!$D$3:$D$1315, $A54)+SUMIFS(DataRegularSeason20242025!$AB$3:$AB$1315,DataRegularSeason20242025!$B$3:$B$1315, "&lt;=" &amp; GU$1, DataRegularSeason20242025!$E$3:$E$1315, $A54)</f>
        <v>81</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72</v>
      </c>
      <c r="EQ55">
        <f>SUMIFS(DataRegularSeason20242025!$AA$3:$AA$1315,DataRegularSeason20242025!$B$3:$B$1315, "&lt;=" &amp; EQ$1, DataRegularSeason20242025!$D$3:$D$1315, $A55)+SUMIFS(DataRegularSeason20242025!$AB$3:$AB$1315,DataRegularSeason20242025!$B$3:$B$1315, "&lt;=" &amp; EQ$1, DataRegularSeason20242025!$E$3:$E$1315, $A55)</f>
        <v>72</v>
      </c>
      <c r="ER55">
        <f>SUMIFS(DataRegularSeason20242025!$AA$3:$AA$1315,DataRegularSeason20242025!$B$3:$B$1315, "&lt;=" &amp; ER$1, DataRegularSeason20242025!$D$3:$D$1315, $A55)+SUMIFS(DataRegularSeason20242025!$AB$3:$AB$1315,DataRegularSeason20242025!$B$3:$B$1315, "&lt;=" &amp; ER$1, DataRegularSeason20242025!$E$3:$E$1315, $A55)</f>
        <v>72</v>
      </c>
      <c r="ES55">
        <f>SUMIFS(DataRegularSeason20242025!$AA$3:$AA$1315,DataRegularSeason20242025!$B$3:$B$1315, "&lt;=" &amp; ES$1, DataRegularSeason20242025!$D$3:$D$1315, $A55)+SUMIFS(DataRegularSeason20242025!$AB$3:$AB$1315,DataRegularSeason20242025!$B$3:$B$1315, "&lt;=" &amp; ES$1, DataRegularSeason20242025!$E$3:$E$1315, $A55)</f>
        <v>72</v>
      </c>
      <c r="ET55">
        <f>SUMIFS(DataRegularSeason20242025!$AA$3:$AA$1315,DataRegularSeason20242025!$B$3:$B$1315, "&lt;=" &amp; ET$1, DataRegularSeason20242025!$D$3:$D$1315, $A55)+SUMIFS(DataRegularSeason20242025!$AB$3:$AB$1315,DataRegularSeason20242025!$B$3:$B$1315, "&lt;=" &amp; ET$1, DataRegularSeason20242025!$E$3:$E$1315, $A55)</f>
        <v>72</v>
      </c>
      <c r="EU55">
        <f>SUMIFS(DataRegularSeason20242025!$AA$3:$AA$1315,DataRegularSeason20242025!$B$3:$B$1315, "&lt;=" &amp; EU$1, DataRegularSeason20242025!$D$3:$D$1315, $A55)+SUMIFS(DataRegularSeason20242025!$AB$3:$AB$1315,DataRegularSeason20242025!$B$3:$B$1315, "&lt;=" &amp; EU$1, DataRegularSeason20242025!$E$3:$E$1315, $A55)</f>
        <v>72</v>
      </c>
      <c r="EV55">
        <f>SUMIFS(DataRegularSeason20242025!$AA$3:$AA$1315,DataRegularSeason20242025!$B$3:$B$1315, "&lt;=" &amp; EV$1, DataRegularSeason20242025!$D$3:$D$1315, $A55)+SUMIFS(DataRegularSeason20242025!$AB$3:$AB$1315,DataRegularSeason20242025!$B$3:$B$1315, "&lt;=" &amp; EV$1, DataRegularSeason20242025!$E$3:$E$1315, $A55)</f>
        <v>72</v>
      </c>
      <c r="EW55">
        <f>SUMIFS(DataRegularSeason20242025!$AA$3:$AA$1315,DataRegularSeason20242025!$B$3:$B$1315, "&lt;=" &amp; EW$1, DataRegularSeason20242025!$D$3:$D$1315, $A55)+SUMIFS(DataRegularSeason20242025!$AB$3:$AB$1315,DataRegularSeason20242025!$B$3:$B$1315, "&lt;=" &amp; EW$1, DataRegularSeason20242025!$E$3:$E$1315, $A55)</f>
        <v>72</v>
      </c>
      <c r="EX55">
        <f>SUMIFS(DataRegularSeason20242025!$AA$3:$AA$1315,DataRegularSeason20242025!$B$3:$B$1315, "&lt;=" &amp; EX$1, DataRegularSeason20242025!$D$3:$D$1315, $A55)+SUMIFS(DataRegularSeason20242025!$AB$3:$AB$1315,DataRegularSeason20242025!$B$3:$B$1315, "&lt;=" &amp; EX$1, DataRegularSeason20242025!$E$3:$E$1315, $A55)</f>
        <v>72</v>
      </c>
      <c r="EY55">
        <f>SUMIFS(DataRegularSeason20242025!$AA$3:$AA$1315,DataRegularSeason20242025!$B$3:$B$1315, "&lt;=" &amp; EY$1, DataRegularSeason20242025!$D$3:$D$1315, $A55)+SUMIFS(DataRegularSeason20242025!$AB$3:$AB$1315,DataRegularSeason20242025!$B$3:$B$1315, "&lt;=" &amp; EY$1, DataRegularSeason20242025!$E$3:$E$1315, $A55)</f>
        <v>72</v>
      </c>
      <c r="EZ55">
        <f>SUMIFS(DataRegularSeason20242025!$AA$3:$AA$1315,DataRegularSeason20242025!$B$3:$B$1315, "&lt;=" &amp; EZ$1, DataRegularSeason20242025!$D$3:$D$1315, $A55)+SUMIFS(DataRegularSeason20242025!$AB$3:$AB$1315,DataRegularSeason20242025!$B$3:$B$1315, "&lt;=" &amp; EZ$1, DataRegularSeason20242025!$E$3:$E$1315, $A55)</f>
        <v>72</v>
      </c>
      <c r="FA55">
        <f>SUMIFS(DataRegularSeason20242025!$AA$3:$AA$1315,DataRegularSeason20242025!$B$3:$B$1315, "&lt;=" &amp; FA$1, DataRegularSeason20242025!$D$3:$D$1315, $A55)+SUMIFS(DataRegularSeason20242025!$AB$3:$AB$1315,DataRegularSeason20242025!$B$3:$B$1315, "&lt;=" &amp; FA$1, DataRegularSeason20242025!$E$3:$E$1315, $A55)</f>
        <v>72</v>
      </c>
      <c r="FB55">
        <f>SUMIFS(DataRegularSeason20242025!$AA$3:$AA$1315,DataRegularSeason20242025!$B$3:$B$1315, "&lt;=" &amp; FB$1, DataRegularSeason20242025!$D$3:$D$1315, $A55)+SUMIFS(DataRegularSeason20242025!$AB$3:$AB$1315,DataRegularSeason20242025!$B$3:$B$1315, "&lt;=" &amp; FB$1, DataRegularSeason20242025!$E$3:$E$1315, $A55)</f>
        <v>72</v>
      </c>
      <c r="FC55">
        <f>SUMIFS(DataRegularSeason20242025!$AA$3:$AA$1315,DataRegularSeason20242025!$B$3:$B$1315, "&lt;=" &amp; FC$1, DataRegularSeason20242025!$D$3:$D$1315, $A55)+SUMIFS(DataRegularSeason20242025!$AB$3:$AB$1315,DataRegularSeason20242025!$B$3:$B$1315, "&lt;=" &amp; FC$1, DataRegularSeason20242025!$E$3:$E$1315, $A55)</f>
        <v>72</v>
      </c>
      <c r="FD55">
        <f>SUMIFS(DataRegularSeason20242025!$AA$3:$AA$1315,DataRegularSeason20242025!$B$3:$B$1315, "&lt;=" &amp; FD$1, DataRegularSeason20242025!$D$3:$D$1315, $A55)+SUMIFS(DataRegularSeason20242025!$AB$3:$AB$1315,DataRegularSeason20242025!$B$3:$B$1315, "&lt;=" &amp; FD$1, DataRegularSeason20242025!$E$3:$E$1315, $A55)</f>
        <v>72</v>
      </c>
      <c r="FE55">
        <f>SUMIFS(DataRegularSeason20242025!$AA$3:$AA$1315,DataRegularSeason20242025!$B$3:$B$1315, "&lt;=" &amp; FE$1, DataRegularSeason20242025!$D$3:$D$1315, $A55)+SUMIFS(DataRegularSeason20242025!$AB$3:$AB$1315,DataRegularSeason20242025!$B$3:$B$1315, "&lt;=" &amp; FE$1, DataRegularSeason20242025!$E$3:$E$1315, $A55)</f>
        <v>72</v>
      </c>
      <c r="FF55">
        <f>SUMIFS(DataRegularSeason20242025!$AA$3:$AA$1315,DataRegularSeason20242025!$B$3:$B$1315, "&lt;=" &amp; FF$1, DataRegularSeason20242025!$D$3:$D$1315, $A55)+SUMIFS(DataRegularSeason20242025!$AB$3:$AB$1315,DataRegularSeason20242025!$B$3:$B$1315, "&lt;=" &amp; FF$1, DataRegularSeason20242025!$E$3:$E$1315, $A55)</f>
        <v>72</v>
      </c>
      <c r="FG55">
        <f>SUMIFS(DataRegularSeason20242025!$AA$3:$AA$1315,DataRegularSeason20242025!$B$3:$B$1315, "&lt;=" &amp; FG$1, DataRegularSeason20242025!$D$3:$D$1315, $A55)+SUMIFS(DataRegularSeason20242025!$AB$3:$AB$1315,DataRegularSeason20242025!$B$3:$B$1315, "&lt;=" &amp; FG$1, DataRegularSeason20242025!$E$3:$E$1315, $A55)</f>
        <v>72</v>
      </c>
      <c r="FH55">
        <f>SUMIFS(DataRegularSeason20242025!$AA$3:$AA$1315,DataRegularSeason20242025!$B$3:$B$1315, "&lt;=" &amp; FH$1, DataRegularSeason20242025!$D$3:$D$1315, $A55)+SUMIFS(DataRegularSeason20242025!$AB$3:$AB$1315,DataRegularSeason20242025!$B$3:$B$1315, "&lt;=" &amp; FH$1, DataRegularSeason20242025!$E$3:$E$1315, $A55)</f>
        <v>72</v>
      </c>
      <c r="FI55">
        <f>SUMIFS(DataRegularSeason20242025!$AA$3:$AA$1315,DataRegularSeason20242025!$B$3:$B$1315, "&lt;=" &amp; FI$1, DataRegularSeason20242025!$D$3:$D$1315, $A55)+SUMIFS(DataRegularSeason20242025!$AB$3:$AB$1315,DataRegularSeason20242025!$B$3:$B$1315, "&lt;=" &amp; FI$1, DataRegularSeason20242025!$E$3:$E$1315, $A55)</f>
        <v>72</v>
      </c>
      <c r="FJ55">
        <f>SUMIFS(DataRegularSeason20242025!$AA$3:$AA$1315,DataRegularSeason20242025!$B$3:$B$1315, "&lt;=" &amp; FJ$1, DataRegularSeason20242025!$D$3:$D$1315, $A55)+SUMIFS(DataRegularSeason20242025!$AB$3:$AB$1315,DataRegularSeason20242025!$B$3:$B$1315, "&lt;=" &amp; FJ$1, DataRegularSeason20242025!$E$3:$E$1315, $A55)</f>
        <v>72</v>
      </c>
      <c r="FK55">
        <f>SUMIFS(DataRegularSeason20242025!$AA$3:$AA$1315,DataRegularSeason20242025!$B$3:$B$1315, "&lt;=" &amp; FK$1, DataRegularSeason20242025!$D$3:$D$1315, $A55)+SUMIFS(DataRegularSeason20242025!$AB$3:$AB$1315,DataRegularSeason20242025!$B$3:$B$1315, "&lt;=" &amp; FK$1, DataRegularSeason20242025!$E$3:$E$1315, $A55)</f>
        <v>72</v>
      </c>
      <c r="FL55">
        <f>SUMIFS(DataRegularSeason20242025!$AA$3:$AA$1315,DataRegularSeason20242025!$B$3:$B$1315, "&lt;=" &amp; FL$1, DataRegularSeason20242025!$D$3:$D$1315, $A55)+SUMIFS(DataRegularSeason20242025!$AB$3:$AB$1315,DataRegularSeason20242025!$B$3:$B$1315, "&lt;=" &amp; FL$1, DataRegularSeason20242025!$E$3:$E$1315, $A55)</f>
        <v>72</v>
      </c>
      <c r="FM55">
        <f>SUMIFS(DataRegularSeason20242025!$AA$3:$AA$1315,DataRegularSeason20242025!$B$3:$B$1315, "&lt;=" &amp; FM$1, DataRegularSeason20242025!$D$3:$D$1315, $A55)+SUMIFS(DataRegularSeason20242025!$AB$3:$AB$1315,DataRegularSeason20242025!$B$3:$B$1315, "&lt;=" &amp; FM$1, DataRegularSeason20242025!$E$3:$E$1315, $A55)</f>
        <v>72</v>
      </c>
      <c r="FN55">
        <f>SUMIFS(DataRegularSeason20242025!$AA$3:$AA$1315,DataRegularSeason20242025!$B$3:$B$1315, "&lt;=" &amp; FN$1, DataRegularSeason20242025!$D$3:$D$1315, $A55)+SUMIFS(DataRegularSeason20242025!$AB$3:$AB$1315,DataRegularSeason20242025!$B$3:$B$1315, "&lt;=" &amp; FN$1, DataRegularSeason20242025!$E$3:$E$1315, $A55)</f>
        <v>72</v>
      </c>
      <c r="FO55">
        <f>SUMIFS(DataRegularSeason20242025!$AA$3:$AA$1315,DataRegularSeason20242025!$B$3:$B$1315, "&lt;=" &amp; FO$1, DataRegularSeason20242025!$D$3:$D$1315, $A55)+SUMIFS(DataRegularSeason20242025!$AB$3:$AB$1315,DataRegularSeason20242025!$B$3:$B$1315, "&lt;=" &amp; FO$1, DataRegularSeason20242025!$E$3:$E$1315, $A55)</f>
        <v>72</v>
      </c>
      <c r="FP55">
        <f>SUMIFS(DataRegularSeason20242025!$AA$3:$AA$1315,DataRegularSeason20242025!$B$3:$B$1315, "&lt;=" &amp; FP$1, DataRegularSeason20242025!$D$3:$D$1315, $A55)+SUMIFS(DataRegularSeason20242025!$AB$3:$AB$1315,DataRegularSeason20242025!$B$3:$B$1315, "&lt;=" &amp; FP$1, DataRegularSeason20242025!$E$3:$E$1315, $A55)</f>
        <v>72</v>
      </c>
      <c r="FQ55">
        <f>SUMIFS(DataRegularSeason20242025!$AA$3:$AA$1315,DataRegularSeason20242025!$B$3:$B$1315, "&lt;=" &amp; FQ$1, DataRegularSeason20242025!$D$3:$D$1315, $A55)+SUMIFS(DataRegularSeason20242025!$AB$3:$AB$1315,DataRegularSeason20242025!$B$3:$B$1315, "&lt;=" &amp; FQ$1, DataRegularSeason20242025!$E$3:$E$1315, $A55)</f>
        <v>72</v>
      </c>
      <c r="FR55">
        <f>SUMIFS(DataRegularSeason20242025!$AA$3:$AA$1315,DataRegularSeason20242025!$B$3:$B$1315, "&lt;=" &amp; FR$1, DataRegularSeason20242025!$D$3:$D$1315, $A55)+SUMIFS(DataRegularSeason20242025!$AB$3:$AB$1315,DataRegularSeason20242025!$B$3:$B$1315, "&lt;=" &amp; FR$1, DataRegularSeason20242025!$E$3:$E$1315, $A55)</f>
        <v>72</v>
      </c>
      <c r="FS55">
        <f>SUMIFS(DataRegularSeason20242025!$AA$3:$AA$1315,DataRegularSeason20242025!$B$3:$B$1315, "&lt;=" &amp; FS$1, DataRegularSeason20242025!$D$3:$D$1315, $A55)+SUMIFS(DataRegularSeason20242025!$AB$3:$AB$1315,DataRegularSeason20242025!$B$3:$B$1315, "&lt;=" &amp; FS$1, DataRegularSeason20242025!$E$3:$E$1315, $A55)</f>
        <v>72</v>
      </c>
      <c r="FT55">
        <f>SUMIFS(DataRegularSeason20242025!$AA$3:$AA$1315,DataRegularSeason20242025!$B$3:$B$1315, "&lt;=" &amp; FT$1, DataRegularSeason20242025!$D$3:$D$1315, $A55)+SUMIFS(DataRegularSeason20242025!$AB$3:$AB$1315,DataRegularSeason20242025!$B$3:$B$1315, "&lt;=" &amp; FT$1, DataRegularSeason20242025!$E$3:$E$1315, $A55)</f>
        <v>72</v>
      </c>
      <c r="FU55">
        <f>SUMIFS(DataRegularSeason20242025!$AA$3:$AA$1315,DataRegularSeason20242025!$B$3:$B$1315, "&lt;=" &amp; FU$1, DataRegularSeason20242025!$D$3:$D$1315, $A55)+SUMIFS(DataRegularSeason20242025!$AB$3:$AB$1315,DataRegularSeason20242025!$B$3:$B$1315, "&lt;=" &amp; FU$1, DataRegularSeason20242025!$E$3:$E$1315, $A55)</f>
        <v>72</v>
      </c>
      <c r="FV55">
        <f>SUMIFS(DataRegularSeason20242025!$AA$3:$AA$1315,DataRegularSeason20242025!$B$3:$B$1315, "&lt;=" &amp; FV$1, DataRegularSeason20242025!$D$3:$D$1315, $A55)+SUMIFS(DataRegularSeason20242025!$AB$3:$AB$1315,DataRegularSeason20242025!$B$3:$B$1315, "&lt;=" &amp; FV$1, DataRegularSeason20242025!$E$3:$E$1315, $A55)</f>
        <v>72</v>
      </c>
      <c r="FW55">
        <f>SUMIFS(DataRegularSeason20242025!$AA$3:$AA$1315,DataRegularSeason20242025!$B$3:$B$1315, "&lt;=" &amp; FW$1, DataRegularSeason20242025!$D$3:$D$1315, $A55)+SUMIFS(DataRegularSeason20242025!$AB$3:$AB$1315,DataRegularSeason20242025!$B$3:$B$1315, "&lt;=" &amp; FW$1, DataRegularSeason20242025!$E$3:$E$1315, $A55)</f>
        <v>72</v>
      </c>
      <c r="FX55">
        <f>SUMIFS(DataRegularSeason20242025!$AA$3:$AA$1315,DataRegularSeason20242025!$B$3:$B$1315, "&lt;=" &amp; FX$1, DataRegularSeason20242025!$D$3:$D$1315, $A55)+SUMIFS(DataRegularSeason20242025!$AB$3:$AB$1315,DataRegularSeason20242025!$B$3:$B$1315, "&lt;=" &amp; FX$1, DataRegularSeason20242025!$E$3:$E$1315, $A55)</f>
        <v>72</v>
      </c>
      <c r="FY55">
        <f>SUMIFS(DataRegularSeason20242025!$AA$3:$AA$1315,DataRegularSeason20242025!$B$3:$B$1315, "&lt;=" &amp; FY$1, DataRegularSeason20242025!$D$3:$D$1315, $A55)+SUMIFS(DataRegularSeason20242025!$AB$3:$AB$1315,DataRegularSeason20242025!$B$3:$B$1315, "&lt;=" &amp; FY$1, DataRegularSeason20242025!$E$3:$E$1315, $A55)</f>
        <v>72</v>
      </c>
      <c r="FZ55">
        <f>SUMIFS(DataRegularSeason20242025!$AA$3:$AA$1315,DataRegularSeason20242025!$B$3:$B$1315, "&lt;=" &amp; FZ$1, DataRegularSeason20242025!$D$3:$D$1315, $A55)+SUMIFS(DataRegularSeason20242025!$AB$3:$AB$1315,DataRegularSeason20242025!$B$3:$B$1315, "&lt;=" &amp; FZ$1, DataRegularSeason20242025!$E$3:$E$1315, $A55)</f>
        <v>72</v>
      </c>
      <c r="GA55">
        <f>SUMIFS(DataRegularSeason20242025!$AA$3:$AA$1315,DataRegularSeason20242025!$B$3:$B$1315, "&lt;=" &amp; GA$1, DataRegularSeason20242025!$D$3:$D$1315, $A55)+SUMIFS(DataRegularSeason20242025!$AB$3:$AB$1315,DataRegularSeason20242025!$B$3:$B$1315, "&lt;=" &amp; GA$1, DataRegularSeason20242025!$E$3:$E$1315, $A55)</f>
        <v>72</v>
      </c>
      <c r="GB55">
        <f>SUMIFS(DataRegularSeason20242025!$AA$3:$AA$1315,DataRegularSeason20242025!$B$3:$B$1315, "&lt;=" &amp; GB$1, DataRegularSeason20242025!$D$3:$D$1315, $A55)+SUMIFS(DataRegularSeason20242025!$AB$3:$AB$1315,DataRegularSeason20242025!$B$3:$B$1315, "&lt;=" &amp; GB$1, DataRegularSeason20242025!$E$3:$E$1315, $A55)</f>
        <v>72</v>
      </c>
      <c r="GC55">
        <f>SUMIFS(DataRegularSeason20242025!$AA$3:$AA$1315,DataRegularSeason20242025!$B$3:$B$1315, "&lt;=" &amp; GC$1, DataRegularSeason20242025!$D$3:$D$1315, $A55)+SUMIFS(DataRegularSeason20242025!$AB$3:$AB$1315,DataRegularSeason20242025!$B$3:$B$1315, "&lt;=" &amp; GC$1, DataRegularSeason20242025!$E$3:$E$1315, $A55)</f>
        <v>72</v>
      </c>
      <c r="GD55">
        <f>SUMIFS(DataRegularSeason20242025!$AA$3:$AA$1315,DataRegularSeason20242025!$B$3:$B$1315, "&lt;=" &amp; GD$1, DataRegularSeason20242025!$D$3:$D$1315, $A55)+SUMIFS(DataRegularSeason20242025!$AB$3:$AB$1315,DataRegularSeason20242025!$B$3:$B$1315, "&lt;=" &amp; GD$1, DataRegularSeason20242025!$E$3:$E$1315, $A55)</f>
        <v>72</v>
      </c>
      <c r="GE55">
        <f>SUMIFS(DataRegularSeason20242025!$AA$3:$AA$1315,DataRegularSeason20242025!$B$3:$B$1315, "&lt;=" &amp; GE$1, DataRegularSeason20242025!$D$3:$D$1315, $A55)+SUMIFS(DataRegularSeason20242025!$AB$3:$AB$1315,DataRegularSeason20242025!$B$3:$B$1315, "&lt;=" &amp; GE$1, DataRegularSeason20242025!$E$3:$E$1315, $A55)</f>
        <v>72</v>
      </c>
      <c r="GF55">
        <f>SUMIFS(DataRegularSeason20242025!$AA$3:$AA$1315,DataRegularSeason20242025!$B$3:$B$1315, "&lt;=" &amp; GF$1, DataRegularSeason20242025!$D$3:$D$1315, $A55)+SUMIFS(DataRegularSeason20242025!$AB$3:$AB$1315,DataRegularSeason20242025!$B$3:$B$1315, "&lt;=" &amp; GF$1, DataRegularSeason20242025!$E$3:$E$1315, $A55)</f>
        <v>72</v>
      </c>
      <c r="GG55">
        <f>SUMIFS(DataRegularSeason20242025!$AA$3:$AA$1315,DataRegularSeason20242025!$B$3:$B$1315, "&lt;=" &amp; GG$1, DataRegularSeason20242025!$D$3:$D$1315, $A55)+SUMIFS(DataRegularSeason20242025!$AB$3:$AB$1315,DataRegularSeason20242025!$B$3:$B$1315, "&lt;=" &amp; GG$1, DataRegularSeason20242025!$E$3:$E$1315, $A55)</f>
        <v>72</v>
      </c>
      <c r="GH55">
        <f>SUMIFS(DataRegularSeason20242025!$AA$3:$AA$1315,DataRegularSeason20242025!$B$3:$B$1315, "&lt;=" &amp; GH$1, DataRegularSeason20242025!$D$3:$D$1315, $A55)+SUMIFS(DataRegularSeason20242025!$AB$3:$AB$1315,DataRegularSeason20242025!$B$3:$B$1315, "&lt;=" &amp; GH$1, DataRegularSeason20242025!$E$3:$E$1315, $A55)</f>
        <v>72</v>
      </c>
      <c r="GI55">
        <f>SUMIFS(DataRegularSeason20242025!$AA$3:$AA$1315,DataRegularSeason20242025!$B$3:$B$1315, "&lt;=" &amp; GI$1, DataRegularSeason20242025!$D$3:$D$1315, $A55)+SUMIFS(DataRegularSeason20242025!$AB$3:$AB$1315,DataRegularSeason20242025!$B$3:$B$1315, "&lt;=" &amp; GI$1, DataRegularSeason20242025!$E$3:$E$1315, $A55)</f>
        <v>72</v>
      </c>
      <c r="GJ55">
        <f>SUMIFS(DataRegularSeason20242025!$AA$3:$AA$1315,DataRegularSeason20242025!$B$3:$B$1315, "&lt;=" &amp; GJ$1, DataRegularSeason20242025!$D$3:$D$1315, $A55)+SUMIFS(DataRegularSeason20242025!$AB$3:$AB$1315,DataRegularSeason20242025!$B$3:$B$1315, "&lt;=" &amp; GJ$1, DataRegularSeason20242025!$E$3:$E$1315, $A55)</f>
        <v>72</v>
      </c>
      <c r="GK55">
        <f>SUMIFS(DataRegularSeason20242025!$AA$3:$AA$1315,DataRegularSeason20242025!$B$3:$B$1315, "&lt;=" &amp; GK$1, DataRegularSeason20242025!$D$3:$D$1315, $A55)+SUMIFS(DataRegularSeason20242025!$AB$3:$AB$1315,DataRegularSeason20242025!$B$3:$B$1315, "&lt;=" &amp; GK$1, DataRegularSeason20242025!$E$3:$E$1315, $A55)</f>
        <v>72</v>
      </c>
      <c r="GL55">
        <f>SUMIFS(DataRegularSeason20242025!$AA$3:$AA$1315,DataRegularSeason20242025!$B$3:$B$1315, "&lt;=" &amp; GL$1, DataRegularSeason20242025!$D$3:$D$1315, $A55)+SUMIFS(DataRegularSeason20242025!$AB$3:$AB$1315,DataRegularSeason20242025!$B$3:$B$1315, "&lt;=" &amp; GL$1, DataRegularSeason20242025!$E$3:$E$1315, $A55)</f>
        <v>72</v>
      </c>
      <c r="GM55">
        <f>SUMIFS(DataRegularSeason20242025!$AA$3:$AA$1315,DataRegularSeason20242025!$B$3:$B$1315, "&lt;=" &amp; GM$1, DataRegularSeason20242025!$D$3:$D$1315, $A55)+SUMIFS(DataRegularSeason20242025!$AB$3:$AB$1315,DataRegularSeason20242025!$B$3:$B$1315, "&lt;=" &amp; GM$1, DataRegularSeason20242025!$E$3:$E$1315, $A55)</f>
        <v>72</v>
      </c>
      <c r="GN55">
        <f>SUMIFS(DataRegularSeason20242025!$AA$3:$AA$1315,DataRegularSeason20242025!$B$3:$B$1315, "&lt;=" &amp; GN$1, DataRegularSeason20242025!$D$3:$D$1315, $A55)+SUMIFS(DataRegularSeason20242025!$AB$3:$AB$1315,DataRegularSeason20242025!$B$3:$B$1315, "&lt;=" &amp; GN$1, DataRegularSeason20242025!$E$3:$E$1315, $A55)</f>
        <v>72</v>
      </c>
      <c r="GO55">
        <f>SUMIFS(DataRegularSeason20242025!$AA$3:$AA$1315,DataRegularSeason20242025!$B$3:$B$1315, "&lt;=" &amp; GO$1, DataRegularSeason20242025!$D$3:$D$1315, $A55)+SUMIFS(DataRegularSeason20242025!$AB$3:$AB$1315,DataRegularSeason20242025!$B$3:$B$1315, "&lt;=" &amp; GO$1, DataRegularSeason20242025!$E$3:$E$1315, $A55)</f>
        <v>72</v>
      </c>
      <c r="GP55">
        <f>SUMIFS(DataRegularSeason20242025!$AA$3:$AA$1315,DataRegularSeason20242025!$B$3:$B$1315, "&lt;=" &amp; GP$1, DataRegularSeason20242025!$D$3:$D$1315, $A55)+SUMIFS(DataRegularSeason20242025!$AB$3:$AB$1315,DataRegularSeason20242025!$B$3:$B$1315, "&lt;=" &amp; GP$1, DataRegularSeason20242025!$E$3:$E$1315, $A55)</f>
        <v>72</v>
      </c>
      <c r="GQ55">
        <f>SUMIFS(DataRegularSeason20242025!$AA$3:$AA$1315,DataRegularSeason20242025!$B$3:$B$1315, "&lt;=" &amp; GQ$1, DataRegularSeason20242025!$D$3:$D$1315, $A55)+SUMIFS(DataRegularSeason20242025!$AB$3:$AB$1315,DataRegularSeason20242025!$B$3:$B$1315, "&lt;=" &amp; GQ$1, DataRegularSeason20242025!$E$3:$E$1315, $A55)</f>
        <v>72</v>
      </c>
      <c r="GR55">
        <f>SUMIFS(DataRegularSeason20242025!$AA$3:$AA$1315,DataRegularSeason20242025!$B$3:$B$1315, "&lt;=" &amp; GR$1, DataRegularSeason20242025!$D$3:$D$1315, $A55)+SUMIFS(DataRegularSeason20242025!$AB$3:$AB$1315,DataRegularSeason20242025!$B$3:$B$1315, "&lt;=" &amp; GR$1, DataRegularSeason20242025!$E$3:$E$1315, $A55)</f>
        <v>72</v>
      </c>
      <c r="GS55">
        <f>SUMIFS(DataRegularSeason20242025!$AA$3:$AA$1315,DataRegularSeason20242025!$B$3:$B$1315, "&lt;=" &amp; GS$1, DataRegularSeason20242025!$D$3:$D$1315, $A55)+SUMIFS(DataRegularSeason20242025!$AB$3:$AB$1315,DataRegularSeason20242025!$B$3:$B$1315, "&lt;=" &amp; GS$1, DataRegularSeason20242025!$E$3:$E$1315, $A55)</f>
        <v>72</v>
      </c>
      <c r="GT55">
        <f>SUMIFS(DataRegularSeason20242025!$AA$3:$AA$1315,DataRegularSeason20242025!$B$3:$B$1315, "&lt;=" &amp; GT$1, DataRegularSeason20242025!$D$3:$D$1315, $A55)+SUMIFS(DataRegularSeason20242025!$AB$3:$AB$1315,DataRegularSeason20242025!$B$3:$B$1315, "&lt;=" &amp; GT$1, DataRegularSeason20242025!$E$3:$E$1315, $A55)</f>
        <v>72</v>
      </c>
      <c r="GU55">
        <f>SUMIFS(DataRegularSeason20242025!$AA$3:$AA$1315,DataRegularSeason20242025!$B$3:$B$1315, "&lt;=" &amp; GU$1, DataRegularSeason20242025!$D$3:$D$1315, $A55)+SUMIFS(DataRegularSeason20242025!$AB$3:$AB$1315,DataRegularSeason20242025!$B$3:$B$1315, "&lt;=" &amp; GU$1, DataRegularSeason20242025!$E$3:$E$1315, $A55)</f>
        <v>72</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70</v>
      </c>
      <c r="EQ56">
        <f>SUMIFS(DataRegularSeason20242025!$AA$3:$AA$1315,DataRegularSeason20242025!$B$3:$B$1315, "&lt;=" &amp; EQ$1, DataRegularSeason20242025!$D$3:$D$1315, $A56)+SUMIFS(DataRegularSeason20242025!$AB$3:$AB$1315,DataRegularSeason20242025!$B$3:$B$1315, "&lt;=" &amp; EQ$1, DataRegularSeason20242025!$E$3:$E$1315, $A56)</f>
        <v>70</v>
      </c>
      <c r="ER56">
        <f>SUMIFS(DataRegularSeason20242025!$AA$3:$AA$1315,DataRegularSeason20242025!$B$3:$B$1315, "&lt;=" &amp; ER$1, DataRegularSeason20242025!$D$3:$D$1315, $A56)+SUMIFS(DataRegularSeason20242025!$AB$3:$AB$1315,DataRegularSeason20242025!$B$3:$B$1315, "&lt;=" &amp; ER$1, DataRegularSeason20242025!$E$3:$E$1315, $A56)</f>
        <v>70</v>
      </c>
      <c r="ES56">
        <f>SUMIFS(DataRegularSeason20242025!$AA$3:$AA$1315,DataRegularSeason20242025!$B$3:$B$1315, "&lt;=" &amp; ES$1, DataRegularSeason20242025!$D$3:$D$1315, $A56)+SUMIFS(DataRegularSeason20242025!$AB$3:$AB$1315,DataRegularSeason20242025!$B$3:$B$1315, "&lt;=" &amp; ES$1, DataRegularSeason20242025!$E$3:$E$1315, $A56)</f>
        <v>70</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70</v>
      </c>
      <c r="EW56">
        <f>SUMIFS(DataRegularSeason20242025!$AA$3:$AA$1315,DataRegularSeason20242025!$B$3:$B$1315, "&lt;=" &amp; EW$1, DataRegularSeason20242025!$D$3:$D$1315, $A56)+SUMIFS(DataRegularSeason20242025!$AB$3:$AB$1315,DataRegularSeason20242025!$B$3:$B$1315, "&lt;=" &amp; EW$1, DataRegularSeason20242025!$E$3:$E$1315, $A56)</f>
        <v>70</v>
      </c>
      <c r="EX56">
        <f>SUMIFS(DataRegularSeason20242025!$AA$3:$AA$1315,DataRegularSeason20242025!$B$3:$B$1315, "&lt;=" &amp; EX$1, DataRegularSeason20242025!$D$3:$D$1315, $A56)+SUMIFS(DataRegularSeason20242025!$AB$3:$AB$1315,DataRegularSeason20242025!$B$3:$B$1315, "&lt;=" &amp; EX$1, DataRegularSeason20242025!$E$3:$E$1315, $A56)</f>
        <v>70</v>
      </c>
      <c r="EY56">
        <f>SUMIFS(DataRegularSeason20242025!$AA$3:$AA$1315,DataRegularSeason20242025!$B$3:$B$1315, "&lt;=" &amp; EY$1, DataRegularSeason20242025!$D$3:$D$1315, $A56)+SUMIFS(DataRegularSeason20242025!$AB$3:$AB$1315,DataRegularSeason20242025!$B$3:$B$1315, "&lt;=" &amp; EY$1, DataRegularSeason20242025!$E$3:$E$1315, $A56)</f>
        <v>70</v>
      </c>
      <c r="EZ56">
        <f>SUMIFS(DataRegularSeason20242025!$AA$3:$AA$1315,DataRegularSeason20242025!$B$3:$B$1315, "&lt;=" &amp; EZ$1, DataRegularSeason20242025!$D$3:$D$1315, $A56)+SUMIFS(DataRegularSeason20242025!$AB$3:$AB$1315,DataRegularSeason20242025!$B$3:$B$1315, "&lt;=" &amp; EZ$1, DataRegularSeason20242025!$E$3:$E$1315, $A56)</f>
        <v>70</v>
      </c>
      <c r="FA56">
        <f>SUMIFS(DataRegularSeason20242025!$AA$3:$AA$1315,DataRegularSeason20242025!$B$3:$B$1315, "&lt;=" &amp; FA$1, DataRegularSeason20242025!$D$3:$D$1315, $A56)+SUMIFS(DataRegularSeason20242025!$AB$3:$AB$1315,DataRegularSeason20242025!$B$3:$B$1315, "&lt;=" &amp; FA$1, DataRegularSeason20242025!$E$3:$E$1315, $A56)</f>
        <v>70</v>
      </c>
      <c r="FB56">
        <f>SUMIFS(DataRegularSeason20242025!$AA$3:$AA$1315,DataRegularSeason20242025!$B$3:$B$1315, "&lt;=" &amp; FB$1, DataRegularSeason20242025!$D$3:$D$1315, $A56)+SUMIFS(DataRegularSeason20242025!$AB$3:$AB$1315,DataRegularSeason20242025!$B$3:$B$1315, "&lt;=" &amp; FB$1, DataRegularSeason20242025!$E$3:$E$1315, $A56)</f>
        <v>70</v>
      </c>
      <c r="FC56">
        <f>SUMIFS(DataRegularSeason20242025!$AA$3:$AA$1315,DataRegularSeason20242025!$B$3:$B$1315, "&lt;=" &amp; FC$1, DataRegularSeason20242025!$D$3:$D$1315, $A56)+SUMIFS(DataRegularSeason20242025!$AB$3:$AB$1315,DataRegularSeason20242025!$B$3:$B$1315, "&lt;=" &amp; FC$1, DataRegularSeason20242025!$E$3:$E$1315, $A56)</f>
        <v>70</v>
      </c>
      <c r="FD56">
        <f>SUMIFS(DataRegularSeason20242025!$AA$3:$AA$1315,DataRegularSeason20242025!$B$3:$B$1315, "&lt;=" &amp; FD$1, DataRegularSeason20242025!$D$3:$D$1315, $A56)+SUMIFS(DataRegularSeason20242025!$AB$3:$AB$1315,DataRegularSeason20242025!$B$3:$B$1315, "&lt;=" &amp; FD$1, DataRegularSeason20242025!$E$3:$E$1315, $A56)</f>
        <v>70</v>
      </c>
      <c r="FE56">
        <f>SUMIFS(DataRegularSeason20242025!$AA$3:$AA$1315,DataRegularSeason20242025!$B$3:$B$1315, "&lt;=" &amp; FE$1, DataRegularSeason20242025!$D$3:$D$1315, $A56)+SUMIFS(DataRegularSeason20242025!$AB$3:$AB$1315,DataRegularSeason20242025!$B$3:$B$1315, "&lt;=" &amp; FE$1, DataRegularSeason20242025!$E$3:$E$1315, $A56)</f>
        <v>70</v>
      </c>
      <c r="FF56">
        <f>SUMIFS(DataRegularSeason20242025!$AA$3:$AA$1315,DataRegularSeason20242025!$B$3:$B$1315, "&lt;=" &amp; FF$1, DataRegularSeason20242025!$D$3:$D$1315, $A56)+SUMIFS(DataRegularSeason20242025!$AB$3:$AB$1315,DataRegularSeason20242025!$B$3:$B$1315, "&lt;=" &amp; FF$1, DataRegularSeason20242025!$E$3:$E$1315, $A56)</f>
        <v>70</v>
      </c>
      <c r="FG56">
        <f>SUMIFS(DataRegularSeason20242025!$AA$3:$AA$1315,DataRegularSeason20242025!$B$3:$B$1315, "&lt;=" &amp; FG$1, DataRegularSeason20242025!$D$3:$D$1315, $A56)+SUMIFS(DataRegularSeason20242025!$AB$3:$AB$1315,DataRegularSeason20242025!$B$3:$B$1315, "&lt;=" &amp; FG$1, DataRegularSeason20242025!$E$3:$E$1315, $A56)</f>
        <v>70</v>
      </c>
      <c r="FH56">
        <f>SUMIFS(DataRegularSeason20242025!$AA$3:$AA$1315,DataRegularSeason20242025!$B$3:$B$1315, "&lt;=" &amp; FH$1, DataRegularSeason20242025!$D$3:$D$1315, $A56)+SUMIFS(DataRegularSeason20242025!$AB$3:$AB$1315,DataRegularSeason20242025!$B$3:$B$1315, "&lt;=" &amp; FH$1, DataRegularSeason20242025!$E$3:$E$1315, $A56)</f>
        <v>70</v>
      </c>
      <c r="FI56">
        <f>SUMIFS(DataRegularSeason20242025!$AA$3:$AA$1315,DataRegularSeason20242025!$B$3:$B$1315, "&lt;=" &amp; FI$1, DataRegularSeason20242025!$D$3:$D$1315, $A56)+SUMIFS(DataRegularSeason20242025!$AB$3:$AB$1315,DataRegularSeason20242025!$B$3:$B$1315, "&lt;=" &amp; FI$1, DataRegularSeason20242025!$E$3:$E$1315, $A56)</f>
        <v>70</v>
      </c>
      <c r="FJ56">
        <f>SUMIFS(DataRegularSeason20242025!$AA$3:$AA$1315,DataRegularSeason20242025!$B$3:$B$1315, "&lt;=" &amp; FJ$1, DataRegularSeason20242025!$D$3:$D$1315, $A56)+SUMIFS(DataRegularSeason20242025!$AB$3:$AB$1315,DataRegularSeason20242025!$B$3:$B$1315, "&lt;=" &amp; FJ$1, DataRegularSeason20242025!$E$3:$E$1315, $A56)</f>
        <v>70</v>
      </c>
      <c r="FK56">
        <f>SUMIFS(DataRegularSeason20242025!$AA$3:$AA$1315,DataRegularSeason20242025!$B$3:$B$1315, "&lt;=" &amp; FK$1, DataRegularSeason20242025!$D$3:$D$1315, $A56)+SUMIFS(DataRegularSeason20242025!$AB$3:$AB$1315,DataRegularSeason20242025!$B$3:$B$1315, "&lt;=" &amp; FK$1, DataRegularSeason20242025!$E$3:$E$1315, $A56)</f>
        <v>70</v>
      </c>
      <c r="FL56">
        <f>SUMIFS(DataRegularSeason20242025!$AA$3:$AA$1315,DataRegularSeason20242025!$B$3:$B$1315, "&lt;=" &amp; FL$1, DataRegularSeason20242025!$D$3:$D$1315, $A56)+SUMIFS(DataRegularSeason20242025!$AB$3:$AB$1315,DataRegularSeason20242025!$B$3:$B$1315, "&lt;=" &amp; FL$1, DataRegularSeason20242025!$E$3:$E$1315, $A56)</f>
        <v>70</v>
      </c>
      <c r="FM56">
        <f>SUMIFS(DataRegularSeason20242025!$AA$3:$AA$1315,DataRegularSeason20242025!$B$3:$B$1315, "&lt;=" &amp; FM$1, DataRegularSeason20242025!$D$3:$D$1315, $A56)+SUMIFS(DataRegularSeason20242025!$AB$3:$AB$1315,DataRegularSeason20242025!$B$3:$B$1315, "&lt;=" &amp; FM$1, DataRegularSeason20242025!$E$3:$E$1315, $A56)</f>
        <v>70</v>
      </c>
      <c r="FN56">
        <f>SUMIFS(DataRegularSeason20242025!$AA$3:$AA$1315,DataRegularSeason20242025!$B$3:$B$1315, "&lt;=" &amp; FN$1, DataRegularSeason20242025!$D$3:$D$1315, $A56)+SUMIFS(DataRegularSeason20242025!$AB$3:$AB$1315,DataRegularSeason20242025!$B$3:$B$1315, "&lt;=" &amp; FN$1, DataRegularSeason20242025!$E$3:$E$1315, $A56)</f>
        <v>70</v>
      </c>
      <c r="FO56">
        <f>SUMIFS(DataRegularSeason20242025!$AA$3:$AA$1315,DataRegularSeason20242025!$B$3:$B$1315, "&lt;=" &amp; FO$1, DataRegularSeason20242025!$D$3:$D$1315, $A56)+SUMIFS(DataRegularSeason20242025!$AB$3:$AB$1315,DataRegularSeason20242025!$B$3:$B$1315, "&lt;=" &amp; FO$1, DataRegularSeason20242025!$E$3:$E$1315, $A56)</f>
        <v>70</v>
      </c>
      <c r="FP56">
        <f>SUMIFS(DataRegularSeason20242025!$AA$3:$AA$1315,DataRegularSeason20242025!$B$3:$B$1315, "&lt;=" &amp; FP$1, DataRegularSeason20242025!$D$3:$D$1315, $A56)+SUMIFS(DataRegularSeason20242025!$AB$3:$AB$1315,DataRegularSeason20242025!$B$3:$B$1315, "&lt;=" &amp; FP$1, DataRegularSeason20242025!$E$3:$E$1315, $A56)</f>
        <v>70</v>
      </c>
      <c r="FQ56">
        <f>SUMIFS(DataRegularSeason20242025!$AA$3:$AA$1315,DataRegularSeason20242025!$B$3:$B$1315, "&lt;=" &amp; FQ$1, DataRegularSeason20242025!$D$3:$D$1315, $A56)+SUMIFS(DataRegularSeason20242025!$AB$3:$AB$1315,DataRegularSeason20242025!$B$3:$B$1315, "&lt;=" &amp; FQ$1, DataRegularSeason20242025!$E$3:$E$1315, $A56)</f>
        <v>70</v>
      </c>
      <c r="FR56">
        <f>SUMIFS(DataRegularSeason20242025!$AA$3:$AA$1315,DataRegularSeason20242025!$B$3:$B$1315, "&lt;=" &amp; FR$1, DataRegularSeason20242025!$D$3:$D$1315, $A56)+SUMIFS(DataRegularSeason20242025!$AB$3:$AB$1315,DataRegularSeason20242025!$B$3:$B$1315, "&lt;=" &amp; FR$1, DataRegularSeason20242025!$E$3:$E$1315, $A56)</f>
        <v>70</v>
      </c>
      <c r="FS56">
        <f>SUMIFS(DataRegularSeason20242025!$AA$3:$AA$1315,DataRegularSeason20242025!$B$3:$B$1315, "&lt;=" &amp; FS$1, DataRegularSeason20242025!$D$3:$D$1315, $A56)+SUMIFS(DataRegularSeason20242025!$AB$3:$AB$1315,DataRegularSeason20242025!$B$3:$B$1315, "&lt;=" &amp; FS$1, DataRegularSeason20242025!$E$3:$E$1315, $A56)</f>
        <v>70</v>
      </c>
      <c r="FT56">
        <f>SUMIFS(DataRegularSeason20242025!$AA$3:$AA$1315,DataRegularSeason20242025!$B$3:$B$1315, "&lt;=" &amp; FT$1, DataRegularSeason20242025!$D$3:$D$1315, $A56)+SUMIFS(DataRegularSeason20242025!$AB$3:$AB$1315,DataRegularSeason20242025!$B$3:$B$1315, "&lt;=" &amp; FT$1, DataRegularSeason20242025!$E$3:$E$1315, $A56)</f>
        <v>70</v>
      </c>
      <c r="FU56">
        <f>SUMIFS(DataRegularSeason20242025!$AA$3:$AA$1315,DataRegularSeason20242025!$B$3:$B$1315, "&lt;=" &amp; FU$1, DataRegularSeason20242025!$D$3:$D$1315, $A56)+SUMIFS(DataRegularSeason20242025!$AB$3:$AB$1315,DataRegularSeason20242025!$B$3:$B$1315, "&lt;=" &amp; FU$1, DataRegularSeason20242025!$E$3:$E$1315, $A56)</f>
        <v>70</v>
      </c>
      <c r="FV56">
        <f>SUMIFS(DataRegularSeason20242025!$AA$3:$AA$1315,DataRegularSeason20242025!$B$3:$B$1315, "&lt;=" &amp; FV$1, DataRegularSeason20242025!$D$3:$D$1315, $A56)+SUMIFS(DataRegularSeason20242025!$AB$3:$AB$1315,DataRegularSeason20242025!$B$3:$B$1315, "&lt;=" &amp; FV$1, DataRegularSeason20242025!$E$3:$E$1315, $A56)</f>
        <v>70</v>
      </c>
      <c r="FW56">
        <f>SUMIFS(DataRegularSeason20242025!$AA$3:$AA$1315,DataRegularSeason20242025!$B$3:$B$1315, "&lt;=" &amp; FW$1, DataRegularSeason20242025!$D$3:$D$1315, $A56)+SUMIFS(DataRegularSeason20242025!$AB$3:$AB$1315,DataRegularSeason20242025!$B$3:$B$1315, "&lt;=" &amp; FW$1, DataRegularSeason20242025!$E$3:$E$1315, $A56)</f>
        <v>70</v>
      </c>
      <c r="FX56">
        <f>SUMIFS(DataRegularSeason20242025!$AA$3:$AA$1315,DataRegularSeason20242025!$B$3:$B$1315, "&lt;=" &amp; FX$1, DataRegularSeason20242025!$D$3:$D$1315, $A56)+SUMIFS(DataRegularSeason20242025!$AB$3:$AB$1315,DataRegularSeason20242025!$B$3:$B$1315, "&lt;=" &amp; FX$1, DataRegularSeason20242025!$E$3:$E$1315, $A56)</f>
        <v>70</v>
      </c>
      <c r="FY56">
        <f>SUMIFS(DataRegularSeason20242025!$AA$3:$AA$1315,DataRegularSeason20242025!$B$3:$B$1315, "&lt;=" &amp; FY$1, DataRegularSeason20242025!$D$3:$D$1315, $A56)+SUMIFS(DataRegularSeason20242025!$AB$3:$AB$1315,DataRegularSeason20242025!$B$3:$B$1315, "&lt;=" &amp; FY$1, DataRegularSeason20242025!$E$3:$E$1315, $A56)</f>
        <v>70</v>
      </c>
      <c r="FZ56">
        <f>SUMIFS(DataRegularSeason20242025!$AA$3:$AA$1315,DataRegularSeason20242025!$B$3:$B$1315, "&lt;=" &amp; FZ$1, DataRegularSeason20242025!$D$3:$D$1315, $A56)+SUMIFS(DataRegularSeason20242025!$AB$3:$AB$1315,DataRegularSeason20242025!$B$3:$B$1315, "&lt;=" &amp; FZ$1, DataRegularSeason20242025!$E$3:$E$1315, $A56)</f>
        <v>70</v>
      </c>
      <c r="GA56">
        <f>SUMIFS(DataRegularSeason20242025!$AA$3:$AA$1315,DataRegularSeason20242025!$B$3:$B$1315, "&lt;=" &amp; GA$1, DataRegularSeason20242025!$D$3:$D$1315, $A56)+SUMIFS(DataRegularSeason20242025!$AB$3:$AB$1315,DataRegularSeason20242025!$B$3:$B$1315, "&lt;=" &amp; GA$1, DataRegularSeason20242025!$E$3:$E$1315, $A56)</f>
        <v>70</v>
      </c>
      <c r="GB56">
        <f>SUMIFS(DataRegularSeason20242025!$AA$3:$AA$1315,DataRegularSeason20242025!$B$3:$B$1315, "&lt;=" &amp; GB$1, DataRegularSeason20242025!$D$3:$D$1315, $A56)+SUMIFS(DataRegularSeason20242025!$AB$3:$AB$1315,DataRegularSeason20242025!$B$3:$B$1315, "&lt;=" &amp; GB$1, DataRegularSeason20242025!$E$3:$E$1315, $A56)</f>
        <v>70</v>
      </c>
      <c r="GC56">
        <f>SUMIFS(DataRegularSeason20242025!$AA$3:$AA$1315,DataRegularSeason20242025!$B$3:$B$1315, "&lt;=" &amp; GC$1, DataRegularSeason20242025!$D$3:$D$1315, $A56)+SUMIFS(DataRegularSeason20242025!$AB$3:$AB$1315,DataRegularSeason20242025!$B$3:$B$1315, "&lt;=" &amp; GC$1, DataRegularSeason20242025!$E$3:$E$1315, $A56)</f>
        <v>70</v>
      </c>
      <c r="GD56">
        <f>SUMIFS(DataRegularSeason20242025!$AA$3:$AA$1315,DataRegularSeason20242025!$B$3:$B$1315, "&lt;=" &amp; GD$1, DataRegularSeason20242025!$D$3:$D$1315, $A56)+SUMIFS(DataRegularSeason20242025!$AB$3:$AB$1315,DataRegularSeason20242025!$B$3:$B$1315, "&lt;=" &amp; GD$1, DataRegularSeason20242025!$E$3:$E$1315, $A56)</f>
        <v>70</v>
      </c>
      <c r="GE56">
        <f>SUMIFS(DataRegularSeason20242025!$AA$3:$AA$1315,DataRegularSeason20242025!$B$3:$B$1315, "&lt;=" &amp; GE$1, DataRegularSeason20242025!$D$3:$D$1315, $A56)+SUMIFS(DataRegularSeason20242025!$AB$3:$AB$1315,DataRegularSeason20242025!$B$3:$B$1315, "&lt;=" &amp; GE$1, DataRegularSeason20242025!$E$3:$E$1315, $A56)</f>
        <v>70</v>
      </c>
      <c r="GF56">
        <f>SUMIFS(DataRegularSeason20242025!$AA$3:$AA$1315,DataRegularSeason20242025!$B$3:$B$1315, "&lt;=" &amp; GF$1, DataRegularSeason20242025!$D$3:$D$1315, $A56)+SUMIFS(DataRegularSeason20242025!$AB$3:$AB$1315,DataRegularSeason20242025!$B$3:$B$1315, "&lt;=" &amp; GF$1, DataRegularSeason20242025!$E$3:$E$1315, $A56)</f>
        <v>70</v>
      </c>
      <c r="GG56">
        <f>SUMIFS(DataRegularSeason20242025!$AA$3:$AA$1315,DataRegularSeason20242025!$B$3:$B$1315, "&lt;=" &amp; GG$1, DataRegularSeason20242025!$D$3:$D$1315, $A56)+SUMIFS(DataRegularSeason20242025!$AB$3:$AB$1315,DataRegularSeason20242025!$B$3:$B$1315, "&lt;=" &amp; GG$1, DataRegularSeason20242025!$E$3:$E$1315, $A56)</f>
        <v>70</v>
      </c>
      <c r="GH56">
        <f>SUMIFS(DataRegularSeason20242025!$AA$3:$AA$1315,DataRegularSeason20242025!$B$3:$B$1315, "&lt;=" &amp; GH$1, DataRegularSeason20242025!$D$3:$D$1315, $A56)+SUMIFS(DataRegularSeason20242025!$AB$3:$AB$1315,DataRegularSeason20242025!$B$3:$B$1315, "&lt;=" &amp; GH$1, DataRegularSeason20242025!$E$3:$E$1315, $A56)</f>
        <v>70</v>
      </c>
      <c r="GI56">
        <f>SUMIFS(DataRegularSeason20242025!$AA$3:$AA$1315,DataRegularSeason20242025!$B$3:$B$1315, "&lt;=" &amp; GI$1, DataRegularSeason20242025!$D$3:$D$1315, $A56)+SUMIFS(DataRegularSeason20242025!$AB$3:$AB$1315,DataRegularSeason20242025!$B$3:$B$1315, "&lt;=" &amp; GI$1, DataRegularSeason20242025!$E$3:$E$1315, $A56)</f>
        <v>70</v>
      </c>
      <c r="GJ56">
        <f>SUMIFS(DataRegularSeason20242025!$AA$3:$AA$1315,DataRegularSeason20242025!$B$3:$B$1315, "&lt;=" &amp; GJ$1, DataRegularSeason20242025!$D$3:$D$1315, $A56)+SUMIFS(DataRegularSeason20242025!$AB$3:$AB$1315,DataRegularSeason20242025!$B$3:$B$1315, "&lt;=" &amp; GJ$1, DataRegularSeason20242025!$E$3:$E$1315, $A56)</f>
        <v>70</v>
      </c>
      <c r="GK56">
        <f>SUMIFS(DataRegularSeason20242025!$AA$3:$AA$1315,DataRegularSeason20242025!$B$3:$B$1315, "&lt;=" &amp; GK$1, DataRegularSeason20242025!$D$3:$D$1315, $A56)+SUMIFS(DataRegularSeason20242025!$AB$3:$AB$1315,DataRegularSeason20242025!$B$3:$B$1315, "&lt;=" &amp; GK$1, DataRegularSeason20242025!$E$3:$E$1315, $A56)</f>
        <v>70</v>
      </c>
      <c r="GL56">
        <f>SUMIFS(DataRegularSeason20242025!$AA$3:$AA$1315,DataRegularSeason20242025!$B$3:$B$1315, "&lt;=" &amp; GL$1, DataRegularSeason20242025!$D$3:$D$1315, $A56)+SUMIFS(DataRegularSeason20242025!$AB$3:$AB$1315,DataRegularSeason20242025!$B$3:$B$1315, "&lt;=" &amp; GL$1, DataRegularSeason20242025!$E$3:$E$1315, $A56)</f>
        <v>70</v>
      </c>
      <c r="GM56">
        <f>SUMIFS(DataRegularSeason20242025!$AA$3:$AA$1315,DataRegularSeason20242025!$B$3:$B$1315, "&lt;=" &amp; GM$1, DataRegularSeason20242025!$D$3:$D$1315, $A56)+SUMIFS(DataRegularSeason20242025!$AB$3:$AB$1315,DataRegularSeason20242025!$B$3:$B$1315, "&lt;=" &amp; GM$1, DataRegularSeason20242025!$E$3:$E$1315, $A56)</f>
        <v>70</v>
      </c>
      <c r="GN56">
        <f>SUMIFS(DataRegularSeason20242025!$AA$3:$AA$1315,DataRegularSeason20242025!$B$3:$B$1315, "&lt;=" &amp; GN$1, DataRegularSeason20242025!$D$3:$D$1315, $A56)+SUMIFS(DataRegularSeason20242025!$AB$3:$AB$1315,DataRegularSeason20242025!$B$3:$B$1315, "&lt;=" &amp; GN$1, DataRegularSeason20242025!$E$3:$E$1315, $A56)</f>
        <v>70</v>
      </c>
      <c r="GO56">
        <f>SUMIFS(DataRegularSeason20242025!$AA$3:$AA$1315,DataRegularSeason20242025!$B$3:$B$1315, "&lt;=" &amp; GO$1, DataRegularSeason20242025!$D$3:$D$1315, $A56)+SUMIFS(DataRegularSeason20242025!$AB$3:$AB$1315,DataRegularSeason20242025!$B$3:$B$1315, "&lt;=" &amp; GO$1, DataRegularSeason20242025!$E$3:$E$1315, $A56)</f>
        <v>70</v>
      </c>
      <c r="GP56">
        <f>SUMIFS(DataRegularSeason20242025!$AA$3:$AA$1315,DataRegularSeason20242025!$B$3:$B$1315, "&lt;=" &amp; GP$1, DataRegularSeason20242025!$D$3:$D$1315, $A56)+SUMIFS(DataRegularSeason20242025!$AB$3:$AB$1315,DataRegularSeason20242025!$B$3:$B$1315, "&lt;=" &amp; GP$1, DataRegularSeason20242025!$E$3:$E$1315, $A56)</f>
        <v>70</v>
      </c>
      <c r="GQ56">
        <f>SUMIFS(DataRegularSeason20242025!$AA$3:$AA$1315,DataRegularSeason20242025!$B$3:$B$1315, "&lt;=" &amp; GQ$1, DataRegularSeason20242025!$D$3:$D$1315, $A56)+SUMIFS(DataRegularSeason20242025!$AB$3:$AB$1315,DataRegularSeason20242025!$B$3:$B$1315, "&lt;=" &amp; GQ$1, DataRegularSeason20242025!$E$3:$E$1315, $A56)</f>
        <v>70</v>
      </c>
      <c r="GR56">
        <f>SUMIFS(DataRegularSeason20242025!$AA$3:$AA$1315,DataRegularSeason20242025!$B$3:$B$1315, "&lt;=" &amp; GR$1, DataRegularSeason20242025!$D$3:$D$1315, $A56)+SUMIFS(DataRegularSeason20242025!$AB$3:$AB$1315,DataRegularSeason20242025!$B$3:$B$1315, "&lt;=" &amp; GR$1, DataRegularSeason20242025!$E$3:$E$1315, $A56)</f>
        <v>70</v>
      </c>
      <c r="GS56">
        <f>SUMIFS(DataRegularSeason20242025!$AA$3:$AA$1315,DataRegularSeason20242025!$B$3:$B$1315, "&lt;=" &amp; GS$1, DataRegularSeason20242025!$D$3:$D$1315, $A56)+SUMIFS(DataRegularSeason20242025!$AB$3:$AB$1315,DataRegularSeason20242025!$B$3:$B$1315, "&lt;=" &amp; GS$1, DataRegularSeason20242025!$E$3:$E$1315, $A56)</f>
        <v>70</v>
      </c>
      <c r="GT56">
        <f>SUMIFS(DataRegularSeason20242025!$AA$3:$AA$1315,DataRegularSeason20242025!$B$3:$B$1315, "&lt;=" &amp; GT$1, DataRegularSeason20242025!$D$3:$D$1315, $A56)+SUMIFS(DataRegularSeason20242025!$AB$3:$AB$1315,DataRegularSeason20242025!$B$3:$B$1315, "&lt;=" &amp; GT$1, DataRegularSeason20242025!$E$3:$E$1315, $A56)</f>
        <v>70</v>
      </c>
      <c r="GU56">
        <f>SUMIFS(DataRegularSeason20242025!$AA$3:$AA$1315,DataRegularSeason20242025!$B$3:$B$1315, "&lt;=" &amp; GU$1, DataRegularSeason20242025!$D$3:$D$1315, $A56)+SUMIFS(DataRegularSeason20242025!$AB$3:$AB$1315,DataRegularSeason20242025!$B$3:$B$1315, "&lt;=" &amp; GU$1, DataRegularSeason20242025!$E$3:$E$1315, $A56)</f>
        <v>70</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55</v>
      </c>
      <c r="EQ58">
        <f>SUMIFS(DataRegularSeason20242025!$AA$3:$AA$1315,DataRegularSeason20242025!$B$3:$B$1315, "&lt;=" &amp; EQ$1, DataRegularSeason20242025!$D$3:$D$1315, $A58)+SUMIFS(DataRegularSeason20242025!$AB$3:$AB$1315,DataRegularSeason20242025!$B$3:$B$1315, "&lt;=" &amp; EQ$1, DataRegularSeason20242025!$E$3:$E$1315, $A58)</f>
        <v>55</v>
      </c>
      <c r="ER58">
        <f>SUMIFS(DataRegularSeason20242025!$AA$3:$AA$1315,DataRegularSeason20242025!$B$3:$B$1315, "&lt;=" &amp; ER$1, DataRegularSeason20242025!$D$3:$D$1315, $A58)+SUMIFS(DataRegularSeason20242025!$AB$3:$AB$1315,DataRegularSeason20242025!$B$3:$B$1315, "&lt;=" &amp; ER$1, DataRegularSeason20242025!$E$3:$E$1315, $A58)</f>
        <v>55</v>
      </c>
      <c r="ES58">
        <f>SUMIFS(DataRegularSeason20242025!$AA$3:$AA$1315,DataRegularSeason20242025!$B$3:$B$1315, "&lt;=" &amp; ES$1, DataRegularSeason20242025!$D$3:$D$1315, $A58)+SUMIFS(DataRegularSeason20242025!$AB$3:$AB$1315,DataRegularSeason20242025!$B$3:$B$1315, "&lt;=" &amp; ES$1, DataRegularSeason20242025!$E$3:$E$1315, $A58)</f>
        <v>55</v>
      </c>
      <c r="ET58">
        <f>SUMIFS(DataRegularSeason20242025!$AA$3:$AA$1315,DataRegularSeason20242025!$B$3:$B$1315, "&lt;=" &amp; ET$1, DataRegularSeason20242025!$D$3:$D$1315, $A58)+SUMIFS(DataRegularSeason20242025!$AB$3:$AB$1315,DataRegularSeason20242025!$B$3:$B$1315, "&lt;=" &amp; ET$1, DataRegularSeason20242025!$E$3:$E$1315, $A58)</f>
        <v>55</v>
      </c>
      <c r="EU58">
        <f>SUMIFS(DataRegularSeason20242025!$AA$3:$AA$1315,DataRegularSeason20242025!$B$3:$B$1315, "&lt;=" &amp; EU$1, DataRegularSeason20242025!$D$3:$D$1315, $A58)+SUMIFS(DataRegularSeason20242025!$AB$3:$AB$1315,DataRegularSeason20242025!$B$3:$B$1315, "&lt;=" &amp; EU$1, DataRegularSeason20242025!$E$3:$E$1315, $A58)</f>
        <v>55</v>
      </c>
      <c r="EV58">
        <f>SUMIFS(DataRegularSeason20242025!$AA$3:$AA$1315,DataRegularSeason20242025!$B$3:$B$1315, "&lt;=" &amp; EV$1, DataRegularSeason20242025!$D$3:$D$1315, $A58)+SUMIFS(DataRegularSeason20242025!$AB$3:$AB$1315,DataRegularSeason20242025!$B$3:$B$1315, "&lt;=" &amp; EV$1, DataRegularSeason20242025!$E$3:$E$1315, $A58)</f>
        <v>55</v>
      </c>
      <c r="EW58">
        <f>SUMIFS(DataRegularSeason20242025!$AA$3:$AA$1315,DataRegularSeason20242025!$B$3:$B$1315, "&lt;=" &amp; EW$1, DataRegularSeason20242025!$D$3:$D$1315, $A58)+SUMIFS(DataRegularSeason20242025!$AB$3:$AB$1315,DataRegularSeason20242025!$B$3:$B$1315, "&lt;=" &amp; EW$1, DataRegularSeason20242025!$E$3:$E$1315, $A58)</f>
        <v>55</v>
      </c>
      <c r="EX58">
        <f>SUMIFS(DataRegularSeason20242025!$AA$3:$AA$1315,DataRegularSeason20242025!$B$3:$B$1315, "&lt;=" &amp; EX$1, DataRegularSeason20242025!$D$3:$D$1315, $A58)+SUMIFS(DataRegularSeason20242025!$AB$3:$AB$1315,DataRegularSeason20242025!$B$3:$B$1315, "&lt;=" &amp; EX$1, DataRegularSeason20242025!$E$3:$E$1315, $A58)</f>
        <v>55</v>
      </c>
      <c r="EY58">
        <f>SUMIFS(DataRegularSeason20242025!$AA$3:$AA$1315,DataRegularSeason20242025!$B$3:$B$1315, "&lt;=" &amp; EY$1, DataRegularSeason20242025!$D$3:$D$1315, $A58)+SUMIFS(DataRegularSeason20242025!$AB$3:$AB$1315,DataRegularSeason20242025!$B$3:$B$1315, "&lt;=" &amp; EY$1, DataRegularSeason20242025!$E$3:$E$1315, $A58)</f>
        <v>55</v>
      </c>
      <c r="EZ58">
        <f>SUMIFS(DataRegularSeason20242025!$AA$3:$AA$1315,DataRegularSeason20242025!$B$3:$B$1315, "&lt;=" &amp; EZ$1, DataRegularSeason20242025!$D$3:$D$1315, $A58)+SUMIFS(DataRegularSeason20242025!$AB$3:$AB$1315,DataRegularSeason20242025!$B$3:$B$1315, "&lt;=" &amp; EZ$1, DataRegularSeason20242025!$E$3:$E$1315, $A58)</f>
        <v>55</v>
      </c>
      <c r="FA58">
        <f>SUMIFS(DataRegularSeason20242025!$AA$3:$AA$1315,DataRegularSeason20242025!$B$3:$B$1315, "&lt;=" &amp; FA$1, DataRegularSeason20242025!$D$3:$D$1315, $A58)+SUMIFS(DataRegularSeason20242025!$AB$3:$AB$1315,DataRegularSeason20242025!$B$3:$B$1315, "&lt;=" &amp; FA$1, DataRegularSeason20242025!$E$3:$E$1315, $A58)</f>
        <v>55</v>
      </c>
      <c r="FB58">
        <f>SUMIFS(DataRegularSeason20242025!$AA$3:$AA$1315,DataRegularSeason20242025!$B$3:$B$1315, "&lt;=" &amp; FB$1, DataRegularSeason20242025!$D$3:$D$1315, $A58)+SUMIFS(DataRegularSeason20242025!$AB$3:$AB$1315,DataRegularSeason20242025!$B$3:$B$1315, "&lt;=" &amp; FB$1, DataRegularSeason20242025!$E$3:$E$1315, $A58)</f>
        <v>55</v>
      </c>
      <c r="FC58">
        <f>SUMIFS(DataRegularSeason20242025!$AA$3:$AA$1315,DataRegularSeason20242025!$B$3:$B$1315, "&lt;=" &amp; FC$1, DataRegularSeason20242025!$D$3:$D$1315, $A58)+SUMIFS(DataRegularSeason20242025!$AB$3:$AB$1315,DataRegularSeason20242025!$B$3:$B$1315, "&lt;=" &amp; FC$1, DataRegularSeason20242025!$E$3:$E$1315, $A58)</f>
        <v>55</v>
      </c>
      <c r="FD58">
        <f>SUMIFS(DataRegularSeason20242025!$AA$3:$AA$1315,DataRegularSeason20242025!$B$3:$B$1315, "&lt;=" &amp; FD$1, DataRegularSeason20242025!$D$3:$D$1315, $A58)+SUMIFS(DataRegularSeason20242025!$AB$3:$AB$1315,DataRegularSeason20242025!$B$3:$B$1315, "&lt;=" &amp; FD$1, DataRegularSeason20242025!$E$3:$E$1315, $A58)</f>
        <v>55</v>
      </c>
      <c r="FE58">
        <f>SUMIFS(DataRegularSeason20242025!$AA$3:$AA$1315,DataRegularSeason20242025!$B$3:$B$1315, "&lt;=" &amp; FE$1, DataRegularSeason20242025!$D$3:$D$1315, $A58)+SUMIFS(DataRegularSeason20242025!$AB$3:$AB$1315,DataRegularSeason20242025!$B$3:$B$1315, "&lt;=" &amp; FE$1, DataRegularSeason20242025!$E$3:$E$1315, $A58)</f>
        <v>55</v>
      </c>
      <c r="FF58">
        <f>SUMIFS(DataRegularSeason20242025!$AA$3:$AA$1315,DataRegularSeason20242025!$B$3:$B$1315, "&lt;=" &amp; FF$1, DataRegularSeason20242025!$D$3:$D$1315, $A58)+SUMIFS(DataRegularSeason20242025!$AB$3:$AB$1315,DataRegularSeason20242025!$B$3:$B$1315, "&lt;=" &amp; FF$1, DataRegularSeason20242025!$E$3:$E$1315, $A58)</f>
        <v>55</v>
      </c>
      <c r="FG58">
        <f>SUMIFS(DataRegularSeason20242025!$AA$3:$AA$1315,DataRegularSeason20242025!$B$3:$B$1315, "&lt;=" &amp; FG$1, DataRegularSeason20242025!$D$3:$D$1315, $A58)+SUMIFS(DataRegularSeason20242025!$AB$3:$AB$1315,DataRegularSeason20242025!$B$3:$B$1315, "&lt;=" &amp; FG$1, DataRegularSeason20242025!$E$3:$E$1315, $A58)</f>
        <v>55</v>
      </c>
      <c r="FH58">
        <f>SUMIFS(DataRegularSeason20242025!$AA$3:$AA$1315,DataRegularSeason20242025!$B$3:$B$1315, "&lt;=" &amp; FH$1, DataRegularSeason20242025!$D$3:$D$1315, $A58)+SUMIFS(DataRegularSeason20242025!$AB$3:$AB$1315,DataRegularSeason20242025!$B$3:$B$1315, "&lt;=" &amp; FH$1, DataRegularSeason20242025!$E$3:$E$1315, $A58)</f>
        <v>55</v>
      </c>
      <c r="FI58">
        <f>SUMIFS(DataRegularSeason20242025!$AA$3:$AA$1315,DataRegularSeason20242025!$B$3:$B$1315, "&lt;=" &amp; FI$1, DataRegularSeason20242025!$D$3:$D$1315, $A58)+SUMIFS(DataRegularSeason20242025!$AB$3:$AB$1315,DataRegularSeason20242025!$B$3:$B$1315, "&lt;=" &amp; FI$1, DataRegularSeason20242025!$E$3:$E$1315, $A58)</f>
        <v>55</v>
      </c>
      <c r="FJ58">
        <f>SUMIFS(DataRegularSeason20242025!$AA$3:$AA$1315,DataRegularSeason20242025!$B$3:$B$1315, "&lt;=" &amp; FJ$1, DataRegularSeason20242025!$D$3:$D$1315, $A58)+SUMIFS(DataRegularSeason20242025!$AB$3:$AB$1315,DataRegularSeason20242025!$B$3:$B$1315, "&lt;=" &amp; FJ$1, DataRegularSeason20242025!$E$3:$E$1315, $A58)</f>
        <v>55</v>
      </c>
      <c r="FK58">
        <f>SUMIFS(DataRegularSeason20242025!$AA$3:$AA$1315,DataRegularSeason20242025!$B$3:$B$1315, "&lt;=" &amp; FK$1, DataRegularSeason20242025!$D$3:$D$1315, $A58)+SUMIFS(DataRegularSeason20242025!$AB$3:$AB$1315,DataRegularSeason20242025!$B$3:$B$1315, "&lt;=" &amp; FK$1, DataRegularSeason20242025!$E$3:$E$1315, $A58)</f>
        <v>55</v>
      </c>
      <c r="FL58">
        <f>SUMIFS(DataRegularSeason20242025!$AA$3:$AA$1315,DataRegularSeason20242025!$B$3:$B$1315, "&lt;=" &amp; FL$1, DataRegularSeason20242025!$D$3:$D$1315, $A58)+SUMIFS(DataRegularSeason20242025!$AB$3:$AB$1315,DataRegularSeason20242025!$B$3:$B$1315, "&lt;=" &amp; FL$1, DataRegularSeason20242025!$E$3:$E$1315, $A58)</f>
        <v>55</v>
      </c>
      <c r="FM58">
        <f>SUMIFS(DataRegularSeason20242025!$AA$3:$AA$1315,DataRegularSeason20242025!$B$3:$B$1315, "&lt;=" &amp; FM$1, DataRegularSeason20242025!$D$3:$D$1315, $A58)+SUMIFS(DataRegularSeason20242025!$AB$3:$AB$1315,DataRegularSeason20242025!$B$3:$B$1315, "&lt;=" &amp; FM$1, DataRegularSeason20242025!$E$3:$E$1315, $A58)</f>
        <v>55</v>
      </c>
      <c r="FN58">
        <f>SUMIFS(DataRegularSeason20242025!$AA$3:$AA$1315,DataRegularSeason20242025!$B$3:$B$1315, "&lt;=" &amp; FN$1, DataRegularSeason20242025!$D$3:$D$1315, $A58)+SUMIFS(DataRegularSeason20242025!$AB$3:$AB$1315,DataRegularSeason20242025!$B$3:$B$1315, "&lt;=" &amp; FN$1, DataRegularSeason20242025!$E$3:$E$1315, $A58)</f>
        <v>55</v>
      </c>
      <c r="FO58">
        <f>SUMIFS(DataRegularSeason20242025!$AA$3:$AA$1315,DataRegularSeason20242025!$B$3:$B$1315, "&lt;=" &amp; FO$1, DataRegularSeason20242025!$D$3:$D$1315, $A58)+SUMIFS(DataRegularSeason20242025!$AB$3:$AB$1315,DataRegularSeason20242025!$B$3:$B$1315, "&lt;=" &amp; FO$1, DataRegularSeason20242025!$E$3:$E$1315, $A58)</f>
        <v>55</v>
      </c>
      <c r="FP58">
        <f>SUMIFS(DataRegularSeason20242025!$AA$3:$AA$1315,DataRegularSeason20242025!$B$3:$B$1315, "&lt;=" &amp; FP$1, DataRegularSeason20242025!$D$3:$D$1315, $A58)+SUMIFS(DataRegularSeason20242025!$AB$3:$AB$1315,DataRegularSeason20242025!$B$3:$B$1315, "&lt;=" &amp; FP$1, DataRegularSeason20242025!$E$3:$E$1315, $A58)</f>
        <v>55</v>
      </c>
      <c r="FQ58">
        <f>SUMIFS(DataRegularSeason20242025!$AA$3:$AA$1315,DataRegularSeason20242025!$B$3:$B$1315, "&lt;=" &amp; FQ$1, DataRegularSeason20242025!$D$3:$D$1315, $A58)+SUMIFS(DataRegularSeason20242025!$AB$3:$AB$1315,DataRegularSeason20242025!$B$3:$B$1315, "&lt;=" &amp; FQ$1, DataRegularSeason20242025!$E$3:$E$1315, $A58)</f>
        <v>55</v>
      </c>
      <c r="FR58">
        <f>SUMIFS(DataRegularSeason20242025!$AA$3:$AA$1315,DataRegularSeason20242025!$B$3:$B$1315, "&lt;=" &amp; FR$1, DataRegularSeason20242025!$D$3:$D$1315, $A58)+SUMIFS(DataRegularSeason20242025!$AB$3:$AB$1315,DataRegularSeason20242025!$B$3:$B$1315, "&lt;=" &amp; FR$1, DataRegularSeason20242025!$E$3:$E$1315, $A58)</f>
        <v>55</v>
      </c>
      <c r="FS58">
        <f>SUMIFS(DataRegularSeason20242025!$AA$3:$AA$1315,DataRegularSeason20242025!$B$3:$B$1315, "&lt;=" &amp; FS$1, DataRegularSeason20242025!$D$3:$D$1315, $A58)+SUMIFS(DataRegularSeason20242025!$AB$3:$AB$1315,DataRegularSeason20242025!$B$3:$B$1315, "&lt;=" &amp; FS$1, DataRegularSeason20242025!$E$3:$E$1315, $A58)</f>
        <v>55</v>
      </c>
      <c r="FT58">
        <f>SUMIFS(DataRegularSeason20242025!$AA$3:$AA$1315,DataRegularSeason20242025!$B$3:$B$1315, "&lt;=" &amp; FT$1, DataRegularSeason20242025!$D$3:$D$1315, $A58)+SUMIFS(DataRegularSeason20242025!$AB$3:$AB$1315,DataRegularSeason20242025!$B$3:$B$1315, "&lt;=" &amp; FT$1, DataRegularSeason20242025!$E$3:$E$1315, $A58)</f>
        <v>55</v>
      </c>
      <c r="FU58">
        <f>SUMIFS(DataRegularSeason20242025!$AA$3:$AA$1315,DataRegularSeason20242025!$B$3:$B$1315, "&lt;=" &amp; FU$1, DataRegularSeason20242025!$D$3:$D$1315, $A58)+SUMIFS(DataRegularSeason20242025!$AB$3:$AB$1315,DataRegularSeason20242025!$B$3:$B$1315, "&lt;=" &amp; FU$1, DataRegularSeason20242025!$E$3:$E$1315, $A58)</f>
        <v>55</v>
      </c>
      <c r="FV58">
        <f>SUMIFS(DataRegularSeason20242025!$AA$3:$AA$1315,DataRegularSeason20242025!$B$3:$B$1315, "&lt;=" &amp; FV$1, DataRegularSeason20242025!$D$3:$D$1315, $A58)+SUMIFS(DataRegularSeason20242025!$AB$3:$AB$1315,DataRegularSeason20242025!$B$3:$B$1315, "&lt;=" &amp; FV$1, DataRegularSeason20242025!$E$3:$E$1315, $A58)</f>
        <v>55</v>
      </c>
      <c r="FW58">
        <f>SUMIFS(DataRegularSeason20242025!$AA$3:$AA$1315,DataRegularSeason20242025!$B$3:$B$1315, "&lt;=" &amp; FW$1, DataRegularSeason20242025!$D$3:$D$1315, $A58)+SUMIFS(DataRegularSeason20242025!$AB$3:$AB$1315,DataRegularSeason20242025!$B$3:$B$1315, "&lt;=" &amp; FW$1, DataRegularSeason20242025!$E$3:$E$1315, $A58)</f>
        <v>55</v>
      </c>
      <c r="FX58">
        <f>SUMIFS(DataRegularSeason20242025!$AA$3:$AA$1315,DataRegularSeason20242025!$B$3:$B$1315, "&lt;=" &amp; FX$1, DataRegularSeason20242025!$D$3:$D$1315, $A58)+SUMIFS(DataRegularSeason20242025!$AB$3:$AB$1315,DataRegularSeason20242025!$B$3:$B$1315, "&lt;=" &amp; FX$1, DataRegularSeason20242025!$E$3:$E$1315, $A58)</f>
        <v>55</v>
      </c>
      <c r="FY58">
        <f>SUMIFS(DataRegularSeason20242025!$AA$3:$AA$1315,DataRegularSeason20242025!$B$3:$B$1315, "&lt;=" &amp; FY$1, DataRegularSeason20242025!$D$3:$D$1315, $A58)+SUMIFS(DataRegularSeason20242025!$AB$3:$AB$1315,DataRegularSeason20242025!$B$3:$B$1315, "&lt;=" &amp; FY$1, DataRegularSeason20242025!$E$3:$E$1315, $A58)</f>
        <v>55</v>
      </c>
      <c r="FZ58">
        <f>SUMIFS(DataRegularSeason20242025!$AA$3:$AA$1315,DataRegularSeason20242025!$B$3:$B$1315, "&lt;=" &amp; FZ$1, DataRegularSeason20242025!$D$3:$D$1315, $A58)+SUMIFS(DataRegularSeason20242025!$AB$3:$AB$1315,DataRegularSeason20242025!$B$3:$B$1315, "&lt;=" &amp; FZ$1, DataRegularSeason20242025!$E$3:$E$1315, $A58)</f>
        <v>55</v>
      </c>
      <c r="GA58">
        <f>SUMIFS(DataRegularSeason20242025!$AA$3:$AA$1315,DataRegularSeason20242025!$B$3:$B$1315, "&lt;=" &amp; GA$1, DataRegularSeason20242025!$D$3:$D$1315, $A58)+SUMIFS(DataRegularSeason20242025!$AB$3:$AB$1315,DataRegularSeason20242025!$B$3:$B$1315, "&lt;=" &amp; GA$1, DataRegularSeason20242025!$E$3:$E$1315, $A58)</f>
        <v>55</v>
      </c>
      <c r="GB58">
        <f>SUMIFS(DataRegularSeason20242025!$AA$3:$AA$1315,DataRegularSeason20242025!$B$3:$B$1315, "&lt;=" &amp; GB$1, DataRegularSeason20242025!$D$3:$D$1315, $A58)+SUMIFS(DataRegularSeason20242025!$AB$3:$AB$1315,DataRegularSeason20242025!$B$3:$B$1315, "&lt;=" &amp; GB$1, DataRegularSeason20242025!$E$3:$E$1315, $A58)</f>
        <v>55</v>
      </c>
      <c r="GC58">
        <f>SUMIFS(DataRegularSeason20242025!$AA$3:$AA$1315,DataRegularSeason20242025!$B$3:$B$1315, "&lt;=" &amp; GC$1, DataRegularSeason20242025!$D$3:$D$1315, $A58)+SUMIFS(DataRegularSeason20242025!$AB$3:$AB$1315,DataRegularSeason20242025!$B$3:$B$1315, "&lt;=" &amp; GC$1, DataRegularSeason20242025!$E$3:$E$1315, $A58)</f>
        <v>55</v>
      </c>
      <c r="GD58">
        <f>SUMIFS(DataRegularSeason20242025!$AA$3:$AA$1315,DataRegularSeason20242025!$B$3:$B$1315, "&lt;=" &amp; GD$1, DataRegularSeason20242025!$D$3:$D$1315, $A58)+SUMIFS(DataRegularSeason20242025!$AB$3:$AB$1315,DataRegularSeason20242025!$B$3:$B$1315, "&lt;=" &amp; GD$1, DataRegularSeason20242025!$E$3:$E$1315, $A58)</f>
        <v>55</v>
      </c>
      <c r="GE58">
        <f>SUMIFS(DataRegularSeason20242025!$AA$3:$AA$1315,DataRegularSeason20242025!$B$3:$B$1315, "&lt;=" &amp; GE$1, DataRegularSeason20242025!$D$3:$D$1315, $A58)+SUMIFS(DataRegularSeason20242025!$AB$3:$AB$1315,DataRegularSeason20242025!$B$3:$B$1315, "&lt;=" &amp; GE$1, DataRegularSeason20242025!$E$3:$E$1315, $A58)</f>
        <v>55</v>
      </c>
      <c r="GF58">
        <f>SUMIFS(DataRegularSeason20242025!$AA$3:$AA$1315,DataRegularSeason20242025!$B$3:$B$1315, "&lt;=" &amp; GF$1, DataRegularSeason20242025!$D$3:$D$1315, $A58)+SUMIFS(DataRegularSeason20242025!$AB$3:$AB$1315,DataRegularSeason20242025!$B$3:$B$1315, "&lt;=" &amp; GF$1, DataRegularSeason20242025!$E$3:$E$1315, $A58)</f>
        <v>55</v>
      </c>
      <c r="GG58">
        <f>SUMIFS(DataRegularSeason20242025!$AA$3:$AA$1315,DataRegularSeason20242025!$B$3:$B$1315, "&lt;=" &amp; GG$1, DataRegularSeason20242025!$D$3:$D$1315, $A58)+SUMIFS(DataRegularSeason20242025!$AB$3:$AB$1315,DataRegularSeason20242025!$B$3:$B$1315, "&lt;=" &amp; GG$1, DataRegularSeason20242025!$E$3:$E$1315, $A58)</f>
        <v>55</v>
      </c>
      <c r="GH58">
        <f>SUMIFS(DataRegularSeason20242025!$AA$3:$AA$1315,DataRegularSeason20242025!$B$3:$B$1315, "&lt;=" &amp; GH$1, DataRegularSeason20242025!$D$3:$D$1315, $A58)+SUMIFS(DataRegularSeason20242025!$AB$3:$AB$1315,DataRegularSeason20242025!$B$3:$B$1315, "&lt;=" &amp; GH$1, DataRegularSeason20242025!$E$3:$E$1315, $A58)</f>
        <v>55</v>
      </c>
      <c r="GI58">
        <f>SUMIFS(DataRegularSeason20242025!$AA$3:$AA$1315,DataRegularSeason20242025!$B$3:$B$1315, "&lt;=" &amp; GI$1, DataRegularSeason20242025!$D$3:$D$1315, $A58)+SUMIFS(DataRegularSeason20242025!$AB$3:$AB$1315,DataRegularSeason20242025!$B$3:$B$1315, "&lt;=" &amp; GI$1, DataRegularSeason20242025!$E$3:$E$1315, $A58)</f>
        <v>55</v>
      </c>
      <c r="GJ58">
        <f>SUMIFS(DataRegularSeason20242025!$AA$3:$AA$1315,DataRegularSeason20242025!$B$3:$B$1315, "&lt;=" &amp; GJ$1, DataRegularSeason20242025!$D$3:$D$1315, $A58)+SUMIFS(DataRegularSeason20242025!$AB$3:$AB$1315,DataRegularSeason20242025!$B$3:$B$1315, "&lt;=" &amp; GJ$1, DataRegularSeason20242025!$E$3:$E$1315, $A58)</f>
        <v>55</v>
      </c>
      <c r="GK58">
        <f>SUMIFS(DataRegularSeason20242025!$AA$3:$AA$1315,DataRegularSeason20242025!$B$3:$B$1315, "&lt;=" &amp; GK$1, DataRegularSeason20242025!$D$3:$D$1315, $A58)+SUMIFS(DataRegularSeason20242025!$AB$3:$AB$1315,DataRegularSeason20242025!$B$3:$B$1315, "&lt;=" &amp; GK$1, DataRegularSeason20242025!$E$3:$E$1315, $A58)</f>
        <v>55</v>
      </c>
      <c r="GL58">
        <f>SUMIFS(DataRegularSeason20242025!$AA$3:$AA$1315,DataRegularSeason20242025!$B$3:$B$1315, "&lt;=" &amp; GL$1, DataRegularSeason20242025!$D$3:$D$1315, $A58)+SUMIFS(DataRegularSeason20242025!$AB$3:$AB$1315,DataRegularSeason20242025!$B$3:$B$1315, "&lt;=" &amp; GL$1, DataRegularSeason20242025!$E$3:$E$1315, $A58)</f>
        <v>55</v>
      </c>
      <c r="GM58">
        <f>SUMIFS(DataRegularSeason20242025!$AA$3:$AA$1315,DataRegularSeason20242025!$B$3:$B$1315, "&lt;=" &amp; GM$1, DataRegularSeason20242025!$D$3:$D$1315, $A58)+SUMIFS(DataRegularSeason20242025!$AB$3:$AB$1315,DataRegularSeason20242025!$B$3:$B$1315, "&lt;=" &amp; GM$1, DataRegularSeason20242025!$E$3:$E$1315, $A58)</f>
        <v>55</v>
      </c>
      <c r="GN58">
        <f>SUMIFS(DataRegularSeason20242025!$AA$3:$AA$1315,DataRegularSeason20242025!$B$3:$B$1315, "&lt;=" &amp; GN$1, DataRegularSeason20242025!$D$3:$D$1315, $A58)+SUMIFS(DataRegularSeason20242025!$AB$3:$AB$1315,DataRegularSeason20242025!$B$3:$B$1315, "&lt;=" &amp; GN$1, DataRegularSeason20242025!$E$3:$E$1315, $A58)</f>
        <v>55</v>
      </c>
      <c r="GO58">
        <f>SUMIFS(DataRegularSeason20242025!$AA$3:$AA$1315,DataRegularSeason20242025!$B$3:$B$1315, "&lt;=" &amp; GO$1, DataRegularSeason20242025!$D$3:$D$1315, $A58)+SUMIFS(DataRegularSeason20242025!$AB$3:$AB$1315,DataRegularSeason20242025!$B$3:$B$1315, "&lt;=" &amp; GO$1, DataRegularSeason20242025!$E$3:$E$1315, $A58)</f>
        <v>55</v>
      </c>
      <c r="GP58">
        <f>SUMIFS(DataRegularSeason20242025!$AA$3:$AA$1315,DataRegularSeason20242025!$B$3:$B$1315, "&lt;=" &amp; GP$1, DataRegularSeason20242025!$D$3:$D$1315, $A58)+SUMIFS(DataRegularSeason20242025!$AB$3:$AB$1315,DataRegularSeason20242025!$B$3:$B$1315, "&lt;=" &amp; GP$1, DataRegularSeason20242025!$E$3:$E$1315, $A58)</f>
        <v>55</v>
      </c>
      <c r="GQ58">
        <f>SUMIFS(DataRegularSeason20242025!$AA$3:$AA$1315,DataRegularSeason20242025!$B$3:$B$1315, "&lt;=" &amp; GQ$1, DataRegularSeason20242025!$D$3:$D$1315, $A58)+SUMIFS(DataRegularSeason20242025!$AB$3:$AB$1315,DataRegularSeason20242025!$B$3:$B$1315, "&lt;=" &amp; GQ$1, DataRegularSeason20242025!$E$3:$E$1315, $A58)</f>
        <v>55</v>
      </c>
      <c r="GR58">
        <f>SUMIFS(DataRegularSeason20242025!$AA$3:$AA$1315,DataRegularSeason20242025!$B$3:$B$1315, "&lt;=" &amp; GR$1, DataRegularSeason20242025!$D$3:$D$1315, $A58)+SUMIFS(DataRegularSeason20242025!$AB$3:$AB$1315,DataRegularSeason20242025!$B$3:$B$1315, "&lt;=" &amp; GR$1, DataRegularSeason20242025!$E$3:$E$1315, $A58)</f>
        <v>55</v>
      </c>
      <c r="GS58">
        <f>SUMIFS(DataRegularSeason20242025!$AA$3:$AA$1315,DataRegularSeason20242025!$B$3:$B$1315, "&lt;=" &amp; GS$1, DataRegularSeason20242025!$D$3:$D$1315, $A58)+SUMIFS(DataRegularSeason20242025!$AB$3:$AB$1315,DataRegularSeason20242025!$B$3:$B$1315, "&lt;=" &amp; GS$1, DataRegularSeason20242025!$E$3:$E$1315, $A58)</f>
        <v>55</v>
      </c>
      <c r="GT58">
        <f>SUMIFS(DataRegularSeason20242025!$AA$3:$AA$1315,DataRegularSeason20242025!$B$3:$B$1315, "&lt;=" &amp; GT$1, DataRegularSeason20242025!$D$3:$D$1315, $A58)+SUMIFS(DataRegularSeason20242025!$AB$3:$AB$1315,DataRegularSeason20242025!$B$3:$B$1315, "&lt;=" &amp; GT$1, DataRegularSeason20242025!$E$3:$E$1315, $A58)</f>
        <v>55</v>
      </c>
      <c r="GU58">
        <f>SUMIFS(DataRegularSeason20242025!$AA$3:$AA$1315,DataRegularSeason20242025!$B$3:$B$1315, "&lt;=" &amp; GU$1, DataRegularSeason20242025!$D$3:$D$1315, $A58)+SUMIFS(DataRegularSeason20242025!$AB$3:$AB$1315,DataRegularSeason20242025!$B$3:$B$1315, "&lt;=" &amp; GU$1, DataRegularSeason20242025!$E$3:$E$1315, $A58)</f>
        <v>55</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45</v>
      </c>
      <c r="EQ60">
        <f>SUMIFS(DataRegularSeason20242025!$AA$3:$AA$1315,DataRegularSeason20242025!$B$3:$B$1315, "&lt;=" &amp; EQ$1, DataRegularSeason20242025!$D$3:$D$1315, $A60)+SUMIFS(DataRegularSeason20242025!$AB$3:$AB$1315,DataRegularSeason20242025!$B$3:$B$1315, "&lt;=" &amp; EQ$1, DataRegularSeason20242025!$E$3:$E$1315, $A60)</f>
        <v>45</v>
      </c>
      <c r="ER60">
        <f>SUMIFS(DataRegularSeason20242025!$AA$3:$AA$1315,DataRegularSeason20242025!$B$3:$B$1315, "&lt;=" &amp; ER$1, DataRegularSeason20242025!$D$3:$D$1315, $A60)+SUMIFS(DataRegularSeason20242025!$AB$3:$AB$1315,DataRegularSeason20242025!$B$3:$B$1315, "&lt;=" &amp; ER$1, DataRegularSeason20242025!$E$3:$E$1315, $A60)</f>
        <v>45</v>
      </c>
      <c r="ES60">
        <f>SUMIFS(DataRegularSeason20242025!$AA$3:$AA$1315,DataRegularSeason20242025!$B$3:$B$1315, "&lt;=" &amp; ES$1, DataRegularSeason20242025!$D$3:$D$1315, $A60)+SUMIFS(DataRegularSeason20242025!$AB$3:$AB$1315,DataRegularSeason20242025!$B$3:$B$1315, "&lt;=" &amp; ES$1, DataRegularSeason20242025!$E$3:$E$1315, $A60)</f>
        <v>45</v>
      </c>
      <c r="ET60">
        <f>SUMIFS(DataRegularSeason20242025!$AA$3:$AA$1315,DataRegularSeason20242025!$B$3:$B$1315, "&lt;=" &amp; ET$1, DataRegularSeason20242025!$D$3:$D$1315, $A60)+SUMIFS(DataRegularSeason20242025!$AB$3:$AB$1315,DataRegularSeason20242025!$B$3:$B$1315, "&lt;=" &amp; ET$1, DataRegularSeason20242025!$E$3:$E$1315, $A60)</f>
        <v>45</v>
      </c>
      <c r="EU60">
        <f>SUMIFS(DataRegularSeason20242025!$AA$3:$AA$1315,DataRegularSeason20242025!$B$3:$B$1315, "&lt;=" &amp; EU$1, DataRegularSeason20242025!$D$3:$D$1315, $A60)+SUMIFS(DataRegularSeason20242025!$AB$3:$AB$1315,DataRegularSeason20242025!$B$3:$B$1315, "&lt;=" &amp; EU$1, DataRegularSeason20242025!$E$3:$E$1315, $A60)</f>
        <v>45</v>
      </c>
      <c r="EV60">
        <f>SUMIFS(DataRegularSeason20242025!$AA$3:$AA$1315,DataRegularSeason20242025!$B$3:$B$1315, "&lt;=" &amp; EV$1, DataRegularSeason20242025!$D$3:$D$1315, $A60)+SUMIFS(DataRegularSeason20242025!$AB$3:$AB$1315,DataRegularSeason20242025!$B$3:$B$1315, "&lt;=" &amp; EV$1, DataRegularSeason20242025!$E$3:$E$1315, $A60)</f>
        <v>45</v>
      </c>
      <c r="EW60">
        <f>SUMIFS(DataRegularSeason20242025!$AA$3:$AA$1315,DataRegularSeason20242025!$B$3:$B$1315, "&lt;=" &amp; EW$1, DataRegularSeason20242025!$D$3:$D$1315, $A60)+SUMIFS(DataRegularSeason20242025!$AB$3:$AB$1315,DataRegularSeason20242025!$B$3:$B$1315, "&lt;=" &amp; EW$1, DataRegularSeason20242025!$E$3:$E$1315, $A60)</f>
        <v>45</v>
      </c>
      <c r="EX60">
        <f>SUMIFS(DataRegularSeason20242025!$AA$3:$AA$1315,DataRegularSeason20242025!$B$3:$B$1315, "&lt;=" &amp; EX$1, DataRegularSeason20242025!$D$3:$D$1315, $A60)+SUMIFS(DataRegularSeason20242025!$AB$3:$AB$1315,DataRegularSeason20242025!$B$3:$B$1315, "&lt;=" &amp; EX$1, DataRegularSeason20242025!$E$3:$E$1315, $A60)</f>
        <v>45</v>
      </c>
      <c r="EY60">
        <f>SUMIFS(DataRegularSeason20242025!$AA$3:$AA$1315,DataRegularSeason20242025!$B$3:$B$1315, "&lt;=" &amp; EY$1, DataRegularSeason20242025!$D$3:$D$1315, $A60)+SUMIFS(DataRegularSeason20242025!$AB$3:$AB$1315,DataRegularSeason20242025!$B$3:$B$1315, "&lt;=" &amp; EY$1, DataRegularSeason20242025!$E$3:$E$1315, $A60)</f>
        <v>45</v>
      </c>
      <c r="EZ60">
        <f>SUMIFS(DataRegularSeason20242025!$AA$3:$AA$1315,DataRegularSeason20242025!$B$3:$B$1315, "&lt;=" &amp; EZ$1, DataRegularSeason20242025!$D$3:$D$1315, $A60)+SUMIFS(DataRegularSeason20242025!$AB$3:$AB$1315,DataRegularSeason20242025!$B$3:$B$1315, "&lt;=" &amp; EZ$1, DataRegularSeason20242025!$E$3:$E$1315, $A60)</f>
        <v>45</v>
      </c>
      <c r="FA60">
        <f>SUMIFS(DataRegularSeason20242025!$AA$3:$AA$1315,DataRegularSeason20242025!$B$3:$B$1315, "&lt;=" &amp; FA$1, DataRegularSeason20242025!$D$3:$D$1315, $A60)+SUMIFS(DataRegularSeason20242025!$AB$3:$AB$1315,DataRegularSeason20242025!$B$3:$B$1315, "&lt;=" &amp; FA$1, DataRegularSeason20242025!$E$3:$E$1315, $A60)</f>
        <v>45</v>
      </c>
      <c r="FB60">
        <f>SUMIFS(DataRegularSeason20242025!$AA$3:$AA$1315,DataRegularSeason20242025!$B$3:$B$1315, "&lt;=" &amp; FB$1, DataRegularSeason20242025!$D$3:$D$1315, $A60)+SUMIFS(DataRegularSeason20242025!$AB$3:$AB$1315,DataRegularSeason20242025!$B$3:$B$1315, "&lt;=" &amp; FB$1, DataRegularSeason20242025!$E$3:$E$1315, $A60)</f>
        <v>45</v>
      </c>
      <c r="FC60">
        <f>SUMIFS(DataRegularSeason20242025!$AA$3:$AA$1315,DataRegularSeason20242025!$B$3:$B$1315, "&lt;=" &amp; FC$1, DataRegularSeason20242025!$D$3:$D$1315, $A60)+SUMIFS(DataRegularSeason20242025!$AB$3:$AB$1315,DataRegularSeason20242025!$B$3:$B$1315, "&lt;=" &amp; FC$1, DataRegularSeason20242025!$E$3:$E$1315, $A60)</f>
        <v>45</v>
      </c>
      <c r="FD60">
        <f>SUMIFS(DataRegularSeason20242025!$AA$3:$AA$1315,DataRegularSeason20242025!$B$3:$B$1315, "&lt;=" &amp; FD$1, DataRegularSeason20242025!$D$3:$D$1315, $A60)+SUMIFS(DataRegularSeason20242025!$AB$3:$AB$1315,DataRegularSeason20242025!$B$3:$B$1315, "&lt;=" &amp; FD$1, DataRegularSeason20242025!$E$3:$E$1315, $A60)</f>
        <v>45</v>
      </c>
      <c r="FE60">
        <f>SUMIFS(DataRegularSeason20242025!$AA$3:$AA$1315,DataRegularSeason20242025!$B$3:$B$1315, "&lt;=" &amp; FE$1, DataRegularSeason20242025!$D$3:$D$1315, $A60)+SUMIFS(DataRegularSeason20242025!$AB$3:$AB$1315,DataRegularSeason20242025!$B$3:$B$1315, "&lt;=" &amp; FE$1, DataRegularSeason20242025!$E$3:$E$1315, $A60)</f>
        <v>45</v>
      </c>
      <c r="FF60">
        <f>SUMIFS(DataRegularSeason20242025!$AA$3:$AA$1315,DataRegularSeason20242025!$B$3:$B$1315, "&lt;=" &amp; FF$1, DataRegularSeason20242025!$D$3:$D$1315, $A60)+SUMIFS(DataRegularSeason20242025!$AB$3:$AB$1315,DataRegularSeason20242025!$B$3:$B$1315, "&lt;=" &amp; FF$1, DataRegularSeason20242025!$E$3:$E$1315, $A60)</f>
        <v>45</v>
      </c>
      <c r="FG60">
        <f>SUMIFS(DataRegularSeason20242025!$AA$3:$AA$1315,DataRegularSeason20242025!$B$3:$B$1315, "&lt;=" &amp; FG$1, DataRegularSeason20242025!$D$3:$D$1315, $A60)+SUMIFS(DataRegularSeason20242025!$AB$3:$AB$1315,DataRegularSeason20242025!$B$3:$B$1315, "&lt;=" &amp; FG$1, DataRegularSeason20242025!$E$3:$E$1315, $A60)</f>
        <v>45</v>
      </c>
      <c r="FH60">
        <f>SUMIFS(DataRegularSeason20242025!$AA$3:$AA$1315,DataRegularSeason20242025!$B$3:$B$1315, "&lt;=" &amp; FH$1, DataRegularSeason20242025!$D$3:$D$1315, $A60)+SUMIFS(DataRegularSeason20242025!$AB$3:$AB$1315,DataRegularSeason20242025!$B$3:$B$1315, "&lt;=" &amp; FH$1, DataRegularSeason20242025!$E$3:$E$1315, $A60)</f>
        <v>45</v>
      </c>
      <c r="FI60">
        <f>SUMIFS(DataRegularSeason20242025!$AA$3:$AA$1315,DataRegularSeason20242025!$B$3:$B$1315, "&lt;=" &amp; FI$1, DataRegularSeason20242025!$D$3:$D$1315, $A60)+SUMIFS(DataRegularSeason20242025!$AB$3:$AB$1315,DataRegularSeason20242025!$B$3:$B$1315, "&lt;=" &amp; FI$1, DataRegularSeason20242025!$E$3:$E$1315, $A60)</f>
        <v>45</v>
      </c>
      <c r="FJ60">
        <f>SUMIFS(DataRegularSeason20242025!$AA$3:$AA$1315,DataRegularSeason20242025!$B$3:$B$1315, "&lt;=" &amp; FJ$1, DataRegularSeason20242025!$D$3:$D$1315, $A60)+SUMIFS(DataRegularSeason20242025!$AB$3:$AB$1315,DataRegularSeason20242025!$B$3:$B$1315, "&lt;=" &amp; FJ$1, DataRegularSeason20242025!$E$3:$E$1315, $A60)</f>
        <v>45</v>
      </c>
      <c r="FK60">
        <f>SUMIFS(DataRegularSeason20242025!$AA$3:$AA$1315,DataRegularSeason20242025!$B$3:$B$1315, "&lt;=" &amp; FK$1, DataRegularSeason20242025!$D$3:$D$1315, $A60)+SUMIFS(DataRegularSeason20242025!$AB$3:$AB$1315,DataRegularSeason20242025!$B$3:$B$1315, "&lt;=" &amp; FK$1, DataRegularSeason20242025!$E$3:$E$1315, $A60)</f>
        <v>45</v>
      </c>
      <c r="FL60">
        <f>SUMIFS(DataRegularSeason20242025!$AA$3:$AA$1315,DataRegularSeason20242025!$B$3:$B$1315, "&lt;=" &amp; FL$1, DataRegularSeason20242025!$D$3:$D$1315, $A60)+SUMIFS(DataRegularSeason20242025!$AB$3:$AB$1315,DataRegularSeason20242025!$B$3:$B$1315, "&lt;=" &amp; FL$1, DataRegularSeason20242025!$E$3:$E$1315, $A60)</f>
        <v>45</v>
      </c>
      <c r="FM60">
        <f>SUMIFS(DataRegularSeason20242025!$AA$3:$AA$1315,DataRegularSeason20242025!$B$3:$B$1315, "&lt;=" &amp; FM$1, DataRegularSeason20242025!$D$3:$D$1315, $A60)+SUMIFS(DataRegularSeason20242025!$AB$3:$AB$1315,DataRegularSeason20242025!$B$3:$B$1315, "&lt;=" &amp; FM$1, DataRegularSeason20242025!$E$3:$E$1315, $A60)</f>
        <v>45</v>
      </c>
      <c r="FN60">
        <f>SUMIFS(DataRegularSeason20242025!$AA$3:$AA$1315,DataRegularSeason20242025!$B$3:$B$1315, "&lt;=" &amp; FN$1, DataRegularSeason20242025!$D$3:$D$1315, $A60)+SUMIFS(DataRegularSeason20242025!$AB$3:$AB$1315,DataRegularSeason20242025!$B$3:$B$1315, "&lt;=" &amp; FN$1, DataRegularSeason20242025!$E$3:$E$1315, $A60)</f>
        <v>45</v>
      </c>
      <c r="FO60">
        <f>SUMIFS(DataRegularSeason20242025!$AA$3:$AA$1315,DataRegularSeason20242025!$B$3:$B$1315, "&lt;=" &amp; FO$1, DataRegularSeason20242025!$D$3:$D$1315, $A60)+SUMIFS(DataRegularSeason20242025!$AB$3:$AB$1315,DataRegularSeason20242025!$B$3:$B$1315, "&lt;=" &amp; FO$1, DataRegularSeason20242025!$E$3:$E$1315, $A60)</f>
        <v>45</v>
      </c>
      <c r="FP60">
        <f>SUMIFS(DataRegularSeason20242025!$AA$3:$AA$1315,DataRegularSeason20242025!$B$3:$B$1315, "&lt;=" &amp; FP$1, DataRegularSeason20242025!$D$3:$D$1315, $A60)+SUMIFS(DataRegularSeason20242025!$AB$3:$AB$1315,DataRegularSeason20242025!$B$3:$B$1315, "&lt;=" &amp; FP$1, DataRegularSeason20242025!$E$3:$E$1315, $A60)</f>
        <v>45</v>
      </c>
      <c r="FQ60">
        <f>SUMIFS(DataRegularSeason20242025!$AA$3:$AA$1315,DataRegularSeason20242025!$B$3:$B$1315, "&lt;=" &amp; FQ$1, DataRegularSeason20242025!$D$3:$D$1315, $A60)+SUMIFS(DataRegularSeason20242025!$AB$3:$AB$1315,DataRegularSeason20242025!$B$3:$B$1315, "&lt;=" &amp; FQ$1, DataRegularSeason20242025!$E$3:$E$1315, $A60)</f>
        <v>45</v>
      </c>
      <c r="FR60">
        <f>SUMIFS(DataRegularSeason20242025!$AA$3:$AA$1315,DataRegularSeason20242025!$B$3:$B$1315, "&lt;=" &amp; FR$1, DataRegularSeason20242025!$D$3:$D$1315, $A60)+SUMIFS(DataRegularSeason20242025!$AB$3:$AB$1315,DataRegularSeason20242025!$B$3:$B$1315, "&lt;=" &amp; FR$1, DataRegularSeason20242025!$E$3:$E$1315, $A60)</f>
        <v>45</v>
      </c>
      <c r="FS60">
        <f>SUMIFS(DataRegularSeason20242025!$AA$3:$AA$1315,DataRegularSeason20242025!$B$3:$B$1315, "&lt;=" &amp; FS$1, DataRegularSeason20242025!$D$3:$D$1315, $A60)+SUMIFS(DataRegularSeason20242025!$AB$3:$AB$1315,DataRegularSeason20242025!$B$3:$B$1315, "&lt;=" &amp; FS$1, DataRegularSeason20242025!$E$3:$E$1315, $A60)</f>
        <v>45</v>
      </c>
      <c r="FT60">
        <f>SUMIFS(DataRegularSeason20242025!$AA$3:$AA$1315,DataRegularSeason20242025!$B$3:$B$1315, "&lt;=" &amp; FT$1, DataRegularSeason20242025!$D$3:$D$1315, $A60)+SUMIFS(DataRegularSeason20242025!$AB$3:$AB$1315,DataRegularSeason20242025!$B$3:$B$1315, "&lt;=" &amp; FT$1, DataRegularSeason20242025!$E$3:$E$1315, $A60)</f>
        <v>45</v>
      </c>
      <c r="FU60">
        <f>SUMIFS(DataRegularSeason20242025!$AA$3:$AA$1315,DataRegularSeason20242025!$B$3:$B$1315, "&lt;=" &amp; FU$1, DataRegularSeason20242025!$D$3:$D$1315, $A60)+SUMIFS(DataRegularSeason20242025!$AB$3:$AB$1315,DataRegularSeason20242025!$B$3:$B$1315, "&lt;=" &amp; FU$1, DataRegularSeason20242025!$E$3:$E$1315, $A60)</f>
        <v>45</v>
      </c>
      <c r="FV60">
        <f>SUMIFS(DataRegularSeason20242025!$AA$3:$AA$1315,DataRegularSeason20242025!$B$3:$B$1315, "&lt;=" &amp; FV$1, DataRegularSeason20242025!$D$3:$D$1315, $A60)+SUMIFS(DataRegularSeason20242025!$AB$3:$AB$1315,DataRegularSeason20242025!$B$3:$B$1315, "&lt;=" &amp; FV$1, DataRegularSeason20242025!$E$3:$E$1315, $A60)</f>
        <v>45</v>
      </c>
      <c r="FW60">
        <f>SUMIFS(DataRegularSeason20242025!$AA$3:$AA$1315,DataRegularSeason20242025!$B$3:$B$1315, "&lt;=" &amp; FW$1, DataRegularSeason20242025!$D$3:$D$1315, $A60)+SUMIFS(DataRegularSeason20242025!$AB$3:$AB$1315,DataRegularSeason20242025!$B$3:$B$1315, "&lt;=" &amp; FW$1, DataRegularSeason20242025!$E$3:$E$1315, $A60)</f>
        <v>45</v>
      </c>
      <c r="FX60">
        <f>SUMIFS(DataRegularSeason20242025!$AA$3:$AA$1315,DataRegularSeason20242025!$B$3:$B$1315, "&lt;=" &amp; FX$1, DataRegularSeason20242025!$D$3:$D$1315, $A60)+SUMIFS(DataRegularSeason20242025!$AB$3:$AB$1315,DataRegularSeason20242025!$B$3:$B$1315, "&lt;=" &amp; FX$1, DataRegularSeason20242025!$E$3:$E$1315, $A60)</f>
        <v>45</v>
      </c>
      <c r="FY60">
        <f>SUMIFS(DataRegularSeason20242025!$AA$3:$AA$1315,DataRegularSeason20242025!$B$3:$B$1315, "&lt;=" &amp; FY$1, DataRegularSeason20242025!$D$3:$D$1315, $A60)+SUMIFS(DataRegularSeason20242025!$AB$3:$AB$1315,DataRegularSeason20242025!$B$3:$B$1315, "&lt;=" &amp; FY$1, DataRegularSeason20242025!$E$3:$E$1315, $A60)</f>
        <v>45</v>
      </c>
      <c r="FZ60">
        <f>SUMIFS(DataRegularSeason20242025!$AA$3:$AA$1315,DataRegularSeason20242025!$B$3:$B$1315, "&lt;=" &amp; FZ$1, DataRegularSeason20242025!$D$3:$D$1315, $A60)+SUMIFS(DataRegularSeason20242025!$AB$3:$AB$1315,DataRegularSeason20242025!$B$3:$B$1315, "&lt;=" &amp; FZ$1, DataRegularSeason20242025!$E$3:$E$1315, $A60)</f>
        <v>45</v>
      </c>
      <c r="GA60">
        <f>SUMIFS(DataRegularSeason20242025!$AA$3:$AA$1315,DataRegularSeason20242025!$B$3:$B$1315, "&lt;=" &amp; GA$1, DataRegularSeason20242025!$D$3:$D$1315, $A60)+SUMIFS(DataRegularSeason20242025!$AB$3:$AB$1315,DataRegularSeason20242025!$B$3:$B$1315, "&lt;=" &amp; GA$1, DataRegularSeason20242025!$E$3:$E$1315, $A60)</f>
        <v>45</v>
      </c>
      <c r="GB60">
        <f>SUMIFS(DataRegularSeason20242025!$AA$3:$AA$1315,DataRegularSeason20242025!$B$3:$B$1315, "&lt;=" &amp; GB$1, DataRegularSeason20242025!$D$3:$D$1315, $A60)+SUMIFS(DataRegularSeason20242025!$AB$3:$AB$1315,DataRegularSeason20242025!$B$3:$B$1315, "&lt;=" &amp; GB$1, DataRegularSeason20242025!$E$3:$E$1315, $A60)</f>
        <v>45</v>
      </c>
      <c r="GC60">
        <f>SUMIFS(DataRegularSeason20242025!$AA$3:$AA$1315,DataRegularSeason20242025!$B$3:$B$1315, "&lt;=" &amp; GC$1, DataRegularSeason20242025!$D$3:$D$1315, $A60)+SUMIFS(DataRegularSeason20242025!$AB$3:$AB$1315,DataRegularSeason20242025!$B$3:$B$1315, "&lt;=" &amp; GC$1, DataRegularSeason20242025!$E$3:$E$1315, $A60)</f>
        <v>45</v>
      </c>
      <c r="GD60">
        <f>SUMIFS(DataRegularSeason20242025!$AA$3:$AA$1315,DataRegularSeason20242025!$B$3:$B$1315, "&lt;=" &amp; GD$1, DataRegularSeason20242025!$D$3:$D$1315, $A60)+SUMIFS(DataRegularSeason20242025!$AB$3:$AB$1315,DataRegularSeason20242025!$B$3:$B$1315, "&lt;=" &amp; GD$1, DataRegularSeason20242025!$E$3:$E$1315, $A60)</f>
        <v>45</v>
      </c>
      <c r="GE60">
        <f>SUMIFS(DataRegularSeason20242025!$AA$3:$AA$1315,DataRegularSeason20242025!$B$3:$B$1315, "&lt;=" &amp; GE$1, DataRegularSeason20242025!$D$3:$D$1315, $A60)+SUMIFS(DataRegularSeason20242025!$AB$3:$AB$1315,DataRegularSeason20242025!$B$3:$B$1315, "&lt;=" &amp; GE$1, DataRegularSeason20242025!$E$3:$E$1315, $A60)</f>
        <v>45</v>
      </c>
      <c r="GF60">
        <f>SUMIFS(DataRegularSeason20242025!$AA$3:$AA$1315,DataRegularSeason20242025!$B$3:$B$1315, "&lt;=" &amp; GF$1, DataRegularSeason20242025!$D$3:$D$1315, $A60)+SUMIFS(DataRegularSeason20242025!$AB$3:$AB$1315,DataRegularSeason20242025!$B$3:$B$1315, "&lt;=" &amp; GF$1, DataRegularSeason20242025!$E$3:$E$1315, $A60)</f>
        <v>45</v>
      </c>
      <c r="GG60">
        <f>SUMIFS(DataRegularSeason20242025!$AA$3:$AA$1315,DataRegularSeason20242025!$B$3:$B$1315, "&lt;=" &amp; GG$1, DataRegularSeason20242025!$D$3:$D$1315, $A60)+SUMIFS(DataRegularSeason20242025!$AB$3:$AB$1315,DataRegularSeason20242025!$B$3:$B$1315, "&lt;=" &amp; GG$1, DataRegularSeason20242025!$E$3:$E$1315, $A60)</f>
        <v>45</v>
      </c>
      <c r="GH60">
        <f>SUMIFS(DataRegularSeason20242025!$AA$3:$AA$1315,DataRegularSeason20242025!$B$3:$B$1315, "&lt;=" &amp; GH$1, DataRegularSeason20242025!$D$3:$D$1315, $A60)+SUMIFS(DataRegularSeason20242025!$AB$3:$AB$1315,DataRegularSeason20242025!$B$3:$B$1315, "&lt;=" &amp; GH$1, DataRegularSeason20242025!$E$3:$E$1315, $A60)</f>
        <v>45</v>
      </c>
      <c r="GI60">
        <f>SUMIFS(DataRegularSeason20242025!$AA$3:$AA$1315,DataRegularSeason20242025!$B$3:$B$1315, "&lt;=" &amp; GI$1, DataRegularSeason20242025!$D$3:$D$1315, $A60)+SUMIFS(DataRegularSeason20242025!$AB$3:$AB$1315,DataRegularSeason20242025!$B$3:$B$1315, "&lt;=" &amp; GI$1, DataRegularSeason20242025!$E$3:$E$1315, $A60)</f>
        <v>45</v>
      </c>
      <c r="GJ60">
        <f>SUMIFS(DataRegularSeason20242025!$AA$3:$AA$1315,DataRegularSeason20242025!$B$3:$B$1315, "&lt;=" &amp; GJ$1, DataRegularSeason20242025!$D$3:$D$1315, $A60)+SUMIFS(DataRegularSeason20242025!$AB$3:$AB$1315,DataRegularSeason20242025!$B$3:$B$1315, "&lt;=" &amp; GJ$1, DataRegularSeason20242025!$E$3:$E$1315, $A60)</f>
        <v>45</v>
      </c>
      <c r="GK60">
        <f>SUMIFS(DataRegularSeason20242025!$AA$3:$AA$1315,DataRegularSeason20242025!$B$3:$B$1315, "&lt;=" &amp; GK$1, DataRegularSeason20242025!$D$3:$D$1315, $A60)+SUMIFS(DataRegularSeason20242025!$AB$3:$AB$1315,DataRegularSeason20242025!$B$3:$B$1315, "&lt;=" &amp; GK$1, DataRegularSeason20242025!$E$3:$E$1315, $A60)</f>
        <v>45</v>
      </c>
      <c r="GL60">
        <f>SUMIFS(DataRegularSeason20242025!$AA$3:$AA$1315,DataRegularSeason20242025!$B$3:$B$1315, "&lt;=" &amp; GL$1, DataRegularSeason20242025!$D$3:$D$1315, $A60)+SUMIFS(DataRegularSeason20242025!$AB$3:$AB$1315,DataRegularSeason20242025!$B$3:$B$1315, "&lt;=" &amp; GL$1, DataRegularSeason20242025!$E$3:$E$1315, $A60)</f>
        <v>45</v>
      </c>
      <c r="GM60">
        <f>SUMIFS(DataRegularSeason20242025!$AA$3:$AA$1315,DataRegularSeason20242025!$B$3:$B$1315, "&lt;=" &amp; GM$1, DataRegularSeason20242025!$D$3:$D$1315, $A60)+SUMIFS(DataRegularSeason20242025!$AB$3:$AB$1315,DataRegularSeason20242025!$B$3:$B$1315, "&lt;=" &amp; GM$1, DataRegularSeason20242025!$E$3:$E$1315, $A60)</f>
        <v>45</v>
      </c>
      <c r="GN60">
        <f>SUMIFS(DataRegularSeason20242025!$AA$3:$AA$1315,DataRegularSeason20242025!$B$3:$B$1315, "&lt;=" &amp; GN$1, DataRegularSeason20242025!$D$3:$D$1315, $A60)+SUMIFS(DataRegularSeason20242025!$AB$3:$AB$1315,DataRegularSeason20242025!$B$3:$B$1315, "&lt;=" &amp; GN$1, DataRegularSeason20242025!$E$3:$E$1315, $A60)</f>
        <v>45</v>
      </c>
      <c r="GO60">
        <f>SUMIFS(DataRegularSeason20242025!$AA$3:$AA$1315,DataRegularSeason20242025!$B$3:$B$1315, "&lt;=" &amp; GO$1, DataRegularSeason20242025!$D$3:$D$1315, $A60)+SUMIFS(DataRegularSeason20242025!$AB$3:$AB$1315,DataRegularSeason20242025!$B$3:$B$1315, "&lt;=" &amp; GO$1, DataRegularSeason20242025!$E$3:$E$1315, $A60)</f>
        <v>45</v>
      </c>
      <c r="GP60">
        <f>SUMIFS(DataRegularSeason20242025!$AA$3:$AA$1315,DataRegularSeason20242025!$B$3:$B$1315, "&lt;=" &amp; GP$1, DataRegularSeason20242025!$D$3:$D$1315, $A60)+SUMIFS(DataRegularSeason20242025!$AB$3:$AB$1315,DataRegularSeason20242025!$B$3:$B$1315, "&lt;=" &amp; GP$1, DataRegularSeason20242025!$E$3:$E$1315, $A60)</f>
        <v>45</v>
      </c>
      <c r="GQ60">
        <f>SUMIFS(DataRegularSeason20242025!$AA$3:$AA$1315,DataRegularSeason20242025!$B$3:$B$1315, "&lt;=" &amp; GQ$1, DataRegularSeason20242025!$D$3:$D$1315, $A60)+SUMIFS(DataRegularSeason20242025!$AB$3:$AB$1315,DataRegularSeason20242025!$B$3:$B$1315, "&lt;=" &amp; GQ$1, DataRegularSeason20242025!$E$3:$E$1315, $A60)</f>
        <v>45</v>
      </c>
      <c r="GR60">
        <f>SUMIFS(DataRegularSeason20242025!$AA$3:$AA$1315,DataRegularSeason20242025!$B$3:$B$1315, "&lt;=" &amp; GR$1, DataRegularSeason20242025!$D$3:$D$1315, $A60)+SUMIFS(DataRegularSeason20242025!$AB$3:$AB$1315,DataRegularSeason20242025!$B$3:$B$1315, "&lt;=" &amp; GR$1, DataRegularSeason20242025!$E$3:$E$1315, $A60)</f>
        <v>45</v>
      </c>
      <c r="GS60">
        <f>SUMIFS(DataRegularSeason20242025!$AA$3:$AA$1315,DataRegularSeason20242025!$B$3:$B$1315, "&lt;=" &amp; GS$1, DataRegularSeason20242025!$D$3:$D$1315, $A60)+SUMIFS(DataRegularSeason20242025!$AB$3:$AB$1315,DataRegularSeason20242025!$B$3:$B$1315, "&lt;=" &amp; GS$1, DataRegularSeason20242025!$E$3:$E$1315, $A60)</f>
        <v>45</v>
      </c>
      <c r="GT60">
        <f>SUMIFS(DataRegularSeason20242025!$AA$3:$AA$1315,DataRegularSeason20242025!$B$3:$B$1315, "&lt;=" &amp; GT$1, DataRegularSeason20242025!$D$3:$D$1315, $A60)+SUMIFS(DataRegularSeason20242025!$AB$3:$AB$1315,DataRegularSeason20242025!$B$3:$B$1315, "&lt;=" &amp; GT$1, DataRegularSeason20242025!$E$3:$E$1315, $A60)</f>
        <v>45</v>
      </c>
      <c r="GU60">
        <f>SUMIFS(DataRegularSeason20242025!$AA$3:$AA$1315,DataRegularSeason20242025!$B$3:$B$1315, "&lt;=" &amp; GU$1, DataRegularSeason20242025!$D$3:$D$1315, $A60)+SUMIFS(DataRegularSeason20242025!$AB$3:$AB$1315,DataRegularSeason20242025!$B$3:$B$1315, "&lt;=" &amp; GU$1, DataRegularSeason20242025!$E$3:$E$1315, $A60)</f>
        <v>45</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72</v>
      </c>
      <c r="EX63">
        <f>SUMIFS(DataRegularSeason20242025!$AA$3:$AA$1315,DataRegularSeason20242025!$B$3:$B$1315, "&lt;=" &amp; EX$1, DataRegularSeason20242025!$D$3:$D$1315, $A63)+SUMIFS(DataRegularSeason20242025!$AB$3:$AB$1315,DataRegularSeason20242025!$B$3:$B$1315, "&lt;=" &amp; EX$1, DataRegularSeason20242025!$E$3:$E$1315, $A63)</f>
        <v>72</v>
      </c>
      <c r="EY63">
        <f>SUMIFS(DataRegularSeason20242025!$AA$3:$AA$1315,DataRegularSeason20242025!$B$3:$B$1315, "&lt;=" &amp; EY$1, DataRegularSeason20242025!$D$3:$D$1315, $A63)+SUMIFS(DataRegularSeason20242025!$AB$3:$AB$1315,DataRegularSeason20242025!$B$3:$B$1315, "&lt;=" &amp; EY$1, DataRegularSeason20242025!$E$3:$E$1315, $A63)</f>
        <v>72</v>
      </c>
      <c r="EZ63">
        <f>SUMIFS(DataRegularSeason20242025!$AA$3:$AA$1315,DataRegularSeason20242025!$B$3:$B$1315, "&lt;=" &amp; EZ$1, DataRegularSeason20242025!$D$3:$D$1315, $A63)+SUMIFS(DataRegularSeason20242025!$AB$3:$AB$1315,DataRegularSeason20242025!$B$3:$B$1315, "&lt;=" &amp; EZ$1, DataRegularSeason20242025!$E$3:$E$1315, $A63)</f>
        <v>72</v>
      </c>
      <c r="FA63">
        <f>SUMIFS(DataRegularSeason20242025!$AA$3:$AA$1315,DataRegularSeason20242025!$B$3:$B$1315, "&lt;=" &amp; FA$1, DataRegularSeason20242025!$D$3:$D$1315, $A63)+SUMIFS(DataRegularSeason20242025!$AB$3:$AB$1315,DataRegularSeason20242025!$B$3:$B$1315, "&lt;=" &amp; FA$1, DataRegularSeason20242025!$E$3:$E$1315, $A63)</f>
        <v>72</v>
      </c>
      <c r="FB63">
        <f>SUMIFS(DataRegularSeason20242025!$AA$3:$AA$1315,DataRegularSeason20242025!$B$3:$B$1315, "&lt;=" &amp; FB$1, DataRegularSeason20242025!$D$3:$D$1315, $A63)+SUMIFS(DataRegularSeason20242025!$AB$3:$AB$1315,DataRegularSeason20242025!$B$3:$B$1315, "&lt;=" &amp; FB$1, DataRegularSeason20242025!$E$3:$E$1315, $A63)</f>
        <v>72</v>
      </c>
      <c r="FC63">
        <f>SUMIFS(DataRegularSeason20242025!$AA$3:$AA$1315,DataRegularSeason20242025!$B$3:$B$1315, "&lt;=" &amp; FC$1, DataRegularSeason20242025!$D$3:$D$1315, $A63)+SUMIFS(DataRegularSeason20242025!$AB$3:$AB$1315,DataRegularSeason20242025!$B$3:$B$1315, "&lt;=" &amp; FC$1, DataRegularSeason20242025!$E$3:$E$1315, $A63)</f>
        <v>72</v>
      </c>
      <c r="FD63">
        <f>SUMIFS(DataRegularSeason20242025!$AA$3:$AA$1315,DataRegularSeason20242025!$B$3:$B$1315, "&lt;=" &amp; FD$1, DataRegularSeason20242025!$D$3:$D$1315, $A63)+SUMIFS(DataRegularSeason20242025!$AB$3:$AB$1315,DataRegularSeason20242025!$B$3:$B$1315, "&lt;=" &amp; FD$1, DataRegularSeason20242025!$E$3:$E$1315, $A63)</f>
        <v>72</v>
      </c>
      <c r="FE63">
        <f>SUMIFS(DataRegularSeason20242025!$AA$3:$AA$1315,DataRegularSeason20242025!$B$3:$B$1315, "&lt;=" &amp; FE$1, DataRegularSeason20242025!$D$3:$D$1315, $A63)+SUMIFS(DataRegularSeason20242025!$AB$3:$AB$1315,DataRegularSeason20242025!$B$3:$B$1315, "&lt;=" &amp; FE$1, DataRegularSeason20242025!$E$3:$E$1315, $A63)</f>
        <v>72</v>
      </c>
      <c r="FF63">
        <f>SUMIFS(DataRegularSeason20242025!$AA$3:$AA$1315,DataRegularSeason20242025!$B$3:$B$1315, "&lt;=" &amp; FF$1, DataRegularSeason20242025!$D$3:$D$1315, $A63)+SUMIFS(DataRegularSeason20242025!$AB$3:$AB$1315,DataRegularSeason20242025!$B$3:$B$1315, "&lt;=" &amp; FF$1, DataRegularSeason20242025!$E$3:$E$1315, $A63)</f>
        <v>72</v>
      </c>
      <c r="FG63">
        <f>SUMIFS(DataRegularSeason20242025!$AA$3:$AA$1315,DataRegularSeason20242025!$B$3:$B$1315, "&lt;=" &amp; FG$1, DataRegularSeason20242025!$D$3:$D$1315, $A63)+SUMIFS(DataRegularSeason20242025!$AB$3:$AB$1315,DataRegularSeason20242025!$B$3:$B$1315, "&lt;=" &amp; FG$1, DataRegularSeason20242025!$E$3:$E$1315, $A63)</f>
        <v>72</v>
      </c>
      <c r="FH63">
        <f>SUMIFS(DataRegularSeason20242025!$AA$3:$AA$1315,DataRegularSeason20242025!$B$3:$B$1315, "&lt;=" &amp; FH$1, DataRegularSeason20242025!$D$3:$D$1315, $A63)+SUMIFS(DataRegularSeason20242025!$AB$3:$AB$1315,DataRegularSeason20242025!$B$3:$B$1315, "&lt;=" &amp; FH$1, DataRegularSeason20242025!$E$3:$E$1315, $A63)</f>
        <v>72</v>
      </c>
      <c r="FI63">
        <f>SUMIFS(DataRegularSeason20242025!$AA$3:$AA$1315,DataRegularSeason20242025!$B$3:$B$1315, "&lt;=" &amp; FI$1, DataRegularSeason20242025!$D$3:$D$1315, $A63)+SUMIFS(DataRegularSeason20242025!$AB$3:$AB$1315,DataRegularSeason20242025!$B$3:$B$1315, "&lt;=" &amp; FI$1, DataRegularSeason20242025!$E$3:$E$1315, $A63)</f>
        <v>72</v>
      </c>
      <c r="FJ63">
        <f>SUMIFS(DataRegularSeason20242025!$AA$3:$AA$1315,DataRegularSeason20242025!$B$3:$B$1315, "&lt;=" &amp; FJ$1, DataRegularSeason20242025!$D$3:$D$1315, $A63)+SUMIFS(DataRegularSeason20242025!$AB$3:$AB$1315,DataRegularSeason20242025!$B$3:$B$1315, "&lt;=" &amp; FJ$1, DataRegularSeason20242025!$E$3:$E$1315, $A63)</f>
        <v>72</v>
      </c>
      <c r="FK63">
        <f>SUMIFS(DataRegularSeason20242025!$AA$3:$AA$1315,DataRegularSeason20242025!$B$3:$B$1315, "&lt;=" &amp; FK$1, DataRegularSeason20242025!$D$3:$D$1315, $A63)+SUMIFS(DataRegularSeason20242025!$AB$3:$AB$1315,DataRegularSeason20242025!$B$3:$B$1315, "&lt;=" &amp; FK$1, DataRegularSeason20242025!$E$3:$E$1315, $A63)</f>
        <v>72</v>
      </c>
      <c r="FL63">
        <f>SUMIFS(DataRegularSeason20242025!$AA$3:$AA$1315,DataRegularSeason20242025!$B$3:$B$1315, "&lt;=" &amp; FL$1, DataRegularSeason20242025!$D$3:$D$1315, $A63)+SUMIFS(DataRegularSeason20242025!$AB$3:$AB$1315,DataRegularSeason20242025!$B$3:$B$1315, "&lt;=" &amp; FL$1, DataRegularSeason20242025!$E$3:$E$1315, $A63)</f>
        <v>72</v>
      </c>
      <c r="FM63">
        <f>SUMIFS(DataRegularSeason20242025!$AA$3:$AA$1315,DataRegularSeason20242025!$B$3:$B$1315, "&lt;=" &amp; FM$1, DataRegularSeason20242025!$D$3:$D$1315, $A63)+SUMIFS(DataRegularSeason20242025!$AB$3:$AB$1315,DataRegularSeason20242025!$B$3:$B$1315, "&lt;=" &amp; FM$1, DataRegularSeason20242025!$E$3:$E$1315, $A63)</f>
        <v>72</v>
      </c>
      <c r="FN63">
        <f>SUMIFS(DataRegularSeason20242025!$AA$3:$AA$1315,DataRegularSeason20242025!$B$3:$B$1315, "&lt;=" &amp; FN$1, DataRegularSeason20242025!$D$3:$D$1315, $A63)+SUMIFS(DataRegularSeason20242025!$AB$3:$AB$1315,DataRegularSeason20242025!$B$3:$B$1315, "&lt;=" &amp; FN$1, DataRegularSeason20242025!$E$3:$E$1315, $A63)</f>
        <v>72</v>
      </c>
      <c r="FO63">
        <f>SUMIFS(DataRegularSeason20242025!$AA$3:$AA$1315,DataRegularSeason20242025!$B$3:$B$1315, "&lt;=" &amp; FO$1, DataRegularSeason20242025!$D$3:$D$1315, $A63)+SUMIFS(DataRegularSeason20242025!$AB$3:$AB$1315,DataRegularSeason20242025!$B$3:$B$1315, "&lt;=" &amp; FO$1, DataRegularSeason20242025!$E$3:$E$1315, $A63)</f>
        <v>72</v>
      </c>
      <c r="FP63">
        <f>SUMIFS(DataRegularSeason20242025!$AA$3:$AA$1315,DataRegularSeason20242025!$B$3:$B$1315, "&lt;=" &amp; FP$1, DataRegularSeason20242025!$D$3:$D$1315, $A63)+SUMIFS(DataRegularSeason20242025!$AB$3:$AB$1315,DataRegularSeason20242025!$B$3:$B$1315, "&lt;=" &amp; FP$1, DataRegularSeason20242025!$E$3:$E$1315, $A63)</f>
        <v>72</v>
      </c>
      <c r="FQ63">
        <f>SUMIFS(DataRegularSeason20242025!$AA$3:$AA$1315,DataRegularSeason20242025!$B$3:$B$1315, "&lt;=" &amp; FQ$1, DataRegularSeason20242025!$D$3:$D$1315, $A63)+SUMIFS(DataRegularSeason20242025!$AB$3:$AB$1315,DataRegularSeason20242025!$B$3:$B$1315, "&lt;=" &amp; FQ$1, DataRegularSeason20242025!$E$3:$E$1315, $A63)</f>
        <v>72</v>
      </c>
      <c r="FR63">
        <f>SUMIFS(DataRegularSeason20242025!$AA$3:$AA$1315,DataRegularSeason20242025!$B$3:$B$1315, "&lt;=" &amp; FR$1, DataRegularSeason20242025!$D$3:$D$1315, $A63)+SUMIFS(DataRegularSeason20242025!$AB$3:$AB$1315,DataRegularSeason20242025!$B$3:$B$1315, "&lt;=" &amp; FR$1, DataRegularSeason20242025!$E$3:$E$1315, $A63)</f>
        <v>72</v>
      </c>
      <c r="FS63">
        <f>SUMIFS(DataRegularSeason20242025!$AA$3:$AA$1315,DataRegularSeason20242025!$B$3:$B$1315, "&lt;=" &amp; FS$1, DataRegularSeason20242025!$D$3:$D$1315, $A63)+SUMIFS(DataRegularSeason20242025!$AB$3:$AB$1315,DataRegularSeason20242025!$B$3:$B$1315, "&lt;=" &amp; FS$1, DataRegularSeason20242025!$E$3:$E$1315, $A63)</f>
        <v>72</v>
      </c>
      <c r="FT63">
        <f>SUMIFS(DataRegularSeason20242025!$AA$3:$AA$1315,DataRegularSeason20242025!$B$3:$B$1315, "&lt;=" &amp; FT$1, DataRegularSeason20242025!$D$3:$D$1315, $A63)+SUMIFS(DataRegularSeason20242025!$AB$3:$AB$1315,DataRegularSeason20242025!$B$3:$B$1315, "&lt;=" &amp; FT$1, DataRegularSeason20242025!$E$3:$E$1315, $A63)</f>
        <v>72</v>
      </c>
      <c r="FU63">
        <f>SUMIFS(DataRegularSeason20242025!$AA$3:$AA$1315,DataRegularSeason20242025!$B$3:$B$1315, "&lt;=" &amp; FU$1, DataRegularSeason20242025!$D$3:$D$1315, $A63)+SUMIFS(DataRegularSeason20242025!$AB$3:$AB$1315,DataRegularSeason20242025!$B$3:$B$1315, "&lt;=" &amp; FU$1, DataRegularSeason20242025!$E$3:$E$1315, $A63)</f>
        <v>72</v>
      </c>
      <c r="FV63">
        <f>SUMIFS(DataRegularSeason20242025!$AA$3:$AA$1315,DataRegularSeason20242025!$B$3:$B$1315, "&lt;=" &amp; FV$1, DataRegularSeason20242025!$D$3:$D$1315, $A63)+SUMIFS(DataRegularSeason20242025!$AB$3:$AB$1315,DataRegularSeason20242025!$B$3:$B$1315, "&lt;=" &amp; FV$1, DataRegularSeason20242025!$E$3:$E$1315, $A63)</f>
        <v>72</v>
      </c>
      <c r="FW63">
        <f>SUMIFS(DataRegularSeason20242025!$AA$3:$AA$1315,DataRegularSeason20242025!$B$3:$B$1315, "&lt;=" &amp; FW$1, DataRegularSeason20242025!$D$3:$D$1315, $A63)+SUMIFS(DataRegularSeason20242025!$AB$3:$AB$1315,DataRegularSeason20242025!$B$3:$B$1315, "&lt;=" &amp; FW$1, DataRegularSeason20242025!$E$3:$E$1315, $A63)</f>
        <v>72</v>
      </c>
      <c r="FX63">
        <f>SUMIFS(DataRegularSeason20242025!$AA$3:$AA$1315,DataRegularSeason20242025!$B$3:$B$1315, "&lt;=" &amp; FX$1, DataRegularSeason20242025!$D$3:$D$1315, $A63)+SUMIFS(DataRegularSeason20242025!$AB$3:$AB$1315,DataRegularSeason20242025!$B$3:$B$1315, "&lt;=" &amp; FX$1, DataRegularSeason20242025!$E$3:$E$1315, $A63)</f>
        <v>72</v>
      </c>
      <c r="FY63">
        <f>SUMIFS(DataRegularSeason20242025!$AA$3:$AA$1315,DataRegularSeason20242025!$B$3:$B$1315, "&lt;=" &amp; FY$1, DataRegularSeason20242025!$D$3:$D$1315, $A63)+SUMIFS(DataRegularSeason20242025!$AB$3:$AB$1315,DataRegularSeason20242025!$B$3:$B$1315, "&lt;=" &amp; FY$1, DataRegularSeason20242025!$E$3:$E$1315, $A63)</f>
        <v>72</v>
      </c>
      <c r="FZ63">
        <f>SUMIFS(DataRegularSeason20242025!$AA$3:$AA$1315,DataRegularSeason20242025!$B$3:$B$1315, "&lt;=" &amp; FZ$1, DataRegularSeason20242025!$D$3:$D$1315, $A63)+SUMIFS(DataRegularSeason20242025!$AB$3:$AB$1315,DataRegularSeason20242025!$B$3:$B$1315, "&lt;=" &amp; FZ$1, DataRegularSeason20242025!$E$3:$E$1315, $A63)</f>
        <v>72</v>
      </c>
      <c r="GA63">
        <f>SUMIFS(DataRegularSeason20242025!$AA$3:$AA$1315,DataRegularSeason20242025!$B$3:$B$1315, "&lt;=" &amp; GA$1, DataRegularSeason20242025!$D$3:$D$1315, $A63)+SUMIFS(DataRegularSeason20242025!$AB$3:$AB$1315,DataRegularSeason20242025!$B$3:$B$1315, "&lt;=" &amp; GA$1, DataRegularSeason20242025!$E$3:$E$1315, $A63)</f>
        <v>72</v>
      </c>
      <c r="GB63">
        <f>SUMIFS(DataRegularSeason20242025!$AA$3:$AA$1315,DataRegularSeason20242025!$B$3:$B$1315, "&lt;=" &amp; GB$1, DataRegularSeason20242025!$D$3:$D$1315, $A63)+SUMIFS(DataRegularSeason20242025!$AB$3:$AB$1315,DataRegularSeason20242025!$B$3:$B$1315, "&lt;=" &amp; GB$1, DataRegularSeason20242025!$E$3:$E$1315, $A63)</f>
        <v>72</v>
      </c>
      <c r="GC63">
        <f>SUMIFS(DataRegularSeason20242025!$AA$3:$AA$1315,DataRegularSeason20242025!$B$3:$B$1315, "&lt;=" &amp; GC$1, DataRegularSeason20242025!$D$3:$D$1315, $A63)+SUMIFS(DataRegularSeason20242025!$AB$3:$AB$1315,DataRegularSeason20242025!$B$3:$B$1315, "&lt;=" &amp; GC$1, DataRegularSeason20242025!$E$3:$E$1315, $A63)</f>
        <v>72</v>
      </c>
      <c r="GD63">
        <f>SUMIFS(DataRegularSeason20242025!$AA$3:$AA$1315,DataRegularSeason20242025!$B$3:$B$1315, "&lt;=" &amp; GD$1, DataRegularSeason20242025!$D$3:$D$1315, $A63)+SUMIFS(DataRegularSeason20242025!$AB$3:$AB$1315,DataRegularSeason20242025!$B$3:$B$1315, "&lt;=" &amp; GD$1, DataRegularSeason20242025!$E$3:$E$1315, $A63)</f>
        <v>72</v>
      </c>
      <c r="GE63">
        <f>SUMIFS(DataRegularSeason20242025!$AA$3:$AA$1315,DataRegularSeason20242025!$B$3:$B$1315, "&lt;=" &amp; GE$1, DataRegularSeason20242025!$D$3:$D$1315, $A63)+SUMIFS(DataRegularSeason20242025!$AB$3:$AB$1315,DataRegularSeason20242025!$B$3:$B$1315, "&lt;=" &amp; GE$1, DataRegularSeason20242025!$E$3:$E$1315, $A63)</f>
        <v>72</v>
      </c>
      <c r="GF63">
        <f>SUMIFS(DataRegularSeason20242025!$AA$3:$AA$1315,DataRegularSeason20242025!$B$3:$B$1315, "&lt;=" &amp; GF$1, DataRegularSeason20242025!$D$3:$D$1315, $A63)+SUMIFS(DataRegularSeason20242025!$AB$3:$AB$1315,DataRegularSeason20242025!$B$3:$B$1315, "&lt;=" &amp; GF$1, DataRegularSeason20242025!$E$3:$E$1315, $A63)</f>
        <v>72</v>
      </c>
      <c r="GG63">
        <f>SUMIFS(DataRegularSeason20242025!$AA$3:$AA$1315,DataRegularSeason20242025!$B$3:$B$1315, "&lt;=" &amp; GG$1, DataRegularSeason20242025!$D$3:$D$1315, $A63)+SUMIFS(DataRegularSeason20242025!$AB$3:$AB$1315,DataRegularSeason20242025!$B$3:$B$1315, "&lt;=" &amp; GG$1, DataRegularSeason20242025!$E$3:$E$1315, $A63)</f>
        <v>72</v>
      </c>
      <c r="GH63">
        <f>SUMIFS(DataRegularSeason20242025!$AA$3:$AA$1315,DataRegularSeason20242025!$B$3:$B$1315, "&lt;=" &amp; GH$1, DataRegularSeason20242025!$D$3:$D$1315, $A63)+SUMIFS(DataRegularSeason20242025!$AB$3:$AB$1315,DataRegularSeason20242025!$B$3:$B$1315, "&lt;=" &amp; GH$1, DataRegularSeason20242025!$E$3:$E$1315, $A63)</f>
        <v>72</v>
      </c>
      <c r="GI63">
        <f>SUMIFS(DataRegularSeason20242025!$AA$3:$AA$1315,DataRegularSeason20242025!$B$3:$B$1315, "&lt;=" &amp; GI$1, DataRegularSeason20242025!$D$3:$D$1315, $A63)+SUMIFS(DataRegularSeason20242025!$AB$3:$AB$1315,DataRegularSeason20242025!$B$3:$B$1315, "&lt;=" &amp; GI$1, DataRegularSeason20242025!$E$3:$E$1315, $A63)</f>
        <v>72</v>
      </c>
      <c r="GJ63">
        <f>SUMIFS(DataRegularSeason20242025!$AA$3:$AA$1315,DataRegularSeason20242025!$B$3:$B$1315, "&lt;=" &amp; GJ$1, DataRegularSeason20242025!$D$3:$D$1315, $A63)+SUMIFS(DataRegularSeason20242025!$AB$3:$AB$1315,DataRegularSeason20242025!$B$3:$B$1315, "&lt;=" &amp; GJ$1, DataRegularSeason20242025!$E$3:$E$1315, $A63)</f>
        <v>72</v>
      </c>
      <c r="GK63">
        <f>SUMIFS(DataRegularSeason20242025!$AA$3:$AA$1315,DataRegularSeason20242025!$B$3:$B$1315, "&lt;=" &amp; GK$1, DataRegularSeason20242025!$D$3:$D$1315, $A63)+SUMIFS(DataRegularSeason20242025!$AB$3:$AB$1315,DataRegularSeason20242025!$B$3:$B$1315, "&lt;=" &amp; GK$1, DataRegularSeason20242025!$E$3:$E$1315, $A63)</f>
        <v>72</v>
      </c>
      <c r="GL63">
        <f>SUMIFS(DataRegularSeason20242025!$AA$3:$AA$1315,DataRegularSeason20242025!$B$3:$B$1315, "&lt;=" &amp; GL$1, DataRegularSeason20242025!$D$3:$D$1315, $A63)+SUMIFS(DataRegularSeason20242025!$AB$3:$AB$1315,DataRegularSeason20242025!$B$3:$B$1315, "&lt;=" &amp; GL$1, DataRegularSeason20242025!$E$3:$E$1315, $A63)</f>
        <v>72</v>
      </c>
      <c r="GM63">
        <f>SUMIFS(DataRegularSeason20242025!$AA$3:$AA$1315,DataRegularSeason20242025!$B$3:$B$1315, "&lt;=" &amp; GM$1, DataRegularSeason20242025!$D$3:$D$1315, $A63)+SUMIFS(DataRegularSeason20242025!$AB$3:$AB$1315,DataRegularSeason20242025!$B$3:$B$1315, "&lt;=" &amp; GM$1, DataRegularSeason20242025!$E$3:$E$1315, $A63)</f>
        <v>72</v>
      </c>
      <c r="GN63">
        <f>SUMIFS(DataRegularSeason20242025!$AA$3:$AA$1315,DataRegularSeason20242025!$B$3:$B$1315, "&lt;=" &amp; GN$1, DataRegularSeason20242025!$D$3:$D$1315, $A63)+SUMIFS(DataRegularSeason20242025!$AB$3:$AB$1315,DataRegularSeason20242025!$B$3:$B$1315, "&lt;=" &amp; GN$1, DataRegularSeason20242025!$E$3:$E$1315, $A63)</f>
        <v>72</v>
      </c>
      <c r="GO63">
        <f>SUMIFS(DataRegularSeason20242025!$AA$3:$AA$1315,DataRegularSeason20242025!$B$3:$B$1315, "&lt;=" &amp; GO$1, DataRegularSeason20242025!$D$3:$D$1315, $A63)+SUMIFS(DataRegularSeason20242025!$AB$3:$AB$1315,DataRegularSeason20242025!$B$3:$B$1315, "&lt;=" &amp; GO$1, DataRegularSeason20242025!$E$3:$E$1315, $A63)</f>
        <v>72</v>
      </c>
      <c r="GP63">
        <f>SUMIFS(DataRegularSeason20242025!$AA$3:$AA$1315,DataRegularSeason20242025!$B$3:$B$1315, "&lt;=" &amp; GP$1, DataRegularSeason20242025!$D$3:$D$1315, $A63)+SUMIFS(DataRegularSeason20242025!$AB$3:$AB$1315,DataRegularSeason20242025!$B$3:$B$1315, "&lt;=" &amp; GP$1, DataRegularSeason20242025!$E$3:$E$1315, $A63)</f>
        <v>72</v>
      </c>
      <c r="GQ63">
        <f>SUMIFS(DataRegularSeason20242025!$AA$3:$AA$1315,DataRegularSeason20242025!$B$3:$B$1315, "&lt;=" &amp; GQ$1, DataRegularSeason20242025!$D$3:$D$1315, $A63)+SUMIFS(DataRegularSeason20242025!$AB$3:$AB$1315,DataRegularSeason20242025!$B$3:$B$1315, "&lt;=" &amp; GQ$1, DataRegularSeason20242025!$E$3:$E$1315, $A63)</f>
        <v>72</v>
      </c>
      <c r="GR63">
        <f>SUMIFS(DataRegularSeason20242025!$AA$3:$AA$1315,DataRegularSeason20242025!$B$3:$B$1315, "&lt;=" &amp; GR$1, DataRegularSeason20242025!$D$3:$D$1315, $A63)+SUMIFS(DataRegularSeason20242025!$AB$3:$AB$1315,DataRegularSeason20242025!$B$3:$B$1315, "&lt;=" &amp; GR$1, DataRegularSeason20242025!$E$3:$E$1315, $A63)</f>
        <v>72</v>
      </c>
      <c r="GS63">
        <f>SUMIFS(DataRegularSeason20242025!$AA$3:$AA$1315,DataRegularSeason20242025!$B$3:$B$1315, "&lt;=" &amp; GS$1, DataRegularSeason20242025!$D$3:$D$1315, $A63)+SUMIFS(DataRegularSeason20242025!$AB$3:$AB$1315,DataRegularSeason20242025!$B$3:$B$1315, "&lt;=" &amp; GS$1, DataRegularSeason20242025!$E$3:$E$1315, $A63)</f>
        <v>72</v>
      </c>
      <c r="GT63">
        <f>SUMIFS(DataRegularSeason20242025!$AA$3:$AA$1315,DataRegularSeason20242025!$B$3:$B$1315, "&lt;=" &amp; GT$1, DataRegularSeason20242025!$D$3:$D$1315, $A63)+SUMIFS(DataRegularSeason20242025!$AB$3:$AB$1315,DataRegularSeason20242025!$B$3:$B$1315, "&lt;=" &amp; GT$1, DataRegularSeason20242025!$E$3:$E$1315, $A63)</f>
        <v>72</v>
      </c>
      <c r="GU63">
        <f>SUMIFS(DataRegularSeason20242025!$AA$3:$AA$1315,DataRegularSeason20242025!$B$3:$B$1315, "&lt;=" &amp; GU$1, DataRegularSeason20242025!$D$3:$D$1315, $A63)+SUMIFS(DataRegularSeason20242025!$AB$3:$AB$1315,DataRegularSeason20242025!$B$3:$B$1315, "&lt;=" &amp; GU$1, DataRegularSeason20242025!$E$3:$E$1315, $A63)</f>
        <v>72</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65</v>
      </c>
      <c r="EQ64">
        <f>SUMIFS(DataRegularSeason20242025!$AA$3:$AA$1315,DataRegularSeason20242025!$B$3:$B$1315, "&lt;=" &amp; EQ$1, DataRegularSeason20242025!$D$3:$D$1315, $A64)+SUMIFS(DataRegularSeason20242025!$AB$3:$AB$1315,DataRegularSeason20242025!$B$3:$B$1315, "&lt;=" &amp; EQ$1, DataRegularSeason20242025!$E$3:$E$1315, $A64)</f>
        <v>65</v>
      </c>
      <c r="ER64">
        <f>SUMIFS(DataRegularSeason20242025!$AA$3:$AA$1315,DataRegularSeason20242025!$B$3:$B$1315, "&lt;=" &amp; ER$1, DataRegularSeason20242025!$D$3:$D$1315, $A64)+SUMIFS(DataRegularSeason20242025!$AB$3:$AB$1315,DataRegularSeason20242025!$B$3:$B$1315, "&lt;=" &amp; ER$1, DataRegularSeason20242025!$E$3:$E$1315, $A64)</f>
        <v>65</v>
      </c>
      <c r="ES64">
        <f>SUMIFS(DataRegularSeason20242025!$AA$3:$AA$1315,DataRegularSeason20242025!$B$3:$B$1315, "&lt;=" &amp; ES$1, DataRegularSeason20242025!$D$3:$D$1315, $A64)+SUMIFS(DataRegularSeason20242025!$AB$3:$AB$1315,DataRegularSeason20242025!$B$3:$B$1315, "&lt;=" &amp; ES$1, DataRegularSeason20242025!$E$3:$E$1315, $A64)</f>
        <v>65</v>
      </c>
      <c r="ET64">
        <f>SUMIFS(DataRegularSeason20242025!$AA$3:$AA$1315,DataRegularSeason20242025!$B$3:$B$1315, "&lt;=" &amp; ET$1, DataRegularSeason20242025!$D$3:$D$1315, $A64)+SUMIFS(DataRegularSeason20242025!$AB$3:$AB$1315,DataRegularSeason20242025!$B$3:$B$1315, "&lt;=" &amp; ET$1, DataRegularSeason20242025!$E$3:$E$1315, $A64)</f>
        <v>65</v>
      </c>
      <c r="EU64">
        <f>SUMIFS(DataRegularSeason20242025!$AA$3:$AA$1315,DataRegularSeason20242025!$B$3:$B$1315, "&lt;=" &amp; EU$1, DataRegularSeason20242025!$D$3:$D$1315, $A64)+SUMIFS(DataRegularSeason20242025!$AB$3:$AB$1315,DataRegularSeason20242025!$B$3:$B$1315, "&lt;=" &amp; EU$1, DataRegularSeason20242025!$E$3:$E$1315, $A64)</f>
        <v>65</v>
      </c>
      <c r="EV64">
        <f>SUMIFS(DataRegularSeason20242025!$AA$3:$AA$1315,DataRegularSeason20242025!$B$3:$B$1315, "&lt;=" &amp; EV$1, DataRegularSeason20242025!$D$3:$D$1315, $A64)+SUMIFS(DataRegularSeason20242025!$AB$3:$AB$1315,DataRegularSeason20242025!$B$3:$B$1315, "&lt;=" &amp; EV$1, DataRegularSeason20242025!$E$3:$E$1315, $A64)</f>
        <v>65</v>
      </c>
      <c r="EW64">
        <f>SUMIFS(DataRegularSeason20242025!$AA$3:$AA$1315,DataRegularSeason20242025!$B$3:$B$1315, "&lt;=" &amp; EW$1, DataRegularSeason20242025!$D$3:$D$1315, $A64)+SUMIFS(DataRegularSeason20242025!$AB$3:$AB$1315,DataRegularSeason20242025!$B$3:$B$1315, "&lt;=" &amp; EW$1, DataRegularSeason20242025!$E$3:$E$1315, $A64)</f>
        <v>65</v>
      </c>
      <c r="EX64">
        <f>SUMIFS(DataRegularSeason20242025!$AA$3:$AA$1315,DataRegularSeason20242025!$B$3:$B$1315, "&lt;=" &amp; EX$1, DataRegularSeason20242025!$D$3:$D$1315, $A64)+SUMIFS(DataRegularSeason20242025!$AB$3:$AB$1315,DataRegularSeason20242025!$B$3:$B$1315, "&lt;=" &amp; EX$1, DataRegularSeason20242025!$E$3:$E$1315, $A64)</f>
        <v>65</v>
      </c>
      <c r="EY64">
        <f>SUMIFS(DataRegularSeason20242025!$AA$3:$AA$1315,DataRegularSeason20242025!$B$3:$B$1315, "&lt;=" &amp; EY$1, DataRegularSeason20242025!$D$3:$D$1315, $A64)+SUMIFS(DataRegularSeason20242025!$AB$3:$AB$1315,DataRegularSeason20242025!$B$3:$B$1315, "&lt;=" &amp; EY$1, DataRegularSeason20242025!$E$3:$E$1315, $A64)</f>
        <v>65</v>
      </c>
      <c r="EZ64">
        <f>SUMIFS(DataRegularSeason20242025!$AA$3:$AA$1315,DataRegularSeason20242025!$B$3:$B$1315, "&lt;=" &amp; EZ$1, DataRegularSeason20242025!$D$3:$D$1315, $A64)+SUMIFS(DataRegularSeason20242025!$AB$3:$AB$1315,DataRegularSeason20242025!$B$3:$B$1315, "&lt;=" &amp; EZ$1, DataRegularSeason20242025!$E$3:$E$1315, $A64)</f>
        <v>65</v>
      </c>
      <c r="FA64">
        <f>SUMIFS(DataRegularSeason20242025!$AA$3:$AA$1315,DataRegularSeason20242025!$B$3:$B$1315, "&lt;=" &amp; FA$1, DataRegularSeason20242025!$D$3:$D$1315, $A64)+SUMIFS(DataRegularSeason20242025!$AB$3:$AB$1315,DataRegularSeason20242025!$B$3:$B$1315, "&lt;=" &amp; FA$1, DataRegularSeason20242025!$E$3:$E$1315, $A64)</f>
        <v>65</v>
      </c>
      <c r="FB64">
        <f>SUMIFS(DataRegularSeason20242025!$AA$3:$AA$1315,DataRegularSeason20242025!$B$3:$B$1315, "&lt;=" &amp; FB$1, DataRegularSeason20242025!$D$3:$D$1315, $A64)+SUMIFS(DataRegularSeason20242025!$AB$3:$AB$1315,DataRegularSeason20242025!$B$3:$B$1315, "&lt;=" &amp; FB$1, DataRegularSeason20242025!$E$3:$E$1315, $A64)</f>
        <v>65</v>
      </c>
      <c r="FC64">
        <f>SUMIFS(DataRegularSeason20242025!$AA$3:$AA$1315,DataRegularSeason20242025!$B$3:$B$1315, "&lt;=" &amp; FC$1, DataRegularSeason20242025!$D$3:$D$1315, $A64)+SUMIFS(DataRegularSeason20242025!$AB$3:$AB$1315,DataRegularSeason20242025!$B$3:$B$1315, "&lt;=" &amp; FC$1, DataRegularSeason20242025!$E$3:$E$1315, $A64)</f>
        <v>65</v>
      </c>
      <c r="FD64">
        <f>SUMIFS(DataRegularSeason20242025!$AA$3:$AA$1315,DataRegularSeason20242025!$B$3:$B$1315, "&lt;=" &amp; FD$1, DataRegularSeason20242025!$D$3:$D$1315, $A64)+SUMIFS(DataRegularSeason20242025!$AB$3:$AB$1315,DataRegularSeason20242025!$B$3:$B$1315, "&lt;=" &amp; FD$1, DataRegularSeason20242025!$E$3:$E$1315, $A64)</f>
        <v>65</v>
      </c>
      <c r="FE64">
        <f>SUMIFS(DataRegularSeason20242025!$AA$3:$AA$1315,DataRegularSeason20242025!$B$3:$B$1315, "&lt;=" &amp; FE$1, DataRegularSeason20242025!$D$3:$D$1315, $A64)+SUMIFS(DataRegularSeason20242025!$AB$3:$AB$1315,DataRegularSeason20242025!$B$3:$B$1315, "&lt;=" &amp; FE$1, DataRegularSeason20242025!$E$3:$E$1315, $A64)</f>
        <v>65</v>
      </c>
      <c r="FF64">
        <f>SUMIFS(DataRegularSeason20242025!$AA$3:$AA$1315,DataRegularSeason20242025!$B$3:$B$1315, "&lt;=" &amp; FF$1, DataRegularSeason20242025!$D$3:$D$1315, $A64)+SUMIFS(DataRegularSeason20242025!$AB$3:$AB$1315,DataRegularSeason20242025!$B$3:$B$1315, "&lt;=" &amp; FF$1, DataRegularSeason20242025!$E$3:$E$1315, $A64)</f>
        <v>65</v>
      </c>
      <c r="FG64">
        <f>SUMIFS(DataRegularSeason20242025!$AA$3:$AA$1315,DataRegularSeason20242025!$B$3:$B$1315, "&lt;=" &amp; FG$1, DataRegularSeason20242025!$D$3:$D$1315, $A64)+SUMIFS(DataRegularSeason20242025!$AB$3:$AB$1315,DataRegularSeason20242025!$B$3:$B$1315, "&lt;=" &amp; FG$1, DataRegularSeason20242025!$E$3:$E$1315, $A64)</f>
        <v>65</v>
      </c>
      <c r="FH64">
        <f>SUMIFS(DataRegularSeason20242025!$AA$3:$AA$1315,DataRegularSeason20242025!$B$3:$B$1315, "&lt;=" &amp; FH$1, DataRegularSeason20242025!$D$3:$D$1315, $A64)+SUMIFS(DataRegularSeason20242025!$AB$3:$AB$1315,DataRegularSeason20242025!$B$3:$B$1315, "&lt;=" &amp; FH$1, DataRegularSeason20242025!$E$3:$E$1315, $A64)</f>
        <v>65</v>
      </c>
      <c r="FI64">
        <f>SUMIFS(DataRegularSeason20242025!$AA$3:$AA$1315,DataRegularSeason20242025!$B$3:$B$1315, "&lt;=" &amp; FI$1, DataRegularSeason20242025!$D$3:$D$1315, $A64)+SUMIFS(DataRegularSeason20242025!$AB$3:$AB$1315,DataRegularSeason20242025!$B$3:$B$1315, "&lt;=" &amp; FI$1, DataRegularSeason20242025!$E$3:$E$1315, $A64)</f>
        <v>65</v>
      </c>
      <c r="FJ64">
        <f>SUMIFS(DataRegularSeason20242025!$AA$3:$AA$1315,DataRegularSeason20242025!$B$3:$B$1315, "&lt;=" &amp; FJ$1, DataRegularSeason20242025!$D$3:$D$1315, $A64)+SUMIFS(DataRegularSeason20242025!$AB$3:$AB$1315,DataRegularSeason20242025!$B$3:$B$1315, "&lt;=" &amp; FJ$1, DataRegularSeason20242025!$E$3:$E$1315, $A64)</f>
        <v>65</v>
      </c>
      <c r="FK64">
        <f>SUMIFS(DataRegularSeason20242025!$AA$3:$AA$1315,DataRegularSeason20242025!$B$3:$B$1315, "&lt;=" &amp; FK$1, DataRegularSeason20242025!$D$3:$D$1315, $A64)+SUMIFS(DataRegularSeason20242025!$AB$3:$AB$1315,DataRegularSeason20242025!$B$3:$B$1315, "&lt;=" &amp; FK$1, DataRegularSeason20242025!$E$3:$E$1315, $A64)</f>
        <v>65</v>
      </c>
      <c r="FL64">
        <f>SUMIFS(DataRegularSeason20242025!$AA$3:$AA$1315,DataRegularSeason20242025!$B$3:$B$1315, "&lt;=" &amp; FL$1, DataRegularSeason20242025!$D$3:$D$1315, $A64)+SUMIFS(DataRegularSeason20242025!$AB$3:$AB$1315,DataRegularSeason20242025!$B$3:$B$1315, "&lt;=" &amp; FL$1, DataRegularSeason20242025!$E$3:$E$1315, $A64)</f>
        <v>65</v>
      </c>
      <c r="FM64">
        <f>SUMIFS(DataRegularSeason20242025!$AA$3:$AA$1315,DataRegularSeason20242025!$B$3:$B$1315, "&lt;=" &amp; FM$1, DataRegularSeason20242025!$D$3:$D$1315, $A64)+SUMIFS(DataRegularSeason20242025!$AB$3:$AB$1315,DataRegularSeason20242025!$B$3:$B$1315, "&lt;=" &amp; FM$1, DataRegularSeason20242025!$E$3:$E$1315, $A64)</f>
        <v>65</v>
      </c>
      <c r="FN64">
        <f>SUMIFS(DataRegularSeason20242025!$AA$3:$AA$1315,DataRegularSeason20242025!$B$3:$B$1315, "&lt;=" &amp; FN$1, DataRegularSeason20242025!$D$3:$D$1315, $A64)+SUMIFS(DataRegularSeason20242025!$AB$3:$AB$1315,DataRegularSeason20242025!$B$3:$B$1315, "&lt;=" &amp; FN$1, DataRegularSeason20242025!$E$3:$E$1315, $A64)</f>
        <v>65</v>
      </c>
      <c r="FO64">
        <f>SUMIFS(DataRegularSeason20242025!$AA$3:$AA$1315,DataRegularSeason20242025!$B$3:$B$1315, "&lt;=" &amp; FO$1, DataRegularSeason20242025!$D$3:$D$1315, $A64)+SUMIFS(DataRegularSeason20242025!$AB$3:$AB$1315,DataRegularSeason20242025!$B$3:$B$1315, "&lt;=" &amp; FO$1, DataRegularSeason20242025!$E$3:$E$1315, $A64)</f>
        <v>65</v>
      </c>
      <c r="FP64">
        <f>SUMIFS(DataRegularSeason20242025!$AA$3:$AA$1315,DataRegularSeason20242025!$B$3:$B$1315, "&lt;=" &amp; FP$1, DataRegularSeason20242025!$D$3:$D$1315, $A64)+SUMIFS(DataRegularSeason20242025!$AB$3:$AB$1315,DataRegularSeason20242025!$B$3:$B$1315, "&lt;=" &amp; FP$1, DataRegularSeason20242025!$E$3:$E$1315, $A64)</f>
        <v>65</v>
      </c>
      <c r="FQ64">
        <f>SUMIFS(DataRegularSeason20242025!$AA$3:$AA$1315,DataRegularSeason20242025!$B$3:$B$1315, "&lt;=" &amp; FQ$1, DataRegularSeason20242025!$D$3:$D$1315, $A64)+SUMIFS(DataRegularSeason20242025!$AB$3:$AB$1315,DataRegularSeason20242025!$B$3:$B$1315, "&lt;=" &amp; FQ$1, DataRegularSeason20242025!$E$3:$E$1315, $A64)</f>
        <v>65</v>
      </c>
      <c r="FR64">
        <f>SUMIFS(DataRegularSeason20242025!$AA$3:$AA$1315,DataRegularSeason20242025!$B$3:$B$1315, "&lt;=" &amp; FR$1, DataRegularSeason20242025!$D$3:$D$1315, $A64)+SUMIFS(DataRegularSeason20242025!$AB$3:$AB$1315,DataRegularSeason20242025!$B$3:$B$1315, "&lt;=" &amp; FR$1, DataRegularSeason20242025!$E$3:$E$1315, $A64)</f>
        <v>65</v>
      </c>
      <c r="FS64">
        <f>SUMIFS(DataRegularSeason20242025!$AA$3:$AA$1315,DataRegularSeason20242025!$B$3:$B$1315, "&lt;=" &amp; FS$1, DataRegularSeason20242025!$D$3:$D$1315, $A64)+SUMIFS(DataRegularSeason20242025!$AB$3:$AB$1315,DataRegularSeason20242025!$B$3:$B$1315, "&lt;=" &amp; FS$1, DataRegularSeason20242025!$E$3:$E$1315, $A64)</f>
        <v>65</v>
      </c>
      <c r="FT64">
        <f>SUMIFS(DataRegularSeason20242025!$AA$3:$AA$1315,DataRegularSeason20242025!$B$3:$B$1315, "&lt;=" &amp; FT$1, DataRegularSeason20242025!$D$3:$D$1315, $A64)+SUMIFS(DataRegularSeason20242025!$AB$3:$AB$1315,DataRegularSeason20242025!$B$3:$B$1315, "&lt;=" &amp; FT$1, DataRegularSeason20242025!$E$3:$E$1315, $A64)</f>
        <v>65</v>
      </c>
      <c r="FU64">
        <f>SUMIFS(DataRegularSeason20242025!$AA$3:$AA$1315,DataRegularSeason20242025!$B$3:$B$1315, "&lt;=" &amp; FU$1, DataRegularSeason20242025!$D$3:$D$1315, $A64)+SUMIFS(DataRegularSeason20242025!$AB$3:$AB$1315,DataRegularSeason20242025!$B$3:$B$1315, "&lt;=" &amp; FU$1, DataRegularSeason20242025!$E$3:$E$1315, $A64)</f>
        <v>65</v>
      </c>
      <c r="FV64">
        <f>SUMIFS(DataRegularSeason20242025!$AA$3:$AA$1315,DataRegularSeason20242025!$B$3:$B$1315, "&lt;=" &amp; FV$1, DataRegularSeason20242025!$D$3:$D$1315, $A64)+SUMIFS(DataRegularSeason20242025!$AB$3:$AB$1315,DataRegularSeason20242025!$B$3:$B$1315, "&lt;=" &amp; FV$1, DataRegularSeason20242025!$E$3:$E$1315, $A64)</f>
        <v>65</v>
      </c>
      <c r="FW64">
        <f>SUMIFS(DataRegularSeason20242025!$AA$3:$AA$1315,DataRegularSeason20242025!$B$3:$B$1315, "&lt;=" &amp; FW$1, DataRegularSeason20242025!$D$3:$D$1315, $A64)+SUMIFS(DataRegularSeason20242025!$AB$3:$AB$1315,DataRegularSeason20242025!$B$3:$B$1315, "&lt;=" &amp; FW$1, DataRegularSeason20242025!$E$3:$E$1315, $A64)</f>
        <v>65</v>
      </c>
      <c r="FX64">
        <f>SUMIFS(DataRegularSeason20242025!$AA$3:$AA$1315,DataRegularSeason20242025!$B$3:$B$1315, "&lt;=" &amp; FX$1, DataRegularSeason20242025!$D$3:$D$1315, $A64)+SUMIFS(DataRegularSeason20242025!$AB$3:$AB$1315,DataRegularSeason20242025!$B$3:$B$1315, "&lt;=" &amp; FX$1, DataRegularSeason20242025!$E$3:$E$1315, $A64)</f>
        <v>65</v>
      </c>
      <c r="FY64">
        <f>SUMIFS(DataRegularSeason20242025!$AA$3:$AA$1315,DataRegularSeason20242025!$B$3:$B$1315, "&lt;=" &amp; FY$1, DataRegularSeason20242025!$D$3:$D$1315, $A64)+SUMIFS(DataRegularSeason20242025!$AB$3:$AB$1315,DataRegularSeason20242025!$B$3:$B$1315, "&lt;=" &amp; FY$1, DataRegularSeason20242025!$E$3:$E$1315, $A64)</f>
        <v>65</v>
      </c>
      <c r="FZ64">
        <f>SUMIFS(DataRegularSeason20242025!$AA$3:$AA$1315,DataRegularSeason20242025!$B$3:$B$1315, "&lt;=" &amp; FZ$1, DataRegularSeason20242025!$D$3:$D$1315, $A64)+SUMIFS(DataRegularSeason20242025!$AB$3:$AB$1315,DataRegularSeason20242025!$B$3:$B$1315, "&lt;=" &amp; FZ$1, DataRegularSeason20242025!$E$3:$E$1315, $A64)</f>
        <v>65</v>
      </c>
      <c r="GA64">
        <f>SUMIFS(DataRegularSeason20242025!$AA$3:$AA$1315,DataRegularSeason20242025!$B$3:$B$1315, "&lt;=" &amp; GA$1, DataRegularSeason20242025!$D$3:$D$1315, $A64)+SUMIFS(DataRegularSeason20242025!$AB$3:$AB$1315,DataRegularSeason20242025!$B$3:$B$1315, "&lt;=" &amp; GA$1, DataRegularSeason20242025!$E$3:$E$1315, $A64)</f>
        <v>65</v>
      </c>
      <c r="GB64">
        <f>SUMIFS(DataRegularSeason20242025!$AA$3:$AA$1315,DataRegularSeason20242025!$B$3:$B$1315, "&lt;=" &amp; GB$1, DataRegularSeason20242025!$D$3:$D$1315, $A64)+SUMIFS(DataRegularSeason20242025!$AB$3:$AB$1315,DataRegularSeason20242025!$B$3:$B$1315, "&lt;=" &amp; GB$1, DataRegularSeason20242025!$E$3:$E$1315, $A64)</f>
        <v>65</v>
      </c>
      <c r="GC64">
        <f>SUMIFS(DataRegularSeason20242025!$AA$3:$AA$1315,DataRegularSeason20242025!$B$3:$B$1315, "&lt;=" &amp; GC$1, DataRegularSeason20242025!$D$3:$D$1315, $A64)+SUMIFS(DataRegularSeason20242025!$AB$3:$AB$1315,DataRegularSeason20242025!$B$3:$B$1315, "&lt;=" &amp; GC$1, DataRegularSeason20242025!$E$3:$E$1315, $A64)</f>
        <v>65</v>
      </c>
      <c r="GD64">
        <f>SUMIFS(DataRegularSeason20242025!$AA$3:$AA$1315,DataRegularSeason20242025!$B$3:$B$1315, "&lt;=" &amp; GD$1, DataRegularSeason20242025!$D$3:$D$1315, $A64)+SUMIFS(DataRegularSeason20242025!$AB$3:$AB$1315,DataRegularSeason20242025!$B$3:$B$1315, "&lt;=" &amp; GD$1, DataRegularSeason20242025!$E$3:$E$1315, $A64)</f>
        <v>65</v>
      </c>
      <c r="GE64">
        <f>SUMIFS(DataRegularSeason20242025!$AA$3:$AA$1315,DataRegularSeason20242025!$B$3:$B$1315, "&lt;=" &amp; GE$1, DataRegularSeason20242025!$D$3:$D$1315, $A64)+SUMIFS(DataRegularSeason20242025!$AB$3:$AB$1315,DataRegularSeason20242025!$B$3:$B$1315, "&lt;=" &amp; GE$1, DataRegularSeason20242025!$E$3:$E$1315, $A64)</f>
        <v>65</v>
      </c>
      <c r="GF64">
        <f>SUMIFS(DataRegularSeason20242025!$AA$3:$AA$1315,DataRegularSeason20242025!$B$3:$B$1315, "&lt;=" &amp; GF$1, DataRegularSeason20242025!$D$3:$D$1315, $A64)+SUMIFS(DataRegularSeason20242025!$AB$3:$AB$1315,DataRegularSeason20242025!$B$3:$B$1315, "&lt;=" &amp; GF$1, DataRegularSeason20242025!$E$3:$E$1315, $A64)</f>
        <v>65</v>
      </c>
      <c r="GG64">
        <f>SUMIFS(DataRegularSeason20242025!$AA$3:$AA$1315,DataRegularSeason20242025!$B$3:$B$1315, "&lt;=" &amp; GG$1, DataRegularSeason20242025!$D$3:$D$1315, $A64)+SUMIFS(DataRegularSeason20242025!$AB$3:$AB$1315,DataRegularSeason20242025!$B$3:$B$1315, "&lt;=" &amp; GG$1, DataRegularSeason20242025!$E$3:$E$1315, $A64)</f>
        <v>65</v>
      </c>
      <c r="GH64">
        <f>SUMIFS(DataRegularSeason20242025!$AA$3:$AA$1315,DataRegularSeason20242025!$B$3:$B$1315, "&lt;=" &amp; GH$1, DataRegularSeason20242025!$D$3:$D$1315, $A64)+SUMIFS(DataRegularSeason20242025!$AB$3:$AB$1315,DataRegularSeason20242025!$B$3:$B$1315, "&lt;=" &amp; GH$1, DataRegularSeason20242025!$E$3:$E$1315, $A64)</f>
        <v>65</v>
      </c>
      <c r="GI64">
        <f>SUMIFS(DataRegularSeason20242025!$AA$3:$AA$1315,DataRegularSeason20242025!$B$3:$B$1315, "&lt;=" &amp; GI$1, DataRegularSeason20242025!$D$3:$D$1315, $A64)+SUMIFS(DataRegularSeason20242025!$AB$3:$AB$1315,DataRegularSeason20242025!$B$3:$B$1315, "&lt;=" &amp; GI$1, DataRegularSeason20242025!$E$3:$E$1315, $A64)</f>
        <v>65</v>
      </c>
      <c r="GJ64">
        <f>SUMIFS(DataRegularSeason20242025!$AA$3:$AA$1315,DataRegularSeason20242025!$B$3:$B$1315, "&lt;=" &amp; GJ$1, DataRegularSeason20242025!$D$3:$D$1315, $A64)+SUMIFS(DataRegularSeason20242025!$AB$3:$AB$1315,DataRegularSeason20242025!$B$3:$B$1315, "&lt;=" &amp; GJ$1, DataRegularSeason20242025!$E$3:$E$1315, $A64)</f>
        <v>65</v>
      </c>
      <c r="GK64">
        <f>SUMIFS(DataRegularSeason20242025!$AA$3:$AA$1315,DataRegularSeason20242025!$B$3:$B$1315, "&lt;=" &amp; GK$1, DataRegularSeason20242025!$D$3:$D$1315, $A64)+SUMIFS(DataRegularSeason20242025!$AB$3:$AB$1315,DataRegularSeason20242025!$B$3:$B$1315, "&lt;=" &amp; GK$1, DataRegularSeason20242025!$E$3:$E$1315, $A64)</f>
        <v>65</v>
      </c>
      <c r="GL64">
        <f>SUMIFS(DataRegularSeason20242025!$AA$3:$AA$1315,DataRegularSeason20242025!$B$3:$B$1315, "&lt;=" &amp; GL$1, DataRegularSeason20242025!$D$3:$D$1315, $A64)+SUMIFS(DataRegularSeason20242025!$AB$3:$AB$1315,DataRegularSeason20242025!$B$3:$B$1315, "&lt;=" &amp; GL$1, DataRegularSeason20242025!$E$3:$E$1315, $A64)</f>
        <v>65</v>
      </c>
      <c r="GM64">
        <f>SUMIFS(DataRegularSeason20242025!$AA$3:$AA$1315,DataRegularSeason20242025!$B$3:$B$1315, "&lt;=" &amp; GM$1, DataRegularSeason20242025!$D$3:$D$1315, $A64)+SUMIFS(DataRegularSeason20242025!$AB$3:$AB$1315,DataRegularSeason20242025!$B$3:$B$1315, "&lt;=" &amp; GM$1, DataRegularSeason20242025!$E$3:$E$1315, $A64)</f>
        <v>65</v>
      </c>
      <c r="GN64">
        <f>SUMIFS(DataRegularSeason20242025!$AA$3:$AA$1315,DataRegularSeason20242025!$B$3:$B$1315, "&lt;=" &amp; GN$1, DataRegularSeason20242025!$D$3:$D$1315, $A64)+SUMIFS(DataRegularSeason20242025!$AB$3:$AB$1315,DataRegularSeason20242025!$B$3:$B$1315, "&lt;=" &amp; GN$1, DataRegularSeason20242025!$E$3:$E$1315, $A64)</f>
        <v>65</v>
      </c>
      <c r="GO64">
        <f>SUMIFS(DataRegularSeason20242025!$AA$3:$AA$1315,DataRegularSeason20242025!$B$3:$B$1315, "&lt;=" &amp; GO$1, DataRegularSeason20242025!$D$3:$D$1315, $A64)+SUMIFS(DataRegularSeason20242025!$AB$3:$AB$1315,DataRegularSeason20242025!$B$3:$B$1315, "&lt;=" &amp; GO$1, DataRegularSeason20242025!$E$3:$E$1315, $A64)</f>
        <v>65</v>
      </c>
      <c r="GP64">
        <f>SUMIFS(DataRegularSeason20242025!$AA$3:$AA$1315,DataRegularSeason20242025!$B$3:$B$1315, "&lt;=" &amp; GP$1, DataRegularSeason20242025!$D$3:$D$1315, $A64)+SUMIFS(DataRegularSeason20242025!$AB$3:$AB$1315,DataRegularSeason20242025!$B$3:$B$1315, "&lt;=" &amp; GP$1, DataRegularSeason20242025!$E$3:$E$1315, $A64)</f>
        <v>65</v>
      </c>
      <c r="GQ64">
        <f>SUMIFS(DataRegularSeason20242025!$AA$3:$AA$1315,DataRegularSeason20242025!$B$3:$B$1315, "&lt;=" &amp; GQ$1, DataRegularSeason20242025!$D$3:$D$1315, $A64)+SUMIFS(DataRegularSeason20242025!$AB$3:$AB$1315,DataRegularSeason20242025!$B$3:$B$1315, "&lt;=" &amp; GQ$1, DataRegularSeason20242025!$E$3:$E$1315, $A64)</f>
        <v>65</v>
      </c>
      <c r="GR64">
        <f>SUMIFS(DataRegularSeason20242025!$AA$3:$AA$1315,DataRegularSeason20242025!$B$3:$B$1315, "&lt;=" &amp; GR$1, DataRegularSeason20242025!$D$3:$D$1315, $A64)+SUMIFS(DataRegularSeason20242025!$AB$3:$AB$1315,DataRegularSeason20242025!$B$3:$B$1315, "&lt;=" &amp; GR$1, DataRegularSeason20242025!$E$3:$E$1315, $A64)</f>
        <v>65</v>
      </c>
      <c r="GS64">
        <f>SUMIFS(DataRegularSeason20242025!$AA$3:$AA$1315,DataRegularSeason20242025!$B$3:$B$1315, "&lt;=" &amp; GS$1, DataRegularSeason20242025!$D$3:$D$1315, $A64)+SUMIFS(DataRegularSeason20242025!$AB$3:$AB$1315,DataRegularSeason20242025!$B$3:$B$1315, "&lt;=" &amp; GS$1, DataRegularSeason20242025!$E$3:$E$1315, $A64)</f>
        <v>65</v>
      </c>
      <c r="GT64">
        <f>SUMIFS(DataRegularSeason20242025!$AA$3:$AA$1315,DataRegularSeason20242025!$B$3:$B$1315, "&lt;=" &amp; GT$1, DataRegularSeason20242025!$D$3:$D$1315, $A64)+SUMIFS(DataRegularSeason20242025!$AB$3:$AB$1315,DataRegularSeason20242025!$B$3:$B$1315, "&lt;=" &amp; GT$1, DataRegularSeason20242025!$E$3:$E$1315, $A64)</f>
        <v>65</v>
      </c>
      <c r="GU64">
        <f>SUMIFS(DataRegularSeason20242025!$AA$3:$AA$1315,DataRegularSeason20242025!$B$3:$B$1315, "&lt;=" &amp; GU$1, DataRegularSeason20242025!$D$3:$D$1315, $A64)+SUMIFS(DataRegularSeason20242025!$AB$3:$AB$1315,DataRegularSeason20242025!$B$3:$B$1315, "&lt;=" &amp; GU$1, DataRegularSeason20242025!$E$3:$E$1315, $A64)</f>
        <v>65</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52</v>
      </c>
      <c r="EQ67">
        <f>SUMIFS(DataRegularSeason20242025!$AA$3:$AA$1315,DataRegularSeason20242025!$B$3:$B$1315, "&lt;=" &amp; EQ$1, DataRegularSeason20242025!$D$3:$D$1315, $A67)+SUMIFS(DataRegularSeason20242025!$AB$3:$AB$1315,DataRegularSeason20242025!$B$3:$B$1315, "&lt;=" &amp; EQ$1, DataRegularSeason20242025!$E$3:$E$1315, $A67)</f>
        <v>52</v>
      </c>
      <c r="ER67">
        <f>SUMIFS(DataRegularSeason20242025!$AA$3:$AA$1315,DataRegularSeason20242025!$B$3:$B$1315, "&lt;=" &amp; ER$1, DataRegularSeason20242025!$D$3:$D$1315, $A67)+SUMIFS(DataRegularSeason20242025!$AB$3:$AB$1315,DataRegularSeason20242025!$B$3:$B$1315, "&lt;=" &amp; ER$1, DataRegularSeason20242025!$E$3:$E$1315, $A67)</f>
        <v>52</v>
      </c>
      <c r="ES67">
        <f>SUMIFS(DataRegularSeason20242025!$AA$3:$AA$1315,DataRegularSeason20242025!$B$3:$B$1315, "&lt;=" &amp; ES$1, DataRegularSeason20242025!$D$3:$D$1315, $A67)+SUMIFS(DataRegularSeason20242025!$AB$3:$AB$1315,DataRegularSeason20242025!$B$3:$B$1315, "&lt;=" &amp; ES$1, DataRegularSeason20242025!$E$3:$E$1315, $A67)</f>
        <v>52</v>
      </c>
      <c r="ET67">
        <f>SUMIFS(DataRegularSeason20242025!$AA$3:$AA$1315,DataRegularSeason20242025!$B$3:$B$1315, "&lt;=" &amp; ET$1, DataRegularSeason20242025!$D$3:$D$1315, $A67)+SUMIFS(DataRegularSeason20242025!$AB$3:$AB$1315,DataRegularSeason20242025!$B$3:$B$1315, "&lt;=" &amp; ET$1, DataRegularSeason20242025!$E$3:$E$1315, $A67)</f>
        <v>52</v>
      </c>
      <c r="EU67">
        <f>SUMIFS(DataRegularSeason20242025!$AA$3:$AA$1315,DataRegularSeason20242025!$B$3:$B$1315, "&lt;=" &amp; EU$1, DataRegularSeason20242025!$D$3:$D$1315, $A67)+SUMIFS(DataRegularSeason20242025!$AB$3:$AB$1315,DataRegularSeason20242025!$B$3:$B$1315, "&lt;=" &amp; EU$1, DataRegularSeason20242025!$E$3:$E$1315, $A67)</f>
        <v>52</v>
      </c>
      <c r="EV67">
        <f>SUMIFS(DataRegularSeason20242025!$AA$3:$AA$1315,DataRegularSeason20242025!$B$3:$B$1315, "&lt;=" &amp; EV$1, DataRegularSeason20242025!$D$3:$D$1315, $A67)+SUMIFS(DataRegularSeason20242025!$AB$3:$AB$1315,DataRegularSeason20242025!$B$3:$B$1315, "&lt;=" &amp; EV$1, DataRegularSeason20242025!$E$3:$E$1315, $A67)</f>
        <v>52</v>
      </c>
      <c r="EW67">
        <f>SUMIFS(DataRegularSeason20242025!$AA$3:$AA$1315,DataRegularSeason20242025!$B$3:$B$1315, "&lt;=" &amp; EW$1, DataRegularSeason20242025!$D$3:$D$1315, $A67)+SUMIFS(DataRegularSeason20242025!$AB$3:$AB$1315,DataRegularSeason20242025!$B$3:$B$1315, "&lt;=" &amp; EW$1, DataRegularSeason20242025!$E$3:$E$1315, $A67)</f>
        <v>52</v>
      </c>
      <c r="EX67">
        <f>SUMIFS(DataRegularSeason20242025!$AA$3:$AA$1315,DataRegularSeason20242025!$B$3:$B$1315, "&lt;=" &amp; EX$1, DataRegularSeason20242025!$D$3:$D$1315, $A67)+SUMIFS(DataRegularSeason20242025!$AB$3:$AB$1315,DataRegularSeason20242025!$B$3:$B$1315, "&lt;=" &amp; EX$1, DataRegularSeason20242025!$E$3:$E$1315, $A67)</f>
        <v>52</v>
      </c>
      <c r="EY67">
        <f>SUMIFS(DataRegularSeason20242025!$AA$3:$AA$1315,DataRegularSeason20242025!$B$3:$B$1315, "&lt;=" &amp; EY$1, DataRegularSeason20242025!$D$3:$D$1315, $A67)+SUMIFS(DataRegularSeason20242025!$AB$3:$AB$1315,DataRegularSeason20242025!$B$3:$B$1315, "&lt;=" &amp; EY$1, DataRegularSeason20242025!$E$3:$E$1315, $A67)</f>
        <v>52</v>
      </c>
      <c r="EZ67">
        <f>SUMIFS(DataRegularSeason20242025!$AA$3:$AA$1315,DataRegularSeason20242025!$B$3:$B$1315, "&lt;=" &amp; EZ$1, DataRegularSeason20242025!$D$3:$D$1315, $A67)+SUMIFS(DataRegularSeason20242025!$AB$3:$AB$1315,DataRegularSeason20242025!$B$3:$B$1315, "&lt;=" &amp; EZ$1, DataRegularSeason20242025!$E$3:$E$1315, $A67)</f>
        <v>52</v>
      </c>
      <c r="FA67">
        <f>SUMIFS(DataRegularSeason20242025!$AA$3:$AA$1315,DataRegularSeason20242025!$B$3:$B$1315, "&lt;=" &amp; FA$1, DataRegularSeason20242025!$D$3:$D$1315, $A67)+SUMIFS(DataRegularSeason20242025!$AB$3:$AB$1315,DataRegularSeason20242025!$B$3:$B$1315, "&lt;=" &amp; FA$1, DataRegularSeason20242025!$E$3:$E$1315, $A67)</f>
        <v>52</v>
      </c>
      <c r="FB67">
        <f>SUMIFS(DataRegularSeason20242025!$AA$3:$AA$1315,DataRegularSeason20242025!$B$3:$B$1315, "&lt;=" &amp; FB$1, DataRegularSeason20242025!$D$3:$D$1315, $A67)+SUMIFS(DataRegularSeason20242025!$AB$3:$AB$1315,DataRegularSeason20242025!$B$3:$B$1315, "&lt;=" &amp; FB$1, DataRegularSeason20242025!$E$3:$E$1315, $A67)</f>
        <v>52</v>
      </c>
      <c r="FC67">
        <f>SUMIFS(DataRegularSeason20242025!$AA$3:$AA$1315,DataRegularSeason20242025!$B$3:$B$1315, "&lt;=" &amp; FC$1, DataRegularSeason20242025!$D$3:$D$1315, $A67)+SUMIFS(DataRegularSeason20242025!$AB$3:$AB$1315,DataRegularSeason20242025!$B$3:$B$1315, "&lt;=" &amp; FC$1, DataRegularSeason20242025!$E$3:$E$1315, $A67)</f>
        <v>52</v>
      </c>
      <c r="FD67">
        <f>SUMIFS(DataRegularSeason20242025!$AA$3:$AA$1315,DataRegularSeason20242025!$B$3:$B$1315, "&lt;=" &amp; FD$1, DataRegularSeason20242025!$D$3:$D$1315, $A67)+SUMIFS(DataRegularSeason20242025!$AB$3:$AB$1315,DataRegularSeason20242025!$B$3:$B$1315, "&lt;=" &amp; FD$1, DataRegularSeason20242025!$E$3:$E$1315, $A67)</f>
        <v>52</v>
      </c>
      <c r="FE67">
        <f>SUMIFS(DataRegularSeason20242025!$AA$3:$AA$1315,DataRegularSeason20242025!$B$3:$B$1315, "&lt;=" &amp; FE$1, DataRegularSeason20242025!$D$3:$D$1315, $A67)+SUMIFS(DataRegularSeason20242025!$AB$3:$AB$1315,DataRegularSeason20242025!$B$3:$B$1315, "&lt;=" &amp; FE$1, DataRegularSeason20242025!$E$3:$E$1315, $A67)</f>
        <v>52</v>
      </c>
      <c r="FF67">
        <f>SUMIFS(DataRegularSeason20242025!$AA$3:$AA$1315,DataRegularSeason20242025!$B$3:$B$1315, "&lt;=" &amp; FF$1, DataRegularSeason20242025!$D$3:$D$1315, $A67)+SUMIFS(DataRegularSeason20242025!$AB$3:$AB$1315,DataRegularSeason20242025!$B$3:$B$1315, "&lt;=" &amp; FF$1, DataRegularSeason20242025!$E$3:$E$1315, $A67)</f>
        <v>52</v>
      </c>
      <c r="FG67">
        <f>SUMIFS(DataRegularSeason20242025!$AA$3:$AA$1315,DataRegularSeason20242025!$B$3:$B$1315, "&lt;=" &amp; FG$1, DataRegularSeason20242025!$D$3:$D$1315, $A67)+SUMIFS(DataRegularSeason20242025!$AB$3:$AB$1315,DataRegularSeason20242025!$B$3:$B$1315, "&lt;=" &amp; FG$1, DataRegularSeason20242025!$E$3:$E$1315, $A67)</f>
        <v>52</v>
      </c>
      <c r="FH67">
        <f>SUMIFS(DataRegularSeason20242025!$AA$3:$AA$1315,DataRegularSeason20242025!$B$3:$B$1315, "&lt;=" &amp; FH$1, DataRegularSeason20242025!$D$3:$D$1315, $A67)+SUMIFS(DataRegularSeason20242025!$AB$3:$AB$1315,DataRegularSeason20242025!$B$3:$B$1315, "&lt;=" &amp; FH$1, DataRegularSeason20242025!$E$3:$E$1315, $A67)</f>
        <v>52</v>
      </c>
      <c r="FI67">
        <f>SUMIFS(DataRegularSeason20242025!$AA$3:$AA$1315,DataRegularSeason20242025!$B$3:$B$1315, "&lt;=" &amp; FI$1, DataRegularSeason20242025!$D$3:$D$1315, $A67)+SUMIFS(DataRegularSeason20242025!$AB$3:$AB$1315,DataRegularSeason20242025!$B$3:$B$1315, "&lt;=" &amp; FI$1, DataRegularSeason20242025!$E$3:$E$1315, $A67)</f>
        <v>52</v>
      </c>
      <c r="FJ67">
        <f>SUMIFS(DataRegularSeason20242025!$AA$3:$AA$1315,DataRegularSeason20242025!$B$3:$B$1315, "&lt;=" &amp; FJ$1, DataRegularSeason20242025!$D$3:$D$1315, $A67)+SUMIFS(DataRegularSeason20242025!$AB$3:$AB$1315,DataRegularSeason20242025!$B$3:$B$1315, "&lt;=" &amp; FJ$1, DataRegularSeason20242025!$E$3:$E$1315, $A67)</f>
        <v>52</v>
      </c>
      <c r="FK67">
        <f>SUMIFS(DataRegularSeason20242025!$AA$3:$AA$1315,DataRegularSeason20242025!$B$3:$B$1315, "&lt;=" &amp; FK$1, DataRegularSeason20242025!$D$3:$D$1315, $A67)+SUMIFS(DataRegularSeason20242025!$AB$3:$AB$1315,DataRegularSeason20242025!$B$3:$B$1315, "&lt;=" &amp; FK$1, DataRegularSeason20242025!$E$3:$E$1315, $A67)</f>
        <v>52</v>
      </c>
      <c r="FL67">
        <f>SUMIFS(DataRegularSeason20242025!$AA$3:$AA$1315,DataRegularSeason20242025!$B$3:$B$1315, "&lt;=" &amp; FL$1, DataRegularSeason20242025!$D$3:$D$1315, $A67)+SUMIFS(DataRegularSeason20242025!$AB$3:$AB$1315,DataRegularSeason20242025!$B$3:$B$1315, "&lt;=" &amp; FL$1, DataRegularSeason20242025!$E$3:$E$1315, $A67)</f>
        <v>52</v>
      </c>
      <c r="FM67">
        <f>SUMIFS(DataRegularSeason20242025!$AA$3:$AA$1315,DataRegularSeason20242025!$B$3:$B$1315, "&lt;=" &amp; FM$1, DataRegularSeason20242025!$D$3:$D$1315, $A67)+SUMIFS(DataRegularSeason20242025!$AB$3:$AB$1315,DataRegularSeason20242025!$B$3:$B$1315, "&lt;=" &amp; FM$1, DataRegularSeason20242025!$E$3:$E$1315, $A67)</f>
        <v>52</v>
      </c>
      <c r="FN67">
        <f>SUMIFS(DataRegularSeason20242025!$AA$3:$AA$1315,DataRegularSeason20242025!$B$3:$B$1315, "&lt;=" &amp; FN$1, DataRegularSeason20242025!$D$3:$D$1315, $A67)+SUMIFS(DataRegularSeason20242025!$AB$3:$AB$1315,DataRegularSeason20242025!$B$3:$B$1315, "&lt;=" &amp; FN$1, DataRegularSeason20242025!$E$3:$E$1315, $A67)</f>
        <v>52</v>
      </c>
      <c r="FO67">
        <f>SUMIFS(DataRegularSeason20242025!$AA$3:$AA$1315,DataRegularSeason20242025!$B$3:$B$1315, "&lt;=" &amp; FO$1, DataRegularSeason20242025!$D$3:$D$1315, $A67)+SUMIFS(DataRegularSeason20242025!$AB$3:$AB$1315,DataRegularSeason20242025!$B$3:$B$1315, "&lt;=" &amp; FO$1, DataRegularSeason20242025!$E$3:$E$1315, $A67)</f>
        <v>52</v>
      </c>
      <c r="FP67">
        <f>SUMIFS(DataRegularSeason20242025!$AA$3:$AA$1315,DataRegularSeason20242025!$B$3:$B$1315, "&lt;=" &amp; FP$1, DataRegularSeason20242025!$D$3:$D$1315, $A67)+SUMIFS(DataRegularSeason20242025!$AB$3:$AB$1315,DataRegularSeason20242025!$B$3:$B$1315, "&lt;=" &amp; FP$1, DataRegularSeason20242025!$E$3:$E$1315, $A67)</f>
        <v>52</v>
      </c>
      <c r="FQ67">
        <f>SUMIFS(DataRegularSeason20242025!$AA$3:$AA$1315,DataRegularSeason20242025!$B$3:$B$1315, "&lt;=" &amp; FQ$1, DataRegularSeason20242025!$D$3:$D$1315, $A67)+SUMIFS(DataRegularSeason20242025!$AB$3:$AB$1315,DataRegularSeason20242025!$B$3:$B$1315, "&lt;=" &amp; FQ$1, DataRegularSeason20242025!$E$3:$E$1315, $A67)</f>
        <v>52</v>
      </c>
      <c r="FR67">
        <f>SUMIFS(DataRegularSeason20242025!$AA$3:$AA$1315,DataRegularSeason20242025!$B$3:$B$1315, "&lt;=" &amp; FR$1, DataRegularSeason20242025!$D$3:$D$1315, $A67)+SUMIFS(DataRegularSeason20242025!$AB$3:$AB$1315,DataRegularSeason20242025!$B$3:$B$1315, "&lt;=" &amp; FR$1, DataRegularSeason20242025!$E$3:$E$1315, $A67)</f>
        <v>52</v>
      </c>
      <c r="FS67">
        <f>SUMIFS(DataRegularSeason20242025!$AA$3:$AA$1315,DataRegularSeason20242025!$B$3:$B$1315, "&lt;=" &amp; FS$1, DataRegularSeason20242025!$D$3:$D$1315, $A67)+SUMIFS(DataRegularSeason20242025!$AB$3:$AB$1315,DataRegularSeason20242025!$B$3:$B$1315, "&lt;=" &amp; FS$1, DataRegularSeason20242025!$E$3:$E$1315, $A67)</f>
        <v>52</v>
      </c>
      <c r="FT67">
        <f>SUMIFS(DataRegularSeason20242025!$AA$3:$AA$1315,DataRegularSeason20242025!$B$3:$B$1315, "&lt;=" &amp; FT$1, DataRegularSeason20242025!$D$3:$D$1315, $A67)+SUMIFS(DataRegularSeason20242025!$AB$3:$AB$1315,DataRegularSeason20242025!$B$3:$B$1315, "&lt;=" &amp; FT$1, DataRegularSeason20242025!$E$3:$E$1315, $A67)</f>
        <v>52</v>
      </c>
      <c r="FU67">
        <f>SUMIFS(DataRegularSeason20242025!$AA$3:$AA$1315,DataRegularSeason20242025!$B$3:$B$1315, "&lt;=" &amp; FU$1, DataRegularSeason20242025!$D$3:$D$1315, $A67)+SUMIFS(DataRegularSeason20242025!$AB$3:$AB$1315,DataRegularSeason20242025!$B$3:$B$1315, "&lt;=" &amp; FU$1, DataRegularSeason20242025!$E$3:$E$1315, $A67)</f>
        <v>52</v>
      </c>
      <c r="FV67">
        <f>SUMIFS(DataRegularSeason20242025!$AA$3:$AA$1315,DataRegularSeason20242025!$B$3:$B$1315, "&lt;=" &amp; FV$1, DataRegularSeason20242025!$D$3:$D$1315, $A67)+SUMIFS(DataRegularSeason20242025!$AB$3:$AB$1315,DataRegularSeason20242025!$B$3:$B$1315, "&lt;=" &amp; FV$1, DataRegularSeason20242025!$E$3:$E$1315, $A67)</f>
        <v>52</v>
      </c>
      <c r="FW67">
        <f>SUMIFS(DataRegularSeason20242025!$AA$3:$AA$1315,DataRegularSeason20242025!$B$3:$B$1315, "&lt;=" &amp; FW$1, DataRegularSeason20242025!$D$3:$D$1315, $A67)+SUMIFS(DataRegularSeason20242025!$AB$3:$AB$1315,DataRegularSeason20242025!$B$3:$B$1315, "&lt;=" &amp; FW$1, DataRegularSeason20242025!$E$3:$E$1315, $A67)</f>
        <v>52</v>
      </c>
      <c r="FX67">
        <f>SUMIFS(DataRegularSeason20242025!$AA$3:$AA$1315,DataRegularSeason20242025!$B$3:$B$1315, "&lt;=" &amp; FX$1, DataRegularSeason20242025!$D$3:$D$1315, $A67)+SUMIFS(DataRegularSeason20242025!$AB$3:$AB$1315,DataRegularSeason20242025!$B$3:$B$1315, "&lt;=" &amp; FX$1, DataRegularSeason20242025!$E$3:$E$1315, $A67)</f>
        <v>52</v>
      </c>
      <c r="FY67">
        <f>SUMIFS(DataRegularSeason20242025!$AA$3:$AA$1315,DataRegularSeason20242025!$B$3:$B$1315, "&lt;=" &amp; FY$1, DataRegularSeason20242025!$D$3:$D$1315, $A67)+SUMIFS(DataRegularSeason20242025!$AB$3:$AB$1315,DataRegularSeason20242025!$B$3:$B$1315, "&lt;=" &amp; FY$1, DataRegularSeason20242025!$E$3:$E$1315, $A67)</f>
        <v>52</v>
      </c>
      <c r="FZ67">
        <f>SUMIFS(DataRegularSeason20242025!$AA$3:$AA$1315,DataRegularSeason20242025!$B$3:$B$1315, "&lt;=" &amp; FZ$1, DataRegularSeason20242025!$D$3:$D$1315, $A67)+SUMIFS(DataRegularSeason20242025!$AB$3:$AB$1315,DataRegularSeason20242025!$B$3:$B$1315, "&lt;=" &amp; FZ$1, DataRegularSeason20242025!$E$3:$E$1315, $A67)</f>
        <v>52</v>
      </c>
      <c r="GA67">
        <f>SUMIFS(DataRegularSeason20242025!$AA$3:$AA$1315,DataRegularSeason20242025!$B$3:$B$1315, "&lt;=" &amp; GA$1, DataRegularSeason20242025!$D$3:$D$1315, $A67)+SUMIFS(DataRegularSeason20242025!$AB$3:$AB$1315,DataRegularSeason20242025!$B$3:$B$1315, "&lt;=" &amp; GA$1, DataRegularSeason20242025!$E$3:$E$1315, $A67)</f>
        <v>52</v>
      </c>
      <c r="GB67">
        <f>SUMIFS(DataRegularSeason20242025!$AA$3:$AA$1315,DataRegularSeason20242025!$B$3:$B$1315, "&lt;=" &amp; GB$1, DataRegularSeason20242025!$D$3:$D$1315, $A67)+SUMIFS(DataRegularSeason20242025!$AB$3:$AB$1315,DataRegularSeason20242025!$B$3:$B$1315, "&lt;=" &amp; GB$1, DataRegularSeason20242025!$E$3:$E$1315, $A67)</f>
        <v>52</v>
      </c>
      <c r="GC67">
        <f>SUMIFS(DataRegularSeason20242025!$AA$3:$AA$1315,DataRegularSeason20242025!$B$3:$B$1315, "&lt;=" &amp; GC$1, DataRegularSeason20242025!$D$3:$D$1315, $A67)+SUMIFS(DataRegularSeason20242025!$AB$3:$AB$1315,DataRegularSeason20242025!$B$3:$B$1315, "&lt;=" &amp; GC$1, DataRegularSeason20242025!$E$3:$E$1315, $A67)</f>
        <v>52</v>
      </c>
      <c r="GD67">
        <f>SUMIFS(DataRegularSeason20242025!$AA$3:$AA$1315,DataRegularSeason20242025!$B$3:$B$1315, "&lt;=" &amp; GD$1, DataRegularSeason20242025!$D$3:$D$1315, $A67)+SUMIFS(DataRegularSeason20242025!$AB$3:$AB$1315,DataRegularSeason20242025!$B$3:$B$1315, "&lt;=" &amp; GD$1, DataRegularSeason20242025!$E$3:$E$1315, $A67)</f>
        <v>52</v>
      </c>
      <c r="GE67">
        <f>SUMIFS(DataRegularSeason20242025!$AA$3:$AA$1315,DataRegularSeason20242025!$B$3:$B$1315, "&lt;=" &amp; GE$1, DataRegularSeason20242025!$D$3:$D$1315, $A67)+SUMIFS(DataRegularSeason20242025!$AB$3:$AB$1315,DataRegularSeason20242025!$B$3:$B$1315, "&lt;=" &amp; GE$1, DataRegularSeason20242025!$E$3:$E$1315, $A67)</f>
        <v>52</v>
      </c>
      <c r="GF67">
        <f>SUMIFS(DataRegularSeason20242025!$AA$3:$AA$1315,DataRegularSeason20242025!$B$3:$B$1315, "&lt;=" &amp; GF$1, DataRegularSeason20242025!$D$3:$D$1315, $A67)+SUMIFS(DataRegularSeason20242025!$AB$3:$AB$1315,DataRegularSeason20242025!$B$3:$B$1315, "&lt;=" &amp; GF$1, DataRegularSeason20242025!$E$3:$E$1315, $A67)</f>
        <v>52</v>
      </c>
      <c r="GG67">
        <f>SUMIFS(DataRegularSeason20242025!$AA$3:$AA$1315,DataRegularSeason20242025!$B$3:$B$1315, "&lt;=" &amp; GG$1, DataRegularSeason20242025!$D$3:$D$1315, $A67)+SUMIFS(DataRegularSeason20242025!$AB$3:$AB$1315,DataRegularSeason20242025!$B$3:$B$1315, "&lt;=" &amp; GG$1, DataRegularSeason20242025!$E$3:$E$1315, $A67)</f>
        <v>52</v>
      </c>
      <c r="GH67">
        <f>SUMIFS(DataRegularSeason20242025!$AA$3:$AA$1315,DataRegularSeason20242025!$B$3:$B$1315, "&lt;=" &amp; GH$1, DataRegularSeason20242025!$D$3:$D$1315, $A67)+SUMIFS(DataRegularSeason20242025!$AB$3:$AB$1315,DataRegularSeason20242025!$B$3:$B$1315, "&lt;=" &amp; GH$1, DataRegularSeason20242025!$E$3:$E$1315, $A67)</f>
        <v>52</v>
      </c>
      <c r="GI67">
        <f>SUMIFS(DataRegularSeason20242025!$AA$3:$AA$1315,DataRegularSeason20242025!$B$3:$B$1315, "&lt;=" &amp; GI$1, DataRegularSeason20242025!$D$3:$D$1315, $A67)+SUMIFS(DataRegularSeason20242025!$AB$3:$AB$1315,DataRegularSeason20242025!$B$3:$B$1315, "&lt;=" &amp; GI$1, DataRegularSeason20242025!$E$3:$E$1315, $A67)</f>
        <v>52</v>
      </c>
      <c r="GJ67">
        <f>SUMIFS(DataRegularSeason20242025!$AA$3:$AA$1315,DataRegularSeason20242025!$B$3:$B$1315, "&lt;=" &amp; GJ$1, DataRegularSeason20242025!$D$3:$D$1315, $A67)+SUMIFS(DataRegularSeason20242025!$AB$3:$AB$1315,DataRegularSeason20242025!$B$3:$B$1315, "&lt;=" &amp; GJ$1, DataRegularSeason20242025!$E$3:$E$1315, $A67)</f>
        <v>52</v>
      </c>
      <c r="GK67">
        <f>SUMIFS(DataRegularSeason20242025!$AA$3:$AA$1315,DataRegularSeason20242025!$B$3:$B$1315, "&lt;=" &amp; GK$1, DataRegularSeason20242025!$D$3:$D$1315, $A67)+SUMIFS(DataRegularSeason20242025!$AB$3:$AB$1315,DataRegularSeason20242025!$B$3:$B$1315, "&lt;=" &amp; GK$1, DataRegularSeason20242025!$E$3:$E$1315, $A67)</f>
        <v>52</v>
      </c>
      <c r="GL67">
        <f>SUMIFS(DataRegularSeason20242025!$AA$3:$AA$1315,DataRegularSeason20242025!$B$3:$B$1315, "&lt;=" &amp; GL$1, DataRegularSeason20242025!$D$3:$D$1315, $A67)+SUMIFS(DataRegularSeason20242025!$AB$3:$AB$1315,DataRegularSeason20242025!$B$3:$B$1315, "&lt;=" &amp; GL$1, DataRegularSeason20242025!$E$3:$E$1315, $A67)</f>
        <v>52</v>
      </c>
      <c r="GM67">
        <f>SUMIFS(DataRegularSeason20242025!$AA$3:$AA$1315,DataRegularSeason20242025!$B$3:$B$1315, "&lt;=" &amp; GM$1, DataRegularSeason20242025!$D$3:$D$1315, $A67)+SUMIFS(DataRegularSeason20242025!$AB$3:$AB$1315,DataRegularSeason20242025!$B$3:$B$1315, "&lt;=" &amp; GM$1, DataRegularSeason20242025!$E$3:$E$1315, $A67)</f>
        <v>52</v>
      </c>
      <c r="GN67">
        <f>SUMIFS(DataRegularSeason20242025!$AA$3:$AA$1315,DataRegularSeason20242025!$B$3:$B$1315, "&lt;=" &amp; GN$1, DataRegularSeason20242025!$D$3:$D$1315, $A67)+SUMIFS(DataRegularSeason20242025!$AB$3:$AB$1315,DataRegularSeason20242025!$B$3:$B$1315, "&lt;=" &amp; GN$1, DataRegularSeason20242025!$E$3:$E$1315, $A67)</f>
        <v>52</v>
      </c>
      <c r="GO67">
        <f>SUMIFS(DataRegularSeason20242025!$AA$3:$AA$1315,DataRegularSeason20242025!$B$3:$B$1315, "&lt;=" &amp; GO$1, DataRegularSeason20242025!$D$3:$D$1315, $A67)+SUMIFS(DataRegularSeason20242025!$AB$3:$AB$1315,DataRegularSeason20242025!$B$3:$B$1315, "&lt;=" &amp; GO$1, DataRegularSeason20242025!$E$3:$E$1315, $A67)</f>
        <v>52</v>
      </c>
      <c r="GP67">
        <f>SUMIFS(DataRegularSeason20242025!$AA$3:$AA$1315,DataRegularSeason20242025!$B$3:$B$1315, "&lt;=" &amp; GP$1, DataRegularSeason20242025!$D$3:$D$1315, $A67)+SUMIFS(DataRegularSeason20242025!$AB$3:$AB$1315,DataRegularSeason20242025!$B$3:$B$1315, "&lt;=" &amp; GP$1, DataRegularSeason20242025!$E$3:$E$1315, $A67)</f>
        <v>52</v>
      </c>
      <c r="GQ67">
        <f>SUMIFS(DataRegularSeason20242025!$AA$3:$AA$1315,DataRegularSeason20242025!$B$3:$B$1315, "&lt;=" &amp; GQ$1, DataRegularSeason20242025!$D$3:$D$1315, $A67)+SUMIFS(DataRegularSeason20242025!$AB$3:$AB$1315,DataRegularSeason20242025!$B$3:$B$1315, "&lt;=" &amp; GQ$1, DataRegularSeason20242025!$E$3:$E$1315, $A67)</f>
        <v>52</v>
      </c>
      <c r="GR67">
        <f>SUMIFS(DataRegularSeason20242025!$AA$3:$AA$1315,DataRegularSeason20242025!$B$3:$B$1315, "&lt;=" &amp; GR$1, DataRegularSeason20242025!$D$3:$D$1315, $A67)+SUMIFS(DataRegularSeason20242025!$AB$3:$AB$1315,DataRegularSeason20242025!$B$3:$B$1315, "&lt;=" &amp; GR$1, DataRegularSeason20242025!$E$3:$E$1315, $A67)</f>
        <v>52</v>
      </c>
      <c r="GS67">
        <f>SUMIFS(DataRegularSeason20242025!$AA$3:$AA$1315,DataRegularSeason20242025!$B$3:$B$1315, "&lt;=" &amp; GS$1, DataRegularSeason20242025!$D$3:$D$1315, $A67)+SUMIFS(DataRegularSeason20242025!$AB$3:$AB$1315,DataRegularSeason20242025!$B$3:$B$1315, "&lt;=" &amp; GS$1, DataRegularSeason20242025!$E$3:$E$1315, $A67)</f>
        <v>52</v>
      </c>
      <c r="GT67">
        <f>SUMIFS(DataRegularSeason20242025!$AA$3:$AA$1315,DataRegularSeason20242025!$B$3:$B$1315, "&lt;=" &amp; GT$1, DataRegularSeason20242025!$D$3:$D$1315, $A67)+SUMIFS(DataRegularSeason20242025!$AB$3:$AB$1315,DataRegularSeason20242025!$B$3:$B$1315, "&lt;=" &amp; GT$1, DataRegularSeason20242025!$E$3:$E$1315, $A67)</f>
        <v>52</v>
      </c>
      <c r="GU67">
        <f>SUMIFS(DataRegularSeason20242025!$AA$3:$AA$1315,DataRegularSeason20242025!$B$3:$B$1315, "&lt;=" &amp; GU$1, DataRegularSeason20242025!$D$3:$D$1315, $A67)+SUMIFS(DataRegularSeason20242025!$AB$3:$AB$1315,DataRegularSeason20242025!$B$3:$B$1315, "&lt;=" &amp; GU$1, DataRegularSeason20242025!$E$3:$E$1315, $A67)</f>
        <v>52</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54</v>
      </c>
      <c r="EX68">
        <f>SUMIFS(DataRegularSeason20242025!$AA$3:$AA$1315,DataRegularSeason20242025!$B$3:$B$1315, "&lt;=" &amp; EX$1, DataRegularSeason20242025!$D$3:$D$1315, $A68)+SUMIFS(DataRegularSeason20242025!$AB$3:$AB$1315,DataRegularSeason20242025!$B$3:$B$1315, "&lt;=" &amp; EX$1, DataRegularSeason20242025!$E$3:$E$1315, $A68)</f>
        <v>54</v>
      </c>
      <c r="EY68">
        <f>SUMIFS(DataRegularSeason20242025!$AA$3:$AA$1315,DataRegularSeason20242025!$B$3:$B$1315, "&lt;=" &amp; EY$1, DataRegularSeason20242025!$D$3:$D$1315, $A68)+SUMIFS(DataRegularSeason20242025!$AB$3:$AB$1315,DataRegularSeason20242025!$B$3:$B$1315, "&lt;=" &amp; EY$1, DataRegularSeason20242025!$E$3:$E$1315, $A68)</f>
        <v>54</v>
      </c>
      <c r="EZ68">
        <f>SUMIFS(DataRegularSeason20242025!$AA$3:$AA$1315,DataRegularSeason20242025!$B$3:$B$1315, "&lt;=" &amp; EZ$1, DataRegularSeason20242025!$D$3:$D$1315, $A68)+SUMIFS(DataRegularSeason20242025!$AB$3:$AB$1315,DataRegularSeason20242025!$B$3:$B$1315, "&lt;=" &amp; EZ$1, DataRegularSeason20242025!$E$3:$E$1315, $A68)</f>
        <v>54</v>
      </c>
      <c r="FA68">
        <f>SUMIFS(DataRegularSeason20242025!$AA$3:$AA$1315,DataRegularSeason20242025!$B$3:$B$1315, "&lt;=" &amp; FA$1, DataRegularSeason20242025!$D$3:$D$1315, $A68)+SUMIFS(DataRegularSeason20242025!$AB$3:$AB$1315,DataRegularSeason20242025!$B$3:$B$1315, "&lt;=" &amp; FA$1, DataRegularSeason20242025!$E$3:$E$1315, $A68)</f>
        <v>54</v>
      </c>
      <c r="FB68">
        <f>SUMIFS(DataRegularSeason20242025!$AA$3:$AA$1315,DataRegularSeason20242025!$B$3:$B$1315, "&lt;=" &amp; FB$1, DataRegularSeason20242025!$D$3:$D$1315, $A68)+SUMIFS(DataRegularSeason20242025!$AB$3:$AB$1315,DataRegularSeason20242025!$B$3:$B$1315, "&lt;=" &amp; FB$1, DataRegularSeason20242025!$E$3:$E$1315, $A68)</f>
        <v>54</v>
      </c>
      <c r="FC68">
        <f>SUMIFS(DataRegularSeason20242025!$AA$3:$AA$1315,DataRegularSeason20242025!$B$3:$B$1315, "&lt;=" &amp; FC$1, DataRegularSeason20242025!$D$3:$D$1315, $A68)+SUMIFS(DataRegularSeason20242025!$AB$3:$AB$1315,DataRegularSeason20242025!$B$3:$B$1315, "&lt;=" &amp; FC$1, DataRegularSeason20242025!$E$3:$E$1315, $A68)</f>
        <v>54</v>
      </c>
      <c r="FD68">
        <f>SUMIFS(DataRegularSeason20242025!$AA$3:$AA$1315,DataRegularSeason20242025!$B$3:$B$1315, "&lt;=" &amp; FD$1, DataRegularSeason20242025!$D$3:$D$1315, $A68)+SUMIFS(DataRegularSeason20242025!$AB$3:$AB$1315,DataRegularSeason20242025!$B$3:$B$1315, "&lt;=" &amp; FD$1, DataRegularSeason20242025!$E$3:$E$1315, $A68)</f>
        <v>54</v>
      </c>
      <c r="FE68">
        <f>SUMIFS(DataRegularSeason20242025!$AA$3:$AA$1315,DataRegularSeason20242025!$B$3:$B$1315, "&lt;=" &amp; FE$1, DataRegularSeason20242025!$D$3:$D$1315, $A68)+SUMIFS(DataRegularSeason20242025!$AB$3:$AB$1315,DataRegularSeason20242025!$B$3:$B$1315, "&lt;=" &amp; FE$1, DataRegularSeason20242025!$E$3:$E$1315, $A68)</f>
        <v>54</v>
      </c>
      <c r="FF68">
        <f>SUMIFS(DataRegularSeason20242025!$AA$3:$AA$1315,DataRegularSeason20242025!$B$3:$B$1315, "&lt;=" &amp; FF$1, DataRegularSeason20242025!$D$3:$D$1315, $A68)+SUMIFS(DataRegularSeason20242025!$AB$3:$AB$1315,DataRegularSeason20242025!$B$3:$B$1315, "&lt;=" &amp; FF$1, DataRegularSeason20242025!$E$3:$E$1315, $A68)</f>
        <v>54</v>
      </c>
      <c r="FG68">
        <f>SUMIFS(DataRegularSeason20242025!$AA$3:$AA$1315,DataRegularSeason20242025!$B$3:$B$1315, "&lt;=" &amp; FG$1, DataRegularSeason20242025!$D$3:$D$1315, $A68)+SUMIFS(DataRegularSeason20242025!$AB$3:$AB$1315,DataRegularSeason20242025!$B$3:$B$1315, "&lt;=" &amp; FG$1, DataRegularSeason20242025!$E$3:$E$1315, $A68)</f>
        <v>54</v>
      </c>
      <c r="FH68">
        <f>SUMIFS(DataRegularSeason20242025!$AA$3:$AA$1315,DataRegularSeason20242025!$B$3:$B$1315, "&lt;=" &amp; FH$1, DataRegularSeason20242025!$D$3:$D$1315, $A68)+SUMIFS(DataRegularSeason20242025!$AB$3:$AB$1315,DataRegularSeason20242025!$B$3:$B$1315, "&lt;=" &amp; FH$1, DataRegularSeason20242025!$E$3:$E$1315, $A68)</f>
        <v>54</v>
      </c>
      <c r="FI68">
        <f>SUMIFS(DataRegularSeason20242025!$AA$3:$AA$1315,DataRegularSeason20242025!$B$3:$B$1315, "&lt;=" &amp; FI$1, DataRegularSeason20242025!$D$3:$D$1315, $A68)+SUMIFS(DataRegularSeason20242025!$AB$3:$AB$1315,DataRegularSeason20242025!$B$3:$B$1315, "&lt;=" &amp; FI$1, DataRegularSeason20242025!$E$3:$E$1315, $A68)</f>
        <v>54</v>
      </c>
      <c r="FJ68">
        <f>SUMIFS(DataRegularSeason20242025!$AA$3:$AA$1315,DataRegularSeason20242025!$B$3:$B$1315, "&lt;=" &amp; FJ$1, DataRegularSeason20242025!$D$3:$D$1315, $A68)+SUMIFS(DataRegularSeason20242025!$AB$3:$AB$1315,DataRegularSeason20242025!$B$3:$B$1315, "&lt;=" &amp; FJ$1, DataRegularSeason20242025!$E$3:$E$1315, $A68)</f>
        <v>54</v>
      </c>
      <c r="FK68">
        <f>SUMIFS(DataRegularSeason20242025!$AA$3:$AA$1315,DataRegularSeason20242025!$B$3:$B$1315, "&lt;=" &amp; FK$1, DataRegularSeason20242025!$D$3:$D$1315, $A68)+SUMIFS(DataRegularSeason20242025!$AB$3:$AB$1315,DataRegularSeason20242025!$B$3:$B$1315, "&lt;=" &amp; FK$1, DataRegularSeason20242025!$E$3:$E$1315, $A68)</f>
        <v>54</v>
      </c>
      <c r="FL68">
        <f>SUMIFS(DataRegularSeason20242025!$AA$3:$AA$1315,DataRegularSeason20242025!$B$3:$B$1315, "&lt;=" &amp; FL$1, DataRegularSeason20242025!$D$3:$D$1315, $A68)+SUMIFS(DataRegularSeason20242025!$AB$3:$AB$1315,DataRegularSeason20242025!$B$3:$B$1315, "&lt;=" &amp; FL$1, DataRegularSeason20242025!$E$3:$E$1315, $A68)</f>
        <v>54</v>
      </c>
      <c r="FM68">
        <f>SUMIFS(DataRegularSeason20242025!$AA$3:$AA$1315,DataRegularSeason20242025!$B$3:$B$1315, "&lt;=" &amp; FM$1, DataRegularSeason20242025!$D$3:$D$1315, $A68)+SUMIFS(DataRegularSeason20242025!$AB$3:$AB$1315,DataRegularSeason20242025!$B$3:$B$1315, "&lt;=" &amp; FM$1, DataRegularSeason20242025!$E$3:$E$1315, $A68)</f>
        <v>54</v>
      </c>
      <c r="FN68">
        <f>SUMIFS(DataRegularSeason20242025!$AA$3:$AA$1315,DataRegularSeason20242025!$B$3:$B$1315, "&lt;=" &amp; FN$1, DataRegularSeason20242025!$D$3:$D$1315, $A68)+SUMIFS(DataRegularSeason20242025!$AB$3:$AB$1315,DataRegularSeason20242025!$B$3:$B$1315, "&lt;=" &amp; FN$1, DataRegularSeason20242025!$E$3:$E$1315, $A68)</f>
        <v>54</v>
      </c>
      <c r="FO68">
        <f>SUMIFS(DataRegularSeason20242025!$AA$3:$AA$1315,DataRegularSeason20242025!$B$3:$B$1315, "&lt;=" &amp; FO$1, DataRegularSeason20242025!$D$3:$D$1315, $A68)+SUMIFS(DataRegularSeason20242025!$AB$3:$AB$1315,DataRegularSeason20242025!$B$3:$B$1315, "&lt;=" &amp; FO$1, DataRegularSeason20242025!$E$3:$E$1315, $A68)</f>
        <v>54</v>
      </c>
      <c r="FP68">
        <f>SUMIFS(DataRegularSeason20242025!$AA$3:$AA$1315,DataRegularSeason20242025!$B$3:$B$1315, "&lt;=" &amp; FP$1, DataRegularSeason20242025!$D$3:$D$1315, $A68)+SUMIFS(DataRegularSeason20242025!$AB$3:$AB$1315,DataRegularSeason20242025!$B$3:$B$1315, "&lt;=" &amp; FP$1, DataRegularSeason20242025!$E$3:$E$1315, $A68)</f>
        <v>54</v>
      </c>
      <c r="FQ68">
        <f>SUMIFS(DataRegularSeason20242025!$AA$3:$AA$1315,DataRegularSeason20242025!$B$3:$B$1315, "&lt;=" &amp; FQ$1, DataRegularSeason20242025!$D$3:$D$1315, $A68)+SUMIFS(DataRegularSeason20242025!$AB$3:$AB$1315,DataRegularSeason20242025!$B$3:$B$1315, "&lt;=" &amp; FQ$1, DataRegularSeason20242025!$E$3:$E$1315, $A68)</f>
        <v>54</v>
      </c>
      <c r="FR68">
        <f>SUMIFS(DataRegularSeason20242025!$AA$3:$AA$1315,DataRegularSeason20242025!$B$3:$B$1315, "&lt;=" &amp; FR$1, DataRegularSeason20242025!$D$3:$D$1315, $A68)+SUMIFS(DataRegularSeason20242025!$AB$3:$AB$1315,DataRegularSeason20242025!$B$3:$B$1315, "&lt;=" &amp; FR$1, DataRegularSeason20242025!$E$3:$E$1315, $A68)</f>
        <v>54</v>
      </c>
      <c r="FS68">
        <f>SUMIFS(DataRegularSeason20242025!$AA$3:$AA$1315,DataRegularSeason20242025!$B$3:$B$1315, "&lt;=" &amp; FS$1, DataRegularSeason20242025!$D$3:$D$1315, $A68)+SUMIFS(DataRegularSeason20242025!$AB$3:$AB$1315,DataRegularSeason20242025!$B$3:$B$1315, "&lt;=" &amp; FS$1, DataRegularSeason20242025!$E$3:$E$1315, $A68)</f>
        <v>54</v>
      </c>
      <c r="FT68">
        <f>SUMIFS(DataRegularSeason20242025!$AA$3:$AA$1315,DataRegularSeason20242025!$B$3:$B$1315, "&lt;=" &amp; FT$1, DataRegularSeason20242025!$D$3:$D$1315, $A68)+SUMIFS(DataRegularSeason20242025!$AB$3:$AB$1315,DataRegularSeason20242025!$B$3:$B$1315, "&lt;=" &amp; FT$1, DataRegularSeason20242025!$E$3:$E$1315, $A68)</f>
        <v>54</v>
      </c>
      <c r="FU68">
        <f>SUMIFS(DataRegularSeason20242025!$AA$3:$AA$1315,DataRegularSeason20242025!$B$3:$B$1315, "&lt;=" &amp; FU$1, DataRegularSeason20242025!$D$3:$D$1315, $A68)+SUMIFS(DataRegularSeason20242025!$AB$3:$AB$1315,DataRegularSeason20242025!$B$3:$B$1315, "&lt;=" &amp; FU$1, DataRegularSeason20242025!$E$3:$E$1315, $A68)</f>
        <v>54</v>
      </c>
      <c r="FV68">
        <f>SUMIFS(DataRegularSeason20242025!$AA$3:$AA$1315,DataRegularSeason20242025!$B$3:$B$1315, "&lt;=" &amp; FV$1, DataRegularSeason20242025!$D$3:$D$1315, $A68)+SUMIFS(DataRegularSeason20242025!$AB$3:$AB$1315,DataRegularSeason20242025!$B$3:$B$1315, "&lt;=" &amp; FV$1, DataRegularSeason20242025!$E$3:$E$1315, $A68)</f>
        <v>54</v>
      </c>
      <c r="FW68">
        <f>SUMIFS(DataRegularSeason20242025!$AA$3:$AA$1315,DataRegularSeason20242025!$B$3:$B$1315, "&lt;=" &amp; FW$1, DataRegularSeason20242025!$D$3:$D$1315, $A68)+SUMIFS(DataRegularSeason20242025!$AB$3:$AB$1315,DataRegularSeason20242025!$B$3:$B$1315, "&lt;=" &amp; FW$1, DataRegularSeason20242025!$E$3:$E$1315, $A68)</f>
        <v>54</v>
      </c>
      <c r="FX68">
        <f>SUMIFS(DataRegularSeason20242025!$AA$3:$AA$1315,DataRegularSeason20242025!$B$3:$B$1315, "&lt;=" &amp; FX$1, DataRegularSeason20242025!$D$3:$D$1315, $A68)+SUMIFS(DataRegularSeason20242025!$AB$3:$AB$1315,DataRegularSeason20242025!$B$3:$B$1315, "&lt;=" &amp; FX$1, DataRegularSeason20242025!$E$3:$E$1315, $A68)</f>
        <v>54</v>
      </c>
      <c r="FY68">
        <f>SUMIFS(DataRegularSeason20242025!$AA$3:$AA$1315,DataRegularSeason20242025!$B$3:$B$1315, "&lt;=" &amp; FY$1, DataRegularSeason20242025!$D$3:$D$1315, $A68)+SUMIFS(DataRegularSeason20242025!$AB$3:$AB$1315,DataRegularSeason20242025!$B$3:$B$1315, "&lt;=" &amp; FY$1, DataRegularSeason20242025!$E$3:$E$1315, $A68)</f>
        <v>54</v>
      </c>
      <c r="FZ68">
        <f>SUMIFS(DataRegularSeason20242025!$AA$3:$AA$1315,DataRegularSeason20242025!$B$3:$B$1315, "&lt;=" &amp; FZ$1, DataRegularSeason20242025!$D$3:$D$1315, $A68)+SUMIFS(DataRegularSeason20242025!$AB$3:$AB$1315,DataRegularSeason20242025!$B$3:$B$1315, "&lt;=" &amp; FZ$1, DataRegularSeason20242025!$E$3:$E$1315, $A68)</f>
        <v>54</v>
      </c>
      <c r="GA68">
        <f>SUMIFS(DataRegularSeason20242025!$AA$3:$AA$1315,DataRegularSeason20242025!$B$3:$B$1315, "&lt;=" &amp; GA$1, DataRegularSeason20242025!$D$3:$D$1315, $A68)+SUMIFS(DataRegularSeason20242025!$AB$3:$AB$1315,DataRegularSeason20242025!$B$3:$B$1315, "&lt;=" &amp; GA$1, DataRegularSeason20242025!$E$3:$E$1315, $A68)</f>
        <v>54</v>
      </c>
      <c r="GB68">
        <f>SUMIFS(DataRegularSeason20242025!$AA$3:$AA$1315,DataRegularSeason20242025!$B$3:$B$1315, "&lt;=" &amp; GB$1, DataRegularSeason20242025!$D$3:$D$1315, $A68)+SUMIFS(DataRegularSeason20242025!$AB$3:$AB$1315,DataRegularSeason20242025!$B$3:$B$1315, "&lt;=" &amp; GB$1, DataRegularSeason20242025!$E$3:$E$1315, $A68)</f>
        <v>54</v>
      </c>
      <c r="GC68">
        <f>SUMIFS(DataRegularSeason20242025!$AA$3:$AA$1315,DataRegularSeason20242025!$B$3:$B$1315, "&lt;=" &amp; GC$1, DataRegularSeason20242025!$D$3:$D$1315, $A68)+SUMIFS(DataRegularSeason20242025!$AB$3:$AB$1315,DataRegularSeason20242025!$B$3:$B$1315, "&lt;=" &amp; GC$1, DataRegularSeason20242025!$E$3:$E$1315, $A68)</f>
        <v>54</v>
      </c>
      <c r="GD68">
        <f>SUMIFS(DataRegularSeason20242025!$AA$3:$AA$1315,DataRegularSeason20242025!$B$3:$B$1315, "&lt;=" &amp; GD$1, DataRegularSeason20242025!$D$3:$D$1315, $A68)+SUMIFS(DataRegularSeason20242025!$AB$3:$AB$1315,DataRegularSeason20242025!$B$3:$B$1315, "&lt;=" &amp; GD$1, DataRegularSeason20242025!$E$3:$E$1315, $A68)</f>
        <v>54</v>
      </c>
      <c r="GE68">
        <f>SUMIFS(DataRegularSeason20242025!$AA$3:$AA$1315,DataRegularSeason20242025!$B$3:$B$1315, "&lt;=" &amp; GE$1, DataRegularSeason20242025!$D$3:$D$1315, $A68)+SUMIFS(DataRegularSeason20242025!$AB$3:$AB$1315,DataRegularSeason20242025!$B$3:$B$1315, "&lt;=" &amp; GE$1, DataRegularSeason20242025!$E$3:$E$1315, $A68)</f>
        <v>54</v>
      </c>
      <c r="GF68">
        <f>SUMIFS(DataRegularSeason20242025!$AA$3:$AA$1315,DataRegularSeason20242025!$B$3:$B$1315, "&lt;=" &amp; GF$1, DataRegularSeason20242025!$D$3:$D$1315, $A68)+SUMIFS(DataRegularSeason20242025!$AB$3:$AB$1315,DataRegularSeason20242025!$B$3:$B$1315, "&lt;=" &amp; GF$1, DataRegularSeason20242025!$E$3:$E$1315, $A68)</f>
        <v>54</v>
      </c>
      <c r="GG68">
        <f>SUMIFS(DataRegularSeason20242025!$AA$3:$AA$1315,DataRegularSeason20242025!$B$3:$B$1315, "&lt;=" &amp; GG$1, DataRegularSeason20242025!$D$3:$D$1315, $A68)+SUMIFS(DataRegularSeason20242025!$AB$3:$AB$1315,DataRegularSeason20242025!$B$3:$B$1315, "&lt;=" &amp; GG$1, DataRegularSeason20242025!$E$3:$E$1315, $A68)</f>
        <v>54</v>
      </c>
      <c r="GH68">
        <f>SUMIFS(DataRegularSeason20242025!$AA$3:$AA$1315,DataRegularSeason20242025!$B$3:$B$1315, "&lt;=" &amp; GH$1, DataRegularSeason20242025!$D$3:$D$1315, $A68)+SUMIFS(DataRegularSeason20242025!$AB$3:$AB$1315,DataRegularSeason20242025!$B$3:$B$1315, "&lt;=" &amp; GH$1, DataRegularSeason20242025!$E$3:$E$1315, $A68)</f>
        <v>54</v>
      </c>
      <c r="GI68">
        <f>SUMIFS(DataRegularSeason20242025!$AA$3:$AA$1315,DataRegularSeason20242025!$B$3:$B$1315, "&lt;=" &amp; GI$1, DataRegularSeason20242025!$D$3:$D$1315, $A68)+SUMIFS(DataRegularSeason20242025!$AB$3:$AB$1315,DataRegularSeason20242025!$B$3:$B$1315, "&lt;=" &amp; GI$1, DataRegularSeason20242025!$E$3:$E$1315, $A68)</f>
        <v>54</v>
      </c>
      <c r="GJ68">
        <f>SUMIFS(DataRegularSeason20242025!$AA$3:$AA$1315,DataRegularSeason20242025!$B$3:$B$1315, "&lt;=" &amp; GJ$1, DataRegularSeason20242025!$D$3:$D$1315, $A68)+SUMIFS(DataRegularSeason20242025!$AB$3:$AB$1315,DataRegularSeason20242025!$B$3:$B$1315, "&lt;=" &amp; GJ$1, DataRegularSeason20242025!$E$3:$E$1315, $A68)</f>
        <v>54</v>
      </c>
      <c r="GK68">
        <f>SUMIFS(DataRegularSeason20242025!$AA$3:$AA$1315,DataRegularSeason20242025!$B$3:$B$1315, "&lt;=" &amp; GK$1, DataRegularSeason20242025!$D$3:$D$1315, $A68)+SUMIFS(DataRegularSeason20242025!$AB$3:$AB$1315,DataRegularSeason20242025!$B$3:$B$1315, "&lt;=" &amp; GK$1, DataRegularSeason20242025!$E$3:$E$1315, $A68)</f>
        <v>54</v>
      </c>
      <c r="GL68">
        <f>SUMIFS(DataRegularSeason20242025!$AA$3:$AA$1315,DataRegularSeason20242025!$B$3:$B$1315, "&lt;=" &amp; GL$1, DataRegularSeason20242025!$D$3:$D$1315, $A68)+SUMIFS(DataRegularSeason20242025!$AB$3:$AB$1315,DataRegularSeason20242025!$B$3:$B$1315, "&lt;=" &amp; GL$1, DataRegularSeason20242025!$E$3:$E$1315, $A68)</f>
        <v>54</v>
      </c>
      <c r="GM68">
        <f>SUMIFS(DataRegularSeason20242025!$AA$3:$AA$1315,DataRegularSeason20242025!$B$3:$B$1315, "&lt;=" &amp; GM$1, DataRegularSeason20242025!$D$3:$D$1315, $A68)+SUMIFS(DataRegularSeason20242025!$AB$3:$AB$1315,DataRegularSeason20242025!$B$3:$B$1315, "&lt;=" &amp; GM$1, DataRegularSeason20242025!$E$3:$E$1315, $A68)</f>
        <v>54</v>
      </c>
      <c r="GN68">
        <f>SUMIFS(DataRegularSeason20242025!$AA$3:$AA$1315,DataRegularSeason20242025!$B$3:$B$1315, "&lt;=" &amp; GN$1, DataRegularSeason20242025!$D$3:$D$1315, $A68)+SUMIFS(DataRegularSeason20242025!$AB$3:$AB$1315,DataRegularSeason20242025!$B$3:$B$1315, "&lt;=" &amp; GN$1, DataRegularSeason20242025!$E$3:$E$1315, $A68)</f>
        <v>54</v>
      </c>
      <c r="GO68">
        <f>SUMIFS(DataRegularSeason20242025!$AA$3:$AA$1315,DataRegularSeason20242025!$B$3:$B$1315, "&lt;=" &amp; GO$1, DataRegularSeason20242025!$D$3:$D$1315, $A68)+SUMIFS(DataRegularSeason20242025!$AB$3:$AB$1315,DataRegularSeason20242025!$B$3:$B$1315, "&lt;=" &amp; GO$1, DataRegularSeason20242025!$E$3:$E$1315, $A68)</f>
        <v>54</v>
      </c>
      <c r="GP68">
        <f>SUMIFS(DataRegularSeason20242025!$AA$3:$AA$1315,DataRegularSeason20242025!$B$3:$B$1315, "&lt;=" &amp; GP$1, DataRegularSeason20242025!$D$3:$D$1315, $A68)+SUMIFS(DataRegularSeason20242025!$AB$3:$AB$1315,DataRegularSeason20242025!$B$3:$B$1315, "&lt;=" &amp; GP$1, DataRegularSeason20242025!$E$3:$E$1315, $A68)</f>
        <v>54</v>
      </c>
      <c r="GQ68">
        <f>SUMIFS(DataRegularSeason20242025!$AA$3:$AA$1315,DataRegularSeason20242025!$B$3:$B$1315, "&lt;=" &amp; GQ$1, DataRegularSeason20242025!$D$3:$D$1315, $A68)+SUMIFS(DataRegularSeason20242025!$AB$3:$AB$1315,DataRegularSeason20242025!$B$3:$B$1315, "&lt;=" &amp; GQ$1, DataRegularSeason20242025!$E$3:$E$1315, $A68)</f>
        <v>54</v>
      </c>
      <c r="GR68">
        <f>SUMIFS(DataRegularSeason20242025!$AA$3:$AA$1315,DataRegularSeason20242025!$B$3:$B$1315, "&lt;=" &amp; GR$1, DataRegularSeason20242025!$D$3:$D$1315, $A68)+SUMIFS(DataRegularSeason20242025!$AB$3:$AB$1315,DataRegularSeason20242025!$B$3:$B$1315, "&lt;=" &amp; GR$1, DataRegularSeason20242025!$E$3:$E$1315, $A68)</f>
        <v>54</v>
      </c>
      <c r="GS68">
        <f>SUMIFS(DataRegularSeason20242025!$AA$3:$AA$1315,DataRegularSeason20242025!$B$3:$B$1315, "&lt;=" &amp; GS$1, DataRegularSeason20242025!$D$3:$D$1315, $A68)+SUMIFS(DataRegularSeason20242025!$AB$3:$AB$1315,DataRegularSeason20242025!$B$3:$B$1315, "&lt;=" &amp; GS$1, DataRegularSeason20242025!$E$3:$E$1315, $A68)</f>
        <v>54</v>
      </c>
      <c r="GT68">
        <f>SUMIFS(DataRegularSeason20242025!$AA$3:$AA$1315,DataRegularSeason20242025!$B$3:$B$1315, "&lt;=" &amp; GT$1, DataRegularSeason20242025!$D$3:$D$1315, $A68)+SUMIFS(DataRegularSeason20242025!$AB$3:$AB$1315,DataRegularSeason20242025!$B$3:$B$1315, "&lt;=" &amp; GT$1, DataRegularSeason20242025!$E$3:$E$1315, $A68)</f>
        <v>54</v>
      </c>
      <c r="GU68">
        <f>SUMIFS(DataRegularSeason20242025!$AA$3:$AA$1315,DataRegularSeason20242025!$B$3:$B$1315, "&lt;=" &amp; GU$1, DataRegularSeason20242025!$D$3:$D$1315, $A68)+SUMIFS(DataRegularSeason20242025!$AB$3:$AB$1315,DataRegularSeason20242025!$B$3:$B$1315, "&lt;=" &amp; GU$1, DataRegularSeason20242025!$E$3:$E$1315, $A68)</f>
        <v>54</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61.1875</v>
      </c>
      <c r="EQ70">
        <f>SUBTOTAL(101,Table46[2025-02-23])</f>
        <v>61.1875</v>
      </c>
      <c r="ER70">
        <f>SUBTOTAL(101,Table46[2025-02-24])</f>
        <v>61.1875</v>
      </c>
      <c r="ES70">
        <f>SUBTOTAL(101,Table46[2025-02-25])</f>
        <v>61.1875</v>
      </c>
      <c r="ET70">
        <f>SUBTOTAL(101,Table46[2025-02-26])</f>
        <v>61.1875</v>
      </c>
      <c r="EU70">
        <f>SUBTOTAL(101,Table46[2025-02-27])</f>
        <v>61.1875</v>
      </c>
      <c r="EV70">
        <f>SUBTOTAL(101,Table46[2025-02-28])</f>
        <v>61.1875</v>
      </c>
      <c r="EW70">
        <f>SUBTOTAL(101,Table46[2025-03-01])</f>
        <v>61.1875</v>
      </c>
      <c r="EX70">
        <f>SUBTOTAL(101,Table46[2025-03-02])</f>
        <v>61.1875</v>
      </c>
      <c r="EY70">
        <f>SUBTOTAL(101,Table46[2025-03-03])</f>
        <v>61.1875</v>
      </c>
      <c r="EZ70">
        <f>SUBTOTAL(101,Table46[2025-03-04])</f>
        <v>61.1875</v>
      </c>
      <c r="FA70">
        <f>SUBTOTAL(101,Table46[2025-03-05])</f>
        <v>61.1875</v>
      </c>
      <c r="FB70">
        <f>SUBTOTAL(101,Table46[2025-03-06])</f>
        <v>61.1875</v>
      </c>
      <c r="FC70">
        <f>SUBTOTAL(101,Table46[2025-03-07])</f>
        <v>61.1875</v>
      </c>
      <c r="FD70">
        <f>SUBTOTAL(101,Table46[2025-03-08])</f>
        <v>61.1875</v>
      </c>
      <c r="FE70">
        <f>SUBTOTAL(101,Table46[2025-03-09])</f>
        <v>61.1875</v>
      </c>
      <c r="FF70">
        <f>SUBTOTAL(101,Table46[2025-03-10])</f>
        <v>61.1875</v>
      </c>
      <c r="FG70">
        <f>SUBTOTAL(101,Table46[2025-03-11])</f>
        <v>61.1875</v>
      </c>
      <c r="FH70">
        <f>SUBTOTAL(101,Table46[2025-03-12])</f>
        <v>61.1875</v>
      </c>
      <c r="FI70">
        <f>SUBTOTAL(101,Table46[2025-03-13])</f>
        <v>61.1875</v>
      </c>
      <c r="FJ70">
        <f>SUBTOTAL(101,Table46[2025-03-14])</f>
        <v>61.1875</v>
      </c>
      <c r="FK70">
        <f>SUBTOTAL(101,Table46[2025-03-15])</f>
        <v>61.1875</v>
      </c>
      <c r="FL70">
        <f>SUBTOTAL(101,Table46[2025-03-16])</f>
        <v>61.1875</v>
      </c>
      <c r="FM70">
        <f>SUBTOTAL(101,Table46[2025-03-17])</f>
        <v>61.1875</v>
      </c>
      <c r="FN70">
        <f>SUBTOTAL(101,Table46[2025-03-18])</f>
        <v>61.1875</v>
      </c>
      <c r="FO70">
        <f>SUBTOTAL(101,Table46[2025-03-19])</f>
        <v>61.1875</v>
      </c>
      <c r="FP70">
        <f>SUBTOTAL(101,Table46[2025-03-20])</f>
        <v>61.1875</v>
      </c>
      <c r="FQ70">
        <f>SUBTOTAL(101,Table46[2025-03-21])</f>
        <v>61.1875</v>
      </c>
      <c r="FR70">
        <f>SUBTOTAL(101,Table46[2025-03-22])</f>
        <v>61.1875</v>
      </c>
      <c r="FS70">
        <f>SUBTOTAL(101,Table46[2025-03-23])</f>
        <v>61.1875</v>
      </c>
      <c r="FT70">
        <f>SUBTOTAL(101,Table46[2025-03-24])</f>
        <v>61.1875</v>
      </c>
      <c r="FU70">
        <f>SUBTOTAL(101,Table46[2025-03-25])</f>
        <v>61.1875</v>
      </c>
      <c r="FV70">
        <f>SUBTOTAL(101,Table46[2025-03-26])</f>
        <v>61.1875</v>
      </c>
      <c r="FW70">
        <f>SUBTOTAL(101,Table46[2025-03-27])</f>
        <v>61.1875</v>
      </c>
      <c r="FX70">
        <f>SUBTOTAL(101,Table46[2025-03-28])</f>
        <v>61.1875</v>
      </c>
      <c r="FY70">
        <f>SUBTOTAL(101,Table46[2025-03-29])</f>
        <v>61.1875</v>
      </c>
      <c r="FZ70">
        <f>SUBTOTAL(101,Table46[2025-03-30])</f>
        <v>61.1875</v>
      </c>
      <c r="GA70">
        <f>SUBTOTAL(101,Table46[2025-03-31])</f>
        <v>61.1875</v>
      </c>
      <c r="GB70">
        <f>SUBTOTAL(101,Table46[2025-04-01])</f>
        <v>61.1875</v>
      </c>
      <c r="GC70">
        <f>SUBTOTAL(101,Table46[2025-04-02])</f>
        <v>61.1875</v>
      </c>
      <c r="GD70">
        <f>SUBTOTAL(101,Table46[2025-04-03])</f>
        <v>61.1875</v>
      </c>
      <c r="GE70">
        <f>SUBTOTAL(101,Table46[2025-04-04])</f>
        <v>61.1875</v>
      </c>
      <c r="GF70">
        <f>SUBTOTAL(101,Table46[2025-04-05])</f>
        <v>61.1875</v>
      </c>
      <c r="GG70">
        <f>SUBTOTAL(101,Table46[2025-04-06])</f>
        <v>61.1875</v>
      </c>
      <c r="GH70">
        <f>SUBTOTAL(101,Table46[2025-04-07])</f>
        <v>61.1875</v>
      </c>
      <c r="GI70">
        <f>SUBTOTAL(101,Table46[2025-04-08])</f>
        <v>61.1875</v>
      </c>
      <c r="GJ70">
        <f>SUBTOTAL(101,Table46[2025-04-09])</f>
        <v>61.1875</v>
      </c>
      <c r="GK70">
        <f>SUBTOTAL(101,Table46[2025-04-10])</f>
        <v>61.1875</v>
      </c>
      <c r="GL70">
        <f>SUBTOTAL(101,Table46[2025-04-11])</f>
        <v>61.1875</v>
      </c>
      <c r="GM70">
        <f>SUBTOTAL(101,Table46[2025-04-12])</f>
        <v>61.1875</v>
      </c>
      <c r="GN70">
        <f>SUBTOTAL(101,Table46[2025-04-13])</f>
        <v>61.1875</v>
      </c>
      <c r="GO70">
        <f>SUBTOTAL(101,Table46[2025-04-14])</f>
        <v>61.1875</v>
      </c>
      <c r="GP70">
        <f>SUBTOTAL(101,Table46[2025-04-15])</f>
        <v>61.1875</v>
      </c>
      <c r="GQ70">
        <f>SUBTOTAL(101,Table46[2025-04-16])</f>
        <v>61.1875</v>
      </c>
      <c r="GR70">
        <f>SUBTOTAL(101,Table46[2025-04-17])</f>
        <v>61.1875</v>
      </c>
      <c r="GS70">
        <f>SUBTOTAL(101,Table46[2025-04-18])</f>
        <v>61.1875</v>
      </c>
      <c r="GT70">
        <f>SUBTOTAL(101,Table46[2025-04-19])</f>
        <v>61.1875</v>
      </c>
      <c r="GU70">
        <f>SUBTOTAL(101,Table46[2025-04-20])</f>
        <v>61.1875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27</v>
      </c>
      <c r="BP3" s="136">
        <f>BO3+BO4</f>
        <v>54</v>
      </c>
      <c r="BQ3" s="137">
        <f>82-BP3</f>
        <v>28</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36">
        <f t="shared" ref="BP5" si="1">BO5+BO6</f>
        <v>57</v>
      </c>
      <c r="BQ5" s="137">
        <f t="shared" ref="BQ5" si="2">82-BP5</f>
        <v>25</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30</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36">
        <f t="shared" ref="BP7" si="3">BO7+BO8</f>
        <v>54</v>
      </c>
      <c r="BQ7" s="137">
        <f t="shared" ref="BQ7" si="4">82-BP7</f>
        <v>28</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28</v>
      </c>
      <c r="BP9" s="136">
        <f t="shared" ref="BP9" si="5">BO9+BO10</f>
        <v>56</v>
      </c>
      <c r="BQ9" s="137">
        <f t="shared" ref="BQ9" si="6">82-BP9</f>
        <v>26</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36">
        <f t="shared" ref="BP11" si="7">BO11+BO12</f>
        <v>56</v>
      </c>
      <c r="BQ11" s="137">
        <f t="shared" ref="BQ11" si="8">82-BP11</f>
        <v>26</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27</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36">
        <f t="shared" ref="BP13" si="9">BO13+BO14</f>
        <v>55</v>
      </c>
      <c r="BQ13" s="137">
        <f t="shared" ref="BQ13" si="10">82-BP13</f>
        <v>27</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27</v>
      </c>
      <c r="BP15" s="136">
        <f t="shared" ref="BP15" si="11">BO15+BO16</f>
        <v>55</v>
      </c>
      <c r="BQ15" s="137">
        <f t="shared" ref="BQ15" si="12">82-BP15</f>
        <v>27</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29</v>
      </c>
      <c r="BP17" s="136">
        <f t="shared" ref="BP17" si="13">BO17+BO18</f>
        <v>57</v>
      </c>
      <c r="BQ17" s="137">
        <f t="shared" ref="BQ17" si="14">82-BP17</f>
        <v>25</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27</v>
      </c>
      <c r="BP19" s="136">
        <f t="shared" ref="BP19" si="15">BO19+BO20</f>
        <v>55</v>
      </c>
      <c r="BQ19" s="137">
        <f t="shared" ref="BQ19" si="16">82-BP19</f>
        <v>27</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36">
        <f t="shared" ref="BP21" si="17">BO21+BO22</f>
        <v>55</v>
      </c>
      <c r="BQ21" s="137">
        <f t="shared" ref="BQ21" si="18">82-BP21</f>
        <v>27</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29</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36">
        <f t="shared" ref="BP23" si="19">BO23+BO24</f>
        <v>55</v>
      </c>
      <c r="BQ23" s="137">
        <f t="shared" ref="BQ23" si="20">82-BP23</f>
        <v>27</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36">
        <f t="shared" ref="BP25" si="21">BO25+BO26</f>
        <v>57</v>
      </c>
      <c r="BQ25" s="137">
        <f t="shared" ref="BQ25" si="22">82-BP25</f>
        <v>25</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28</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53</v>
      </c>
      <c r="BQ27" s="137">
        <f t="shared" ref="BQ27" si="24">82-BP27</f>
        <v>29</v>
      </c>
    </row>
    <row r="28" spans="1:69" ht="9.9499999999999993" customHeight="1" x14ac:dyDescent="0.25">
      <c r="A28" s="138"/>
      <c r="B28" s="39" t="s">
        <v>80</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22</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36">
        <f t="shared" ref="BP29" si="25">BO29+BO30</f>
        <v>56</v>
      </c>
      <c r="BQ29" s="137">
        <f t="shared" ref="BQ29" si="26">82-BP29</f>
        <v>26</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36">
        <f t="shared" ref="BP31" si="27">BO31+BO32</f>
        <v>56</v>
      </c>
      <c r="BQ31" s="137">
        <f t="shared" ref="BQ31" si="28">82-BP31</f>
        <v>26</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36">
        <f t="shared" ref="BP33" si="29">BO33+BO34</f>
        <v>57</v>
      </c>
      <c r="BQ33" s="137">
        <f t="shared" ref="BQ33" si="30">82-BP33</f>
        <v>25</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28</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36">
        <f t="shared" ref="BP35" si="31">BO35+BO36</f>
        <v>54</v>
      </c>
      <c r="BQ35" s="137">
        <f t="shared" ref="BQ35" si="32">82-BP35</f>
        <v>28</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26</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36">
        <f t="shared" ref="BP37" si="33">BO37+BO38</f>
        <v>55</v>
      </c>
      <c r="BQ37" s="137">
        <f t="shared" ref="BQ37" si="34">82-BP37</f>
        <v>27</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27</v>
      </c>
      <c r="BP39" s="136">
        <f t="shared" ref="BP39" si="35">BO39+BO40</f>
        <v>55</v>
      </c>
      <c r="BQ39" s="137">
        <f t="shared" ref="BQ39" si="36">82-BP39</f>
        <v>27</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36">
        <f t="shared" ref="BP41" si="37">BO41+BO42</f>
        <v>56</v>
      </c>
      <c r="BQ41" s="137">
        <f t="shared" ref="BQ41" si="38">82-BP41</f>
        <v>26</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36">
        <f t="shared" ref="BP43" si="39">BO43+BO44</f>
        <v>57</v>
      </c>
      <c r="BQ43" s="137">
        <f t="shared" ref="BQ43" si="40">82-BP43</f>
        <v>25</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27</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36">
        <f t="shared" ref="BP45" si="41">BO45+BO46</f>
        <v>57</v>
      </c>
      <c r="BQ45" s="137">
        <f t="shared" ref="BQ45" si="42">82-BP45</f>
        <v>25</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26</v>
      </c>
      <c r="BP47" s="136">
        <f t="shared" ref="BP47" si="43">BO47+BO48</f>
        <v>57</v>
      </c>
      <c r="BQ47" s="137">
        <f t="shared" ref="BQ47" si="44">82-BP47</f>
        <v>25</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57</v>
      </c>
      <c r="BQ49" s="137">
        <f t="shared" ref="BQ49" si="46">82-BP49</f>
        <v>25</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36">
        <f t="shared" ref="BP51" si="47">BO51+BO52</f>
        <v>56</v>
      </c>
      <c r="BQ51" s="137">
        <f t="shared" ref="BQ51" si="48">82-BP51</f>
        <v>26</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28</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36">
        <f t="shared" ref="BP53" si="49">BO53+BO54</f>
        <v>55</v>
      </c>
      <c r="BQ53" s="137">
        <f t="shared" ref="BQ53" si="50">82-BP53</f>
        <v>27</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36">
        <f t="shared" ref="BP55" si="51">BO55+BO56</f>
        <v>55</v>
      </c>
      <c r="BQ55" s="137">
        <f t="shared" ref="BQ55" si="52">82-BP55</f>
        <v>27</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29</v>
      </c>
      <c r="BP57" s="136">
        <f t="shared" ref="BP57" si="53">BO57+BO58</f>
        <v>56</v>
      </c>
      <c r="BQ57" s="137">
        <f t="shared" ref="BQ57" si="54">82-BP57</f>
        <v>26</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27</v>
      </c>
      <c r="BP59" s="136">
        <f t="shared" ref="BP59" si="55">BO59+BO60</f>
        <v>55</v>
      </c>
      <c r="BQ59" s="137">
        <f t="shared" ref="BQ59" si="56">82-BP59</f>
        <v>27</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36">
        <f t="shared" ref="BP61" si="57">BO61+BO62</f>
        <v>56</v>
      </c>
      <c r="BQ61" s="137">
        <f t="shared" ref="BQ61" si="58">82-BP61</f>
        <v>26</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56</v>
      </c>
      <c r="BQ63" s="137">
        <f t="shared" ref="BQ63" si="60">82-BP63</f>
        <v>26</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28</v>
      </c>
      <c r="BP65" s="136">
        <f t="shared" ref="BP65" si="61">BO65+BO66</f>
        <v>55</v>
      </c>
      <c r="BQ65" s="137">
        <f t="shared" ref="BQ65" si="62">82-BP65</f>
        <v>27</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69" x14ac:dyDescent="0.25">
      <c r="BP68" s="50">
        <f>2*BP67/SUM(BP3:BQ66)</f>
        <v>0.67835365853658536</v>
      </c>
      <c r="BQ68" s="50">
        <f>2*BQ67/SUM(BP3:BQ66)</f>
        <v>0.32164634146341464</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N40" sqref="AY39:BN4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36">
        <f>BO3+BO4</f>
        <v>54</v>
      </c>
      <c r="BQ3" s="137">
        <f>82-BP3</f>
        <v>28</v>
      </c>
      <c r="BR3" s="144">
        <f t="shared" ref="BR3" si="0">BP3/(BP3+BQ3)</f>
        <v>0.65853658536585369</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36">
        <f t="shared" ref="BP5" si="2">BO5+BO6</f>
        <v>55</v>
      </c>
      <c r="BQ5" s="137">
        <f t="shared" ref="BQ5" si="3">82-BP5</f>
        <v>27</v>
      </c>
      <c r="BR5" s="144">
        <f t="shared" ref="BR5" si="4">BP5/(BP5+BQ5)</f>
        <v>0.67073170731707321</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36">
        <f t="shared" ref="BP7" si="5">BO7+BO8</f>
        <v>55</v>
      </c>
      <c r="BQ7" s="137">
        <f t="shared" ref="BQ7" si="6">82-BP7</f>
        <v>27</v>
      </c>
      <c r="BR7" s="144">
        <f t="shared" ref="BR7" si="7">BP7/(BP7+BQ7)</f>
        <v>0.67073170731707321</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53</v>
      </c>
      <c r="BQ9" s="137">
        <f t="shared" ref="BQ9" si="9">82-BP9</f>
        <v>29</v>
      </c>
      <c r="BR9" s="144">
        <f t="shared" ref="BR9" si="10">BP9/(BP9+BQ9)</f>
        <v>0.64634146341463417</v>
      </c>
    </row>
    <row r="10" spans="1:70" ht="9.9499999999999993" customHeight="1" x14ac:dyDescent="0.25">
      <c r="A10" s="138"/>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22</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26</v>
      </c>
      <c r="BP11" s="136">
        <f t="shared" ref="BP11" si="11">BO11+BO12</f>
        <v>57</v>
      </c>
      <c r="BQ11" s="137">
        <f t="shared" ref="BQ11" si="12">82-BP11</f>
        <v>25</v>
      </c>
      <c r="BR11" s="144">
        <f t="shared" ref="BR11" si="13">BP11/(BP11+BQ11)</f>
        <v>0.69512195121951215</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57</v>
      </c>
      <c r="BQ13" s="137">
        <f t="shared" ref="BQ13" si="15">82-BP13</f>
        <v>25</v>
      </c>
      <c r="BR13" s="144">
        <f t="shared" ref="BR13" si="16">BP13/(BP13+BQ13)</f>
        <v>0.69512195121951215</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27</v>
      </c>
      <c r="BP15" s="136">
        <f t="shared" ref="BP15" si="17">BO15+BO16</f>
        <v>55</v>
      </c>
      <c r="BQ15" s="137">
        <f t="shared" ref="BQ15" si="18">82-BP15</f>
        <v>27</v>
      </c>
      <c r="BR15" s="144">
        <f t="shared" ref="BR15" si="19">BP15/(BP15+BQ15)</f>
        <v>0.67073170731707321</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36">
        <f t="shared" ref="BP17" si="20">BO17+BO18</f>
        <v>56</v>
      </c>
      <c r="BQ17" s="137">
        <f t="shared" ref="BQ17" si="21">82-BP17</f>
        <v>26</v>
      </c>
      <c r="BR17" s="144">
        <f t="shared" ref="BR17" si="22">BP17/(BP17+BQ17)</f>
        <v>0.68292682926829273</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27</v>
      </c>
      <c r="BP19" s="136">
        <f t="shared" ref="BP19" si="23">BO19+BO20</f>
        <v>55</v>
      </c>
      <c r="BQ19" s="137">
        <f t="shared" ref="BQ19" si="24">82-BP19</f>
        <v>27</v>
      </c>
      <c r="BR19" s="144">
        <f t="shared" ref="BR19" si="25">BP19/(BP19+BQ19)</f>
        <v>0.67073170731707321</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29</v>
      </c>
      <c r="BP21" s="136">
        <f t="shared" ref="BP21" si="26">BO21+BO22</f>
        <v>57</v>
      </c>
      <c r="BQ21" s="137">
        <f t="shared" ref="BQ21" si="27">82-BP21</f>
        <v>25</v>
      </c>
      <c r="BR21" s="144">
        <f t="shared" ref="BR21" si="28">BP21/(BP21+BQ21)</f>
        <v>0.69512195121951215</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27</v>
      </c>
      <c r="BP23" s="136">
        <f t="shared" ref="BP23" si="29">BO23+BO24</f>
        <v>55</v>
      </c>
      <c r="BQ23" s="137">
        <f t="shared" ref="BQ23" si="30">82-BP23</f>
        <v>27</v>
      </c>
      <c r="BR23" s="144">
        <f t="shared" ref="BR23" si="31">BP23/(BP23+BQ23)</f>
        <v>0.67073170731707321</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36">
        <f t="shared" ref="BP25" si="32">BO25+BO26</f>
        <v>56</v>
      </c>
      <c r="BQ25" s="137">
        <f t="shared" ref="BQ25" si="33">82-BP25</f>
        <v>26</v>
      </c>
      <c r="BR25" s="144">
        <f t="shared" ref="BR25" si="34">BP25/(BP25+BQ25)</f>
        <v>0.68292682926829273</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36">
        <f t="shared" ref="BP27" si="35">BO27+BO28</f>
        <v>54</v>
      </c>
      <c r="BQ27" s="137">
        <f t="shared" ref="BQ27" si="36">82-BP27</f>
        <v>28</v>
      </c>
      <c r="BR27" s="144">
        <f t="shared" ref="BR27" si="37">BP27/(BP27+BQ27)</f>
        <v>0.65853658536585369</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26</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36">
        <f t="shared" ref="BP29" si="38">BO29+BO30</f>
        <v>56</v>
      </c>
      <c r="BQ29" s="137">
        <f t="shared" ref="BQ29" si="39">82-BP29</f>
        <v>26</v>
      </c>
      <c r="BR29" s="144">
        <f t="shared" ref="BR29" si="40">BP29/(BP29+BQ29)</f>
        <v>0.68292682926829273</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28</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29</v>
      </c>
      <c r="BP31" s="136">
        <f t="shared" ref="BP31" si="41">BO31+BO32</f>
        <v>56</v>
      </c>
      <c r="BQ31" s="137">
        <f t="shared" ref="BQ31" si="42">82-BP31</f>
        <v>26</v>
      </c>
      <c r="BR31" s="144">
        <f t="shared" ref="BR31" si="43">BP31/(BP31+BQ31)</f>
        <v>0.68292682926829273</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56</v>
      </c>
      <c r="BQ33" s="137">
        <f t="shared" ref="BQ33" si="45">82-BP33</f>
        <v>26</v>
      </c>
      <c r="BR33" s="144">
        <f t="shared" ref="BR33" si="46">BP33/(BP33+BQ33)</f>
        <v>0.68292682926829273</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28</v>
      </c>
      <c r="BP35" s="136">
        <f t="shared" ref="BP35" si="47">BO35+BO36</f>
        <v>56</v>
      </c>
      <c r="BQ35" s="137">
        <f t="shared" ref="BQ35" si="48">82-BP35</f>
        <v>26</v>
      </c>
      <c r="BR35" s="144">
        <f t="shared" ref="BR35" si="49">BP35/(BP35+BQ35)</f>
        <v>0.68292682926829273</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36">
        <f t="shared" ref="BP37" si="50">BO37+BO38</f>
        <v>56</v>
      </c>
      <c r="BQ37" s="137">
        <f t="shared" ref="BQ37" si="51">82-BP37</f>
        <v>26</v>
      </c>
      <c r="BR37" s="144">
        <f t="shared" ref="BR37" si="52">BP37/(BP37+BQ37)</f>
        <v>0.68292682926829273</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27</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36">
        <f t="shared" ref="BP39" si="53">BO39+BO40</f>
        <v>57</v>
      </c>
      <c r="BQ39" s="137">
        <f t="shared" ref="BQ39" si="54">82-BP39</f>
        <v>25</v>
      </c>
      <c r="BR39" s="144">
        <f t="shared" ref="BR39" si="55">BP39/(BP39+BQ39)</f>
        <v>0.69512195121951215</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28</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36">
        <f t="shared" ref="BP41" si="56">BO41+BO42</f>
        <v>55</v>
      </c>
      <c r="BQ41" s="137">
        <f t="shared" ref="BQ41" si="57">82-BP41</f>
        <v>27</v>
      </c>
      <c r="BR41" s="144">
        <f t="shared" ref="BR41" si="58">BP41/(BP41+BQ41)</f>
        <v>0.67073170731707321</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27</v>
      </c>
      <c r="BP43" s="136">
        <f t="shared" ref="BP43" si="59">BO43+BO44</f>
        <v>55</v>
      </c>
      <c r="BQ43" s="137">
        <f t="shared" ref="BQ43" si="60">82-BP43</f>
        <v>27</v>
      </c>
      <c r="BR43" s="144">
        <f t="shared" ref="BR43" si="61">BP43/(BP43+BQ43)</f>
        <v>0.67073170731707321</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36">
        <f t="shared" ref="BP45" si="62">BO45+BO46</f>
        <v>57</v>
      </c>
      <c r="BQ45" s="137">
        <f t="shared" ref="BQ45" si="63">82-BP45</f>
        <v>25</v>
      </c>
      <c r="BR45" s="144">
        <f t="shared" ref="BR45" si="64">BP45/(BP45+BQ45)</f>
        <v>0.69512195121951215</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27</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36">
        <f t="shared" ref="BP47" si="65">BO47+BO48</f>
        <v>57</v>
      </c>
      <c r="BQ47" s="137">
        <f t="shared" ref="BQ47" si="66">82-BP47</f>
        <v>25</v>
      </c>
      <c r="BR47" s="144">
        <f t="shared" ref="BR47" si="67">BP47/(BP47+BQ47)</f>
        <v>0.69512195121951215</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28</v>
      </c>
      <c r="BP49" s="136">
        <f t="shared" ref="BP49" si="68">BO49+BO50</f>
        <v>55</v>
      </c>
      <c r="BQ49" s="137">
        <f t="shared" ref="BQ49" si="69">82-BP49</f>
        <v>27</v>
      </c>
      <c r="BR49" s="144">
        <f t="shared" ref="BR49" si="70">BP49/(BP49+BQ49)</f>
        <v>0.67073170731707321</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36">
        <f t="shared" ref="BP51" si="71">BO51+BO52</f>
        <v>57</v>
      </c>
      <c r="BQ51" s="137">
        <f t="shared" ref="BQ51" si="72">82-BP51</f>
        <v>25</v>
      </c>
      <c r="BR51" s="144">
        <f t="shared" ref="BR51" si="73">BP51/(BP51+BQ51)</f>
        <v>0.69512195121951215</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30</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36">
        <f t="shared" ref="BP53" si="74">BO53+BO54</f>
        <v>54</v>
      </c>
      <c r="BQ53" s="137">
        <f t="shared" ref="BQ53" si="75">82-BP53</f>
        <v>28</v>
      </c>
      <c r="BR53" s="144">
        <f t="shared" ref="BR53" si="76">BP53/(BP53+BQ53)</f>
        <v>0.65853658536585369</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36">
        <f t="shared" ref="BP55" si="77">BO55+BO56</f>
        <v>55</v>
      </c>
      <c r="BQ55" s="137">
        <f t="shared" ref="BQ55" si="78">82-BP55</f>
        <v>27</v>
      </c>
      <c r="BR55" s="144">
        <f t="shared" ref="BR55" si="79">BP55/(BP55+BQ55)</f>
        <v>0.67073170731707321</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29</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36">
        <f t="shared" ref="BP57" si="80">BO57+BO58</f>
        <v>57</v>
      </c>
      <c r="BQ57" s="137">
        <f t="shared" ref="BQ57" si="81">82-BP57</f>
        <v>25</v>
      </c>
      <c r="BR57" s="144">
        <f t="shared" ref="BR57" si="82">BP57/(BP57+BQ57)</f>
        <v>0.69512195121951215</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28</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36">
        <f t="shared" ref="BP59" si="83">BO59+BO60</f>
        <v>56</v>
      </c>
      <c r="BQ59" s="137">
        <f t="shared" ref="BQ59" si="84">82-BP59</f>
        <v>26</v>
      </c>
      <c r="BR59" s="144">
        <f t="shared" ref="BR59" si="85">BP59/(BP59+BQ59)</f>
        <v>0.68292682926829273</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36">
        <f t="shared" ref="BP61" si="86">BO61+BO62</f>
        <v>56</v>
      </c>
      <c r="BQ61" s="137">
        <f t="shared" ref="BQ61" si="87">82-BP61</f>
        <v>26</v>
      </c>
      <c r="BR61" s="144">
        <f t="shared" ref="BR61" si="88">BP61/(BP61+BQ61)</f>
        <v>0.68292682926829273</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36">
        <f t="shared" ref="BP63" si="89">BO63+BO64</f>
        <v>55</v>
      </c>
      <c r="BQ63" s="137">
        <f t="shared" ref="BQ63" si="90">82-BP63</f>
        <v>27</v>
      </c>
      <c r="BR63" s="144">
        <f t="shared" ref="BR63" si="91">BP63/(BP63+BQ63)</f>
        <v>0.67073170731707321</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36">
        <f t="shared" ref="BP65" si="92">BO65+BO66</f>
        <v>55</v>
      </c>
      <c r="BQ65" s="137">
        <f t="shared" ref="BQ65" si="93">82-BP65</f>
        <v>27</v>
      </c>
      <c r="BR65" s="144">
        <f>BP65/(BP65+BQ65)</f>
        <v>0.67073170731707321</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70" x14ac:dyDescent="0.25">
      <c r="BP68" s="50">
        <f>2*BP67/SUM(BP3:BQ66)</f>
        <v>0.67835365853658536</v>
      </c>
      <c r="BQ68" s="50">
        <f>2*BQ67/SUM(BP3:BQ66)</f>
        <v>0.32164634146341464</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23</v>
      </c>
      <c r="BP3" s="136">
        <f>BO3+BO4</f>
        <v>44</v>
      </c>
      <c r="BQ3" s="137">
        <f>82-BP3</f>
        <v>38</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36">
        <f t="shared" ref="BP5" si="1">BO5+BO6</f>
        <v>53</v>
      </c>
      <c r="BQ5" s="137">
        <f t="shared" ref="BQ5" si="2">82-BP5</f>
        <v>29</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27</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36">
        <f t="shared" ref="BP7" si="3">BO7+BO8</f>
        <v>42</v>
      </c>
      <c r="BQ7" s="137">
        <f t="shared" ref="BQ7" si="4">82-BP7</f>
        <v>40</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24</v>
      </c>
      <c r="BP9" s="136">
        <f t="shared" ref="BP9" si="5">BO9+BO10</f>
        <v>50</v>
      </c>
      <c r="BQ9" s="137">
        <f t="shared" ref="BQ9" si="6">82-BP9</f>
        <v>32</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36">
        <f t="shared" ref="BP11" si="7">BO11+BO12</f>
        <v>47</v>
      </c>
      <c r="BQ11" s="137">
        <f t="shared" ref="BQ11" si="8">82-BP11</f>
        <v>35</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22</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36">
        <f t="shared" ref="BP13" si="9">BO13+BO14</f>
        <v>53</v>
      </c>
      <c r="BQ13" s="137">
        <f t="shared" ref="BQ13" si="10">82-BP13</f>
        <v>29</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25</v>
      </c>
      <c r="BP15" s="136">
        <f t="shared" ref="BP15" si="11">BO15+BO16</f>
        <v>49</v>
      </c>
      <c r="BQ15" s="137">
        <f t="shared" ref="BQ15" si="12">82-BP15</f>
        <v>33</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26</v>
      </c>
      <c r="BP17" s="136">
        <f t="shared" ref="BP17" si="13">BO17+BO18</f>
        <v>51</v>
      </c>
      <c r="BQ17" s="137">
        <f t="shared" ref="BQ17" si="14">82-BP17</f>
        <v>31</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22</v>
      </c>
      <c r="BP19" s="136">
        <f t="shared" ref="BP19" si="15">BO19+BO20</f>
        <v>44</v>
      </c>
      <c r="BQ19" s="137">
        <f t="shared" ref="BQ19" si="16">82-BP19</f>
        <v>38</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36">
        <f t="shared" ref="BP21" si="17">BO21+BO22</f>
        <v>45</v>
      </c>
      <c r="BQ21" s="137">
        <f t="shared" ref="BQ21" si="18">82-BP21</f>
        <v>37</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23</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36">
        <f t="shared" ref="BP23" si="19">BO23+BO24</f>
        <v>52</v>
      </c>
      <c r="BQ23" s="137">
        <f t="shared" ref="BQ23" si="20">82-BP23</f>
        <v>30</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36">
        <f t="shared" ref="BP25" si="21">BO25+BO26</f>
        <v>55</v>
      </c>
      <c r="BQ25" s="137">
        <f t="shared" ref="BQ25" si="22">82-BP25</f>
        <v>27</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27</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46</v>
      </c>
      <c r="BQ27" s="137">
        <f t="shared" ref="BQ27" si="24">82-BP27</f>
        <v>36</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20</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36">
        <f t="shared" ref="BP29" si="25">BO29+BO30</f>
        <v>49</v>
      </c>
      <c r="BQ29" s="137">
        <f t="shared" ref="BQ29" si="26">82-BP29</f>
        <v>33</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36">
        <f t="shared" ref="BP33" si="29">BO33+BO34</f>
        <v>47</v>
      </c>
      <c r="BQ33" s="137">
        <f t="shared" ref="BQ33" si="30">82-BP33</f>
        <v>35</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24</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36">
        <f t="shared" ref="BP35" si="31">BO35+BO36</f>
        <v>49</v>
      </c>
      <c r="BQ35" s="137">
        <f t="shared" ref="BQ35" si="32">82-BP35</f>
        <v>33</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23</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36">
        <f t="shared" ref="BP37" si="33">BO37+BO38</f>
        <v>44</v>
      </c>
      <c r="BQ37" s="137">
        <f t="shared" ref="BQ37" si="34">82-BP37</f>
        <v>38</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22</v>
      </c>
      <c r="BP39" s="136">
        <f t="shared" ref="BP39" si="35">BO39+BO40</f>
        <v>46</v>
      </c>
      <c r="BQ39" s="137">
        <f t="shared" ref="BQ39" si="36">82-BP39</f>
        <v>36</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36">
        <f t="shared" ref="BP41" si="37">BO41+BO42</f>
        <v>17</v>
      </c>
      <c r="BQ41" s="137">
        <f t="shared" ref="BQ41" si="38">82-BP41</f>
        <v>65</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36">
        <f t="shared" ref="BP43" si="39">BO43+BO44</f>
        <v>51</v>
      </c>
      <c r="BQ43" s="137">
        <f t="shared" ref="BQ43" si="40">82-BP43</f>
        <v>31</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24</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36">
        <f t="shared" ref="BP45" si="41">BO45+BO46</f>
        <v>52</v>
      </c>
      <c r="BQ45" s="137">
        <f t="shared" ref="BQ45" si="42">82-BP45</f>
        <v>30</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22</v>
      </c>
      <c r="BP47" s="136">
        <f t="shared" ref="BP47" si="43">BO47+BO48</f>
        <v>48</v>
      </c>
      <c r="BQ47" s="137">
        <f t="shared" ref="BQ47" si="44">82-BP47</f>
        <v>34</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47</v>
      </c>
      <c r="BQ49" s="137">
        <f t="shared" ref="BQ49" si="46">82-BP49</f>
        <v>35</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36">
        <f t="shared" ref="BP51" si="47">BO51+BO52</f>
        <v>48</v>
      </c>
      <c r="BQ51" s="137">
        <f t="shared" ref="BQ51" si="48">82-BP51</f>
        <v>34</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24</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36">
        <f t="shared" ref="BP53" si="49">BO53+BO54</f>
        <v>46</v>
      </c>
      <c r="BQ53" s="137">
        <f t="shared" ref="BQ53" si="50">82-BP53</f>
        <v>36</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36">
        <f t="shared" ref="BP55" si="51">BO55+BO56</f>
        <v>47</v>
      </c>
      <c r="BQ55" s="137">
        <f t="shared" ref="BQ55" si="52">82-BP55</f>
        <v>35</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26</v>
      </c>
      <c r="BP57" s="136">
        <f t="shared" ref="BP57" si="53">BO57+BO58</f>
        <v>48</v>
      </c>
      <c r="BQ57" s="137">
        <f t="shared" ref="BQ57" si="54">82-BP57</f>
        <v>34</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25</v>
      </c>
      <c r="BP59" s="136">
        <f t="shared" ref="BP59" si="55">BO59+BO60</f>
        <v>51</v>
      </c>
      <c r="BQ59" s="137">
        <f t="shared" ref="BQ59" si="56">82-BP59</f>
        <v>31</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36">
        <f t="shared" ref="BP61" si="57">BO61+BO62</f>
        <v>48</v>
      </c>
      <c r="BQ61" s="137">
        <f t="shared" ref="BQ61" si="58">82-BP61</f>
        <v>34</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53</v>
      </c>
      <c r="BQ63" s="137">
        <f t="shared" ref="BQ63" si="60">82-BP63</f>
        <v>29</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24</v>
      </c>
      <c r="BP65" s="136">
        <f t="shared" ref="BP65" si="61">BO65+BO66</f>
        <v>46</v>
      </c>
      <c r="BQ65" s="137">
        <f t="shared" ref="BQ65" si="62">82-BP65</f>
        <v>36</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743</v>
      </c>
      <c r="BQ67" s="33">
        <f>SUM(BQ3:BQ66)/2</f>
        <v>569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R18" sqref="AR18"/>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46</v>
      </c>
      <c r="E2" s="15">
        <f>Table3[[#This Row],[Watched]]/Table3[[#This Row],[GP]]</f>
        <v>0.83636363636363631</v>
      </c>
      <c r="F2">
        <f>COUNTIFS(DataRegularSeason20242025!$N$3:$N$1315,1,DataRegularSeason20242025!$D$3:$D$1315,$A2)</f>
        <v>28</v>
      </c>
      <c r="G2">
        <f>41-Table3[[#This Row],[GP_A]]</f>
        <v>13</v>
      </c>
      <c r="H2">
        <f>COUNTIFS(DataRegularSeason20242025!$E$3:$E$1315,$A2,DataRegularSeason20242025!$N$3:$N$1315,1)</f>
        <v>27</v>
      </c>
      <c r="I2">
        <f>41-Table3[[#This Row],[GP_H]]</f>
        <v>14</v>
      </c>
      <c r="J2">
        <f t="shared" ref="J2:J33" si="0">F2+H2</f>
        <v>55</v>
      </c>
      <c r="K2">
        <f>82-Table3[[#This Row],[GP]]</f>
        <v>27</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36</v>
      </c>
      <c r="AC2">
        <f>Table3[[#This Row],[L_A]]+Table3[[#This Row],[L_H]]</f>
        <v>19</v>
      </c>
      <c r="AD2">
        <f>Table3[[#This Row],[RW_A]]+Table3[[#This Row],[RW_H]]</f>
        <v>31</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80</v>
      </c>
      <c r="AL2">
        <f>(3*(Table3[[#This Row],[RW_A]]+Table3[[#This Row],[RW_H]]))+(2*(Table3[[#This Row],[OTW_A]]+Table3[[#This Row],[SOW_A]]+Table3[[#This Row],[OTW_H]]+Table3[[#This Row],[SOW_H]]))+Table3[[#This Row],[OTL_A]]+Table3[[#This Row],[SOL_A]]+Table3[[#This Row],[OTL_H]]+Table3[[#This Row],[SOL_H]]</f>
        <v>111</v>
      </c>
      <c r="AM2" s="15">
        <f>Table3[[#This Row],[PTS]]/(2*Table3[[#This Row],[GP]])</f>
        <v>0.72727272727272729</v>
      </c>
      <c r="AN2" s="15">
        <f>Table3[[#This Row],[PTS2]]/(3*Table3[[#This Row],[GP]])</f>
        <v>0.67272727272727273</v>
      </c>
      <c r="AO2">
        <f>(2*Table3[[#This Row],[GR]])+Table3[[#This Row],[PTS]]</f>
        <v>134</v>
      </c>
      <c r="AP2">
        <f>(3*Table3[[#This Row],[GR]])+Table3[[#This Row],[PTS2]]</f>
        <v>192</v>
      </c>
      <c r="AQ2">
        <f>Table3[[#This Row],[PTS]]+(2 * Table3[[#This Row],[GR]] * Table3[[#This Row],[PTS%]])</f>
        <v>119.27272727272728</v>
      </c>
      <c r="AR2">
        <f>Table3[[#This Row],[PTS2]]+(3 * Table3[[#This Row],[GR]] * Table3[[#This Row],[PTS%2]])</f>
        <v>165.4909090909091</v>
      </c>
      <c r="AS2" s="20" t="str">
        <f>_xlfn.CONCAT(TEXT(Table3[[#This Row],[W]], "0"), "-", TEXT(Table3[[#This Row],[RL]],"0"), "-", TEXT(Table3[[#This Row],[OTL]]+Table3[[#This Row],[SOL]], "0"))</f>
        <v>36-11-8</v>
      </c>
      <c r="AT2">
        <f>COUNTIFS(DataRegularSeason20242025!$D$3:$D$1315,Table3[[#This Row],[Teams]],DataRegularSeason20242025!$K$3:$K$1315,0)</f>
        <v>2</v>
      </c>
      <c r="AU2">
        <f>SUMIF(DataRegularSeason20242025!$D$3:$D$1315,$A2, DataRegularSeason20242025!$J$3:$J$1315)</f>
        <v>97</v>
      </c>
      <c r="AV2">
        <f>SUMIF(DataRegularSeason20242025!$D$3:$D$1315,$A2, DataRegularSeason20242025!$K$3:$K$1315)</f>
        <v>68</v>
      </c>
      <c r="AW2">
        <f t="shared" ref="AW2:AW33" si="3">AU2-AV2</f>
        <v>29</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72</v>
      </c>
      <c r="BA2">
        <f t="shared" ref="BA2:BA33" si="4">AY2-AZ2</f>
        <v>27</v>
      </c>
      <c r="BB2">
        <f t="shared" ref="BB2:BB33" si="5">AU2+AY2</f>
        <v>196</v>
      </c>
      <c r="BC2">
        <f t="shared" ref="BC2:BC33" si="6">AV2+AZ2</f>
        <v>140</v>
      </c>
      <c r="BD2">
        <f t="shared" ref="BD2:BD33" si="7">BB2-BC2</f>
        <v>56</v>
      </c>
      <c r="BE2" s="17">
        <f>Table3[[#This Row],[GF]]/Table3[[#This Row],[GP]]</f>
        <v>3.5636363636363635</v>
      </c>
      <c r="BF2" s="17">
        <f>Table3[[#This Row],[GA]]/Table3[[#This Row],[GP]]</f>
        <v>2.5454545454545454</v>
      </c>
      <c r="BG2" s="17">
        <f>(Table3[[#This Row],[GF]]-Table3[[#This Row],[GA]])/Table3[[#This Row],[GP]]</f>
        <v>1.0181818181818181</v>
      </c>
      <c r="BH2" s="49" t="str">
        <f>_xlfn.CONCAT(TEXT(Table3[[#This Row],[W_H]], "0"), "-", TEXT(Table3[[#This Row],[RL_H]],"0"), "-", TEXT(Table3[[#This Row],[OTL_H]]+Table3[[#This Row],[SOL_H]], "0"))</f>
        <v>17-4-6</v>
      </c>
      <c r="BI2" s="49" t="str">
        <f>_xlfn.CONCAT(TEXT(Table3[[#This Row],[W_A]], "0"), "-", TEXT(Table3[[#This Row],[RL_A]],"0"), "-", TEXT(Table3[[#This Row],[OTL_A]]+Table3[[#This Row],[SOL_A]], "0"))</f>
        <v>19-7-2</v>
      </c>
      <c r="BJ2" s="49">
        <f>((2*(Table3[[#This Row],[W_H]]))+Table3[[#This Row],[OTL_H]]+Table3[[#This Row],[SOL_H]])/(2*Table3[[#This Row],[GP_H]])</f>
        <v>0.7407407407407407</v>
      </c>
      <c r="BK2" s="49">
        <f>((2*(Table3[[#This Row],[W_A]]))+Table3[[#This Row],[OTL_A]]+Table3[[#This Row],[SOL_A]])/(2*Table3[[#This Row],[GP_A]])</f>
        <v>0.7142857142857143</v>
      </c>
      <c r="BL2" s="21">
        <f>(Table3[[#This Row],[W]]*$CG$3)+(Table3[[#This Row],[L]]*$CG$4)+(Table3[[#This Row],[GF]]*$CG$5)+(Table3[[#This Row],[GA]]*$CG$6)</f>
        <v>67.099999999999994</v>
      </c>
      <c r="BM2" s="21">
        <f>(82*(((Table3[[#This Row],[PTS%]]*$CG$3)+((1-Table3[[#This Row],[PTS%]])*$CG$4)+(Table3[[#This Row],[GF]]*$CG$5)+(Table3[[#This Row],[GA]]*$CG$6))/Table3[[#This Row],[GP]])) + (Table3[[#This Row],[W]]*$CG$3)+(Table3[[#This Row],[L]]*$CG$4)+(Table3[[#This Row],[GF]]*$CG$5)+(Table3[[#This Row],[GA]]*$CG$6)</f>
        <v>132.4695867768595</v>
      </c>
      <c r="BN2">
        <f>COUNTIFS(DataRegularSeason20242025!$D$3:$D$1315,$A2,DataRegularSeason20242025!$H$3:$H$1315, $A2)</f>
        <v>22</v>
      </c>
      <c r="BO2">
        <f>COUNTIFS(DataRegularSeason20242025!$E$3:$E$1315,$A2,DataRegularSeason20242025!$H$3:$H$1315, $A2)</f>
        <v>22</v>
      </c>
      <c r="BP2">
        <f t="shared" ref="BP2:BP33" si="8">BN2+BO2</f>
        <v>44</v>
      </c>
      <c r="BQ2">
        <f t="shared" ref="BQ2:BQ33" si="9">F2-BN2</f>
        <v>6</v>
      </c>
      <c r="BR2">
        <f t="shared" ref="BR2:BR33" si="10">H2-BO2</f>
        <v>5</v>
      </c>
      <c r="BS2">
        <f t="shared" ref="BS2:BS33" si="11">BQ2+BR2</f>
        <v>11</v>
      </c>
      <c r="BV2">
        <v>2018</v>
      </c>
      <c r="BW2" t="e">
        <f>INDEX(Table2[AwayTeam], Table3[[#This Row],[Column2]])</f>
        <v>#VALUE!</v>
      </c>
      <c r="BX2" t="e">
        <f>LARGE((Table2[[#This Row],[AwayTeam]]=Table3[[#This Row],[Teams]]), 1)</f>
        <v>#VALUE!</v>
      </c>
      <c r="CA2" t="s">
        <v>1461</v>
      </c>
      <c r="CB2">
        <f>SUM($J$2:$J$33)/2</f>
        <v>890</v>
      </c>
      <c r="CF2" t="s">
        <v>63</v>
      </c>
      <c r="CG2" s="19" t="s">
        <v>1472</v>
      </c>
      <c r="CH2">
        <f>INDEX($J$2:$J$33,MATCH("CGY",$A$2:$A$33,0),1)</f>
        <v>55</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0.9464285714285714</v>
      </c>
      <c r="F3">
        <f>COUNTIFS(DataRegularSeason20242025!$N$3:$N$1315,1,DataRegularSeason20242025!$D$3:$D$1315,$A3)</f>
        <v>26</v>
      </c>
      <c r="G3">
        <f>41-Table3[[#This Row],[GP_A]]</f>
        <v>15</v>
      </c>
      <c r="H3">
        <f>COUNTIFS(DataRegularSeason20242025!$E$3:$E$1315,$A3,DataRegularSeason20242025!$N$3:$N$1315,1)</f>
        <v>30</v>
      </c>
      <c r="I3">
        <f>41-Table3[[#This Row],[GP_H]]</f>
        <v>11</v>
      </c>
      <c r="J3">
        <f t="shared" si="0"/>
        <v>56</v>
      </c>
      <c r="K3">
        <f>82-Table3[[#This Row],[GP]]</f>
        <v>26</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39</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114</v>
      </c>
      <c r="AM3" s="15">
        <f>Table3[[#This Row],[PTS]]/(2*Table3[[#This Row],[GP]])</f>
        <v>0.7232142857142857</v>
      </c>
      <c r="AN3" s="15">
        <f>Table3[[#This Row],[PTS2]]/(3*Table3[[#This Row],[GP]])</f>
        <v>0.6785714285714286</v>
      </c>
      <c r="AO3">
        <f>(2*Table3[[#This Row],[GR]])+Table3[[#This Row],[PTS]]</f>
        <v>133</v>
      </c>
      <c r="AP3">
        <f>(3*Table3[[#This Row],[GR]])+Table3[[#This Row],[PTS2]]</f>
        <v>192</v>
      </c>
      <c r="AQ3">
        <f>Table3[[#This Row],[PTS]]+(2 * Table3[[#This Row],[GR]] * Table3[[#This Row],[PTS%]])</f>
        <v>118.60714285714286</v>
      </c>
      <c r="AR3">
        <f>Table3[[#This Row],[PTS2]]+(3 * Table3[[#This Row],[GR]] * Table3[[#This Row],[PTS%2]])</f>
        <v>166.92857142857144</v>
      </c>
      <c r="AS3" s="20" t="str">
        <f>_xlfn.CONCAT(TEXT(Table3[[#This Row],[W]], "0"), "-", TEXT(Table3[[#This Row],[RL]],"0"), "-", TEXT(Table3[[#This Row],[OTL]]+Table3[[#This Row],[SOL]], "0"))</f>
        <v>39-14-3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 t="shared" si="3"/>
        <v>19</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 t="shared" si="4"/>
        <v>49</v>
      </c>
      <c r="BB3">
        <f t="shared" si="5"/>
        <v>202</v>
      </c>
      <c r="BC3">
        <f t="shared" si="6"/>
        <v>134</v>
      </c>
      <c r="BD3">
        <f t="shared" si="7"/>
        <v>68</v>
      </c>
      <c r="BE3" s="17">
        <f>Table3[[#This Row],[GF]]/Table3[[#This Row],[GP]]</f>
        <v>3.6071428571428572</v>
      </c>
      <c r="BF3" s="17">
        <f>Table3[[#This Row],[GA]]/Table3[[#This Row],[GP]]</f>
        <v>2.3928571428571428</v>
      </c>
      <c r="BG3" s="17">
        <f>(Table3[[#This Row],[GF]]-Table3[[#This Row],[GA]])/Table3[[#This Row],[GP]]</f>
        <v>1.2142857142857142</v>
      </c>
      <c r="BH3" s="49" t="str">
        <f>_xlfn.CONCAT(TEXT(Table3[[#This Row],[W_H]], "0"), "-", TEXT(Table3[[#This Row],[RL_H]],"0"), "-", TEXT(Table3[[#This Row],[OTL_H]]+Table3[[#This Row],[SOL_H]], "0"))</f>
        <v>22-5-3</v>
      </c>
      <c r="BI3" s="49" t="str">
        <f>_xlfn.CONCAT(TEXT(Table3[[#This Row],[W_A]], "0"), "-", TEXT(Table3[[#This Row],[RL_A]],"0"), "-", TEXT(Table3[[#This Row],[OTL_A]]+Table3[[#This Row],[SOL_A]], "0"))</f>
        <v>17-9-0</v>
      </c>
      <c r="BJ3" s="49">
        <f>((2*(Table3[[#This Row],[W_H]]))+Table3[[#This Row],[OTL_H]]+Table3[[#This Row],[SOL_H]])/(2*Table3[[#This Row],[GP_H]])</f>
        <v>0.78333333333333333</v>
      </c>
      <c r="BK3" s="49">
        <f>((2*(Table3[[#This Row],[W_A]]))+Table3[[#This Row],[OTL_A]]+Table3[[#This Row],[SOL_A]])/(2*Table3[[#This Row],[GP_A]])</f>
        <v>0.65384615384615385</v>
      </c>
      <c r="BL3" s="21">
        <f>(Table3[[#This Row],[W]]*$CG$3)+(Table3[[#This Row],[L]]*$CG$4)+(Table3[[#This Row],[GF]]*$CG$5)+(Table3[[#This Row],[GA]]*$CG$6)</f>
        <v>68.3</v>
      </c>
      <c r="BM3" s="21">
        <f>(82*(((Table3[[#This Row],[PTS%]]*$CG$3)+((1-Table3[[#This Row],[PTS%]])*$CG$4)+(Table3[[#This Row],[GF]]*$CG$5)+(Table3[[#This Row],[GA]]*$CG$6))/Table3[[#This Row],[GP]])) + (Table3[[#This Row],[W]]*$CG$3)+(Table3[[#This Row],[L]]*$CG$4)+(Table3[[#This Row],[GF]]*$CG$5)+(Table3[[#This Row],[GA]]*$CG$6)</f>
        <v>132.94036989795919</v>
      </c>
      <c r="BN3">
        <f>COUNTIFS(DataRegularSeason20242025!$D$3:$D$1315,$A3,DataRegularSeason20242025!$H$3:$H$1315, $A3)</f>
        <v>22</v>
      </c>
      <c r="BO3">
        <f>COUNTIFS(DataRegularSeason20242025!$E$3:$E$1315,$A3,DataRegularSeason20242025!$H$3:$H$1315, $A3)</f>
        <v>26</v>
      </c>
      <c r="BP3">
        <f t="shared" si="8"/>
        <v>48</v>
      </c>
      <c r="BQ3">
        <f t="shared" si="9"/>
        <v>4</v>
      </c>
      <c r="BR3">
        <f t="shared" si="10"/>
        <v>4</v>
      </c>
      <c r="BS3">
        <f t="shared" si="11"/>
        <v>8</v>
      </c>
      <c r="BW3" t="str">
        <f>INDEX(Table2[AwayTeam], Table3[[#This Row],[Column2]])</f>
        <v>NJD</v>
      </c>
      <c r="BX3">
        <f>LARGE((Table2[[#This Row],[AwayTeam]]=Table3[[#This Row],[Teams]]), 1)</f>
        <v>0</v>
      </c>
      <c r="CA3" t="s">
        <v>1459</v>
      </c>
      <c r="CB3">
        <f>SUM($D$2:$D$33)/2</f>
        <v>743</v>
      </c>
      <c r="CF3" t="s">
        <v>97</v>
      </c>
      <c r="CG3" s="21">
        <v>0.5</v>
      </c>
      <c r="CH3">
        <f>INDEX($AB$2:$AB$33,MATCH("CGY",$A$2:$A$33,0),1)</f>
        <v>26</v>
      </c>
      <c r="CJ3" s="21">
        <f>CG3*CH3</f>
        <v>13</v>
      </c>
      <c r="CK3" s="15">
        <f>CJ3/$CJ$7</f>
        <v>0.21523178807947022</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52</v>
      </c>
      <c r="E4" s="15">
        <f>Table3[[#This Row],[Watched]]/Table3[[#This Row],[GP]]</f>
        <v>0.94545454545454544</v>
      </c>
      <c r="F4">
        <f>COUNTIFS(DataRegularSeason20242025!$N$3:$N$1315,1,DataRegularSeason20242025!$D$3:$D$1315,$A4)</f>
        <v>25</v>
      </c>
      <c r="G4">
        <f>41-Table3[[#This Row],[GP_A]]</f>
        <v>16</v>
      </c>
      <c r="H4">
        <f>COUNTIFS(DataRegularSeason20242025!$E$3:$E$1315,$A4,DataRegularSeason20242025!$N$3:$N$1315,1)</f>
        <v>30</v>
      </c>
      <c r="I4">
        <f>41-Table3[[#This Row],[GP_H]]</f>
        <v>11</v>
      </c>
      <c r="J4">
        <f t="shared" si="0"/>
        <v>55</v>
      </c>
      <c r="K4">
        <f>82-Table3[[#This Row],[GP]]</f>
        <v>27</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12</v>
      </c>
      <c r="Y4">
        <f>COUNTIFS(DataRegularSeason20242025!$E$3:$E$1315,$A4, DataRegularSeason20242025!$S$3:$S$1315, $A4,DataRegularSeason20242025!$M$3:$M$1315,"REG")</f>
        <v>10</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21</v>
      </c>
      <c r="AD4">
        <f>Table3[[#This Row],[RW_A]]+Table3[[#This Row],[RW_H]]</f>
        <v>25</v>
      </c>
      <c r="AE4">
        <f>Table3[[#This Row],[RL_A]]+Table3[[#This Row],[RL_H]]</f>
        <v>17</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0.65454545454545454</v>
      </c>
      <c r="AN4" s="15">
        <f>Table3[[#This Row],[PTS2]]/(3*Table3[[#This Row],[GP]])</f>
        <v>0.58787878787878789</v>
      </c>
      <c r="AO4">
        <f>(2*Table3[[#This Row],[GR]])+Table3[[#This Row],[PTS]]</f>
        <v>126</v>
      </c>
      <c r="AP4">
        <f>(3*Table3[[#This Row],[GR]])+Table3[[#This Row],[PTS2]]</f>
        <v>178</v>
      </c>
      <c r="AQ4">
        <f>Table3[[#This Row],[PTS]]+(2 * Table3[[#This Row],[GR]] * Table3[[#This Row],[PTS%]])</f>
        <v>107.34545454545454</v>
      </c>
      <c r="AR4">
        <f>Table3[[#This Row],[PTS2]]+(3 * Table3[[#This Row],[GR]] * Table3[[#This Row],[PTS%2]])</f>
        <v>144.61818181818182</v>
      </c>
      <c r="AS4" s="20" t="str">
        <f>_xlfn.CONCAT(TEXT(Table3[[#This Row],[W]], "0"), "-", TEXT(Table3[[#This Row],[RL]],"0"), "-", TEXT(Table3[[#This Row],[OTL]]+Table3[[#This Row],[SOL]], "0"))</f>
        <v>34-17-4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 t="shared" si="3"/>
        <v>19</v>
      </c>
      <c r="AX4">
        <f>COUNTIFS(DataRegularSeason20242025!$E$3:$E$1315,Table3[[#This Row],[Teams]],DataRegularSeason20242025!$J$3:$J$1315,0)</f>
        <v>2</v>
      </c>
      <c r="AY4">
        <f>SUMIF(DataRegularSeason20242025!$E$3:$E$1315,$A4,DataRegularSeason20242025!$K$3:$K$1315)</f>
        <v>95</v>
      </c>
      <c r="AZ4">
        <f>SUMIF(DataRegularSeason20242025!$E$3:$E$1315,$A4,DataRegularSeason20242025!$J$3:$J$1315)</f>
        <v>84</v>
      </c>
      <c r="BA4">
        <f t="shared" si="4"/>
        <v>11</v>
      </c>
      <c r="BB4">
        <f t="shared" si="5"/>
        <v>182</v>
      </c>
      <c r="BC4">
        <f t="shared" si="6"/>
        <v>152</v>
      </c>
      <c r="BD4">
        <f t="shared" si="7"/>
        <v>30</v>
      </c>
      <c r="BE4" s="17">
        <f>Table3[[#This Row],[GF]]/Table3[[#This Row],[GP]]</f>
        <v>3.3090909090909091</v>
      </c>
      <c r="BF4" s="17">
        <f>Table3[[#This Row],[GA]]/Table3[[#This Row],[GP]]</f>
        <v>2.7636363636363637</v>
      </c>
      <c r="BG4" s="17">
        <f>(Table3[[#This Row],[GF]]-Table3[[#This Row],[GA]])/Table3[[#This Row],[GP]]</f>
        <v>0.54545454545454541</v>
      </c>
      <c r="BH4" s="49" t="str">
        <f>_xlfn.CONCAT(TEXT(Table3[[#This Row],[W_H]], "0"), "-", TEXT(Table3[[#This Row],[RL_H]],"0"), "-", TEXT(Table3[[#This Row],[OTL_H]]+Table3[[#This Row],[SOL_H]], "0"))</f>
        <v>18-10-2</v>
      </c>
      <c r="BI4" s="49" t="str">
        <f>_xlfn.CONCAT(TEXT(Table3[[#This Row],[W_A]], "0"), "-", TEXT(Table3[[#This Row],[RL_A]],"0"), "-", TEXT(Table3[[#This Row],[OTL_A]]+Table3[[#This Row],[SOL_A]], "0"))</f>
        <v>16-7-2</v>
      </c>
      <c r="BJ4" s="49">
        <f>((2*(Table3[[#This Row],[W_H]]))+Table3[[#This Row],[OTL_H]]+Table3[[#This Row],[SOL_H]])/(2*Table3[[#This Row],[GP_H]])</f>
        <v>0.6333333333333333</v>
      </c>
      <c r="BK4" s="49">
        <f>((2*(Table3[[#This Row],[W_A]]))+Table3[[#This Row],[OTL_A]]+Table3[[#This Row],[SOL_A]])/(2*Table3[[#This Row],[GP_A]])</f>
        <v>0.68</v>
      </c>
      <c r="BL4" s="21">
        <f>(Table3[[#This Row],[W]]*$CG$3)+(Table3[[#This Row],[L]]*$CG$4)+(Table3[[#This Row],[GF]]*$CG$5)+(Table3[[#This Row],[GA]]*$CG$6)</f>
        <v>65.8</v>
      </c>
      <c r="BM4" s="21">
        <f>(82*(((Table3[[#This Row],[PTS%]]*$CG$3)+((1-Table3[[#This Row],[PTS%]])*$CG$4)+(Table3[[#This Row],[GF]]*$CG$5)+(Table3[[#This Row],[GA]]*$CG$6))/Table3[[#This Row],[GP]])) + (Table3[[#This Row],[W]]*$CG$3)+(Table3[[#This Row],[L]]*$CG$4)+(Table3[[#This Row],[GF]]*$CG$5)+(Table3[[#This Row],[GA]]*$CG$6)</f>
        <v>129.80608264462808</v>
      </c>
      <c r="BN4">
        <f>COUNTIFS(DataRegularSeason20242025!$D$3:$D$1315,$A4,DataRegularSeason20242025!$H$3:$H$1315, $A4)</f>
        <v>19</v>
      </c>
      <c r="BO4">
        <f>COUNTIFS(DataRegularSeason20242025!$E$3:$E$1315,$A4,DataRegularSeason20242025!$H$3:$H$1315, $A4)</f>
        <v>19</v>
      </c>
      <c r="BP4">
        <f t="shared" si="8"/>
        <v>38</v>
      </c>
      <c r="BQ4">
        <f t="shared" si="9"/>
        <v>6</v>
      </c>
      <c r="BR4">
        <f t="shared" si="10"/>
        <v>11</v>
      </c>
      <c r="BS4">
        <f t="shared" si="11"/>
        <v>17</v>
      </c>
      <c r="BV4">
        <v>1990</v>
      </c>
      <c r="BW4" t="str">
        <f>INDEX(Table2[AwayTeam], Table3[[#This Row],[Column2]])</f>
        <v>BUF</v>
      </c>
      <c r="BX4">
        <f>LARGE((Table2[[#This Row],[AwayTeam]]=Table3[[#This Row],[Teams]]), 1)</f>
        <v>0</v>
      </c>
      <c r="CA4" t="s">
        <v>1460</v>
      </c>
      <c r="CB4">
        <f>$CB$2-$CB$3</f>
        <v>147</v>
      </c>
      <c r="CF4" t="s">
        <v>1434</v>
      </c>
      <c r="CG4" s="21">
        <v>0.3</v>
      </c>
      <c r="CH4">
        <f>INDEX($AC$2:$AC$33,MATCH("CGY",$A$2:$A$33,0),1)</f>
        <v>29</v>
      </c>
      <c r="CJ4" s="21">
        <f>CG4*CH4</f>
        <v>8.6999999999999993</v>
      </c>
      <c r="CK4" s="15">
        <f>CJ4/$CJ$7</f>
        <v>0.14403973509933773</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44</v>
      </c>
      <c r="E5" s="15">
        <f>Table3[[#This Row],[Watched]]/Table3[[#This Row],[GP]]</f>
        <v>0.8</v>
      </c>
      <c r="F5">
        <f>COUNTIFS(DataRegularSeason20242025!$N$3:$N$1315,1,DataRegularSeason20242025!$D$3:$D$1315,$A5)</f>
        <v>27</v>
      </c>
      <c r="G5">
        <f>41-Table3[[#This Row],[GP_A]]</f>
        <v>14</v>
      </c>
      <c r="H5">
        <f>COUNTIFS(DataRegularSeason20242025!$E$3:$E$1315,$A5,DataRegularSeason20242025!$N$3:$N$1315,1)</f>
        <v>28</v>
      </c>
      <c r="I5">
        <f>41-Table3[[#This Row],[GP_H]]</f>
        <v>13</v>
      </c>
      <c r="J5">
        <f t="shared" si="0"/>
        <v>55</v>
      </c>
      <c r="K5">
        <f>82-Table3[[#This Row],[GP]]</f>
        <v>27</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 t="shared" si="1"/>
        <v>12</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 t="shared" si="2"/>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35</v>
      </c>
      <c r="AC5">
        <f>Table3[[#This Row],[L_A]]+Table3[[#This Row],[L_H]]</f>
        <v>20</v>
      </c>
      <c r="AD5">
        <f>Table3[[#This Row],[RW_A]]+Table3[[#This Row],[RW_H]]</f>
        <v>29</v>
      </c>
      <c r="AE5">
        <f>Table3[[#This Row],[RL_A]]+Table3[[#This Row],[RL_H]]</f>
        <v>18</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72</v>
      </c>
      <c r="AL5">
        <f>(3*(Table3[[#This Row],[RW_A]]+Table3[[#This Row],[RW_H]]))+(2*(Table3[[#This Row],[OTW_A]]+Table3[[#This Row],[SOW_A]]+Table3[[#This Row],[OTW_H]]+Table3[[#This Row],[SOW_H]]))+Table3[[#This Row],[OTL_A]]+Table3[[#This Row],[SOL_A]]+Table3[[#This Row],[OTL_H]]+Table3[[#This Row],[SOL_H]]</f>
        <v>101</v>
      </c>
      <c r="AM5" s="15">
        <f>Table3[[#This Row],[PTS]]/(2*Table3[[#This Row],[GP]])</f>
        <v>0.65454545454545454</v>
      </c>
      <c r="AN5" s="15">
        <f>Table3[[#This Row],[PTS2]]/(3*Table3[[#This Row],[GP]])</f>
        <v>0.61212121212121207</v>
      </c>
      <c r="AO5">
        <f>(2*Table3[[#This Row],[GR]])+Table3[[#This Row],[PTS]]</f>
        <v>126</v>
      </c>
      <c r="AP5">
        <f>(3*Table3[[#This Row],[GR]])+Table3[[#This Row],[PTS2]]</f>
        <v>182</v>
      </c>
      <c r="AQ5">
        <f>Table3[[#This Row],[PTS]]+(2 * Table3[[#This Row],[GR]] * Table3[[#This Row],[PTS%]])</f>
        <v>107.34545454545454</v>
      </c>
      <c r="AR5">
        <f>Table3[[#This Row],[PTS2]]+(3 * Table3[[#This Row],[GR]] * Table3[[#This Row],[PTS%2]])</f>
        <v>150.58181818181816</v>
      </c>
      <c r="AS5" s="20" t="str">
        <f>_xlfn.CONCAT(TEXT(Table3[[#This Row],[W]], "0"), "-", TEXT(Table3[[#This Row],[RL]],"0"), "-", TEXT(Table3[[#This Row],[OTL]]+Table3[[#This Row],[SOL]], "0"))</f>
        <v>35-18-2</v>
      </c>
      <c r="AT5">
        <f>COUNTIFS(DataRegularSeason20242025!$D$3:$D$1315,Table3[[#This Row],[Teams]],DataRegularSeason20242025!$K$3:$K$1315,0)</f>
        <v>1</v>
      </c>
      <c r="AU5">
        <f>SUMIF(DataRegularSeason20242025!$D$3:$D$1315,$A5, DataRegularSeason20242025!$J$3:$J$1315)</f>
        <v>88</v>
      </c>
      <c r="AV5">
        <f>SUMIF(DataRegularSeason20242025!$D$3:$D$1315,$A5, DataRegularSeason20242025!$K$3:$K$1315)</f>
        <v>75</v>
      </c>
      <c r="AW5">
        <f t="shared" si="3"/>
        <v>13</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 t="shared" si="4"/>
        <v>30</v>
      </c>
      <c r="BB5">
        <f t="shared" si="5"/>
        <v>182</v>
      </c>
      <c r="BC5">
        <f t="shared" si="6"/>
        <v>139</v>
      </c>
      <c r="BD5">
        <f t="shared" si="7"/>
        <v>43</v>
      </c>
      <c r="BE5" s="17">
        <f>Table3[[#This Row],[GF]]/Table3[[#This Row],[GP]]</f>
        <v>3.3090909090909091</v>
      </c>
      <c r="BF5" s="17">
        <f>Table3[[#This Row],[GA]]/Table3[[#This Row],[GP]]</f>
        <v>2.5272727272727273</v>
      </c>
      <c r="BG5" s="17">
        <f>(Table3[[#This Row],[GF]]-Table3[[#This Row],[GA]])/Table3[[#This Row],[GP]]</f>
        <v>0.78181818181818186</v>
      </c>
      <c r="BH5" s="49" t="str">
        <f>_xlfn.CONCAT(TEXT(Table3[[#This Row],[W_H]], "0"), "-", TEXT(Table3[[#This Row],[RL_H]],"0"), "-", TEXT(Table3[[#This Row],[OTL_H]]+Table3[[#This Row],[SOL_H]], "0"))</f>
        <v>20-7-1</v>
      </c>
      <c r="BI5" s="49" t="str">
        <f>_xlfn.CONCAT(TEXT(Table3[[#This Row],[W_A]], "0"), "-", TEXT(Table3[[#This Row],[RL_A]],"0"), "-", TEXT(Table3[[#This Row],[OTL_A]]+Table3[[#This Row],[SOL_A]], "0"))</f>
        <v>15-11-1</v>
      </c>
      <c r="BJ5" s="49">
        <f>((2*(Table3[[#This Row],[W_H]]))+Table3[[#This Row],[OTL_H]]+Table3[[#This Row],[SOL_H]])/(2*Table3[[#This Row],[GP_H]])</f>
        <v>0.7321428571428571</v>
      </c>
      <c r="BK5" s="49">
        <f>((2*(Table3[[#This Row],[W_A]]))+Table3[[#This Row],[OTL_A]]+Table3[[#This Row],[SOL_A]])/(2*Table3[[#This Row],[GP_A]])</f>
        <v>0.57407407407407407</v>
      </c>
      <c r="BL5" s="21">
        <f>(Table3[[#This Row],[W]]*$CG$3)+(Table3[[#This Row],[L]]*$CG$4)+(Table3[[#This Row],[GF]]*$CG$5)+(Table3[[#This Row],[GA]]*$CG$6)</f>
        <v>64.7</v>
      </c>
      <c r="BM5" s="21">
        <f>(82*(((Table3[[#This Row],[PTS%]]*$CG$3)+((1-Table3[[#This Row],[PTS%]])*$CG$4)+(Table3[[#This Row],[GF]]*$CG$5)+(Table3[[#This Row],[GA]]*$CG$6))/Table3[[#This Row],[GP]])) + (Table3[[#This Row],[W]]*$CG$3)+(Table3[[#This Row],[L]]*$CG$4)+(Table3[[#This Row],[GF]]*$CG$5)+(Table3[[#This Row],[GA]]*$CG$6)</f>
        <v>126.76790082644628</v>
      </c>
      <c r="BN5">
        <f>COUNTIFS(DataRegularSeason20242025!$D$3:$D$1315,$A5,DataRegularSeason20242025!$H$3:$H$1315, $A5)</f>
        <v>17</v>
      </c>
      <c r="BO5">
        <f>COUNTIFS(DataRegularSeason20242025!$E$3:$E$1315,$A5,DataRegularSeason20242025!$H$3:$H$1315, $A5)</f>
        <v>22</v>
      </c>
      <c r="BP5">
        <f t="shared" si="8"/>
        <v>39</v>
      </c>
      <c r="BQ5">
        <f t="shared" si="9"/>
        <v>10</v>
      </c>
      <c r="BR5">
        <f t="shared" si="10"/>
        <v>6</v>
      </c>
      <c r="BS5">
        <f t="shared" si="11"/>
        <v>16</v>
      </c>
      <c r="BV5">
        <v>1999</v>
      </c>
      <c r="BW5" t="str">
        <f>INDEX(Table2[AwayTeam], Table3[[#This Row],[Column2]])</f>
        <v>STL</v>
      </c>
      <c r="BX5">
        <f>LARGE((Table2[[#This Row],[AwayTeam]]=Table3[[#This Row],[Teams]]), 1)</f>
        <v>0</v>
      </c>
      <c r="CA5" t="s">
        <v>1462</v>
      </c>
      <c r="CB5">
        <f>SUM($BB$2:$BB$33)</f>
        <v>5362</v>
      </c>
      <c r="CF5" t="s">
        <v>73</v>
      </c>
      <c r="CG5" s="21">
        <v>0.15</v>
      </c>
      <c r="CH5">
        <f>INDEX($BB$2:$BB$33,MATCH("CGY",$A$2:$A$33,0),1)</f>
        <v>148</v>
      </c>
      <c r="CI5">
        <f>CH5/CH2</f>
        <v>2.6909090909090909</v>
      </c>
      <c r="CJ5" s="21">
        <f>CG5*CH5</f>
        <v>22.2</v>
      </c>
      <c r="CK5" s="15">
        <f>CJ5/$CJ$7</f>
        <v>0.36754966887417218</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28</v>
      </c>
      <c r="G6">
        <f>41-Table3[[#This Row],[GP_A]]</f>
        <v>13</v>
      </c>
      <c r="H6">
        <f>COUNTIFS(DataRegularSeason20242025!$E$3:$E$1315,$A6,DataRegularSeason20242025!$N$3:$N$1315,1)</f>
        <v>28</v>
      </c>
      <c r="I6">
        <f>41-Table3[[#This Row],[GP_H]]</f>
        <v>13</v>
      </c>
      <c r="J6">
        <f t="shared" si="0"/>
        <v>56</v>
      </c>
      <c r="K6">
        <f>82-Table3[[#This Row],[GP]]</f>
        <v>26</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33</v>
      </c>
      <c r="AC6">
        <f>Table3[[#This Row],[L_A]]+Table3[[#This Row],[L_H]]</f>
        <v>23</v>
      </c>
      <c r="AD6">
        <f>Table3[[#This Row],[RW_A]]+Table3[[#This Row],[RW_H]]</f>
        <v>30</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33-17-6</v>
      </c>
      <c r="AT6">
        <f>COUNTIFS(DataRegularSeason20242025!$D$3:$D$1315,Table3[[#This Row],[Teams]],DataRegularSeason20242025!$K$3:$K$1315,0)</f>
        <v>0</v>
      </c>
      <c r="AU6">
        <f>SUMIF(DataRegularSeason20242025!$D$3:$D$1315,$A6, DataRegularSeason20242025!$J$3:$J$1315)</f>
        <v>88</v>
      </c>
      <c r="AV6">
        <f>SUMIF(DataRegularSeason20242025!$D$3:$D$1315,$A6, DataRegularSeason20242025!$K$3:$K$1315)</f>
        <v>86</v>
      </c>
      <c r="AW6">
        <f t="shared" si="3"/>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 t="shared" si="4"/>
        <v>28</v>
      </c>
      <c r="BB6">
        <f t="shared" si="5"/>
        <v>185</v>
      </c>
      <c r="BC6">
        <f t="shared" si="6"/>
        <v>155</v>
      </c>
      <c r="BD6">
        <f t="shared" si="7"/>
        <v>30</v>
      </c>
      <c r="BE6" s="17">
        <f>Table3[[#This Row],[GF]]/Table3[[#This Row],[GP]]</f>
        <v>3.3035714285714284</v>
      </c>
      <c r="BF6" s="17">
        <f>Table3[[#This Row],[GA]]/Table3[[#This Row],[GP]]</f>
        <v>2.7678571428571428</v>
      </c>
      <c r="BG6" s="17">
        <f>(Table3[[#This Row],[GF]]-Table3[[#This Row],[GA]])/Table3[[#This Row],[GP]]</f>
        <v>0.5357142857142857</v>
      </c>
      <c r="BH6" s="49" t="str">
        <f>_xlfn.CONCAT(TEXT(Table3[[#This Row],[W_H]], "0"), "-", TEXT(Table3[[#This Row],[RL_H]],"0"), "-", TEXT(Table3[[#This Row],[OTL_H]]+Table3[[#This Row],[SOL_H]], "0"))</f>
        <v>19-6-3</v>
      </c>
      <c r="BI6" s="49" t="str">
        <f>_xlfn.CONCAT(TEXT(Table3[[#This Row],[W_A]], "0"), "-", TEXT(Table3[[#This Row],[RL_A]],"0"), "-", TEXT(Table3[[#This Row],[OTL_A]]+Table3[[#This Row],[SOL_A]], "0"))</f>
        <v>14-11-3</v>
      </c>
      <c r="BJ6" s="49">
        <f>((2*(Table3[[#This Row],[W_H]]))+Table3[[#This Row],[OTL_H]]+Table3[[#This Row],[SOL_H]])/(2*Table3[[#This Row],[GP_H]])</f>
        <v>0.7321428571428571</v>
      </c>
      <c r="BK6" s="49">
        <f>((2*(Table3[[#This Row],[W_A]]))+Table3[[#This Row],[OTL_A]]+Table3[[#This Row],[SOL_A]])/(2*Table3[[#This Row],[GP_A]])</f>
        <v>0.5535714285714286</v>
      </c>
      <c r="BL6" s="21">
        <f>(Table3[[#This Row],[W]]*$CG$3)+(Table3[[#This Row],[L]]*$CG$4)+(Table3[[#This Row],[GF]]*$CG$5)+(Table3[[#This Row],[GA]]*$CG$6)</f>
        <v>66.650000000000006</v>
      </c>
      <c r="BM6" s="21">
        <f>(82*(((Table3[[#This Row],[PTS%]]*$CG$3)+((1-Table3[[#This Row],[PTS%]])*$CG$4)+(Table3[[#This Row],[GF]]*$CG$5)+(Table3[[#This Row],[GA]]*$CG$6))/Table3[[#This Row],[GP]])) + (Table3[[#This Row],[W]]*$CG$3)+(Table3[[#This Row],[L]]*$CG$4)+(Table3[[#This Row],[GF]]*$CG$5)+(Table3[[#This Row],[GA]]*$CG$6)</f>
        <v>130.60790816326531</v>
      </c>
      <c r="BN6">
        <f>COUNTIFS(DataRegularSeason20242025!$D$3:$D$1315,$A6,DataRegularSeason20242025!$H$3:$H$1315, $A6)</f>
        <v>18</v>
      </c>
      <c r="BO6">
        <f>COUNTIFS(DataRegularSeason20242025!$E$3:$E$1315,$A6,DataRegularSeason20242025!$H$3:$H$1315, $A6)</f>
        <v>20</v>
      </c>
      <c r="BP6">
        <f t="shared" si="8"/>
        <v>38</v>
      </c>
      <c r="BQ6">
        <f t="shared" si="9"/>
        <v>10</v>
      </c>
      <c r="BR6">
        <f t="shared" si="10"/>
        <v>8</v>
      </c>
      <c r="BS6">
        <f t="shared" si="11"/>
        <v>18</v>
      </c>
      <c r="BV6">
        <v>2023</v>
      </c>
      <c r="BW6" t="str">
        <f>INDEX(Table2[AwayTeam], Table3[[#This Row],[Column2]])</f>
        <v>BOS</v>
      </c>
      <c r="BX6">
        <f>LARGE((Table2[[#This Row],[AwayTeam]]=Table3[[#This Row],[Teams]]), 1)</f>
        <v>0</v>
      </c>
      <c r="CA6" t="s">
        <v>1463</v>
      </c>
      <c r="CB6">
        <f>SUM($AT$2:$AT$33)+SUM($AX$2:$AX$33)</f>
        <v>107</v>
      </c>
      <c r="CF6" t="s">
        <v>74</v>
      </c>
      <c r="CG6" s="21">
        <v>0.1</v>
      </c>
      <c r="CH6">
        <f>INDEX($BC$2:$BC$33,MATCH("CGY",$A$2:$A$33,0),1)</f>
        <v>165</v>
      </c>
      <c r="CI6">
        <f>CH6/CH2</f>
        <v>3</v>
      </c>
      <c r="CJ6" s="21">
        <f>CG6*CH6</f>
        <v>16.5</v>
      </c>
      <c r="CK6" s="15">
        <f>CJ6/$CJ$7</f>
        <v>0.27317880794701987</v>
      </c>
    </row>
    <row r="7" spans="1:95" ht="16.5" thickTop="1" thickBot="1" x14ac:dyDescent="0.3">
      <c r="A7" t="s">
        <v>18</v>
      </c>
      <c r="B7" t="s">
        <v>98</v>
      </c>
      <c r="C7" t="s">
        <v>81</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0.8545454545454545</v>
      </c>
      <c r="F7">
        <f>COUNTIFS(DataRegularSeason20242025!$N$3:$N$1315,1,DataRegularSeason20242025!$D$3:$D$1315,$A7)</f>
        <v>25</v>
      </c>
      <c r="G7">
        <f>41-Table3[[#This Row],[GP_A]]</f>
        <v>16</v>
      </c>
      <c r="H7">
        <f>COUNTIFS(DataRegularSeason20242025!$E$3:$E$1315,$A7,DataRegularSeason20242025!$N$3:$N$1315,1)</f>
        <v>30</v>
      </c>
      <c r="I7">
        <f>41-Table3[[#This Row],[GP_H]]</f>
        <v>11</v>
      </c>
      <c r="J7">
        <f t="shared" si="0"/>
        <v>55</v>
      </c>
      <c r="K7">
        <f>82-Table3[[#This Row],[GP]]</f>
        <v>27</v>
      </c>
      <c r="L7">
        <f>COUNTIFS(DataRegularSeason20242025!$D$3:$D$1315,$A7, DataRegularSeason20242025!$L$3:$L$1315, $A7,DataRegularSeason20242025!$N$3:$N$1315,1)</f>
        <v>15</v>
      </c>
      <c r="M7">
        <f>COUNTIFS(DataRegularSeason20242025!$D$3:$D$1315,$A7, DataRegularSeason20242025!$L$3:$L$1315, $A7,DataRegularSeason20242025!$N$3:$N$1315,1,DataRegularSeason20242025!$M$3:$M$1315,"REG")</f>
        <v>13</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 t="shared" si="1"/>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34</v>
      </c>
      <c r="AC7">
        <f>Table3[[#This Row],[L_A]]+Table3[[#This Row],[L_H]]</f>
        <v>21</v>
      </c>
      <c r="AD7">
        <f>Table3[[#This Row],[RW_A]]+Table3[[#This Row],[RW_H]]</f>
        <v>29</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99</v>
      </c>
      <c r="AM7" s="15">
        <f>Table3[[#This Row],[PTS]]/(2*Table3[[#This Row],[GP]])</f>
        <v>0.63636363636363635</v>
      </c>
      <c r="AN7" s="15">
        <f>Table3[[#This Row],[PTS2]]/(3*Table3[[#This Row],[GP]])</f>
        <v>0.6</v>
      </c>
      <c r="AO7">
        <f>(2*Table3[[#This Row],[GR]])+Table3[[#This Row],[PTS]]</f>
        <v>124</v>
      </c>
      <c r="AP7">
        <f>(3*Table3[[#This Row],[GR]])+Table3[[#This Row],[PTS2]]</f>
        <v>180</v>
      </c>
      <c r="AQ7">
        <f>Table3[[#This Row],[PTS]]+(2 * Table3[[#This Row],[GR]] * Table3[[#This Row],[PTS%]])</f>
        <v>104.36363636363636</v>
      </c>
      <c r="AR7">
        <f>Table3[[#This Row],[PTS2]]+(3 * Table3[[#This Row],[GR]] * Table3[[#This Row],[PTS%2]])</f>
        <v>147.6</v>
      </c>
      <c r="AS7" s="20" t="str">
        <f>_xlfn.CONCAT(TEXT(Table3[[#This Row],[W]], "0"), "-", TEXT(Table3[[#This Row],[RL]],"0"), "-", TEXT(Table3[[#This Row],[OTL]]+Table3[[#This Row],[SOL]], "0"))</f>
        <v>34-19-2</v>
      </c>
      <c r="AT7">
        <f>COUNTIFS(DataRegularSeason20242025!$D$3:$D$1315,Table3[[#This Row],[Teams]],DataRegularSeason20242025!$K$3:$K$1315,0)</f>
        <v>0</v>
      </c>
      <c r="AU7">
        <f>SUMIF(DataRegularSeason20242025!$D$3:$D$1315,$A7, DataRegularSeason20242025!$J$3:$J$1315)</f>
        <v>81</v>
      </c>
      <c r="AV7">
        <f>SUMIF(DataRegularSeason20242025!$D$3:$D$1315,$A7, DataRegularSeason20242025!$K$3:$K$1315)</f>
        <v>74</v>
      </c>
      <c r="AW7">
        <f t="shared" si="3"/>
        <v>7</v>
      </c>
      <c r="AX7">
        <f>COUNTIFS(DataRegularSeason20242025!$E$3:$E$1315,Table3[[#This Row],[Teams]],DataRegularSeason20242025!$J$3:$J$1315,0)</f>
        <v>2</v>
      </c>
      <c r="AY7">
        <f>SUMIF(DataRegularSeason20242025!$E$3:$E$1315,$A7,DataRegularSeason20242025!$K$3:$K$1315)</f>
        <v>89</v>
      </c>
      <c r="AZ7">
        <f>SUMIF(DataRegularSeason20242025!$E$3:$E$1315,$A7,DataRegularSeason20242025!$J$3:$J$1315)</f>
        <v>81</v>
      </c>
      <c r="BA7">
        <f t="shared" si="4"/>
        <v>8</v>
      </c>
      <c r="BB7">
        <f t="shared" si="5"/>
        <v>170</v>
      </c>
      <c r="BC7">
        <f t="shared" si="6"/>
        <v>155</v>
      </c>
      <c r="BD7">
        <f t="shared" si="7"/>
        <v>15</v>
      </c>
      <c r="BE7" s="17">
        <f>Table3[[#This Row],[GF]]/Table3[[#This Row],[GP]]</f>
        <v>3.0909090909090908</v>
      </c>
      <c r="BF7" s="17">
        <f>Table3[[#This Row],[GA]]/Table3[[#This Row],[GP]]</f>
        <v>2.8181818181818183</v>
      </c>
      <c r="BG7" s="17">
        <f>(Table3[[#This Row],[GF]]-Table3[[#This Row],[GA]])/Table3[[#This Row],[GP]]</f>
        <v>0.27272727272727271</v>
      </c>
      <c r="BH7" s="49" t="str">
        <f>_xlfn.CONCAT(TEXT(Table3[[#This Row],[W_H]], "0"), "-", TEXT(Table3[[#This Row],[RL_H]],"0"), "-", TEXT(Table3[[#This Row],[OTL_H]]+Table3[[#This Row],[SOL_H]], "0"))</f>
        <v>19-11-0</v>
      </c>
      <c r="BI7" s="49" t="str">
        <f>_xlfn.CONCAT(TEXT(Table3[[#This Row],[W_A]], "0"), "-", TEXT(Table3[[#This Row],[RL_A]],"0"), "-", TEXT(Table3[[#This Row],[OTL_A]]+Table3[[#This Row],[SOL_A]], "0"))</f>
        <v>15-8-2</v>
      </c>
      <c r="BJ7" s="49">
        <f>((2*(Table3[[#This Row],[W_H]]))+Table3[[#This Row],[OTL_H]]+Table3[[#This Row],[SOL_H]])/(2*Table3[[#This Row],[GP_H]])</f>
        <v>0.6333333333333333</v>
      </c>
      <c r="BK7" s="49">
        <f>((2*(Table3[[#This Row],[W_A]]))+Table3[[#This Row],[OTL_A]]+Table3[[#This Row],[SOL_A]])/(2*Table3[[#This Row],[GP_A]])</f>
        <v>0.64</v>
      </c>
      <c r="BL7" s="21">
        <f>(Table3[[#This Row],[W]]*$CG$3)+(Table3[[#This Row],[L]]*$CG$4)+(Table3[[#This Row],[GF]]*$CG$5)+(Table3[[#This Row],[GA]]*$CG$6)</f>
        <v>64.3</v>
      </c>
      <c r="BM7" s="21">
        <f>(82*(((Table3[[#This Row],[PTS%]]*$CG$3)+((1-Table3[[#This Row],[PTS%]])*$CG$4)+(Table3[[#This Row],[GF]]*$CG$5)+(Table3[[#This Row],[GA]]*$CG$6))/Table3[[#This Row],[GP]])) + (Table3[[#This Row],[W]]*$CG$3)+(Table3[[#This Row],[L]]*$CG$4)+(Table3[[#This Row],[GF]]*$CG$5)+(Table3[[#This Row],[GA]]*$CG$6)</f>
        <v>126.06429752066116</v>
      </c>
      <c r="BN7">
        <f>COUNTIFS(DataRegularSeason20242025!$D$3:$D$1315,$A7,DataRegularSeason20242025!$H$3:$H$1315, $A7)</f>
        <v>18</v>
      </c>
      <c r="BO7">
        <f>COUNTIFS(DataRegularSeason20242025!$E$3:$E$1315,$A7,DataRegularSeason20242025!$H$3:$H$1315, $A7)</f>
        <v>24</v>
      </c>
      <c r="BP7">
        <f t="shared" si="8"/>
        <v>42</v>
      </c>
      <c r="BQ7">
        <f t="shared" si="9"/>
        <v>7</v>
      </c>
      <c r="BR7">
        <f t="shared" si="10"/>
        <v>6</v>
      </c>
      <c r="BS7">
        <f t="shared" si="11"/>
        <v>13</v>
      </c>
      <c r="BV7">
        <v>1967</v>
      </c>
      <c r="BW7" t="str">
        <f>INDEX(Table2[AwayTeam], Table3[[#This Row],[Column2]])</f>
        <v>CHI</v>
      </c>
      <c r="BX7">
        <f>LARGE((Table2[[#This Row],[AwayTeam]]=Table3[[#This Row],[Teams]]), 1)</f>
        <v>0</v>
      </c>
      <c r="CA7" t="s">
        <v>1464</v>
      </c>
      <c r="CB7">
        <f>SUM($AF$2:$AF$33)</f>
        <v>132</v>
      </c>
      <c r="CI7" s="22">
        <f>MAX(CG4,CG3*INDEX($AM$2:$AM$33,MATCH("CGY",$A$2:$A$33,0),1))+(CG5*CI5)+(CG6*CI6)</f>
        <v>1.0036363636363637</v>
      </c>
      <c r="CJ7" s="106">
        <f>SUM(CJ3:CJ6)</f>
        <v>60.4</v>
      </c>
    </row>
    <row r="8" spans="1:95" ht="15.75" thickTop="1" x14ac:dyDescent="0.25">
      <c r="A8" t="s">
        <v>44</v>
      </c>
      <c r="B8" t="s">
        <v>98</v>
      </c>
      <c r="C8" t="s">
        <v>99</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0.8928571428571429</v>
      </c>
      <c r="F8">
        <f>COUNTIFS(DataRegularSeason20242025!$N$3:$N$1315,1,DataRegularSeason20242025!$D$3:$D$1315,$A8)</f>
        <v>28</v>
      </c>
      <c r="G8">
        <f>41-Table3[[#This Row],[GP_A]]</f>
        <v>13</v>
      </c>
      <c r="H8">
        <f>COUNTIFS(DataRegularSeason20242025!$E$3:$E$1315,$A8,DataRegularSeason20242025!$N$3:$N$1315,1)</f>
        <v>28</v>
      </c>
      <c r="I8">
        <f>41-Table3[[#This Row],[GP_H]]</f>
        <v>13</v>
      </c>
      <c r="J8">
        <f t="shared" si="0"/>
        <v>56</v>
      </c>
      <c r="K8">
        <f>82-Table3[[#This Row],[GP]]</f>
        <v>26</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16</v>
      </c>
      <c r="Q8">
        <f>COUNTIFS(DataRegularSeason20242025!$D$3:$D$1315,$A8, DataRegularSeason20242025!$S$3:$S$1315, $A8,DataRegularSeason20242025!$M$3:$M$1315,"REG")</f>
        <v>13</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 t="shared" si="2"/>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33</v>
      </c>
      <c r="AC8">
        <f>Table3[[#This Row],[L_A]]+Table3[[#This Row],[L_H]]</f>
        <v>23</v>
      </c>
      <c r="AD8">
        <f>Table3[[#This Row],[RW_A]]+Table3[[#This Row],[RW_H]]</f>
        <v>29</v>
      </c>
      <c r="AE8">
        <f>Table3[[#This Row],[RL_A]]+Table3[[#This Row],[RL_H]]</f>
        <v>19</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70</v>
      </c>
      <c r="AL8">
        <f>(3*(Table3[[#This Row],[RW_A]]+Table3[[#This Row],[RW_H]]))+(2*(Table3[[#This Row],[OTW_A]]+Table3[[#This Row],[SOW_A]]+Table3[[#This Row],[OTW_H]]+Table3[[#This Row],[SOW_H]]))+Table3[[#This Row],[OTL_A]]+Table3[[#This Row],[SOL_A]]+Table3[[#This Row],[OTL_H]]+Table3[[#This Row],[SOL_H]]</f>
        <v>99</v>
      </c>
      <c r="AM8" s="15">
        <f>Table3[[#This Row],[PTS]]/(2*Table3[[#This Row],[GP]])</f>
        <v>0.625</v>
      </c>
      <c r="AN8" s="15">
        <f>Table3[[#This Row],[PTS2]]/(3*Table3[[#This Row],[GP]])</f>
        <v>0.5892857142857143</v>
      </c>
      <c r="AO8">
        <f>(2*Table3[[#This Row],[GR]])+Table3[[#This Row],[PTS]]</f>
        <v>122</v>
      </c>
      <c r="AP8">
        <f>(3*Table3[[#This Row],[GR]])+Table3[[#This Row],[PTS2]]</f>
        <v>177</v>
      </c>
      <c r="AQ8">
        <f>Table3[[#This Row],[PTS]]+(2 * Table3[[#This Row],[GR]] * Table3[[#This Row],[PTS%]])</f>
        <v>102.5</v>
      </c>
      <c r="AR8">
        <f>Table3[[#This Row],[PTS2]]+(3 * Table3[[#This Row],[GR]] * Table3[[#This Row],[PTS%2]])</f>
        <v>144.96428571428572</v>
      </c>
      <c r="AS8" s="20" t="str">
        <f>_xlfn.CONCAT(TEXT(Table3[[#This Row],[W]], "0"), "-", TEXT(Table3[[#This Row],[RL]],"0"), "-", TEXT(Table3[[#This Row],[OTL]]+Table3[[#This Row],[SOL]], "0"))</f>
        <v>33-19-4</v>
      </c>
      <c r="AT8">
        <f>COUNTIFS(DataRegularSeason20242025!$D$3:$D$1315,Table3[[#This Row],[Teams]],DataRegularSeason20242025!$K$3:$K$1315,0)</f>
        <v>1</v>
      </c>
      <c r="AU8">
        <f>SUMIF(DataRegularSeason20242025!$D$3:$D$1315,$A8, DataRegularSeason20242025!$J$3:$J$1315)</f>
        <v>76</v>
      </c>
      <c r="AV8">
        <f>SUMIF(DataRegularSeason20242025!$D$3:$D$1315,$A8, DataRegularSeason20242025!$K$3:$K$1315)</f>
        <v>82</v>
      </c>
      <c r="AW8">
        <f t="shared" si="3"/>
        <v>-6</v>
      </c>
      <c r="AX8">
        <f>COUNTIFS(DataRegularSeason20242025!$E$3:$E$1315,Table3[[#This Row],[Teams]],DataRegularSeason20242025!$J$3:$J$1315,0)</f>
        <v>3</v>
      </c>
      <c r="AY8">
        <f>SUMIF(DataRegularSeason20242025!$E$3:$E$1315,$A8,DataRegularSeason20242025!$K$3:$K$1315)</f>
        <v>108</v>
      </c>
      <c r="AZ8">
        <f>SUMIF(DataRegularSeason20242025!$E$3:$E$1315,$A8,DataRegularSeason20242025!$J$3:$J$1315)</f>
        <v>72</v>
      </c>
      <c r="BA8">
        <f t="shared" si="4"/>
        <v>36</v>
      </c>
      <c r="BB8">
        <f t="shared" si="5"/>
        <v>184</v>
      </c>
      <c r="BC8">
        <f t="shared" si="6"/>
        <v>154</v>
      </c>
      <c r="BD8">
        <f t="shared" si="7"/>
        <v>30</v>
      </c>
      <c r="BE8" s="17">
        <f>Table3[[#This Row],[GF]]/Table3[[#This Row],[GP]]</f>
        <v>3.2857142857142856</v>
      </c>
      <c r="BF8" s="17">
        <f>Table3[[#This Row],[GA]]/Table3[[#This Row],[GP]]</f>
        <v>2.75</v>
      </c>
      <c r="BG8" s="17">
        <f>(Table3[[#This Row],[GF]]-Table3[[#This Row],[GA]])/Table3[[#This Row],[GP]]</f>
        <v>0.5357142857142857</v>
      </c>
      <c r="BH8" s="49" t="str">
        <f>_xlfn.CONCAT(TEXT(Table3[[#This Row],[W_H]], "0"), "-", TEXT(Table3[[#This Row],[RL_H]],"0"), "-", TEXT(Table3[[#This Row],[OTL_H]]+Table3[[#This Row],[SOL_H]], "0"))</f>
        <v>21-6-1</v>
      </c>
      <c r="BI8" s="49" t="str">
        <f>_xlfn.CONCAT(TEXT(Table3[[#This Row],[W_A]], "0"), "-", TEXT(Table3[[#This Row],[RL_A]],"0"), "-", TEXT(Table3[[#This Row],[OTL_A]]+Table3[[#This Row],[SOL_A]], "0"))</f>
        <v>12-13-3</v>
      </c>
      <c r="BJ8" s="49">
        <f>((2*(Table3[[#This Row],[W_H]]))+Table3[[#This Row],[OTL_H]]+Table3[[#This Row],[SOL_H]])/(2*Table3[[#This Row],[GP_H]])</f>
        <v>0.7678571428571429</v>
      </c>
      <c r="BK8" s="49">
        <f>((2*(Table3[[#This Row],[W_A]]))+Table3[[#This Row],[OTL_A]]+Table3[[#This Row],[SOL_A]])/(2*Table3[[#This Row],[GP_A]])</f>
        <v>0.48214285714285715</v>
      </c>
      <c r="BL8" s="21">
        <f>(Table3[[#This Row],[W]]*$CG$3)+(Table3[[#This Row],[L]]*$CG$4)+(Table3[[#This Row],[GF]]*$CG$5)+(Table3[[#This Row],[GA]]*$CG$6)</f>
        <v>66.400000000000006</v>
      </c>
      <c r="BM8" s="21">
        <f>(82*(((Table3[[#This Row],[PTS%]]*$CG$3)+((1-Table3[[#This Row],[PTS%]])*$CG$4)+(Table3[[#This Row],[GF]]*$CG$5)+(Table3[[#This Row],[GA]]*$CG$6))/Table3[[#This Row],[GP]])) + (Table3[[#This Row],[W]]*$CG$3)+(Table3[[#This Row],[L]]*$CG$4)+(Table3[[#This Row],[GF]]*$CG$5)+(Table3[[#This Row],[GA]]*$CG$6)</f>
        <v>129.98660714285714</v>
      </c>
      <c r="BN8">
        <f>COUNTIFS(DataRegularSeason20242025!$D$3:$D$1315,$A8,DataRegularSeason20242025!$H$3:$H$1315, $A8)</f>
        <v>17</v>
      </c>
      <c r="BO8">
        <f>COUNTIFS(DataRegularSeason20242025!$E$3:$E$1315,$A8,DataRegularSeason20242025!$H$3:$H$1315, $A8)</f>
        <v>22</v>
      </c>
      <c r="BP8">
        <f t="shared" si="8"/>
        <v>39</v>
      </c>
      <c r="BQ8">
        <f t="shared" si="9"/>
        <v>11</v>
      </c>
      <c r="BR8">
        <f t="shared" si="10"/>
        <v>6</v>
      </c>
      <c r="BS8">
        <f t="shared" si="11"/>
        <v>17</v>
      </c>
      <c r="BV8">
        <v>2006</v>
      </c>
      <c r="BW8" t="str">
        <f>INDEX(Table2[AwayTeam], Table3[[#This Row],[Column2]])</f>
        <v>TOR</v>
      </c>
      <c r="BX8">
        <f>LARGE((Table2[[#This Row],[AwayTeam]]=Table3[[#This Row],[Teams]]), 1)</f>
        <v>0</v>
      </c>
      <c r="CA8" t="s">
        <v>1465</v>
      </c>
      <c r="CB8">
        <f>SUM($AH$2:$AH$33)</f>
        <v>46</v>
      </c>
      <c r="CH8" t="s">
        <v>1475</v>
      </c>
      <c r="CI8" s="22">
        <f>CI7*82</f>
        <v>82.298181818181817</v>
      </c>
      <c r="CJ8" s="21">
        <f>CJ7+((82-CH2)*CI7)</f>
        <v>87.49818181818182</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49</v>
      </c>
      <c r="E9" s="15">
        <f>Table3[[#This Row],[Watched]]/Table3[[#This Row],[GP]]</f>
        <v>0.875</v>
      </c>
      <c r="F9">
        <f>COUNTIFS(DataRegularSeason20242025!$N$3:$N$1315,1,DataRegularSeason20242025!$D$3:$D$1315,$A9)</f>
        <v>30</v>
      </c>
      <c r="G9">
        <f>41-Table3[[#This Row],[GP_A]]</f>
        <v>11</v>
      </c>
      <c r="H9">
        <f>COUNTIFS(DataRegularSeason20242025!$E$3:$E$1315,$A9,DataRegularSeason20242025!$N$3:$N$1315,1)</f>
        <v>26</v>
      </c>
      <c r="I9">
        <f>41-Table3[[#This Row],[GP_H]]</f>
        <v>15</v>
      </c>
      <c r="J9">
        <f t="shared" si="0"/>
        <v>56</v>
      </c>
      <c r="K9">
        <f>82-Table3[[#This Row],[GP]]</f>
        <v>26</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 t="shared" si="1"/>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13</v>
      </c>
      <c r="U9">
        <f>COUNTIFS(DataRegularSeason20242025!$E$3:$E$1315,$A9, DataRegularSeason20242025!$L$3:$L$1315, $A9,DataRegularSeason20242025!$N$3:$N$1315,1,DataRegularSeason20242025!$M$3:$M$1315,"REG")</f>
        <v>10</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 t="shared" si="2"/>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33</v>
      </c>
      <c r="AC9">
        <f>Table3[[#This Row],[L_A]]+Table3[[#This Row],[L_H]]</f>
        <v>23</v>
      </c>
      <c r="AD9">
        <f>Table3[[#This Row],[RW_A]]+Table3[[#This Row],[RW_H]]</f>
        <v>27</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70</v>
      </c>
      <c r="AL9">
        <f>(3*(Table3[[#This Row],[RW_A]]+Table3[[#This Row],[RW_H]]))+(2*(Table3[[#This Row],[OTW_A]]+Table3[[#This Row],[SOW_A]]+Table3[[#This Row],[OTW_H]]+Table3[[#This Row],[SOW_H]]))+Table3[[#This Row],[OTL_A]]+Table3[[#This Row],[SOL_A]]+Table3[[#This Row],[OTL_H]]+Table3[[#This Row],[SOL_H]]</f>
        <v>97</v>
      </c>
      <c r="AM9" s="15">
        <f>Table3[[#This Row],[PTS]]/(2*Table3[[#This Row],[GP]])</f>
        <v>0.625</v>
      </c>
      <c r="AN9" s="15">
        <f>Table3[[#This Row],[PTS2]]/(3*Table3[[#This Row],[GP]])</f>
        <v>0.57738095238095233</v>
      </c>
      <c r="AO9">
        <f>(2*Table3[[#This Row],[GR]])+Table3[[#This Row],[PTS]]</f>
        <v>122</v>
      </c>
      <c r="AP9">
        <f>(3*Table3[[#This Row],[GR]])+Table3[[#This Row],[PTS2]]</f>
        <v>175</v>
      </c>
      <c r="AQ9">
        <f>Table3[[#This Row],[PTS]]+(2 * Table3[[#This Row],[GR]] * Table3[[#This Row],[PTS%]])</f>
        <v>102.5</v>
      </c>
      <c r="AR9">
        <f>Table3[[#This Row],[PTS2]]+(3 * Table3[[#This Row],[GR]] * Table3[[#This Row],[PTS%2]])</f>
        <v>142.03571428571428</v>
      </c>
      <c r="AS9" s="20" t="str">
        <f>_xlfn.CONCAT(TEXT(Table3[[#This Row],[W]], "0"), "-", TEXT(Table3[[#This Row],[RL]],"0"), "-", TEXT(Table3[[#This Row],[OTL]]+Table3[[#This Row],[SOL]], "0"))</f>
        <v>33-19-4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 t="shared" si="3"/>
        <v>18</v>
      </c>
      <c r="AX9">
        <f>COUNTIFS(DataRegularSeason20242025!$E$3:$E$1315,Table3[[#This Row],[Teams]],DataRegularSeason20242025!$J$3:$J$1315,0)</f>
        <v>1</v>
      </c>
      <c r="AY9">
        <f>SUMIF(DataRegularSeason20242025!$E$3:$E$1315,$A9,DataRegularSeason20242025!$K$3:$K$1315)</f>
        <v>70</v>
      </c>
      <c r="AZ9">
        <f>SUMIF(DataRegularSeason20242025!$E$3:$E$1315,$A9,DataRegularSeason20242025!$J$3:$J$1315)</f>
        <v>84</v>
      </c>
      <c r="BA9">
        <f t="shared" si="4"/>
        <v>-14</v>
      </c>
      <c r="BB9">
        <f t="shared" si="5"/>
        <v>163</v>
      </c>
      <c r="BC9">
        <f t="shared" si="6"/>
        <v>159</v>
      </c>
      <c r="BD9">
        <f t="shared" si="7"/>
        <v>4</v>
      </c>
      <c r="BE9" s="17">
        <f>Table3[[#This Row],[GF]]/Table3[[#This Row],[GP]]</f>
        <v>2.9107142857142856</v>
      </c>
      <c r="BF9" s="17">
        <f>Table3[[#This Row],[GA]]/Table3[[#This Row],[GP]]</f>
        <v>2.8392857142857144</v>
      </c>
      <c r="BG9" s="17">
        <f>(Table3[[#This Row],[GF]]-Table3[[#This Row],[GA]])/Table3[[#This Row],[GP]]</f>
        <v>7.1428571428571425E-2</v>
      </c>
      <c r="BH9" s="49" t="str">
        <f>_xlfn.CONCAT(TEXT(Table3[[#This Row],[W_H]], "0"), "-", TEXT(Table3[[#This Row],[RL_H]],"0"), "-", TEXT(Table3[[#This Row],[OTL_H]]+Table3[[#This Row],[SOL_H]], "0"))</f>
        <v>13-12-1</v>
      </c>
      <c r="BI9" s="49" t="str">
        <f>_xlfn.CONCAT(TEXT(Table3[[#This Row],[W_A]], "0"), "-", TEXT(Table3[[#This Row],[RL_A]],"0"), "-", TEXT(Table3[[#This Row],[OTL_A]]+Table3[[#This Row],[SOL_A]], "0"))</f>
        <v>20-7-3</v>
      </c>
      <c r="BJ9" s="49">
        <f>((2*(Table3[[#This Row],[W_H]]))+Table3[[#This Row],[OTL_H]]+Table3[[#This Row],[SOL_H]])/(2*Table3[[#This Row],[GP_H]])</f>
        <v>0.51923076923076927</v>
      </c>
      <c r="BK9" s="49">
        <f>((2*(Table3[[#This Row],[W_A]]))+Table3[[#This Row],[OTL_A]]+Table3[[#This Row],[SOL_A]])/(2*Table3[[#This Row],[GP_A]])</f>
        <v>0.71666666666666667</v>
      </c>
      <c r="BL9" s="21">
        <f>(Table3[[#This Row],[W]]*$CG$3)+(Table3[[#This Row],[L]]*$CG$4)+(Table3[[#This Row],[GF]]*$CG$5)+(Table3[[#This Row],[GA]]*$CG$6)</f>
        <v>63.749999999999993</v>
      </c>
      <c r="BM9" s="21">
        <f>(82*(((Table3[[#This Row],[PTS%]]*$CG$3)+((1-Table3[[#This Row],[PTS%]])*$CG$4)+(Table3[[#This Row],[GF]]*$CG$5)+(Table3[[#This Row],[GA]]*$CG$6))/Table3[[#This Row],[GP]])) + (Table3[[#This Row],[W]]*$CG$3)+(Table3[[#This Row],[L]]*$CG$4)+(Table3[[#This Row],[GF]]*$CG$5)+(Table3[[#This Row],[GA]]*$CG$6)</f>
        <v>123.45625000000003</v>
      </c>
      <c r="BN9">
        <f>COUNTIFS(DataRegularSeason20242025!$D$3:$D$1315,$A9,DataRegularSeason20242025!$H$3:$H$1315, $A9)</f>
        <v>23</v>
      </c>
      <c r="BO9">
        <f>COUNTIFS(DataRegularSeason20242025!$E$3:$E$1315,$A9,DataRegularSeason20242025!$H$3:$H$1315, $A9)</f>
        <v>20</v>
      </c>
      <c r="BP9">
        <f t="shared" si="8"/>
        <v>43</v>
      </c>
      <c r="BQ9">
        <f t="shared" si="9"/>
        <v>7</v>
      </c>
      <c r="BR9">
        <f t="shared" si="10"/>
        <v>6</v>
      </c>
      <c r="BS9">
        <f t="shared" si="11"/>
        <v>13</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55</v>
      </c>
      <c r="E10" s="15">
        <f>Table3[[#This Row],[Watched]]/Table3[[#This Row],[GP]]</f>
        <v>0.96491228070175439</v>
      </c>
      <c r="F10">
        <f>COUNTIFS(DataRegularSeason20242025!$N$3:$N$1315,1,DataRegularSeason20242025!$D$3:$D$1315,$A10)</f>
        <v>29</v>
      </c>
      <c r="G10">
        <f>41-Table3[[#This Row],[GP_A]]</f>
        <v>12</v>
      </c>
      <c r="H10">
        <f>COUNTIFS(DataRegularSeason20242025!$E$3:$E$1315,$A10,DataRegularSeason20242025!$N$3:$N$1315,1)</f>
        <v>28</v>
      </c>
      <c r="I10">
        <f>41-Table3[[#This Row],[GP_H]]</f>
        <v>13</v>
      </c>
      <c r="J10">
        <f t="shared" si="0"/>
        <v>57</v>
      </c>
      <c r="K10">
        <f>82-Table3[[#This Row],[GP]]</f>
        <v>25</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 t="shared" si="2"/>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34</v>
      </c>
      <c r="AC10">
        <f>Table3[[#This Row],[L_A]]+Table3[[#This Row],[L_H]]</f>
        <v>23</v>
      </c>
      <c r="AD10">
        <f>Table3[[#This Row],[RW_A]]+Table3[[#This Row],[RW_H]]</f>
        <v>28</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71</v>
      </c>
      <c r="AL10">
        <f>(3*(Table3[[#This Row],[RW_A]]+Table3[[#This Row],[RW_H]]))+(2*(Table3[[#This Row],[OTW_A]]+Table3[[#This Row],[SOW_A]]+Table3[[#This Row],[OTW_H]]+Table3[[#This Row],[SOW_H]]))+Table3[[#This Row],[OTL_A]]+Table3[[#This Row],[SOL_A]]+Table3[[#This Row],[OTL_H]]+Table3[[#This Row],[SOL_H]]</f>
        <v>99</v>
      </c>
      <c r="AM10" s="15">
        <f>Table3[[#This Row],[PTS]]/(2*Table3[[#This Row],[GP]])</f>
        <v>0.6228070175438597</v>
      </c>
      <c r="AN10" s="15">
        <f>Table3[[#This Row],[PTS2]]/(3*Table3[[#This Row],[GP]])</f>
        <v>0.57894736842105265</v>
      </c>
      <c r="AO10">
        <f>(2*Table3[[#This Row],[GR]])+Table3[[#This Row],[PTS]]</f>
        <v>121</v>
      </c>
      <c r="AP10">
        <f>(3*Table3[[#This Row],[GR]])+Table3[[#This Row],[PTS2]]</f>
        <v>174</v>
      </c>
      <c r="AQ10">
        <f>Table3[[#This Row],[PTS]]+(2 * Table3[[#This Row],[GR]] * Table3[[#This Row],[PTS%]])</f>
        <v>102.14035087719299</v>
      </c>
      <c r="AR10">
        <f>Table3[[#This Row],[PTS2]]+(3 * Table3[[#This Row],[GR]] * Table3[[#This Row],[PTS%2]])</f>
        <v>142.42105263157896</v>
      </c>
      <c r="AS10" s="20" t="str">
        <f>_xlfn.CONCAT(TEXT(Table3[[#This Row],[W]], "0"), "-", TEXT(Table3[[#This Row],[RL]],"0"), "-", TEXT(Table3[[#This Row],[OTL]]+Table3[[#This Row],[SOL]], "0"))</f>
        <v>34-20-3</v>
      </c>
      <c r="AT10">
        <f>COUNTIFS(DataRegularSeason20242025!$D$3:$D$1315,Table3[[#This Row],[Teams]],DataRegularSeason20242025!$K$3:$K$1315,0)</f>
        <v>0</v>
      </c>
      <c r="AU10">
        <f>SUMIF(DataRegularSeason20242025!$D$3:$D$1315,$A10, DataRegularSeason20242025!$J$3:$J$1315)</f>
        <v>100</v>
      </c>
      <c r="AV10">
        <f>SUMIF(DataRegularSeason20242025!$D$3:$D$1315,$A10, DataRegularSeason20242025!$K$3:$K$1315)</f>
        <v>89</v>
      </c>
      <c r="AW10">
        <f t="shared" si="3"/>
        <v>11</v>
      </c>
      <c r="AX10">
        <f>COUNTIFS(DataRegularSeason20242025!$E$3:$E$1315,Table3[[#This Row],[Teams]],DataRegularSeason20242025!$J$3:$J$1315,0)</f>
        <v>4</v>
      </c>
      <c r="AY10">
        <f>SUMIF(DataRegularSeason20242025!$E$3:$E$1315,$A10,DataRegularSeason20242025!$K$3:$K$1315)</f>
        <v>92</v>
      </c>
      <c r="AZ10">
        <f>SUMIF(DataRegularSeason20242025!$E$3:$E$1315,$A10,DataRegularSeason20242025!$J$3:$J$1315)</f>
        <v>76</v>
      </c>
      <c r="BA10">
        <f t="shared" si="4"/>
        <v>16</v>
      </c>
      <c r="BB10">
        <f t="shared" si="5"/>
        <v>192</v>
      </c>
      <c r="BC10">
        <f t="shared" si="6"/>
        <v>165</v>
      </c>
      <c r="BD10">
        <f t="shared" si="7"/>
        <v>27</v>
      </c>
      <c r="BE10" s="17">
        <f>Table3[[#This Row],[GF]]/Table3[[#This Row],[GP]]</f>
        <v>3.3684210526315788</v>
      </c>
      <c r="BF10" s="17">
        <f>Table3[[#This Row],[GA]]/Table3[[#This Row],[GP]]</f>
        <v>2.8947368421052633</v>
      </c>
      <c r="BG10" s="17">
        <f>(Table3[[#This Row],[GF]]-Table3[[#This Row],[GA]])/Table3[[#This Row],[GP]]</f>
        <v>0.47368421052631576</v>
      </c>
      <c r="BH10" s="49" t="str">
        <f>_xlfn.CONCAT(TEXT(Table3[[#This Row],[W_H]], "0"), "-", TEXT(Table3[[#This Row],[RL_H]],"0"), "-", TEXT(Table3[[#This Row],[OTL_H]]+Table3[[#This Row],[SOL_H]], "0"))</f>
        <v>17-9-2</v>
      </c>
      <c r="BI10" s="49" t="str">
        <f>_xlfn.CONCAT(TEXT(Table3[[#This Row],[W_A]], "0"), "-", TEXT(Table3[[#This Row],[RL_A]],"0"), "-", TEXT(Table3[[#This Row],[OTL_A]]+Table3[[#This Row],[SOL_A]], "0"))</f>
        <v>17-11-1</v>
      </c>
      <c r="BJ10" s="49">
        <f>((2*(Table3[[#This Row],[W_H]]))+Table3[[#This Row],[OTL_H]]+Table3[[#This Row],[SOL_H]])/(2*Table3[[#This Row],[GP_H]])</f>
        <v>0.6428571428571429</v>
      </c>
      <c r="BK10" s="49">
        <f>((2*(Table3[[#This Row],[W_A]]))+Table3[[#This Row],[OTL_A]]+Table3[[#This Row],[SOL_A]])/(2*Table3[[#This Row],[GP_A]])</f>
        <v>0.60344827586206895</v>
      </c>
      <c r="BL10" s="21">
        <f>(Table3[[#This Row],[W]]*$CG$3)+(Table3[[#This Row],[L]]*$CG$4)+(Table3[[#This Row],[GF]]*$CG$5)+(Table3[[#This Row],[GA]]*$CG$6)</f>
        <v>69.199999999999989</v>
      </c>
      <c r="BM10" s="21">
        <f>(82*(((Table3[[#This Row],[PTS%]]*$CG$3)+((1-Table3[[#This Row],[PTS%]])*$CG$4)+(Table3[[#This Row],[GF]]*$CG$5)+(Table3[[#This Row],[GA]]*$CG$6))/Table3[[#This Row],[GP]])) + (Table3[[#This Row],[W]]*$CG$3)+(Table3[[#This Row],[L]]*$CG$4)+(Table3[[#This Row],[GF]]*$CG$5)+(Table3[[#This Row],[GA]]*$CG$6)</f>
        <v>134.97919359803018</v>
      </c>
      <c r="BN10">
        <f>COUNTIFS(DataRegularSeason20242025!$D$3:$D$1315,$A10,DataRegularSeason20242025!$H$3:$H$1315, $A10)</f>
        <v>18</v>
      </c>
      <c r="BO10">
        <f>COUNTIFS(DataRegularSeason20242025!$E$3:$E$1315,$A10,DataRegularSeason20242025!$H$3:$H$1315, $A10)</f>
        <v>22</v>
      </c>
      <c r="BP10">
        <f t="shared" si="8"/>
        <v>40</v>
      </c>
      <c r="BQ10">
        <f t="shared" si="9"/>
        <v>11</v>
      </c>
      <c r="BR10">
        <f t="shared" si="10"/>
        <v>6</v>
      </c>
      <c r="BS10">
        <f t="shared" si="11"/>
        <v>17</v>
      </c>
      <c r="BV10">
        <v>2024</v>
      </c>
      <c r="BW10" t="str">
        <f>INDEX(Table2[AwayTeam], Table3[[#This Row],[Column2]])</f>
        <v>WPG</v>
      </c>
      <c r="BX10">
        <f>LARGE((Table2[[#This Row],[AwayTeam]]=Table3[[#This Row],[Teams]]), 1)</f>
        <v>0</v>
      </c>
      <c r="CA10" t="s">
        <v>1469</v>
      </c>
      <c r="CB10" s="1">
        <f>_xlfn.MAXIFS(DataRegularSeason20242025!$B$3:$B$1315,DataRegularSeason20242025!$N$3:$N$1315,1)</f>
        <v>45697</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46</v>
      </c>
      <c r="E11" s="15">
        <f>Table3[[#This Row],[Watched]]/Table3[[#This Row],[GP]]</f>
        <v>0.86792452830188682</v>
      </c>
      <c r="F11">
        <f>COUNTIFS(DataRegularSeason20242025!$N$3:$N$1315,1,DataRegularSeason20242025!$D$3:$D$1315,$A11)</f>
        <v>31</v>
      </c>
      <c r="G11">
        <f>41-Table3[[#This Row],[GP_A]]</f>
        <v>10</v>
      </c>
      <c r="H11">
        <f>COUNTIFS(DataRegularSeason20242025!$E$3:$E$1315,$A11,DataRegularSeason20242025!$N$3:$N$1315,1)</f>
        <v>22</v>
      </c>
      <c r="I11">
        <f>41-Table3[[#This Row],[GP_H]]</f>
        <v>19</v>
      </c>
      <c r="J11">
        <f t="shared" si="0"/>
        <v>53</v>
      </c>
      <c r="K11">
        <f>82-Table3[[#This Row],[GP]]</f>
        <v>29</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 t="shared" si="1"/>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5</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2</v>
      </c>
      <c r="AB11">
        <f>Table3[[#This Row],[W_A]]+Table3[[#This Row],[W_H]]</f>
        <v>29</v>
      </c>
      <c r="AC11">
        <f>Table3[[#This Row],[L_A]]+Table3[[#This Row],[L_H]]</f>
        <v>24</v>
      </c>
      <c r="AD11">
        <f>Table3[[#This Row],[RW_A]]+Table3[[#This Row],[RW_H]]</f>
        <v>26</v>
      </c>
      <c r="AE11">
        <f>Table3[[#This Row],[RL_A]]+Table3[[#This Row],[RL_H]]</f>
        <v>17</v>
      </c>
      <c r="AF11">
        <f>Table3[[#This Row],[OTW_A]]+Table3[[#This Row],[OTW_H]]</f>
        <v>2</v>
      </c>
      <c r="AG11">
        <f>Table3[[#This Row],[OTL_A]]+Table3[[#This Row],[OTL_H]]</f>
        <v>5</v>
      </c>
      <c r="AH11">
        <f>Table3[[#This Row],[SOW_A]]+Table3[[#This Row],[SOW_H]]</f>
        <v>1</v>
      </c>
      <c r="AI11">
        <f>Table3[[#This Row],[SOL_A]]+Table3[[#This Row],[SOL_H]]</f>
        <v>2</v>
      </c>
      <c r="AJ11" s="20" t="str">
        <f>_xlfn.CONCAT(TEXT(Table3[[#This Row],[OTW]]+Table3[[#This Row],[SOW]], "0"), "-", TEXT(Table3[[#This Row],[OTL]]+Table3[[#This Row],[SOL]],"0"))</f>
        <v>3-7</v>
      </c>
      <c r="AK11">
        <f>(2*(Table3[[#This Row],[W_A]]+Table3[[#This Row],[W_H]]))+Table3[[#This Row],[OTL_A]]+Table3[[#This Row],[SOL_A]]+Table3[[#This Row],[OTL_H]]+Table3[[#This Row],[SOL_H]]</f>
        <v>65</v>
      </c>
      <c r="AL11">
        <f>(3*(Table3[[#This Row],[RW_A]]+Table3[[#This Row],[RW_H]]))+(2*(Table3[[#This Row],[OTW_A]]+Table3[[#This Row],[SOW_A]]+Table3[[#This Row],[OTW_H]]+Table3[[#This Row],[SOW_H]]))+Table3[[#This Row],[OTL_A]]+Table3[[#This Row],[SOL_A]]+Table3[[#This Row],[OTL_H]]+Table3[[#This Row],[SOL_H]]</f>
        <v>91</v>
      </c>
      <c r="AM11" s="15">
        <f>Table3[[#This Row],[PTS]]/(2*Table3[[#This Row],[GP]])</f>
        <v>0.6132075471698113</v>
      </c>
      <c r="AN11" s="15">
        <f>Table3[[#This Row],[PTS2]]/(3*Table3[[#This Row],[GP]])</f>
        <v>0.57232704402515722</v>
      </c>
      <c r="AO11">
        <f>(2*Table3[[#This Row],[GR]])+Table3[[#This Row],[PTS]]</f>
        <v>123</v>
      </c>
      <c r="AP11">
        <f>(3*Table3[[#This Row],[GR]])+Table3[[#This Row],[PTS2]]</f>
        <v>178</v>
      </c>
      <c r="AQ11">
        <f>Table3[[#This Row],[PTS]]+(2 * Table3[[#This Row],[GR]] * Table3[[#This Row],[PTS%]])</f>
        <v>100.56603773584905</v>
      </c>
      <c r="AR11">
        <f>Table3[[#This Row],[PTS2]]+(3 * Table3[[#This Row],[GR]] * Table3[[#This Row],[PTS%2]])</f>
        <v>140.79245283018867</v>
      </c>
      <c r="AS11" s="20" t="str">
        <f>_xlfn.CONCAT(TEXT(Table3[[#This Row],[W]], "0"), "-", TEXT(Table3[[#This Row],[RL]],"0"), "-", TEXT(Table3[[#This Row],[OTL]]+Table3[[#This Row],[SOL]], "0"))</f>
        <v>29-17-7</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 t="shared" si="3"/>
        <v>-9</v>
      </c>
      <c r="AX11">
        <f>COUNTIFS(DataRegularSeason20242025!$E$3:$E$1315,Table3[[#This Row],[Teams]],DataRegularSeason20242025!$J$3:$J$1315,0)</f>
        <v>1</v>
      </c>
      <c r="AY11">
        <f>SUMIF(DataRegularSeason20242025!$E$3:$E$1315,$A11,DataRegularSeason20242025!$K$3:$K$1315)</f>
        <v>73</v>
      </c>
      <c r="AZ11">
        <f>SUMIF(DataRegularSeason20242025!$E$3:$E$1315,$A11,DataRegularSeason20242025!$J$3:$J$1315)</f>
        <v>49</v>
      </c>
      <c r="BA11">
        <f t="shared" si="4"/>
        <v>24</v>
      </c>
      <c r="BB11">
        <f t="shared" si="5"/>
        <v>151</v>
      </c>
      <c r="BC11">
        <f t="shared" si="6"/>
        <v>136</v>
      </c>
      <c r="BD11">
        <f t="shared" si="7"/>
        <v>15</v>
      </c>
      <c r="BE11" s="17">
        <f>Table3[[#This Row],[GF]]/Table3[[#This Row],[GP]]</f>
        <v>2.8490566037735849</v>
      </c>
      <c r="BF11" s="17">
        <f>Table3[[#This Row],[GA]]/Table3[[#This Row],[GP]]</f>
        <v>2.5660377358490565</v>
      </c>
      <c r="BG11" s="17">
        <f>(Table3[[#This Row],[GF]]-Table3[[#This Row],[GA]])/Table3[[#This Row],[GP]]</f>
        <v>0.28301886792452829</v>
      </c>
      <c r="BH11" s="49" t="str">
        <f>_xlfn.CONCAT(TEXT(Table3[[#This Row],[W_H]], "0"), "-", TEXT(Table3[[#This Row],[RL_H]],"0"), "-", TEXT(Table3[[#This Row],[OTL_H]]+Table3[[#This Row],[SOL_H]], "0"))</f>
        <v>17-3-2</v>
      </c>
      <c r="BI11" s="49" t="str">
        <f>_xlfn.CONCAT(TEXT(Table3[[#This Row],[W_A]], "0"), "-", TEXT(Table3[[#This Row],[RL_A]],"0"), "-", TEXT(Table3[[#This Row],[OTL_A]]+Table3[[#This Row],[SOL_A]], "0"))</f>
        <v>12-14-5</v>
      </c>
      <c r="BJ11" s="49">
        <f>((2*(Table3[[#This Row],[W_H]]))+Table3[[#This Row],[OTL_H]]+Table3[[#This Row],[SOL_H]])/(2*Table3[[#This Row],[GP_H]])</f>
        <v>0.81818181818181823</v>
      </c>
      <c r="BK11" s="49">
        <f>((2*(Table3[[#This Row],[W_A]]))+Table3[[#This Row],[OTL_A]]+Table3[[#This Row],[SOL_A]])/(2*Table3[[#This Row],[GP_A]])</f>
        <v>0.46774193548387094</v>
      </c>
      <c r="BL11" s="21">
        <f>(Table3[[#This Row],[W]]*$CG$3)+(Table3[[#This Row],[L]]*$CG$4)+(Table3[[#This Row],[GF]]*$CG$5)+(Table3[[#This Row],[GA]]*$CG$6)</f>
        <v>57.949999999999996</v>
      </c>
      <c r="BM11" s="21">
        <f>(82*(((Table3[[#This Row],[PTS%]]*$CG$3)+((1-Table3[[#This Row],[PTS%]])*$CG$4)+(Table3[[#This Row],[GF]]*$CG$5)+(Table3[[#This Row],[GA]]*$CG$6))/Table3[[#This Row],[GP]])) + (Table3[[#This Row],[W]]*$CG$3)+(Table3[[#This Row],[L]]*$CG$4)+(Table3[[#This Row],[GF]]*$CG$5)+(Table3[[#This Row],[GA]]*$CG$6)</f>
        <v>114.68880384478462</v>
      </c>
      <c r="BN11">
        <f>COUNTIFS(DataRegularSeason20242025!$D$3:$D$1315,$A11,DataRegularSeason20242025!$H$3:$H$1315, $A11)</f>
        <v>13</v>
      </c>
      <c r="BO11">
        <f>COUNTIFS(DataRegularSeason20242025!$E$3:$E$1315,$A11,DataRegularSeason20242025!$H$3:$H$1315, $A11)</f>
        <v>12</v>
      </c>
      <c r="BP11">
        <f t="shared" si="8"/>
        <v>25</v>
      </c>
      <c r="BQ11">
        <f t="shared" si="9"/>
        <v>18</v>
      </c>
      <c r="BR11">
        <f t="shared" si="10"/>
        <v>10</v>
      </c>
      <c r="BS11">
        <f t="shared" si="11"/>
        <v>28</v>
      </c>
      <c r="BV11">
        <v>2014</v>
      </c>
      <c r="BW11" t="str">
        <f>INDEX(Table2[AwayTeam], Table3[[#This Row],[Column2]])</f>
        <v>CGY</v>
      </c>
      <c r="BX11">
        <f>LARGE((Table2[[#This Row],[AwayTeam]]=Table3[[#This Row],[Teams]]), 1)</f>
        <v>0</v>
      </c>
      <c r="CA11" t="s">
        <v>1470</v>
      </c>
      <c r="CB11">
        <f>$CB$2/($CB$10-$CB$9)</f>
        <v>6.953125</v>
      </c>
    </row>
    <row r="12" spans="1:95" x14ac:dyDescent="0.25">
      <c r="A12" t="s">
        <v>43</v>
      </c>
      <c r="B12" t="s">
        <v>98</v>
      </c>
      <c r="C12" t="s">
        <v>81</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 t="shared" si="0"/>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 t="shared" si="2"/>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 t="shared" si="3"/>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 t="shared" si="4"/>
        <v>36</v>
      </c>
      <c r="BB12">
        <f t="shared" si="5"/>
        <v>197</v>
      </c>
      <c r="BC12">
        <f t="shared" si="6"/>
        <v>153</v>
      </c>
      <c r="BD12">
        <f t="shared" si="7"/>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17</v>
      </c>
      <c r="BP12">
        <f t="shared" si="8"/>
        <v>32</v>
      </c>
      <c r="BQ12">
        <f t="shared" si="9"/>
        <v>13</v>
      </c>
      <c r="BR12">
        <f t="shared" si="10"/>
        <v>10</v>
      </c>
      <c r="BS12">
        <f t="shared" si="11"/>
        <v>23</v>
      </c>
      <c r="BV12">
        <v>2021</v>
      </c>
      <c r="BW12" t="str">
        <f>INDEX(Table2[AwayTeam], Table3[[#This Row],[Column2]])</f>
        <v>COL</v>
      </c>
      <c r="BX12">
        <f>LARGE((Table2[[#This Row],[AwayTeam]]=Table3[[#This Row],[Teams]]), 1)</f>
        <v>0</v>
      </c>
      <c r="CA12" t="s">
        <v>1471</v>
      </c>
      <c r="CB12">
        <f>$CB$3/($CB$10-$CB$9)</f>
        <v>5.8046875</v>
      </c>
    </row>
    <row r="13" spans="1:95" x14ac:dyDescent="0.25">
      <c r="A13" t="s">
        <v>32</v>
      </c>
      <c r="B13" t="s">
        <v>98</v>
      </c>
      <c r="C13" t="s">
        <v>99</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0.82456140350877194</v>
      </c>
      <c r="F13">
        <f>COUNTIFS(DataRegularSeason20242025!$N$3:$N$1315,1,DataRegularSeason20242025!$D$3:$D$1315,$A13)</f>
        <v>29</v>
      </c>
      <c r="G13">
        <f>41-Table3[[#This Row],[GP_A]]</f>
        <v>12</v>
      </c>
      <c r="H13">
        <f>COUNTIFS(DataRegularSeason20242025!$E$3:$E$1315,$A13,DataRegularSeason20242025!$N$3:$N$1315,1)</f>
        <v>28</v>
      </c>
      <c r="I13">
        <f>41-Table3[[#This Row],[GP_H]]</f>
        <v>13</v>
      </c>
      <c r="J13">
        <f t="shared" si="0"/>
        <v>57</v>
      </c>
      <c r="K13">
        <f>82-Table3[[#This Row],[GP]]</f>
        <v>25</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13</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 t="shared" si="1"/>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 t="shared" si="2"/>
        <v>13</v>
      </c>
      <c r="Y13">
        <f>COUNTIFS(DataRegularSeason20242025!$E$3:$E$1315,$A13, DataRegularSeason20242025!$S$3:$S$1315, $A13,DataRegularSeason20242025!$M$3:$M$1315,"REG")</f>
        <v>9</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31</v>
      </c>
      <c r="AC13">
        <f>Table3[[#This Row],[L_A]]+Table3[[#This Row],[L_H]]</f>
        <v>26</v>
      </c>
      <c r="AD13">
        <f>Table3[[#This Row],[RW_A]]+Table3[[#This Row],[RW_H]]</f>
        <v>27</v>
      </c>
      <c r="AE13">
        <f>Table3[[#This Row],[RL_A]]+Table3[[#This Row],[RL_H]]</f>
        <v>20</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95</v>
      </c>
      <c r="AM13" s="15">
        <f>Table3[[#This Row],[PTS]]/(2*Table3[[#This Row],[GP]])</f>
        <v>0.59649122807017541</v>
      </c>
      <c r="AN13" s="15">
        <f>Table3[[#This Row],[PTS2]]/(3*Table3[[#This Row],[GP]])</f>
        <v>0.55555555555555558</v>
      </c>
      <c r="AO13">
        <f>(2*Table3[[#This Row],[GR]])+Table3[[#This Row],[PTS]]</f>
        <v>118</v>
      </c>
      <c r="AP13">
        <f>(3*Table3[[#This Row],[GR]])+Table3[[#This Row],[PTS2]]</f>
        <v>170</v>
      </c>
      <c r="AQ13">
        <f>Table3[[#This Row],[PTS]]+(2 * Table3[[#This Row],[GR]] * Table3[[#This Row],[PTS%]])</f>
        <v>97.824561403508767</v>
      </c>
      <c r="AR13">
        <f>Table3[[#This Row],[PTS2]]+(3 * Table3[[#This Row],[GR]] * Table3[[#This Row],[PTS%2]])</f>
        <v>136.66666666666669</v>
      </c>
      <c r="AS13" s="20" t="str">
        <f>_xlfn.CONCAT(TEXT(Table3[[#This Row],[W]], "0"), "-", TEXT(Table3[[#This Row],[RL]],"0"), "-", TEXT(Table3[[#This Row],[OTL]]+Table3[[#This Row],[SOL]], "0"))</f>
        <v>31-20-6</v>
      </c>
      <c r="AT13">
        <f>COUNTIFS(DataRegularSeason20242025!$D$3:$D$1315,Table3[[#This Row],[Teams]],DataRegularSeason20242025!$K$3:$K$1315,0)</f>
        <v>3</v>
      </c>
      <c r="AU13">
        <f>SUMIF(DataRegularSeason20242025!$D$3:$D$1315,$A13, DataRegularSeason20242025!$J$3:$J$1315)</f>
        <v>89</v>
      </c>
      <c r="AV13">
        <f>SUMIF(DataRegularSeason20242025!$D$3:$D$1315,$A13, DataRegularSeason20242025!$K$3:$K$1315)</f>
        <v>75</v>
      </c>
      <c r="AW13">
        <f t="shared" si="3"/>
        <v>14</v>
      </c>
      <c r="AX13">
        <f>COUNTIFS(DataRegularSeason20242025!$E$3:$E$1315,Table3[[#This Row],[Teams]],DataRegularSeason20242025!$J$3:$J$1315,0)</f>
        <v>4</v>
      </c>
      <c r="AY13">
        <f>SUMIF(DataRegularSeason20242025!$E$3:$E$1315,$A13,DataRegularSeason20242025!$K$3:$K$1315)</f>
        <v>86</v>
      </c>
      <c r="AZ13">
        <f>SUMIF(DataRegularSeason20242025!$E$3:$E$1315,$A13,DataRegularSeason20242025!$J$3:$J$1315)</f>
        <v>67</v>
      </c>
      <c r="BA13">
        <f t="shared" si="4"/>
        <v>19</v>
      </c>
      <c r="BB13">
        <f t="shared" si="5"/>
        <v>175</v>
      </c>
      <c r="BC13">
        <f t="shared" si="6"/>
        <v>142</v>
      </c>
      <c r="BD13">
        <f t="shared" si="7"/>
        <v>33</v>
      </c>
      <c r="BE13" s="17">
        <f>Table3[[#This Row],[GF]]/Table3[[#This Row],[GP]]</f>
        <v>3.0701754385964914</v>
      </c>
      <c r="BF13" s="17">
        <f>Table3[[#This Row],[GA]]/Table3[[#This Row],[GP]]</f>
        <v>2.4912280701754388</v>
      </c>
      <c r="BG13" s="17">
        <f>(Table3[[#This Row],[GF]]-Table3[[#This Row],[GA]])/Table3[[#This Row],[GP]]</f>
        <v>0.57894736842105265</v>
      </c>
      <c r="BH13" s="49" t="str">
        <f>_xlfn.CONCAT(TEXT(Table3[[#This Row],[W_H]], "0"), "-", TEXT(Table3[[#This Row],[RL_H]],"0"), "-", TEXT(Table3[[#This Row],[OTL_H]]+Table3[[#This Row],[SOL_H]], "0"))</f>
        <v>15-9-4</v>
      </c>
      <c r="BI13" s="49" t="str">
        <f>_xlfn.CONCAT(TEXT(Table3[[#This Row],[W_A]], "0"), "-", TEXT(Table3[[#This Row],[RL_A]],"0"), "-", TEXT(Table3[[#This Row],[OTL_A]]+Table3[[#This Row],[SOL_A]], "0"))</f>
        <v>16-11-2</v>
      </c>
      <c r="BJ13" s="49">
        <f>((2*(Table3[[#This Row],[W_H]]))+Table3[[#This Row],[OTL_H]]+Table3[[#This Row],[SOL_H]])/(2*Table3[[#This Row],[GP_H]])</f>
        <v>0.6071428571428571</v>
      </c>
      <c r="BK13" s="49">
        <f>((2*(Table3[[#This Row],[W_A]]))+Table3[[#This Row],[OTL_A]]+Table3[[#This Row],[SOL_A]])/(2*Table3[[#This Row],[GP_A]])</f>
        <v>0.58620689655172409</v>
      </c>
      <c r="BL13" s="21">
        <f>(Table3[[#This Row],[W]]*$CG$3)+(Table3[[#This Row],[L]]*$CG$4)+(Table3[[#This Row],[GF]]*$CG$5)+(Table3[[#This Row],[GA]]*$CG$6)</f>
        <v>63.75</v>
      </c>
      <c r="BM13" s="21">
        <f>(82*(((Table3[[#This Row],[PTS%]]*$CG$3)+((1-Table3[[#This Row],[PTS%]])*$CG$4)+(Table3[[#This Row],[GF]]*$CG$5)+(Table3[[#This Row],[GA]]*$CG$6))/Table3[[#This Row],[GP]])) + (Table3[[#This Row],[W]]*$CG$3)+(Table3[[#This Row],[L]]*$CG$4)+(Table3[[#This Row],[GF]]*$CG$5)+(Table3[[#This Row],[GA]]*$CG$6)</f>
        <v>122.54442905509387</v>
      </c>
      <c r="BN13">
        <f>COUNTIFS(DataRegularSeason20242025!$D$3:$D$1315,$A13,DataRegularSeason20242025!$H$3:$H$1315, $A13)</f>
        <v>20</v>
      </c>
      <c r="BO13">
        <f>COUNTIFS(DataRegularSeason20242025!$E$3:$E$1315,$A13,DataRegularSeason20242025!$H$3:$H$1315, $A13)</f>
        <v>20</v>
      </c>
      <c r="BP13">
        <f t="shared" si="8"/>
        <v>40</v>
      </c>
      <c r="BQ13">
        <f t="shared" si="9"/>
        <v>9</v>
      </c>
      <c r="BR13">
        <f t="shared" si="10"/>
        <v>8</v>
      </c>
      <c r="BS13">
        <f t="shared" si="11"/>
        <v>17</v>
      </c>
      <c r="BV13">
        <v>2003</v>
      </c>
      <c r="BW13" t="str">
        <f>INDEX(Table2[AwayTeam], Table3[[#This Row],[Column2]])</f>
        <v>MTL</v>
      </c>
      <c r="BX13">
        <f>LARGE((Table2[[#This Row],[AwayTeam]]=Table3[[#This Row],[Teams]]), 1)</f>
        <v>0</v>
      </c>
      <c r="CA13" t="s">
        <v>1478</v>
      </c>
      <c r="CB13">
        <f>(CB5/CB2)/2</f>
        <v>3.0123595505617979</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51</v>
      </c>
      <c r="E14" s="15">
        <f>Table3[[#This Row],[Watched]]/Table3[[#This Row],[GP]]</f>
        <v>0.89473684210526316</v>
      </c>
      <c r="F14">
        <f>COUNTIFS(DataRegularSeason20242025!$N$3:$N$1315,1,DataRegularSeason20242025!$D$3:$D$1315,$A14)</f>
        <v>29</v>
      </c>
      <c r="G14">
        <f>41-Table3[[#This Row],[GP_A]]</f>
        <v>12</v>
      </c>
      <c r="H14">
        <f>COUNTIFS(DataRegularSeason20242025!$E$3:$E$1315,$A14,DataRegularSeason20242025!$N$3:$N$1315,1)</f>
        <v>28</v>
      </c>
      <c r="I14">
        <f>41-Table3[[#This Row],[GP_H]]</f>
        <v>13</v>
      </c>
      <c r="J14">
        <f t="shared" si="0"/>
        <v>57</v>
      </c>
      <c r="K14">
        <f>82-Table3[[#This Row],[GP]]</f>
        <v>25</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 t="shared" si="1"/>
        <v>12</v>
      </c>
      <c r="Q14">
        <f>COUNTIFS(DataRegularSeason20242025!$D$3:$D$1315,$A14, DataRegularSeason20242025!$S$3:$S$1315, $A14,DataRegularSeason20242025!$M$3:$M$1315,"REG")</f>
        <v>12</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 t="shared" si="2"/>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24</v>
      </c>
      <c r="AD14">
        <f>Table3[[#This Row],[RW_A]]+Table3[[#This Row],[RW_H]]</f>
        <v>28</v>
      </c>
      <c r="AE14">
        <f>Table3[[#This Row],[RL_A]]+Table3[[#This Row],[RL_H]]</f>
        <v>22</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0.59649122807017541</v>
      </c>
      <c r="AN14" s="15">
        <f>Table3[[#This Row],[PTS2]]/(3*Table3[[#This Row],[GP]])</f>
        <v>0.56140350877192979</v>
      </c>
      <c r="AO14">
        <f>(2*Table3[[#This Row],[GR]])+Table3[[#This Row],[PTS]]</f>
        <v>118</v>
      </c>
      <c r="AP14">
        <f>(3*Table3[[#This Row],[GR]])+Table3[[#This Row],[PTS2]]</f>
        <v>171</v>
      </c>
      <c r="AQ14">
        <f>Table3[[#This Row],[PTS]]+(2 * Table3[[#This Row],[GR]] * Table3[[#This Row],[PTS%]])</f>
        <v>97.824561403508767</v>
      </c>
      <c r="AR14">
        <f>Table3[[#This Row],[PTS2]]+(3 * Table3[[#This Row],[GR]] * Table3[[#This Row],[PTS%2]])</f>
        <v>138.10526315789474</v>
      </c>
      <c r="AS14" s="20" t="str">
        <f>_xlfn.CONCAT(TEXT(Table3[[#This Row],[W]], "0"), "-", TEXT(Table3[[#This Row],[RL]],"0"), "-", TEXT(Table3[[#This Row],[OTL]]+Table3[[#This Row],[SOL]], "0"))</f>
        <v>33-22-2</v>
      </c>
      <c r="AT14">
        <f>COUNTIFS(DataRegularSeason20242025!$D$3:$D$1315,Table3[[#This Row],[Teams]],DataRegularSeason20242025!$K$3:$K$1315,0)</f>
        <v>1</v>
      </c>
      <c r="AU14">
        <f>SUMIF(DataRegularSeason20242025!$D$3:$D$1315,$A14, DataRegularSeason20242025!$J$3:$J$1315)</f>
        <v>92</v>
      </c>
      <c r="AV14">
        <f>SUMIF(DataRegularSeason20242025!$D$3:$D$1315,$A14, DataRegularSeason20242025!$K$3:$K$1315)</f>
        <v>86</v>
      </c>
      <c r="AW14">
        <f t="shared" si="3"/>
        <v>6</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 t="shared" si="4"/>
        <v>6</v>
      </c>
      <c r="BB14">
        <f t="shared" si="5"/>
        <v>186</v>
      </c>
      <c r="BC14">
        <f t="shared" si="6"/>
        <v>174</v>
      </c>
      <c r="BD14">
        <f t="shared" si="7"/>
        <v>12</v>
      </c>
      <c r="BE14" s="17">
        <f>Table3[[#This Row],[GF]]/Table3[[#This Row],[GP]]</f>
        <v>3.263157894736842</v>
      </c>
      <c r="BF14" s="17">
        <f>Table3[[#This Row],[GA]]/Table3[[#This Row],[GP]]</f>
        <v>3.0526315789473686</v>
      </c>
      <c r="BG14" s="17">
        <f>(Table3[[#This Row],[GF]]-Table3[[#This Row],[GA]])/Table3[[#This Row],[GP]]</f>
        <v>0.21052631578947367</v>
      </c>
      <c r="BH14" s="49" t="str">
        <f>_xlfn.CONCAT(TEXT(Table3[[#This Row],[W_H]], "0"), "-", TEXT(Table3[[#This Row],[RL_H]],"0"), "-", TEXT(Table3[[#This Row],[OTL_H]]+Table3[[#This Row],[SOL_H]], "0"))</f>
        <v>16-10-2</v>
      </c>
      <c r="BI14" s="49" t="str">
        <f>_xlfn.CONCAT(TEXT(Table3[[#This Row],[W_A]], "0"), "-", TEXT(Table3[[#This Row],[RL_A]],"0"), "-", TEXT(Table3[[#This Row],[OTL_A]]+Table3[[#This Row],[SOL_A]], "0"))</f>
        <v>17-12-0</v>
      </c>
      <c r="BJ14" s="49">
        <f>((2*(Table3[[#This Row],[W_H]]))+Table3[[#This Row],[OTL_H]]+Table3[[#This Row],[SOL_H]])/(2*Table3[[#This Row],[GP_H]])</f>
        <v>0.6071428571428571</v>
      </c>
      <c r="BK14" s="49">
        <f>((2*(Table3[[#This Row],[W_A]]))+Table3[[#This Row],[OTL_A]]+Table3[[#This Row],[SOL_A]])/(2*Table3[[#This Row],[GP_A]])</f>
        <v>0.58620689655172409</v>
      </c>
      <c r="BL14" s="21">
        <f>(Table3[[#This Row],[W]]*$CG$3)+(Table3[[#This Row],[L]]*$CG$4)+(Table3[[#This Row],[GF]]*$CG$5)+(Table3[[#This Row],[GA]]*$CG$6)</f>
        <v>69</v>
      </c>
      <c r="BM14" s="21">
        <f>(82*(((Table3[[#This Row],[PTS%]]*$CG$3)+((1-Table3[[#This Row],[PTS%]])*$CG$4)+(Table3[[#This Row],[GF]]*$CG$5)+(Table3[[#This Row],[GA]]*$CG$6))/Table3[[#This Row],[GP]])) + (Table3[[#This Row],[W]]*$CG$3)+(Table3[[#This Row],[L]]*$CG$4)+(Table3[[#This Row],[GF]]*$CG$5)+(Table3[[#This Row],[GA]]*$CG$6)</f>
        <v>134.77162203755003</v>
      </c>
      <c r="BN14">
        <f>COUNTIFS(DataRegularSeason20242025!$D$3:$D$1315,$A14,DataRegularSeason20242025!$H$3:$H$1315, $A14)</f>
        <v>16</v>
      </c>
      <c r="BO14">
        <f>COUNTIFS(DataRegularSeason20242025!$E$3:$E$1315,$A14,DataRegularSeason20242025!$H$3:$H$1315, $A14)</f>
        <v>20</v>
      </c>
      <c r="BP14">
        <f t="shared" si="8"/>
        <v>36</v>
      </c>
      <c r="BQ14">
        <f t="shared" si="9"/>
        <v>13</v>
      </c>
      <c r="BR14">
        <f t="shared" si="10"/>
        <v>8</v>
      </c>
      <c r="BS14">
        <f t="shared" si="11"/>
        <v>21</v>
      </c>
      <c r="BV14">
        <v>2022</v>
      </c>
      <c r="BW14" t="str">
        <f>INDEX(Table2[AwayTeam], Table3[[#This Row],[Column2]])</f>
        <v>LAK</v>
      </c>
      <c r="BX14">
        <f>LARGE((Table2[[#This Row],[AwayTeam]]=Table3[[#This Row],[Teams]]), 1)</f>
        <v>0</v>
      </c>
      <c r="CA14" t="s">
        <v>1799</v>
      </c>
      <c r="CB14">
        <f>CB7+CB8</f>
        <v>178</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0.81818181818181823</v>
      </c>
      <c r="F15">
        <f>COUNTIFS(DataRegularSeason20242025!$N$3:$N$1315,1,DataRegularSeason20242025!$D$3:$D$1315,$A15)</f>
        <v>26</v>
      </c>
      <c r="G15">
        <f>41-Table3[[#This Row],[GP_A]]</f>
        <v>15</v>
      </c>
      <c r="H15">
        <f>COUNTIFS(DataRegularSeason20242025!$E$3:$E$1315,$A15,DataRegularSeason20242025!$N$3:$N$1315,1)</f>
        <v>29</v>
      </c>
      <c r="I15">
        <f>41-Table3[[#This Row],[GP_H]]</f>
        <v>12</v>
      </c>
      <c r="J15">
        <f t="shared" si="0"/>
        <v>55</v>
      </c>
      <c r="K15">
        <f>82-Table3[[#This Row],[GP]]</f>
        <v>27</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 t="shared" si="2"/>
        <v>14</v>
      </c>
      <c r="Y15">
        <f>COUNTIFS(DataRegularSeason20242025!$E$3:$E$1315,$A15, DataRegularSeason20242025!$S$3:$S$1315, $A15,DataRegularSeason20242025!$M$3:$M$1315,"REG")</f>
        <v>12</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27</v>
      </c>
      <c r="AD15">
        <f>Table3[[#This Row],[RW_A]]+Table3[[#This Row],[RW_H]]</f>
        <v>22</v>
      </c>
      <c r="AE15">
        <f>Table3[[#This Row],[RL_A]]+Table3[[#This Row],[RL_H]]</f>
        <v>22</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0.55454545454545456</v>
      </c>
      <c r="AN15" s="15">
        <f>Table3[[#This Row],[PTS2]]/(3*Table3[[#This Row],[GP]])</f>
        <v>0.50303030303030305</v>
      </c>
      <c r="AO15">
        <f>(2*Table3[[#This Row],[GR]])+Table3[[#This Row],[PTS]]</f>
        <v>115</v>
      </c>
      <c r="AP15">
        <f>(3*Table3[[#This Row],[GR]])+Table3[[#This Row],[PTS2]]</f>
        <v>164</v>
      </c>
      <c r="AQ15">
        <f>Table3[[#This Row],[PTS]]+(2 * Table3[[#This Row],[GR]] * Table3[[#This Row],[PTS%]])</f>
        <v>90.945454545454538</v>
      </c>
      <c r="AR15">
        <f>Table3[[#This Row],[PTS2]]+(3 * Table3[[#This Row],[GR]] * Table3[[#This Row],[PTS%2]])</f>
        <v>123.74545454545455</v>
      </c>
      <c r="AS15" s="20" t="str">
        <f>_xlfn.CONCAT(TEXT(Table3[[#This Row],[W]], "0"), "-", TEXT(Table3[[#This Row],[RL]],"0"), "-", TEXT(Table3[[#This Row],[OTL]]+Table3[[#This Row],[SOL]], "0"))</f>
        <v>28-22-5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 t="shared" si="3"/>
        <v>-8</v>
      </c>
      <c r="AX15">
        <f>COUNTIFS(DataRegularSeason20242025!$E$3:$E$1315,Table3[[#This Row],[Teams]],DataRegularSeason20242025!$J$3:$J$1315,0)</f>
        <v>2</v>
      </c>
      <c r="AY15">
        <f>SUMIF(DataRegularSeason20242025!$E$3:$E$1315,$A15,DataRegularSeason20242025!$K$3:$K$1315)</f>
        <v>87</v>
      </c>
      <c r="AZ15">
        <f>SUMIF(DataRegularSeason20242025!$E$3:$E$1315,$A15,DataRegularSeason20242025!$J$3:$J$1315)</f>
        <v>90</v>
      </c>
      <c r="BA15">
        <f t="shared" si="4"/>
        <v>-3</v>
      </c>
      <c r="BB15">
        <f t="shared" si="5"/>
        <v>160</v>
      </c>
      <c r="BC15">
        <f t="shared" si="6"/>
        <v>171</v>
      </c>
      <c r="BD15">
        <f t="shared" si="7"/>
        <v>-11</v>
      </c>
      <c r="BE15" s="17">
        <f>Table3[[#This Row],[GF]]/Table3[[#This Row],[GP]]</f>
        <v>2.9090909090909092</v>
      </c>
      <c r="BF15" s="17">
        <f>Table3[[#This Row],[GA]]/Table3[[#This Row],[GP]]</f>
        <v>3.1090909090909089</v>
      </c>
      <c r="BG15" s="17">
        <f>(Table3[[#This Row],[GF]]-Table3[[#This Row],[GA]])/Table3[[#This Row],[GP]]</f>
        <v>-0.2</v>
      </c>
      <c r="BH15" s="49" t="str">
        <f>_xlfn.CONCAT(TEXT(Table3[[#This Row],[W_H]], "0"), "-", TEXT(Table3[[#This Row],[RL_H]],"0"), "-", TEXT(Table3[[#This Row],[OTL_H]]+Table3[[#This Row],[SOL_H]], "0"))</f>
        <v>15-12-2</v>
      </c>
      <c r="BI15" s="49" t="str">
        <f>_xlfn.CONCAT(TEXT(Table3[[#This Row],[W_A]], "0"), "-", TEXT(Table3[[#This Row],[RL_A]],"0"), "-", TEXT(Table3[[#This Row],[OTL_A]]+Table3[[#This Row],[SOL_A]], "0"))</f>
        <v>13-10-3</v>
      </c>
      <c r="BJ15" s="49">
        <f>((2*(Table3[[#This Row],[W_H]]))+Table3[[#This Row],[OTL_H]]+Table3[[#This Row],[SOL_H]])/(2*Table3[[#This Row],[GP_H]])</f>
        <v>0.55172413793103448</v>
      </c>
      <c r="BK15" s="49">
        <f>((2*(Table3[[#This Row],[W_A]]))+Table3[[#This Row],[OTL_A]]+Table3[[#This Row],[SOL_A]])/(2*Table3[[#This Row],[GP_A]])</f>
        <v>0.55769230769230771</v>
      </c>
      <c r="BL15" s="21">
        <f>(Table3[[#This Row],[W]]*$CG$3)+(Table3[[#This Row],[L]]*$CG$4)+(Table3[[#This Row],[GF]]*$CG$5)+(Table3[[#This Row],[GA]]*$CG$6)</f>
        <v>63.2</v>
      </c>
      <c r="BM15" s="21">
        <f>(82*(((Table3[[#This Row],[PTS%]]*$CG$3)+((1-Table3[[#This Row],[PTS%]])*$CG$4)+(Table3[[#This Row],[GF]]*$CG$5)+(Table3[[#This Row],[GA]]*$CG$6))/Table3[[#This Row],[GP]])) + (Table3[[#This Row],[W]]*$CG$3)+(Table3[[#This Row],[L]]*$CG$4)+(Table3[[#This Row],[GF]]*$CG$5)+(Table3[[#This Row],[GA]]*$CG$6)</f>
        <v>125.08899173553718</v>
      </c>
      <c r="BN15">
        <f>COUNTIFS(DataRegularSeason20242025!$D$3:$D$1315,$A15,DataRegularSeason20242025!$H$3:$H$1315, $A15)</f>
        <v>8</v>
      </c>
      <c r="BO15">
        <f>COUNTIFS(DataRegularSeason20242025!$E$3:$E$1315,$A15,DataRegularSeason20242025!$H$3:$H$1315, $A15)</f>
        <v>10</v>
      </c>
      <c r="BP15">
        <f t="shared" si="8"/>
        <v>18</v>
      </c>
      <c r="BQ15">
        <f t="shared" si="9"/>
        <v>18</v>
      </c>
      <c r="BR15">
        <f t="shared" si="10"/>
        <v>19</v>
      </c>
      <c r="BS15">
        <f t="shared" si="11"/>
        <v>37</v>
      </c>
      <c r="BV15">
        <v>2008</v>
      </c>
      <c r="BW15" t="str">
        <f>INDEX(Table2[AwayTeam], Table3[[#This Row],[Column2]])</f>
        <v>FLA</v>
      </c>
      <c r="BX15">
        <f>LARGE((Table2[[#This Row],[AwayTeam]]=Table3[[#This Row],[Teams]]), 1)</f>
        <v>0</v>
      </c>
      <c r="CA15" t="s">
        <v>1800</v>
      </c>
      <c r="CB15">
        <f>CB14/CB2</f>
        <v>0.2</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17</v>
      </c>
      <c r="E16" s="15">
        <f>Table3[[#This Row],[Watched]]/Table3[[#This Row],[GP]]</f>
        <v>0.30357142857142855</v>
      </c>
      <c r="F16">
        <f>COUNTIFS(DataRegularSeason20242025!$N$3:$N$1315,1,DataRegularSeason20242025!$D$3:$D$1315,$A16)</f>
        <v>31</v>
      </c>
      <c r="G16">
        <f>41-Table3[[#This Row],[GP_A]]</f>
        <v>10</v>
      </c>
      <c r="H16">
        <f>COUNTIFS(DataRegularSeason20242025!$E$3:$E$1315,$A16,DataRegularSeason20242025!$N$3:$N$1315,1)</f>
        <v>25</v>
      </c>
      <c r="I16">
        <f>41-Table3[[#This Row],[GP_H]]</f>
        <v>16</v>
      </c>
      <c r="J16">
        <f t="shared" si="0"/>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18</v>
      </c>
      <c r="Q16">
        <f>COUNTIFS(DataRegularSeason20242025!$D$3:$D$1315,$A16, DataRegularSeason20242025!$S$3:$S$1315, $A16,DataRegularSeason20242025!$M$3:$M$1315,"REG")</f>
        <v>16</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 t="shared" si="2"/>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27</v>
      </c>
      <c r="AD16">
        <f>Table3[[#This Row],[RW_A]]+Table3[[#This Row],[RW_H]]</f>
        <v>22</v>
      </c>
      <c r="AE16">
        <f>Table3[[#This Row],[RL_A]]+Table3[[#This Row],[RL_H]]</f>
        <v>23</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0.5535714285714286</v>
      </c>
      <c r="AN16" s="15">
        <f>Table3[[#This Row],[PTS2]]/(3*Table3[[#This Row],[GP]])</f>
        <v>0.5</v>
      </c>
      <c r="AO16">
        <f>(2*Table3[[#This Row],[GR]])+Table3[[#This Row],[PTS]]</f>
        <v>114</v>
      </c>
      <c r="AP16">
        <f>(3*Table3[[#This Row],[GR]])+Table3[[#This Row],[PTS2]]</f>
        <v>162</v>
      </c>
      <c r="AQ16">
        <f>Table3[[#This Row],[PTS]]+(2 * Table3[[#This Row],[GR]] * Table3[[#This Row],[PTS%]])</f>
        <v>90.785714285714292</v>
      </c>
      <c r="AR16">
        <f>Table3[[#This Row],[PTS2]]+(3 * Table3[[#This Row],[GR]] * Table3[[#This Row],[PTS%2]])</f>
        <v>123</v>
      </c>
      <c r="AS16" s="20" t="str">
        <f>_xlfn.CONCAT(TEXT(Table3[[#This Row],[W]], "0"), "-", TEXT(Table3[[#This Row],[RL]],"0"), "-", TEXT(Table3[[#This Row],[OTL]]+Table3[[#This Row],[SOL]], "0"))</f>
        <v>29-23-4</v>
      </c>
      <c r="AT16">
        <f>COUNTIFS(DataRegularSeason20242025!$D$3:$D$1315,Table3[[#This Row],[Teams]],DataRegularSeason20242025!$K$3:$K$1315,0)</f>
        <v>6</v>
      </c>
      <c r="AU16">
        <f>SUMIF(DataRegularSeason20242025!$D$3:$D$1315,$A16, DataRegularSeason20242025!$J$3:$J$1315)</f>
        <v>73</v>
      </c>
      <c r="AV16">
        <f>SUMIF(DataRegularSeason20242025!$D$3:$D$1315,$A16, DataRegularSeason20242025!$K$3:$K$1315)</f>
        <v>89</v>
      </c>
      <c r="AW16">
        <f t="shared" si="3"/>
        <v>-16</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 t="shared" si="4"/>
        <v>18</v>
      </c>
      <c r="BB16">
        <f t="shared" si="5"/>
        <v>158</v>
      </c>
      <c r="BC16">
        <f t="shared" si="6"/>
        <v>156</v>
      </c>
      <c r="BD16">
        <f t="shared" si="7"/>
        <v>2</v>
      </c>
      <c r="BE16" s="17">
        <f>Table3[[#This Row],[GF]]/Table3[[#This Row],[GP]]</f>
        <v>2.8214285714285716</v>
      </c>
      <c r="BF16" s="17">
        <f>Table3[[#This Row],[GA]]/Table3[[#This Row],[GP]]</f>
        <v>2.7857142857142856</v>
      </c>
      <c r="BG16" s="17">
        <f>(Table3[[#This Row],[GF]]-Table3[[#This Row],[GA]])/Table3[[#This Row],[GP]]</f>
        <v>3.5714285714285712E-2</v>
      </c>
      <c r="BH16" s="49" t="str">
        <f>_xlfn.CONCAT(TEXT(Table3[[#This Row],[W_H]], "0"), "-", TEXT(Table3[[#This Row],[RL_H]],"0"), "-", TEXT(Table3[[#This Row],[OTL_H]]+Table3[[#This Row],[SOL_H]], "0"))</f>
        <v>16-7-2</v>
      </c>
      <c r="BI16" s="49" t="str">
        <f>_xlfn.CONCAT(TEXT(Table3[[#This Row],[W_A]], "0"), "-", TEXT(Table3[[#This Row],[RL_A]],"0"), "-", TEXT(Table3[[#This Row],[OTL_A]]+Table3[[#This Row],[SOL_A]], "0"))</f>
        <v>13-16-2</v>
      </c>
      <c r="BJ16" s="49">
        <f>((2*(Table3[[#This Row],[W_H]]))+Table3[[#This Row],[OTL_H]]+Table3[[#This Row],[SOL_H]])/(2*Table3[[#This Row],[GP_H]])</f>
        <v>0.68</v>
      </c>
      <c r="BK16" s="49">
        <f>((2*(Table3[[#This Row],[W_A]]))+Table3[[#This Row],[OTL_A]]+Table3[[#This Row],[SOL_A]])/(2*Table3[[#This Row],[GP_A]])</f>
        <v>0.45161290322580644</v>
      </c>
      <c r="BL16" s="21">
        <f>(Table3[[#This Row],[W]]*$CG$3)+(Table3[[#This Row],[L]]*$CG$4)+(Table3[[#This Row],[GF]]*$CG$5)+(Table3[[#This Row],[GA]]*$CG$6)</f>
        <v>61.9</v>
      </c>
      <c r="BM16" s="21">
        <f>(82*(((Table3[[#This Row],[PTS%]]*$CG$3)+((1-Table3[[#This Row],[PTS%]])*$CG$4)+(Table3[[#This Row],[GF]]*$CG$5)+(Table3[[#This Row],[GA]]*$CG$6))/Table3[[#This Row],[GP]])) + (Table3[[#This Row],[W]]*$CG$3)+(Table3[[#This Row],[L]]*$CG$4)+(Table3[[#This Row],[GF]]*$CG$5)+(Table3[[#This Row],[GA]]*$CG$6)</f>
        <v>120.04783163265307</v>
      </c>
      <c r="BN16">
        <f>COUNTIFS(DataRegularSeason20242025!$D$3:$D$1315,$A16,DataRegularSeason20242025!$H$3:$H$1315, $A16)</f>
        <v>11</v>
      </c>
      <c r="BO16">
        <f>COUNTIFS(DataRegularSeason20242025!$E$3:$E$1315,$A16,DataRegularSeason20242025!$H$3:$H$1315, $A16)</f>
        <v>13</v>
      </c>
      <c r="BP16">
        <f t="shared" si="8"/>
        <v>24</v>
      </c>
      <c r="BQ16">
        <f t="shared" si="9"/>
        <v>20</v>
      </c>
      <c r="BR16">
        <f t="shared" si="10"/>
        <v>12</v>
      </c>
      <c r="BS16">
        <f t="shared" si="11"/>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0.92727272727272725</v>
      </c>
      <c r="F17">
        <f>COUNTIFS(DataRegularSeason20242025!$N$3:$N$1315,1,DataRegularSeason20242025!$D$3:$D$1315,$A17)</f>
        <v>27</v>
      </c>
      <c r="G17">
        <f>41-Table3[[#This Row],[GP_A]]</f>
        <v>14</v>
      </c>
      <c r="H17">
        <f>COUNTIFS(DataRegularSeason20242025!$E$3:$E$1315,$A17,DataRegularSeason20242025!$N$3:$N$1315,1)</f>
        <v>28</v>
      </c>
      <c r="I17">
        <f>41-Table3[[#This Row],[GP_H]]</f>
        <v>13</v>
      </c>
      <c r="J17">
        <f t="shared" si="0"/>
        <v>55</v>
      </c>
      <c r="K17">
        <f>82-Table3[[#This Row],[GP]]</f>
        <v>27</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1</v>
      </c>
      <c r="P17">
        <f t="shared" si="1"/>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 t="shared" si="2"/>
        <v>18</v>
      </c>
      <c r="Y17">
        <f>COUNTIFS(DataRegularSeason20242025!$E$3:$E$1315,$A17, DataRegularSeason20242025!$S$3:$S$1315, $A17,DataRegularSeason20242025!$M$3:$M$1315,"REG")</f>
        <v>12</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25</v>
      </c>
      <c r="AC17">
        <f>Table3[[#This Row],[L_A]]+Table3[[#This Row],[L_H]]</f>
        <v>30</v>
      </c>
      <c r="AD17">
        <f>Table3[[#This Row],[RW_A]]+Table3[[#This Row],[RW_H]]</f>
        <v>20</v>
      </c>
      <c r="AE17">
        <f>Table3[[#This Row],[RL_A]]+Table3[[#This Row],[RL_H]]</f>
        <v>20</v>
      </c>
      <c r="AF17">
        <f>Table3[[#This Row],[OTW_A]]+Table3[[#This Row],[OTW_H]]</f>
        <v>4</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5-10</v>
      </c>
      <c r="AK17">
        <f>(2*(Table3[[#This Row],[W_A]]+Table3[[#This Row],[W_H]]))+Table3[[#This Row],[OTL_A]]+Table3[[#This Row],[SOL_A]]+Table3[[#This Row],[OTL_H]]+Table3[[#This Row],[SOL_H]]</f>
        <v>60</v>
      </c>
      <c r="AL17">
        <f>(3*(Table3[[#This Row],[RW_A]]+Table3[[#This Row],[RW_H]]))+(2*(Table3[[#This Row],[OTW_A]]+Table3[[#This Row],[SOW_A]]+Table3[[#This Row],[OTW_H]]+Table3[[#This Row],[SOW_H]]))+Table3[[#This Row],[OTL_A]]+Table3[[#This Row],[SOL_A]]+Table3[[#This Row],[OTL_H]]+Table3[[#This Row],[SOL_H]]</f>
        <v>80</v>
      </c>
      <c r="AM17" s="15">
        <f>Table3[[#This Row],[PTS]]/(2*Table3[[#This Row],[GP]])</f>
        <v>0.54545454545454541</v>
      </c>
      <c r="AN17" s="15">
        <f>Table3[[#This Row],[PTS2]]/(3*Table3[[#This Row],[GP]])</f>
        <v>0.48484848484848486</v>
      </c>
      <c r="AO17">
        <f>(2*Table3[[#This Row],[GR]])+Table3[[#This Row],[PTS]]</f>
        <v>114</v>
      </c>
      <c r="AP17">
        <f>(3*Table3[[#This Row],[GR]])+Table3[[#This Row],[PTS2]]</f>
        <v>161</v>
      </c>
      <c r="AQ17">
        <f>Table3[[#This Row],[PTS]]+(2 * Table3[[#This Row],[GR]] * Table3[[#This Row],[PTS%]])</f>
        <v>89.454545454545453</v>
      </c>
      <c r="AR17">
        <f>Table3[[#This Row],[PTS2]]+(3 * Table3[[#This Row],[GR]] * Table3[[#This Row],[PTS%2]])</f>
        <v>119.27272727272728</v>
      </c>
      <c r="AS17" s="20" t="str">
        <f>_xlfn.CONCAT(TEXT(Table3[[#This Row],[W]], "0"), "-", TEXT(Table3[[#This Row],[RL]],"0"), "-", TEXT(Table3[[#This Row],[OTL]]+Table3[[#This Row],[SOL]], "0"))</f>
        <v>25-20-10</v>
      </c>
      <c r="AT17">
        <f>COUNTIFS(DataRegularSeason20242025!$D$3:$D$1315,Table3[[#This Row],[Teams]],DataRegularSeason20242025!$K$3:$K$1315,0)</f>
        <v>3</v>
      </c>
      <c r="AU17">
        <f>SUMIF(DataRegularSeason20242025!$D$3:$D$1315,$A17, DataRegularSeason20242025!$J$3:$J$1315)</f>
        <v>78</v>
      </c>
      <c r="AV17">
        <f>SUMIF(DataRegularSeason20242025!$D$3:$D$1315,$A17, DataRegularSeason20242025!$K$3:$K$1315)</f>
        <v>74</v>
      </c>
      <c r="AW17">
        <f t="shared" si="3"/>
        <v>4</v>
      </c>
      <c r="AX17">
        <f>COUNTIFS(DataRegularSeason20242025!$E$3:$E$1315,Table3[[#This Row],[Teams]],DataRegularSeason20242025!$J$3:$J$1315,0)</f>
        <v>2</v>
      </c>
      <c r="AY17">
        <f>SUMIF(DataRegularSeason20242025!$E$3:$E$1315,$A17,DataRegularSeason20242025!$K$3:$K$1315)</f>
        <v>76</v>
      </c>
      <c r="AZ17">
        <f>SUMIF(DataRegularSeason20242025!$E$3:$E$1315,$A17,DataRegularSeason20242025!$J$3:$J$1315)</f>
        <v>93</v>
      </c>
      <c r="BA17">
        <f t="shared" si="4"/>
        <v>-17</v>
      </c>
      <c r="BB17">
        <f t="shared" si="5"/>
        <v>154</v>
      </c>
      <c r="BC17">
        <f t="shared" si="6"/>
        <v>167</v>
      </c>
      <c r="BD17">
        <f t="shared" si="7"/>
        <v>-13</v>
      </c>
      <c r="BE17" s="17">
        <f>Table3[[#This Row],[GF]]/Table3[[#This Row],[GP]]</f>
        <v>2.8</v>
      </c>
      <c r="BF17" s="17">
        <f>Table3[[#This Row],[GA]]/Table3[[#This Row],[GP]]</f>
        <v>3.0363636363636362</v>
      </c>
      <c r="BG17" s="17">
        <f>(Table3[[#This Row],[GF]]-Table3[[#This Row],[GA]])/Table3[[#This Row],[GP]]</f>
        <v>-0.23636363636363636</v>
      </c>
      <c r="BH17" s="49" t="str">
        <f>_xlfn.CONCAT(TEXT(Table3[[#This Row],[W_H]], "0"), "-", TEXT(Table3[[#This Row],[RL_H]],"0"), "-", TEXT(Table3[[#This Row],[OTL_H]]+Table3[[#This Row],[SOL_H]], "0"))</f>
        <v>10-12-6</v>
      </c>
      <c r="BI17" s="49" t="str">
        <f>_xlfn.CONCAT(TEXT(Table3[[#This Row],[W_A]], "0"), "-", TEXT(Table3[[#This Row],[RL_A]],"0"), "-", TEXT(Table3[[#This Row],[OTL_A]]+Table3[[#This Row],[SOL_A]], "0"))</f>
        <v>15-8-4</v>
      </c>
      <c r="BJ17" s="49">
        <f>((2*(Table3[[#This Row],[W_H]]))+Table3[[#This Row],[OTL_H]]+Table3[[#This Row],[SOL_H]])/(2*Table3[[#This Row],[GP_H]])</f>
        <v>0.4642857142857143</v>
      </c>
      <c r="BK17" s="49">
        <f>((2*(Table3[[#This Row],[W_A]]))+Table3[[#This Row],[OTL_A]]+Table3[[#This Row],[SOL_A]])/(2*Table3[[#This Row],[GP_A]])</f>
        <v>0.62962962962962965</v>
      </c>
      <c r="BL17" s="21">
        <f>(Table3[[#This Row],[W]]*$CG$3)+(Table3[[#This Row],[L]]*$CG$4)+(Table3[[#This Row],[GF]]*$CG$5)+(Table3[[#This Row],[GA]]*$CG$6)</f>
        <v>61.3</v>
      </c>
      <c r="BM17" s="21">
        <f>(82*(((Table3[[#This Row],[PTS%]]*$CG$3)+((1-Table3[[#This Row],[PTS%]])*$CG$4)+(Table3[[#This Row],[GF]]*$CG$5)+(Table3[[#This Row],[GA]]*$CG$6))/Table3[[#This Row],[GP]])) + (Table3[[#This Row],[W]]*$CG$3)+(Table3[[#This Row],[L]]*$CG$4)+(Table3[[#This Row],[GF]]*$CG$5)+(Table3[[#This Row],[GA]]*$CG$6)</f>
        <v>121.24809917355371</v>
      </c>
      <c r="BN17">
        <f>COUNTIFS(DataRegularSeason20242025!$D$3:$D$1315,$A17,DataRegularSeason20242025!$H$3:$H$1315, $A17)</f>
        <v>9</v>
      </c>
      <c r="BO17">
        <f>COUNTIFS(DataRegularSeason20242025!$E$3:$E$1315,$A17,DataRegularSeason20242025!$H$3:$H$1315, $A17)</f>
        <v>13</v>
      </c>
      <c r="BP17">
        <f t="shared" si="8"/>
        <v>22</v>
      </c>
      <c r="BQ17">
        <f t="shared" si="9"/>
        <v>18</v>
      </c>
      <c r="BR17">
        <f t="shared" si="10"/>
        <v>15</v>
      </c>
      <c r="BS17">
        <f t="shared" si="11"/>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97</v>
      </c>
      <c r="C18" t="s">
        <v>100</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0.96363636363636362</v>
      </c>
      <c r="F18">
        <f>COUNTIFS(DataRegularSeason20242025!$N$3:$N$1315,1,DataRegularSeason20242025!$D$3:$D$1315,$A18)</f>
        <v>25</v>
      </c>
      <c r="G18">
        <f>41-Table3[[#This Row],[GP_A]]</f>
        <v>16</v>
      </c>
      <c r="H18">
        <f>COUNTIFS(DataRegularSeason20242025!$E$3:$E$1315,$A18,DataRegularSeason20242025!$N$3:$N$1315,1)</f>
        <v>30</v>
      </c>
      <c r="I18">
        <f>41-Table3[[#This Row],[GP_H]]</f>
        <v>11</v>
      </c>
      <c r="J18">
        <f t="shared" si="0"/>
        <v>55</v>
      </c>
      <c r="K18">
        <f>82-Table3[[#This Row],[GP]]</f>
        <v>27</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 t="shared" si="1"/>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 t="shared" si="2"/>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26</v>
      </c>
      <c r="AC18">
        <f>Table3[[#This Row],[L_A]]+Table3[[#This Row],[L_H]]</f>
        <v>29</v>
      </c>
      <c r="AD18">
        <f>Table3[[#This Row],[RW_A]]+Table3[[#This Row],[RW_H]]</f>
        <v>20</v>
      </c>
      <c r="AE18">
        <f>Table3[[#This Row],[RL_A]]+Table3[[#This Row],[RL_H]]</f>
        <v>21</v>
      </c>
      <c r="AF18">
        <f>Table3[[#This Row],[OTW_A]]+Table3[[#This Row],[OTW_H]]</f>
        <v>3</v>
      </c>
      <c r="AG18">
        <f>Table3[[#This Row],[OTL_A]]+Table3[[#This Row],[OTL_H]]</f>
        <v>7</v>
      </c>
      <c r="AH18">
        <f>Table3[[#This Row],[SOW_A]]+Table3[[#This Row],[SOW_H]]</f>
        <v>3</v>
      </c>
      <c r="AI18">
        <f>Table3[[#This Row],[SOL_A]]+Table3[[#This Row],[SOL_H]]</f>
        <v>1</v>
      </c>
      <c r="AJ18" s="20" t="str">
        <f>_xlfn.CONCAT(TEXT(Table3[[#This Row],[OTW]]+Table3[[#This Row],[SOW]], "0"), "-", TEXT(Table3[[#This Row],[OTL]]+Table3[[#This Row],[SOL]],"0"))</f>
        <v>6-8</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0.54545454545454541</v>
      </c>
      <c r="AN18" s="15">
        <f>Table3[[#This Row],[PTS2]]/(3*Table3[[#This Row],[GP]])</f>
        <v>0.48484848484848486</v>
      </c>
      <c r="AO18">
        <f>(2*Table3[[#This Row],[GR]])+Table3[[#This Row],[PTS]]</f>
        <v>114</v>
      </c>
      <c r="AP18">
        <f>(3*Table3[[#This Row],[GR]])+Table3[[#This Row],[PTS2]]</f>
        <v>161</v>
      </c>
      <c r="AQ18">
        <f>Table3[[#This Row],[PTS]]+(2 * Table3[[#This Row],[GR]] * Table3[[#This Row],[PTS%]])</f>
        <v>89.454545454545453</v>
      </c>
      <c r="AR18">
        <f>Table3[[#This Row],[PTS2]]+(3 * Table3[[#This Row],[GR]] * Table3[[#This Row],[PTS%2]])</f>
        <v>119.27272727272728</v>
      </c>
      <c r="AS18" s="20" t="str">
        <f>_xlfn.CONCAT(TEXT(Table3[[#This Row],[W]], "0"), "-", TEXT(Table3[[#This Row],[RL]],"0"), "-", TEXT(Table3[[#This Row],[OTL]]+Table3[[#This Row],[SOL]], "0"))</f>
        <v>26-21-8</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 t="shared" si="3"/>
        <v>-21</v>
      </c>
      <c r="AX18">
        <f>COUNTIFS(DataRegularSeason20242025!$E$3:$E$1315,Table3[[#This Row],[Teams]],DataRegularSeason20242025!$J$3:$J$1315,0)</f>
        <v>4</v>
      </c>
      <c r="AY18">
        <f>SUMIF(DataRegularSeason20242025!$E$3:$E$1315,$A18,DataRegularSeason20242025!$K$3:$K$1315)</f>
        <v>87</v>
      </c>
      <c r="AZ18">
        <f>SUMIF(DataRegularSeason20242025!$E$3:$E$1315,$A18,DataRegularSeason20242025!$J$3:$J$1315)</f>
        <v>83</v>
      </c>
      <c r="BA18">
        <f t="shared" si="4"/>
        <v>4</v>
      </c>
      <c r="BB18">
        <f t="shared" si="5"/>
        <v>148</v>
      </c>
      <c r="BC18">
        <f t="shared" si="6"/>
        <v>165</v>
      </c>
      <c r="BD18">
        <f t="shared" si="7"/>
        <v>-17</v>
      </c>
      <c r="BE18" s="17">
        <f>Table3[[#This Row],[GF]]/Table3[[#This Row],[GP]]</f>
        <v>2.6909090909090909</v>
      </c>
      <c r="BF18" s="17">
        <f>Table3[[#This Row],[GA]]/Table3[[#This Row],[GP]]</f>
        <v>3</v>
      </c>
      <c r="BG18" s="17">
        <f>(Table3[[#This Row],[GF]]-Table3[[#This Row],[GA]])/Table3[[#This Row],[GP]]</f>
        <v>-0.30909090909090908</v>
      </c>
      <c r="BH18" s="49" t="str">
        <f>_xlfn.CONCAT(TEXT(Table3[[#This Row],[W_H]], "0"), "-", TEXT(Table3[[#This Row],[RL_H]],"0"), "-", TEXT(Table3[[#This Row],[OTL_H]]+Table3[[#This Row],[SOL_H]], "0"))</f>
        <v>16-10-4</v>
      </c>
      <c r="BI18" s="49" t="str">
        <f>_xlfn.CONCAT(TEXT(Table3[[#This Row],[W_A]], "0"), "-", TEXT(Table3[[#This Row],[RL_A]],"0"), "-", TEXT(Table3[[#This Row],[OTL_A]]+Table3[[#This Row],[SOL_A]], "0"))</f>
        <v>10-11-4</v>
      </c>
      <c r="BJ18" s="49">
        <f>((2*(Table3[[#This Row],[W_H]]))+Table3[[#This Row],[OTL_H]]+Table3[[#This Row],[SOL_H]])/(2*Table3[[#This Row],[GP_H]])</f>
        <v>0.6</v>
      </c>
      <c r="BK18" s="49">
        <f>((2*(Table3[[#This Row],[W_A]]))+Table3[[#This Row],[OTL_A]]+Table3[[#This Row],[SOL_A]])/(2*Table3[[#This Row],[GP_A]])</f>
        <v>0.48</v>
      </c>
      <c r="BL18" s="21">
        <f>(Table3[[#This Row],[W]]*$CG$3)+(Table3[[#This Row],[L]]*$CG$4)+(Table3[[#This Row],[GF]]*$CG$5)+(Table3[[#This Row],[GA]]*$CG$6)</f>
        <v>60.4</v>
      </c>
      <c r="BM18" s="21">
        <f>(82*(((Table3[[#This Row],[PTS%]]*$CG$3)+((1-Table3[[#This Row],[PTS%]])*$CG$4)+(Table3[[#This Row],[GF]]*$CG$5)+(Table3[[#This Row],[GA]]*$CG$6))/Table3[[#This Row],[GP]])) + (Table3[[#This Row],[W]]*$CG$3)+(Table3[[#This Row],[L]]*$CG$4)+(Table3[[#This Row],[GF]]*$CG$5)+(Table3[[#This Row],[GA]]*$CG$6)</f>
        <v>118.70809917355372</v>
      </c>
      <c r="BN18">
        <f>COUNTIFS(DataRegularSeason20242025!$D$3:$D$1315,$A18,DataRegularSeason20242025!$H$3:$H$1315, $A18)</f>
        <v>25</v>
      </c>
      <c r="BO18">
        <f>COUNTIFS(DataRegularSeason20242025!$E$3:$E$1315,$A18,DataRegularSeason20242025!$H$3:$H$1315, $A18)</f>
        <v>31</v>
      </c>
      <c r="BP18">
        <f t="shared" si="8"/>
        <v>56</v>
      </c>
      <c r="BQ18">
        <f t="shared" si="9"/>
        <v>0</v>
      </c>
      <c r="BR18">
        <f t="shared" si="10"/>
        <v>-1</v>
      </c>
      <c r="BS18">
        <f t="shared" si="11"/>
        <v>-1</v>
      </c>
      <c r="BV18">
        <v>1989</v>
      </c>
      <c r="BW18" t="str">
        <f>INDEX(Table2[AwayTeam], Table3[[#This Row],[Column2]])</f>
        <v>UTA</v>
      </c>
      <c r="BX18">
        <f>LARGE((Table2[[#This Row],[AwayTeam]]=Table3[[#This Row],[Teams]]), 1)</f>
        <v>0</v>
      </c>
      <c r="CA18">
        <f>LARGE($AK$2:$AK$33,1)</f>
        <v>81</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47</v>
      </c>
      <c r="E19" s="15">
        <f>Table3[[#This Row],[Watched]]/Table3[[#This Row],[GP]]</f>
        <v>0.8392857142857143</v>
      </c>
      <c r="F19">
        <f>COUNTIFS(DataRegularSeason20242025!$N$3:$N$1315,1,DataRegularSeason20242025!$D$3:$D$1315,$A19)</f>
        <v>29</v>
      </c>
      <c r="G19">
        <f>41-Table3[[#This Row],[GP_A]]</f>
        <v>12</v>
      </c>
      <c r="H19">
        <f>COUNTIFS(DataRegularSeason20242025!$E$3:$E$1315,$A19,DataRegularSeason20242025!$N$3:$N$1315,1)</f>
        <v>27</v>
      </c>
      <c r="I19">
        <f>41-Table3[[#This Row],[GP_H]]</f>
        <v>14</v>
      </c>
      <c r="J19">
        <f t="shared" si="0"/>
        <v>56</v>
      </c>
      <c r="K19">
        <f>82-Table3[[#This Row],[GP]]</f>
        <v>26</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 t="shared" si="2"/>
        <v>10</v>
      </c>
      <c r="Y19">
        <f>COUNTIFS(DataRegularSeason20242025!$E$3:$E$1315,$A19, DataRegularSeason20242025!$S$3:$S$1315, $A19,DataRegularSeason20242025!$M$3:$M$1315,"REG")</f>
        <v>6</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30</v>
      </c>
      <c r="AD19">
        <f>Table3[[#This Row],[RW_A]]+Table3[[#This Row],[RW_H]]</f>
        <v>18</v>
      </c>
      <c r="AE19">
        <f>Table3[[#This Row],[RL_A]]+Table3[[#This Row],[RL_H]]</f>
        <v>22</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0.5357142857142857</v>
      </c>
      <c r="AN19" s="15">
        <f>Table3[[#This Row],[PTS2]]/(3*Table3[[#This Row],[GP]])</f>
        <v>0.4642857142857143</v>
      </c>
      <c r="AO19">
        <f>(2*Table3[[#This Row],[GR]])+Table3[[#This Row],[PTS]]</f>
        <v>112</v>
      </c>
      <c r="AP19">
        <f>(3*Table3[[#This Row],[GR]])+Table3[[#This Row],[PTS2]]</f>
        <v>156</v>
      </c>
      <c r="AQ19">
        <f>Table3[[#This Row],[PTS]]+(2 * Table3[[#This Row],[GR]] * Table3[[#This Row],[PTS%]])</f>
        <v>87.857142857142861</v>
      </c>
      <c r="AR19">
        <f>Table3[[#This Row],[PTS2]]+(3 * Table3[[#This Row],[GR]] * Table3[[#This Row],[PTS%2]])</f>
        <v>114.21428571428572</v>
      </c>
      <c r="AS19" s="20" t="str">
        <f>_xlfn.CONCAT(TEXT(Table3[[#This Row],[W]], "0"), "-", TEXT(Table3[[#This Row],[RL]],"0"), "-", TEXT(Table3[[#This Row],[OTL]]+Table3[[#This Row],[SOL]], "0"))</f>
        <v>26-22-8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 t="shared" si="3"/>
        <v>-28</v>
      </c>
      <c r="AX19">
        <f>COUNTIFS(DataRegularSeason20242025!$E$3:$E$1315,Table3[[#This Row],[Teams]],DataRegularSeason20242025!$J$3:$J$1315,0)</f>
        <v>1</v>
      </c>
      <c r="AY19">
        <f>SUMIF(DataRegularSeason20242025!$E$3:$E$1315,$A19,DataRegularSeason20242025!$K$3:$K$1315)</f>
        <v>109</v>
      </c>
      <c r="AZ19">
        <f>SUMIF(DataRegularSeason20242025!$E$3:$E$1315,$A19,DataRegularSeason20242025!$J$3:$J$1315)</f>
        <v>83</v>
      </c>
      <c r="BA19">
        <f t="shared" si="4"/>
        <v>26</v>
      </c>
      <c r="BB19">
        <f t="shared" si="5"/>
        <v>184</v>
      </c>
      <c r="BC19">
        <f t="shared" si="6"/>
        <v>186</v>
      </c>
      <c r="BD19">
        <f t="shared" si="7"/>
        <v>-2</v>
      </c>
      <c r="BE19" s="17">
        <f>Table3[[#This Row],[GF]]/Table3[[#This Row],[GP]]</f>
        <v>3.2857142857142856</v>
      </c>
      <c r="BF19" s="17">
        <f>Table3[[#This Row],[GA]]/Table3[[#This Row],[GP]]</f>
        <v>3.3214285714285716</v>
      </c>
      <c r="BG19" s="17">
        <f>(Table3[[#This Row],[GF]]-Table3[[#This Row],[GA]])/Table3[[#This Row],[GP]]</f>
        <v>-3.5714285714285712E-2</v>
      </c>
      <c r="BH19" s="49" t="str">
        <f>_xlfn.CONCAT(TEXT(Table3[[#This Row],[W_H]], "0"), "-", TEXT(Table3[[#This Row],[RL_H]],"0"), "-", TEXT(Table3[[#This Row],[OTL_H]]+Table3[[#This Row],[SOL_H]], "0"))</f>
        <v>17-6-4</v>
      </c>
      <c r="BI19" s="49" t="str">
        <f>_xlfn.CONCAT(TEXT(Table3[[#This Row],[W_A]], "0"), "-", TEXT(Table3[[#This Row],[RL_A]],"0"), "-", TEXT(Table3[[#This Row],[OTL_A]]+Table3[[#This Row],[SOL_A]], "0"))</f>
        <v>9-16-4</v>
      </c>
      <c r="BJ19" s="49">
        <f>((2*(Table3[[#This Row],[W_H]]))+Table3[[#This Row],[OTL_H]]+Table3[[#This Row],[SOL_H]])/(2*Table3[[#This Row],[GP_H]])</f>
        <v>0.70370370370370372</v>
      </c>
      <c r="BK19" s="49">
        <f>((2*(Table3[[#This Row],[W_A]]))+Table3[[#This Row],[OTL_A]]+Table3[[#This Row],[SOL_A]])/(2*Table3[[#This Row],[GP_A]])</f>
        <v>0.37931034482758619</v>
      </c>
      <c r="BL19" s="21">
        <f>(Table3[[#This Row],[W]]*$CG$3)+(Table3[[#This Row],[L]]*$CG$4)+(Table3[[#This Row],[GF]]*$CG$5)+(Table3[[#This Row],[GA]]*$CG$6)</f>
        <v>68.199999999999989</v>
      </c>
      <c r="BM19" s="21">
        <f>(82*(((Table3[[#This Row],[PTS%]]*$CG$3)+((1-Table3[[#This Row],[PTS%]])*$CG$4)+(Table3[[#This Row],[GF]]*$CG$5)+(Table3[[#This Row],[GA]]*$CG$6))/Table3[[#This Row],[GP]])) + (Table3[[#This Row],[W]]*$CG$3)+(Table3[[#This Row],[L]]*$CG$4)+(Table3[[#This Row],[GF]]*$CG$5)+(Table3[[#This Row],[GA]]*$CG$6)</f>
        <v>136.44617346938776</v>
      </c>
      <c r="BN19">
        <f>COUNTIFS(DataRegularSeason20242025!$D$3:$D$1315,$A19,DataRegularSeason20242025!$H$3:$H$1315, $A19)</f>
        <v>9</v>
      </c>
      <c r="BO19">
        <f>COUNTIFS(DataRegularSeason20242025!$E$3:$E$1315,$A19,DataRegularSeason20242025!$H$3:$H$1315, $A19)</f>
        <v>17</v>
      </c>
      <c r="BP19">
        <f t="shared" si="8"/>
        <v>26</v>
      </c>
      <c r="BQ19">
        <f t="shared" si="9"/>
        <v>20</v>
      </c>
      <c r="BR19">
        <f t="shared" si="10"/>
        <v>10</v>
      </c>
      <c r="BS19">
        <f t="shared" si="11"/>
        <v>30</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20</v>
      </c>
      <c r="B20" t="s">
        <v>98</v>
      </c>
      <c r="C20" t="s">
        <v>99</v>
      </c>
      <c r="D20">
        <f>COUNTIFS(DataRegularSeason20242025!$D$3:$D$1315,$A20,DataRegularSeason20242025!$R$3:$R$1315,1,DataRegularSeason20242025!$N$3:$N$1315,1) + COUNTIFS(DataRegularSeason20242025!$E$3:$E$1315,$A20,DataRegularSeason20242025!$R$3:$R$1315,1,DataRegularSeason20242025!$N$3:$N$1315,1)</f>
        <v>46</v>
      </c>
      <c r="E20" s="15">
        <f>Table3[[#This Row],[Watched]]/Table3[[#This Row],[GP]]</f>
        <v>0.83636363636363631</v>
      </c>
      <c r="F20">
        <f>COUNTIFS(DataRegularSeason20242025!$N$3:$N$1315,1,DataRegularSeason20242025!$D$3:$D$1315,$A20)</f>
        <v>27</v>
      </c>
      <c r="G20">
        <f>41-Table3[[#This Row],[GP_A]]</f>
        <v>14</v>
      </c>
      <c r="H20">
        <f>COUNTIFS(DataRegularSeason20242025!$E$3:$E$1315,$A20,DataRegularSeason20242025!$N$3:$N$1315,1)</f>
        <v>28</v>
      </c>
      <c r="I20">
        <f>41-Table3[[#This Row],[GP_H]]</f>
        <v>13</v>
      </c>
      <c r="J20">
        <f t="shared" si="0"/>
        <v>55</v>
      </c>
      <c r="K20">
        <f>82-Table3[[#This Row],[GP]]</f>
        <v>27</v>
      </c>
      <c r="L20">
        <f>COUNTIFS(DataRegularSeason20242025!$D$3:$D$1315,$A20, DataRegularSeason20242025!$L$3:$L$1315, $A20,DataRegularSeason20242025!$N$3:$N$1315,1)</f>
        <v>13</v>
      </c>
      <c r="M20">
        <f>COUNTIFS(DataRegularSeason20242025!$D$3:$D$1315,$A20, DataRegularSeason20242025!$L$3:$L$1315, $A20,DataRegularSeason20242025!$N$3:$N$1315,1,DataRegularSeason20242025!$M$3:$M$1315,"REG")</f>
        <v>13</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 t="shared" si="1"/>
        <v>14</v>
      </c>
      <c r="Q20">
        <f>COUNTIFS(DataRegularSeason20242025!$D$3:$D$1315,$A20, DataRegularSeason20242025!$S$3:$S$1315, $A20,DataRegularSeason20242025!$M$3:$M$1315,"REG")</f>
        <v>12</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 t="shared" si="2"/>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27</v>
      </c>
      <c r="AC20">
        <f>Table3[[#This Row],[L_A]]+Table3[[#This Row],[L_H]]</f>
        <v>28</v>
      </c>
      <c r="AD20">
        <f>Table3[[#This Row],[RW_A]]+Table3[[#This Row],[RW_H]]</f>
        <v>25</v>
      </c>
      <c r="AE20">
        <f>Table3[[#This Row],[RL_A]]+Table3[[#This Row],[RL_H]]</f>
        <v>24</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58</v>
      </c>
      <c r="AL20">
        <f>(3*(Table3[[#This Row],[RW_A]]+Table3[[#This Row],[RW_H]]))+(2*(Table3[[#This Row],[OTW_A]]+Table3[[#This Row],[SOW_A]]+Table3[[#This Row],[OTW_H]]+Table3[[#This Row],[SOW_H]]))+Table3[[#This Row],[OTL_A]]+Table3[[#This Row],[SOL_A]]+Table3[[#This Row],[OTL_H]]+Table3[[#This Row],[SOL_H]]</f>
        <v>83</v>
      </c>
      <c r="AM20" s="15">
        <f>Table3[[#This Row],[PTS]]/(2*Table3[[#This Row],[GP]])</f>
        <v>0.52727272727272723</v>
      </c>
      <c r="AN20" s="15">
        <f>Table3[[#This Row],[PTS2]]/(3*Table3[[#This Row],[GP]])</f>
        <v>0.50303030303030305</v>
      </c>
      <c r="AO20">
        <f>(2*Table3[[#This Row],[GR]])+Table3[[#This Row],[PTS]]</f>
        <v>112</v>
      </c>
      <c r="AP20">
        <f>(3*Table3[[#This Row],[GR]])+Table3[[#This Row],[PTS2]]</f>
        <v>164</v>
      </c>
      <c r="AQ20">
        <f>Table3[[#This Row],[PTS]]+(2 * Table3[[#This Row],[GR]] * Table3[[#This Row],[PTS%]])</f>
        <v>86.472727272727269</v>
      </c>
      <c r="AR20">
        <f>Table3[[#This Row],[PTS2]]+(3 * Table3[[#This Row],[GR]] * Table3[[#This Row],[PTS%2]])</f>
        <v>123.74545454545455</v>
      </c>
      <c r="AS20" s="20" t="str">
        <f>_xlfn.CONCAT(TEXT(Table3[[#This Row],[W]], "0"), "-", TEXT(Table3[[#This Row],[RL]],"0"), "-", TEXT(Table3[[#This Row],[OTL]]+Table3[[#This Row],[SOL]], "0"))</f>
        <v>27-24-4</v>
      </c>
      <c r="AT20">
        <f>COUNTIFS(DataRegularSeason20242025!$D$3:$D$1315,Table3[[#This Row],[Teams]],DataRegularSeason20242025!$K$3:$K$1315,0)</f>
        <v>3</v>
      </c>
      <c r="AU20">
        <f>SUMIF(DataRegularSeason20242025!$D$3:$D$1315,$A20, DataRegularSeason20242025!$J$3:$J$1315)</f>
        <v>86</v>
      </c>
      <c r="AV20">
        <f>SUMIF(DataRegularSeason20242025!$D$3:$D$1315,$A20, DataRegularSeason20242025!$K$3:$K$1315)</f>
        <v>83</v>
      </c>
      <c r="AW20">
        <f t="shared" si="3"/>
        <v>3</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 t="shared" si="4"/>
        <v>-6</v>
      </c>
      <c r="BB20">
        <f t="shared" si="5"/>
        <v>165</v>
      </c>
      <c r="BC20">
        <f t="shared" si="6"/>
        <v>168</v>
      </c>
      <c r="BD20">
        <f t="shared" si="7"/>
        <v>-3</v>
      </c>
      <c r="BE20" s="17">
        <f>Table3[[#This Row],[GF]]/Table3[[#This Row],[GP]]</f>
        <v>3</v>
      </c>
      <c r="BF20" s="17">
        <f>Table3[[#This Row],[GA]]/Table3[[#This Row],[GP]]</f>
        <v>3.0545454545454547</v>
      </c>
      <c r="BG20" s="17">
        <f>(Table3[[#This Row],[GF]]-Table3[[#This Row],[GA]])/Table3[[#This Row],[GP]]</f>
        <v>-5.4545454545454543E-2</v>
      </c>
      <c r="BH20" s="49" t="str">
        <f>_xlfn.CONCAT(TEXT(Table3[[#This Row],[W_H]], "0"), "-", TEXT(Table3[[#This Row],[RL_H]],"0"), "-", TEXT(Table3[[#This Row],[OTL_H]]+Table3[[#This Row],[SOL_H]], "0"))</f>
        <v>14-12-2</v>
      </c>
      <c r="BI20" s="49" t="str">
        <f>_xlfn.CONCAT(TEXT(Table3[[#This Row],[W_A]], "0"), "-", TEXT(Table3[[#This Row],[RL_A]],"0"), "-", TEXT(Table3[[#This Row],[OTL_A]]+Table3[[#This Row],[SOL_A]], "0"))</f>
        <v>13-12-2</v>
      </c>
      <c r="BJ20" s="49">
        <f>((2*(Table3[[#This Row],[W_H]]))+Table3[[#This Row],[OTL_H]]+Table3[[#This Row],[SOL_H]])/(2*Table3[[#This Row],[GP_H]])</f>
        <v>0.5357142857142857</v>
      </c>
      <c r="BK20" s="49">
        <f>((2*(Table3[[#This Row],[W_A]]))+Table3[[#This Row],[OTL_A]]+Table3[[#This Row],[SOL_A]])/(2*Table3[[#This Row],[GP_A]])</f>
        <v>0.51851851851851849</v>
      </c>
      <c r="BL20" s="21">
        <f>(Table3[[#This Row],[W]]*$CG$3)+(Table3[[#This Row],[L]]*$CG$4)+(Table3[[#This Row],[GF]]*$CG$5)+(Table3[[#This Row],[GA]]*$CG$6)</f>
        <v>63.45</v>
      </c>
      <c r="BM20" s="21">
        <f>(82*(((Table3[[#This Row],[PTS%]]*$CG$3)+((1-Table3[[#This Row],[PTS%]])*$CG$4)+(Table3[[#This Row],[GF]]*$CG$5)+(Table3[[#This Row],[GA]]*$CG$6))/Table3[[#This Row],[GP]])) + (Table3[[#This Row],[W]]*$CG$3)+(Table3[[#This Row],[L]]*$CG$4)+(Table3[[#This Row],[GF]]*$CG$5)+(Table3[[#This Row],[GA]]*$CG$6)</f>
        <v>126.00176859504133</v>
      </c>
      <c r="BN20">
        <f>COUNTIFS(DataRegularSeason20242025!$D$3:$D$1315,$A20,DataRegularSeason20242025!$H$3:$H$1315, $A20)</f>
        <v>13</v>
      </c>
      <c r="BO20">
        <f>COUNTIFS(DataRegularSeason20242025!$E$3:$E$1315,$A20,DataRegularSeason20242025!$H$3:$H$1315, $A20)</f>
        <v>18</v>
      </c>
      <c r="BP20">
        <f t="shared" si="8"/>
        <v>31</v>
      </c>
      <c r="BQ20">
        <f t="shared" si="9"/>
        <v>14</v>
      </c>
      <c r="BR20">
        <f t="shared" si="10"/>
        <v>10</v>
      </c>
      <c r="BS20">
        <f t="shared" si="11"/>
        <v>24</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53</v>
      </c>
      <c r="E21" s="15">
        <f>Table3[[#This Row],[Watched]]/Table3[[#This Row],[GP]]</f>
        <v>0.92982456140350878</v>
      </c>
      <c r="F21">
        <f>COUNTIFS(DataRegularSeason20242025!$N$3:$N$1315,1,DataRegularSeason20242025!$D$3:$D$1315,$A21)</f>
        <v>27</v>
      </c>
      <c r="G21">
        <f>41-Table3[[#This Row],[GP_A]]</f>
        <v>14</v>
      </c>
      <c r="H21">
        <f>COUNTIFS(DataRegularSeason20242025!$E$3:$E$1315,$A21,DataRegularSeason20242025!$N$3:$N$1315,1)</f>
        <v>30</v>
      </c>
      <c r="I21">
        <f>41-Table3[[#This Row],[GP_H]]</f>
        <v>11</v>
      </c>
      <c r="J21">
        <f t="shared" si="0"/>
        <v>57</v>
      </c>
      <c r="K21">
        <f>82-Table3[[#This Row],[GP]]</f>
        <v>25</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12</v>
      </c>
      <c r="Y21">
        <f>COUNTIFS(DataRegularSeason20242025!$E$3:$E$1315,$A21, DataRegularSeason20242025!$S$3:$S$1315, $A21,DataRegularSeason20242025!$M$3:$M$1315,"REG")</f>
        <v>9</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30</v>
      </c>
      <c r="AD21">
        <f>Table3[[#This Row],[RW_A]]+Table3[[#This Row],[RW_H]]</f>
        <v>20</v>
      </c>
      <c r="AE21">
        <f>Table3[[#This Row],[RL_A]]+Table3[[#This Row],[RL_H]]</f>
        <v>24</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0.52631578947368418</v>
      </c>
      <c r="AN21" s="15">
        <f>Table3[[#This Row],[PTS2]]/(3*Table3[[#This Row],[GP]])</f>
        <v>0.46783625730994149</v>
      </c>
      <c r="AO21">
        <f>(2*Table3[[#This Row],[GR]])+Table3[[#This Row],[PTS]]</f>
        <v>110</v>
      </c>
      <c r="AP21">
        <f>(3*Table3[[#This Row],[GR]])+Table3[[#This Row],[PTS2]]</f>
        <v>155</v>
      </c>
      <c r="AQ21">
        <f>Table3[[#This Row],[PTS]]+(2 * Table3[[#This Row],[GR]] * Table3[[#This Row],[PTS%]])</f>
        <v>86.315789473684205</v>
      </c>
      <c r="AR21">
        <f>Table3[[#This Row],[PTS2]]+(3 * Table3[[#This Row],[GR]] * Table3[[#This Row],[PTS%2]])</f>
        <v>115.08771929824562</v>
      </c>
      <c r="AS21" s="20" t="str">
        <f>_xlfn.CONCAT(TEXT(Table3[[#This Row],[W]], "0"), "-", TEXT(Table3[[#This Row],[RL]],"0"), "-", TEXT(Table3[[#This Row],[OTL]]+Table3[[#This Row],[SOL]], "0"))</f>
        <v>27-24-6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89</v>
      </c>
      <c r="AZ21">
        <f>SUMIF(DataRegularSeason20242025!$E$3:$E$1315,$A21,DataRegularSeason20242025!$J$3:$J$1315)</f>
        <v>75</v>
      </c>
      <c r="BA21">
        <f t="shared" si="4"/>
        <v>14</v>
      </c>
      <c r="BB21">
        <f t="shared" si="5"/>
        <v>157</v>
      </c>
      <c r="BC21">
        <f t="shared" si="6"/>
        <v>182</v>
      </c>
      <c r="BD21">
        <f t="shared" si="7"/>
        <v>-25</v>
      </c>
      <c r="BE21" s="17">
        <f>Table3[[#This Row],[GF]]/Table3[[#This Row],[GP]]</f>
        <v>2.7543859649122808</v>
      </c>
      <c r="BF21" s="17">
        <f>Table3[[#This Row],[GA]]/Table3[[#This Row],[GP]]</f>
        <v>3.192982456140351</v>
      </c>
      <c r="BG21" s="17">
        <f>(Table3[[#This Row],[GF]]-Table3[[#This Row],[GA]])/Table3[[#This Row],[GP]]</f>
        <v>-0.43859649122807015</v>
      </c>
      <c r="BH21" s="49" t="str">
        <f>_xlfn.CONCAT(TEXT(Table3[[#This Row],[W_H]], "0"), "-", TEXT(Table3[[#This Row],[RL_H]],"0"), "-", TEXT(Table3[[#This Row],[OTL_H]]+Table3[[#This Row],[SOL_H]], "0"))</f>
        <v>18-9-3</v>
      </c>
      <c r="BI21" s="49" t="str">
        <f>_xlfn.CONCAT(TEXT(Table3[[#This Row],[W_A]], "0"), "-", TEXT(Table3[[#This Row],[RL_A]],"0"), "-", TEXT(Table3[[#This Row],[OTL_A]]+Table3[[#This Row],[SOL_A]], "0"))</f>
        <v>9-15-3</v>
      </c>
      <c r="BJ21" s="49">
        <f>((2*(Table3[[#This Row],[W_H]]))+Table3[[#This Row],[OTL_H]]+Table3[[#This Row],[SOL_H]])/(2*Table3[[#This Row],[GP_H]])</f>
        <v>0.65</v>
      </c>
      <c r="BK21" s="49">
        <f>((2*(Table3[[#This Row],[W_A]]))+Table3[[#This Row],[OTL_A]]+Table3[[#This Row],[SOL_A]])/(2*Table3[[#This Row],[GP_A]])</f>
        <v>0.3888888888888889</v>
      </c>
      <c r="BL21" s="21">
        <f>(Table3[[#This Row],[W]]*$CG$3)+(Table3[[#This Row],[L]]*$CG$4)+(Table3[[#This Row],[GF]]*$CG$5)+(Table3[[#This Row],[GA]]*$CG$6)</f>
        <v>64.25</v>
      </c>
      <c r="BM21" s="21">
        <f>(82*(((Table3[[#This Row],[PTS%]]*$CG$3)+((1-Table3[[#This Row],[PTS%]])*$CG$4)+(Table3[[#This Row],[GF]]*$CG$5)+(Table3[[#This Row],[GA]]*$CG$6))/Table3[[#This Row],[GP]])) + (Table3[[#This Row],[W]]*$CG$3)+(Table3[[#This Row],[L]]*$CG$4)+(Table3[[#This Row],[GF]]*$CG$5)+(Table3[[#This Row],[GA]]*$CG$6)</f>
        <v>124.89441366574331</v>
      </c>
      <c r="BN21">
        <f>COUNTIFS(DataRegularSeason20242025!$D$3:$D$1315,$A21,DataRegularSeason20242025!$H$3:$H$1315, $A21)</f>
        <v>10</v>
      </c>
      <c r="BO21">
        <f>COUNTIFS(DataRegularSeason20242025!$E$3:$E$1315,$A21,DataRegularSeason20242025!$H$3:$H$1315, $A21)</f>
        <v>13</v>
      </c>
      <c r="BP21">
        <f t="shared" si="8"/>
        <v>23</v>
      </c>
      <c r="BQ21">
        <f t="shared" si="9"/>
        <v>17</v>
      </c>
      <c r="BR21">
        <f t="shared" si="10"/>
        <v>17</v>
      </c>
      <c r="BS21">
        <f t="shared" si="11"/>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33</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 t="shared" si="0"/>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 t="shared" si="1"/>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 t="shared" si="2"/>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 t="shared" si="3"/>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 t="shared" si="4"/>
        <v>-5</v>
      </c>
      <c r="BB22">
        <f t="shared" si="5"/>
        <v>152</v>
      </c>
      <c r="BC22">
        <f t="shared" si="6"/>
        <v>162</v>
      </c>
      <c r="BD22">
        <f t="shared" si="7"/>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9</v>
      </c>
      <c r="BP22">
        <f t="shared" si="8"/>
        <v>14</v>
      </c>
      <c r="BQ22">
        <f t="shared" si="9"/>
        <v>24</v>
      </c>
      <c r="BR22">
        <f t="shared" si="10"/>
        <v>17</v>
      </c>
      <c r="BS22">
        <f t="shared" si="11"/>
        <v>41</v>
      </c>
      <c r="BV22">
        <v>1983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15</v>
      </c>
      <c r="B23" t="s">
        <v>97</v>
      </c>
      <c r="C23" t="s">
        <v>95</v>
      </c>
      <c r="D23">
        <f>COUNTIFS(DataRegularSeason20242025!$D$3:$D$1315,$A23,DataRegularSeason20242025!$R$3:$R$1315,1,DataRegularSeason20242025!$N$3:$N$1315,1) + COUNTIFS(DataRegularSeason20242025!$E$3:$E$1315,$A23,DataRegularSeason20242025!$R$3:$R$1315,1,DataRegularSeason20242025!$N$3:$N$1315,1)</f>
        <v>48</v>
      </c>
      <c r="E23" s="15">
        <f>Table3[[#This Row],[Watched]]/Table3[[#This Row],[GP]]</f>
        <v>0.8571428571428571</v>
      </c>
      <c r="F23">
        <f>COUNTIFS(DataRegularSeason20242025!$N$3:$N$1315,1,DataRegularSeason20242025!$D$3:$D$1315,$A23)</f>
        <v>29</v>
      </c>
      <c r="G23">
        <f>41-Table3[[#This Row],[GP_A]]</f>
        <v>12</v>
      </c>
      <c r="H23">
        <f>COUNTIFS(DataRegularSeason20242025!$E$3:$E$1315,$A23,DataRegularSeason20242025!$N$3:$N$1315,1)</f>
        <v>27</v>
      </c>
      <c r="I23">
        <f>41-Table3[[#This Row],[GP_H]]</f>
        <v>14</v>
      </c>
      <c r="J23">
        <f t="shared" si="0"/>
        <v>56</v>
      </c>
      <c r="K23">
        <f>82-Table3[[#This Row],[GP]]</f>
        <v>26</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 t="shared" si="1"/>
        <v>14</v>
      </c>
      <c r="Q23">
        <f>COUNTIFS(DataRegularSeason20242025!$D$3:$D$1315,$A23, DataRegularSeason20242025!$S$3:$S$1315, $A23,DataRegularSeason20242025!$M$3:$M$1315,"REG")</f>
        <v>11</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9</v>
      </c>
      <c r="U23">
        <f>COUNTIFS(DataRegularSeason20242025!$E$3:$E$1315,$A23, DataRegularSeason20242025!$L$3:$L$1315, $A23,DataRegularSeason20242025!$N$3:$N$1315,1,DataRegularSeason20242025!$M$3:$M$1315,"REG")</f>
        <v>6</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 t="shared" si="2"/>
        <v>18</v>
      </c>
      <c r="Y23">
        <f>COUNTIFS(DataRegularSeason20242025!$E$3:$E$1315,$A23, DataRegularSeason20242025!$S$3:$S$1315, $A23,DataRegularSeason20242025!$M$3:$M$1315,"REG")</f>
        <v>12</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24</v>
      </c>
      <c r="AC23">
        <f>Table3[[#This Row],[L_A]]+Table3[[#This Row],[L_H]]</f>
        <v>32</v>
      </c>
      <c r="AD23">
        <f>Table3[[#This Row],[RW_A]]+Table3[[#This Row],[RW_H]]</f>
        <v>16</v>
      </c>
      <c r="AE23">
        <f>Table3[[#This Row],[RL_A]]+Table3[[#This Row],[RL_H]]</f>
        <v>23</v>
      </c>
      <c r="AF23">
        <f>Table3[[#This Row],[OTW_A]]+Table3[[#This Row],[OTW_H]]</f>
        <v>7</v>
      </c>
      <c r="AG23">
        <f>Table3[[#This Row],[OTL_A]]+Table3[[#This Row],[OTL_H]]</f>
        <v>7</v>
      </c>
      <c r="AH23">
        <f>Table3[[#This Row],[SOW_A]]+Table3[[#This Row],[SOW_H]]</f>
        <v>1</v>
      </c>
      <c r="AI23">
        <f>Table3[[#This Row],[SOL_A]]+Table3[[#This Row],[SOL_H]]</f>
        <v>2</v>
      </c>
      <c r="AJ23" s="20" t="str">
        <f>_xlfn.CONCAT(TEXT(Table3[[#This Row],[OTW]]+Table3[[#This Row],[SOW]], "0"), "-", TEXT(Table3[[#This Row],[OTL]]+Table3[[#This Row],[SOL]],"0"))</f>
        <v>8-9</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73</v>
      </c>
      <c r="AM23" s="15">
        <f>Table3[[#This Row],[PTS]]/(2*Table3[[#This Row],[GP]])</f>
        <v>0.5089285714285714</v>
      </c>
      <c r="AN23" s="15">
        <f>Table3[[#This Row],[PTS2]]/(3*Table3[[#This Row],[GP]])</f>
        <v>0.43452380952380953</v>
      </c>
      <c r="AO23">
        <f>(2*Table3[[#This Row],[GR]])+Table3[[#This Row],[PTS]]</f>
        <v>109</v>
      </c>
      <c r="AP23">
        <f>(3*Table3[[#This Row],[GR]])+Table3[[#This Row],[PTS2]]</f>
        <v>151</v>
      </c>
      <c r="AQ23">
        <f>Table3[[#This Row],[PTS]]+(2 * Table3[[#This Row],[GR]] * Table3[[#This Row],[PTS%]])</f>
        <v>83.464285714285708</v>
      </c>
      <c r="AR23">
        <f>Table3[[#This Row],[PTS2]]+(3 * Table3[[#This Row],[GR]] * Table3[[#This Row],[PTS%2]])</f>
        <v>106.89285714285714</v>
      </c>
      <c r="AS23" s="20" t="str">
        <f>_xlfn.CONCAT(TEXT(Table3[[#This Row],[W]], "0"), "-", TEXT(Table3[[#This Row],[RL]],"0"), "-", TEXT(Table3[[#This Row],[OTL]]+Table3[[#This Row],[SOL]], "0"))</f>
        <v>24-23-9</v>
      </c>
      <c r="AT23">
        <f>COUNTIFS(DataRegularSeason20242025!$D$3:$D$1315,Table3[[#This Row],[Teams]],DataRegularSeason20242025!$K$3:$K$1315,0)</f>
        <v>2</v>
      </c>
      <c r="AU23">
        <f>SUMIF(DataRegularSeason20242025!$D$3:$D$1315,$A23, DataRegularSeason20242025!$J$3:$J$1315)</f>
        <v>88</v>
      </c>
      <c r="AV23">
        <f>SUMIF(DataRegularSeason20242025!$D$3:$D$1315,$A23, DataRegularSeason20242025!$K$3:$K$1315)</f>
        <v>85</v>
      </c>
      <c r="AW23">
        <f t="shared" si="3"/>
        <v>3</v>
      </c>
      <c r="AX23">
        <f>COUNTIFS(DataRegularSeason20242025!$E$3:$E$1315,Table3[[#This Row],[Teams]],DataRegularSeason20242025!$J$3:$J$1315,0)</f>
        <v>0</v>
      </c>
      <c r="AY23">
        <f>SUMIF(DataRegularSeason20242025!$E$3:$E$1315,$A23,DataRegularSeason20242025!$K$3:$K$1315)</f>
        <v>70</v>
      </c>
      <c r="AZ23">
        <f>SUMIF(DataRegularSeason20242025!$E$3:$E$1315,$A23,DataRegularSeason20242025!$J$3:$J$1315)</f>
        <v>85</v>
      </c>
      <c r="BA23">
        <f t="shared" si="4"/>
        <v>-15</v>
      </c>
      <c r="BB23">
        <f t="shared" si="5"/>
        <v>158</v>
      </c>
      <c r="BC23">
        <f t="shared" si="6"/>
        <v>170</v>
      </c>
      <c r="BD23">
        <f t="shared" si="7"/>
        <v>-12</v>
      </c>
      <c r="BE23" s="17">
        <f>Table3[[#This Row],[GF]]/Table3[[#This Row],[GP]]</f>
        <v>2.8214285714285716</v>
      </c>
      <c r="BF23" s="17">
        <f>Table3[[#This Row],[GA]]/Table3[[#This Row],[GP]]</f>
        <v>3.0357142857142856</v>
      </c>
      <c r="BG23" s="17">
        <f>(Table3[[#This Row],[GF]]-Table3[[#This Row],[GA]])/Table3[[#This Row],[GP]]</f>
        <v>-0.21428571428571427</v>
      </c>
      <c r="BH23" s="49" t="str">
        <f>_xlfn.CONCAT(TEXT(Table3[[#This Row],[W_H]], "0"), "-", TEXT(Table3[[#This Row],[RL_H]],"0"), "-", TEXT(Table3[[#This Row],[OTL_H]]+Table3[[#This Row],[SOL_H]], "0"))</f>
        <v>9-12-6</v>
      </c>
      <c r="BI23" s="49" t="str">
        <f>_xlfn.CONCAT(TEXT(Table3[[#This Row],[W_A]], "0"), "-", TEXT(Table3[[#This Row],[RL_A]],"0"), "-", TEXT(Table3[[#This Row],[OTL_A]]+Table3[[#This Row],[SOL_A]], "0"))</f>
        <v>15-11-3</v>
      </c>
      <c r="BJ23" s="49">
        <f>((2*(Table3[[#This Row],[W_H]]))+Table3[[#This Row],[OTL_H]]+Table3[[#This Row],[SOL_H]])/(2*Table3[[#This Row],[GP_H]])</f>
        <v>0.44444444444444442</v>
      </c>
      <c r="BK23" s="49">
        <f>((2*(Table3[[#This Row],[W_A]]))+Table3[[#This Row],[OTL_A]]+Table3[[#This Row],[SOL_A]])/(2*Table3[[#This Row],[GP_A]])</f>
        <v>0.56896551724137934</v>
      </c>
      <c r="BL23" s="21">
        <f>(Table3[[#This Row],[W]]*$CG$3)+(Table3[[#This Row],[L]]*$CG$4)+(Table3[[#This Row],[GF]]*$CG$5)+(Table3[[#This Row],[GA]]*$CG$6)</f>
        <v>62.3</v>
      </c>
      <c r="BM23" s="21">
        <f>(82*(((Table3[[#This Row],[PTS%]]*$CG$3)+((1-Table3[[#This Row],[PTS%]])*$CG$4)+(Table3[[#This Row],[GF]]*$CG$5)+(Table3[[#This Row],[GA]]*$CG$6))/Table3[[#This Row],[GP]])) + (Table3[[#This Row],[W]]*$CG$3)+(Table3[[#This Row],[L]]*$CG$4)+(Table3[[#This Row],[GF]]*$CG$5)+(Table3[[#This Row],[GA]]*$CG$6)</f>
        <v>122.48475765306121</v>
      </c>
      <c r="BN23">
        <f>COUNTIFS(DataRegularSeason20242025!$D$3:$D$1315,$A23,DataRegularSeason20242025!$H$3:$H$1315, $A23)</f>
        <v>8</v>
      </c>
      <c r="BO23">
        <f>COUNTIFS(DataRegularSeason20242025!$E$3:$E$1315,$A23,DataRegularSeason20242025!$H$3:$H$1315, $A23)</f>
        <v>8</v>
      </c>
      <c r="BP23">
        <f t="shared" si="8"/>
        <v>16</v>
      </c>
      <c r="BQ23">
        <f t="shared" si="9"/>
        <v>21</v>
      </c>
      <c r="BR23">
        <f t="shared" si="10"/>
        <v>19</v>
      </c>
      <c r="BS23">
        <f t="shared" si="11"/>
        <v>40</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47</v>
      </c>
      <c r="B24" t="s">
        <v>97</v>
      </c>
      <c r="C24" t="s">
        <v>100</v>
      </c>
      <c r="D24">
        <f>COUNTIFS(DataRegularSeason20242025!$D$3:$D$1315,$A24,DataRegularSeason20242025!$R$3:$R$1315,1,DataRegularSeason20242025!$N$3:$N$1315,1) + COUNTIFS(DataRegularSeason20242025!$E$3:$E$1315,$A24,DataRegularSeason20242025!$R$3:$R$1315,1,DataRegularSeason20242025!$N$3:$N$1315,1)</f>
        <v>44</v>
      </c>
      <c r="E24" s="15">
        <f>Table3[[#This Row],[Watched]]/Table3[[#This Row],[GP]]</f>
        <v>0.81481481481481477</v>
      </c>
      <c r="F24">
        <f>COUNTIFS(DataRegularSeason20242025!$N$3:$N$1315,1,DataRegularSeason20242025!$D$3:$D$1315,$A24)</f>
        <v>27</v>
      </c>
      <c r="G24">
        <f>41-Table3[[#This Row],[GP_A]]</f>
        <v>14</v>
      </c>
      <c r="H24">
        <f>COUNTIFS(DataRegularSeason20242025!$E$3:$E$1315,$A24,DataRegularSeason20242025!$N$3:$N$1315,1)</f>
        <v>27</v>
      </c>
      <c r="I24">
        <f>41-Table3[[#This Row],[GP_H]]</f>
        <v>14</v>
      </c>
      <c r="J24">
        <f t="shared" si="0"/>
        <v>54</v>
      </c>
      <c r="K24">
        <f>82-Table3[[#This Row],[GP]]</f>
        <v>28</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 t="shared" si="1"/>
        <v>16</v>
      </c>
      <c r="Q24">
        <f>COUNTIFS(DataRegularSeason20242025!$D$3:$D$1315,$A24, DataRegularSeason20242025!$S$3:$S$1315, $A24,DataRegularSeason20242025!$M$3:$M$1315,"REG")</f>
        <v>12</v>
      </c>
      <c r="R24">
        <f>COUNTIFS(DataRegularSeason20242025!$D$3:$D$1315,$A24, DataRegularSeason20242025!$S$3:$S$1315, $A24,DataRegularSeason20242025!$M$3:$M$1315,"OT")</f>
        <v>2</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 t="shared" si="2"/>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24</v>
      </c>
      <c r="AC24">
        <f>Table3[[#This Row],[L_A]]+Table3[[#This Row],[L_H]]</f>
        <v>30</v>
      </c>
      <c r="AD24">
        <f>Table3[[#This Row],[RW_A]]+Table3[[#This Row],[RW_H]]</f>
        <v>17</v>
      </c>
      <c r="AE24">
        <f>Table3[[#This Row],[RL_A]]+Table3[[#This Row],[RL_H]]</f>
        <v>24</v>
      </c>
      <c r="AF24">
        <f>Table3[[#This Row],[OTW_A]]+Table3[[#This Row],[OTW_H]]</f>
        <v>4</v>
      </c>
      <c r="AG24">
        <f>Table3[[#This Row],[OTL_A]]+Table3[[#This Row],[OTL_H]]</f>
        <v>4</v>
      </c>
      <c r="AH24">
        <f>Table3[[#This Row],[SOW_A]]+Table3[[#This Row],[SOW_H]]</f>
        <v>3</v>
      </c>
      <c r="AI24">
        <f>Table3[[#This Row],[SOL_A]]+Table3[[#This Row],[SOL_H]]</f>
        <v>2</v>
      </c>
      <c r="AJ24" s="20" t="str">
        <f>_xlfn.CONCAT(TEXT(Table3[[#This Row],[OTW]]+Table3[[#This Row],[SOW]], "0"), "-", TEXT(Table3[[#This Row],[OTL]]+Table3[[#This Row],[SOL]],"0"))</f>
        <v>7-6</v>
      </c>
      <c r="AK24">
        <f>(2*(Table3[[#This Row],[W_A]]+Table3[[#This Row],[W_H]]))+Table3[[#This Row],[OTL_A]]+Table3[[#This Row],[SOL_A]]+Table3[[#This Row],[OTL_H]]+Table3[[#This Row],[SOL_H]]</f>
        <v>54</v>
      </c>
      <c r="AL24">
        <f>(3*(Table3[[#This Row],[RW_A]]+Table3[[#This Row],[RW_H]]))+(2*(Table3[[#This Row],[OTW_A]]+Table3[[#This Row],[SOW_A]]+Table3[[#This Row],[OTW_H]]+Table3[[#This Row],[SOW_H]]))+Table3[[#This Row],[OTL_A]]+Table3[[#This Row],[SOL_A]]+Table3[[#This Row],[OTL_H]]+Table3[[#This Row],[SOL_H]]</f>
        <v>71</v>
      </c>
      <c r="AM24" s="15">
        <f>Table3[[#This Row],[PTS]]/(2*Table3[[#This Row],[GP]])</f>
        <v>0.5</v>
      </c>
      <c r="AN24" s="15">
        <f>Table3[[#This Row],[PTS2]]/(3*Table3[[#This Row],[GP]])</f>
        <v>0.43827160493827161</v>
      </c>
      <c r="AO24">
        <f>(2*Table3[[#This Row],[GR]])+Table3[[#This Row],[PTS]]</f>
        <v>110</v>
      </c>
      <c r="AP24">
        <f>(3*Table3[[#This Row],[GR]])+Table3[[#This Row],[PTS2]]</f>
        <v>155</v>
      </c>
      <c r="AQ24">
        <f>Table3[[#This Row],[PTS]]+(2 * Table3[[#This Row],[GR]] * Table3[[#This Row],[PTS%]])</f>
        <v>82</v>
      </c>
      <c r="AR24">
        <f>Table3[[#This Row],[PTS2]]+(3 * Table3[[#This Row],[GR]] * Table3[[#This Row],[PTS%2]])</f>
        <v>107.81481481481481</v>
      </c>
      <c r="AS24" s="20" t="str">
        <f>_xlfn.CONCAT(TEXT(Table3[[#This Row],[W]], "0"), "-", TEXT(Table3[[#This Row],[RL]],"0"), "-", TEXT(Table3[[#This Row],[OTL]]+Table3[[#This Row],[SOL]], "0"))</f>
        <v>24-24-6</v>
      </c>
      <c r="AT24">
        <f>COUNTIFS(DataRegularSeason20242025!$D$3:$D$1315,Table3[[#This Row],[Teams]],DataRegularSeason20242025!$K$3:$K$1315,0)</f>
        <v>1</v>
      </c>
      <c r="AU24">
        <f>SUMIF(DataRegularSeason20242025!$D$3:$D$1315,$A24, DataRegularSeason20242025!$J$3:$J$1315)</f>
        <v>63</v>
      </c>
      <c r="AV24">
        <f>SUMIF(DataRegularSeason20242025!$D$3:$D$1315,$A24, DataRegularSeason20242025!$K$3:$K$1315)</f>
        <v>84</v>
      </c>
      <c r="AW24">
        <f t="shared" si="3"/>
        <v>-21</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 t="shared" si="4"/>
        <v>-7</v>
      </c>
      <c r="BB24">
        <f t="shared" si="5"/>
        <v>137</v>
      </c>
      <c r="BC24">
        <f t="shared" si="6"/>
        <v>165</v>
      </c>
      <c r="BD24">
        <f t="shared" si="7"/>
        <v>-28</v>
      </c>
      <c r="BE24" s="17">
        <f>Table3[[#This Row],[GF]]/Table3[[#This Row],[GP]]</f>
        <v>2.5370370370370372</v>
      </c>
      <c r="BF24" s="17">
        <f>Table3[[#This Row],[GA]]/Table3[[#This Row],[GP]]</f>
        <v>3.0555555555555554</v>
      </c>
      <c r="BG24" s="17">
        <f>(Table3[[#This Row],[GF]]-Table3[[#This Row],[GA]])/Table3[[#This Row],[GP]]</f>
        <v>-0.51851851851851849</v>
      </c>
      <c r="BH24" s="49" t="str">
        <f>_xlfn.CONCAT(TEXT(Table3[[#This Row],[W_H]], "0"), "-", TEXT(Table3[[#This Row],[RL_H]],"0"), "-", TEXT(Table3[[#This Row],[OTL_H]]+Table3[[#This Row],[SOL_H]], "0"))</f>
        <v>13-12-2</v>
      </c>
      <c r="BI24" s="49" t="str">
        <f>_xlfn.CONCAT(TEXT(Table3[[#This Row],[W_A]], "0"), "-", TEXT(Table3[[#This Row],[RL_A]],"0"), "-", TEXT(Table3[[#This Row],[OTL_A]]+Table3[[#This Row],[SOL_A]], "0"))</f>
        <v>11-12-4</v>
      </c>
      <c r="BJ24" s="49">
        <f>((2*(Table3[[#This Row],[W_H]]))+Table3[[#This Row],[OTL_H]]+Table3[[#This Row],[SOL_H]])/(2*Table3[[#This Row],[GP_H]])</f>
        <v>0.51851851851851849</v>
      </c>
      <c r="BK24" s="49">
        <f>((2*(Table3[[#This Row],[W_A]]))+Table3[[#This Row],[OTL_A]]+Table3[[#This Row],[SOL_A]])/(2*Table3[[#This Row],[GP_A]])</f>
        <v>0.48148148148148145</v>
      </c>
      <c r="BL24" s="21">
        <f>(Table3[[#This Row],[W]]*$CG$3)+(Table3[[#This Row],[L]]*$CG$4)+(Table3[[#This Row],[GF]]*$CG$5)+(Table3[[#This Row],[GA]]*$CG$6)</f>
        <v>58.05</v>
      </c>
      <c r="BM24" s="21">
        <f>(82*(((Table3[[#This Row],[PTS%]]*$CG$3)+((1-Table3[[#This Row],[PTS%]])*$CG$4)+(Table3[[#This Row],[GF]]*$CG$5)+(Table3[[#This Row],[GA]]*$CG$6))/Table3[[#This Row],[GP]])) + (Table3[[#This Row],[W]]*$CG$3)+(Table3[[#This Row],[L]]*$CG$4)+(Table3[[#This Row],[GF]]*$CG$5)+(Table3[[#This Row],[GA]]*$CG$6)</f>
        <v>114.91851851851852</v>
      </c>
      <c r="BN24">
        <f>COUNTIFS(DataRegularSeason20242025!$D$3:$D$1315,$A24,DataRegularSeason20242025!$H$3:$H$1315, $A24)</f>
        <v>8</v>
      </c>
      <c r="BO24">
        <f>COUNTIFS(DataRegularSeason20242025!$E$3:$E$1315,$A24,DataRegularSeason20242025!$H$3:$H$1315, $A24)</f>
        <v>8</v>
      </c>
      <c r="BP24">
        <f t="shared" si="8"/>
        <v>16</v>
      </c>
      <c r="BQ24">
        <f t="shared" si="9"/>
        <v>19</v>
      </c>
      <c r="BR24">
        <f t="shared" si="10"/>
        <v>19</v>
      </c>
      <c r="BS24">
        <f t="shared" si="11"/>
        <v>38</v>
      </c>
      <c r="BT24" s="6">
        <f>(BQ24+BN24)</f>
        <v>27</v>
      </c>
      <c r="BU24" s="6"/>
      <c r="BV24">
        <v>2007</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19</v>
      </c>
      <c r="B25" t="s">
        <v>98</v>
      </c>
      <c r="C25" t="s">
        <v>81</v>
      </c>
      <c r="D25">
        <f>COUNTIFS(DataRegularSeason20242025!$D$3:$D$1315,$A25,DataRegularSeason20242025!$R$3:$R$1315,1,DataRegularSeason20242025!$N$3:$N$1315,1) + COUNTIFS(DataRegularSeason20242025!$E$3:$E$1315,$A25,DataRegularSeason20242025!$R$3:$R$1315,1,DataRegularSeason20242025!$N$3:$N$1315,1)</f>
        <v>18</v>
      </c>
      <c r="E25" s="15">
        <f>Table3[[#This Row],[Watched]]/Table3[[#This Row],[GP]]</f>
        <v>0.32142857142857145</v>
      </c>
      <c r="F25">
        <f>COUNTIFS(DataRegularSeason20242025!$N$3:$N$1315,1,DataRegularSeason20242025!$D$3:$D$1315,$A25)</f>
        <v>27</v>
      </c>
      <c r="G25">
        <f>41-Table3[[#This Row],[GP_A]]</f>
        <v>14</v>
      </c>
      <c r="H25">
        <f>COUNTIFS(DataRegularSeason20242025!$E$3:$E$1315,$A25,DataRegularSeason20242025!$N$3:$N$1315,1)</f>
        <v>29</v>
      </c>
      <c r="I25">
        <f>41-Table3[[#This Row],[GP_H]]</f>
        <v>12</v>
      </c>
      <c r="J25">
        <f t="shared" si="0"/>
        <v>56</v>
      </c>
      <c r="K25">
        <f>82-Table3[[#This Row],[GP]]</f>
        <v>26</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 t="shared" si="1"/>
        <v>15</v>
      </c>
      <c r="Q25">
        <f>COUNTIFS(DataRegularSeason20242025!$D$3:$D$1315,$A25, DataRegularSeason20242025!$S$3:$S$1315, $A25,DataRegularSeason20242025!$M$3:$M$1315,"REG")</f>
        <v>14</v>
      </c>
      <c r="R25">
        <f>COUNTIFS(DataRegularSeason20242025!$D$3:$D$1315,$A25, DataRegularSeason20242025!$S$3:$S$1315, $A25,DataRegularSeason20242025!$M$3:$M$1315,"OT")</f>
        <v>0</v>
      </c>
      <c r="S25">
        <f>COUNTIFS(DataRegularSeason20242025!$D$3:$D$1315,$A25, DataRegularSeason20242025!$S$3:$S$1315, $A25,DataRegularSeason20242025!$M$3:$M$1315,"SO")</f>
        <v>1</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16</v>
      </c>
      <c r="Y25">
        <f>COUNTIFS(DataRegularSeason20242025!$E$3:$E$1315,$A25, DataRegularSeason20242025!$S$3:$S$1315, $A25,DataRegularSeason20242025!$M$3:$M$1315,"REG")</f>
        <v>12</v>
      </c>
      <c r="Z25">
        <f>COUNTIFS(DataRegularSeason20242025!$E$3:$E$1315,$A25, DataRegularSeason20242025!$S$3:$S$1315, $A25,DataRegularSeason20242025!$M$3:$M$1315,"OT")</f>
        <v>3</v>
      </c>
      <c r="AA25">
        <f>COUNTIFS(DataRegularSeason20242025!$E$3:$E$1315,$A25, DataRegularSeason20242025!$S$3:$S$1315, $A25,DataRegularSeason20242025!$M$3:$M$1315,"SO")</f>
        <v>1</v>
      </c>
      <c r="AB25">
        <f>Table3[[#This Row],[W_A]]+Table3[[#This Row],[W_H]]</f>
        <v>25</v>
      </c>
      <c r="AC25">
        <f>Table3[[#This Row],[L_A]]+Table3[[#This Row],[L_H]]</f>
        <v>31</v>
      </c>
      <c r="AD25">
        <f>Table3[[#This Row],[RW_A]]+Table3[[#This Row],[RW_H]]</f>
        <v>18</v>
      </c>
      <c r="AE25">
        <f>Table3[[#This Row],[RL_A]]+Table3[[#This Row],[RL_H]]</f>
        <v>26</v>
      </c>
      <c r="AF25">
        <f>Table3[[#This Row],[OTW_A]]+Table3[[#This Row],[OTW_H]]</f>
        <v>5</v>
      </c>
      <c r="AG25">
        <f>Table3[[#This Row],[OTL_A]]+Table3[[#This Row],[OTL_H]]</f>
        <v>3</v>
      </c>
      <c r="AH25">
        <f>Table3[[#This Row],[SOW_A]]+Table3[[#This Row],[SOW_H]]</f>
        <v>2</v>
      </c>
      <c r="AI25">
        <f>Table3[[#This Row],[SOL_A]]+Table3[[#This Row],[SOL_H]]</f>
        <v>2</v>
      </c>
      <c r="AJ25" s="20" t="str">
        <f>_xlfn.CONCAT(TEXT(Table3[[#This Row],[OTW]]+Table3[[#This Row],[SOW]], "0"), "-", TEXT(Table3[[#This Row],[OTL]]+Table3[[#This Row],[SOL]],"0"))</f>
        <v>7-5</v>
      </c>
      <c r="AK25">
        <f>(2*(Table3[[#This Row],[W_A]]+Table3[[#This Row],[W_H]]))+Table3[[#This Row],[OTL_A]]+Table3[[#This Row],[SOL_A]]+Table3[[#This Row],[OTL_H]]+Table3[[#This Row],[SOL_H]]</f>
        <v>55</v>
      </c>
      <c r="AL25">
        <f>(3*(Table3[[#This Row],[RW_A]]+Table3[[#This Row],[RW_H]]))+(2*(Table3[[#This Row],[OTW_A]]+Table3[[#This Row],[SOW_A]]+Table3[[#This Row],[OTW_H]]+Table3[[#This Row],[SOW_H]]))+Table3[[#This Row],[OTL_A]]+Table3[[#This Row],[SOL_A]]+Table3[[#This Row],[OTL_H]]+Table3[[#This Row],[SOL_H]]</f>
        <v>73</v>
      </c>
      <c r="AM25" s="15">
        <f>Table3[[#This Row],[PTS]]/(2*Table3[[#This Row],[GP]])</f>
        <v>0.49107142857142855</v>
      </c>
      <c r="AN25" s="15">
        <f>Table3[[#This Row],[PTS2]]/(3*Table3[[#This Row],[GP]])</f>
        <v>0.43452380952380953</v>
      </c>
      <c r="AO25">
        <f>(2*Table3[[#This Row],[GR]])+Table3[[#This Row],[PTS]]</f>
        <v>107</v>
      </c>
      <c r="AP25">
        <f>(3*Table3[[#This Row],[GR]])+Table3[[#This Row],[PTS2]]</f>
        <v>151</v>
      </c>
      <c r="AQ25">
        <f>Table3[[#This Row],[PTS]]+(2 * Table3[[#This Row],[GR]] * Table3[[#This Row],[PTS%]])</f>
        <v>80.535714285714278</v>
      </c>
      <c r="AR25">
        <f>Table3[[#This Row],[PTS2]]+(3 * Table3[[#This Row],[GR]] * Table3[[#This Row],[PTS%2]])</f>
        <v>106.89285714285714</v>
      </c>
      <c r="AS25" s="20" t="str">
        <f>_xlfn.CONCAT(TEXT(Table3[[#This Row],[W]], "0"), "-", TEXT(Table3[[#This Row],[RL]],"0"), "-", TEXT(Table3[[#This Row],[OTL]]+Table3[[#This Row],[SOL]], "0"))</f>
        <v>25-26-5</v>
      </c>
      <c r="AT25">
        <f>COUNTIFS(DataRegularSeason20242025!$D$3:$D$1315,Table3[[#This Row],[Teams]],DataRegularSeason20242025!$K$3:$K$1315,0)</f>
        <v>1</v>
      </c>
      <c r="AU25">
        <f>SUMIF(DataRegularSeason20242025!$D$3:$D$1315,$A25, DataRegularSeason20242025!$J$3:$J$1315)</f>
        <v>84</v>
      </c>
      <c r="AV25">
        <f>SUMIF(DataRegularSeason20242025!$D$3:$D$1315,$A25, DataRegularSeason20242025!$K$3:$K$1315)</f>
        <v>95</v>
      </c>
      <c r="AW25">
        <f t="shared" si="3"/>
        <v>-11</v>
      </c>
      <c r="AX25">
        <f>COUNTIFS(DataRegularSeason20242025!$E$3:$E$1315,Table3[[#This Row],[Teams]],DataRegularSeason20242025!$J$3:$J$1315,0)</f>
        <v>3</v>
      </c>
      <c r="AY25">
        <f>SUMIF(DataRegularSeason20242025!$E$3:$E$1315,$A25,DataRegularSeason20242025!$K$3:$K$1315)</f>
        <v>79</v>
      </c>
      <c r="AZ25">
        <f>SUMIF(DataRegularSeason20242025!$E$3:$E$1315,$A25,DataRegularSeason20242025!$J$3:$J$1315)</f>
        <v>99</v>
      </c>
      <c r="BA25">
        <f t="shared" si="4"/>
        <v>-20</v>
      </c>
      <c r="BB25">
        <f t="shared" si="5"/>
        <v>163</v>
      </c>
      <c r="BC25">
        <f t="shared" si="6"/>
        <v>194</v>
      </c>
      <c r="BD25">
        <f t="shared" si="7"/>
        <v>-31</v>
      </c>
      <c r="BE25" s="17">
        <f>Table3[[#This Row],[GF]]/Table3[[#This Row],[GP]]</f>
        <v>2.9107142857142856</v>
      </c>
      <c r="BF25" s="17">
        <f>Table3[[#This Row],[GA]]/Table3[[#This Row],[GP]]</f>
        <v>3.4642857142857144</v>
      </c>
      <c r="BG25" s="17">
        <f>(Table3[[#This Row],[GF]]-Table3[[#This Row],[GA]])/Table3[[#This Row],[GP]]</f>
        <v>-0.5535714285714286</v>
      </c>
      <c r="BH25" s="49" t="str">
        <f>_xlfn.CONCAT(TEXT(Table3[[#This Row],[W_H]], "0"), "-", TEXT(Table3[[#This Row],[RL_H]],"0"), "-", TEXT(Table3[[#This Row],[OTL_H]]+Table3[[#This Row],[SOL_H]], "0"))</f>
        <v>13-12-4</v>
      </c>
      <c r="BI25" s="49" t="str">
        <f>_xlfn.CONCAT(TEXT(Table3[[#This Row],[W_A]], "0"), "-", TEXT(Table3[[#This Row],[RL_A]],"0"), "-", TEXT(Table3[[#This Row],[OTL_A]]+Table3[[#This Row],[SOL_A]], "0"))</f>
        <v>12-14-1</v>
      </c>
      <c r="BJ25" s="49">
        <f>((2*(Table3[[#This Row],[W_H]]))+Table3[[#This Row],[OTL_H]]+Table3[[#This Row],[SOL_H]])/(2*Table3[[#This Row],[GP_H]])</f>
        <v>0.51724137931034486</v>
      </c>
      <c r="BK25" s="49">
        <f>((2*(Table3[[#This Row],[W_A]]))+Table3[[#This Row],[OTL_A]]+Table3[[#This Row],[SOL_A]])/(2*Table3[[#This Row],[GP_A]])</f>
        <v>0.46296296296296297</v>
      </c>
      <c r="BL25" s="21">
        <f>(Table3[[#This Row],[W]]*$CG$3)+(Table3[[#This Row],[L]]*$CG$4)+(Table3[[#This Row],[GF]]*$CG$5)+(Table3[[#This Row],[GA]]*$CG$6)</f>
        <v>65.650000000000006</v>
      </c>
      <c r="BM25" s="21">
        <f>(82*(((Table3[[#This Row],[PTS%]]*$CG$3)+((1-Table3[[#This Row],[PTS%]])*$CG$4)+(Table3[[#This Row],[GF]]*$CG$5)+(Table3[[#This Row],[GA]]*$CG$6))/Table3[[#This Row],[GP]])) + (Table3[[#This Row],[W]]*$CG$3)+(Table3[[#This Row],[L]]*$CG$4)+(Table3[[#This Row],[GF]]*$CG$5)+(Table3[[#This Row],[GA]]*$CG$6)</f>
        <v>130.44202806122448</v>
      </c>
      <c r="BN25">
        <f>COUNTIFS(DataRegularSeason20242025!$D$3:$D$1315,$A25,DataRegularSeason20242025!$H$3:$H$1315, $A25)</f>
        <v>5</v>
      </c>
      <c r="BO25">
        <f>COUNTIFS(DataRegularSeason20242025!$E$3:$E$1315,$A25,DataRegularSeason20242025!$H$3:$H$1315, $A25)</f>
        <v>11</v>
      </c>
      <c r="BP25">
        <f t="shared" si="8"/>
        <v>16</v>
      </c>
      <c r="BQ25">
        <f t="shared" si="9"/>
        <v>22</v>
      </c>
      <c r="BR25">
        <f t="shared" si="10"/>
        <v>18</v>
      </c>
      <c r="BS25">
        <f t="shared" si="11"/>
        <v>40</v>
      </c>
      <c r="BV25">
        <v>1993</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0.8571428571428571</v>
      </c>
      <c r="F26">
        <f>COUNTIFS(DataRegularSeason20242025!$N$3:$N$1315,1,DataRegularSeason20242025!$D$3:$D$1315,$A26)</f>
        <v>28</v>
      </c>
      <c r="G26">
        <f>41-Table3[[#This Row],[GP_A]]</f>
        <v>13</v>
      </c>
      <c r="H26">
        <f>COUNTIFS(DataRegularSeason20242025!$E$3:$E$1315,$A26,DataRegularSeason20242025!$N$3:$N$1315,1)</f>
        <v>28</v>
      </c>
      <c r="I26">
        <f>41-Table3[[#This Row],[GP_H]]</f>
        <v>13</v>
      </c>
      <c r="J26">
        <f t="shared" si="0"/>
        <v>56</v>
      </c>
      <c r="K26">
        <f>82-Table3[[#This Row],[GP]]</f>
        <v>26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 t="shared" si="1"/>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12</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 t="shared" si="2"/>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25</v>
      </c>
      <c r="AC26">
        <f>Table3[[#This Row],[L_A]]+Table3[[#This Row],[L_H]]</f>
        <v>31</v>
      </c>
      <c r="AD26">
        <f>Table3[[#This Row],[RW_A]]+Table3[[#This Row],[RW_H]]</f>
        <v>17</v>
      </c>
      <c r="AE26">
        <f>Table3[[#This Row],[RL_A]]+Table3[[#This Row],[RL_H]]</f>
        <v>26</v>
      </c>
      <c r="AF26">
        <f>Table3[[#This Row],[OTW_A]]+Table3[[#This Row],[OTW_H]]</f>
        <v>5</v>
      </c>
      <c r="AG26">
        <f>Table3[[#This Row],[OTL_A]]+Table3[[#This Row],[OTL_H]]</f>
        <v>5</v>
      </c>
      <c r="AH26">
        <f>Table3[[#This Row],[SOW_A]]+Table3[[#This Row],[SOW_H]]</f>
        <v>3</v>
      </c>
      <c r="AI26">
        <f>Table3[[#This Row],[SOL_A]]+Table3[[#This Row],[SOL_H]]</f>
        <v>0</v>
      </c>
      <c r="AJ26" s="20" t="str">
        <f>_xlfn.CONCAT(TEXT(Table3[[#This Row],[OTW]]+Table3[[#This Row],[SOW]], "0"), "-", TEXT(Table3[[#This Row],[OTL]]+Table3[[#This Row],[SOL]],"0"))</f>
        <v>8-5</v>
      </c>
      <c r="AK26">
        <f>(2*(Table3[[#This Row],[W_A]]+Table3[[#This Row],[W_H]]))+Table3[[#This Row],[OTL_A]]+Table3[[#This Row],[SOL_A]]+Table3[[#This Row],[OTL_H]]+Table3[[#This Row],[SOL_H]]</f>
        <v>55</v>
      </c>
      <c r="AL26">
        <f>(3*(Table3[[#This Row],[RW_A]]+Table3[[#This Row],[RW_H]]))+(2*(Table3[[#This Row],[OTW_A]]+Table3[[#This Row],[SOW_A]]+Table3[[#This Row],[OTW_H]]+Table3[[#This Row],[SOW_H]]))+Table3[[#This Row],[OTL_A]]+Table3[[#This Row],[SOL_A]]+Table3[[#This Row],[OTL_H]]+Table3[[#This Row],[SOL_H]]</f>
        <v>72</v>
      </c>
      <c r="AM26" s="15">
        <f>Table3[[#This Row],[PTS]]/(2*Table3[[#This Row],[GP]])</f>
        <v>0.49107142857142855</v>
      </c>
      <c r="AN26" s="15">
        <f>Table3[[#This Row],[PTS2]]/(3*Table3[[#This Row],[GP]])</f>
        <v>0.42857142857142855</v>
      </c>
      <c r="AO26">
        <f>(2*Table3[[#This Row],[GR]])+Table3[[#This Row],[PTS]]</f>
        <v>107</v>
      </c>
      <c r="AP26">
        <f>(3*Table3[[#This Row],[GR]])+Table3[[#This Row],[PTS2]]</f>
        <v>150</v>
      </c>
      <c r="AQ26">
        <f>Table3[[#This Row],[PTS]]+(2 * Table3[[#This Row],[GR]] * Table3[[#This Row],[PTS%]])</f>
        <v>80.535714285714278</v>
      </c>
      <c r="AR26">
        <f>Table3[[#This Row],[PTS2]]+(3 * Table3[[#This Row],[GR]] * Table3[[#This Row],[PTS%2]])</f>
        <v>105.42857142857142</v>
      </c>
      <c r="AS26" s="20" t="str">
        <f>_xlfn.CONCAT(TEXT(Table3[[#This Row],[W]], "0"), "-", TEXT(Table3[[#This Row],[RL]],"0"), "-", TEXT(Table3[[#This Row],[OTL]]+Table3[[#This Row],[SOL]], "0"))</f>
        <v>25-26-5</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 t="shared" si="3"/>
        <v>-7</v>
      </c>
      <c r="AX26">
        <f>COUNTIFS(DataRegularSeason20242025!$E$3:$E$1315,Table3[[#This Row],[Teams]],DataRegularSeason20242025!$J$3:$J$1315,0)</f>
        <v>2</v>
      </c>
      <c r="AY26">
        <f>SUMIF(DataRegularSeason20242025!$E$3:$E$1315,$A26,DataRegularSeason20242025!$K$3:$K$1315)</f>
        <v>74</v>
      </c>
      <c r="AZ26">
        <f>SUMIF(DataRegularSeason20242025!$E$3:$E$1315,$A26,DataRegularSeason20242025!$J$3:$J$1315)</f>
        <v>84</v>
      </c>
      <c r="BA26">
        <f t="shared" si="4"/>
        <v>-10</v>
      </c>
      <c r="BB26">
        <f t="shared" si="5"/>
        <v>154</v>
      </c>
      <c r="BC26">
        <f t="shared" si="6"/>
        <v>171</v>
      </c>
      <c r="BD26">
        <f t="shared" si="7"/>
        <v>-17</v>
      </c>
      <c r="BE26" s="17">
        <f>Table3[[#This Row],[GF]]/Table3[[#This Row],[GP]]</f>
        <v>2.75</v>
      </c>
      <c r="BF26" s="17">
        <f>Table3[[#This Row],[GA]]/Table3[[#This Row],[GP]]</f>
        <v>3.0535714285714284</v>
      </c>
      <c r="BG26" s="17">
        <f>(Table3[[#This Row],[GF]]-Table3[[#This Row],[GA]])/Table3[[#This Row],[GP]]</f>
        <v>-0.30357142857142855</v>
      </c>
      <c r="BH26" s="49" t="str">
        <f>_xlfn.CONCAT(TEXT(Table3[[#This Row],[W_H]], "0"), "-", TEXT(Table3[[#This Row],[RL_H]],"0"), "-", TEXT(Table3[[#This Row],[OTL_H]]+Table3[[#This Row],[SOL_H]], "0"))</f>
        <v>12-14-2</v>
      </c>
      <c r="BI26" s="49" t="str">
        <f>_xlfn.CONCAT(TEXT(Table3[[#This Row],[W_A]], "0"), "-", TEXT(Table3[[#This Row],[RL_A]],"0"), "-", TEXT(Table3[[#This Row],[OTL_A]]+Table3[[#This Row],[SOL_A]], "0"))</f>
        <v>13-12-3</v>
      </c>
      <c r="BJ26" s="49">
        <f>((2*(Table3[[#This Row],[W_H]]))+Table3[[#This Row],[OTL_H]]+Table3[[#This Row],[SOL_H]])/(2*Table3[[#This Row],[GP_H]])</f>
        <v>0.4642857142857143</v>
      </c>
      <c r="BK26" s="49">
        <f>((2*(Table3[[#This Row],[W_A]]))+Table3[[#This Row],[OTL_A]]+Table3[[#This Row],[SOL_A]])/(2*Table3[[#This Row],[GP_A]])</f>
        <v>0.5178571428571429</v>
      </c>
      <c r="BL26" s="21">
        <f>(Table3[[#This Row],[W]]*$CG$3)+(Table3[[#This Row],[L]]*$CG$4)+(Table3[[#This Row],[GF]]*$CG$5)+(Table3[[#This Row],[GA]]*$CG$6)</f>
        <v>61.999999999999993</v>
      </c>
      <c r="BM26" s="21">
        <f>(82*(((Table3[[#This Row],[PTS%]]*$CG$3)+((1-Table3[[#This Row],[PTS%]])*$CG$4)+(Table3[[#This Row],[GF]]*$CG$5)+(Table3[[#This Row],[GA]]*$CG$6))/Table3[[#This Row],[GP]])) + (Table3[[#This Row],[W]]*$CG$3)+(Table3[[#This Row],[L]]*$CG$4)+(Table3[[#This Row],[GF]]*$CG$5)+(Table3[[#This Row],[GA]]*$CG$6)</f>
        <v>121.44738520408163</v>
      </c>
      <c r="BN26">
        <f>COUNTIFS(DataRegularSeason20242025!$D$3:$D$1315,$A26,DataRegularSeason20242025!$H$3:$H$1315, $A26)</f>
        <v>12</v>
      </c>
      <c r="BO26">
        <f>COUNTIFS(DataRegularSeason20242025!$E$3:$E$1315,$A26,DataRegularSeason20242025!$H$3:$H$1315, $A26)</f>
        <v>14</v>
      </c>
      <c r="BP26">
        <f t="shared" si="8"/>
        <v>26</v>
      </c>
      <c r="BQ26">
        <f t="shared" si="9"/>
        <v>16</v>
      </c>
      <c r="BR26">
        <f t="shared" si="10"/>
        <v>14</v>
      </c>
      <c r="BS26">
        <f t="shared" si="11"/>
        <v>30</v>
      </c>
      <c r="BV26">
        <v>2019</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0.91228070175438591</v>
      </c>
      <c r="F27">
        <f>COUNTIFS(DataRegularSeason20242025!$N$3:$N$1315,1,DataRegularSeason20242025!$D$3:$D$1315,$A27)</f>
        <v>30</v>
      </c>
      <c r="G27">
        <f>41-Table3[[#This Row],[GP_A]]</f>
        <v>11</v>
      </c>
      <c r="H27">
        <f>COUNTIFS(DataRegularSeason20242025!$E$3:$E$1315,$A27,DataRegularSeason20242025!$N$3:$N$1315,1)</f>
        <v>27</v>
      </c>
      <c r="I27">
        <f>41-Table3[[#This Row],[GP_H]]</f>
        <v>14</v>
      </c>
      <c r="J27">
        <f t="shared" si="0"/>
        <v>57</v>
      </c>
      <c r="K27">
        <f>82-Table3[[#This Row],[GP]]</f>
        <v>25</v>
      </c>
      <c r="L27">
        <f>COUNTIFS(DataRegularSeason20242025!$D$3:$D$1315,$A27, DataRegularSeason20242025!$L$3:$L$1315, $A27,DataRegularSeason20242025!$N$3:$N$1315,1)</f>
        <v>10</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 t="shared" si="1"/>
        <v>20</v>
      </c>
      <c r="Q27">
        <f>COUNTIFS(DataRegularSeason20242025!$D$3:$D$1315,$A27, DataRegularSeason20242025!$S$3:$S$1315, $A27,DataRegularSeason20242025!$M$3:$M$1315,"REG")</f>
        <v>15</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23</v>
      </c>
      <c r="AC27">
        <f>Table3[[#This Row],[L_A]]+Table3[[#This Row],[L_H]]</f>
        <v>34</v>
      </c>
      <c r="AD27">
        <f>Table3[[#This Row],[RW_A]]+Table3[[#This Row],[RW_H]]</f>
        <v>16</v>
      </c>
      <c r="AE27">
        <f>Table3[[#This Row],[RL_A]]+Table3[[#This Row],[RL_H]]</f>
        <v>25</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55</v>
      </c>
      <c r="AL27">
        <f>(3*(Table3[[#This Row],[RW_A]]+Table3[[#This Row],[RW_H]]))+(2*(Table3[[#This Row],[OTW_A]]+Table3[[#This Row],[SOW_A]]+Table3[[#This Row],[OTW_H]]+Table3[[#This Row],[SOW_H]]))+Table3[[#This Row],[OTL_A]]+Table3[[#This Row],[SOL_A]]+Table3[[#This Row],[OTL_H]]+Table3[[#This Row],[SOL_H]]</f>
        <v>71</v>
      </c>
      <c r="AM27" s="15">
        <f>Table3[[#This Row],[PTS]]/(2*Table3[[#This Row],[GP]])</f>
        <v>0.48245614035087719</v>
      </c>
      <c r="AN27" s="15">
        <f>Table3[[#This Row],[PTS2]]/(3*Table3[[#This Row],[GP]])</f>
        <v>0.41520467836257308</v>
      </c>
      <c r="AO27">
        <f>(2*Table3[[#This Row],[GR]])+Table3[[#This Row],[PTS]]</f>
        <v>105</v>
      </c>
      <c r="AP27">
        <f>(3*Table3[[#This Row],[GR]])+Table3[[#This Row],[PTS2]]</f>
        <v>146</v>
      </c>
      <c r="AQ27">
        <f>Table3[[#This Row],[PTS]]+(2 * Table3[[#This Row],[GR]] * Table3[[#This Row],[PTS%]])</f>
        <v>79.122807017543863</v>
      </c>
      <c r="AR27">
        <f>Table3[[#This Row],[PTS2]]+(3 * Table3[[#This Row],[GR]] * Table3[[#This Row],[PTS%2]])</f>
        <v>102.14035087719299</v>
      </c>
      <c r="AS27" s="20" t="str">
        <f>_xlfn.CONCAT(TEXT(Table3[[#This Row],[W]], "0"), "-", TEXT(Table3[[#This Row],[RL]],"0"), "-", TEXT(Table3[[#This Row],[OTL]]+Table3[[#This Row],[SOL]], "0"))</f>
        <v>23-25-9</v>
      </c>
      <c r="AT27">
        <f>COUNTIFS(DataRegularSeason20242025!$D$3:$D$1315,Table3[[#This Row],[Teams]],DataRegularSeason20242025!$K$3:$K$1315,0)</f>
        <v>0</v>
      </c>
      <c r="AU27">
        <f>SUMIF(DataRegularSeason20242025!$D$3:$D$1315,$A27, DataRegularSeason20242025!$J$3:$J$1315)</f>
        <v>85</v>
      </c>
      <c r="AV27">
        <f>SUMIF(DataRegularSeason20242025!$D$3:$D$1315,$A27, DataRegularSeason20242025!$K$3:$K$1315)</f>
        <v>104</v>
      </c>
      <c r="AW27">
        <f t="shared" si="3"/>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 t="shared" si="4"/>
        <v>-18</v>
      </c>
      <c r="BB27">
        <f t="shared" si="5"/>
        <v>164</v>
      </c>
      <c r="BC27">
        <f t="shared" si="6"/>
        <v>201</v>
      </c>
      <c r="BD27">
        <f t="shared" si="7"/>
        <v>-37</v>
      </c>
      <c r="BE27" s="17">
        <f>Table3[[#This Row],[GF]]/Table3[[#This Row],[GP]]</f>
        <v>2.8771929824561404</v>
      </c>
      <c r="BF27" s="17">
        <f>Table3[[#This Row],[GA]]/Table3[[#This Row],[GP]]</f>
        <v>3.5263157894736841</v>
      </c>
      <c r="BG27" s="17">
        <f>(Table3[[#This Row],[GF]]-Table3[[#This Row],[GA]])/Table3[[#This Row],[GP]]</f>
        <v>-0.64912280701754388</v>
      </c>
      <c r="BH27" s="49" t="str">
        <f>_xlfn.CONCAT(TEXT(Table3[[#This Row],[W_H]], "0"), "-", TEXT(Table3[[#This Row],[RL_H]],"0"), "-", TEXT(Table3[[#This Row],[OTL_H]]+Table3[[#This Row],[SOL_H]], "0"))</f>
        <v>13-10-4</v>
      </c>
      <c r="BI27" s="49" t="str">
        <f>_xlfn.CONCAT(TEXT(Table3[[#This Row],[W_A]], "0"), "-", TEXT(Table3[[#This Row],[RL_A]],"0"), "-", TEXT(Table3[[#This Row],[OTL_A]]+Table3[[#This Row],[SOL_A]], "0"))</f>
        <v>10-15-5</v>
      </c>
      <c r="BJ27" s="49">
        <f>((2*(Table3[[#This Row],[W_H]]))+Table3[[#This Row],[OTL_H]]+Table3[[#This Row],[SOL_H]])/(2*Table3[[#This Row],[GP_H]])</f>
        <v>0.55555555555555558</v>
      </c>
      <c r="BK27" s="49">
        <f>((2*(Table3[[#This Row],[W_A]]))+Table3[[#This Row],[OTL_A]]+Table3[[#This Row],[SOL_A]])/(2*Table3[[#This Row],[GP_A]])</f>
        <v>0.41666666666666669</v>
      </c>
      <c r="BL27" s="21">
        <f>(Table3[[#This Row],[W]]*$CG$3)+(Table3[[#This Row],[L]]*$CG$4)+(Table3[[#This Row],[GF]]*$CG$5)+(Table3[[#This Row],[GA]]*$CG$6)</f>
        <v>66.400000000000006</v>
      </c>
      <c r="BM27" s="21">
        <f>(82*(((Table3[[#This Row],[PTS%]]*$CG$3)+((1-Table3[[#This Row],[PTS%]])*$CG$4)+(Table3[[#This Row],[GF]]*$CG$5)+(Table3[[#This Row],[GA]]*$CG$6))/Table3[[#This Row],[GP]])) + (Table3[[#This Row],[W]]*$CG$3)+(Table3[[#This Row],[L]]*$CG$4)+(Table3[[#This Row],[GF]]*$CG$5)+(Table3[[#This Row],[GA]]*$CG$6)</f>
        <v>131.2756540473992</v>
      </c>
      <c r="BN27">
        <f>COUNTIFS(DataRegularSeason20242025!$D$3:$D$1315,$A27,DataRegularSeason20242025!$H$3:$H$1315, $A27)</f>
        <v>16</v>
      </c>
      <c r="BO27">
        <f>COUNTIFS(DataRegularSeason20242025!$E$3:$E$1315,$A27,DataRegularSeason20242025!$H$3:$H$1315, $A27)</f>
        <v>12</v>
      </c>
      <c r="BP27">
        <f t="shared" si="8"/>
        <v>28</v>
      </c>
      <c r="BQ27">
        <f t="shared" si="9"/>
        <v>14</v>
      </c>
      <c r="BR27">
        <f t="shared" si="10"/>
        <v>15</v>
      </c>
      <c r="BS27">
        <f t="shared" si="11"/>
        <v>29</v>
      </c>
      <c r="BV27">
        <v>2017</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51</v>
      </c>
      <c r="E28" s="15">
        <f>Table3[[#This Row],[Watched]]/Table3[[#This Row],[GP]]</f>
        <v>0.89473684210526316</v>
      </c>
      <c r="F28">
        <f>COUNTIFS(DataRegularSeason20242025!$N$3:$N$1315,1,DataRegularSeason20242025!$D$3:$D$1315,$A28)</f>
        <v>30</v>
      </c>
      <c r="G28">
        <f>41-Table3[[#This Row],[GP_A]]</f>
        <v>11</v>
      </c>
      <c r="H28">
        <f>COUNTIFS(DataRegularSeason20242025!$E$3:$E$1315,$A28,DataRegularSeason20242025!$N$3:$N$1315,1)</f>
        <v>27</v>
      </c>
      <c r="I28">
        <f>41-Table3[[#This Row],[GP_H]]</f>
        <v>14</v>
      </c>
      <c r="J28">
        <f t="shared" si="0"/>
        <v>57</v>
      </c>
      <c r="K28">
        <f>82-Table3[[#This Row],[GP]]</f>
        <v>25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 t="shared" si="1"/>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24</v>
      </c>
      <c r="AC28">
        <f>Table3[[#This Row],[L_A]]+Table3[[#This Row],[L_H]]</f>
        <v>33</v>
      </c>
      <c r="AD28">
        <f>Table3[[#This Row],[RW_A]]+Table3[[#This Row],[RW_H]]</f>
        <v>15</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70</v>
      </c>
      <c r="AM28" s="15">
        <f>Table3[[#This Row],[PTS]]/(2*Table3[[#This Row],[GP]])</f>
        <v>0.48245614035087719</v>
      </c>
      <c r="AN28" s="15">
        <f>Table3[[#This Row],[PTS2]]/(3*Table3[[#This Row],[GP]])</f>
        <v>0.40935672514619881</v>
      </c>
      <c r="AO28">
        <f>(2*Table3[[#This Row],[GR]])+Table3[[#This Row],[PTS]]</f>
        <v>105</v>
      </c>
      <c r="AP28">
        <f>(3*Table3[[#This Row],[GR]])+Table3[[#This Row],[PTS2]]</f>
        <v>145</v>
      </c>
      <c r="AQ28">
        <f>Table3[[#This Row],[PTS]]+(2 * Table3[[#This Row],[GR]] * Table3[[#This Row],[PTS%]])</f>
        <v>79.122807017543863</v>
      </c>
      <c r="AR28">
        <f>Table3[[#This Row],[PTS2]]+(3 * Table3[[#This Row],[GR]] * Table3[[#This Row],[PTS%2]])</f>
        <v>100.7017543859649</v>
      </c>
      <c r="AS28" s="20" t="str">
        <f>_xlfn.CONCAT(TEXT(Table3[[#This Row],[W]], "0"), "-", TEXT(Table3[[#This Row],[RL]],"0"), "-", TEXT(Table3[[#This Row],[OTL]]+Table3[[#This Row],[SOL]], "0"))</f>
        <v>24-26-7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 t="shared" si="3"/>
        <v>-24</v>
      </c>
      <c r="AX28">
        <f>COUNTIFS(DataRegularSeason20242025!$E$3:$E$1315,Table3[[#This Row],[Teams]],DataRegularSeason20242025!$J$3:$J$1315,0)</f>
        <v>1</v>
      </c>
      <c r="AY28">
        <f>SUMIF(DataRegularSeason20242025!$E$3:$E$1315,$A28,DataRegularSeason20242025!$K$3:$K$1315)</f>
        <v>79</v>
      </c>
      <c r="AZ28">
        <f>SUMIF(DataRegularSeason20242025!$E$3:$E$1315,$A28,DataRegularSeason20242025!$J$3:$J$1315)</f>
        <v>85</v>
      </c>
      <c r="BA28">
        <f t="shared" si="4"/>
        <v>-6</v>
      </c>
      <c r="BB28">
        <f t="shared" si="5"/>
        <v>162</v>
      </c>
      <c r="BC28">
        <f t="shared" si="6"/>
        <v>192</v>
      </c>
      <c r="BD28">
        <f t="shared" si="7"/>
        <v>-30</v>
      </c>
      <c r="BE28" s="17">
        <f>Table3[[#This Row],[GF]]/Table3[[#This Row],[GP]]</f>
        <v>2.8421052631578947</v>
      </c>
      <c r="BF28" s="17">
        <f>Table3[[#This Row],[GA]]/Table3[[#This Row],[GP]]</f>
        <v>3.3684210526315788</v>
      </c>
      <c r="BG28" s="17">
        <f>(Table3[[#This Row],[GF]]-Table3[[#This Row],[GA]])/Table3[[#This Row],[GP]]</f>
        <v>-0.52631578947368418</v>
      </c>
      <c r="BH28" s="49" t="str">
        <f>_xlfn.CONCAT(TEXT(Table3[[#This Row],[W_H]], "0"), "-", TEXT(Table3[[#This Row],[RL_H]],"0"), "-", TEXT(Table3[[#This Row],[OTL_H]]+Table3[[#This Row],[SOL_H]], "0"))</f>
        <v>13-13-1</v>
      </c>
      <c r="BI28" s="49" t="str">
        <f>_xlfn.CONCAT(TEXT(Table3[[#This Row],[W_A]], "0"), "-", TEXT(Table3[[#This Row],[RL_A]],"0"), "-", TEXT(Table3[[#This Row],[OTL_A]]+Table3[[#This Row],[SOL_A]], "0"))</f>
        <v>11-13-6</v>
      </c>
      <c r="BJ28" s="49">
        <f>((2*(Table3[[#This Row],[W_H]]))+Table3[[#This Row],[OTL_H]]+Table3[[#This Row],[SOL_H]])/(2*Table3[[#This Row],[GP_H]])</f>
        <v>0.5</v>
      </c>
      <c r="BK28" s="49">
        <f>((2*(Table3[[#This Row],[W_A]]))+Table3[[#This Row],[OTL_A]]+Table3[[#This Row],[SOL_A]])/(2*Table3[[#This Row],[GP_A]])</f>
        <v>0.46666666666666667</v>
      </c>
      <c r="BL28" s="21">
        <f>(Table3[[#This Row],[W]]*$CG$3)+(Table3[[#This Row],[L]]*$CG$4)+(Table3[[#This Row],[GF]]*$CG$5)+(Table3[[#This Row],[GA]]*$CG$6)</f>
        <v>65.400000000000006</v>
      </c>
      <c r="BM28" s="21">
        <f>(82*(((Table3[[#This Row],[PTS%]]*$CG$3)+((1-Table3[[#This Row],[PTS%]])*$CG$4)+(Table3[[#This Row],[GF]]*$CG$5)+(Table3[[#This Row],[GA]]*$CG$6))/Table3[[#This Row],[GP]])) + (Table3[[#This Row],[W]]*$CG$3)+(Table3[[#This Row],[L]]*$CG$4)+(Table3[[#This Row],[GF]]*$CG$5)+(Table3[[#This Row],[GA]]*$CG$6)</f>
        <v>128.54933825792551</v>
      </c>
      <c r="BN28">
        <f>COUNTIFS(DataRegularSeason20242025!$D$3:$D$1315,$A28,DataRegularSeason20242025!$H$3:$H$1315, $A28)</f>
        <v>7</v>
      </c>
      <c r="BO28">
        <f>COUNTIFS(DataRegularSeason20242025!$E$3:$E$1315,$A28,DataRegularSeason20242025!$H$3:$H$1315, $A28)</f>
        <v>7</v>
      </c>
      <c r="BP28">
        <f t="shared" si="8"/>
        <v>14</v>
      </c>
      <c r="BQ28">
        <f t="shared" si="9"/>
        <v>23</v>
      </c>
      <c r="BR28">
        <f t="shared" si="10"/>
        <v>20</v>
      </c>
      <c r="BS28">
        <f t="shared" si="11"/>
        <v>43</v>
      </c>
      <c r="BV28">
        <v>1975</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48</v>
      </c>
      <c r="E29" s="15">
        <f>Table3[[#This Row],[Watched]]/Table3[[#This Row],[GP]]</f>
        <v>0.84210526315789469</v>
      </c>
      <c r="F29">
        <f>COUNTIFS(DataRegularSeason20242025!$N$3:$N$1315,1,DataRegularSeason20242025!$D$3:$D$1315,$A29)</f>
        <v>26</v>
      </c>
      <c r="G29">
        <f>41-Table3[[#This Row],[GP_A]]</f>
        <v>15</v>
      </c>
      <c r="H29">
        <f>COUNTIFS(DataRegularSeason20242025!$E$3:$E$1315,$A29,DataRegularSeason20242025!$N$3:$N$1315,1)</f>
        <v>31</v>
      </c>
      <c r="I29">
        <f>41-Table3[[#This Row],[GP_H]]</f>
        <v>10</v>
      </c>
      <c r="J29">
        <f t="shared" si="0"/>
        <v>57</v>
      </c>
      <c r="K29">
        <f>82-Table3[[#This Row],[GP]]</f>
        <v>25</v>
      </c>
      <c r="L29">
        <f>COUNTIFS(DataRegularSeason20242025!$D$3:$D$1315,$A29, DataRegularSeason20242025!$L$3:$L$1315, $A29,DataRegularSeason20242025!$N$3:$N$1315,1)</f>
        <v>11</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24</v>
      </c>
      <c r="AC29">
        <f>Table3[[#This Row],[L_A]]+Table3[[#This Row],[L_H]]</f>
        <v>33</v>
      </c>
      <c r="AD29">
        <f>Table3[[#This Row],[RW_A]]+Table3[[#This Row],[RW_H]]</f>
        <v>19</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52</v>
      </c>
      <c r="AL29">
        <f>(3*(Table3[[#This Row],[RW_A]]+Table3[[#This Row],[RW_H]]))+(2*(Table3[[#This Row],[OTW_A]]+Table3[[#This Row],[SOW_A]]+Table3[[#This Row],[OTW_H]]+Table3[[#This Row],[SOW_H]]))+Table3[[#This Row],[OTL_A]]+Table3[[#This Row],[SOL_A]]+Table3[[#This Row],[OTL_H]]+Table3[[#This Row],[SOL_H]]</f>
        <v>71</v>
      </c>
      <c r="AM29" s="15">
        <f>Table3[[#This Row],[PTS]]/(2*Table3[[#This Row],[GP]])</f>
        <v>0.45614035087719296</v>
      </c>
      <c r="AN29" s="15">
        <f>Table3[[#This Row],[PTS2]]/(3*Table3[[#This Row],[GP]])</f>
        <v>0.41520467836257308</v>
      </c>
      <c r="AO29">
        <f>(2*Table3[[#This Row],[GR]])+Table3[[#This Row],[PTS]]</f>
        <v>102</v>
      </c>
      <c r="AP29">
        <f>(3*Table3[[#This Row],[GR]])+Table3[[#This Row],[PTS2]]</f>
        <v>146</v>
      </c>
      <c r="AQ29">
        <f>Table3[[#This Row],[PTS]]+(2 * Table3[[#This Row],[GR]] * Table3[[#This Row],[PTS%]])</f>
        <v>74.807017543859644</v>
      </c>
      <c r="AR29">
        <f>Table3[[#This Row],[PTS2]]+(3 * Table3[[#This Row],[GR]] * Table3[[#This Row],[PTS%2]])</f>
        <v>102.14035087719299</v>
      </c>
      <c r="AS29" s="20" t="str">
        <f>_xlfn.CONCAT(TEXT(Table3[[#This Row],[W]], "0"), "-", TEXT(Table3[[#This Row],[RL]],"0"), "-", TEXT(Table3[[#This Row],[OTL]]+Table3[[#This Row],[SOL]], "0"))</f>
        <v>24-29-4</v>
      </c>
      <c r="AT29">
        <f>COUNTIFS(DataRegularSeason20242025!$D$3:$D$1315,Table3[[#This Row],[Teams]],DataRegularSeason20242025!$K$3:$K$1315,0)</f>
        <v>0</v>
      </c>
      <c r="AU29">
        <f>SUMIF(DataRegularSeason20242025!$D$3:$D$1315,$A29, DataRegularSeason20242025!$J$3:$J$1315)</f>
        <v>81</v>
      </c>
      <c r="AV29">
        <f>SUMIF(DataRegularSeason20242025!$D$3:$D$1315,$A29, DataRegularSeason20242025!$K$3:$K$1315)</f>
        <v>92</v>
      </c>
      <c r="AW29">
        <f t="shared" si="3"/>
        <v>-11</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 t="shared" si="4"/>
        <v>-3</v>
      </c>
      <c r="BB29">
        <f t="shared" si="5"/>
        <v>169</v>
      </c>
      <c r="BC29">
        <f t="shared" si="6"/>
        <v>183</v>
      </c>
      <c r="BD29">
        <f t="shared" si="7"/>
        <v>-14</v>
      </c>
      <c r="BE29" s="17">
        <f>Table3[[#This Row],[GF]]/Table3[[#This Row],[GP]]</f>
        <v>2.9649122807017543</v>
      </c>
      <c r="BF29" s="17">
        <f>Table3[[#This Row],[GA]]/Table3[[#This Row],[GP]]</f>
        <v>3.2105263157894739</v>
      </c>
      <c r="BG29" s="17">
        <f>(Table3[[#This Row],[GF]]-Table3[[#This Row],[GA]])/Table3[[#This Row],[GP]]</f>
        <v>-0.24561403508771928</v>
      </c>
      <c r="BH29" s="49" t="str">
        <f>_xlfn.CONCAT(TEXT(Table3[[#This Row],[W_H]], "0"), "-", TEXT(Table3[[#This Row],[RL_H]],"0"), "-", TEXT(Table3[[#This Row],[OTL_H]]+Table3[[#This Row],[SOL_H]], "0"))</f>
        <v>13-14-4</v>
      </c>
      <c r="BI29" s="49" t="str">
        <f>_xlfn.CONCAT(TEXT(Table3[[#This Row],[W_A]], "0"), "-", TEXT(Table3[[#This Row],[RL_A]],"0"), "-", TEXT(Table3[[#This Row],[OTL_A]]+Table3[[#This Row],[SOL_A]], "0"))</f>
        <v>11-15-0</v>
      </c>
      <c r="BJ29" s="49">
        <f>((2*(Table3[[#This Row],[W_H]]))+Table3[[#This Row],[OTL_H]]+Table3[[#This Row],[SOL_H]])/(2*Table3[[#This Row],[GP_H]])</f>
        <v>0.4838709677419355</v>
      </c>
      <c r="BK29" s="49">
        <f>((2*(Table3[[#This Row],[W_A]]))+Table3[[#This Row],[OTL_A]]+Table3[[#This Row],[SOL_A]])/(2*Table3[[#This Row],[GP_A]])</f>
        <v>0.42307692307692307</v>
      </c>
      <c r="BL29" s="21">
        <f>(Table3[[#This Row],[W]]*$CG$3)+(Table3[[#This Row],[L]]*$CG$4)+(Table3[[#This Row],[GF]]*$CG$5)+(Table3[[#This Row],[GA]]*$CG$6)</f>
        <v>65.55</v>
      </c>
      <c r="BM29" s="21">
        <f>(82*(((Table3[[#This Row],[PTS%]]*$CG$3)+((1-Table3[[#This Row],[PTS%]])*$CG$4)+(Table3[[#This Row],[GF]]*$CG$5)+(Table3[[#This Row],[GA]]*$CG$6))/Table3[[#This Row],[GP]])) + (Table3[[#This Row],[W]]*$CG$3)+(Table3[[#This Row],[L]]*$CG$4)+(Table3[[#This Row],[GF]]*$CG$5)+(Table3[[#This Row],[GA]]*$CG$6)</f>
        <v>128.90755617112958</v>
      </c>
      <c r="BN29">
        <f>COUNTIFS(DataRegularSeason20242025!$D$3:$D$1315,$A29,DataRegularSeason20242025!$H$3:$H$1315, $A29)</f>
        <v>8</v>
      </c>
      <c r="BO29">
        <f>COUNTIFS(DataRegularSeason20242025!$E$3:$E$1315,$A29,DataRegularSeason20242025!$H$3:$H$1315, $A29)</f>
        <v>10</v>
      </c>
      <c r="BP29">
        <f t="shared" si="8"/>
        <v>18</v>
      </c>
      <c r="BQ29">
        <f t="shared" si="9"/>
        <v>18</v>
      </c>
      <c r="BR29">
        <f t="shared" si="10"/>
        <v>21</v>
      </c>
      <c r="BS29">
        <f t="shared" si="11"/>
        <v>39</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42</v>
      </c>
      <c r="E30" s="15">
        <f>Table3[[#This Row],[Watched]]/Table3[[#This Row],[GP]]</f>
        <v>0.77777777777777779</v>
      </c>
      <c r="F30">
        <f>COUNTIFS(DataRegularSeason20242025!$N$3:$N$1315,1,DataRegularSeason20242025!$D$3:$D$1315,$A30)</f>
        <v>26</v>
      </c>
      <c r="G30">
        <f>41-Table3[[#This Row],[GP_A]]</f>
        <v>15</v>
      </c>
      <c r="H30">
        <f>COUNTIFS(DataRegularSeason20242025!$E$3:$E$1315,$A30,DataRegularSeason20242025!$N$3:$N$1315,1)</f>
        <v>28</v>
      </c>
      <c r="I30">
        <f>41-Table3[[#This Row],[GP_H]]</f>
        <v>13</v>
      </c>
      <c r="J30">
        <f t="shared" si="0"/>
        <v>54</v>
      </c>
      <c r="K30">
        <f>82-Table3[[#This Row],[GP]]</f>
        <v>28</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10</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22</v>
      </c>
      <c r="AC30">
        <f>Table3[[#This Row],[L_A]]+Table3[[#This Row],[L_H]]</f>
        <v>32</v>
      </c>
      <c r="AD30">
        <f>Table3[[#This Row],[RW_A]]+Table3[[#This Row],[RW_H]]</f>
        <v>18</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0.45370370370370372</v>
      </c>
      <c r="AN30" s="15">
        <f>Table3[[#This Row],[PTS2]]/(3*Table3[[#This Row],[GP]])</f>
        <v>0.41358024691358025</v>
      </c>
      <c r="AO30">
        <f>(2*Table3[[#This Row],[GR]])+Table3[[#This Row],[PTS]]</f>
        <v>105</v>
      </c>
      <c r="AP30">
        <f>(3*Table3[[#This Row],[GR]])+Table3[[#This Row],[PTS2]]</f>
        <v>151</v>
      </c>
      <c r="AQ30">
        <f>Table3[[#This Row],[PTS]]+(2 * Table3[[#This Row],[GR]] * Table3[[#This Row],[PTS%]])</f>
        <v>74.407407407407405</v>
      </c>
      <c r="AR30">
        <f>Table3[[#This Row],[PTS2]]+(3 * Table3[[#This Row],[GR]] * Table3[[#This Row],[PTS%2]])</f>
        <v>101.74074074074073</v>
      </c>
      <c r="AS30" s="20" t="str">
        <f>_xlfn.CONCAT(TEXT(Table3[[#This Row],[W]], "0"), "-", TEXT(Table3[[#This Row],[RL]],"0"), "-", TEXT(Table3[[#This Row],[OTL]]+Table3[[#This Row],[SOL]], "0"))</f>
        <v>22-27-5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 t="shared" si="3"/>
        <v>-12</v>
      </c>
      <c r="AX30">
        <f>COUNTIFS(DataRegularSeason20242025!$E$3:$E$1315,Table3[[#This Row],[Teams]],DataRegularSeason20242025!$J$3:$J$1315,0)</f>
        <v>0</v>
      </c>
      <c r="AY30">
        <f>SUMIF(DataRegularSeason20242025!$E$3:$E$1315,$A30,DataRegularSeason20242025!$K$3:$K$1315)</f>
        <v>95</v>
      </c>
      <c r="AZ30">
        <f>SUMIF(DataRegularSeason20242025!$E$3:$E$1315,$A30,DataRegularSeason20242025!$J$3:$J$1315)</f>
        <v>97</v>
      </c>
      <c r="BA30">
        <f t="shared" si="4"/>
        <v>-2</v>
      </c>
      <c r="BB30">
        <f t="shared" si="5"/>
        <v>171</v>
      </c>
      <c r="BC30">
        <f t="shared" si="6"/>
        <v>185</v>
      </c>
      <c r="BD30">
        <f t="shared" si="7"/>
        <v>-14</v>
      </c>
      <c r="BE30" s="17">
        <f>Table3[[#This Row],[GF]]/Table3[[#This Row],[GP]]</f>
        <v>3.1666666666666665</v>
      </c>
      <c r="BF30" s="17">
        <f>Table3[[#This Row],[GA]]/Table3[[#This Row],[GP]]</f>
        <v>3.425925925925926</v>
      </c>
      <c r="BG30" s="17">
        <f>(Table3[[#This Row],[GF]]-Table3[[#This Row],[GA]])/Table3[[#This Row],[GP]]</f>
        <v>-0.25925925925925924</v>
      </c>
      <c r="BH30" s="49" t="str">
        <f>_xlfn.CONCAT(TEXT(Table3[[#This Row],[W_H]], "0"), "-", TEXT(Table3[[#This Row],[RL_H]],"0"), "-", TEXT(Table3[[#This Row],[OTL_H]]+Table3[[#This Row],[SOL_H]], "0"))</f>
        <v>13-12-3</v>
      </c>
      <c r="BI30" s="49" t="str">
        <f>_xlfn.CONCAT(TEXT(Table3[[#This Row],[W_A]], "0"), "-", TEXT(Table3[[#This Row],[RL_A]],"0"), "-", TEXT(Table3[[#This Row],[OTL_A]]+Table3[[#This Row],[SOL_A]], "0"))</f>
        <v>9-15-2</v>
      </c>
      <c r="BJ30" s="49">
        <f>((2*(Table3[[#This Row],[W_H]]))+Table3[[#This Row],[OTL_H]]+Table3[[#This Row],[SOL_H]])/(2*Table3[[#This Row],[GP_H]])</f>
        <v>0.5178571428571429</v>
      </c>
      <c r="BK30" s="49">
        <f>((2*(Table3[[#This Row],[W_A]]))+Table3[[#This Row],[OTL_A]]+Table3[[#This Row],[SOL_A]])/(2*Table3[[#This Row],[GP_A]])</f>
        <v>0.38461538461538464</v>
      </c>
      <c r="BL30" s="21">
        <f>(Table3[[#This Row],[W]]*$CG$3)+(Table3[[#This Row],[L]]*$CG$4)+(Table3[[#This Row],[GF]]*$CG$5)+(Table3[[#This Row],[GA]]*$CG$6)</f>
        <v>64.75</v>
      </c>
      <c r="BM30" s="21">
        <f>(82*(((Table3[[#This Row],[PTS%]]*$CG$3)+((1-Table3[[#This Row],[PTS%]])*$CG$4)+(Table3[[#This Row],[GF]]*$CG$5)+(Table3[[#This Row],[GA]]*$CG$6))/Table3[[#This Row],[GP]])) + (Table3[[#This Row],[W]]*$CG$3)+(Table3[[#This Row],[L]]*$CG$4)+(Table3[[#This Row],[GF]]*$CG$5)+(Table3[[#This Row],[GA]]*$CG$6)</f>
        <v>132.38593964334703</v>
      </c>
      <c r="BN30">
        <f>COUNTIFS(DataRegularSeason20242025!$D$3:$D$1315,$A30,DataRegularSeason20242025!$H$3:$H$1315, $A30)</f>
        <v>10</v>
      </c>
      <c r="BO30">
        <f>COUNTIFS(DataRegularSeason20242025!$E$3:$E$1315,$A30,DataRegularSeason20242025!$H$3:$H$1315, $A30)</f>
        <v>11</v>
      </c>
      <c r="BP30">
        <f t="shared" si="8"/>
        <v>21</v>
      </c>
      <c r="BQ30">
        <f t="shared" si="9"/>
        <v>16</v>
      </c>
      <c r="BR30">
        <f t="shared" si="10"/>
        <v>17</v>
      </c>
      <c r="BS30">
        <f t="shared" si="11"/>
        <v>33</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49</v>
      </c>
      <c r="E31" s="15">
        <f>Table3[[#This Row],[Watched]]/Table3[[#This Row],[GP]]</f>
        <v>0.90740740740740744</v>
      </c>
      <c r="F31">
        <f>COUNTIFS(DataRegularSeason20242025!$N$3:$N$1315,1,DataRegularSeason20242025!$D$3:$D$1315,$A31)</f>
        <v>28</v>
      </c>
      <c r="G31">
        <f>41-Table3[[#This Row],[GP_A]]</f>
        <v>13</v>
      </c>
      <c r="H31">
        <f>COUNTIFS(DataRegularSeason20242025!$E$3:$E$1315,$A31,DataRegularSeason20242025!$N$3:$N$1315,1)</f>
        <v>26</v>
      </c>
      <c r="I31">
        <f>41-Table3[[#This Row],[GP_H]]</f>
        <v>15</v>
      </c>
      <c r="J31">
        <f t="shared" si="0"/>
        <v>54</v>
      </c>
      <c r="K31">
        <f>82-Table3[[#This Row],[GP]]</f>
        <v>28</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13</v>
      </c>
      <c r="U31">
        <f>COUNTIFS(DataRegularSeason20242025!$E$3:$E$1315,$A31, DataRegularSeason20242025!$L$3:$L$1315, $A31,DataRegularSeason20242025!$N$3:$N$1315,1,DataRegularSeason20242025!$M$3:$M$1315,"REG")</f>
        <v>10</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19</v>
      </c>
      <c r="AC31">
        <f>Table3[[#This Row],[L_A]]+Table3[[#This Row],[L_H]]</f>
        <v>35</v>
      </c>
      <c r="AD31">
        <f>Table3[[#This Row],[RW_A]]+Table3[[#This Row],[RW_H]]</f>
        <v>16</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45</v>
      </c>
      <c r="AL31">
        <f>(3*(Table3[[#This Row],[RW_A]]+Table3[[#This Row],[RW_H]]))+(2*(Table3[[#This Row],[OTW_A]]+Table3[[#This Row],[SOW_A]]+Table3[[#This Row],[OTW_H]]+Table3[[#This Row],[SOW_H]]))+Table3[[#This Row],[OTL_A]]+Table3[[#This Row],[SOL_A]]+Table3[[#This Row],[OTL_H]]+Table3[[#This Row],[SOL_H]]</f>
        <v>61</v>
      </c>
      <c r="AM31" s="15">
        <f>Table3[[#This Row],[PTS]]/(2*Table3[[#This Row],[GP]])</f>
        <v>0.41666666666666669</v>
      </c>
      <c r="AN31" s="15">
        <f>Table3[[#This Row],[PTS2]]/(3*Table3[[#This Row],[GP]])</f>
        <v>0.37654320987654322</v>
      </c>
      <c r="AO31">
        <f>(2*Table3[[#This Row],[GR]])+Table3[[#This Row],[PTS]]</f>
        <v>101</v>
      </c>
      <c r="AP31">
        <f>(3*Table3[[#This Row],[GR]])+Table3[[#This Row],[PTS2]]</f>
        <v>145</v>
      </c>
      <c r="AQ31">
        <f>Table3[[#This Row],[PTS]]+(2 * Table3[[#This Row],[GR]] * Table3[[#This Row],[PTS%]])</f>
        <v>68.333333333333343</v>
      </c>
      <c r="AR31">
        <f>Table3[[#This Row],[PTS2]]+(3 * Table3[[#This Row],[GR]] * Table3[[#This Row],[PTS%2]])</f>
        <v>92.629629629629633</v>
      </c>
      <c r="AS31" s="20" t="str">
        <f>_xlfn.CONCAT(TEXT(Table3[[#This Row],[W]], "0"), "-", TEXT(Table3[[#This Row],[RL]],"0"), "-", TEXT(Table3[[#This Row],[OTL]]+Table3[[#This Row],[SOL]], "0"))</f>
        <v>19-28-7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3</v>
      </c>
      <c r="AY31">
        <f>SUMIF(DataRegularSeason20242025!$E$3:$E$1315,$A31,DataRegularSeason20242025!$K$3:$K$1315)</f>
        <v>84</v>
      </c>
      <c r="AZ31">
        <f>SUMIF(DataRegularSeason20242025!$E$3:$E$1315,$A31,DataRegularSeason20242025!$J$3:$J$1315)</f>
        <v>81</v>
      </c>
      <c r="BA31">
        <f t="shared" si="4"/>
        <v>3</v>
      </c>
      <c r="BB31">
        <f t="shared" si="5"/>
        <v>144</v>
      </c>
      <c r="BC31">
        <f t="shared" si="6"/>
        <v>179</v>
      </c>
      <c r="BD31">
        <f t="shared" si="7"/>
        <v>-35</v>
      </c>
      <c r="BE31" s="17">
        <f>Table3[[#This Row],[GF]]/Table3[[#This Row],[GP]]</f>
        <v>2.6666666666666665</v>
      </c>
      <c r="BF31" s="17">
        <f>Table3[[#This Row],[GA]]/Table3[[#This Row],[GP]]</f>
        <v>3.3148148148148149</v>
      </c>
      <c r="BG31" s="17">
        <f>(Table3[[#This Row],[GF]]-Table3[[#This Row],[GA]])/Table3[[#This Row],[GP]]</f>
        <v>-0.64814814814814814</v>
      </c>
      <c r="BH31" s="49" t="str">
        <f>_xlfn.CONCAT(TEXT(Table3[[#This Row],[W_H]], "0"), "-", TEXT(Table3[[#This Row],[RL_H]],"0"), "-", TEXT(Table3[[#This Row],[OTL_H]]+Table3[[#This Row],[SOL_H]], "0"))</f>
        <v>13-10-3</v>
      </c>
      <c r="BI31" s="49" t="str">
        <f>_xlfn.CONCAT(TEXT(Table3[[#This Row],[W_A]], "0"), "-", TEXT(Table3[[#This Row],[RL_A]],"0"), "-", TEXT(Table3[[#This Row],[OTL_A]]+Table3[[#This Row],[SOL_A]], "0"))</f>
        <v>6-18-4</v>
      </c>
      <c r="BJ31" s="49">
        <f>((2*(Table3[[#This Row],[W_H]]))+Table3[[#This Row],[OTL_H]]+Table3[[#This Row],[SOL_H]])/(2*Table3[[#This Row],[GP_H]])</f>
        <v>0.55769230769230771</v>
      </c>
      <c r="BK31" s="49">
        <f>((2*(Table3[[#This Row],[W_A]]))+Table3[[#This Row],[OTL_A]]+Table3[[#This Row],[SOL_A]])/(2*Table3[[#This Row],[GP_A]])</f>
        <v>0.2857142857142857</v>
      </c>
      <c r="BL31" s="21">
        <f>(Table3[[#This Row],[W]]*$CG$3)+(Table3[[#This Row],[L]]*$CG$4)+(Table3[[#This Row],[GF]]*$CG$5)+(Table3[[#This Row],[GA]]*$CG$6)</f>
        <v>59.5</v>
      </c>
      <c r="BM31" s="21">
        <f>(82*(((Table3[[#This Row],[PTS%]]*$CG$3)+((1-Table3[[#This Row],[PTS%]])*$CG$4)+(Table3[[#This Row],[GF]]*$CG$5)+(Table3[[#This Row],[GA]]*$CG$6))/Table3[[#This Row],[GP]])) + (Table3[[#This Row],[W]]*$CG$3)+(Table3[[#This Row],[L]]*$CG$4)+(Table3[[#This Row],[GF]]*$CG$5)+(Table3[[#This Row],[GA]]*$CG$6)</f>
        <v>120.06358024691357</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11</v>
      </c>
      <c r="BS31">
        <f t="shared" si="11"/>
        <v>32</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49</v>
      </c>
      <c r="E32" s="15">
        <f>Table3[[#This Row],[Watched]]/Table3[[#This Row],[GP]]</f>
        <v>0.89090909090909087</v>
      </c>
      <c r="F32">
        <f>COUNTIFS(DataRegularSeason20242025!$N$3:$N$1315,1,DataRegularSeason20242025!$D$3:$D$1315,$A32)</f>
        <v>27</v>
      </c>
      <c r="G32">
        <f>41-Table3[[#This Row],[GP_A]]</f>
        <v>14</v>
      </c>
      <c r="H32">
        <f>COUNTIFS(DataRegularSeason20242025!$E$3:$E$1315,$A32,DataRegularSeason20242025!$N$3:$N$1315,1)</f>
        <v>28</v>
      </c>
      <c r="I32">
        <f>41-Table3[[#This Row],[GP_H]]</f>
        <v>13</v>
      </c>
      <c r="J32">
        <f t="shared" si="0"/>
        <v>55</v>
      </c>
      <c r="K32">
        <f>82-Table3[[#This Row],[GP]]</f>
        <v>27</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21</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38</v>
      </c>
      <c r="AD32">
        <f>Table3[[#This Row],[RW_A]]+Table3[[#This Row],[RW_H]]</f>
        <v>15</v>
      </c>
      <c r="AE32">
        <f>Table3[[#This Row],[RL_A]]+Table3[[#This Row],[RL_H]]</f>
        <v>31</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0.37272727272727274</v>
      </c>
      <c r="AN32" s="15">
        <f>Table3[[#This Row],[PTS2]]/(3*Table3[[#This Row],[GP]])</f>
        <v>0.33939393939393941</v>
      </c>
      <c r="AO32">
        <f>(2*Table3[[#This Row],[GR]])+Table3[[#This Row],[PTS]]</f>
        <v>95</v>
      </c>
      <c r="AP32">
        <f>(3*Table3[[#This Row],[GR]])+Table3[[#This Row],[PTS2]]</f>
        <v>137</v>
      </c>
      <c r="AQ32">
        <f>Table3[[#This Row],[PTS]]+(2 * Table3[[#This Row],[GR]] * Table3[[#This Row],[PTS%]])</f>
        <v>61.127272727272725</v>
      </c>
      <c r="AR32">
        <f>Table3[[#This Row],[PTS2]]+(3 * Table3[[#This Row],[GR]] * Table3[[#This Row],[PTS%2]])</f>
        <v>83.490909090909099</v>
      </c>
      <c r="AS32" s="20" t="str">
        <f>_xlfn.CONCAT(TEXT(Table3[[#This Row],[W]], "0"), "-", TEXT(Table3[[#This Row],[RL]],"0"), "-", TEXT(Table3[[#This Row],[OTL]]+Table3[[#This Row],[SOL]], "0"))</f>
        <v>17-31-7</v>
      </c>
      <c r="AT32">
        <f>COUNTIFS(DataRegularSeason20242025!$D$3:$D$1315,Table3[[#This Row],[Teams]],DataRegularSeason20242025!$K$3:$K$1315,0)</f>
        <v>0</v>
      </c>
      <c r="AU32">
        <f>SUMIF(DataRegularSeason20242025!$D$3:$D$1315,$A32, DataRegularSeason20242025!$J$3:$J$1315)</f>
        <v>67</v>
      </c>
      <c r="AV32">
        <f>SUMIF(DataRegularSeason20242025!$D$3:$D$1315,$A32, DataRegularSeason20242025!$K$3:$K$1315)</f>
        <v>95</v>
      </c>
      <c r="AW32">
        <f t="shared" si="3"/>
        <v>-28</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 t="shared" si="4"/>
        <v>-14</v>
      </c>
      <c r="BB32">
        <f t="shared" si="5"/>
        <v>149</v>
      </c>
      <c r="BC32">
        <f t="shared" si="6"/>
        <v>191</v>
      </c>
      <c r="BD32">
        <f t="shared" si="7"/>
        <v>-42</v>
      </c>
      <c r="BE32" s="17">
        <f>Table3[[#This Row],[GF]]/Table3[[#This Row],[GP]]</f>
        <v>2.709090909090909</v>
      </c>
      <c r="BF32" s="17">
        <f>Table3[[#This Row],[GA]]/Table3[[#This Row],[GP]]</f>
        <v>3.4727272727272727</v>
      </c>
      <c r="BG32" s="17">
        <f>(Table3[[#This Row],[GF]]-Table3[[#This Row],[GA]])/Table3[[#This Row],[GP]]</f>
        <v>-0.76363636363636367</v>
      </c>
      <c r="BH32" s="49" t="str">
        <f>_xlfn.CONCAT(TEXT(Table3[[#This Row],[W_H]], "0"), "-", TEXT(Table3[[#This Row],[RL_H]],"0"), "-", TEXT(Table3[[#This Row],[OTL_H]]+Table3[[#This Row],[SOL_H]], "0"))</f>
        <v>11-14-3</v>
      </c>
      <c r="BI32" s="49" t="str">
        <f>_xlfn.CONCAT(TEXT(Table3[[#This Row],[W_A]], "0"), "-", TEXT(Table3[[#This Row],[RL_A]],"0"), "-", TEXT(Table3[[#This Row],[OTL_A]]+Table3[[#This Row],[SOL_A]], "0"))</f>
        <v>6-17-4</v>
      </c>
      <c r="BJ32" s="49">
        <f>((2*(Table3[[#This Row],[W_H]]))+Table3[[#This Row],[OTL_H]]+Table3[[#This Row],[SOL_H]])/(2*Table3[[#This Row],[GP_H]])</f>
        <v>0.44642857142857145</v>
      </c>
      <c r="BK32" s="49">
        <f>((2*(Table3[[#This Row],[W_A]]))+Table3[[#This Row],[OTL_A]]+Table3[[#This Row],[SOL_A]])/(2*Table3[[#This Row],[GP_A]])</f>
        <v>0.29629629629629628</v>
      </c>
      <c r="BL32" s="21">
        <f>(Table3[[#This Row],[W]]*$CG$3)+(Table3[[#This Row],[L]]*$CG$4)+(Table3[[#This Row],[GF]]*$CG$5)+(Table3[[#This Row],[GA]]*$CG$6)</f>
        <v>61.35</v>
      </c>
      <c r="BM32" s="21">
        <f>(82*(((Table3[[#This Row],[PTS%]]*$CG$3)+((1-Table3[[#This Row],[PTS%]])*$CG$4)+(Table3[[#This Row],[GF]]*$CG$5)+(Table3[[#This Row],[GA]]*$CG$6))/Table3[[#This Row],[GP]])) + (Table3[[#This Row],[W]]*$CG$3)+(Table3[[#This Row],[L]]*$CG$4)+(Table3[[#This Row],[GF]]*$CG$5)+(Table3[[#This Row],[GA]]*$CG$6)</f>
        <v>123.70659504132232</v>
      </c>
      <c r="BN32">
        <f>COUNTIFS(DataRegularSeason20242025!$D$3:$D$1315,$A32,DataRegularSeason20242025!$H$3:$H$1315, $A32)</f>
        <v>2</v>
      </c>
      <c r="BO32">
        <f>COUNTIFS(DataRegularSeason20242025!$E$3:$E$1315,$A32,DataRegularSeason20242025!$H$3:$H$1315, $A32)</f>
        <v>7</v>
      </c>
      <c r="BP32">
        <f t="shared" si="8"/>
        <v>9</v>
      </c>
      <c r="BQ32">
        <f t="shared" si="9"/>
        <v>25</v>
      </c>
      <c r="BR32">
        <f t="shared" si="10"/>
        <v>21</v>
      </c>
      <c r="BS32">
        <f t="shared" si="11"/>
        <v>46</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 t="shared" si="0"/>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148</v>
      </c>
      <c r="BC33">
        <f t="shared" si="6"/>
        <v>216</v>
      </c>
      <c r="BD33">
        <f t="shared" si="7"/>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 t="shared" si="8"/>
        <v>11</v>
      </c>
      <c r="BQ33">
        <f t="shared" si="9"/>
        <v>24</v>
      </c>
      <c r="BR33">
        <f t="shared" si="10"/>
        <v>22</v>
      </c>
      <c r="BS33">
        <f t="shared" si="11"/>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1486</v>
      </c>
      <c r="E35">
        <f t="shared" ref="E35:BU35" si="14">SUM(E$2:E$33)</f>
        <v>26.714734735638412</v>
      </c>
      <c r="F35">
        <f t="shared" si="14"/>
        <v>890</v>
      </c>
      <c r="G35">
        <f t="shared" si="14"/>
        <v>422</v>
      </c>
      <c r="H35">
        <f t="shared" si="14"/>
        <v>890</v>
      </c>
      <c r="I35">
        <f t="shared" si="14"/>
        <v>422</v>
      </c>
      <c r="J35">
        <f t="shared" si="14"/>
        <v>1780</v>
      </c>
      <c r="K35">
        <f t="shared" si="14"/>
        <v>844</v>
      </c>
      <c r="L35">
        <f t="shared" si="14"/>
        <v>407</v>
      </c>
      <c r="M35">
        <f t="shared" si="14"/>
        <v>319</v>
      </c>
      <c r="N35">
        <f t="shared" si="14"/>
        <v>67</v>
      </c>
      <c r="O35">
        <f t="shared" si="14"/>
        <v>21</v>
      </c>
      <c r="P35">
        <f t="shared" si="14"/>
        <v>483</v>
      </c>
      <c r="Q35">
        <f t="shared" si="14"/>
        <v>393</v>
      </c>
      <c r="R35">
        <f t="shared" si="14"/>
        <v>65</v>
      </c>
      <c r="S35">
        <f t="shared" si="14"/>
        <v>25</v>
      </c>
      <c r="T35">
        <f t="shared" si="14"/>
        <v>483</v>
      </c>
      <c r="U35">
        <f t="shared" si="14"/>
        <v>393</v>
      </c>
      <c r="V35">
        <f t="shared" si="14"/>
        <v>65</v>
      </c>
      <c r="W35">
        <f t="shared" si="14"/>
        <v>25</v>
      </c>
      <c r="X35">
        <f t="shared" si="14"/>
        <v>407</v>
      </c>
      <c r="Y35">
        <f t="shared" si="14"/>
        <v>319</v>
      </c>
      <c r="Z35">
        <f t="shared" si="14"/>
        <v>67</v>
      </c>
      <c r="AA35">
        <f t="shared" si="14"/>
        <v>21</v>
      </c>
      <c r="AB35">
        <f t="shared" si="14"/>
        <v>890</v>
      </c>
      <c r="AC35">
        <f t="shared" si="14"/>
        <v>890</v>
      </c>
      <c r="AD35">
        <f t="shared" si="14"/>
        <v>712</v>
      </c>
      <c r="AE35">
        <f t="shared" si="14"/>
        <v>712</v>
      </c>
      <c r="AF35">
        <f t="shared" si="14"/>
        <v>132</v>
      </c>
      <c r="AG35">
        <f t="shared" si="14"/>
        <v>132</v>
      </c>
      <c r="AH35">
        <f t="shared" si="14"/>
        <v>46</v>
      </c>
      <c r="AI35">
        <f t="shared" si="14"/>
        <v>46</v>
      </c>
      <c r="AK35">
        <f t="shared" si="14"/>
        <v>1958</v>
      </c>
      <c r="AL35">
        <f t="shared" si="14"/>
        <v>2670</v>
      </c>
      <c r="AM35">
        <f t="shared" si="14"/>
        <v>17.604089423577999</v>
      </c>
      <c r="AN35">
        <f t="shared" si="14"/>
        <v>16.005278952415665</v>
      </c>
      <c r="AO35">
        <f t="shared" si="14"/>
        <v>3646</v>
      </c>
      <c r="AP35">
        <f t="shared" si="14"/>
        <v>5202</v>
      </c>
      <c r="AQ35">
        <f t="shared" si="14"/>
        <v>2887.0706654667929</v>
      </c>
      <c r="AR35">
        <f t="shared" si="14"/>
        <v>3937.2986222942541</v>
      </c>
      <c r="AT35">
        <f t="shared" si="14"/>
        <v>43</v>
      </c>
      <c r="AU35">
        <f t="shared" si="14"/>
        <v>2587</v>
      </c>
      <c r="AV35">
        <f t="shared" si="14"/>
        <v>2775</v>
      </c>
      <c r="AW35">
        <f t="shared" si="14"/>
        <v>-188</v>
      </c>
      <c r="AX35">
        <f t="shared" si="14"/>
        <v>64</v>
      </c>
      <c r="AY35">
        <f t="shared" si="14"/>
        <v>2775</v>
      </c>
      <c r="AZ35">
        <f t="shared" si="14"/>
        <v>2587</v>
      </c>
      <c r="BA35">
        <f t="shared" si="14"/>
        <v>188</v>
      </c>
      <c r="BB35">
        <f t="shared" si="14"/>
        <v>5362</v>
      </c>
      <c r="BC35">
        <f t="shared" si="14"/>
        <v>5362</v>
      </c>
      <c r="BD35">
        <f t="shared" si="14"/>
        <v>0</v>
      </c>
      <c r="BE35">
        <f t="shared" si="14"/>
        <v>96.379970378108396</v>
      </c>
      <c r="BF35">
        <f t="shared" si="14"/>
        <v>96.353909561878766</v>
      </c>
      <c r="BG35">
        <f t="shared" si="14"/>
        <v>2.6060816229632966E-2</v>
      </c>
      <c r="BL35">
        <f t="shared" si="14"/>
        <v>2052.5000000000005</v>
      </c>
      <c r="BN35">
        <f t="shared" si="14"/>
        <v>415</v>
      </c>
      <c r="BO35">
        <f t="shared" si="14"/>
        <v>500</v>
      </c>
      <c r="BP35">
        <f t="shared" si="14"/>
        <v>915</v>
      </c>
      <c r="BQ35">
        <f t="shared" si="14"/>
        <v>475</v>
      </c>
      <c r="BR35">
        <f t="shared" si="14"/>
        <v>390</v>
      </c>
      <c r="BS35">
        <f t="shared" si="14"/>
        <v>865</v>
      </c>
      <c r="BT35">
        <f t="shared" si="14"/>
        <v>27</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46.4375</v>
      </c>
      <c r="E36">
        <f t="shared" ref="E36:BU36" si="15">AVERAGE(E$2:E$33)</f>
        <v>0.83483546048870039</v>
      </c>
      <c r="F36">
        <f t="shared" si="15"/>
        <v>27.8125</v>
      </c>
      <c r="G36">
        <f t="shared" si="15"/>
        <v>13.1875</v>
      </c>
      <c r="H36">
        <f t="shared" si="15"/>
        <v>27.8125</v>
      </c>
      <c r="I36">
        <f t="shared" si="15"/>
        <v>13.1875</v>
      </c>
      <c r="J36">
        <f t="shared" si="15"/>
        <v>55.625</v>
      </c>
      <c r="K36">
        <f t="shared" si="15"/>
        <v>26.375</v>
      </c>
      <c r="L36">
        <f t="shared" si="15"/>
        <v>12.71875</v>
      </c>
      <c r="M36">
        <f t="shared" si="15"/>
        <v>9.96875</v>
      </c>
      <c r="N36">
        <f t="shared" si="15"/>
        <v>2.09375</v>
      </c>
      <c r="O36">
        <f t="shared" si="15"/>
        <v>0.65625</v>
      </c>
      <c r="P36">
        <f t="shared" si="15"/>
        <v>15.09375</v>
      </c>
      <c r="Q36">
        <f t="shared" si="15"/>
        <v>12.28125</v>
      </c>
      <c r="R36">
        <f t="shared" si="15"/>
        <v>2.03125</v>
      </c>
      <c r="S36">
        <f t="shared" si="15"/>
        <v>0.78125</v>
      </c>
      <c r="T36">
        <f t="shared" si="15"/>
        <v>15.09375</v>
      </c>
      <c r="U36">
        <f t="shared" si="15"/>
        <v>12.28125</v>
      </c>
      <c r="V36">
        <f t="shared" si="15"/>
        <v>2.03125</v>
      </c>
      <c r="W36">
        <f t="shared" si="15"/>
        <v>0.78125</v>
      </c>
      <c r="X36">
        <f t="shared" si="15"/>
        <v>12.71875</v>
      </c>
      <c r="Y36">
        <f t="shared" si="15"/>
        <v>9.96875</v>
      </c>
      <c r="Z36">
        <f t="shared" si="15"/>
        <v>2.09375</v>
      </c>
      <c r="AA36">
        <f t="shared" si="15"/>
        <v>0.65625</v>
      </c>
      <c r="AB36">
        <f t="shared" si="15"/>
        <v>27.8125</v>
      </c>
      <c r="AC36">
        <f t="shared" si="15"/>
        <v>27.8125</v>
      </c>
      <c r="AD36">
        <f t="shared" si="15"/>
        <v>22.25</v>
      </c>
      <c r="AE36">
        <f t="shared" si="15"/>
        <v>22.25</v>
      </c>
      <c r="AF36">
        <f t="shared" si="15"/>
        <v>4.125</v>
      </c>
      <c r="AG36">
        <f t="shared" si="15"/>
        <v>4.125</v>
      </c>
      <c r="AH36">
        <f t="shared" si="15"/>
        <v>1.4375</v>
      </c>
      <c r="AI36">
        <f t="shared" si="15"/>
        <v>1.4375</v>
      </c>
      <c r="AK36">
        <f t="shared" si="15"/>
        <v>61.1875</v>
      </c>
      <c r="AL36">
        <f t="shared" si="15"/>
        <v>83.4375</v>
      </c>
      <c r="AM36">
        <f t="shared" si="15"/>
        <v>0.55012779448681248</v>
      </c>
      <c r="AN36">
        <f t="shared" si="15"/>
        <v>0.50016496726298953</v>
      </c>
      <c r="AO36">
        <f t="shared" si="15"/>
        <v>113.9375</v>
      </c>
      <c r="AP36">
        <f t="shared" si="15"/>
        <v>162.5625</v>
      </c>
      <c r="AQ36">
        <f t="shared" si="15"/>
        <v>90.220958295837278</v>
      </c>
      <c r="AR36">
        <f t="shared" si="15"/>
        <v>123.04058194669544</v>
      </c>
      <c r="AT36">
        <f t="shared" si="15"/>
        <v>1.34375</v>
      </c>
      <c r="AU36">
        <f t="shared" si="15"/>
        <v>80.84375</v>
      </c>
      <c r="AV36">
        <f t="shared" si="15"/>
        <v>86.71875</v>
      </c>
      <c r="AW36">
        <f t="shared" si="15"/>
        <v>-5.875</v>
      </c>
      <c r="AX36">
        <f t="shared" si="15"/>
        <v>2</v>
      </c>
      <c r="AY36">
        <f t="shared" si="15"/>
        <v>86.71875</v>
      </c>
      <c r="AZ36">
        <f t="shared" si="15"/>
        <v>80.84375</v>
      </c>
      <c r="BA36">
        <f t="shared" si="15"/>
        <v>5.875</v>
      </c>
      <c r="BB36">
        <f t="shared" si="15"/>
        <v>167.5625</v>
      </c>
      <c r="BC36">
        <f t="shared" si="15"/>
        <v>167.5625</v>
      </c>
      <c r="BD36">
        <f t="shared" si="15"/>
        <v>0</v>
      </c>
      <c r="BE36">
        <f t="shared" si="15"/>
        <v>3.0118740743158874</v>
      </c>
      <c r="BF36">
        <f t="shared" si="15"/>
        <v>3.0110596738087114</v>
      </c>
      <c r="BG36">
        <f t="shared" si="15"/>
        <v>8.1440050717603019E-4</v>
      </c>
      <c r="BL36">
        <f t="shared" si="15"/>
        <v>64.140625000000014</v>
      </c>
      <c r="BN36">
        <f t="shared" si="15"/>
        <v>12.96875</v>
      </c>
      <c r="BO36">
        <f t="shared" si="15"/>
        <v>15.625</v>
      </c>
      <c r="BP36">
        <f t="shared" si="15"/>
        <v>28.59375</v>
      </c>
      <c r="BQ36">
        <f t="shared" si="15"/>
        <v>14.84375</v>
      </c>
      <c r="BR36">
        <f t="shared" si="15"/>
        <v>12.1875</v>
      </c>
      <c r="BS36">
        <f t="shared" si="15"/>
        <v>27.03125</v>
      </c>
      <c r="BT36">
        <f t="shared" si="15"/>
        <v>27</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8.0736357206651324</v>
      </c>
      <c r="E37">
        <f t="shared" ref="E37:BU37" si="16">_xlfn.STDEV.P(E$2:E$33)</f>
        <v>0.14337314428715203</v>
      </c>
      <c r="F37">
        <f t="shared" si="16"/>
        <v>1.6286017775994228</v>
      </c>
      <c r="G37">
        <f t="shared" si="16"/>
        <v>1.6286017775994228</v>
      </c>
      <c r="H37">
        <f t="shared" si="16"/>
        <v>1.7218721642444887</v>
      </c>
      <c r="I37">
        <f t="shared" si="16"/>
        <v>1.7218721642444887</v>
      </c>
      <c r="J37">
        <f t="shared" si="16"/>
        <v>1.0532687216470449</v>
      </c>
      <c r="K37">
        <f t="shared" si="16"/>
        <v>1.0532687216470449</v>
      </c>
      <c r="L37">
        <f t="shared" si="16"/>
        <v>3.5110039073604007</v>
      </c>
      <c r="M37">
        <f t="shared" si="16"/>
        <v>3.4048162120002896</v>
      </c>
      <c r="N37">
        <f t="shared" si="16"/>
        <v>1.2835345486195531</v>
      </c>
      <c r="O37">
        <f t="shared" si="16"/>
        <v>0.81430088879971141</v>
      </c>
      <c r="P37">
        <f t="shared" si="16"/>
        <v>3.7446576529103432</v>
      </c>
      <c r="Q37">
        <f t="shared" si="16"/>
        <v>3.0024404136468719</v>
      </c>
      <c r="R37">
        <f t="shared" si="16"/>
        <v>1.3106385609694231</v>
      </c>
      <c r="S37">
        <f t="shared" si="16"/>
        <v>0.99166447828890192</v>
      </c>
      <c r="T37">
        <f t="shared" si="16"/>
        <v>3.2916501845578914</v>
      </c>
      <c r="U37">
        <f t="shared" si="16"/>
        <v>3.4299633288856017</v>
      </c>
      <c r="V37">
        <f t="shared" si="16"/>
        <v>1.2620512816442919</v>
      </c>
      <c r="W37">
        <f t="shared" si="16"/>
        <v>0.89213140147626235</v>
      </c>
      <c r="X37">
        <f t="shared" si="16"/>
        <v>3.5020920087142198</v>
      </c>
      <c r="Y37">
        <f t="shared" si="16"/>
        <v>3.2738010687120256</v>
      </c>
      <c r="Z37">
        <f t="shared" si="16"/>
        <v>1.2835345486195531</v>
      </c>
      <c r="AA37">
        <f t="shared" si="16"/>
        <v>0.81430088879971141</v>
      </c>
      <c r="AB37">
        <f t="shared" si="16"/>
        <v>5.5982000455503549</v>
      </c>
      <c r="AC37">
        <f t="shared" si="16"/>
        <v>5.6426805465133327</v>
      </c>
      <c r="AD37">
        <f t="shared" si="16"/>
        <v>5.6953928749472587</v>
      </c>
      <c r="AE37">
        <f t="shared" si="16"/>
        <v>4.8412291827592711</v>
      </c>
      <c r="AF37">
        <f t="shared" si="16"/>
        <v>1.7984368212422699</v>
      </c>
      <c r="AG37">
        <f t="shared" si="16"/>
        <v>1.9162137145944864</v>
      </c>
      <c r="AH37">
        <f t="shared" si="16"/>
        <v>1.1709371246996996</v>
      </c>
      <c r="AI37">
        <f t="shared" si="16"/>
        <v>1.197327753791751</v>
      </c>
      <c r="AK37">
        <f t="shared" si="16"/>
        <v>10.156394229745121</v>
      </c>
      <c r="AL37">
        <f t="shared" si="16"/>
        <v>15.572286079763627</v>
      </c>
      <c r="AM37">
        <f t="shared" si="16"/>
        <v>9.1424740040452437E-2</v>
      </c>
      <c r="AN37">
        <f t="shared" si="16"/>
        <v>9.3559678157580636E-2</v>
      </c>
      <c r="AO37">
        <f t="shared" si="16"/>
        <v>10.298475311909041</v>
      </c>
      <c r="AP37">
        <f t="shared" si="16"/>
        <v>15.876353288775102</v>
      </c>
      <c r="AQ37">
        <f t="shared" si="16"/>
        <v>14.993657366634091</v>
      </c>
      <c r="AR37">
        <f t="shared" si="16"/>
        <v>23.015680826764729</v>
      </c>
      <c r="AT37">
        <f t="shared" si="16"/>
        <v>1.2651426549998226</v>
      </c>
      <c r="AU37">
        <f t="shared" si="16"/>
        <v>10.431650681339939</v>
      </c>
      <c r="AV37">
        <f t="shared" si="16"/>
        <v>11.189376588420823</v>
      </c>
      <c r="AW37">
        <f t="shared" si="16"/>
        <v>18.015184567469742</v>
      </c>
      <c r="AX37">
        <f t="shared" si="16"/>
        <v>1.479019945774904</v>
      </c>
      <c r="AY37">
        <f t="shared" si="16"/>
        <v>11.088378981505818</v>
      </c>
      <c r="AZ37">
        <f t="shared" si="16"/>
        <v>12.384742061807342</v>
      </c>
      <c r="BA37">
        <f t="shared" si="16"/>
        <v>19.009454884346368</v>
      </c>
      <c r="BB37">
        <f t="shared" si="16"/>
        <v>16.828059714358041</v>
      </c>
      <c r="BC37">
        <f t="shared" si="16"/>
        <v>19.498297201294271</v>
      </c>
      <c r="BD37">
        <f t="shared" si="16"/>
        <v>30.845380529343451</v>
      </c>
      <c r="BE37">
        <f t="shared" si="16"/>
        <v>0.29325186256421171</v>
      </c>
      <c r="BF37">
        <f t="shared" si="16"/>
        <v>0.33294754167338753</v>
      </c>
      <c r="BG37">
        <f t="shared" si="16"/>
        <v>0.55298760710569617</v>
      </c>
      <c r="BL37">
        <f t="shared" si="16"/>
        <v>2.9789741706458273</v>
      </c>
      <c r="BN37">
        <f t="shared" si="16"/>
        <v>6.0646742235259428</v>
      </c>
      <c r="BO37">
        <f t="shared" si="16"/>
        <v>6.1580739683768009</v>
      </c>
      <c r="BP37">
        <f t="shared" si="16"/>
        <v>11.887123745359935</v>
      </c>
      <c r="BQ37">
        <f t="shared" si="16"/>
        <v>6.4182813850360283</v>
      </c>
      <c r="BR37">
        <f t="shared" si="16"/>
        <v>5.9499868697334115</v>
      </c>
      <c r="BS37">
        <f t="shared" si="16"/>
        <v>11.894022592777432</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2.7</v>
      </c>
      <c r="CK48" s="21">
        <f t="shared" si="19"/>
        <v>3</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4.5999999999999996</v>
      </c>
      <c r="CJ49" s="86"/>
      <c r="CK49" s="21">
        <f t="shared" si="20"/>
        <v>4.5999999999999996</v>
      </c>
      <c r="CL49" s="21">
        <f t="shared" si="20"/>
        <v>2.5</v>
      </c>
      <c r="CM49" s="21">
        <f t="shared" si="20"/>
        <v>1.35</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36">
        <f>BO3+BO4</f>
        <v>54</v>
      </c>
      <c r="BQ3" s="137">
        <f>82-BP3</f>
        <v>28</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36">
        <f t="shared" ref="BP5" si="1">BO5+BO6</f>
        <v>55</v>
      </c>
      <c r="BQ5" s="137">
        <f t="shared" ref="BQ5" si="2">82-BP5</f>
        <v>27</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36">
        <f t="shared" ref="BP7" si="3">BO7+BO8</f>
        <v>55</v>
      </c>
      <c r="BQ7" s="137">
        <f t="shared" ref="BQ7" si="4">82-BP7</f>
        <v>27</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53</v>
      </c>
      <c r="BQ9" s="137">
        <f t="shared" ref="BQ9" si="6">82-BP9</f>
        <v>29</v>
      </c>
    </row>
    <row r="10" spans="1:69" ht="12" customHeight="1" x14ac:dyDescent="0.25">
      <c r="A10" s="138"/>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22</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26</v>
      </c>
      <c r="BP11" s="136">
        <f t="shared" ref="BP11" si="7">BO11+BO12</f>
        <v>57</v>
      </c>
      <c r="BQ11" s="137">
        <f t="shared" ref="BQ11" si="8">82-BP11</f>
        <v>25</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57</v>
      </c>
      <c r="BQ13" s="137">
        <f t="shared" ref="BQ13" si="10">82-BP13</f>
        <v>25</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27</v>
      </c>
      <c r="BP15" s="136">
        <f t="shared" ref="BP15" si="11">BO15+BO16</f>
        <v>55</v>
      </c>
      <c r="BQ15" s="137">
        <f t="shared" ref="BQ15" si="12">82-BP15</f>
        <v>27</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36">
        <f t="shared" ref="BP17" si="13">BO17+BO18</f>
        <v>56</v>
      </c>
      <c r="BQ17" s="137">
        <f t="shared" ref="BQ17" si="14">82-BP17</f>
        <v>26</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27</v>
      </c>
      <c r="BP19" s="136">
        <f t="shared" ref="BP19" si="15">BO19+BO20</f>
        <v>55</v>
      </c>
      <c r="BQ19" s="137">
        <f t="shared" ref="BQ19" si="16">82-BP19</f>
        <v>27</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29</v>
      </c>
      <c r="BP21" s="136">
        <f t="shared" ref="BP21" si="17">BO21+BO22</f>
        <v>57</v>
      </c>
      <c r="BQ21" s="137">
        <f t="shared" ref="BQ21" si="18">82-BP21</f>
        <v>25</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36"/>
      <c r="BQ22" s="137"/>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27</v>
      </c>
      <c r="BP23" s="136">
        <f t="shared" ref="BP23" si="19">BO23+BO24</f>
        <v>55</v>
      </c>
      <c r="BQ23" s="137">
        <f t="shared" ref="BQ23" si="20">82-BP23</f>
        <v>27</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36">
        <f t="shared" ref="BP25" si="21">BO25+BO26</f>
        <v>56</v>
      </c>
      <c r="BQ25" s="137">
        <f t="shared" ref="BQ25" si="22">82-BP25</f>
        <v>26</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36">
        <f t="shared" ref="BP27" si="23">BO27+BO28</f>
        <v>54</v>
      </c>
      <c r="BQ27" s="137">
        <f t="shared" ref="BQ27" si="24">82-BP27</f>
        <v>28</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26</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36">
        <f t="shared" ref="BP29" si="25">BO29+BO30</f>
        <v>56</v>
      </c>
      <c r="BQ29" s="137">
        <f t="shared" ref="BQ29" si="26">82-BP29</f>
        <v>26</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28</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29</v>
      </c>
      <c r="BP31" s="136">
        <f t="shared" ref="BP31" si="27">BO31+BO32</f>
        <v>56</v>
      </c>
      <c r="BQ31" s="137">
        <f t="shared" ref="BQ31" si="28">82-BP31</f>
        <v>26</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56</v>
      </c>
      <c r="BQ33" s="137">
        <f t="shared" ref="BQ33" si="30">82-BP33</f>
        <v>26</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28</v>
      </c>
      <c r="BP35" s="136">
        <f t="shared" ref="BP35" si="31">BO35+BO36</f>
        <v>56</v>
      </c>
      <c r="BQ35" s="137">
        <f t="shared" ref="BQ35" si="32">82-BP35</f>
        <v>26</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36">
        <f t="shared" ref="BP37" si="33">BO37+BO38</f>
        <v>56</v>
      </c>
      <c r="BQ37" s="137">
        <f t="shared" ref="BQ37" si="34">82-BP37</f>
        <v>26</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27</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36">
        <f t="shared" ref="BP39" si="35">BO39+BO40</f>
        <v>57</v>
      </c>
      <c r="BQ39" s="137">
        <f t="shared" ref="BQ39" si="36">82-BP39</f>
        <v>25</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28</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36">
        <f t="shared" ref="BP41" si="37">BO41+BO42</f>
        <v>55</v>
      </c>
      <c r="BQ41" s="137">
        <f t="shared" ref="BQ41" si="38">82-BP41</f>
        <v>27</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27</v>
      </c>
      <c r="BP43" s="136">
        <f t="shared" ref="BP43" si="39">BO43+BO44</f>
        <v>55</v>
      </c>
      <c r="BQ43" s="137">
        <f t="shared" ref="BQ43" si="40">82-BP43</f>
        <v>27</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36">
        <f t="shared" ref="BP45" si="41">BO45+BO46</f>
        <v>57</v>
      </c>
      <c r="BQ45" s="137">
        <f t="shared" ref="BQ45" si="42">82-BP45</f>
        <v>25</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27</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36">
        <f t="shared" ref="BP47" si="43">BO47+BO48</f>
        <v>57</v>
      </c>
      <c r="BQ47" s="137">
        <f t="shared" ref="BQ47" si="44">82-BP47</f>
        <v>25</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28</v>
      </c>
      <c r="BP49" s="136">
        <f t="shared" ref="BP49" si="45">BO49+BO50</f>
        <v>55</v>
      </c>
      <c r="BQ49" s="137">
        <f t="shared" ref="BQ49" si="46">82-BP49</f>
        <v>27</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36">
        <f t="shared" ref="BP51" si="47">BO51+BO52</f>
        <v>57</v>
      </c>
      <c r="BQ51" s="137">
        <f t="shared" ref="BQ51" si="48">82-BP51</f>
        <v>25</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30</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36">
        <f t="shared" ref="BP53" si="49">BO53+BO54</f>
        <v>54</v>
      </c>
      <c r="BQ53" s="137">
        <f t="shared" ref="BQ53" si="50">82-BP53</f>
        <v>28</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36">
        <f t="shared" ref="BP55" si="51">BO55+BO56</f>
        <v>55</v>
      </c>
      <c r="BQ55" s="137">
        <f t="shared" ref="BQ55" si="52">82-BP55</f>
        <v>27</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29</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36">
        <f t="shared" ref="BP57" si="53">BO57+BO58</f>
        <v>57</v>
      </c>
      <c r="BQ57" s="137">
        <f t="shared" ref="BQ57" si="54">82-BP57</f>
        <v>25</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28</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36">
        <f t="shared" ref="BP59" si="55">BO59+BO60</f>
        <v>56</v>
      </c>
      <c r="BQ59" s="137">
        <f t="shared" ref="BQ59" si="56">82-BP59</f>
        <v>26</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36">
        <f t="shared" ref="BP61" si="57">BO61+BO62</f>
        <v>56</v>
      </c>
      <c r="BQ61" s="137">
        <f t="shared" ref="BQ61" si="58">82-BP61</f>
        <v>26</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36">
        <f t="shared" ref="BP63" si="59">BO63+BO64</f>
        <v>55</v>
      </c>
      <c r="BQ63" s="137">
        <f t="shared" ref="BQ63" si="60">82-BP63</f>
        <v>27</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36">
        <f t="shared" ref="BP65" si="61">BO65+BO66</f>
        <v>55</v>
      </c>
      <c r="BQ65" s="137">
        <f t="shared" ref="BQ65" si="62">82-BP65</f>
        <v>27</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69" x14ac:dyDescent="0.25">
      <c r="BP68" s="50">
        <f>2*BP67/SUM(BP3:BQ66)</f>
        <v>0.67835365853658536</v>
      </c>
      <c r="BQ68" s="50">
        <f>2*BQ67/SUM(BP3:BQ66)</f>
        <v>0.32164634146341464</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0.53333333333333333</v>
      </c>
      <c r="AJ37" s="121">
        <f>AVERAGE($Z37:$AG37)</f>
        <v>0.35714285714285715</v>
      </c>
      <c r="AK37" s="121">
        <f>AVERAGE($R37:$Y37)</f>
        <v>0.46875</v>
      </c>
      <c r="AL37" s="121">
        <f>AVERAGE($J37:$Q37)</f>
        <v>0.5625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0.59444444444444444</v>
      </c>
      <c r="AJ39" s="121">
        <f t="shared" si="2"/>
        <v>0.53125</v>
      </c>
      <c r="AK39" s="121">
        <f t="shared" si="3"/>
        <v>0.4375</v>
      </c>
      <c r="AL39" s="121">
        <f t="shared" si="4"/>
        <v>0.66666666666666674</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0.53333333333333333</v>
      </c>
      <c r="AJ46" s="121">
        <f t="shared" si="2"/>
        <v>0.5714285714285714</v>
      </c>
      <c r="AK46" s="121">
        <f t="shared" si="3"/>
        <v>0.65625</v>
      </c>
      <c r="AL46" s="121">
        <f t="shared" si="4"/>
        <v>0.45238095238095238</v>
      </c>
      <c r="AM46" s="121">
        <f t="shared" si="5"/>
        <v>0.60416666666666663</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0.51666666666666661</v>
      </c>
      <c r="AJ47" s="121">
        <f t="shared" si="2"/>
        <v>0.5625</v>
      </c>
      <c r="AK47" s="121">
        <f t="shared" si="3"/>
        <v>0.6071428571428571</v>
      </c>
      <c r="AL47" s="121">
        <f t="shared" si="4"/>
        <v>0.58333333333333337</v>
      </c>
      <c r="AM47" s="121">
        <f t="shared" si="5"/>
        <v>0.45833333333333331</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0.65384615384615385</v>
      </c>
      <c r="AI48" s="119">
        <f t="shared" si="1"/>
        <v>0.5972222222222221</v>
      </c>
      <c r="AJ48" s="121">
        <f t="shared" si="2"/>
        <v>0.6071428571428571</v>
      </c>
      <c r="AK48" s="121">
        <f t="shared" si="3"/>
        <v>0.70833333333333337</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0.42777777777777781</v>
      </c>
      <c r="AJ49" s="121">
        <f t="shared" si="2"/>
        <v>0.21875</v>
      </c>
      <c r="AK49" s="121">
        <f t="shared" si="3"/>
        <v>0.35714285714285715</v>
      </c>
      <c r="AL49" s="121">
        <f t="shared" si="4"/>
        <v>0.36904761904761901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0.54761904761904756</v>
      </c>
      <c r="AJ50" s="121">
        <f t="shared" si="2"/>
        <v>0.5</v>
      </c>
      <c r="AK50" s="121">
        <f t="shared" si="3"/>
        <v>0.42857142857142855</v>
      </c>
      <c r="AL50" s="121">
        <f t="shared" si="4"/>
        <v>0.47619047619047616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0.51923076923076927</v>
      </c>
      <c r="AJ55" s="121">
        <f t="shared" si="2"/>
        <v>0.59375</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0.4777777777777778</v>
      </c>
      <c r="AI57" s="119">
        <f t="shared" si="1"/>
        <v>0.5</v>
      </c>
      <c r="AJ57" s="121">
        <f t="shared" si="2"/>
        <v>0.54166666666666663</v>
      </c>
      <c r="AK57" s="121">
        <f t="shared" si="3"/>
        <v>0.40476190476190471</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0.55555555555555558</v>
      </c>
      <c r="AI60" s="120">
        <f t="shared" si="1"/>
        <v>0.625</v>
      </c>
      <c r="AJ60" s="122">
        <f t="shared" si="2"/>
        <v>0.53125</v>
      </c>
      <c r="AK60" s="122">
        <f t="shared" si="3"/>
        <v>0.58333333333333337</v>
      </c>
      <c r="AL60" s="122">
        <f t="shared" si="4"/>
        <v>0.5625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0.51666666666666672</v>
      </c>
      <c r="AJ61" s="121">
        <f t="shared" si="2"/>
        <v>0.41666666666666663</v>
      </c>
      <c r="AK61" s="121">
        <f t="shared" si="3"/>
        <v>0.33333333333333331</v>
      </c>
      <c r="AL61" s="121">
        <f t="shared" si="4"/>
        <v>0.5</v>
      </c>
      <c r="AM61" s="121">
        <f t="shared" si="5"/>
        <v>0.5357142857142857</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v>
      </c>
      <c r="AJ62" s="121">
        <f t="shared" si="2"/>
        <v>0.38888888888888884</v>
      </c>
      <c r="AK62" s="121">
        <f t="shared" si="3"/>
        <v>0.38541666666666663</v>
      </c>
      <c r="AL62" s="121">
        <f t="shared" si="4"/>
        <v>0.5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0.53846153846153844</v>
      </c>
      <c r="AJ63" s="121">
        <f t="shared" si="2"/>
        <v>0.46428571428571436</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0.546875</v>
      </c>
      <c r="AJ64" s="121">
        <f t="shared" si="2"/>
        <v>0.52380952380952384</v>
      </c>
      <c r="AK64" s="121">
        <f t="shared" si="3"/>
        <v>0.63541666666666663</v>
      </c>
      <c r="AL64" s="121">
        <f t="shared" si="4"/>
        <v>0.5625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0.5178571428571429</v>
      </c>
      <c r="AI65" s="119">
        <f t="shared" si="1"/>
        <v>0.515625</v>
      </c>
      <c r="AJ65" s="121">
        <f t="shared" si="2"/>
        <v>0.5357142857142857</v>
      </c>
      <c r="AK65" s="121">
        <f t="shared" si="3"/>
        <v>0.5</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0.43452380952380948</v>
      </c>
      <c r="AI66" s="119">
        <f t="shared" si="1"/>
        <v>0.48333333333333334</v>
      </c>
      <c r="AJ66" s="121">
        <f t="shared" si="2"/>
        <v>0.34523809523809529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0.6071428571428571</v>
      </c>
      <c r="AJ68" s="122">
        <f t="shared" si="2"/>
        <v>0.45238095238095238</v>
      </c>
      <c r="AK68" s="122">
        <f t="shared" si="3"/>
        <v>0.48958333333333331</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2025-02-22T00:37:57Z</dcterms:modified>
</cp:coreProperties>
</file>