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68FE12FF-3F06-4345-AE34-29DBC29ACDC7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9" i="1" l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N51" i="1"/>
  <c r="V51" i="1" s="1"/>
  <c r="N52" i="1"/>
  <c r="V52" i="1" s="1"/>
  <c r="N53" i="1"/>
  <c r="V53" i="1" s="1"/>
  <c r="N54" i="1"/>
  <c r="V54" i="1" s="1"/>
  <c r="N55" i="1"/>
  <c r="V55" i="1" s="1"/>
  <c r="N56" i="1"/>
  <c r="N57" i="1"/>
  <c r="V57" i="1" s="1"/>
  <c r="N58" i="1"/>
  <c r="N59" i="1"/>
  <c r="V59" i="1" s="1"/>
  <c r="N60" i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A72" i="1"/>
  <c r="A73" i="1"/>
  <c r="A74" i="1"/>
  <c r="N65" i="1"/>
  <c r="N66" i="1"/>
  <c r="N67" i="1"/>
  <c r="N68" i="1"/>
  <c r="N70" i="1"/>
  <c r="N71" i="1"/>
  <c r="N72" i="1"/>
  <c r="N73" i="1"/>
  <c r="N74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A56" i="1"/>
  <c r="A57" i="1"/>
  <c r="A58" i="1"/>
  <c r="A59" i="1"/>
  <c r="A60" i="1"/>
  <c r="V56" i="1"/>
  <c r="V58" i="1"/>
  <c r="V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V2" i="1" l="1"/>
  <c r="V8" i="1"/>
  <c r="AK9" i="1" s="1"/>
  <c r="AL9" i="1" s="1"/>
  <c r="AK4" i="1"/>
  <c r="AL4" i="1" s="1"/>
  <c r="AK5" i="1"/>
  <c r="AL5" i="1" s="1"/>
  <c r="AK8" i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BE25" i="1"/>
  <c r="BL25" i="1" s="1"/>
  <c r="CI25" i="1"/>
  <c r="CD25" i="1"/>
  <c r="BH23" i="1"/>
  <c r="BH26" i="1"/>
  <c r="BH29" i="1"/>
  <c r="BH32" i="1"/>
  <c r="BJ60" i="1"/>
  <c r="BJ27" i="1"/>
  <c r="BI24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AK10" i="1" l="1"/>
  <c r="AL10" i="1" s="1"/>
  <c r="AE6" i="1"/>
  <c r="AE5" i="1"/>
  <c r="CL30" i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AE7" i="1" l="1"/>
  <c r="CK23" i="1"/>
</calcChain>
</file>

<file path=xl/sharedStrings.xml><?xml version="1.0" encoding="utf-8"?>
<sst xmlns="http://schemas.openxmlformats.org/spreadsheetml/2006/main" count="717" uniqueCount="190">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</sst>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786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785">
      <calculatedColumnFormula>AM22</calculatedColumnFormula>
    </tableColumn>
    <tableColumn id="3" xr3:uid="{B7BD47C3-C6CD-433B-8763-2E7BF28F91A9}" name="GP H" dataDxfId="784">
      <calculatedColumnFormula>AN22</calculatedColumnFormula>
    </tableColumn>
    <tableColumn id="4" xr3:uid="{A7C2CDB8-1006-4E42-85C9-739B917E0E3B}" name="GP A" dataDxfId="783">
      <calculatedColumnFormula>AO22</calculatedColumnFormula>
    </tableColumn>
    <tableColumn id="5" xr3:uid="{FBF9C9A1-A231-4AC5-98EC-8575F964E9E7}" name="W TOT" dataDxfId="782">
      <calculatedColumnFormula>AP22</calculatedColumnFormula>
    </tableColumn>
    <tableColumn id="6" xr3:uid="{4F1AF376-3B42-4A7B-88AE-2AEB54C684FD}" name="L TOT" dataDxfId="781">
      <calculatedColumnFormula>AQ22</calculatedColumnFormula>
    </tableColumn>
    <tableColumn id="7" xr3:uid="{CD4CF37C-B565-4072-A8DF-97ABD75AC2BE}" name="W H" dataDxfId="780">
      <calculatedColumnFormula>AR22</calculatedColumnFormula>
    </tableColumn>
    <tableColumn id="8" xr3:uid="{1F359623-5047-4AA5-8DFE-2A1235BD0244}" name="L H" dataDxfId="779">
      <calculatedColumnFormula>AS22</calculatedColumnFormula>
    </tableColumn>
    <tableColumn id="9" xr3:uid="{F8112AD4-AB28-4E89-97C1-D0AD9007C7A5}" name="W A" dataDxfId="778">
      <calculatedColumnFormula>AT22</calculatedColumnFormula>
    </tableColumn>
    <tableColumn id="10" xr3:uid="{E0BC1C3D-B833-4A33-A2F7-C67BE06DEDA1}" name="L A" dataDxfId="777">
      <calculatedColumnFormula>AU22</calculatedColumnFormula>
    </tableColumn>
    <tableColumn id="11" xr3:uid="{B9A986DF-FE9E-415D-924B-8EB61CBE5CC3}" name="GF H" dataDxfId="776">
      <calculatedColumnFormula>SUMIFS($T$2:$T$105,$M$2:$M$105,AH22,$E$2:$E$105,1)+SUMIFS($T$2:$T$105,$M$2:$M$105,AH22,$E$2:$E$105,2)+SUMIFS($T$2:$T$105,$M$2:$M$105,AH22,$E$2:$E$105,3)+SUMIFS($T$2:$T$105,$M$2:$M$105,AH22,$E$2:$E$105,4)</calculatedColumnFormula>
    </tableColumn>
    <tableColumn id="12" xr3:uid="{83BAED9D-BBE1-4C76-BBCA-313CCD921E11}" name="GF A" dataDxfId="775">
      <calculatedColumnFormula>SUMIFS($S$2:$S$105,$L$2:$L$105,AH22,$E$2:$E$105,1) + SUMIFS($S$2:$S$105,$L$2:$L$105,AH22,$E$2:$E$105,2)+SUMIFS($S$2:$S$105,$L$2:$L$105,AH22,$E$2:$E$105,3)+SUMIFS($S$2:$S$105,$L$2:$L$105,AH22,$E$2:$E$105,4)</calculatedColumnFormula>
    </tableColumn>
    <tableColumn id="13" xr3:uid="{9D239E38-642E-49BB-AFCC-7F4B50408CD9}" name="GA H" dataDxfId="774">
      <calculatedColumnFormula>SUMIFS($S$2:$S$105,$M$2:$M$105,AH22,$E$2:$E$105,1)+SUMIFS($S$2:$S$105,$M$2:$M$105,AH22,$E$2:$E$105,2)+SUMIFS($S$2:$S$105,$M$2:$M$105,AH22,$E$2:$E$105,3)+SUMIFS($S$2:$S$105,$M$2:$M$105,AH22,$E$2:$E$105,4)</calculatedColumnFormula>
    </tableColumn>
    <tableColumn id="14" xr3:uid="{C28D4692-8893-4399-B12F-0EFEC4ACE55F}" name="GA A" dataDxfId="773">
      <calculatedColumnFormula>SUMIFS($T$2:$T$105,$L$2:$L$105,AH22,$E$2:$E$105,1)+(SUMIFS($T$2:$T$105,$L$2:$L$105,AH22,$E$2:$E$105,2)+SUMIFS($T$2:$T$105,$L$2:$L$105,AH22,$E$2:$E$105,3)+SUMIFS($T$2:$T$105,$L$2:$L$105,AH22,$E$2:$E$105,4))</calculatedColumnFormula>
    </tableColumn>
    <tableColumn id="15" xr3:uid="{EFE9EFE5-C5A6-4D37-BAFD-4A00F7B02584}" name="DIFF H" dataDxfId="772">
      <calculatedColumnFormula>BX22-BZ22</calculatedColumnFormula>
    </tableColumn>
    <tableColumn id="16" xr3:uid="{B9AF8DC9-F982-4D02-B43F-486449573036}" name="DIFF A" dataDxfId="771">
      <calculatedColumnFormula>BY22-CA22</calculatedColumnFormula>
    </tableColumn>
    <tableColumn id="17" xr3:uid="{E94B86FE-AA74-466B-A7F6-2C43B9EEA68A}" name="GF T" dataDxfId="770">
      <calculatedColumnFormula>BX22+BY22</calculatedColumnFormula>
    </tableColumn>
    <tableColumn id="18" xr3:uid="{437A09FB-7E7B-457E-AD72-B615E2FEC992}" name="GA T" dataDxfId="769">
      <calculatedColumnFormula>BZ22+CA22</calculatedColumnFormula>
    </tableColumn>
    <tableColumn id="19" xr3:uid="{D83A9D62-4017-4FF7-BA18-93B627CB0BEF}" name="DIFF T" dataDxfId="768">
      <calculatedColumnFormula>(BX22+BY22)-(BZ22+CA22)</calculatedColumnFormula>
    </tableColumn>
    <tableColumn id="20" xr3:uid="{139C299F-4896-455D-A9B3-7CA4FF9ECE1D}" name="GFPG H" dataDxfId="767">
      <calculatedColumnFormula>BX22/BP22</calculatedColumnFormula>
    </tableColumn>
    <tableColumn id="21" xr3:uid="{5ED7F4F1-4524-4204-90BC-07DFE35665ED}" name="GFPG A" dataDxfId="766">
      <calculatedColumnFormula>BY22/BQ22</calculatedColumnFormula>
    </tableColumn>
    <tableColumn id="22" xr3:uid="{3BAC0D7E-D609-46FC-BB96-6327BEC9045F}" name="GAPG H" dataDxfId="765">
      <calculatedColumnFormula>BZ22/BP22</calculatedColumnFormula>
    </tableColumn>
    <tableColumn id="23" xr3:uid="{894AF6A4-2FD4-468F-8740-6E39104F12C5}" name="GAPG A" dataDxfId="764">
      <calculatedColumnFormula>CA22/BQ22</calculatedColumnFormula>
    </tableColumn>
    <tableColumn id="24" xr3:uid="{CFA1DE8E-0094-499E-B287-EEFFFC39239B}" name="GFPG " dataDxfId="763">
      <calculatedColumnFormula>CD22/BO22</calculatedColumnFormula>
    </tableColumn>
    <tableColumn id="25" xr3:uid="{5723B53A-51E1-40DB-A91D-49D133C87D25}" name="GAPG " dataDxfId="762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74" totalsRowShown="0" headerRowDxfId="761" headerRowBorderDxfId="760">
  <autoFilter ref="A1:Z74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759"/>
    <tableColumn id="3" xr3:uid="{6E19CA59-B6A3-4131-B285-CE1F7BAF3D31}" name="TIME" dataDxfId="758"/>
    <tableColumn id="4" xr3:uid="{02F4D888-3BD5-4016-BA9A-EC8A0CBEA44E}" name="CONF" dataDxfId="757"/>
    <tableColumn id="5" xr3:uid="{DEBF2CDE-9CD3-427B-90BB-33C4A230FDB2}" name="ROUNDNUM" dataDxfId="756"/>
    <tableColumn id="6" xr3:uid="{0B2FA3E5-A739-4507-920E-FD6BD73D06FC}" name="SERIESCODE" dataDxfId="755"/>
    <tableColumn id="7" xr3:uid="{E0FB355A-FF65-48EA-9A64-1208BDA18DEA}" name="GAMENUM" dataDxfId="754"/>
    <tableColumn id="8" xr3:uid="{48075340-6AD4-4735-8D81-DCE8BDEA7894}" name="TOPSEED" dataDxfId="753"/>
    <tableColumn id="9" xr3:uid="{47D97FCE-3C11-4B03-A932-BB3CCC5294A3}" name="LOWSEED" dataDxfId="752"/>
    <tableColumn id="10" xr3:uid="{2657E2A1-FA3E-4247-AB77-0882735B5D98}" name="TOPSEEDWINS" dataDxfId="751"/>
    <tableColumn id="11" xr3:uid="{F857D9CD-319A-4A1F-8A87-5B89AB0E3AE4}" name="LOWSEEDWINS" dataDxfId="750"/>
    <tableColumn id="12" xr3:uid="{F49B8205-50A8-4D22-BDFA-A8C59906257D}" name="AWAYTEAM" dataDxfId="749"/>
    <tableColumn id="13" xr3:uid="{10A989E8-E464-444A-B995-FE5CD8D50A3E}" name="HOMETEAM" dataDxfId="748"/>
    <tableColumn id="14" xr3:uid="{BEBB472F-C00C-43D1-BA57-177EECF3D1A4}" name="MYCHOICE" dataDxfId="747">
      <calculatedColumnFormula>IF(OR(ISBLANK(O2), ISBLANK($P2)), "", IF($O2&gt;$P2, $L2,$M2))</calculatedColumnFormula>
    </tableColumn>
    <tableColumn id="15" xr3:uid="{3265132F-9519-4D83-9071-5A806C9B66A7}" name="PAWAYSCORE" dataDxfId="746"/>
    <tableColumn id="16" xr3:uid="{61D192BF-2F44-45CA-B41E-2E154B58B73C}" name="PHOMESCORE" dataDxfId="745"/>
    <tableColumn id="17" xr3:uid="{4FBCD938-E47F-4A71-B757-19409794237B}" name="PResult" dataDxfId="744"/>
    <tableColumn id="18" xr3:uid="{910345CE-2F3B-453D-B129-551EEF8A2ED1}" name="LOCKEDIN" dataDxfId="743"/>
    <tableColumn id="19" xr3:uid="{B5B3650D-B08F-4959-92AE-19041FF77E90}" name="AAWAYSCORE" dataDxfId="742"/>
    <tableColumn id="20" xr3:uid="{335FAADC-EF48-4918-8FC4-59E64D4FF575}" name="AHOMESCORE" dataDxfId="741"/>
    <tableColumn id="21" xr3:uid="{D0C1DED2-3AB8-4A82-B413-410B2E943C31}" name="OTROUNDNUM" dataDxfId="740"/>
    <tableColumn id="22" xr3:uid="{13F2CA6A-0805-4608-99D8-D82B730F1411}" name="CORRECT" dataDxfId="739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738">
      <calculatedColumnFormula>IF(OR(ISBLANK($S2), ISBLANK($T2), ISBLANK($U2)), "", IF(S2&gt;T2,L2,M2))</calculatedColumnFormula>
    </tableColumn>
    <tableColumn id="26" xr3:uid="{5D5BFFE0-4374-4A91-BEA2-4CDF401FCD34}" name="Column2" dataDxfId="737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736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94"/>
  <sheetViews>
    <sheetView tabSelected="1" topLeftCell="A40" zoomScaleNormal="100" workbookViewId="0">
      <selection activeCell="Q69" sqref="Q69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1"/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6</v>
      </c>
      <c r="AK3">
        <f t="shared" ref="AK3:AK17" si="3">SUMIFS($V$2:$V$105,$F$2:$F$105,AG3)</f>
        <v>3</v>
      </c>
      <c r="AL3">
        <f t="shared" ref="AL3:AL17" si="4">AK3/AJ3</f>
        <v>0.5</v>
      </c>
      <c r="AM3">
        <f>SUMIFS($T$2:$T$105,$M$2:$M$105,AH3,$E$2:$E$105,1) + SUMIFS($S$2:$S$105,$L$2:$L$105,AH3,$E$2:$E$105,1)</f>
        <v>19</v>
      </c>
      <c r="AN3">
        <f t="shared" ref="AN3:AN10" si="5">SUMIFS($T$2:$T$104,$M$2:$M$104,AI3,$E$2:$E$104,1) + SUMIFS($S$2:$S$104,$L$2:$L$104,AI3,$E$2:$E$104,1)</f>
        <v>16</v>
      </c>
      <c r="AO3">
        <f>SUMIFS(T2:T84,F2:F84,AG3)</f>
        <v>17</v>
      </c>
    </row>
    <row r="4" spans="1:45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47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5</v>
      </c>
      <c r="AK4">
        <f t="shared" si="3"/>
        <v>4</v>
      </c>
      <c r="AL4">
        <f t="shared" si="4"/>
        <v>0.8</v>
      </c>
      <c r="AM4">
        <f t="shared" ref="AM4:AM10" si="6">SUMIFS($T$2:$T$104,$M$2:$M$104,AH4,$E$2:$E$104,1) + SUMIFS($S$2:$S$104,$L$2:$L$104,AH4,$E$2:$E$104,1)</f>
        <v>12</v>
      </c>
      <c r="AN4">
        <f t="shared" si="5"/>
        <v>19</v>
      </c>
    </row>
    <row r="5" spans="1:45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COUNT(Table2[CORRECT])</f>
        <v>65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3"/>
        <v>2</v>
      </c>
      <c r="AL5">
        <f t="shared" si="4"/>
        <v>0.4</v>
      </c>
      <c r="AM5">
        <f t="shared" si="6"/>
        <v>18</v>
      </c>
      <c r="AN5">
        <f t="shared" si="5"/>
        <v>12</v>
      </c>
    </row>
    <row r="6" spans="1:45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1"/>
      <c r="AB6" t="s">
        <v>45</v>
      </c>
      <c r="AC6" s="5"/>
      <c r="AD6" s="8"/>
      <c r="AE6" s="13">
        <f>SUM(Table2[CORRECT])</f>
        <v>30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3"/>
        <v>1</v>
      </c>
      <c r="AL6">
        <f t="shared" si="4"/>
        <v>0.2</v>
      </c>
      <c r="AM6">
        <f t="shared" si="6"/>
        <v>18</v>
      </c>
      <c r="AN6">
        <f t="shared" si="5"/>
        <v>12</v>
      </c>
    </row>
    <row r="7" spans="1:45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0.46153846153846156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6</v>
      </c>
      <c r="AK7">
        <f t="shared" si="3"/>
        <v>5</v>
      </c>
      <c r="AL7">
        <f t="shared" si="4"/>
        <v>0.83333333333333337</v>
      </c>
      <c r="AM7">
        <f t="shared" si="6"/>
        <v>18</v>
      </c>
      <c r="AN7">
        <f t="shared" si="5"/>
        <v>19</v>
      </c>
    </row>
    <row r="8" spans="1:45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6</v>
      </c>
      <c r="AK8">
        <f t="shared" si="3"/>
        <v>3</v>
      </c>
      <c r="AL8">
        <f t="shared" si="4"/>
        <v>0.5</v>
      </c>
      <c r="AM8">
        <f t="shared" si="6"/>
        <v>24</v>
      </c>
      <c r="AN8">
        <f t="shared" si="5"/>
        <v>27</v>
      </c>
    </row>
    <row r="9" spans="1:45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7</v>
      </c>
      <c r="AK9">
        <f t="shared" si="3"/>
        <v>4</v>
      </c>
      <c r="AL9">
        <f t="shared" si="4"/>
        <v>0.5714285714285714</v>
      </c>
      <c r="AM9">
        <f t="shared" si="6"/>
        <v>21</v>
      </c>
      <c r="AN9">
        <f t="shared" si="5"/>
        <v>24</v>
      </c>
    </row>
    <row r="10" spans="1:45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1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7</v>
      </c>
      <c r="AK10" s="1">
        <f t="shared" si="3"/>
        <v>2</v>
      </c>
      <c r="AL10" s="1">
        <f t="shared" si="4"/>
        <v>0.2857142857142857</v>
      </c>
      <c r="AM10" s="1">
        <f t="shared" si="6"/>
        <v>21</v>
      </c>
      <c r="AN10" s="1">
        <f t="shared" si="5"/>
        <v>27</v>
      </c>
      <c r="AO10" s="1"/>
      <c r="AP10" s="1"/>
      <c r="AQ10" s="1"/>
      <c r="AR10" s="1"/>
      <c r="AS10" s="1"/>
    </row>
    <row r="11" spans="1:45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str">
        <f t="array" ref="AH11">INDEX(H:H, MATCH(2, 1/(F:F=AG11)))</f>
        <v>WSH</v>
      </c>
      <c r="AI11" s="15" t="str">
        <f t="array" ref="AI11">INDEX(I:I, MATCH(2, 1/(F:F=AG11)))</f>
        <v>CAR</v>
      </c>
      <c r="AJ11">
        <f t="array" ref="AJ11">INDEX(G:G, MATCH(2, 1/(F:F=AG11)))</f>
        <v>5</v>
      </c>
      <c r="AK11">
        <f t="shared" si="3"/>
        <v>2</v>
      </c>
      <c r="AL11">
        <f t="shared" si="4"/>
        <v>0.4</v>
      </c>
      <c r="AM11">
        <f t="shared" ref="AM11:AN14" si="8">SUMIFS($T$2:$T$104,$M$2:$M$104,AH11,$E$2:$E$104,2) + SUMIFS($S$2:$S$104,$L$2:$L$104,AH11,$E$2:$E$104,2)</f>
        <v>6</v>
      </c>
      <c r="AN11">
        <f t="shared" si="8"/>
        <v>12</v>
      </c>
    </row>
    <row r="12" spans="1:45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str">
        <f t="array" ref="AH12">INDEX(H:H, MATCH(2, 1/(F:F=AG12)))</f>
        <v>TOR</v>
      </c>
      <c r="AI12" s="15" t="str">
        <f t="array" ref="AI12">INDEX(I:I, MATCH(2, 1/(F:F=AG12)))</f>
        <v>FLA</v>
      </c>
      <c r="AJ12">
        <f t="array" ref="AJ12">INDEX(G:G, MATCH(2, 1/(F:F=AG12)))</f>
        <v>6</v>
      </c>
      <c r="AK12">
        <f t="shared" si="3"/>
        <v>2</v>
      </c>
      <c r="AL12">
        <f t="shared" si="4"/>
        <v>0.33333333333333331</v>
      </c>
      <c r="AM12">
        <f t="shared" si="8"/>
        <v>14</v>
      </c>
      <c r="AN12">
        <f t="shared" si="8"/>
        <v>20</v>
      </c>
    </row>
    <row r="13" spans="1:45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t="s">
        <v>183</v>
      </c>
      <c r="AD13" s="8"/>
      <c r="AG13" s="6" t="s">
        <v>56</v>
      </c>
      <c r="AH13" s="15" t="str">
        <f t="array" ref="AH13">INDEX(H:H, MATCH(2, 1/(F:F=AG13)))</f>
        <v>WPG</v>
      </c>
      <c r="AI13" s="15" t="str">
        <f t="array" ref="AI13">INDEX(I:I, MATCH(2, 1/(F:F=AG13)))</f>
        <v>DAL</v>
      </c>
      <c r="AJ13">
        <f t="array" ref="AJ13">INDEX(G:G, MATCH(2, 1/(F:F=AG13)))</f>
        <v>5</v>
      </c>
      <c r="AK13">
        <f t="shared" si="3"/>
        <v>2</v>
      </c>
      <c r="AL13">
        <f t="shared" si="4"/>
        <v>0.4</v>
      </c>
      <c r="AM13">
        <f t="shared" si="8"/>
        <v>9</v>
      </c>
      <c r="AN13">
        <f t="shared" si="8"/>
        <v>11</v>
      </c>
    </row>
    <row r="14" spans="1:45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1"/>
      <c r="AD14" s="8"/>
      <c r="AG14" s="16" t="s">
        <v>57</v>
      </c>
      <c r="AH14" s="11" t="str">
        <f t="array" ref="AH14">INDEX(H:H, MATCH(2, 1/(F:F=AG14)))</f>
        <v>VGK</v>
      </c>
      <c r="AI14" s="11" t="str">
        <f t="array" ref="AI14">INDEX(I:I, MATCH(2, 1/(F:F=AG14)))</f>
        <v>EDM</v>
      </c>
      <c r="AJ14" s="1">
        <f t="array" ref="AJ14">INDEX(G:G, MATCH(2, 1/(F:F=AG14)))</f>
        <v>5</v>
      </c>
      <c r="AK14" s="1">
        <f t="shared" si="3"/>
        <v>0</v>
      </c>
      <c r="AL14" s="1">
        <f t="shared" si="4"/>
        <v>0</v>
      </c>
      <c r="AM14" s="1">
        <f t="shared" si="8"/>
        <v>10</v>
      </c>
      <c r="AN14" s="1">
        <f t="shared" si="8"/>
        <v>16</v>
      </c>
      <c r="AO14" s="1"/>
      <c r="AP14" s="1"/>
      <c r="AQ14" s="1"/>
      <c r="AR14" s="1"/>
      <c r="AS14" s="1"/>
    </row>
    <row r="15" spans="1:45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3"/>
        <v>0</v>
      </c>
      <c r="AL15" t="e">
        <f t="shared" si="4"/>
        <v>#N/A</v>
      </c>
      <c r="AM15">
        <f>SUMIFS($T$2:$T$104,$M$2:$M$104,AH15,$E$2:$E$104,3) + SUMIFS($S$2:$S$104,$L$2:$L$104,AH15,$E$2:$E$104,3)</f>
        <v>0</v>
      </c>
      <c r="AN15">
        <f>SUMIFS($T$2:$T$104,$M$2:$M$104,AI15,$E$2:$E$104,3) + SUMIFS($S$2:$S$104,$L$2:$L$104,AI15,$E$2:$E$104,3)</f>
        <v>0</v>
      </c>
    </row>
    <row r="16" spans="1:45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3"/>
        <v>0</v>
      </c>
      <c r="AL16" s="1" t="e">
        <f t="shared" si="4"/>
        <v>#N/A</v>
      </c>
      <c r="AM16" s="1">
        <f>SUMIFS($T$2:$T$104,$M$2:$M$104,AH16,$E$2:$E$104,3) + SUMIFS($S$2:$S$104,$L$2:$L$104,AH16,$E$2:$E$104,3)</f>
        <v>0</v>
      </c>
      <c r="AN16" s="1">
        <f>SUMIFS($T$2:$T$104,$M$2:$M$104,AI16,$E$2:$E$104,3) + SUMIFS($S$2:$S$104,$L$2:$L$104,AI16,$E$2:$E$104,3)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1"/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3"/>
        <v>0</v>
      </c>
      <c r="AL17" s="19" t="e">
        <f t="shared" si="4"/>
        <v>#N/A</v>
      </c>
      <c r="AM17" s="18">
        <f>SUMIFS($T$2:$T$104,$M$2:$M$104,AH17,$E$2:$E$104,1) + SUMIFS($S$2:$S$104,$L$2:$L$104,AH17,$E$2:$E$104,1)</f>
        <v>0</v>
      </c>
      <c r="AN17" s="18">
        <f>SUMIFS($T$2:$T$104,$M$2:$M$104,AI17,$E$2:$E$104,4) + SUMIFS($S$2:$S$104,$L$2:$L$104,AI17,$E$2:$E$104,4)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177</v>
      </c>
      <c r="AD18" s="8"/>
    </row>
    <row r="19" spans="1:90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t="s">
        <v>182</v>
      </c>
      <c r="AD20" s="8"/>
    </row>
    <row r="21" spans="1:90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1"/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178</v>
      </c>
      <c r="AD22" s="8"/>
      <c r="AH22" t="s">
        <v>39</v>
      </c>
      <c r="AI22">
        <f t="shared" ref="AI22:AI37" si="9">COUNTIFS($L$2:$L$105, AH22, $E$2:$E$105, 1) + COUNTIFS($M$2:$M$105, AH22, $E$2:$E$105, 1)</f>
        <v>5</v>
      </c>
      <c r="AJ22">
        <f t="shared" ref="AJ22:AJ37" si="10">COUNTIFS($L$2:$L$105, AH22, $E$2:$E$105, 2) + COUNTIFS($M$2:$M$105, AH22, $E$2:$E$105, 2)</f>
        <v>5</v>
      </c>
      <c r="AK22">
        <f t="shared" ref="AK22:AK37" si="11">COUNTIFS($L$2:$L$105, AH22, $E$2:$E$105, 3) + COUNTIFS($M$2:$M$105, AH22, $E$2:$E$105, 3)</f>
        <v>0</v>
      </c>
      <c r="AL22">
        <f t="shared" ref="AL22:AL37" si="12">COUNTIFS($L$2:$L$105, AH22, $E$2:$E$105, 4) + COUNTIFS($M$2:$M$105, AH22, $E$2:$E$105, 4)</f>
        <v>0</v>
      </c>
      <c r="AM22">
        <f>AI22+AJ22+AK22+AL22</f>
        <v>10</v>
      </c>
      <c r="AN22">
        <f t="shared" ref="AN22:AN37" si="13">COUNTIF($M$2:$M$105, AH22)</f>
        <v>6</v>
      </c>
      <c r="AO22">
        <f t="shared" ref="AO22:AO37" si="14">COUNTIF($L$2:$L$105, AH22)</f>
        <v>4</v>
      </c>
      <c r="AP22">
        <f t="shared" ref="AP22:AP37" si="15">AR22+AT22</f>
        <v>5</v>
      </c>
      <c r="AQ22">
        <f t="shared" ref="AQ22:AQ37" si="16">AM22-AP22</f>
        <v>5</v>
      </c>
      <c r="AR22">
        <f t="shared" ref="AR22:AR37" si="17">SUMPRODUCT(($M$2:$M$105=AH22)*($T$2:$T$105&gt;$S$2:$S$105))</f>
        <v>4</v>
      </c>
      <c r="AS22">
        <f t="shared" ref="AS22:AS37" si="18">SUMPRODUCT(($M$2:$M$105=AH22)*($T$2:$T$105&lt;$S$2:$S$105))</f>
        <v>1</v>
      </c>
      <c r="AT22">
        <f t="shared" ref="AT22:AT37" si="19">SUMPRODUCT(($L$2:$L$105=AH22)*($T$2:$T$105&lt;$S$2:$S$105))</f>
        <v>1</v>
      </c>
      <c r="AU22">
        <f t="shared" ref="AU22:AU37" si="20">SUMPRODUCT(($L$2:$L$105=AH22)*($T$2:$T$105&gt;$S$2:$S$105))</f>
        <v>3</v>
      </c>
      <c r="AV22">
        <f t="shared" ref="AV22:AV37" si="21">COUNTIFS($M$2:$M$105,AH22,$E$2:$E$105,1)</f>
        <v>3</v>
      </c>
      <c r="AW22">
        <f t="shared" ref="AW22:AW37" si="22">COUNTIFS($L$2:$L$105,AH22,$E$2:$E$105,1)</f>
        <v>2</v>
      </c>
      <c r="AX22">
        <f t="shared" ref="AX22:AX37" si="23">SUMIFS($T$2:$T$105, $M$2:$M$105, AH22,$E$2:$E$105, 1)</f>
        <v>10</v>
      </c>
      <c r="AY22">
        <f t="shared" ref="AY22:AY37" si="24">SUMIFS($S$2:$S$105, $L$2:$L$105, AH22,$E$2:$E$105, 1)</f>
        <v>8</v>
      </c>
      <c r="AZ22">
        <f t="shared" ref="AZ22:AZ37" si="25">SUMIFS($S$2:$S$105, $M$2:$M$105, AH22,$E$2:$E$105, 1)</f>
        <v>4</v>
      </c>
      <c r="BA22">
        <f t="shared" ref="BA22:BA37" si="26">SUMIFS($T$2:$T$105, $L$2:$L$105, AH22,$E$2:$E$105, 1)</f>
        <v>8</v>
      </c>
      <c r="BB22">
        <f>AX22-AZ22</f>
        <v>6</v>
      </c>
      <c r="BC22">
        <f>AY22-BA22</f>
        <v>0</v>
      </c>
      <c r="BD22">
        <f>AX22+AY22</f>
        <v>18</v>
      </c>
      <c r="BE22">
        <f>AZ22+BA22</f>
        <v>12</v>
      </c>
      <c r="BF22">
        <f>(AX22+AY22)-(AZ22+BA22)</f>
        <v>6</v>
      </c>
      <c r="BG22">
        <f>AX22/AV22</f>
        <v>3.3333333333333335</v>
      </c>
      <c r="BH22">
        <f>AY22/AW22</f>
        <v>4</v>
      </c>
      <c r="BI22">
        <f>AZ22/AV22</f>
        <v>1.3333333333333333</v>
      </c>
      <c r="BJ22">
        <f>BA22/AW22</f>
        <v>4</v>
      </c>
      <c r="BK22">
        <f t="shared" ref="BK22:BK37" si="27">BD22/AI22</f>
        <v>3.6</v>
      </c>
      <c r="BL22">
        <f t="shared" ref="BL22:BL37" si="28">BE22/AI22</f>
        <v>2.4</v>
      </c>
      <c r="BN22" t="str">
        <f t="shared" ref="BN22:BN37" si="29">AH22</f>
        <v>WSH</v>
      </c>
      <c r="BO22" s="15">
        <f t="shared" ref="BO22:BW37" si="30">AM22</f>
        <v>10</v>
      </c>
      <c r="BP22" s="15">
        <f t="shared" si="30"/>
        <v>6</v>
      </c>
      <c r="BQ22" s="15">
        <f t="shared" si="30"/>
        <v>4</v>
      </c>
      <c r="BR22" s="15">
        <f t="shared" si="30"/>
        <v>5</v>
      </c>
      <c r="BS22" s="15">
        <f t="shared" si="30"/>
        <v>5</v>
      </c>
      <c r="BT22" s="15">
        <f t="shared" si="30"/>
        <v>4</v>
      </c>
      <c r="BU22" s="15">
        <f t="shared" si="30"/>
        <v>1</v>
      </c>
      <c r="BV22" s="15">
        <f t="shared" si="30"/>
        <v>1</v>
      </c>
      <c r="BW22" s="15">
        <f t="shared" si="30"/>
        <v>3</v>
      </c>
      <c r="BX22" s="15">
        <f t="shared" ref="BX22:BX37" si="31">SUMIFS($T$2:$T$105,$M$2:$M$105,AH22,$E$2:$E$105,1)+SUMIFS($T$2:$T$105,$M$2:$M$105,AH22,$E$2:$E$105,2)+SUMIFS($T$2:$T$105,$M$2:$M$105,AH22,$E$2:$E$105,3)+SUMIFS($T$2:$T$105,$M$2:$M$105,AH22,$E$2:$E$105,4)</f>
        <v>14</v>
      </c>
      <c r="BY22" s="15">
        <f t="shared" ref="BY22:BY37" si="32">SUMIFS($S$2:$S$105,$L$2:$L$105,AH22,$E$2:$E$105,1) + SUMIFS($S$2:$S$105,$L$2:$L$105,AH22,$E$2:$E$105,2)+SUMIFS($S$2:$S$105,$L$2:$L$105,AH22,$E$2:$E$105,3)+SUMIFS($S$2:$S$105,$L$2:$L$105,AH22,$E$2:$E$105,4)</f>
        <v>10</v>
      </c>
      <c r="BZ22" s="15">
        <f t="shared" ref="BZ22:BZ37" si="33">SUMIFS($S$2:$S$105,$M$2:$M$105,AH22,$E$2:$E$105,1)+SUMIFS($S$2:$S$105,$M$2:$M$105,AH22,$E$2:$E$105,2)+SUMIFS($S$2:$S$105,$M$2:$M$105,AH22,$E$2:$E$105,3)+SUMIFS($S$2:$S$105,$M$2:$M$105,AH22,$E$2:$E$105,4)</f>
        <v>7</v>
      </c>
      <c r="CA22" s="15">
        <f t="shared" ref="CA22:CA37" si="34">SUMIFS($T$2:$T$105,$L$2:$L$105,AH22,$E$2:$E$105,1)+(SUMIFS($T$2:$T$105,$L$2:$L$105,AH22,$E$2:$E$105,2)+SUMIFS($T$2:$T$105,$L$2:$L$105,AH22,$E$2:$E$105,3)+SUMIFS($T$2:$T$105,$L$2:$L$105,AH22,$E$2:$E$105,4))</f>
        <v>17</v>
      </c>
      <c r="CB22" s="15">
        <f t="shared" ref="CB22:CC37" si="35">BX22-BZ22</f>
        <v>7</v>
      </c>
      <c r="CC22" s="15">
        <f t="shared" si="35"/>
        <v>-7</v>
      </c>
      <c r="CD22" s="15">
        <f t="shared" ref="CD22:CD37" si="36">BX22+BY22</f>
        <v>24</v>
      </c>
      <c r="CE22" s="15">
        <f t="shared" ref="CE22:CE37" si="37">BZ22+CA22</f>
        <v>24</v>
      </c>
      <c r="CF22" s="15">
        <f t="shared" ref="CF22:CF37" si="38">(BX22+BY22)-(BZ22+CA22)</f>
        <v>0</v>
      </c>
      <c r="CG22" s="20">
        <f t="shared" ref="CG22:CH37" si="39">BX22/BP22</f>
        <v>2.3333333333333335</v>
      </c>
      <c r="CH22" s="20">
        <f t="shared" si="39"/>
        <v>2.5</v>
      </c>
      <c r="CI22" s="20">
        <f t="shared" ref="CI22:CJ37" si="40">BZ22/BP22</f>
        <v>1.1666666666666667</v>
      </c>
      <c r="CJ22" s="20">
        <f t="shared" si="40"/>
        <v>4.25</v>
      </c>
      <c r="CK22" s="20">
        <f t="shared" ref="CK22:CK37" si="41">CD22/BO22</f>
        <v>2.4</v>
      </c>
      <c r="CL22" s="20">
        <f t="shared" ref="CL22:CL37" si="42">CE22/BO22</f>
        <v>2.4</v>
      </c>
    </row>
    <row r="23" spans="1:90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164</v>
      </c>
      <c r="AI23">
        <f t="shared" si="9"/>
        <v>5</v>
      </c>
      <c r="AJ23">
        <f t="shared" si="10"/>
        <v>0</v>
      </c>
      <c r="AK23">
        <f t="shared" si="11"/>
        <v>0</v>
      </c>
      <c r="AL23">
        <f t="shared" si="12"/>
        <v>0</v>
      </c>
      <c r="AM23">
        <f t="shared" ref="AM23:AM37" si="43">AI23+AJ23+AK23+AL23</f>
        <v>5</v>
      </c>
      <c r="AN23">
        <f t="shared" si="13"/>
        <v>2</v>
      </c>
      <c r="AO23">
        <f t="shared" si="14"/>
        <v>3</v>
      </c>
      <c r="AP23">
        <f t="shared" si="15"/>
        <v>1</v>
      </c>
      <c r="AQ23">
        <f t="shared" si="16"/>
        <v>4</v>
      </c>
      <c r="AR23">
        <f t="shared" si="17"/>
        <v>1</v>
      </c>
      <c r="AS23">
        <f t="shared" si="18"/>
        <v>1</v>
      </c>
      <c r="AT23">
        <f t="shared" si="19"/>
        <v>0</v>
      </c>
      <c r="AU23">
        <f t="shared" si="20"/>
        <v>3</v>
      </c>
      <c r="AV23">
        <f t="shared" si="21"/>
        <v>2</v>
      </c>
      <c r="AW23">
        <f t="shared" si="22"/>
        <v>3</v>
      </c>
      <c r="AX23">
        <f t="shared" si="23"/>
        <v>8</v>
      </c>
      <c r="AY23">
        <f t="shared" si="24"/>
        <v>4</v>
      </c>
      <c r="AZ23">
        <f t="shared" si="25"/>
        <v>8</v>
      </c>
      <c r="BA23">
        <f t="shared" si="26"/>
        <v>10</v>
      </c>
      <c r="BB23">
        <f t="shared" ref="BB23:BC37" si="44">AX23-AZ23</f>
        <v>0</v>
      </c>
      <c r="BC23">
        <f t="shared" si="44"/>
        <v>-6</v>
      </c>
      <c r="BD23">
        <f t="shared" ref="BD23:BD37" si="45">AX23+AY23</f>
        <v>12</v>
      </c>
      <c r="BE23">
        <f t="shared" ref="BE23:BE37" si="46">AZ23+BA23</f>
        <v>18</v>
      </c>
      <c r="BF23">
        <f t="shared" ref="BF23:BF37" si="47">(AX23+AY23)-(AZ23+BA23)</f>
        <v>-6</v>
      </c>
      <c r="BG23">
        <f t="shared" ref="BG23:BH37" si="48">AX23/AV23</f>
        <v>4</v>
      </c>
      <c r="BH23">
        <f t="shared" si="48"/>
        <v>1.3333333333333333</v>
      </c>
      <c r="BI23">
        <f t="shared" ref="BI23:BJ37" si="49">AZ23/AV23</f>
        <v>4</v>
      </c>
      <c r="BJ23">
        <f t="shared" si="49"/>
        <v>3.3333333333333335</v>
      </c>
      <c r="BK23">
        <f t="shared" si="27"/>
        <v>2.4</v>
      </c>
      <c r="BL23">
        <f t="shared" si="28"/>
        <v>3.6</v>
      </c>
      <c r="BN23" t="str">
        <f t="shared" si="29"/>
        <v>MTL</v>
      </c>
      <c r="BO23" s="15">
        <f t="shared" si="30"/>
        <v>5</v>
      </c>
      <c r="BP23" s="15">
        <f t="shared" si="30"/>
        <v>2</v>
      </c>
      <c r="BQ23" s="15">
        <f t="shared" si="30"/>
        <v>3</v>
      </c>
      <c r="BR23" s="15">
        <f t="shared" si="30"/>
        <v>1</v>
      </c>
      <c r="BS23" s="15">
        <f t="shared" si="30"/>
        <v>4</v>
      </c>
      <c r="BT23" s="15">
        <f t="shared" si="30"/>
        <v>1</v>
      </c>
      <c r="BU23" s="15">
        <f t="shared" si="30"/>
        <v>1</v>
      </c>
      <c r="BV23" s="15">
        <f t="shared" si="30"/>
        <v>0</v>
      </c>
      <c r="BW23" s="15">
        <f t="shared" si="30"/>
        <v>3</v>
      </c>
      <c r="BX23" s="15">
        <f t="shared" si="31"/>
        <v>8</v>
      </c>
      <c r="BY23" s="15">
        <f t="shared" si="32"/>
        <v>4</v>
      </c>
      <c r="BZ23" s="15">
        <f t="shared" si="33"/>
        <v>8</v>
      </c>
      <c r="CA23" s="15">
        <f t="shared" si="34"/>
        <v>10</v>
      </c>
      <c r="CB23" s="15">
        <f t="shared" si="35"/>
        <v>0</v>
      </c>
      <c r="CC23" s="15">
        <f t="shared" si="35"/>
        <v>-6</v>
      </c>
      <c r="CD23" s="15">
        <f t="shared" si="36"/>
        <v>12</v>
      </c>
      <c r="CE23" s="15">
        <f t="shared" si="37"/>
        <v>18</v>
      </c>
      <c r="CF23" s="15">
        <f t="shared" si="38"/>
        <v>-6</v>
      </c>
      <c r="CG23" s="20">
        <f t="shared" si="39"/>
        <v>4</v>
      </c>
      <c r="CH23" s="20">
        <f t="shared" si="39"/>
        <v>1.3333333333333333</v>
      </c>
      <c r="CI23" s="20">
        <f t="shared" si="40"/>
        <v>4</v>
      </c>
      <c r="CJ23" s="20">
        <f t="shared" si="40"/>
        <v>3.3333333333333335</v>
      </c>
      <c r="CK23" s="20">
        <f t="shared" si="41"/>
        <v>2.4</v>
      </c>
      <c r="CL23" s="20">
        <f t="shared" si="42"/>
        <v>3.6</v>
      </c>
    </row>
    <row r="24" spans="1:90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1"/>
      <c r="AD24" s="8"/>
      <c r="AH24" t="s">
        <v>18</v>
      </c>
      <c r="AI24">
        <f t="shared" si="9"/>
        <v>5</v>
      </c>
      <c r="AJ24">
        <f t="shared" si="10"/>
        <v>5</v>
      </c>
      <c r="AK24">
        <f t="shared" si="11"/>
        <v>0</v>
      </c>
      <c r="AL24">
        <f t="shared" si="12"/>
        <v>0</v>
      </c>
      <c r="AM24">
        <f t="shared" si="43"/>
        <v>10</v>
      </c>
      <c r="AN24">
        <f t="shared" si="13"/>
        <v>5</v>
      </c>
      <c r="AO24">
        <f t="shared" si="14"/>
        <v>5</v>
      </c>
      <c r="AP24">
        <f t="shared" si="15"/>
        <v>6</v>
      </c>
      <c r="AQ24">
        <f t="shared" si="16"/>
        <v>4</v>
      </c>
      <c r="AR24">
        <f t="shared" si="17"/>
        <v>4</v>
      </c>
      <c r="AS24">
        <f t="shared" si="18"/>
        <v>1</v>
      </c>
      <c r="AT24">
        <f t="shared" si="19"/>
        <v>2</v>
      </c>
      <c r="AU24">
        <f t="shared" si="20"/>
        <v>2</v>
      </c>
      <c r="AV24">
        <f t="shared" si="21"/>
        <v>3</v>
      </c>
      <c r="AW24">
        <f t="shared" si="22"/>
        <v>2</v>
      </c>
      <c r="AX24">
        <f t="shared" si="23"/>
        <v>11</v>
      </c>
      <c r="AY24">
        <f t="shared" si="24"/>
        <v>7</v>
      </c>
      <c r="AZ24">
        <f t="shared" si="25"/>
        <v>7</v>
      </c>
      <c r="BA24">
        <f t="shared" si="26"/>
        <v>5</v>
      </c>
      <c r="BB24">
        <f t="shared" si="44"/>
        <v>4</v>
      </c>
      <c r="BC24">
        <f t="shared" si="44"/>
        <v>2</v>
      </c>
      <c r="BD24">
        <f t="shared" si="45"/>
        <v>18</v>
      </c>
      <c r="BE24">
        <f t="shared" si="46"/>
        <v>12</v>
      </c>
      <c r="BF24">
        <f t="shared" si="47"/>
        <v>6</v>
      </c>
      <c r="BG24">
        <f t="shared" si="48"/>
        <v>3.6666666666666665</v>
      </c>
      <c r="BH24">
        <f t="shared" si="48"/>
        <v>3.5</v>
      </c>
      <c r="BI24">
        <f t="shared" si="49"/>
        <v>2.3333333333333335</v>
      </c>
      <c r="BJ24">
        <f t="shared" si="49"/>
        <v>2.5</v>
      </c>
      <c r="BK24">
        <f t="shared" si="27"/>
        <v>3.6</v>
      </c>
      <c r="BL24">
        <f t="shared" si="28"/>
        <v>2.4</v>
      </c>
      <c r="BN24" t="str">
        <f t="shared" si="29"/>
        <v>CAR</v>
      </c>
      <c r="BO24" s="15">
        <f t="shared" si="30"/>
        <v>10</v>
      </c>
      <c r="BP24" s="15">
        <f t="shared" si="30"/>
        <v>5</v>
      </c>
      <c r="BQ24" s="15">
        <f t="shared" si="30"/>
        <v>5</v>
      </c>
      <c r="BR24" s="15">
        <f t="shared" si="30"/>
        <v>6</v>
      </c>
      <c r="BS24" s="15">
        <f t="shared" si="30"/>
        <v>4</v>
      </c>
      <c r="BT24" s="15">
        <f t="shared" si="30"/>
        <v>4</v>
      </c>
      <c r="BU24" s="15">
        <f t="shared" si="30"/>
        <v>1</v>
      </c>
      <c r="BV24" s="15">
        <f t="shared" si="30"/>
        <v>2</v>
      </c>
      <c r="BW24" s="15">
        <f t="shared" si="30"/>
        <v>2</v>
      </c>
      <c r="BX24" s="15">
        <f t="shared" si="31"/>
        <v>20</v>
      </c>
      <c r="BY24" s="15">
        <f t="shared" si="32"/>
        <v>10</v>
      </c>
      <c r="BZ24" s="15">
        <f t="shared" si="33"/>
        <v>9</v>
      </c>
      <c r="CA24" s="15">
        <f t="shared" si="34"/>
        <v>9</v>
      </c>
      <c r="CB24" s="15">
        <f t="shared" si="35"/>
        <v>11</v>
      </c>
      <c r="CC24" s="15">
        <f t="shared" si="35"/>
        <v>1</v>
      </c>
      <c r="CD24" s="15">
        <f t="shared" si="36"/>
        <v>30</v>
      </c>
      <c r="CE24" s="15">
        <f t="shared" si="37"/>
        <v>18</v>
      </c>
      <c r="CF24" s="15">
        <f t="shared" si="38"/>
        <v>12</v>
      </c>
      <c r="CG24" s="20">
        <f t="shared" si="39"/>
        <v>4</v>
      </c>
      <c r="CH24" s="20">
        <f t="shared" si="39"/>
        <v>2</v>
      </c>
      <c r="CI24" s="20">
        <f t="shared" si="40"/>
        <v>1.8</v>
      </c>
      <c r="CJ24" s="20">
        <f t="shared" si="40"/>
        <v>1.8</v>
      </c>
      <c r="CK24" s="20">
        <f t="shared" si="41"/>
        <v>3</v>
      </c>
      <c r="CL24" s="20">
        <f t="shared" si="42"/>
        <v>1.8</v>
      </c>
    </row>
    <row r="25" spans="1:90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9"/>
        <v>5</v>
      </c>
      <c r="AJ25">
        <f t="shared" si="10"/>
        <v>0</v>
      </c>
      <c r="AK25">
        <f t="shared" si="11"/>
        <v>0</v>
      </c>
      <c r="AL25">
        <f t="shared" si="12"/>
        <v>0</v>
      </c>
      <c r="AM25">
        <f t="shared" si="43"/>
        <v>5</v>
      </c>
      <c r="AN25">
        <f t="shared" si="13"/>
        <v>2</v>
      </c>
      <c r="AO25">
        <f t="shared" si="14"/>
        <v>3</v>
      </c>
      <c r="AP25">
        <f t="shared" si="15"/>
        <v>2</v>
      </c>
      <c r="AQ25">
        <f t="shared" si="16"/>
        <v>3</v>
      </c>
      <c r="AR25">
        <f t="shared" si="17"/>
        <v>1</v>
      </c>
      <c r="AS25">
        <f t="shared" si="18"/>
        <v>1</v>
      </c>
      <c r="AT25">
        <f t="shared" si="19"/>
        <v>1</v>
      </c>
      <c r="AU25">
        <f t="shared" si="20"/>
        <v>2</v>
      </c>
      <c r="AV25">
        <f t="shared" si="21"/>
        <v>2</v>
      </c>
      <c r="AW25">
        <f t="shared" si="22"/>
        <v>3</v>
      </c>
      <c r="AX25">
        <f t="shared" si="23"/>
        <v>5</v>
      </c>
      <c r="AY25">
        <f t="shared" si="24"/>
        <v>7</v>
      </c>
      <c r="AZ25">
        <f t="shared" si="25"/>
        <v>7</v>
      </c>
      <c r="BA25">
        <f t="shared" si="26"/>
        <v>11</v>
      </c>
      <c r="BB25">
        <f t="shared" si="44"/>
        <v>-2</v>
      </c>
      <c r="BC25">
        <f t="shared" si="44"/>
        <v>-4</v>
      </c>
      <c r="BD25">
        <f t="shared" si="45"/>
        <v>12</v>
      </c>
      <c r="BE25">
        <f t="shared" si="46"/>
        <v>18</v>
      </c>
      <c r="BF25">
        <f t="shared" si="47"/>
        <v>-6</v>
      </c>
      <c r="BG25">
        <f t="shared" si="48"/>
        <v>2.5</v>
      </c>
      <c r="BH25">
        <f t="shared" si="48"/>
        <v>2.3333333333333335</v>
      </c>
      <c r="BI25">
        <f t="shared" si="49"/>
        <v>3.5</v>
      </c>
      <c r="BJ25">
        <f t="shared" si="49"/>
        <v>3.6666666666666665</v>
      </c>
      <c r="BK25">
        <f t="shared" si="27"/>
        <v>2.4</v>
      </c>
      <c r="BL25">
        <f t="shared" si="28"/>
        <v>3.6</v>
      </c>
      <c r="BN25" t="str">
        <f t="shared" si="29"/>
        <v>NJD</v>
      </c>
      <c r="BO25" s="15">
        <f t="shared" si="30"/>
        <v>5</v>
      </c>
      <c r="BP25" s="15">
        <f t="shared" si="30"/>
        <v>2</v>
      </c>
      <c r="BQ25" s="15">
        <f t="shared" si="30"/>
        <v>3</v>
      </c>
      <c r="BR25" s="15">
        <f t="shared" si="30"/>
        <v>2</v>
      </c>
      <c r="BS25" s="15">
        <f t="shared" si="30"/>
        <v>3</v>
      </c>
      <c r="BT25" s="15">
        <f t="shared" si="30"/>
        <v>1</v>
      </c>
      <c r="BU25" s="15">
        <f t="shared" si="30"/>
        <v>1</v>
      </c>
      <c r="BV25" s="15">
        <f t="shared" si="30"/>
        <v>1</v>
      </c>
      <c r="BW25" s="15">
        <f t="shared" si="30"/>
        <v>2</v>
      </c>
      <c r="BX25" s="15">
        <f t="shared" si="31"/>
        <v>5</v>
      </c>
      <c r="BY25" s="15">
        <f t="shared" si="32"/>
        <v>7</v>
      </c>
      <c r="BZ25" s="15">
        <f t="shared" si="33"/>
        <v>7</v>
      </c>
      <c r="CA25" s="15">
        <f t="shared" si="34"/>
        <v>11</v>
      </c>
      <c r="CB25" s="15">
        <f t="shared" si="35"/>
        <v>-2</v>
      </c>
      <c r="CC25" s="15">
        <f t="shared" si="35"/>
        <v>-4</v>
      </c>
      <c r="CD25" s="15">
        <f t="shared" si="36"/>
        <v>12</v>
      </c>
      <c r="CE25" s="15">
        <f t="shared" si="37"/>
        <v>18</v>
      </c>
      <c r="CF25" s="15">
        <f t="shared" si="38"/>
        <v>-6</v>
      </c>
      <c r="CG25" s="20">
        <f t="shared" si="39"/>
        <v>2.5</v>
      </c>
      <c r="CH25" s="20">
        <f t="shared" si="39"/>
        <v>2.3333333333333335</v>
      </c>
      <c r="CI25" s="20">
        <f t="shared" si="40"/>
        <v>3.5</v>
      </c>
      <c r="CJ25" s="20">
        <f t="shared" si="40"/>
        <v>3.6666666666666665</v>
      </c>
      <c r="CK25" s="20">
        <f t="shared" si="41"/>
        <v>2.4</v>
      </c>
      <c r="CL25" s="20">
        <f t="shared" si="42"/>
        <v>3.6</v>
      </c>
    </row>
    <row r="26" spans="1:90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9"/>
        <v>6</v>
      </c>
      <c r="AJ26">
        <f t="shared" si="10"/>
        <v>6</v>
      </c>
      <c r="AK26">
        <f t="shared" si="11"/>
        <v>0</v>
      </c>
      <c r="AL26">
        <f t="shared" si="12"/>
        <v>0</v>
      </c>
      <c r="AM26">
        <f t="shared" si="43"/>
        <v>12</v>
      </c>
      <c r="AN26">
        <f t="shared" si="13"/>
        <v>6</v>
      </c>
      <c r="AO26">
        <f t="shared" si="14"/>
        <v>6</v>
      </c>
      <c r="AP26">
        <f t="shared" si="15"/>
        <v>6</v>
      </c>
      <c r="AQ26">
        <f t="shared" si="16"/>
        <v>6</v>
      </c>
      <c r="AR26">
        <f t="shared" si="17"/>
        <v>4</v>
      </c>
      <c r="AS26">
        <f t="shared" si="18"/>
        <v>2</v>
      </c>
      <c r="AT26">
        <f t="shared" si="19"/>
        <v>2</v>
      </c>
      <c r="AU26">
        <f t="shared" si="20"/>
        <v>3</v>
      </c>
      <c r="AV26">
        <f t="shared" si="21"/>
        <v>3</v>
      </c>
      <c r="AW26">
        <f t="shared" si="22"/>
        <v>3</v>
      </c>
      <c r="AX26">
        <f t="shared" si="23"/>
        <v>9</v>
      </c>
      <c r="AY26">
        <f t="shared" si="24"/>
        <v>10</v>
      </c>
      <c r="AZ26">
        <f t="shared" si="25"/>
        <v>8</v>
      </c>
      <c r="BA26">
        <f t="shared" si="26"/>
        <v>8</v>
      </c>
      <c r="BB26">
        <f t="shared" si="44"/>
        <v>1</v>
      </c>
      <c r="BC26">
        <f t="shared" si="44"/>
        <v>2</v>
      </c>
      <c r="BD26">
        <f t="shared" si="45"/>
        <v>19</v>
      </c>
      <c r="BE26">
        <f t="shared" si="46"/>
        <v>16</v>
      </c>
      <c r="BF26">
        <f t="shared" si="47"/>
        <v>3</v>
      </c>
      <c r="BG26">
        <f t="shared" si="48"/>
        <v>3</v>
      </c>
      <c r="BH26">
        <f t="shared" si="48"/>
        <v>3.3333333333333335</v>
      </c>
      <c r="BI26">
        <f t="shared" si="49"/>
        <v>2.6666666666666665</v>
      </c>
      <c r="BJ26">
        <f t="shared" si="49"/>
        <v>2.6666666666666665</v>
      </c>
      <c r="BK26">
        <f t="shared" si="27"/>
        <v>3.1666666666666665</v>
      </c>
      <c r="BL26">
        <f t="shared" si="28"/>
        <v>2.6666666666666665</v>
      </c>
      <c r="BN26" t="str">
        <f t="shared" si="29"/>
        <v>TOR</v>
      </c>
      <c r="BO26" s="15">
        <f t="shared" si="30"/>
        <v>12</v>
      </c>
      <c r="BP26" s="15">
        <f t="shared" si="30"/>
        <v>6</v>
      </c>
      <c r="BQ26" s="15">
        <f t="shared" si="30"/>
        <v>6</v>
      </c>
      <c r="BR26" s="15">
        <f t="shared" si="30"/>
        <v>6</v>
      </c>
      <c r="BS26" s="15">
        <f t="shared" si="30"/>
        <v>6</v>
      </c>
      <c r="BT26" s="15">
        <f t="shared" si="30"/>
        <v>4</v>
      </c>
      <c r="BU26" s="15">
        <f t="shared" si="30"/>
        <v>2</v>
      </c>
      <c r="BV26" s="15">
        <f t="shared" si="30"/>
        <v>2</v>
      </c>
      <c r="BW26" s="15">
        <f t="shared" si="30"/>
        <v>3</v>
      </c>
      <c r="BX26" s="15">
        <f t="shared" si="31"/>
        <v>19</v>
      </c>
      <c r="BY26" s="15">
        <f t="shared" si="32"/>
        <v>14</v>
      </c>
      <c r="BZ26" s="15">
        <f t="shared" si="33"/>
        <v>21</v>
      </c>
      <c r="CA26" s="15">
        <f t="shared" si="34"/>
        <v>15</v>
      </c>
      <c r="CB26" s="15">
        <f t="shared" si="35"/>
        <v>-2</v>
      </c>
      <c r="CC26" s="15">
        <f t="shared" si="35"/>
        <v>-1</v>
      </c>
      <c r="CD26" s="15">
        <f t="shared" si="36"/>
        <v>33</v>
      </c>
      <c r="CE26" s="15">
        <f t="shared" si="37"/>
        <v>36</v>
      </c>
      <c r="CF26" s="15">
        <f t="shared" si="38"/>
        <v>-3</v>
      </c>
      <c r="CG26" s="20">
        <f t="shared" si="39"/>
        <v>3.1666666666666665</v>
      </c>
      <c r="CH26" s="20">
        <f t="shared" si="39"/>
        <v>2.3333333333333335</v>
      </c>
      <c r="CI26" s="20">
        <f t="shared" si="40"/>
        <v>3.5</v>
      </c>
      <c r="CJ26" s="20">
        <f t="shared" si="40"/>
        <v>2.5</v>
      </c>
      <c r="CK26" s="20">
        <f t="shared" si="41"/>
        <v>2.75</v>
      </c>
      <c r="CL26" s="20">
        <f t="shared" si="42"/>
        <v>3</v>
      </c>
    </row>
    <row r="27" spans="1:90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9"/>
        <v>6</v>
      </c>
      <c r="AJ27">
        <f t="shared" si="10"/>
        <v>0</v>
      </c>
      <c r="AK27">
        <f t="shared" si="11"/>
        <v>0</v>
      </c>
      <c r="AL27">
        <f t="shared" si="12"/>
        <v>0</v>
      </c>
      <c r="AM27">
        <f t="shared" si="43"/>
        <v>6</v>
      </c>
      <c r="AN27">
        <f t="shared" si="13"/>
        <v>3</v>
      </c>
      <c r="AO27">
        <f t="shared" si="14"/>
        <v>3</v>
      </c>
      <c r="AP27">
        <f t="shared" si="15"/>
        <v>2</v>
      </c>
      <c r="AQ27">
        <f t="shared" si="16"/>
        <v>4</v>
      </c>
      <c r="AR27">
        <f t="shared" si="17"/>
        <v>1</v>
      </c>
      <c r="AS27">
        <f t="shared" si="18"/>
        <v>2</v>
      </c>
      <c r="AT27">
        <f t="shared" si="19"/>
        <v>1</v>
      </c>
      <c r="AU27">
        <f t="shared" si="20"/>
        <v>2</v>
      </c>
      <c r="AV27">
        <f t="shared" si="21"/>
        <v>3</v>
      </c>
      <c r="AW27">
        <f t="shared" si="22"/>
        <v>3</v>
      </c>
      <c r="AX27">
        <f t="shared" si="23"/>
        <v>8</v>
      </c>
      <c r="AY27">
        <f t="shared" si="24"/>
        <v>8</v>
      </c>
      <c r="AZ27">
        <f t="shared" si="25"/>
        <v>10</v>
      </c>
      <c r="BA27">
        <f t="shared" si="26"/>
        <v>9</v>
      </c>
      <c r="BB27">
        <f t="shared" si="44"/>
        <v>-2</v>
      </c>
      <c r="BC27">
        <f t="shared" si="44"/>
        <v>-1</v>
      </c>
      <c r="BD27">
        <f t="shared" si="45"/>
        <v>16</v>
      </c>
      <c r="BE27">
        <f t="shared" si="46"/>
        <v>19</v>
      </c>
      <c r="BF27">
        <f t="shared" si="47"/>
        <v>-3</v>
      </c>
      <c r="BG27">
        <f t="shared" si="48"/>
        <v>2.6666666666666665</v>
      </c>
      <c r="BH27">
        <f t="shared" si="48"/>
        <v>2.6666666666666665</v>
      </c>
      <c r="BI27">
        <f t="shared" si="49"/>
        <v>3.3333333333333335</v>
      </c>
      <c r="BJ27">
        <f t="shared" si="49"/>
        <v>3</v>
      </c>
      <c r="BK27">
        <f t="shared" si="27"/>
        <v>2.6666666666666665</v>
      </c>
      <c r="BL27">
        <f t="shared" si="28"/>
        <v>3.1666666666666665</v>
      </c>
      <c r="BN27" t="str">
        <f t="shared" si="29"/>
        <v>OTT</v>
      </c>
      <c r="BO27" s="15">
        <f t="shared" si="30"/>
        <v>6</v>
      </c>
      <c r="BP27" s="15">
        <f t="shared" si="30"/>
        <v>3</v>
      </c>
      <c r="BQ27" s="15">
        <f t="shared" si="30"/>
        <v>3</v>
      </c>
      <c r="BR27" s="15">
        <f t="shared" si="30"/>
        <v>2</v>
      </c>
      <c r="BS27" s="15">
        <f t="shared" si="30"/>
        <v>4</v>
      </c>
      <c r="BT27" s="15">
        <f t="shared" si="30"/>
        <v>1</v>
      </c>
      <c r="BU27" s="15">
        <f t="shared" si="30"/>
        <v>2</v>
      </c>
      <c r="BV27" s="15">
        <f t="shared" si="30"/>
        <v>1</v>
      </c>
      <c r="BW27" s="15">
        <f t="shared" si="30"/>
        <v>2</v>
      </c>
      <c r="BX27" s="15">
        <f t="shared" si="31"/>
        <v>8</v>
      </c>
      <c r="BY27" s="15">
        <f t="shared" si="32"/>
        <v>8</v>
      </c>
      <c r="BZ27" s="15">
        <f t="shared" si="33"/>
        <v>10</v>
      </c>
      <c r="CA27" s="15">
        <f t="shared" si="34"/>
        <v>9</v>
      </c>
      <c r="CB27" s="15">
        <f t="shared" si="35"/>
        <v>-2</v>
      </c>
      <c r="CC27" s="15">
        <f t="shared" si="35"/>
        <v>-1</v>
      </c>
      <c r="CD27" s="15">
        <f t="shared" si="36"/>
        <v>16</v>
      </c>
      <c r="CE27" s="15">
        <f t="shared" si="37"/>
        <v>19</v>
      </c>
      <c r="CF27" s="15">
        <f t="shared" si="38"/>
        <v>-3</v>
      </c>
      <c r="CG27" s="20">
        <f t="shared" si="39"/>
        <v>2.6666666666666665</v>
      </c>
      <c r="CH27" s="20">
        <f t="shared" si="39"/>
        <v>2.6666666666666665</v>
      </c>
      <c r="CI27" s="20">
        <f t="shared" si="40"/>
        <v>3.3333333333333335</v>
      </c>
      <c r="CJ27" s="20">
        <f t="shared" si="40"/>
        <v>3</v>
      </c>
      <c r="CK27" s="20">
        <f t="shared" si="41"/>
        <v>2.6666666666666665</v>
      </c>
      <c r="CL27" s="20">
        <f t="shared" si="42"/>
        <v>3.1666666666666665</v>
      </c>
    </row>
    <row r="28" spans="1:90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1"/>
      <c r="AD28" s="8"/>
      <c r="AH28" t="s">
        <v>36</v>
      </c>
      <c r="AI28">
        <f t="shared" si="9"/>
        <v>5</v>
      </c>
      <c r="AJ28">
        <f t="shared" si="10"/>
        <v>0</v>
      </c>
      <c r="AK28">
        <f t="shared" si="11"/>
        <v>0</v>
      </c>
      <c r="AL28">
        <f t="shared" si="12"/>
        <v>0</v>
      </c>
      <c r="AM28">
        <f t="shared" si="43"/>
        <v>5</v>
      </c>
      <c r="AN28">
        <f t="shared" si="13"/>
        <v>3</v>
      </c>
      <c r="AO28">
        <f t="shared" si="14"/>
        <v>2</v>
      </c>
      <c r="AP28">
        <f t="shared" si="15"/>
        <v>1</v>
      </c>
      <c r="AQ28">
        <f t="shared" si="16"/>
        <v>4</v>
      </c>
      <c r="AR28">
        <f t="shared" si="17"/>
        <v>0</v>
      </c>
      <c r="AS28">
        <f t="shared" si="18"/>
        <v>3</v>
      </c>
      <c r="AT28">
        <f t="shared" si="19"/>
        <v>1</v>
      </c>
      <c r="AU28">
        <f t="shared" si="20"/>
        <v>1</v>
      </c>
      <c r="AV28">
        <f t="shared" si="21"/>
        <v>3</v>
      </c>
      <c r="AW28">
        <f t="shared" si="22"/>
        <v>2</v>
      </c>
      <c r="AX28">
        <f t="shared" si="23"/>
        <v>5</v>
      </c>
      <c r="AY28">
        <f t="shared" si="24"/>
        <v>7</v>
      </c>
      <c r="AZ28">
        <f t="shared" si="25"/>
        <v>14</v>
      </c>
      <c r="BA28">
        <f t="shared" si="26"/>
        <v>5</v>
      </c>
      <c r="BB28">
        <f t="shared" si="44"/>
        <v>-9</v>
      </c>
      <c r="BC28">
        <f t="shared" si="44"/>
        <v>2</v>
      </c>
      <c r="BD28">
        <f t="shared" si="45"/>
        <v>12</v>
      </c>
      <c r="BE28">
        <f t="shared" si="46"/>
        <v>19</v>
      </c>
      <c r="BF28">
        <f t="shared" si="47"/>
        <v>-7</v>
      </c>
      <c r="BG28">
        <f t="shared" si="48"/>
        <v>1.6666666666666667</v>
      </c>
      <c r="BH28">
        <f t="shared" si="48"/>
        <v>3.5</v>
      </c>
      <c r="BI28">
        <f t="shared" si="49"/>
        <v>4.666666666666667</v>
      </c>
      <c r="BJ28">
        <f t="shared" si="49"/>
        <v>2.5</v>
      </c>
      <c r="BK28">
        <f t="shared" si="27"/>
        <v>2.4</v>
      </c>
      <c r="BL28">
        <f t="shared" si="28"/>
        <v>3.8</v>
      </c>
      <c r="BN28" t="str">
        <f t="shared" si="29"/>
        <v>TBL</v>
      </c>
      <c r="BO28" s="15">
        <f t="shared" si="30"/>
        <v>5</v>
      </c>
      <c r="BP28" s="15">
        <f t="shared" si="30"/>
        <v>3</v>
      </c>
      <c r="BQ28" s="15">
        <f t="shared" si="30"/>
        <v>2</v>
      </c>
      <c r="BR28" s="15">
        <f t="shared" si="30"/>
        <v>1</v>
      </c>
      <c r="BS28" s="15">
        <f t="shared" si="30"/>
        <v>4</v>
      </c>
      <c r="BT28" s="15">
        <f t="shared" si="30"/>
        <v>0</v>
      </c>
      <c r="BU28" s="15">
        <f t="shared" si="30"/>
        <v>3</v>
      </c>
      <c r="BV28" s="15">
        <f t="shared" si="30"/>
        <v>1</v>
      </c>
      <c r="BW28" s="15">
        <f t="shared" si="30"/>
        <v>1</v>
      </c>
      <c r="BX28" s="15">
        <f t="shared" si="31"/>
        <v>5</v>
      </c>
      <c r="BY28" s="15">
        <f t="shared" si="32"/>
        <v>7</v>
      </c>
      <c r="BZ28" s="15">
        <f t="shared" si="33"/>
        <v>14</v>
      </c>
      <c r="CA28" s="15">
        <f t="shared" si="34"/>
        <v>5</v>
      </c>
      <c r="CB28" s="15">
        <f t="shared" si="35"/>
        <v>-9</v>
      </c>
      <c r="CC28" s="15">
        <f t="shared" si="35"/>
        <v>2</v>
      </c>
      <c r="CD28" s="15">
        <f t="shared" si="36"/>
        <v>12</v>
      </c>
      <c r="CE28" s="15">
        <f t="shared" si="37"/>
        <v>19</v>
      </c>
      <c r="CF28" s="15">
        <f t="shared" si="38"/>
        <v>-7</v>
      </c>
      <c r="CG28" s="20">
        <f t="shared" si="39"/>
        <v>1.6666666666666667</v>
      </c>
      <c r="CH28" s="20">
        <f t="shared" si="39"/>
        <v>3.5</v>
      </c>
      <c r="CI28" s="20">
        <f t="shared" si="40"/>
        <v>4.666666666666667</v>
      </c>
      <c r="CJ28" s="20">
        <f t="shared" si="40"/>
        <v>2.5</v>
      </c>
      <c r="CK28" s="20">
        <f t="shared" si="41"/>
        <v>2.4</v>
      </c>
      <c r="CL28" s="20">
        <f t="shared" si="42"/>
        <v>3.8</v>
      </c>
    </row>
    <row r="29" spans="1:90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9"/>
        <v>5</v>
      </c>
      <c r="AJ29">
        <f t="shared" si="10"/>
        <v>6</v>
      </c>
      <c r="AK29">
        <f t="shared" si="11"/>
        <v>0</v>
      </c>
      <c r="AL29">
        <f t="shared" si="12"/>
        <v>0</v>
      </c>
      <c r="AM29">
        <f t="shared" si="43"/>
        <v>11</v>
      </c>
      <c r="AN29">
        <f t="shared" si="13"/>
        <v>5</v>
      </c>
      <c r="AO29">
        <f t="shared" si="14"/>
        <v>6</v>
      </c>
      <c r="AP29">
        <f t="shared" si="15"/>
        <v>7</v>
      </c>
      <c r="AQ29">
        <f t="shared" si="16"/>
        <v>4</v>
      </c>
      <c r="AR29">
        <f t="shared" si="17"/>
        <v>3</v>
      </c>
      <c r="AS29">
        <f t="shared" si="18"/>
        <v>1</v>
      </c>
      <c r="AT29">
        <f t="shared" si="19"/>
        <v>4</v>
      </c>
      <c r="AU29">
        <f t="shared" si="20"/>
        <v>2</v>
      </c>
      <c r="AV29">
        <f t="shared" si="21"/>
        <v>2</v>
      </c>
      <c r="AW29">
        <f t="shared" si="22"/>
        <v>3</v>
      </c>
      <c r="AX29">
        <f t="shared" si="23"/>
        <v>5</v>
      </c>
      <c r="AY29">
        <f t="shared" si="24"/>
        <v>14</v>
      </c>
      <c r="AZ29">
        <f t="shared" si="25"/>
        <v>7</v>
      </c>
      <c r="BA29">
        <f t="shared" si="26"/>
        <v>5</v>
      </c>
      <c r="BB29">
        <f t="shared" si="44"/>
        <v>-2</v>
      </c>
      <c r="BC29">
        <f t="shared" si="44"/>
        <v>9</v>
      </c>
      <c r="BD29">
        <f t="shared" si="45"/>
        <v>19</v>
      </c>
      <c r="BE29">
        <f t="shared" si="46"/>
        <v>12</v>
      </c>
      <c r="BF29">
        <f t="shared" si="47"/>
        <v>7</v>
      </c>
      <c r="BG29">
        <f t="shared" si="48"/>
        <v>2.5</v>
      </c>
      <c r="BH29">
        <f t="shared" si="48"/>
        <v>4.666666666666667</v>
      </c>
      <c r="BI29">
        <f t="shared" si="49"/>
        <v>3.5</v>
      </c>
      <c r="BJ29">
        <f t="shared" si="49"/>
        <v>1.6666666666666667</v>
      </c>
      <c r="BK29">
        <f t="shared" si="27"/>
        <v>3.8</v>
      </c>
      <c r="BL29">
        <f t="shared" si="28"/>
        <v>2.4</v>
      </c>
      <c r="BN29" t="str">
        <f t="shared" si="29"/>
        <v>FLA</v>
      </c>
      <c r="BO29" s="15">
        <f t="shared" si="30"/>
        <v>11</v>
      </c>
      <c r="BP29" s="15">
        <f t="shared" si="30"/>
        <v>5</v>
      </c>
      <c r="BQ29" s="15">
        <f t="shared" si="30"/>
        <v>6</v>
      </c>
      <c r="BR29" s="15">
        <f t="shared" si="30"/>
        <v>7</v>
      </c>
      <c r="BS29" s="15">
        <f t="shared" si="30"/>
        <v>4</v>
      </c>
      <c r="BT29" s="15">
        <f t="shared" si="30"/>
        <v>3</v>
      </c>
      <c r="BU29" s="15">
        <f t="shared" si="30"/>
        <v>1</v>
      </c>
      <c r="BV29" s="15">
        <f t="shared" si="30"/>
        <v>4</v>
      </c>
      <c r="BW29" s="15">
        <f t="shared" si="30"/>
        <v>2</v>
      </c>
      <c r="BX29" s="15">
        <f t="shared" si="31"/>
        <v>12</v>
      </c>
      <c r="BY29" s="15">
        <f t="shared" si="32"/>
        <v>27</v>
      </c>
      <c r="BZ29" s="15">
        <f t="shared" si="33"/>
        <v>11</v>
      </c>
      <c r="CA29" s="15">
        <f t="shared" si="34"/>
        <v>15</v>
      </c>
      <c r="CB29" s="15">
        <f t="shared" si="35"/>
        <v>1</v>
      </c>
      <c r="CC29" s="15">
        <f t="shared" si="35"/>
        <v>12</v>
      </c>
      <c r="CD29" s="15">
        <f t="shared" si="36"/>
        <v>39</v>
      </c>
      <c r="CE29" s="15">
        <f t="shared" si="37"/>
        <v>26</v>
      </c>
      <c r="CF29" s="15">
        <f t="shared" si="38"/>
        <v>13</v>
      </c>
      <c r="CG29" s="20">
        <f t="shared" si="39"/>
        <v>2.4</v>
      </c>
      <c r="CH29" s="20">
        <f t="shared" si="39"/>
        <v>4.5</v>
      </c>
      <c r="CI29" s="20">
        <f t="shared" si="40"/>
        <v>2.2000000000000002</v>
      </c>
      <c r="CJ29" s="20">
        <f t="shared" si="40"/>
        <v>2.5</v>
      </c>
      <c r="CK29" s="20">
        <f t="shared" si="41"/>
        <v>3.5454545454545454</v>
      </c>
      <c r="CL29" s="20">
        <f t="shared" si="42"/>
        <v>2.3636363636363638</v>
      </c>
    </row>
    <row r="30" spans="1:90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t="s">
        <v>186</v>
      </c>
      <c r="AD30" s="8"/>
      <c r="AH30" t="s">
        <v>43</v>
      </c>
      <c r="AI30">
        <f t="shared" si="9"/>
        <v>7</v>
      </c>
      <c r="AJ30">
        <f t="shared" si="10"/>
        <v>5</v>
      </c>
      <c r="AK30">
        <f t="shared" si="11"/>
        <v>0</v>
      </c>
      <c r="AL30">
        <f t="shared" si="12"/>
        <v>0</v>
      </c>
      <c r="AM30">
        <f t="shared" si="43"/>
        <v>12</v>
      </c>
      <c r="AN30">
        <f t="shared" si="13"/>
        <v>7</v>
      </c>
      <c r="AO30">
        <f t="shared" si="14"/>
        <v>5</v>
      </c>
      <c r="AP30">
        <f t="shared" si="15"/>
        <v>5</v>
      </c>
      <c r="AQ30">
        <f t="shared" si="16"/>
        <v>7</v>
      </c>
      <c r="AR30">
        <f t="shared" si="17"/>
        <v>5</v>
      </c>
      <c r="AS30">
        <f t="shared" si="18"/>
        <v>1</v>
      </c>
      <c r="AT30">
        <f t="shared" si="19"/>
        <v>0</v>
      </c>
      <c r="AU30">
        <f t="shared" si="20"/>
        <v>5</v>
      </c>
      <c r="AV30">
        <f t="shared" si="21"/>
        <v>4</v>
      </c>
      <c r="AW30">
        <f t="shared" si="22"/>
        <v>3</v>
      </c>
      <c r="AX30">
        <f t="shared" si="23"/>
        <v>16</v>
      </c>
      <c r="AY30">
        <f t="shared" si="24"/>
        <v>5</v>
      </c>
      <c r="AZ30">
        <f t="shared" si="25"/>
        <v>10</v>
      </c>
      <c r="BA30">
        <f t="shared" si="26"/>
        <v>17</v>
      </c>
      <c r="BB30">
        <f t="shared" si="44"/>
        <v>6</v>
      </c>
      <c r="BC30">
        <f t="shared" si="44"/>
        <v>-12</v>
      </c>
      <c r="BD30">
        <f t="shared" si="45"/>
        <v>21</v>
      </c>
      <c r="BE30">
        <f t="shared" si="46"/>
        <v>27</v>
      </c>
      <c r="BF30">
        <f t="shared" si="47"/>
        <v>-6</v>
      </c>
      <c r="BG30">
        <f t="shared" si="48"/>
        <v>4</v>
      </c>
      <c r="BH30">
        <f t="shared" si="48"/>
        <v>1.6666666666666667</v>
      </c>
      <c r="BI30">
        <f t="shared" si="49"/>
        <v>2.5</v>
      </c>
      <c r="BJ30">
        <f t="shared" si="49"/>
        <v>5.666666666666667</v>
      </c>
      <c r="BK30">
        <f t="shared" si="27"/>
        <v>3</v>
      </c>
      <c r="BL30">
        <f t="shared" si="28"/>
        <v>3.8571428571428572</v>
      </c>
      <c r="BN30" t="str">
        <f t="shared" si="29"/>
        <v>WPG</v>
      </c>
      <c r="BO30" s="15">
        <f t="shared" si="30"/>
        <v>12</v>
      </c>
      <c r="BP30" s="15">
        <f t="shared" si="30"/>
        <v>7</v>
      </c>
      <c r="BQ30" s="15">
        <f t="shared" si="30"/>
        <v>5</v>
      </c>
      <c r="BR30" s="15">
        <f t="shared" si="30"/>
        <v>5</v>
      </c>
      <c r="BS30" s="15">
        <f t="shared" si="30"/>
        <v>7</v>
      </c>
      <c r="BT30" s="15">
        <f t="shared" si="30"/>
        <v>5</v>
      </c>
      <c r="BU30" s="15">
        <f t="shared" si="30"/>
        <v>1</v>
      </c>
      <c r="BV30" s="15">
        <f t="shared" si="30"/>
        <v>0</v>
      </c>
      <c r="BW30" s="15">
        <f t="shared" si="30"/>
        <v>5</v>
      </c>
      <c r="BX30" s="15">
        <f t="shared" si="31"/>
        <v>22</v>
      </c>
      <c r="BY30" s="15">
        <f t="shared" si="32"/>
        <v>8</v>
      </c>
      <c r="BZ30" s="15">
        <f t="shared" si="33"/>
        <v>13</v>
      </c>
      <c r="CA30" s="15">
        <f t="shared" si="34"/>
        <v>25</v>
      </c>
      <c r="CB30" s="15">
        <f t="shared" si="35"/>
        <v>9</v>
      </c>
      <c r="CC30" s="15">
        <f t="shared" si="35"/>
        <v>-17</v>
      </c>
      <c r="CD30" s="15">
        <f t="shared" si="36"/>
        <v>30</v>
      </c>
      <c r="CE30" s="15">
        <f t="shared" si="37"/>
        <v>38</v>
      </c>
      <c r="CF30" s="15">
        <f t="shared" si="38"/>
        <v>-8</v>
      </c>
      <c r="CG30" s="20">
        <f t="shared" si="39"/>
        <v>3.1428571428571428</v>
      </c>
      <c r="CH30" s="20">
        <f t="shared" si="39"/>
        <v>1.6</v>
      </c>
      <c r="CI30" s="20">
        <f t="shared" si="40"/>
        <v>1.8571428571428572</v>
      </c>
      <c r="CJ30" s="20">
        <f t="shared" si="40"/>
        <v>5</v>
      </c>
      <c r="CK30" s="20">
        <f t="shared" si="41"/>
        <v>2.5</v>
      </c>
      <c r="CL30" s="20">
        <f t="shared" si="42"/>
        <v>3.1666666666666665</v>
      </c>
    </row>
    <row r="31" spans="1:90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9"/>
        <v>7</v>
      </c>
      <c r="AJ31">
        <f t="shared" si="10"/>
        <v>0</v>
      </c>
      <c r="AK31">
        <f t="shared" si="11"/>
        <v>0</v>
      </c>
      <c r="AL31">
        <f t="shared" si="12"/>
        <v>0</v>
      </c>
      <c r="AM31">
        <f t="shared" si="43"/>
        <v>7</v>
      </c>
      <c r="AN31">
        <f t="shared" si="13"/>
        <v>3</v>
      </c>
      <c r="AO31">
        <f t="shared" si="14"/>
        <v>4</v>
      </c>
      <c r="AP31">
        <f t="shared" si="15"/>
        <v>3</v>
      </c>
      <c r="AQ31">
        <f t="shared" si="16"/>
        <v>4</v>
      </c>
      <c r="AR31">
        <f t="shared" si="17"/>
        <v>3</v>
      </c>
      <c r="AS31">
        <f t="shared" si="18"/>
        <v>0</v>
      </c>
      <c r="AT31">
        <f t="shared" si="19"/>
        <v>0</v>
      </c>
      <c r="AU31">
        <f t="shared" si="20"/>
        <v>4</v>
      </c>
      <c r="AV31">
        <f t="shared" si="21"/>
        <v>3</v>
      </c>
      <c r="AW31">
        <f t="shared" si="22"/>
        <v>4</v>
      </c>
      <c r="AX31">
        <f t="shared" si="23"/>
        <v>17</v>
      </c>
      <c r="AY31">
        <f t="shared" si="24"/>
        <v>10</v>
      </c>
      <c r="AZ31">
        <f t="shared" si="25"/>
        <v>5</v>
      </c>
      <c r="BA31">
        <f t="shared" si="26"/>
        <v>16</v>
      </c>
      <c r="BB31">
        <f t="shared" si="44"/>
        <v>12</v>
      </c>
      <c r="BC31">
        <f t="shared" si="44"/>
        <v>-6</v>
      </c>
      <c r="BD31">
        <f t="shared" si="45"/>
        <v>27</v>
      </c>
      <c r="BE31">
        <f t="shared" si="46"/>
        <v>21</v>
      </c>
      <c r="BF31">
        <f t="shared" si="47"/>
        <v>6</v>
      </c>
      <c r="BG31">
        <f t="shared" si="48"/>
        <v>5.666666666666667</v>
      </c>
      <c r="BH31">
        <f t="shared" si="48"/>
        <v>2.5</v>
      </c>
      <c r="BI31">
        <f t="shared" si="49"/>
        <v>1.6666666666666667</v>
      </c>
      <c r="BJ31">
        <f t="shared" si="49"/>
        <v>4</v>
      </c>
      <c r="BK31">
        <f t="shared" si="27"/>
        <v>3.8571428571428572</v>
      </c>
      <c r="BL31">
        <f t="shared" si="28"/>
        <v>3</v>
      </c>
      <c r="BN31" t="str">
        <f t="shared" si="29"/>
        <v>STL</v>
      </c>
      <c r="BO31" s="15">
        <f t="shared" si="30"/>
        <v>7</v>
      </c>
      <c r="BP31" s="15">
        <f t="shared" si="30"/>
        <v>3</v>
      </c>
      <c r="BQ31" s="15">
        <f t="shared" si="30"/>
        <v>4</v>
      </c>
      <c r="BR31" s="15">
        <f t="shared" si="30"/>
        <v>3</v>
      </c>
      <c r="BS31" s="15">
        <f t="shared" si="30"/>
        <v>4</v>
      </c>
      <c r="BT31" s="15">
        <f t="shared" si="30"/>
        <v>3</v>
      </c>
      <c r="BU31" s="15">
        <f t="shared" si="30"/>
        <v>0</v>
      </c>
      <c r="BV31" s="15">
        <f t="shared" si="30"/>
        <v>0</v>
      </c>
      <c r="BW31" s="15">
        <f t="shared" si="30"/>
        <v>4</v>
      </c>
      <c r="BX31" s="15">
        <f t="shared" si="31"/>
        <v>17</v>
      </c>
      <c r="BY31" s="15">
        <f t="shared" si="32"/>
        <v>10</v>
      </c>
      <c r="BZ31" s="15">
        <f t="shared" si="33"/>
        <v>5</v>
      </c>
      <c r="CA31" s="15">
        <f t="shared" si="34"/>
        <v>16</v>
      </c>
      <c r="CB31" s="15">
        <f t="shared" si="35"/>
        <v>12</v>
      </c>
      <c r="CC31" s="15">
        <f t="shared" si="35"/>
        <v>-6</v>
      </c>
      <c r="CD31" s="15">
        <f t="shared" si="36"/>
        <v>27</v>
      </c>
      <c r="CE31" s="15">
        <f t="shared" si="37"/>
        <v>21</v>
      </c>
      <c r="CF31" s="15">
        <f t="shared" si="38"/>
        <v>6</v>
      </c>
      <c r="CG31" s="20">
        <f t="shared" si="39"/>
        <v>5.666666666666667</v>
      </c>
      <c r="CH31" s="20">
        <f t="shared" si="39"/>
        <v>2.5</v>
      </c>
      <c r="CI31" s="20">
        <f t="shared" si="40"/>
        <v>1.6666666666666667</v>
      </c>
      <c r="CJ31" s="20">
        <f t="shared" si="40"/>
        <v>4</v>
      </c>
      <c r="CK31" s="20">
        <f t="shared" si="41"/>
        <v>3.8571428571428572</v>
      </c>
      <c r="CL31" s="20">
        <f t="shared" si="42"/>
        <v>3</v>
      </c>
    </row>
    <row r="32" spans="1:90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1"/>
      <c r="AD32" s="8"/>
      <c r="AH32" t="s">
        <v>50</v>
      </c>
      <c r="AI32">
        <f t="shared" si="9"/>
        <v>7</v>
      </c>
      <c r="AJ32">
        <f t="shared" si="10"/>
        <v>5</v>
      </c>
      <c r="AK32">
        <f t="shared" si="11"/>
        <v>0</v>
      </c>
      <c r="AL32">
        <f t="shared" si="12"/>
        <v>0</v>
      </c>
      <c r="AM32">
        <f t="shared" si="43"/>
        <v>12</v>
      </c>
      <c r="AN32">
        <f t="shared" si="13"/>
        <v>6</v>
      </c>
      <c r="AO32">
        <f t="shared" si="14"/>
        <v>6</v>
      </c>
      <c r="AP32">
        <f t="shared" si="15"/>
        <v>7</v>
      </c>
      <c r="AQ32">
        <f t="shared" si="16"/>
        <v>5</v>
      </c>
      <c r="AR32">
        <f t="shared" si="17"/>
        <v>5</v>
      </c>
      <c r="AS32">
        <f t="shared" si="18"/>
        <v>1</v>
      </c>
      <c r="AT32">
        <f t="shared" si="19"/>
        <v>2</v>
      </c>
      <c r="AU32">
        <f t="shared" si="20"/>
        <v>3</v>
      </c>
      <c r="AV32">
        <f t="shared" si="21"/>
        <v>4</v>
      </c>
      <c r="AW32">
        <f t="shared" si="22"/>
        <v>3</v>
      </c>
      <c r="AX32">
        <f t="shared" si="23"/>
        <v>15</v>
      </c>
      <c r="AY32">
        <f t="shared" si="24"/>
        <v>6</v>
      </c>
      <c r="AZ32">
        <f t="shared" si="25"/>
        <v>12</v>
      </c>
      <c r="BA32">
        <f t="shared" si="26"/>
        <v>12</v>
      </c>
      <c r="BB32">
        <f t="shared" si="44"/>
        <v>3</v>
      </c>
      <c r="BC32">
        <f t="shared" si="44"/>
        <v>-6</v>
      </c>
      <c r="BD32">
        <f t="shared" si="45"/>
        <v>21</v>
      </c>
      <c r="BE32">
        <f t="shared" si="46"/>
        <v>24</v>
      </c>
      <c r="BF32">
        <f t="shared" si="47"/>
        <v>-3</v>
      </c>
      <c r="BG32">
        <f t="shared" si="48"/>
        <v>3.75</v>
      </c>
      <c r="BH32">
        <f t="shared" si="48"/>
        <v>2</v>
      </c>
      <c r="BI32">
        <f t="shared" si="49"/>
        <v>3</v>
      </c>
      <c r="BJ32">
        <f t="shared" si="49"/>
        <v>4</v>
      </c>
      <c r="BK32">
        <f t="shared" si="27"/>
        <v>3</v>
      </c>
      <c r="BL32">
        <f t="shared" si="28"/>
        <v>3.4285714285714284</v>
      </c>
      <c r="BN32" t="str">
        <f t="shared" si="29"/>
        <v>DAL</v>
      </c>
      <c r="BO32" s="15">
        <f t="shared" si="30"/>
        <v>12</v>
      </c>
      <c r="BP32" s="15">
        <f t="shared" si="30"/>
        <v>6</v>
      </c>
      <c r="BQ32" s="15">
        <f t="shared" si="30"/>
        <v>6</v>
      </c>
      <c r="BR32" s="15">
        <f t="shared" si="30"/>
        <v>7</v>
      </c>
      <c r="BS32" s="15">
        <f t="shared" si="30"/>
        <v>5</v>
      </c>
      <c r="BT32" s="15">
        <f t="shared" si="30"/>
        <v>5</v>
      </c>
      <c r="BU32" s="15">
        <f t="shared" si="30"/>
        <v>1</v>
      </c>
      <c r="BV32" s="15">
        <f t="shared" si="30"/>
        <v>2</v>
      </c>
      <c r="BW32" s="15">
        <f t="shared" si="30"/>
        <v>3</v>
      </c>
      <c r="BX32" s="15">
        <f t="shared" si="31"/>
        <v>23</v>
      </c>
      <c r="BY32" s="15">
        <f t="shared" si="32"/>
        <v>9</v>
      </c>
      <c r="BZ32" s="15">
        <f t="shared" si="33"/>
        <v>15</v>
      </c>
      <c r="CA32" s="15">
        <f t="shared" si="34"/>
        <v>18</v>
      </c>
      <c r="CB32" s="15">
        <f t="shared" si="35"/>
        <v>8</v>
      </c>
      <c r="CC32" s="15">
        <f t="shared" si="35"/>
        <v>-9</v>
      </c>
      <c r="CD32" s="15">
        <f t="shared" si="36"/>
        <v>32</v>
      </c>
      <c r="CE32" s="15">
        <f t="shared" si="37"/>
        <v>33</v>
      </c>
      <c r="CF32" s="15">
        <f t="shared" si="38"/>
        <v>-1</v>
      </c>
      <c r="CG32" s="20">
        <f t="shared" si="39"/>
        <v>3.8333333333333335</v>
      </c>
      <c r="CH32" s="20">
        <f t="shared" si="39"/>
        <v>1.5</v>
      </c>
      <c r="CI32" s="20">
        <f t="shared" si="40"/>
        <v>2.5</v>
      </c>
      <c r="CJ32" s="20">
        <f t="shared" si="40"/>
        <v>3</v>
      </c>
      <c r="CK32" s="20">
        <f t="shared" si="41"/>
        <v>2.6666666666666665</v>
      </c>
      <c r="CL32" s="20">
        <f t="shared" si="42"/>
        <v>2.75</v>
      </c>
    </row>
    <row r="33" spans="1:90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t="s">
        <v>181</v>
      </c>
      <c r="AD33" s="8"/>
      <c r="AH33" t="s">
        <v>44</v>
      </c>
      <c r="AI33">
        <f t="shared" si="9"/>
        <v>7</v>
      </c>
      <c r="AJ33">
        <f t="shared" si="10"/>
        <v>0</v>
      </c>
      <c r="AK33">
        <f t="shared" si="11"/>
        <v>0</v>
      </c>
      <c r="AL33">
        <f t="shared" si="12"/>
        <v>0</v>
      </c>
      <c r="AM33">
        <f t="shared" si="43"/>
        <v>7</v>
      </c>
      <c r="AN33">
        <f t="shared" si="13"/>
        <v>3</v>
      </c>
      <c r="AO33">
        <f t="shared" si="14"/>
        <v>4</v>
      </c>
      <c r="AP33">
        <f t="shared" si="15"/>
        <v>3</v>
      </c>
      <c r="AQ33">
        <f t="shared" si="16"/>
        <v>4</v>
      </c>
      <c r="AR33">
        <f t="shared" si="17"/>
        <v>2</v>
      </c>
      <c r="AS33">
        <f t="shared" si="18"/>
        <v>1</v>
      </c>
      <c r="AT33">
        <f t="shared" si="19"/>
        <v>1</v>
      </c>
      <c r="AU33">
        <f t="shared" si="20"/>
        <v>3</v>
      </c>
      <c r="AV33">
        <f t="shared" si="21"/>
        <v>3</v>
      </c>
      <c r="AW33">
        <f t="shared" si="22"/>
        <v>4</v>
      </c>
      <c r="AX33">
        <f t="shared" si="23"/>
        <v>12</v>
      </c>
      <c r="AY33">
        <f t="shared" si="24"/>
        <v>12</v>
      </c>
      <c r="AZ33">
        <f t="shared" si="25"/>
        <v>6</v>
      </c>
      <c r="BA33">
        <f t="shared" si="26"/>
        <v>15</v>
      </c>
      <c r="BB33">
        <f t="shared" si="44"/>
        <v>6</v>
      </c>
      <c r="BC33">
        <f t="shared" si="44"/>
        <v>-3</v>
      </c>
      <c r="BD33">
        <f t="shared" si="45"/>
        <v>24</v>
      </c>
      <c r="BE33">
        <f t="shared" si="46"/>
        <v>21</v>
      </c>
      <c r="BF33">
        <f t="shared" si="47"/>
        <v>3</v>
      </c>
      <c r="BG33">
        <f t="shared" si="48"/>
        <v>4</v>
      </c>
      <c r="BH33">
        <f t="shared" si="48"/>
        <v>3</v>
      </c>
      <c r="BI33">
        <f t="shared" si="49"/>
        <v>2</v>
      </c>
      <c r="BJ33">
        <f t="shared" si="49"/>
        <v>3.75</v>
      </c>
      <c r="BK33">
        <f t="shared" si="27"/>
        <v>3.4285714285714284</v>
      </c>
      <c r="BL33">
        <f t="shared" si="28"/>
        <v>3</v>
      </c>
      <c r="BN33" t="str">
        <f t="shared" si="29"/>
        <v>COL</v>
      </c>
      <c r="BO33" s="15">
        <f t="shared" si="30"/>
        <v>7</v>
      </c>
      <c r="BP33" s="15">
        <f t="shared" si="30"/>
        <v>3</v>
      </c>
      <c r="BQ33" s="15">
        <f t="shared" si="30"/>
        <v>4</v>
      </c>
      <c r="BR33" s="15">
        <f t="shared" si="30"/>
        <v>3</v>
      </c>
      <c r="BS33" s="15">
        <f t="shared" si="30"/>
        <v>4</v>
      </c>
      <c r="BT33" s="15">
        <f t="shared" si="30"/>
        <v>2</v>
      </c>
      <c r="BU33" s="15">
        <f t="shared" si="30"/>
        <v>1</v>
      </c>
      <c r="BV33" s="15">
        <f t="shared" si="30"/>
        <v>1</v>
      </c>
      <c r="BW33" s="15">
        <f t="shared" si="30"/>
        <v>3</v>
      </c>
      <c r="BX33" s="15">
        <f t="shared" si="31"/>
        <v>12</v>
      </c>
      <c r="BY33" s="15">
        <f t="shared" si="32"/>
        <v>12</v>
      </c>
      <c r="BZ33" s="15">
        <f t="shared" si="33"/>
        <v>6</v>
      </c>
      <c r="CA33" s="15">
        <f t="shared" si="34"/>
        <v>15</v>
      </c>
      <c r="CB33" s="15">
        <f t="shared" si="35"/>
        <v>6</v>
      </c>
      <c r="CC33" s="15">
        <f t="shared" si="35"/>
        <v>-3</v>
      </c>
      <c r="CD33" s="15">
        <f t="shared" si="36"/>
        <v>24</v>
      </c>
      <c r="CE33" s="15">
        <f t="shared" si="37"/>
        <v>21</v>
      </c>
      <c r="CF33" s="15">
        <f t="shared" si="38"/>
        <v>3</v>
      </c>
      <c r="CG33" s="20">
        <f t="shared" si="39"/>
        <v>4</v>
      </c>
      <c r="CH33" s="20">
        <f t="shared" si="39"/>
        <v>3</v>
      </c>
      <c r="CI33" s="20">
        <f t="shared" si="40"/>
        <v>2</v>
      </c>
      <c r="CJ33" s="20">
        <f t="shared" si="40"/>
        <v>3.75</v>
      </c>
      <c r="CK33" s="20">
        <f t="shared" si="41"/>
        <v>3.4285714285714284</v>
      </c>
      <c r="CL33" s="20">
        <f t="shared" si="42"/>
        <v>3</v>
      </c>
    </row>
    <row r="34" spans="1:90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4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1"/>
      <c r="AD34" s="8"/>
      <c r="AH34" t="s">
        <v>51</v>
      </c>
      <c r="AI34">
        <f t="shared" si="9"/>
        <v>6</v>
      </c>
      <c r="AJ34">
        <f t="shared" si="10"/>
        <v>5</v>
      </c>
      <c r="AK34">
        <f t="shared" si="11"/>
        <v>0</v>
      </c>
      <c r="AL34">
        <f t="shared" si="12"/>
        <v>0</v>
      </c>
      <c r="AM34">
        <f t="shared" si="43"/>
        <v>11</v>
      </c>
      <c r="AN34">
        <f t="shared" si="13"/>
        <v>6</v>
      </c>
      <c r="AO34">
        <f t="shared" si="14"/>
        <v>5</v>
      </c>
      <c r="AP34">
        <f t="shared" si="15"/>
        <v>5</v>
      </c>
      <c r="AQ34">
        <f t="shared" si="16"/>
        <v>6</v>
      </c>
      <c r="AR34">
        <f t="shared" si="17"/>
        <v>2</v>
      </c>
      <c r="AS34">
        <f t="shared" si="18"/>
        <v>4</v>
      </c>
      <c r="AT34">
        <f t="shared" si="19"/>
        <v>3</v>
      </c>
      <c r="AU34">
        <f t="shared" si="20"/>
        <v>2</v>
      </c>
      <c r="AV34">
        <f t="shared" si="21"/>
        <v>3</v>
      </c>
      <c r="AW34">
        <f t="shared" si="22"/>
        <v>3</v>
      </c>
      <c r="AX34">
        <f t="shared" si="23"/>
        <v>9</v>
      </c>
      <c r="AY34">
        <f t="shared" si="24"/>
        <v>9</v>
      </c>
      <c r="AZ34">
        <f t="shared" si="25"/>
        <v>9</v>
      </c>
      <c r="BA34">
        <f t="shared" si="26"/>
        <v>10</v>
      </c>
      <c r="BB34">
        <f t="shared" si="44"/>
        <v>0</v>
      </c>
      <c r="BC34">
        <f t="shared" si="44"/>
        <v>-1</v>
      </c>
      <c r="BD34">
        <f t="shared" si="45"/>
        <v>18</v>
      </c>
      <c r="BE34">
        <f t="shared" si="46"/>
        <v>19</v>
      </c>
      <c r="BF34">
        <f t="shared" si="47"/>
        <v>-1</v>
      </c>
      <c r="BG34">
        <f t="shared" si="48"/>
        <v>3</v>
      </c>
      <c r="BH34">
        <f t="shared" si="48"/>
        <v>3</v>
      </c>
      <c r="BI34">
        <f t="shared" si="49"/>
        <v>3</v>
      </c>
      <c r="BJ34">
        <f t="shared" si="49"/>
        <v>3.3333333333333335</v>
      </c>
      <c r="BK34">
        <f t="shared" si="27"/>
        <v>3</v>
      </c>
      <c r="BL34">
        <f t="shared" si="28"/>
        <v>3.1666666666666665</v>
      </c>
      <c r="BN34" t="str">
        <f t="shared" si="29"/>
        <v>VGK</v>
      </c>
      <c r="BO34" s="15">
        <f t="shared" si="30"/>
        <v>11</v>
      </c>
      <c r="BP34" s="15">
        <f t="shared" si="30"/>
        <v>6</v>
      </c>
      <c r="BQ34" s="15">
        <f t="shared" si="30"/>
        <v>5</v>
      </c>
      <c r="BR34" s="15">
        <f t="shared" si="30"/>
        <v>5</v>
      </c>
      <c r="BS34" s="15">
        <f t="shared" si="30"/>
        <v>6</v>
      </c>
      <c r="BT34" s="15">
        <f t="shared" si="30"/>
        <v>2</v>
      </c>
      <c r="BU34" s="15">
        <f t="shared" si="30"/>
        <v>4</v>
      </c>
      <c r="BV34" s="15">
        <f t="shared" si="30"/>
        <v>3</v>
      </c>
      <c r="BW34" s="15">
        <f t="shared" si="30"/>
        <v>2</v>
      </c>
      <c r="BX34" s="15">
        <f t="shared" si="31"/>
        <v>15</v>
      </c>
      <c r="BY34" s="15">
        <f t="shared" si="32"/>
        <v>13</v>
      </c>
      <c r="BZ34" s="15">
        <f t="shared" si="33"/>
        <v>19</v>
      </c>
      <c r="CA34" s="15">
        <f t="shared" si="34"/>
        <v>16</v>
      </c>
      <c r="CB34" s="15">
        <f t="shared" si="35"/>
        <v>-4</v>
      </c>
      <c r="CC34" s="15">
        <f t="shared" si="35"/>
        <v>-3</v>
      </c>
      <c r="CD34" s="15">
        <f t="shared" si="36"/>
        <v>28</v>
      </c>
      <c r="CE34" s="15">
        <f t="shared" si="37"/>
        <v>35</v>
      </c>
      <c r="CF34" s="15">
        <f t="shared" si="38"/>
        <v>-7</v>
      </c>
      <c r="CG34" s="20">
        <f t="shared" si="39"/>
        <v>2.5</v>
      </c>
      <c r="CH34" s="20">
        <f t="shared" si="39"/>
        <v>2.6</v>
      </c>
      <c r="CI34" s="20">
        <f t="shared" si="40"/>
        <v>3.1666666666666665</v>
      </c>
      <c r="CJ34" s="20">
        <f t="shared" si="40"/>
        <v>3.2</v>
      </c>
      <c r="CK34" s="20">
        <f t="shared" si="41"/>
        <v>2.5454545454545454</v>
      </c>
      <c r="CL34" s="20">
        <f t="shared" si="42"/>
        <v>3.1818181818181817</v>
      </c>
    </row>
    <row r="35" spans="1:90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AD35" s="8"/>
      <c r="AH35" t="s">
        <v>163</v>
      </c>
      <c r="AI35">
        <f t="shared" si="9"/>
        <v>6</v>
      </c>
      <c r="AJ35">
        <f t="shared" si="10"/>
        <v>0</v>
      </c>
      <c r="AK35">
        <f t="shared" si="11"/>
        <v>0</v>
      </c>
      <c r="AL35">
        <f t="shared" si="12"/>
        <v>0</v>
      </c>
      <c r="AM35">
        <f t="shared" si="43"/>
        <v>6</v>
      </c>
      <c r="AN35">
        <f t="shared" si="13"/>
        <v>3</v>
      </c>
      <c r="AO35">
        <f t="shared" si="14"/>
        <v>3</v>
      </c>
      <c r="AP35">
        <f t="shared" si="15"/>
        <v>2</v>
      </c>
      <c r="AQ35">
        <f t="shared" si="16"/>
        <v>4</v>
      </c>
      <c r="AR35">
        <f t="shared" si="17"/>
        <v>1</v>
      </c>
      <c r="AS35">
        <f t="shared" si="18"/>
        <v>2</v>
      </c>
      <c r="AT35">
        <f t="shared" si="19"/>
        <v>1</v>
      </c>
      <c r="AU35">
        <f t="shared" si="20"/>
        <v>2</v>
      </c>
      <c r="AV35">
        <f t="shared" si="21"/>
        <v>3</v>
      </c>
      <c r="AW35">
        <f t="shared" si="22"/>
        <v>3</v>
      </c>
      <c r="AX35">
        <f t="shared" si="23"/>
        <v>10</v>
      </c>
      <c r="AY35">
        <f t="shared" si="24"/>
        <v>9</v>
      </c>
      <c r="AZ35">
        <f t="shared" si="25"/>
        <v>9</v>
      </c>
      <c r="BA35">
        <f t="shared" si="26"/>
        <v>9</v>
      </c>
      <c r="BB35">
        <f t="shared" si="44"/>
        <v>1</v>
      </c>
      <c r="BC35">
        <f t="shared" si="44"/>
        <v>0</v>
      </c>
      <c r="BD35">
        <f t="shared" si="45"/>
        <v>19</v>
      </c>
      <c r="BE35">
        <f t="shared" si="46"/>
        <v>18</v>
      </c>
      <c r="BF35">
        <f t="shared" si="47"/>
        <v>1</v>
      </c>
      <c r="BG35">
        <f t="shared" si="48"/>
        <v>3.3333333333333335</v>
      </c>
      <c r="BH35">
        <f t="shared" si="48"/>
        <v>3</v>
      </c>
      <c r="BI35">
        <f t="shared" si="49"/>
        <v>3</v>
      </c>
      <c r="BJ35">
        <f t="shared" si="49"/>
        <v>3</v>
      </c>
      <c r="BK35">
        <f t="shared" si="27"/>
        <v>3.1666666666666665</v>
      </c>
      <c r="BL35">
        <f t="shared" si="28"/>
        <v>3</v>
      </c>
      <c r="BN35" t="str">
        <f t="shared" si="29"/>
        <v>MIN</v>
      </c>
      <c r="BO35" s="15">
        <f t="shared" si="30"/>
        <v>6</v>
      </c>
      <c r="BP35" s="15">
        <f t="shared" si="30"/>
        <v>3</v>
      </c>
      <c r="BQ35" s="15">
        <f t="shared" si="30"/>
        <v>3</v>
      </c>
      <c r="BR35" s="15">
        <f t="shared" si="30"/>
        <v>2</v>
      </c>
      <c r="BS35" s="15">
        <f t="shared" si="30"/>
        <v>4</v>
      </c>
      <c r="BT35" s="15">
        <f t="shared" si="30"/>
        <v>1</v>
      </c>
      <c r="BU35" s="15">
        <f t="shared" si="30"/>
        <v>2</v>
      </c>
      <c r="BV35" s="15">
        <f t="shared" si="30"/>
        <v>1</v>
      </c>
      <c r="BW35" s="15">
        <f t="shared" si="30"/>
        <v>2</v>
      </c>
      <c r="BX35" s="15">
        <f t="shared" si="31"/>
        <v>10</v>
      </c>
      <c r="BY35" s="15">
        <f t="shared" si="32"/>
        <v>9</v>
      </c>
      <c r="BZ35" s="15">
        <f t="shared" si="33"/>
        <v>9</v>
      </c>
      <c r="CA35" s="15">
        <f t="shared" si="34"/>
        <v>9</v>
      </c>
      <c r="CB35" s="15">
        <f t="shared" si="35"/>
        <v>1</v>
      </c>
      <c r="CC35" s="15">
        <f t="shared" si="35"/>
        <v>0</v>
      </c>
      <c r="CD35" s="15">
        <f t="shared" si="36"/>
        <v>19</v>
      </c>
      <c r="CE35" s="15">
        <f t="shared" si="37"/>
        <v>18</v>
      </c>
      <c r="CF35" s="15">
        <f t="shared" si="38"/>
        <v>1</v>
      </c>
      <c r="CG35" s="20">
        <f t="shared" si="39"/>
        <v>3.3333333333333335</v>
      </c>
      <c r="CH35" s="20">
        <f t="shared" si="39"/>
        <v>3</v>
      </c>
      <c r="CI35" s="20">
        <f t="shared" si="40"/>
        <v>3</v>
      </c>
      <c r="CJ35" s="20">
        <f t="shared" si="40"/>
        <v>3</v>
      </c>
      <c r="CK35" s="20">
        <f t="shared" si="41"/>
        <v>3.1666666666666665</v>
      </c>
      <c r="CL35" s="20">
        <f t="shared" si="42"/>
        <v>3</v>
      </c>
    </row>
    <row r="36" spans="1:90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AD36" s="8"/>
      <c r="AH36" t="s">
        <v>53</v>
      </c>
      <c r="AI36">
        <f t="shared" si="9"/>
        <v>6</v>
      </c>
      <c r="AJ36">
        <f t="shared" si="10"/>
        <v>0</v>
      </c>
      <c r="AK36">
        <f t="shared" si="11"/>
        <v>0</v>
      </c>
      <c r="AL36">
        <f t="shared" si="12"/>
        <v>0</v>
      </c>
      <c r="AM36">
        <f t="shared" si="43"/>
        <v>6</v>
      </c>
      <c r="AN36">
        <f t="shared" si="13"/>
        <v>3</v>
      </c>
      <c r="AO36">
        <f t="shared" si="14"/>
        <v>3</v>
      </c>
      <c r="AP36">
        <f t="shared" si="15"/>
        <v>2</v>
      </c>
      <c r="AQ36">
        <f t="shared" si="16"/>
        <v>4</v>
      </c>
      <c r="AR36">
        <f t="shared" si="17"/>
        <v>2</v>
      </c>
      <c r="AS36">
        <f t="shared" si="18"/>
        <v>1</v>
      </c>
      <c r="AT36">
        <f t="shared" si="19"/>
        <v>0</v>
      </c>
      <c r="AU36">
        <f t="shared" si="20"/>
        <v>3</v>
      </c>
      <c r="AV36">
        <f t="shared" si="21"/>
        <v>3</v>
      </c>
      <c r="AW36">
        <f t="shared" si="22"/>
        <v>3</v>
      </c>
      <c r="AX36">
        <f t="shared" si="23"/>
        <v>13</v>
      </c>
      <c r="AY36">
        <f t="shared" si="24"/>
        <v>11</v>
      </c>
      <c r="AZ36">
        <f t="shared" si="25"/>
        <v>10</v>
      </c>
      <c r="BA36">
        <f t="shared" si="26"/>
        <v>17</v>
      </c>
      <c r="BB36">
        <f t="shared" si="44"/>
        <v>3</v>
      </c>
      <c r="BC36">
        <f t="shared" si="44"/>
        <v>-6</v>
      </c>
      <c r="BD36">
        <f t="shared" si="45"/>
        <v>24</v>
      </c>
      <c r="BE36">
        <f t="shared" si="46"/>
        <v>27</v>
      </c>
      <c r="BF36">
        <f t="shared" si="47"/>
        <v>-3</v>
      </c>
      <c r="BG36">
        <f t="shared" si="48"/>
        <v>4.333333333333333</v>
      </c>
      <c r="BH36">
        <f t="shared" si="48"/>
        <v>3.6666666666666665</v>
      </c>
      <c r="BI36">
        <f t="shared" si="49"/>
        <v>3.3333333333333335</v>
      </c>
      <c r="BJ36">
        <f t="shared" si="49"/>
        <v>5.666666666666667</v>
      </c>
      <c r="BK36">
        <f t="shared" si="27"/>
        <v>4</v>
      </c>
      <c r="BL36">
        <f t="shared" si="28"/>
        <v>4.5</v>
      </c>
      <c r="BN36" t="str">
        <f t="shared" si="29"/>
        <v>LAK</v>
      </c>
      <c r="BO36" s="15">
        <f t="shared" si="30"/>
        <v>6</v>
      </c>
      <c r="BP36" s="15">
        <f t="shared" si="30"/>
        <v>3</v>
      </c>
      <c r="BQ36" s="15">
        <f t="shared" si="30"/>
        <v>3</v>
      </c>
      <c r="BR36" s="15">
        <f t="shared" si="30"/>
        <v>2</v>
      </c>
      <c r="BS36" s="15">
        <f t="shared" si="30"/>
        <v>4</v>
      </c>
      <c r="BT36" s="15">
        <f t="shared" si="30"/>
        <v>2</v>
      </c>
      <c r="BU36" s="15">
        <f t="shared" si="30"/>
        <v>1</v>
      </c>
      <c r="BV36" s="15">
        <f t="shared" si="30"/>
        <v>0</v>
      </c>
      <c r="BW36" s="15">
        <f t="shared" si="30"/>
        <v>3</v>
      </c>
      <c r="BX36" s="15">
        <f t="shared" si="31"/>
        <v>13</v>
      </c>
      <c r="BY36" s="15">
        <f t="shared" si="32"/>
        <v>11</v>
      </c>
      <c r="BZ36" s="15">
        <f t="shared" si="33"/>
        <v>10</v>
      </c>
      <c r="CA36" s="15">
        <f t="shared" si="34"/>
        <v>17</v>
      </c>
      <c r="CB36" s="15">
        <f t="shared" si="35"/>
        <v>3</v>
      </c>
      <c r="CC36" s="15">
        <f t="shared" si="35"/>
        <v>-6</v>
      </c>
      <c r="CD36" s="15">
        <f t="shared" si="36"/>
        <v>24</v>
      </c>
      <c r="CE36" s="15">
        <f t="shared" si="37"/>
        <v>27</v>
      </c>
      <c r="CF36" s="15">
        <f t="shared" si="38"/>
        <v>-3</v>
      </c>
      <c r="CG36" s="20">
        <f t="shared" si="39"/>
        <v>4.333333333333333</v>
      </c>
      <c r="CH36" s="20">
        <f t="shared" si="39"/>
        <v>3.6666666666666665</v>
      </c>
      <c r="CI36" s="20">
        <f t="shared" si="40"/>
        <v>3.3333333333333335</v>
      </c>
      <c r="CJ36" s="20">
        <f t="shared" si="40"/>
        <v>5.666666666666667</v>
      </c>
      <c r="CK36" s="20">
        <f t="shared" si="41"/>
        <v>4</v>
      </c>
      <c r="CL36" s="20">
        <f t="shared" si="42"/>
        <v>4.5</v>
      </c>
    </row>
    <row r="37" spans="1:90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AD37" s="8"/>
      <c r="AH37" t="s">
        <v>52</v>
      </c>
      <c r="AI37">
        <f t="shared" si="9"/>
        <v>6</v>
      </c>
      <c r="AJ37">
        <f t="shared" si="10"/>
        <v>5</v>
      </c>
      <c r="AK37">
        <f t="shared" si="11"/>
        <v>0</v>
      </c>
      <c r="AL37">
        <f t="shared" si="12"/>
        <v>0</v>
      </c>
      <c r="AM37">
        <f t="shared" si="43"/>
        <v>11</v>
      </c>
      <c r="AN37">
        <f t="shared" si="13"/>
        <v>5</v>
      </c>
      <c r="AO37">
        <f t="shared" si="14"/>
        <v>6</v>
      </c>
      <c r="AP37">
        <f t="shared" si="15"/>
        <v>8</v>
      </c>
      <c r="AQ37">
        <f t="shared" si="16"/>
        <v>3</v>
      </c>
      <c r="AR37">
        <f t="shared" si="17"/>
        <v>4</v>
      </c>
      <c r="AS37">
        <f t="shared" si="18"/>
        <v>1</v>
      </c>
      <c r="AT37">
        <f t="shared" si="19"/>
        <v>4</v>
      </c>
      <c r="AU37">
        <f t="shared" si="20"/>
        <v>2</v>
      </c>
      <c r="AV37">
        <f t="shared" si="21"/>
        <v>3</v>
      </c>
      <c r="AW37">
        <f t="shared" si="22"/>
        <v>3</v>
      </c>
      <c r="AX37">
        <f t="shared" si="23"/>
        <v>17</v>
      </c>
      <c r="AY37">
        <f t="shared" si="24"/>
        <v>10</v>
      </c>
      <c r="AZ37">
        <f t="shared" si="25"/>
        <v>11</v>
      </c>
      <c r="BA37">
        <f t="shared" si="26"/>
        <v>13</v>
      </c>
      <c r="BB37">
        <f t="shared" si="44"/>
        <v>6</v>
      </c>
      <c r="BC37">
        <f t="shared" si="44"/>
        <v>-3</v>
      </c>
      <c r="BD37">
        <f t="shared" si="45"/>
        <v>27</v>
      </c>
      <c r="BE37">
        <f t="shared" si="46"/>
        <v>24</v>
      </c>
      <c r="BF37">
        <f t="shared" si="47"/>
        <v>3</v>
      </c>
      <c r="BG37">
        <f t="shared" si="48"/>
        <v>5.666666666666667</v>
      </c>
      <c r="BH37">
        <f t="shared" si="48"/>
        <v>3.3333333333333335</v>
      </c>
      <c r="BI37">
        <f t="shared" si="49"/>
        <v>3.6666666666666665</v>
      </c>
      <c r="BJ37">
        <f t="shared" si="49"/>
        <v>4.333333333333333</v>
      </c>
      <c r="BK37">
        <f t="shared" si="27"/>
        <v>4.5</v>
      </c>
      <c r="BL37">
        <f t="shared" si="28"/>
        <v>4</v>
      </c>
      <c r="BN37" t="str">
        <f t="shared" si="29"/>
        <v>EDM</v>
      </c>
      <c r="BO37" s="15">
        <f t="shared" si="30"/>
        <v>11</v>
      </c>
      <c r="BP37" s="15">
        <f t="shared" si="30"/>
        <v>5</v>
      </c>
      <c r="BQ37" s="15">
        <f t="shared" si="30"/>
        <v>6</v>
      </c>
      <c r="BR37" s="15">
        <f t="shared" si="30"/>
        <v>8</v>
      </c>
      <c r="BS37" s="15">
        <f t="shared" si="30"/>
        <v>3</v>
      </c>
      <c r="BT37" s="15">
        <f t="shared" si="30"/>
        <v>4</v>
      </c>
      <c r="BU37" s="15">
        <f t="shared" si="30"/>
        <v>1</v>
      </c>
      <c r="BV37" s="15">
        <f t="shared" si="30"/>
        <v>4</v>
      </c>
      <c r="BW37" s="15">
        <f t="shared" si="30"/>
        <v>2</v>
      </c>
      <c r="BX37" s="15">
        <f t="shared" si="31"/>
        <v>23</v>
      </c>
      <c r="BY37" s="15">
        <f t="shared" si="32"/>
        <v>20</v>
      </c>
      <c r="BZ37" s="15">
        <f t="shared" si="33"/>
        <v>15</v>
      </c>
      <c r="CA37" s="15">
        <f t="shared" si="34"/>
        <v>19</v>
      </c>
      <c r="CB37" s="15">
        <f t="shared" si="35"/>
        <v>8</v>
      </c>
      <c r="CC37" s="15">
        <f t="shared" si="35"/>
        <v>1</v>
      </c>
      <c r="CD37" s="15">
        <f t="shared" si="36"/>
        <v>43</v>
      </c>
      <c r="CE37" s="15">
        <f t="shared" si="37"/>
        <v>34</v>
      </c>
      <c r="CF37" s="15">
        <f t="shared" si="38"/>
        <v>9</v>
      </c>
      <c r="CG37" s="20">
        <f t="shared" si="39"/>
        <v>4.5999999999999996</v>
      </c>
      <c r="CH37" s="20">
        <f t="shared" si="39"/>
        <v>3.3333333333333335</v>
      </c>
      <c r="CI37" s="20">
        <f t="shared" si="40"/>
        <v>3</v>
      </c>
      <c r="CJ37" s="20">
        <f t="shared" si="40"/>
        <v>3.1666666666666665</v>
      </c>
      <c r="CK37" s="20">
        <f t="shared" si="41"/>
        <v>3.9090909090909092</v>
      </c>
      <c r="CL37" s="20">
        <f t="shared" si="42"/>
        <v>3.0909090909090908</v>
      </c>
    </row>
    <row r="38" spans="1:90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1"/>
      <c r="AD38" s="8"/>
    </row>
    <row r="39" spans="1:90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AD39" s="8"/>
    </row>
    <row r="40" spans="1:90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1"/>
      <c r="AD41" s="8"/>
      <c r="AH41" t="s">
        <v>39</v>
      </c>
      <c r="AI41">
        <f t="shared" ref="AI41:AI48" si="53">COUNTIFS($L$2:$L$105, AH41, $E$2:$E$105, 1) + COUNTIFS($M$2:$M$105, AH41, $E$2:$E$105, 1)</f>
        <v>5</v>
      </c>
      <c r="AJ41">
        <f t="shared" ref="AJ41:AJ48" si="54">COUNTIFS($L$2:$L$105, AH41, $E$2:$E$105, 2) + COUNTIFS($M$2:$M$105, AH41, $E$2:$E$105, 2)</f>
        <v>5</v>
      </c>
      <c r="AK41">
        <f t="shared" ref="AK41:AK48" si="55">COUNTIFS($L$2:$L$105, AH41, $E$2:$E$105, 3) + COUNTIFS($M$2:$M$105, AH41, $E$2:$E$105, 3)</f>
        <v>0</v>
      </c>
      <c r="AL41">
        <f t="shared" ref="AL41:AL48" si="56">COUNTIFS($L$2:$L$105, AH41, $E$2:$E$105, 4) + COUNTIFS($M$2:$M$105, AH41, $E$2:$E$105, 4)</f>
        <v>0</v>
      </c>
      <c r="AM41">
        <f>AI41+AJ41+AK41+AL41</f>
        <v>10</v>
      </c>
      <c r="AN41">
        <f t="shared" ref="AN41:AN48" si="57">COUNTIF($M$2:$M$105, AH41)</f>
        <v>6</v>
      </c>
      <c r="AO41">
        <f t="shared" ref="AO41:AO48" si="58">COUNTIF($L$2:$L$105, AH41)</f>
        <v>4</v>
      </c>
      <c r="AP41">
        <f>AR41+AT41</f>
        <v>5</v>
      </c>
      <c r="AQ41">
        <f>AM41-AP41</f>
        <v>5</v>
      </c>
      <c r="AR41">
        <f t="shared" ref="AR41:AR48" si="59">SUMPRODUCT(($M$2:$M$105=AH41)*($T$2:$T$105&gt;$S$2:$S$105))</f>
        <v>4</v>
      </c>
      <c r="AS41">
        <f t="shared" ref="AS41:AS48" si="60">SUMPRODUCT(($M$2:$M$105=AH22)*($T$2:$T$105&lt;$S$2:$S$105))</f>
        <v>1</v>
      </c>
      <c r="AT41">
        <f t="shared" ref="AT41:AT48" si="61">SUMPRODUCT(($L$2:$L$105=AH41)*($T$2:$T$105&lt;$S$2:$S$105))</f>
        <v>1</v>
      </c>
      <c r="AU41">
        <f t="shared" ref="AU41:AU48" si="62">SUMPRODUCT(($L$2:$L$105=AH41)*($T$2:$T$105&gt;$S$2:$S$105))</f>
        <v>3</v>
      </c>
      <c r="AV41">
        <f t="shared" ref="AV41:AV48" si="63">COUNTIFS($M$2:$M$105,AH41,$E$2:$E$105,2)</f>
        <v>3</v>
      </c>
      <c r="AW41">
        <f t="shared" ref="AW41:AW48" si="64">COUNTIFS($L$2:$L$105,AH41,$E$2:$E$105,2)</f>
        <v>2</v>
      </c>
      <c r="AX41">
        <f t="shared" ref="AX41:AX48" si="65">SUMIFS($T$2:$T$105, $M$2:$M$105, AH41,$E$2:$E$105, 2)</f>
        <v>4</v>
      </c>
      <c r="AY41">
        <f t="shared" ref="AY41:AY48" si="66">SUMIFS($S$2:$S$105, $L$2:$L$105, AH41,$E$2:$E$105, 2)</f>
        <v>2</v>
      </c>
      <c r="AZ41">
        <f t="shared" ref="AZ41:AZ48" si="67">SUMIFS($S$2:$S$105, $M$2:$M$105, AH41,$E$2:$E$105, 2)</f>
        <v>3</v>
      </c>
      <c r="BA41">
        <f t="shared" ref="BA41:BA48" si="68">SUMIFS($T$2:$T$105, $L$2:$L$105, AH41,$E$2:$E$105, 2)</f>
        <v>9</v>
      </c>
      <c r="BB41">
        <f>AX41-AZ41</f>
        <v>1</v>
      </c>
      <c r="BC41">
        <f>AY41-BA41</f>
        <v>-7</v>
      </c>
      <c r="BD41">
        <f>AX41+AY41</f>
        <v>6</v>
      </c>
      <c r="BE41">
        <f>AZ41+BA41</f>
        <v>12</v>
      </c>
      <c r="BF41">
        <f>(AX41+AY41)-(AZ41+BA41)</f>
        <v>-6</v>
      </c>
      <c r="BG41">
        <f>AX41/AV41</f>
        <v>1.3333333333333333</v>
      </c>
      <c r="BH41">
        <f>AY41/AW41</f>
        <v>1</v>
      </c>
      <c r="BI41">
        <f>AZ41/AV41</f>
        <v>1</v>
      </c>
      <c r="BJ41">
        <f>BA41/AW41</f>
        <v>4.5</v>
      </c>
      <c r="BK41">
        <f>BD41/AI41</f>
        <v>1.2</v>
      </c>
      <c r="BL41">
        <f>BE41/AI41</f>
        <v>2.4</v>
      </c>
    </row>
    <row r="42" spans="1:90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AH42" t="s">
        <v>18</v>
      </c>
      <c r="AI42">
        <f t="shared" si="53"/>
        <v>5</v>
      </c>
      <c r="AJ42">
        <f t="shared" si="54"/>
        <v>5</v>
      </c>
      <c r="AK42">
        <f t="shared" si="55"/>
        <v>0</v>
      </c>
      <c r="AL42">
        <f t="shared" si="56"/>
        <v>0</v>
      </c>
      <c r="AM42">
        <f t="shared" ref="AM42:AM48" si="70">AI42+AJ42+AK42+AL42</f>
        <v>10</v>
      </c>
      <c r="AN42">
        <f t="shared" si="57"/>
        <v>5</v>
      </c>
      <c r="AO42">
        <f t="shared" si="58"/>
        <v>5</v>
      </c>
      <c r="AP42">
        <f t="shared" ref="AP42:AP48" si="71">AR42+AT42</f>
        <v>6</v>
      </c>
      <c r="AQ42">
        <f t="shared" ref="AQ42:AQ48" si="72">AM42-AP42</f>
        <v>4</v>
      </c>
      <c r="AR42">
        <f t="shared" si="59"/>
        <v>4</v>
      </c>
      <c r="AS42">
        <f t="shared" si="60"/>
        <v>1</v>
      </c>
      <c r="AT42">
        <f t="shared" si="61"/>
        <v>2</v>
      </c>
      <c r="AU42">
        <f t="shared" si="62"/>
        <v>2</v>
      </c>
      <c r="AV42">
        <f t="shared" si="63"/>
        <v>2</v>
      </c>
      <c r="AW42">
        <f t="shared" si="64"/>
        <v>3</v>
      </c>
      <c r="AX42">
        <f t="shared" si="65"/>
        <v>9</v>
      </c>
      <c r="AY42">
        <f t="shared" si="66"/>
        <v>3</v>
      </c>
      <c r="AZ42">
        <f t="shared" si="67"/>
        <v>2</v>
      </c>
      <c r="BA42">
        <f t="shared" si="68"/>
        <v>4</v>
      </c>
      <c r="BB42">
        <f t="shared" ref="BB42:BC48" si="73">AX42-AZ42</f>
        <v>7</v>
      </c>
      <c r="BC42">
        <f t="shared" si="73"/>
        <v>-1</v>
      </c>
      <c r="BD42">
        <f t="shared" ref="BD42:BD48" si="74">AX42+AY42</f>
        <v>12</v>
      </c>
      <c r="BE42">
        <f t="shared" ref="BE42:BE48" si="75">AZ42+BA42</f>
        <v>6</v>
      </c>
      <c r="BF42">
        <f t="shared" ref="BF42:BF48" si="76">(AX42+AY42)-(AZ42+BA42)</f>
        <v>6</v>
      </c>
      <c r="BG42">
        <f t="shared" ref="BG42:BH48" si="77">AX42/AV42</f>
        <v>4.5</v>
      </c>
      <c r="BH42">
        <f t="shared" si="77"/>
        <v>1</v>
      </c>
      <c r="BI42">
        <f t="shared" ref="BI42:BJ48" si="78">AZ42/AV42</f>
        <v>1</v>
      </c>
      <c r="BJ42">
        <f t="shared" si="78"/>
        <v>1.3333333333333333</v>
      </c>
      <c r="BK42">
        <f t="shared" ref="BK42:BK48" si="79">BD42/AI42</f>
        <v>2.4</v>
      </c>
      <c r="BL42">
        <f t="shared" ref="BL42:BL48" si="80">BE42/AI42</f>
        <v>1.2</v>
      </c>
    </row>
    <row r="43" spans="1:90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AH43" t="s">
        <v>32</v>
      </c>
      <c r="AI43">
        <f t="shared" si="53"/>
        <v>6</v>
      </c>
      <c r="AJ43">
        <f t="shared" si="54"/>
        <v>6</v>
      </c>
      <c r="AK43">
        <f t="shared" si="55"/>
        <v>0</v>
      </c>
      <c r="AL43">
        <f t="shared" si="56"/>
        <v>0</v>
      </c>
      <c r="AM43">
        <f t="shared" si="70"/>
        <v>12</v>
      </c>
      <c r="AN43">
        <f t="shared" si="57"/>
        <v>6</v>
      </c>
      <c r="AO43">
        <f t="shared" si="58"/>
        <v>6</v>
      </c>
      <c r="AP43">
        <f t="shared" si="71"/>
        <v>6</v>
      </c>
      <c r="AQ43">
        <f t="shared" si="72"/>
        <v>6</v>
      </c>
      <c r="AR43">
        <f t="shared" si="59"/>
        <v>4</v>
      </c>
      <c r="AS43">
        <f t="shared" si="60"/>
        <v>1</v>
      </c>
      <c r="AT43">
        <f t="shared" si="61"/>
        <v>2</v>
      </c>
      <c r="AU43">
        <f t="shared" si="62"/>
        <v>3</v>
      </c>
      <c r="AV43">
        <f t="shared" si="63"/>
        <v>3</v>
      </c>
      <c r="AW43">
        <f t="shared" si="64"/>
        <v>3</v>
      </c>
      <c r="AX43">
        <f t="shared" si="65"/>
        <v>10</v>
      </c>
      <c r="AY43">
        <f t="shared" si="66"/>
        <v>4</v>
      </c>
      <c r="AZ43">
        <f t="shared" si="67"/>
        <v>13</v>
      </c>
      <c r="BA43">
        <f t="shared" si="68"/>
        <v>7</v>
      </c>
      <c r="BB43">
        <f t="shared" si="73"/>
        <v>-3</v>
      </c>
      <c r="BC43">
        <f t="shared" si="73"/>
        <v>-3</v>
      </c>
      <c r="BD43">
        <f t="shared" si="74"/>
        <v>14</v>
      </c>
      <c r="BE43">
        <f t="shared" si="75"/>
        <v>20</v>
      </c>
      <c r="BF43">
        <f t="shared" si="76"/>
        <v>-6</v>
      </c>
      <c r="BG43">
        <f t="shared" si="77"/>
        <v>3.3333333333333335</v>
      </c>
      <c r="BH43">
        <f t="shared" si="77"/>
        <v>1.3333333333333333</v>
      </c>
      <c r="BI43">
        <f t="shared" si="78"/>
        <v>4.333333333333333</v>
      </c>
      <c r="BJ43">
        <f t="shared" si="78"/>
        <v>2.3333333333333335</v>
      </c>
      <c r="BK43">
        <f t="shared" si="79"/>
        <v>2.3333333333333335</v>
      </c>
      <c r="BL43">
        <f t="shared" si="80"/>
        <v>3.3333333333333335</v>
      </c>
    </row>
    <row r="44" spans="1:90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AH44" t="s">
        <v>35</v>
      </c>
      <c r="AI44">
        <f t="shared" si="53"/>
        <v>5</v>
      </c>
      <c r="AJ44">
        <f t="shared" si="54"/>
        <v>6</v>
      </c>
      <c r="AK44">
        <f t="shared" si="55"/>
        <v>0</v>
      </c>
      <c r="AL44">
        <f t="shared" si="56"/>
        <v>0</v>
      </c>
      <c r="AM44">
        <f t="shared" si="70"/>
        <v>11</v>
      </c>
      <c r="AN44">
        <f t="shared" si="57"/>
        <v>5</v>
      </c>
      <c r="AO44">
        <f t="shared" si="58"/>
        <v>6</v>
      </c>
      <c r="AP44">
        <f t="shared" si="71"/>
        <v>7</v>
      </c>
      <c r="AQ44">
        <f t="shared" si="72"/>
        <v>4</v>
      </c>
      <c r="AR44">
        <f t="shared" si="59"/>
        <v>3</v>
      </c>
      <c r="AS44">
        <f t="shared" si="60"/>
        <v>1</v>
      </c>
      <c r="AT44">
        <f t="shared" si="61"/>
        <v>4</v>
      </c>
      <c r="AU44">
        <f t="shared" si="62"/>
        <v>2</v>
      </c>
      <c r="AV44">
        <f t="shared" si="63"/>
        <v>3</v>
      </c>
      <c r="AW44">
        <f t="shared" si="64"/>
        <v>3</v>
      </c>
      <c r="AX44">
        <f t="shared" si="65"/>
        <v>7</v>
      </c>
      <c r="AY44">
        <f t="shared" si="66"/>
        <v>13</v>
      </c>
      <c r="AZ44">
        <f t="shared" si="67"/>
        <v>4</v>
      </c>
      <c r="BA44">
        <f t="shared" si="68"/>
        <v>10</v>
      </c>
      <c r="BB44">
        <f t="shared" si="73"/>
        <v>3</v>
      </c>
      <c r="BC44">
        <f t="shared" si="73"/>
        <v>3</v>
      </c>
      <c r="BD44">
        <f t="shared" si="74"/>
        <v>20</v>
      </c>
      <c r="BE44">
        <f t="shared" si="75"/>
        <v>14</v>
      </c>
      <c r="BF44">
        <f t="shared" si="76"/>
        <v>6</v>
      </c>
      <c r="BG44">
        <f t="shared" si="77"/>
        <v>2.3333333333333335</v>
      </c>
      <c r="BH44">
        <f t="shared" si="77"/>
        <v>4.333333333333333</v>
      </c>
      <c r="BI44">
        <f t="shared" si="78"/>
        <v>1.3333333333333333</v>
      </c>
      <c r="BJ44">
        <f t="shared" si="78"/>
        <v>3.3333333333333335</v>
      </c>
      <c r="BK44">
        <f t="shared" si="79"/>
        <v>4</v>
      </c>
      <c r="BL44">
        <f t="shared" si="80"/>
        <v>2.8</v>
      </c>
    </row>
    <row r="45" spans="1:90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1"/>
      <c r="AH45" t="s">
        <v>43</v>
      </c>
      <c r="AI45">
        <f t="shared" si="53"/>
        <v>7</v>
      </c>
      <c r="AJ45">
        <f t="shared" si="54"/>
        <v>5</v>
      </c>
      <c r="AK45">
        <f t="shared" si="55"/>
        <v>0</v>
      </c>
      <c r="AL45">
        <f t="shared" si="56"/>
        <v>0</v>
      </c>
      <c r="AM45">
        <f t="shared" si="70"/>
        <v>12</v>
      </c>
      <c r="AN45">
        <f t="shared" si="57"/>
        <v>7</v>
      </c>
      <c r="AO45">
        <f t="shared" si="58"/>
        <v>5</v>
      </c>
      <c r="AP45">
        <f t="shared" si="71"/>
        <v>5</v>
      </c>
      <c r="AQ45">
        <f t="shared" si="72"/>
        <v>7</v>
      </c>
      <c r="AR45">
        <f t="shared" si="59"/>
        <v>5</v>
      </c>
      <c r="AS45">
        <f t="shared" si="60"/>
        <v>2</v>
      </c>
      <c r="AT45">
        <f t="shared" si="61"/>
        <v>0</v>
      </c>
      <c r="AU45">
        <f t="shared" si="62"/>
        <v>5</v>
      </c>
      <c r="AV45">
        <f t="shared" si="63"/>
        <v>3</v>
      </c>
      <c r="AW45">
        <f t="shared" si="64"/>
        <v>2</v>
      </c>
      <c r="AX45">
        <f t="shared" si="65"/>
        <v>6</v>
      </c>
      <c r="AY45">
        <f t="shared" si="66"/>
        <v>3</v>
      </c>
      <c r="AZ45">
        <f t="shared" si="67"/>
        <v>3</v>
      </c>
      <c r="BA45">
        <f t="shared" si="68"/>
        <v>8</v>
      </c>
      <c r="BB45">
        <f t="shared" si="73"/>
        <v>3</v>
      </c>
      <c r="BC45">
        <f t="shared" si="73"/>
        <v>-5</v>
      </c>
      <c r="BD45">
        <f t="shared" si="74"/>
        <v>9</v>
      </c>
      <c r="BE45">
        <f t="shared" si="75"/>
        <v>11</v>
      </c>
      <c r="BF45">
        <f t="shared" si="76"/>
        <v>-2</v>
      </c>
      <c r="BG45">
        <f t="shared" si="77"/>
        <v>2</v>
      </c>
      <c r="BH45">
        <f t="shared" si="77"/>
        <v>1.5</v>
      </c>
      <c r="BI45">
        <f t="shared" si="78"/>
        <v>1</v>
      </c>
      <c r="BJ45">
        <f t="shared" si="78"/>
        <v>4</v>
      </c>
      <c r="BK45">
        <f t="shared" si="79"/>
        <v>1.2857142857142858</v>
      </c>
      <c r="BL45">
        <f t="shared" si="80"/>
        <v>1.5714285714285714</v>
      </c>
    </row>
    <row r="46" spans="1:90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18"/>
      <c r="AH46" t="s">
        <v>50</v>
      </c>
      <c r="AI46">
        <f t="shared" si="53"/>
        <v>7</v>
      </c>
      <c r="AJ46">
        <f t="shared" si="54"/>
        <v>5</v>
      </c>
      <c r="AK46">
        <f t="shared" si="55"/>
        <v>0</v>
      </c>
      <c r="AL46">
        <f t="shared" si="56"/>
        <v>0</v>
      </c>
      <c r="AM46">
        <f t="shared" si="70"/>
        <v>12</v>
      </c>
      <c r="AN46">
        <f t="shared" si="57"/>
        <v>6</v>
      </c>
      <c r="AO46">
        <f t="shared" si="58"/>
        <v>6</v>
      </c>
      <c r="AP46">
        <f t="shared" si="71"/>
        <v>7</v>
      </c>
      <c r="AQ46">
        <f t="shared" si="72"/>
        <v>5</v>
      </c>
      <c r="AR46">
        <f t="shared" si="59"/>
        <v>5</v>
      </c>
      <c r="AS46">
        <f t="shared" si="60"/>
        <v>2</v>
      </c>
      <c r="AT46">
        <f t="shared" si="61"/>
        <v>2</v>
      </c>
      <c r="AU46">
        <f t="shared" si="62"/>
        <v>3</v>
      </c>
      <c r="AV46">
        <f t="shared" si="63"/>
        <v>2</v>
      </c>
      <c r="AW46">
        <f t="shared" si="64"/>
        <v>3</v>
      </c>
      <c r="AX46">
        <f t="shared" si="65"/>
        <v>8</v>
      </c>
      <c r="AY46">
        <f t="shared" si="66"/>
        <v>3</v>
      </c>
      <c r="AZ46">
        <f t="shared" si="67"/>
        <v>3</v>
      </c>
      <c r="BA46">
        <f t="shared" si="68"/>
        <v>6</v>
      </c>
      <c r="BB46">
        <f t="shared" si="73"/>
        <v>5</v>
      </c>
      <c r="BC46">
        <f t="shared" si="73"/>
        <v>-3</v>
      </c>
      <c r="BD46">
        <f t="shared" si="74"/>
        <v>11</v>
      </c>
      <c r="BE46">
        <f t="shared" si="75"/>
        <v>9</v>
      </c>
      <c r="BF46">
        <f t="shared" si="76"/>
        <v>2</v>
      </c>
      <c r="BG46">
        <f t="shared" si="77"/>
        <v>4</v>
      </c>
      <c r="BH46">
        <f t="shared" si="77"/>
        <v>1</v>
      </c>
      <c r="BI46">
        <f t="shared" si="78"/>
        <v>1.5</v>
      </c>
      <c r="BJ46">
        <f t="shared" si="78"/>
        <v>2</v>
      </c>
      <c r="BK46">
        <f t="shared" si="79"/>
        <v>1.5714285714285714</v>
      </c>
      <c r="BL46">
        <f t="shared" si="80"/>
        <v>1.2857142857142858</v>
      </c>
    </row>
    <row r="47" spans="1:90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2.8584615384615399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1" t="s">
        <v>180</v>
      </c>
      <c r="AH47" t="s">
        <v>51</v>
      </c>
      <c r="AI47">
        <f t="shared" si="53"/>
        <v>6</v>
      </c>
      <c r="AJ47">
        <f t="shared" si="54"/>
        <v>5</v>
      </c>
      <c r="AK47">
        <f t="shared" si="55"/>
        <v>0</v>
      </c>
      <c r="AL47">
        <f t="shared" si="56"/>
        <v>0</v>
      </c>
      <c r="AM47">
        <f t="shared" si="70"/>
        <v>11</v>
      </c>
      <c r="AN47">
        <f t="shared" si="57"/>
        <v>6</v>
      </c>
      <c r="AO47">
        <f t="shared" si="58"/>
        <v>5</v>
      </c>
      <c r="AP47">
        <f t="shared" si="71"/>
        <v>5</v>
      </c>
      <c r="AQ47">
        <f t="shared" si="72"/>
        <v>6</v>
      </c>
      <c r="AR47">
        <f t="shared" si="59"/>
        <v>2</v>
      </c>
      <c r="AS47">
        <f t="shared" si="60"/>
        <v>3</v>
      </c>
      <c r="AT47">
        <f t="shared" si="61"/>
        <v>3</v>
      </c>
      <c r="AU47">
        <f t="shared" si="62"/>
        <v>2</v>
      </c>
      <c r="AV47">
        <f t="shared" si="63"/>
        <v>3</v>
      </c>
      <c r="AW47">
        <f t="shared" si="64"/>
        <v>2</v>
      </c>
      <c r="AX47">
        <f t="shared" si="65"/>
        <v>6</v>
      </c>
      <c r="AY47">
        <f t="shared" si="66"/>
        <v>4</v>
      </c>
      <c r="AZ47">
        <f t="shared" si="67"/>
        <v>10</v>
      </c>
      <c r="BA47">
        <f t="shared" si="68"/>
        <v>6</v>
      </c>
      <c r="BB47">
        <f t="shared" si="73"/>
        <v>-4</v>
      </c>
      <c r="BC47">
        <f t="shared" si="73"/>
        <v>-2</v>
      </c>
      <c r="BD47">
        <f t="shared" si="74"/>
        <v>10</v>
      </c>
      <c r="BE47">
        <f t="shared" si="75"/>
        <v>16</v>
      </c>
      <c r="BF47">
        <f t="shared" si="76"/>
        <v>-6</v>
      </c>
      <c r="BG47">
        <f t="shared" si="77"/>
        <v>2</v>
      </c>
      <c r="BH47">
        <f t="shared" si="77"/>
        <v>2</v>
      </c>
      <c r="BI47">
        <f t="shared" si="78"/>
        <v>3.3333333333333335</v>
      </c>
      <c r="BJ47">
        <f t="shared" si="78"/>
        <v>3</v>
      </c>
      <c r="BK47">
        <f t="shared" si="79"/>
        <v>1.6666666666666667</v>
      </c>
      <c r="BL47">
        <f t="shared" si="80"/>
        <v>2.6666666666666665</v>
      </c>
    </row>
    <row r="48" spans="1:90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74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36" t="s">
        <v>179</v>
      </c>
      <c r="AH48" t="s">
        <v>52</v>
      </c>
      <c r="AI48">
        <f t="shared" si="53"/>
        <v>6</v>
      </c>
      <c r="AJ48">
        <f t="shared" si="54"/>
        <v>5</v>
      </c>
      <c r="AK48">
        <f t="shared" si="55"/>
        <v>0</v>
      </c>
      <c r="AL48">
        <f t="shared" si="56"/>
        <v>0</v>
      </c>
      <c r="AM48">
        <f t="shared" si="70"/>
        <v>11</v>
      </c>
      <c r="AN48">
        <f t="shared" si="57"/>
        <v>5</v>
      </c>
      <c r="AO48">
        <f t="shared" si="58"/>
        <v>6</v>
      </c>
      <c r="AP48">
        <f t="shared" si="71"/>
        <v>8</v>
      </c>
      <c r="AQ48">
        <f t="shared" si="72"/>
        <v>3</v>
      </c>
      <c r="AR48">
        <f t="shared" si="59"/>
        <v>4</v>
      </c>
      <c r="AS48">
        <f t="shared" si="60"/>
        <v>1</v>
      </c>
      <c r="AT48">
        <f t="shared" si="61"/>
        <v>4</v>
      </c>
      <c r="AU48">
        <f t="shared" si="62"/>
        <v>2</v>
      </c>
      <c r="AV48">
        <f t="shared" si="63"/>
        <v>2</v>
      </c>
      <c r="AW48">
        <f t="shared" si="64"/>
        <v>3</v>
      </c>
      <c r="AX48">
        <f t="shared" si="65"/>
        <v>6</v>
      </c>
      <c r="AY48">
        <f t="shared" si="66"/>
        <v>10</v>
      </c>
      <c r="AZ48">
        <f t="shared" si="67"/>
        <v>4</v>
      </c>
      <c r="BA48">
        <f t="shared" si="68"/>
        <v>6</v>
      </c>
      <c r="BB48">
        <f t="shared" si="73"/>
        <v>2</v>
      </c>
      <c r="BC48">
        <f t="shared" si="73"/>
        <v>4</v>
      </c>
      <c r="BD48">
        <f t="shared" si="74"/>
        <v>16</v>
      </c>
      <c r="BE48">
        <f t="shared" si="75"/>
        <v>10</v>
      </c>
      <c r="BF48">
        <f t="shared" si="76"/>
        <v>6</v>
      </c>
      <c r="BG48">
        <f t="shared" si="77"/>
        <v>3</v>
      </c>
      <c r="BH48">
        <f t="shared" si="77"/>
        <v>3.3333333333333335</v>
      </c>
      <c r="BI48">
        <f t="shared" si="78"/>
        <v>2</v>
      </c>
      <c r="BJ48">
        <f t="shared" si="78"/>
        <v>2</v>
      </c>
      <c r="BK48">
        <f t="shared" si="79"/>
        <v>2.6666666666666665</v>
      </c>
      <c r="BL48">
        <f t="shared" si="80"/>
        <v>1.6666666666666667</v>
      </c>
    </row>
    <row r="49" spans="1:64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2"/>
    </row>
    <row r="50" spans="1:64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</row>
    <row r="51" spans="1:64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1" t="s">
        <v>184</v>
      </c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1:64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AI52">
        <f>COUNTIFS($L$2:$L$105, AH52, $E$2:$E$105, 1) + COUNTIFS($M$2:$M$105, AH52, $E$2:$E$105, 1)</f>
        <v>0</v>
      </c>
      <c r="AJ52">
        <f>COUNTIFS($L$2:$L$105, AH52, $E$2:$E$105, 2) + COUNTIFS($M$2:$M$105, AH52, $E$2:$E$105, 2)</f>
        <v>0</v>
      </c>
      <c r="AK52">
        <f>COUNTIFS($L$2:$L$105, AH52, $E$2:$E$105, 3) + COUNTIFS($M$2:$M$105, AH52, $E$2:$E$105, 3)</f>
        <v>0</v>
      </c>
      <c r="AL52">
        <f>COUNTIFS($L$2:$L$105, AH52, $E$2:$E$105, 4) + COUNTIFS($M$2:$M$105, AH52, $E$2:$E$105, 4)</f>
        <v>0</v>
      </c>
      <c r="AM52">
        <f>AI52+AJ52+AK52+AL52</f>
        <v>0</v>
      </c>
      <c r="AN52">
        <f>COUNTIF($M$2:$M$105, AH52)</f>
        <v>0</v>
      </c>
      <c r="AO52">
        <f>COUNTIF($L$2:$L$105, AH52)</f>
        <v>0</v>
      </c>
      <c r="AP52">
        <f>AR52+AT52</f>
        <v>0</v>
      </c>
      <c r="AQ52">
        <f>AM52-AP52</f>
        <v>0</v>
      </c>
      <c r="AR52">
        <f>SUMPRODUCT(($M$2:$M$105=AH52)*($T$2:$T$105&gt;$S$2:$S$105))</f>
        <v>0</v>
      </c>
      <c r="AS52">
        <f>SUMPRODUCT(($M$2:$M$105=AH52)*($T$2:$T$105&lt;$S$2:$S$105))</f>
        <v>0</v>
      </c>
      <c r="AT52">
        <f>SUMPRODUCT(($L$2:$L$105=AH52)*($T$2:$T$105&lt;$S$2:$S$105))</f>
        <v>0</v>
      </c>
      <c r="AU52">
        <f>SUMPRODUCT(($L$2:$L$105=AH52)*($T$2:$T$105&gt;$S$2:$S$105))</f>
        <v>0</v>
      </c>
      <c r="AV52">
        <f>COUNTIFS($M$2:$M$105,AH52,$E$2:$E$105,3)</f>
        <v>0</v>
      </c>
      <c r="AW52">
        <f>COUNTIFS($L$2:$L$105,AH52,$E$2:$E$105,3)</f>
        <v>0</v>
      </c>
      <c r="AX52">
        <f>SUMIFS($T$2:$T$105, $M$2:$M$105, AH52,$E$2:$E$105, 3)</f>
        <v>0</v>
      </c>
      <c r="AY52">
        <f>SUMIFS($S$2:$S$105, $L$2:$L$105, AH52,$E$2:$E$105, 3)</f>
        <v>0</v>
      </c>
      <c r="AZ52">
        <f>SUMIFS($S$2:$S$105, $M$2:$M$105, AH52,$E$2:$E$105, 3)</f>
        <v>0</v>
      </c>
      <c r="BA52">
        <f>SUMIFS($T$2:$T$105, $L$2:$L$105, AH52,$E$2:$E$105, 3)</f>
        <v>0</v>
      </c>
      <c r="BB52">
        <f t="shared" ref="BB52:BC55" si="83">AX52-AZ52</f>
        <v>0</v>
      </c>
      <c r="BC52">
        <f t="shared" si="83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4">AX52/AV52</f>
        <v>#DIV/0!</v>
      </c>
      <c r="BH52" t="e">
        <f t="shared" si="84"/>
        <v>#DIV/0!</v>
      </c>
      <c r="BI52" t="e">
        <f t="shared" ref="BI52:BJ55" si="85">AZ52/AV52</f>
        <v>#DIV/0!</v>
      </c>
      <c r="BJ52" t="e">
        <f t="shared" si="85"/>
        <v>#DIV/0!</v>
      </c>
      <c r="BK52" t="e">
        <f>BD52/AI52</f>
        <v>#DIV/0!</v>
      </c>
      <c r="BL52" t="e">
        <f>BE52/AI52</f>
        <v>#DIV/0!</v>
      </c>
    </row>
    <row r="53" spans="1:64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1" t="s">
        <v>185</v>
      </c>
      <c r="AI53">
        <f>COUNTIFS($L$2:$L$105, AH53, $E$2:$E$105, 1) + COUNTIFS($M$2:$M$105, AH53, $E$2:$E$105, 1)</f>
        <v>0</v>
      </c>
      <c r="AJ53">
        <f>COUNTIFS($L$2:$L$105, AH53, $E$2:$E$105, 2) + COUNTIFS($M$2:$M$105, AH53, $E$2:$E$105, 2)</f>
        <v>0</v>
      </c>
      <c r="AK53">
        <f>COUNTIFS($L$2:$L$105, AH53, $E$2:$E$105, 3) + COUNTIFS($M$2:$M$105, AH53, $E$2:$E$105, 3)</f>
        <v>0</v>
      </c>
      <c r="AL53">
        <f>COUNTIFS($L$2:$L$105, AH53, $E$2:$E$105, 4) + COUNTIFS($M$2:$M$105, AH53, $E$2:$E$105, 4)</f>
        <v>0</v>
      </c>
      <c r="AM53">
        <f t="shared" ref="AM53:AM55" si="86">AI53+AJ53+AK53+AL53</f>
        <v>0</v>
      </c>
      <c r="AN53">
        <f>COUNTIF($M$2:$M$105, AH53)</f>
        <v>0</v>
      </c>
      <c r="AO53">
        <f>COUNTIF($L$2:$L$105, AH53)</f>
        <v>0</v>
      </c>
      <c r="AP53">
        <f t="shared" ref="AP53:AP55" si="87">AR53+AT53</f>
        <v>0</v>
      </c>
      <c r="AQ53">
        <f t="shared" ref="AQ53:AQ55" si="88">AM53-AP53</f>
        <v>0</v>
      </c>
      <c r="AR53">
        <f>SUMPRODUCT(($M$2:$M$105=AH53)*($T$2:$T$105&gt;$S$2:$S$105))</f>
        <v>0</v>
      </c>
      <c r="AS53">
        <f>SUMPRODUCT(($M$2:$M$105=AH53)*($T$2:$T$105&lt;$S$2:$S$105))</f>
        <v>0</v>
      </c>
      <c r="AT53">
        <f>SUMPRODUCT(($L$2:$L$105=AH53)*($T$2:$T$105&lt;$S$2:$S$105))</f>
        <v>0</v>
      </c>
      <c r="AU53">
        <f>SUMPRODUCT(($L$2:$L$105=AH53)*($T$2:$T$105&gt;$S$2:$S$105))</f>
        <v>0</v>
      </c>
      <c r="AV53">
        <f>COUNTIFS($M$2:$M$105,AH53,$E$2:$E$105,3)</f>
        <v>0</v>
      </c>
      <c r="AW53">
        <f>COUNTIFS($L$2:$L$105,AH53,$E$2:$E$105,3)</f>
        <v>0</v>
      </c>
      <c r="AX53">
        <f>SUMIFS($T$2:$T$105, $M$2:$M$105, AH53,$E$2:$E$105, 3)</f>
        <v>0</v>
      </c>
      <c r="AY53">
        <f>SUMIFS($S$2:$S$105, $L$2:$L$105, AH53,$E$2:$E$105, 3)</f>
        <v>0</v>
      </c>
      <c r="AZ53">
        <f>SUMIFS($S$2:$S$105, $M$2:$M$105, AH53,$E$2:$E$105, 3)</f>
        <v>0</v>
      </c>
      <c r="BA53">
        <f>SUMIFS($T$2:$T$105, $L$2:$L$105, AH53,$E$2:$E$105, 3)</f>
        <v>0</v>
      </c>
      <c r="BB53">
        <f t="shared" si="83"/>
        <v>0</v>
      </c>
      <c r="BC53">
        <f t="shared" si="83"/>
        <v>0</v>
      </c>
      <c r="BD53">
        <f t="shared" ref="BD53:BD55" si="89">AX53+AY53</f>
        <v>0</v>
      </c>
      <c r="BE53">
        <f t="shared" ref="BE53:BE55" si="90">AZ53+BA53</f>
        <v>0</v>
      </c>
      <c r="BF53">
        <f t="shared" ref="BF53:BF55" si="91">(AX53+AY53)-(AZ53+BA53)</f>
        <v>0</v>
      </c>
      <c r="BG53" t="e">
        <f t="shared" si="84"/>
        <v>#DIV/0!</v>
      </c>
      <c r="BH53" t="e">
        <f t="shared" si="84"/>
        <v>#DIV/0!</v>
      </c>
      <c r="BI53" t="e">
        <f t="shared" si="85"/>
        <v>#DIV/0!</v>
      </c>
      <c r="BJ53" t="e">
        <f t="shared" si="85"/>
        <v>#DIV/0!</v>
      </c>
      <c r="BK53" t="e">
        <f t="shared" ref="BK53:BK55" si="92">BD53/AI53</f>
        <v>#DIV/0!</v>
      </c>
      <c r="BL53" t="e">
        <f t="shared" ref="BL53:BL55" si="93">BE53/AI53</f>
        <v>#DIV/0!</v>
      </c>
    </row>
    <row r="54" spans="1:64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AI54">
        <f>COUNTIFS($L$2:$L$105, AH54, $E$2:$E$105, 1) + COUNTIFS($M$2:$M$105, AH54, $E$2:$E$105, 1)</f>
        <v>0</v>
      </c>
      <c r="AJ54">
        <f>COUNTIFS($L$2:$L$105, AH54, $E$2:$E$105, 2) + COUNTIFS($M$2:$M$105, AH54, $E$2:$E$105, 2)</f>
        <v>0</v>
      </c>
      <c r="AK54">
        <f>COUNTIFS($L$2:$L$105, AH54, $E$2:$E$105, 3) + COUNTIFS($M$2:$M$105, AH54, $E$2:$E$105, 3)</f>
        <v>0</v>
      </c>
      <c r="AL54">
        <f>COUNTIFS($L$2:$L$105, AH54, $E$2:$E$105, 4) + COUNTIFS($M$2:$M$105, AH54, $E$2:$E$105, 4)</f>
        <v>0</v>
      </c>
      <c r="AM54">
        <f t="shared" si="86"/>
        <v>0</v>
      </c>
      <c r="AN54">
        <f>COUNTIF($M$2:$M$105, AH54)</f>
        <v>0</v>
      </c>
      <c r="AO54">
        <f>COUNTIF($L$2:$L$105, AH54)</f>
        <v>0</v>
      </c>
      <c r="AP54">
        <f t="shared" si="87"/>
        <v>0</v>
      </c>
      <c r="AQ54">
        <f t="shared" si="88"/>
        <v>0</v>
      </c>
      <c r="AR54">
        <f>SUMPRODUCT(($M$2:$M$105=AH54)*($T$2:$T$105&gt;$S$2:$S$105))</f>
        <v>0</v>
      </c>
      <c r="AS54">
        <f>SUMPRODUCT(($M$2:$M$105=AH54)*($T$2:$T$105&lt;$S$2:$S$105))</f>
        <v>0</v>
      </c>
      <c r="AT54">
        <f>SUMPRODUCT(($L$2:$L$105=AH54)*($T$2:$T$105&lt;$S$2:$S$105))</f>
        <v>0</v>
      </c>
      <c r="AU54">
        <f>SUMPRODUCT(($L$2:$L$105=AH54)*($T$2:$T$105&gt;$S$2:$S$105))</f>
        <v>0</v>
      </c>
      <c r="AV54">
        <f>COUNTIFS($M$2:$M$105,AH54,$E$2:$E$105,3)</f>
        <v>0</v>
      </c>
      <c r="AW54">
        <f>COUNTIFS($L$2:$L$105,AH54,$E$2:$E$105,3)</f>
        <v>0</v>
      </c>
      <c r="AX54">
        <f>SUMIFS($T$2:$T$105, $M$2:$M$105, AH54,$E$2:$E$105, 3)</f>
        <v>0</v>
      </c>
      <c r="AY54">
        <f>SUMIFS($S$2:$S$105, $L$2:$L$105, AH54,$E$2:$E$105, 3)</f>
        <v>0</v>
      </c>
      <c r="AZ54">
        <f>SUMIFS($S$2:$S$105, $M$2:$M$105, AH54,$E$2:$E$105, 3)</f>
        <v>0</v>
      </c>
      <c r="BA54">
        <f>SUMIFS($T$2:$T$105, $L$2:$L$105, AH54,$E$2:$E$105, 3)</f>
        <v>0</v>
      </c>
      <c r="BB54">
        <f t="shared" si="83"/>
        <v>0</v>
      </c>
      <c r="BC54">
        <f t="shared" si="83"/>
        <v>0</v>
      </c>
      <c r="BD54">
        <f t="shared" si="89"/>
        <v>0</v>
      </c>
      <c r="BE54">
        <f t="shared" si="90"/>
        <v>0</v>
      </c>
      <c r="BF54">
        <f t="shared" si="91"/>
        <v>0</v>
      </c>
      <c r="BG54" t="e">
        <f t="shared" si="84"/>
        <v>#DIV/0!</v>
      </c>
      <c r="BH54" t="e">
        <f t="shared" si="84"/>
        <v>#DIV/0!</v>
      </c>
      <c r="BI54" t="e">
        <f t="shared" si="85"/>
        <v>#DIV/0!</v>
      </c>
      <c r="BJ54" t="e">
        <f t="shared" si="85"/>
        <v>#DIV/0!</v>
      </c>
      <c r="BK54" t="e">
        <f t="shared" si="92"/>
        <v>#DIV/0!</v>
      </c>
      <c r="BL54" t="e">
        <f t="shared" si="93"/>
        <v>#DIV/0!</v>
      </c>
    </row>
    <row r="55" spans="1:64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1" t="s">
        <v>189</v>
      </c>
      <c r="AH55" t="s">
        <v>52</v>
      </c>
      <c r="AI55">
        <f>COUNTIFS($L$2:$L$105, AH55, $E$2:$E$105, 1) + COUNTIFS($M$2:$M$105, AH55, $E$2:$E$105, 1)</f>
        <v>6</v>
      </c>
      <c r="AJ55">
        <f>COUNTIFS($L$2:$L$105, AH55, $E$2:$E$105, 2) + COUNTIFS($M$2:$M$105, AH55, $E$2:$E$105, 2)</f>
        <v>5</v>
      </c>
      <c r="AK55">
        <f>COUNTIFS($L$2:$L$105, AH55, $E$2:$E$105, 3) + COUNTIFS($M$2:$M$105, AH55, $E$2:$E$105, 3)</f>
        <v>0</v>
      </c>
      <c r="AL55">
        <f>COUNTIFS($L$2:$L$105, AH55, $E$2:$E$105, 4) + COUNTIFS($M$2:$M$105, AH55, $E$2:$E$105, 4)</f>
        <v>0</v>
      </c>
      <c r="AM55">
        <f t="shared" si="86"/>
        <v>11</v>
      </c>
      <c r="AN55">
        <f>COUNTIF($M$2:$M$105, AH55)</f>
        <v>5</v>
      </c>
      <c r="AO55">
        <f>COUNTIF($L$2:$L$105, AH55)</f>
        <v>6</v>
      </c>
      <c r="AP55">
        <f t="shared" si="87"/>
        <v>8</v>
      </c>
      <c r="AQ55">
        <f t="shared" si="88"/>
        <v>3</v>
      </c>
      <c r="AR55">
        <f>SUMPRODUCT(($M$2:$M$105=AH55)*($T$2:$T$105&gt;$S$2:$S$105))</f>
        <v>4</v>
      </c>
      <c r="AS55">
        <f>SUMPRODUCT(($M$2:$M$105=AH55)*($T$2:$T$105&lt;$S$2:$S$105))</f>
        <v>1</v>
      </c>
      <c r="AT55">
        <f>SUMPRODUCT(($L$2:$L$105=AH55)*($T$2:$T$105&lt;$S$2:$S$105))</f>
        <v>4</v>
      </c>
      <c r="AU55">
        <f>SUMPRODUCT(($L$2:$L$105=AH55)*($T$2:$T$105&gt;$S$2:$S$105))</f>
        <v>2</v>
      </c>
      <c r="AV55">
        <f>COUNTIFS($M$2:$M$105,AH55,$E$2:$E$105,3)</f>
        <v>0</v>
      </c>
      <c r="AW55">
        <f>COUNTIFS($L$2:$L$105,AH55,$E$2:$E$105,3)</f>
        <v>0</v>
      </c>
      <c r="AX55">
        <f>SUMIFS($T$2:$T$105, $M$2:$M$105, AH55,$E$2:$E$105, 3)</f>
        <v>0</v>
      </c>
      <c r="AY55">
        <f>SUMIFS($S$2:$S$105, $L$2:$L$105, AH55,$E$2:$E$105, 3)</f>
        <v>0</v>
      </c>
      <c r="AZ55">
        <f>SUMIFS($S$2:$S$105, $M$2:$M$105, AH55,$E$2:$E$105, 3)</f>
        <v>0</v>
      </c>
      <c r="BA55">
        <f>SUMIFS($T$2:$T$105, $L$2:$L$105, AH55,$E$2:$E$105, 3)</f>
        <v>0</v>
      </c>
      <c r="BB55">
        <f t="shared" si="83"/>
        <v>0</v>
      </c>
      <c r="BC55">
        <f t="shared" si="83"/>
        <v>0</v>
      </c>
      <c r="BD55">
        <f t="shared" si="89"/>
        <v>0</v>
      </c>
      <c r="BE55">
        <f t="shared" si="90"/>
        <v>0</v>
      </c>
      <c r="BF55">
        <f t="shared" si="91"/>
        <v>0</v>
      </c>
      <c r="BG55" t="e">
        <f t="shared" si="84"/>
        <v>#DIV/0!</v>
      </c>
      <c r="BH55" t="e">
        <f t="shared" si="84"/>
        <v>#DIV/0!</v>
      </c>
      <c r="BI55" t="e">
        <f t="shared" si="85"/>
        <v>#DIV/0!</v>
      </c>
      <c r="BJ55" t="e">
        <f t="shared" si="85"/>
        <v>#DIV/0!</v>
      </c>
      <c r="BK55">
        <f t="shared" si="92"/>
        <v>0</v>
      </c>
      <c r="BL55">
        <f t="shared" si="93"/>
        <v>0</v>
      </c>
    </row>
    <row r="56" spans="1:64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t="s">
        <v>188</v>
      </c>
    </row>
    <row r="57" spans="1:64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1"/>
    </row>
    <row r="58" spans="1:64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1:64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1" t="s">
        <v>187</v>
      </c>
      <c r="AI59">
        <f>COUNTIFS($L$2:$L$105, AH59, $E$2:$E$105, 1) + COUNTIFS($M$2:$M$105, AH59, $E$2:$E$105, 1)</f>
        <v>0</v>
      </c>
      <c r="AJ59">
        <f>COUNTIFS($L$2:$L$105, AH59, $E$2:$E$105, 2) + COUNTIFS($M$2:$M$105, AH59, $E$2:$E$105, 2)</f>
        <v>0</v>
      </c>
      <c r="AK59">
        <f>COUNTIFS($L$2:$L$105, AH59, $E$2:$E$105, 3) + COUNTIFS($M$2:$M$105, AH59, $E$2:$E$105, 3)</f>
        <v>0</v>
      </c>
      <c r="AL59">
        <f>COUNTIFS($L$2:$L$105, AH59, $E$2:$E$105, 4) + COUNTIFS($M$2:$M$105, AH59, $E$2:$E$105, 4)</f>
        <v>0</v>
      </c>
      <c r="AM59">
        <f>AI59+AJ59+AK59+AL59</f>
        <v>0</v>
      </c>
      <c r="AN59">
        <f>COUNTIF($M$2:$M$105, AH59)</f>
        <v>0</v>
      </c>
      <c r="AO59">
        <f>COUNTIF($L$2:$L$105, AH59)</f>
        <v>0</v>
      </c>
      <c r="AP59">
        <f>AR59+AT59</f>
        <v>0</v>
      </c>
      <c r="AQ59">
        <f>AM59-AP59</f>
        <v>0</v>
      </c>
      <c r="AR59">
        <f>SUMPRODUCT(($M$2:$M$105=AH59)*($T$2:$T$105&gt;$S$2:$S$105))</f>
        <v>0</v>
      </c>
      <c r="AS59">
        <f>SUMPRODUCT(($M$2:$M$105=AH59)*($T$2:$T$105&lt;$S$2:$S$105))</f>
        <v>0</v>
      </c>
      <c r="AT59">
        <f>SUMPRODUCT(($L$2:$L$105=AH59)*($T$2:$T$105&lt;$S$2:$S$105))</f>
        <v>0</v>
      </c>
      <c r="AU59">
        <f>SUMPRODUCT(($L$2:$L$105=AH59)*($T$2:$T$105&gt;$S$2:$S$105))</f>
        <v>0</v>
      </c>
      <c r="AV59">
        <f>COUNTIFS($M$2:$M$105,AH59,$E$2:$E$105,4)</f>
        <v>0</v>
      </c>
      <c r="AW59">
        <f>COUNTIFS($L$2:$L$105,AH59,$E$2:$E$105,4)</f>
        <v>0</v>
      </c>
      <c r="AX59">
        <f>SUMIFS($T$2:$T$105, $M$2:$M$105, AH59,$E$2:$E$105, 4)</f>
        <v>0</v>
      </c>
      <c r="AY59">
        <f>SUMIFS($S$2:$S$105, $L$2:$L$105, AH59,$E$2:$E$105, 4)</f>
        <v>0</v>
      </c>
      <c r="AZ59">
        <f>SUMIFS($S$2:$S$105, $M$2:$M$105, AH59,$E$2:$E$105, 4)</f>
        <v>0</v>
      </c>
      <c r="BA59">
        <f>SUMIFS($T$2:$T$105, $L$2:$L$105, AH59,$E$2:$E$105, 4)</f>
        <v>0</v>
      </c>
      <c r="BB59">
        <f t="shared" ref="BB59:BC60" si="95">AX59-AZ59</f>
        <v>0</v>
      </c>
      <c r="BC59">
        <f t="shared" si="95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96">AX59/AV59</f>
        <v>#DIV/0!</v>
      </c>
      <c r="BH59" t="e">
        <f t="shared" si="96"/>
        <v>#DIV/0!</v>
      </c>
      <c r="BI59" t="e">
        <f t="shared" ref="BI59:BJ60" si="97">AZ59/AV59</f>
        <v>#DIV/0!</v>
      </c>
      <c r="BJ59" t="e">
        <f t="shared" si="97"/>
        <v>#DIV/0!</v>
      </c>
      <c r="BK59" t="e">
        <f>BD59/AI59</f>
        <v>#DIV/0!</v>
      </c>
      <c r="BL59" t="e">
        <f>BE59/AI59</f>
        <v>#DIV/0!</v>
      </c>
    </row>
    <row r="60" spans="1:64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AI60">
        <f>COUNTIFS($L$2:$L$105, AH60, $E$2:$E$105, 1) + COUNTIFS($M$2:$M$105, AH60, $E$2:$E$105, 1)</f>
        <v>0</v>
      </c>
      <c r="AJ60">
        <f>COUNTIFS($L$2:$L$105, AH60, $E$2:$E$105, 2) + COUNTIFS($M$2:$M$105, AH60, $E$2:$E$105, 2)</f>
        <v>0</v>
      </c>
      <c r="AK60">
        <f>COUNTIFS($L$2:$L$105, AH60, $E$2:$E$105, 3) + COUNTIFS($M$2:$M$105, AH60, $E$2:$E$105, 3)</f>
        <v>0</v>
      </c>
      <c r="AL60">
        <f>COUNTIFS($L$2:$L$105, AH60, $E$2:$E$105, 4) + COUNTIFS($M$2:$M$105, AH60, $E$2:$E$105, 4)</f>
        <v>0</v>
      </c>
      <c r="AM60">
        <f t="shared" ref="AM60" si="98">AI60+AJ60+AK60+AL60</f>
        <v>0</v>
      </c>
      <c r="AN60">
        <f>COUNTIF($M$2:$M$105, AH60)</f>
        <v>0</v>
      </c>
      <c r="AO60">
        <f>COUNTIF($L$2:$L$105, AH60)</f>
        <v>0</v>
      </c>
      <c r="AP60">
        <f>AR60+AT60</f>
        <v>0</v>
      </c>
      <c r="AQ60">
        <f>AM60-AP60</f>
        <v>0</v>
      </c>
      <c r="AR60">
        <f>SUMPRODUCT(($M$2:$M$105=AH60)*($T$2:$T$105&gt;$S$2:$S$105))</f>
        <v>0</v>
      </c>
      <c r="AS60">
        <f>SUMPRODUCT(($M$2:$M$105=AH60)*($T$2:$T$105&lt;$S$2:$S$105))</f>
        <v>0</v>
      </c>
      <c r="AT60">
        <f>SUMPRODUCT(($L$2:$L$105=AH60)*($T$2:$T$105&lt;$S$2:$S$105))</f>
        <v>0</v>
      </c>
      <c r="AU60">
        <f>SUMPRODUCT(($L$2:$L$105=AH60)*($T$2:$T$105&gt;$S$2:$S$105))</f>
        <v>0</v>
      </c>
      <c r="AV60">
        <f>COUNTIFS($M$2:$M$105,AH60,$E$2:$E$105,4)</f>
        <v>0</v>
      </c>
      <c r="AW60">
        <f>COUNTIFS($L$2:$L$105,AH60,$E$2:$E$105,4)</f>
        <v>0</v>
      </c>
      <c r="AX60">
        <f>SUMIFS($T$2:$T$105, $M$2:$M$105, AH60,$E$2:$E$105, 4)</f>
        <v>0</v>
      </c>
      <c r="AY60">
        <f>SUMIFS($S$2:$S$105, $L$2:$L$105, AH60,$E$2:$E$105, 4)</f>
        <v>0</v>
      </c>
      <c r="AZ60">
        <f>SUMIFS($S$2:$S$105, $M$2:$M$105, AH60,$E$2:$E$105, 4)</f>
        <v>0</v>
      </c>
      <c r="BA60">
        <f>SUMIFS($T$2:$T$105, $L$2:$L$105, AH60,$E$2:$E$105, 4)</f>
        <v>0</v>
      </c>
      <c r="BB60">
        <f t="shared" si="95"/>
        <v>0</v>
      </c>
      <c r="BC60">
        <f t="shared" si="95"/>
        <v>0</v>
      </c>
      <c r="BD60">
        <f t="shared" ref="BD60" si="99">AX60+AY60</f>
        <v>0</v>
      </c>
      <c r="BE60">
        <f t="shared" ref="BE60" si="100">AZ60+BA60</f>
        <v>0</v>
      </c>
      <c r="BF60">
        <f t="shared" ref="BF60" si="101">(AX60+AY60)-(AZ60+BA60)</f>
        <v>0</v>
      </c>
      <c r="BG60" t="e">
        <f t="shared" si="96"/>
        <v>#DIV/0!</v>
      </c>
      <c r="BH60" t="e">
        <f t="shared" si="96"/>
        <v>#DIV/0!</v>
      </c>
      <c r="BI60" t="e">
        <f t="shared" si="97"/>
        <v>#DIV/0!</v>
      </c>
      <c r="BJ60" t="e">
        <f t="shared" si="97"/>
        <v>#DIV/0!</v>
      </c>
      <c r="BK60" t="e">
        <f t="shared" ref="BK60" si="102">BD60/AI60</f>
        <v>#DIV/0!</v>
      </c>
      <c r="BL60" t="e">
        <f t="shared" ref="BL60" si="103">BE60/AI60</f>
        <v>#DIV/0!</v>
      </c>
    </row>
    <row r="61" spans="1:64" x14ac:dyDescent="0.25">
      <c r="A61" s="1" t="str">
        <f t="shared" ref="A61:A74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1"/>
    </row>
    <row r="62" spans="1:64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</row>
    <row r="63" spans="1:64" x14ac:dyDescent="0.25">
      <c r="A63" s="1" t="str">
        <f t="shared" si="104"/>
        <v>Monday</v>
      </c>
      <c r="B63" s="12">
        <v>45789</v>
      </c>
      <c r="C63" s="24">
        <v>0.9375</v>
      </c>
      <c r="D63" s="12" t="s">
        <v>41</v>
      </c>
      <c r="E63" s="3">
        <v>2</v>
      </c>
      <c r="F63" s="4" t="s">
        <v>57</v>
      </c>
      <c r="G63" s="3">
        <v>4</v>
      </c>
      <c r="H63" s="3" t="s">
        <v>51</v>
      </c>
      <c r="I63" s="3" t="s">
        <v>52</v>
      </c>
      <c r="J63" s="3">
        <v>1</v>
      </c>
      <c r="K63" s="3">
        <v>3</v>
      </c>
      <c r="L63" s="3" t="s">
        <v>51</v>
      </c>
      <c r="M63" s="3" t="s">
        <v>52</v>
      </c>
      <c r="N63" s="2" t="str">
        <f t="shared" si="52"/>
        <v>VGK</v>
      </c>
      <c r="O63" s="2">
        <v>4</v>
      </c>
      <c r="P63" s="2">
        <v>3</v>
      </c>
      <c r="Q63" s="2" t="s">
        <v>160</v>
      </c>
      <c r="R63" s="12">
        <v>45789</v>
      </c>
      <c r="S63" s="2">
        <v>0</v>
      </c>
      <c r="T63" s="2">
        <v>3</v>
      </c>
      <c r="U63" s="2">
        <v>0</v>
      </c>
      <c r="V63" s="2">
        <f t="shared" si="105"/>
        <v>0</v>
      </c>
      <c r="W63" s="5" t="str">
        <f t="shared" si="82"/>
        <v>EDM</v>
      </c>
      <c r="X63" s="2">
        <f>IF(ISBLANK(Table2[[#This Row],[OTROUNDNUM]]), "", Table2[[#This Row],[PAWAYSCORE]]-Table2[[#This Row],[AAWAYSCORE]])</f>
        <v>4</v>
      </c>
      <c r="Y63" s="2">
        <f>IF(ISBLANK(Table2[[#This Row],[OTROUNDNUM]]), "", Table2[[#This Row],[PHOMESCORE]]-Table2[[#This Row],[AHOMESCORE]])</f>
        <v>0</v>
      </c>
      <c r="Z63" s="1"/>
    </row>
    <row r="64" spans="1:64" x14ac:dyDescent="0.25">
      <c r="A64" s="1" t="str">
        <f t="shared" si="104"/>
        <v>Tuesday</v>
      </c>
      <c r="B64" s="7">
        <v>45790</v>
      </c>
      <c r="C64" s="23">
        <v>0.875</v>
      </c>
      <c r="D64" s="7" t="s">
        <v>41</v>
      </c>
      <c r="E64" s="8">
        <v>2</v>
      </c>
      <c r="F64" s="9" t="s">
        <v>56</v>
      </c>
      <c r="G64" s="8">
        <v>4</v>
      </c>
      <c r="H64" s="8" t="s">
        <v>43</v>
      </c>
      <c r="I64" s="8" t="s">
        <v>50</v>
      </c>
      <c r="J64" s="8">
        <v>1</v>
      </c>
      <c r="K64" s="8">
        <v>3</v>
      </c>
      <c r="L64" s="8" t="s">
        <v>43</v>
      </c>
      <c r="M64" s="8" t="s">
        <v>50</v>
      </c>
      <c r="N64" s="5" t="str">
        <f t="shared" si="52"/>
        <v>DAL</v>
      </c>
      <c r="O64" s="5">
        <v>2</v>
      </c>
      <c r="P64" s="5">
        <v>4</v>
      </c>
      <c r="Q64" s="5" t="s">
        <v>160</v>
      </c>
      <c r="R64" s="7">
        <v>45790</v>
      </c>
      <c r="S64" s="5">
        <v>1</v>
      </c>
      <c r="T64" s="5">
        <v>3</v>
      </c>
      <c r="U64" s="5">
        <v>0</v>
      </c>
      <c r="V64" s="5">
        <f t="shared" si="105"/>
        <v>1</v>
      </c>
      <c r="W64" s="5" t="str">
        <f t="shared" si="82"/>
        <v>DAL</v>
      </c>
      <c r="X64" s="5">
        <f>IF(ISBLANK(Table2[[#This Row],[OTROUNDNUM]]), "", Table2[[#This Row],[PAWAYSCORE]]-Table2[[#This Row],[AAWAYSCORE]])</f>
        <v>1</v>
      </c>
      <c r="Y64" s="5">
        <f>IF(ISBLANK(Table2[[#This Row],[OTROUNDNUM]]), "", Table2[[#This Row],[PHOMESCORE]]-Table2[[#This Row],[AHOMESCORE]])</f>
        <v>1</v>
      </c>
    </row>
    <row r="65" spans="1:31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4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</row>
    <row r="66" spans="1:31" x14ac:dyDescent="0.25">
      <c r="A66" t="str">
        <f t="shared" si="104"/>
        <v>Wednesday</v>
      </c>
      <c r="B66" s="7">
        <v>45791</v>
      </c>
      <c r="C66" s="23">
        <v>0.9375</v>
      </c>
      <c r="D66" s="7" t="s">
        <v>41</v>
      </c>
      <c r="E66" s="8">
        <v>2</v>
      </c>
      <c r="F66" s="9" t="s">
        <v>57</v>
      </c>
      <c r="G66" s="8">
        <v>5</v>
      </c>
      <c r="H66" s="3" t="s">
        <v>51</v>
      </c>
      <c r="I66" s="3" t="s">
        <v>52</v>
      </c>
      <c r="J66" s="3">
        <v>1</v>
      </c>
      <c r="K66" s="3">
        <v>4</v>
      </c>
      <c r="L66" s="5" t="s">
        <v>52</v>
      </c>
      <c r="M66" s="5" t="s">
        <v>51</v>
      </c>
      <c r="N66" s="5" t="str">
        <f t="shared" si="106"/>
        <v>VGK</v>
      </c>
      <c r="O66" s="5">
        <v>4</v>
      </c>
      <c r="P66" s="5">
        <v>5</v>
      </c>
      <c r="Q66" s="5" t="s">
        <v>160</v>
      </c>
      <c r="R66" s="7">
        <v>45791</v>
      </c>
      <c r="S66" s="5">
        <v>1</v>
      </c>
      <c r="T66" s="5">
        <v>0</v>
      </c>
      <c r="U66" s="5">
        <v>1</v>
      </c>
      <c r="V66" s="5">
        <f t="shared" si="105"/>
        <v>0</v>
      </c>
      <c r="W66" s="5" t="str">
        <f t="shared" si="82"/>
        <v>EDM</v>
      </c>
      <c r="X66" s="5">
        <f>IF(ISBLANK(Table2[[#This Row],[OTROUNDNUM]]), "", Table2[[#This Row],[PAWAYSCORE]]-Table2[[#This Row],[AAWAYSCORE]])</f>
        <v>3</v>
      </c>
      <c r="Y66" s="5">
        <f>IF(ISBLANK(Table2[[#This Row],[OTROUNDNUM]]), "", Table2[[#This Row],[PHOMESCORE]]-Table2[[#This Row],[AHOMESCORE]])</f>
        <v>5</v>
      </c>
    </row>
    <row r="67" spans="1:31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3</v>
      </c>
      <c r="L67" s="5" t="s">
        <v>18</v>
      </c>
      <c r="M67" s="5" t="s">
        <v>39</v>
      </c>
      <c r="N67" s="5" t="str">
        <f t="shared" si="106"/>
        <v>CAR</v>
      </c>
      <c r="O67" s="5">
        <v>4</v>
      </c>
      <c r="P67" s="5">
        <v>3</v>
      </c>
      <c r="Q67" s="5" t="s">
        <v>159</v>
      </c>
      <c r="R67" s="7">
        <v>45792</v>
      </c>
      <c r="S67" s="5"/>
      <c r="T67" s="5"/>
      <c r="U67" s="5"/>
      <c r="V67" s="5" t="str">
        <f t="shared" si="105"/>
        <v/>
      </c>
      <c r="W67" s="5" t="str">
        <f t="shared" si="82"/>
        <v/>
      </c>
      <c r="X67" s="5" t="str">
        <f>IF(ISBLANK(Table2[[#This Row],[OTROUNDNUM]]), "", Table2[[#This Row],[PAWAYSCORE]]-Table2[[#This Row],[AAWAYSCORE]])</f>
        <v/>
      </c>
      <c r="Y67" s="5" t="str">
        <f>IF(ISBLANK(Table2[[#This Row],[OTROUNDNUM]]), "", Table2[[#This Row],[PHOMESCORE]]-Table2[[#This Row],[AHOMESCORE]])</f>
        <v/>
      </c>
    </row>
    <row r="68" spans="1:31" x14ac:dyDescent="0.25">
      <c r="A68" t="str">
        <f t="shared" si="104"/>
        <v>Thursday</v>
      </c>
      <c r="B68" s="7">
        <v>45792</v>
      </c>
      <c r="C68" s="23">
        <v>0.9375</v>
      </c>
      <c r="D68" s="7" t="s">
        <v>41</v>
      </c>
      <c r="E68" s="8">
        <v>2</v>
      </c>
      <c r="F68" s="9" t="s">
        <v>56</v>
      </c>
      <c r="G68" s="8">
        <v>5</v>
      </c>
      <c r="H68" s="8" t="s">
        <v>43</v>
      </c>
      <c r="I68" s="8" t="s">
        <v>50</v>
      </c>
      <c r="J68" s="8">
        <v>1</v>
      </c>
      <c r="K68" s="8">
        <v>3</v>
      </c>
      <c r="L68" s="5" t="s">
        <v>50</v>
      </c>
      <c r="M68" s="5" t="s">
        <v>43</v>
      </c>
      <c r="N68" s="5" t="str">
        <f t="shared" si="106"/>
        <v>WPG</v>
      </c>
      <c r="O68" s="5">
        <v>3</v>
      </c>
      <c r="P68" s="5">
        <v>4</v>
      </c>
      <c r="Q68" s="5" t="s">
        <v>159</v>
      </c>
      <c r="R68" s="7">
        <v>45792</v>
      </c>
      <c r="S68" s="5"/>
      <c r="T68" s="5"/>
      <c r="U68" s="5"/>
      <c r="V68" s="5" t="str">
        <f t="shared" si="105"/>
        <v/>
      </c>
      <c r="W68" s="5" t="str">
        <f t="shared" si="82"/>
        <v/>
      </c>
      <c r="X68" s="5" t="str">
        <f>IF(ISBLANK(Table2[[#This Row],[OTROUNDNUM]]), "", Table2[[#This Row],[PAWAYSCORE]]-Table2[[#This Row],[AAWAYSCORE]])</f>
        <v/>
      </c>
      <c r="Y68" s="5" t="str">
        <f>IF(ISBLANK(Table2[[#This Row],[OTROUNDNUM]]), "", Table2[[#This Row],[PHOMESCORE]]-Table2[[#This Row],[AHOMESCORE]])</f>
        <v/>
      </c>
    </row>
    <row r="69" spans="1:31" x14ac:dyDescent="0.25">
      <c r="A69" t="str">
        <f t="shared" si="104"/>
        <v>Friday</v>
      </c>
      <c r="B69" s="7">
        <v>45793</v>
      </c>
      <c r="C69" s="23">
        <v>0.83333333333333337</v>
      </c>
      <c r="D69" s="7" t="s">
        <v>16</v>
      </c>
      <c r="E69" s="8">
        <v>2</v>
      </c>
      <c r="F69" s="9" t="s">
        <v>55</v>
      </c>
      <c r="G69" s="8">
        <v>6</v>
      </c>
      <c r="H69" s="3" t="s">
        <v>32</v>
      </c>
      <c r="I69" s="3" t="s">
        <v>35</v>
      </c>
      <c r="J69" s="3">
        <v>2</v>
      </c>
      <c r="K69" s="3">
        <v>3</v>
      </c>
      <c r="L69" s="3" t="s">
        <v>32</v>
      </c>
      <c r="M69" s="3" t="s">
        <v>35</v>
      </c>
      <c r="N69" s="2" t="str">
        <f t="shared" si="106"/>
        <v/>
      </c>
      <c r="O69" s="5"/>
      <c r="P69" s="5"/>
      <c r="Q69" s="5"/>
      <c r="R69" s="7"/>
      <c r="S69" s="5"/>
      <c r="T69" s="5"/>
      <c r="U69" s="5"/>
      <c r="V69" s="5" t="str">
        <f t="shared" si="105"/>
        <v/>
      </c>
      <c r="W69" s="5" t="str">
        <f t="shared" si="82"/>
        <v/>
      </c>
      <c r="X69" s="5" t="str">
        <f>IF(ISBLANK(Table2[[#This Row],[OTROUNDNUM]]), "", Table2[[#This Row],[PAWAYSCORE]]-Table2[[#This Row],[AAWAYSCORE]])</f>
        <v/>
      </c>
      <c r="Y69" s="5" t="str">
        <f>IF(ISBLANK(Table2[[#This Row],[OTROUNDNUM]]), "", Table2[[#This Row],[PHOMESCORE]]-Table2[[#This Row],[AHOMESCORE]])</f>
        <v/>
      </c>
    </row>
    <row r="70" spans="1:31" x14ac:dyDescent="0.25">
      <c r="A70" t="str">
        <f t="shared" si="104"/>
        <v>Saturday</v>
      </c>
      <c r="B70" s="7"/>
      <c r="C70" s="23"/>
      <c r="D70" s="7"/>
      <c r="H70" s="8"/>
      <c r="I70" s="8"/>
      <c r="J70" s="8"/>
      <c r="K70" s="8"/>
      <c r="L70" s="5"/>
      <c r="M70" s="5"/>
      <c r="N70" s="5" t="str">
        <f t="shared" si="106"/>
        <v/>
      </c>
      <c r="O70" s="5"/>
      <c r="P70" s="5"/>
      <c r="Q70" s="5"/>
      <c r="R70" s="7"/>
      <c r="S70" s="5"/>
      <c r="T70" s="5"/>
      <c r="U70" s="5"/>
      <c r="V70" s="5" t="str">
        <f t="shared" si="105"/>
        <v/>
      </c>
      <c r="W70" s="5" t="str">
        <f t="shared" si="82"/>
        <v/>
      </c>
      <c r="X70" s="5" t="str">
        <f>IF(ISBLANK(Table2[[#This Row],[OTROUNDNUM]]), "", Table2[[#This Row],[PAWAYSCORE]]-Table2[[#This Row],[AAWAYSCORE]])</f>
        <v/>
      </c>
      <c r="Y70" s="5" t="str">
        <f>IF(ISBLANK(Table2[[#This Row],[OTROUNDNUM]]), "", Table2[[#This Row],[PHOMESCORE]]-Table2[[#This Row],[AHOMESCORE]])</f>
        <v/>
      </c>
    </row>
    <row r="71" spans="1:31" x14ac:dyDescent="0.25">
      <c r="A71" t="str">
        <f t="shared" si="104"/>
        <v>Saturday</v>
      </c>
      <c r="B71" s="7"/>
      <c r="C71" s="23"/>
      <c r="D71" s="7"/>
      <c r="H71" s="8"/>
      <c r="I71" s="8"/>
      <c r="J71" s="8"/>
      <c r="K71" s="8"/>
      <c r="L71" s="5"/>
      <c r="M71" s="5"/>
      <c r="N71" s="5" t="str">
        <f t="shared" si="106"/>
        <v/>
      </c>
      <c r="O71" s="5"/>
      <c r="P71" s="5"/>
      <c r="Q71" s="5"/>
      <c r="R71" s="7"/>
      <c r="S71" s="5"/>
      <c r="T71" s="5"/>
      <c r="U71" s="5"/>
      <c r="V71" s="5" t="str">
        <f t="shared" ref="V71:V94" si="107">IF(ISBLANK($U71),"",IF($S71=$T71,0,IF($L71=$N71,IF($S71&gt;$T71,1,0),IF($T71&gt;$S71,1,0))))</f>
        <v/>
      </c>
      <c r="W71" s="5" t="str">
        <f t="shared" si="82"/>
        <v/>
      </c>
      <c r="X71" s="5" t="str">
        <f>IF(ISBLANK(Table2[[#This Row],[OTROUNDNUM]]), "", Table2[[#This Row],[PAWAYSCORE]]-Table2[[#This Row],[AAWAYSCORE]])</f>
        <v/>
      </c>
      <c r="Y71" s="5" t="str">
        <f>IF(ISBLANK(Table2[[#This Row],[OTROUNDNUM]]), "", Table2[[#This Row],[PHOMESCORE]]-Table2[[#This Row],[AHOMESCORE]])</f>
        <v/>
      </c>
    </row>
    <row r="72" spans="1:31" x14ac:dyDescent="0.25">
      <c r="A72" t="str">
        <f t="shared" si="104"/>
        <v>Saturday</v>
      </c>
      <c r="B72" s="7"/>
      <c r="C72" s="23"/>
      <c r="D72" s="7"/>
      <c r="H72" s="8"/>
      <c r="I72" s="8"/>
      <c r="J72" s="8"/>
      <c r="K72" s="8"/>
      <c r="L72" s="5"/>
      <c r="M72" s="5"/>
      <c r="N72" s="5" t="str">
        <f t="shared" si="106"/>
        <v/>
      </c>
      <c r="O72" s="5"/>
      <c r="P72" s="5"/>
      <c r="Q72" s="5"/>
      <c r="R72" s="7"/>
      <c r="S72" s="5"/>
      <c r="T72" s="5"/>
      <c r="U72" s="5"/>
      <c r="V72" s="5" t="str">
        <f t="shared" si="107"/>
        <v/>
      </c>
      <c r="W72" s="5" t="str">
        <f t="shared" si="82"/>
        <v/>
      </c>
      <c r="X72" s="5" t="str">
        <f>IF(ISBLANK(Table2[[#This Row],[OTROUNDNUM]]), "", Table2[[#This Row],[PAWAYSCORE]]-Table2[[#This Row],[AAWAYSCORE]])</f>
        <v/>
      </c>
      <c r="Y72" s="5" t="str">
        <f>IF(ISBLANK(Table2[[#This Row],[OTROUNDNUM]]), "", Table2[[#This Row],[PHOMESCORE]]-Table2[[#This Row],[AHOMESCORE]])</f>
        <v/>
      </c>
    </row>
    <row r="73" spans="1:31" x14ac:dyDescent="0.25">
      <c r="A73" t="str">
        <f t="shared" si="104"/>
        <v>Saturday</v>
      </c>
      <c r="B73" s="7"/>
      <c r="C73" s="23"/>
      <c r="D73" s="7"/>
      <c r="H73" s="8"/>
      <c r="I73" s="8"/>
      <c r="J73" s="8"/>
      <c r="K73" s="8"/>
      <c r="L73" s="5"/>
      <c r="M73" s="5"/>
      <c r="N73" s="5" t="str">
        <f t="shared" si="106"/>
        <v/>
      </c>
      <c r="O73" s="5"/>
      <c r="P73" s="5"/>
      <c r="Q73" s="5"/>
      <c r="R73" s="7"/>
      <c r="S73" s="5"/>
      <c r="T73" s="5"/>
      <c r="U73" s="5"/>
      <c r="V73" s="5" t="str">
        <f t="shared" si="107"/>
        <v/>
      </c>
      <c r="W73" s="5" t="str">
        <f t="shared" si="82"/>
        <v/>
      </c>
      <c r="X73" s="5" t="str">
        <f>IF(ISBLANK(Table2[[#This Row],[OTROUNDNUM]]), "", Table2[[#This Row],[PAWAYSCORE]]-Table2[[#This Row],[AAWAYSCORE]])</f>
        <v/>
      </c>
      <c r="Y73" s="5" t="str">
        <f>IF(ISBLANK(Table2[[#This Row],[OTROUNDNUM]]), "", Table2[[#This Row],[PHOMESCORE]]-Table2[[#This Row],[AHOMESCORE]])</f>
        <v/>
      </c>
    </row>
    <row r="74" spans="1:31" x14ac:dyDescent="0.25">
      <c r="A74" t="str">
        <f t="shared" si="104"/>
        <v>Saturday</v>
      </c>
      <c r="B74" s="7"/>
      <c r="C74" s="23"/>
      <c r="D74" s="7"/>
      <c r="H74" s="8"/>
      <c r="I74" s="8"/>
      <c r="J74" s="8"/>
      <c r="K74" s="8"/>
      <c r="L74" s="5"/>
      <c r="M74" s="5"/>
      <c r="N74" s="5" t="str">
        <f t="shared" si="106"/>
        <v/>
      </c>
      <c r="O74" s="5"/>
      <c r="P74" s="5"/>
      <c r="Q74" s="5"/>
      <c r="R74" s="7"/>
      <c r="S74" s="5"/>
      <c r="T74" s="5"/>
      <c r="U74" s="5"/>
      <c r="V74" s="5" t="str">
        <f t="shared" si="107"/>
        <v/>
      </c>
      <c r="W74" s="5" t="str">
        <f t="shared" si="82"/>
        <v/>
      </c>
      <c r="X74" s="5" t="str">
        <f>IF(ISBLANK(Table2[[#This Row],[OTROUNDNUM]]), "", Table2[[#This Row],[PAWAYSCORE]]-Table2[[#This Row],[AAWAYSCORE]])</f>
        <v/>
      </c>
      <c r="Y74" s="5" t="str">
        <f>IF(ISBLANK(Table2[[#This Row],[OTROUNDNUM]]), "", Table2[[#This Row],[PHOMESCORE]]-Table2[[#This Row],[AHOMESCORE]])</f>
        <v/>
      </c>
      <c r="AE74" s="5">
        <f>WEEKDAY(B74)</f>
        <v>7</v>
      </c>
    </row>
    <row r="75" spans="1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07"/>
        <v/>
      </c>
      <c r="W75" s="5" t="str">
        <f t="shared" si="50"/>
        <v/>
      </c>
    </row>
    <row r="76" spans="1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07"/>
        <v/>
      </c>
      <c r="W76" s="5" t="str">
        <f t="shared" si="50"/>
        <v/>
      </c>
    </row>
    <row r="77" spans="1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07"/>
        <v/>
      </c>
      <c r="W77" s="5" t="str">
        <f t="shared" si="50"/>
        <v/>
      </c>
    </row>
    <row r="78" spans="1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07"/>
        <v/>
      </c>
      <c r="W78" s="5" t="str">
        <f t="shared" si="50"/>
        <v/>
      </c>
    </row>
    <row r="79" spans="1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07"/>
        <v/>
      </c>
      <c r="W79" s="5" t="str">
        <f t="shared" si="50"/>
        <v/>
      </c>
    </row>
    <row r="80" spans="1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07"/>
        <v/>
      </c>
      <c r="W80" s="5" t="str">
        <f t="shared" si="50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50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50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50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50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50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50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50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2:23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2:23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2:23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2:23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2:23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</sheetData>
  <phoneticPr fontId="1" type="noConversion"/>
  <conditionalFormatting sqref="A1:AAD3 W2:Y33 G4:AAD7 V8:Y8 A9:Y14 A15:AAD37 N38:AAD47 H48:AAD50 X51:AAD55 X56:Z74 A75:Z10005 N51:V64 A65:V67 J68:V68 H69:V69 A70:V74 H54:M56 N3:N33 V3:V55 F4:F5 A4:E7 A8 C8 H8:M8 Z8:AAD14 A38:M41 B42:M45 A42:A55 H47:M47 B47:B50 J51:K51 W51:W74 H52:M52 B52:B55 J53:K53 A56:B61 AA56:AAD10000 J57:K57 H58:M59 C60 J60:K60 D61:M61 A62:M62 A63:E63 H63:M63 A64:D64 J64:K64 A68:G69">
    <cfRule type="cellIs" dxfId="735" priority="2210" operator="equal">
      <formula>"NJD"</formula>
    </cfRule>
    <cfRule type="cellIs" dxfId="734" priority="2211" operator="equal">
      <formula>"MIN"</formula>
    </cfRule>
    <cfRule type="cellIs" dxfId="733" priority="2212" operator="equal">
      <formula>"STL"</formula>
    </cfRule>
    <cfRule type="cellIs" dxfId="732" priority="2209" operator="equal">
      <formula>"OTT"</formula>
    </cfRule>
  </conditionalFormatting>
  <conditionalFormatting sqref="A1:AAD37 N38:AAD47 H48:AAD50 X51:AAD55 X56:Z74 A75:Z10005 N51:V64 A65:V67 J68:V68 H69:V69 A70:V74 H54:M56 V10:V55 A38:M41 B42:M45 A42:A55 H47:M47 B47:B50 J51:K51 W51:W74 H52:M52 B52:B55 J53:K53 A56:B61 AA56:AAD10000 J57:K57 H58:M59 C60 J60:K60 D61:M61 A62:M62 A63:E63 H63:M63 A64:D64 J64:K64 A68:G69">
    <cfRule type="cellIs" dxfId="731" priority="2168" operator="equal">
      <formula>"MTL"</formula>
    </cfRule>
  </conditionalFormatting>
  <conditionalFormatting sqref="A15:AAD37 A1:AAD3 W2:Y33 G4:AAD7 V8:Y8 A9:Y14 N38:AAD47 H48:AAD50 X51:AAD55 X56:Z74 A75:Z10005 N51:V64 A65:V67 J68:V68 H69:V69 A70:V74 H54:M56 N3:N33 V3:V55 F4:F5 A4:E7 A8 C8 H8:M8 Z8:AAD14 A38:M41 B42:M45 A42:A55 H47:M47 B47:B50 J51:K51 W51:W74 H52:M52 B52:B55 J53:K53 A56:B61 AA56:AAD10000 J57:K57 H58:M59 C60 J60:K60 D61:M61 A62:M62 A63:E63 H63:M63 A64:D64 J64:K64 A68:G69">
    <cfRule type="cellIs" dxfId="730" priority="2230" operator="equal">
      <formula>"EDM"</formula>
    </cfRule>
    <cfRule type="cellIs" dxfId="729" priority="2233" operator="equal">
      <formula>"VAN"</formula>
    </cfRule>
    <cfRule type="cellIs" dxfId="728" priority="2225" operator="equal">
      <formula>"LAK"</formula>
    </cfRule>
    <cfRule type="cellIs" dxfId="727" priority="2226" operator="equal">
      <formula>"TOR"</formula>
    </cfRule>
    <cfRule type="cellIs" dxfId="726" priority="2239" operator="equal">
      <formula>"TBL"</formula>
    </cfRule>
    <cfRule type="cellIs" dxfId="725" priority="2227" operator="equal">
      <formula>"CAR"</formula>
    </cfRule>
    <cfRule type="cellIs" dxfId="724" priority="2228" operator="equal">
      <formula>"NYI"</formula>
    </cfRule>
    <cfRule type="cellIs" dxfId="723" priority="2229" operator="equal">
      <formula>"FLA"</formula>
    </cfRule>
    <cfRule type="cellIs" dxfId="722" priority="2231" operator="equal">
      <formula>"DAL"</formula>
    </cfRule>
    <cfRule type="cellIs" dxfId="721" priority="2240" operator="equal">
      <formula>"BOS"</formula>
    </cfRule>
    <cfRule type="cellIs" dxfId="720" priority="2232" operator="equal">
      <formula>"NSH"</formula>
    </cfRule>
    <cfRule type="cellIs" dxfId="719" priority="2238" operator="equal">
      <formula>"NYR"</formula>
    </cfRule>
    <cfRule type="cellIs" dxfId="718" priority="2237" operator="equal">
      <formula>"WSH"</formula>
    </cfRule>
    <cfRule type="cellIs" dxfId="717" priority="2236" operator="equal">
      <formula>"VGK"</formula>
    </cfRule>
    <cfRule type="cellIs" dxfId="716" priority="2235" operator="equal">
      <formula>"WPG"</formula>
    </cfRule>
    <cfRule type="cellIs" dxfId="715" priority="2234" operator="equal">
      <formula>"COL"</formula>
    </cfRule>
  </conditionalFormatting>
  <conditionalFormatting sqref="F7">
    <cfRule type="cellIs" dxfId="714" priority="2169" operator="equal">
      <formula>"OTT"</formula>
    </cfRule>
    <cfRule type="cellIs" dxfId="713" priority="2170" operator="equal">
      <formula>"NJD"</formula>
    </cfRule>
    <cfRule type="cellIs" dxfId="712" priority="2171" operator="equal">
      <formula>"MIN"</formula>
    </cfRule>
    <cfRule type="cellIs" dxfId="711" priority="2172" operator="equal">
      <formula>"STL"</formula>
    </cfRule>
    <cfRule type="cellIs" dxfId="710" priority="2173" operator="equal">
      <formula>"LAK"</formula>
    </cfRule>
    <cfRule type="cellIs" dxfId="709" priority="2174" operator="equal">
      <formula>"TOR"</formula>
    </cfRule>
    <cfRule type="cellIs" dxfId="708" priority="2175" operator="equal">
      <formula>"CAR"</formula>
    </cfRule>
    <cfRule type="cellIs" dxfId="707" priority="2176" operator="equal">
      <formula>"NYI"</formula>
    </cfRule>
    <cfRule type="cellIs" dxfId="706" priority="2177" operator="equal">
      <formula>"FLA"</formula>
    </cfRule>
    <cfRule type="cellIs" dxfId="705" priority="2178" operator="equal">
      <formula>"EDM"</formula>
    </cfRule>
    <cfRule type="cellIs" dxfId="704" priority="2179" operator="equal">
      <formula>"DAL"</formula>
    </cfRule>
    <cfRule type="cellIs" dxfId="703" priority="2180" operator="equal">
      <formula>"NSH"</formula>
    </cfRule>
    <cfRule type="cellIs" dxfId="702" priority="2188" operator="equal">
      <formula>"BOS"</formula>
    </cfRule>
    <cfRule type="cellIs" dxfId="701" priority="2187" operator="equal">
      <formula>"TBL"</formula>
    </cfRule>
    <cfRule type="cellIs" dxfId="700" priority="2186" operator="equal">
      <formula>"NYR"</formula>
    </cfRule>
    <cfRule type="cellIs" dxfId="699" priority="2185" operator="equal">
      <formula>"WSH"</formula>
    </cfRule>
    <cfRule type="cellIs" dxfId="698" priority="2184" operator="equal">
      <formula>"VGK"</formula>
    </cfRule>
    <cfRule type="cellIs" dxfId="697" priority="2183" operator="equal">
      <formula>"WPG"</formula>
    </cfRule>
    <cfRule type="cellIs" dxfId="696" priority="2182" operator="equal">
      <formula>"COL"</formula>
    </cfRule>
    <cfRule type="cellIs" dxfId="695" priority="2181" operator="equal">
      <formula>"VAN"</formula>
    </cfRule>
  </conditionalFormatting>
  <conditionalFormatting sqref="H51 L56:M56 H58:I59 L58:M59">
    <cfRule type="cellIs" dxfId="694" priority="2073" operator="equal">
      <formula>"NSH"</formula>
    </cfRule>
    <cfRule type="cellIs" dxfId="693" priority="2080" operator="equal">
      <formula>"TBL"</formula>
    </cfRule>
    <cfRule type="cellIs" dxfId="692" priority="2062" operator="equal">
      <formula>"OTT"</formula>
    </cfRule>
    <cfRule type="cellIs" dxfId="691" priority="2074" operator="equal">
      <formula>"VAN"</formula>
    </cfRule>
    <cfRule type="cellIs" dxfId="690" priority="2061" operator="equal">
      <formula>"MTL"</formula>
    </cfRule>
    <cfRule type="cellIs" dxfId="689" priority="2072" operator="equal">
      <formula>"DAL"</formula>
    </cfRule>
    <cfRule type="cellIs" dxfId="688" priority="2081" operator="equal">
      <formula>"BOS"</formula>
    </cfRule>
    <cfRule type="cellIs" dxfId="687" priority="2079" operator="equal">
      <formula>"NYR"</formula>
    </cfRule>
    <cfRule type="cellIs" dxfId="686" priority="2078" operator="equal">
      <formula>"WSH"</formula>
    </cfRule>
    <cfRule type="cellIs" dxfId="685" priority="2077" operator="equal">
      <formula>"VGK"</formula>
    </cfRule>
    <cfRule type="cellIs" dxfId="684" priority="2076" operator="equal">
      <formula>"WPG"</formula>
    </cfRule>
    <cfRule type="cellIs" dxfId="683" priority="2075" operator="equal">
      <formula>"COL"</formula>
    </cfRule>
    <cfRule type="cellIs" dxfId="682" priority="2063" operator="equal">
      <formula>"NJD"</formula>
    </cfRule>
    <cfRule type="cellIs" dxfId="681" priority="2064" operator="equal">
      <formula>"MIN"</formula>
    </cfRule>
    <cfRule type="cellIs" dxfId="680" priority="2065" operator="equal">
      <formula>"STL"</formula>
    </cfRule>
    <cfRule type="cellIs" dxfId="679" priority="2066" operator="equal">
      <formula>"LAK"</formula>
    </cfRule>
    <cfRule type="cellIs" dxfId="678" priority="2067" operator="equal">
      <formula>"TOR"</formula>
    </cfRule>
    <cfRule type="cellIs" dxfId="677" priority="2068" operator="equal">
      <formula>"CAR"</formula>
    </cfRule>
    <cfRule type="cellIs" dxfId="676" priority="2069" operator="equal">
      <formula>"NYI"</formula>
    </cfRule>
    <cfRule type="cellIs" dxfId="675" priority="2070" operator="equal">
      <formula>"FLA"</formula>
    </cfRule>
    <cfRule type="cellIs" dxfId="674" priority="2071" operator="equal">
      <formula>"EDM"</formula>
    </cfRule>
  </conditionalFormatting>
  <conditionalFormatting sqref="H53">
    <cfRule type="cellIs" dxfId="673" priority="1732" operator="equal">
      <formula>"FLA"</formula>
    </cfRule>
    <cfRule type="cellIs" dxfId="672" priority="1723" operator="equal">
      <formula>"MTL"</formula>
    </cfRule>
    <cfRule type="cellIs" dxfId="671" priority="1731" operator="equal">
      <formula>"NYI"</formula>
    </cfRule>
    <cfRule type="cellIs" dxfId="670" priority="1730" operator="equal">
      <formula>"CAR"</formula>
    </cfRule>
    <cfRule type="cellIs" dxfId="669" priority="1729" operator="equal">
      <formula>"TOR"</formula>
    </cfRule>
    <cfRule type="cellIs" dxfId="668" priority="1728" operator="equal">
      <formula>"LAK"</formula>
    </cfRule>
    <cfRule type="cellIs" dxfId="667" priority="1727" operator="equal">
      <formula>"STL"</formula>
    </cfRule>
    <cfRule type="cellIs" dxfId="666" priority="1726" operator="equal">
      <formula>"MIN"</formula>
    </cfRule>
    <cfRule type="cellIs" dxfId="665" priority="1725" operator="equal">
      <formula>"NJD"</formula>
    </cfRule>
    <cfRule type="cellIs" dxfId="664" priority="1724" operator="equal">
      <formula>"OTT"</formula>
    </cfRule>
    <cfRule type="cellIs" dxfId="663" priority="1733" operator="equal">
      <formula>"EDM"</formula>
    </cfRule>
    <cfRule type="cellIs" dxfId="662" priority="1734" operator="equal">
      <formula>"DAL"</formula>
    </cfRule>
    <cfRule type="cellIs" dxfId="661" priority="1735" operator="equal">
      <formula>"NSH"</formula>
    </cfRule>
    <cfRule type="cellIs" dxfId="660" priority="1736" operator="equal">
      <formula>"VAN"</formula>
    </cfRule>
    <cfRule type="cellIs" dxfId="659" priority="1737" operator="equal">
      <formula>"COL"</formula>
    </cfRule>
    <cfRule type="cellIs" dxfId="658" priority="1738" operator="equal">
      <formula>"WPG"</formula>
    </cfRule>
    <cfRule type="cellIs" dxfId="657" priority="1739" operator="equal">
      <formula>"VGK"</formula>
    </cfRule>
    <cfRule type="cellIs" dxfId="656" priority="1740" operator="equal">
      <formula>"WSH"</formula>
    </cfRule>
    <cfRule type="cellIs" dxfId="655" priority="1741" operator="equal">
      <formula>"NYR"</formula>
    </cfRule>
    <cfRule type="cellIs" dxfId="654" priority="1742" operator="equal">
      <formula>"TBL"</formula>
    </cfRule>
    <cfRule type="cellIs" dxfId="653" priority="1743" operator="equal">
      <formula>"BOS"</formula>
    </cfRule>
  </conditionalFormatting>
  <conditionalFormatting sqref="H55">
    <cfRule type="cellIs" dxfId="652" priority="1869" operator="equal">
      <formula>"NYR"</formula>
    </cfRule>
    <cfRule type="cellIs" dxfId="651" priority="1859" operator="equal">
      <formula>"NYI"</formula>
    </cfRule>
    <cfRule type="cellIs" dxfId="650" priority="1858" operator="equal">
      <formula>"CAR"</formula>
    </cfRule>
    <cfRule type="cellIs" dxfId="649" priority="1857" operator="equal">
      <formula>"TOR"</formula>
    </cfRule>
    <cfRule type="cellIs" dxfId="648" priority="1856" operator="equal">
      <formula>"LAK"</formula>
    </cfRule>
    <cfRule type="cellIs" dxfId="647" priority="1855" operator="equal">
      <formula>"STL"</formula>
    </cfRule>
    <cfRule type="cellIs" dxfId="646" priority="1854" operator="equal">
      <formula>"MIN"</formula>
    </cfRule>
    <cfRule type="cellIs" dxfId="645" priority="1853" operator="equal">
      <formula>"NJD"</formula>
    </cfRule>
    <cfRule type="cellIs" dxfId="644" priority="1852" operator="equal">
      <formula>"OTT"</formula>
    </cfRule>
    <cfRule type="cellIs" dxfId="643" priority="1851" operator="equal">
      <formula>"MTL"</formula>
    </cfRule>
    <cfRule type="cellIs" dxfId="642" priority="1860" operator="equal">
      <formula>"FLA"</formula>
    </cfRule>
    <cfRule type="cellIs" dxfId="641" priority="1871" operator="equal">
      <formula>"BOS"</formula>
    </cfRule>
    <cfRule type="cellIs" dxfId="640" priority="1870" operator="equal">
      <formula>"TBL"</formula>
    </cfRule>
    <cfRule type="cellIs" dxfId="639" priority="1862" operator="equal">
      <formula>"DAL"</formula>
    </cfRule>
    <cfRule type="cellIs" dxfId="638" priority="1861" operator="equal">
      <formula>"EDM"</formula>
    </cfRule>
    <cfRule type="cellIs" dxfId="637" priority="1863" operator="equal">
      <formula>"NSH"</formula>
    </cfRule>
    <cfRule type="cellIs" dxfId="636" priority="1864" operator="equal">
      <formula>"VAN"</formula>
    </cfRule>
    <cfRule type="cellIs" dxfId="635" priority="1865" operator="equal">
      <formula>"COL"</formula>
    </cfRule>
    <cfRule type="cellIs" dxfId="634" priority="1866" operator="equal">
      <formula>"WPG"</formula>
    </cfRule>
    <cfRule type="cellIs" dxfId="633" priority="1867" operator="equal">
      <formula>"VGK"</formula>
    </cfRule>
    <cfRule type="cellIs" dxfId="632" priority="1868" operator="equal">
      <formula>"WSH"</formula>
    </cfRule>
  </conditionalFormatting>
  <conditionalFormatting sqref="H57">
    <cfRule type="cellIs" dxfId="631" priority="1576" operator="equal">
      <formula>"MTL"</formula>
    </cfRule>
    <cfRule type="cellIs" dxfId="630" priority="1577" operator="equal">
      <formula>"OTT"</formula>
    </cfRule>
    <cfRule type="cellIs" dxfId="629" priority="1578" operator="equal">
      <formula>"NJD"</formula>
    </cfRule>
    <cfRule type="cellIs" dxfId="628" priority="1579" operator="equal">
      <formula>"MIN"</formula>
    </cfRule>
    <cfRule type="cellIs" dxfId="627" priority="1580" operator="equal">
      <formula>"STL"</formula>
    </cfRule>
    <cfRule type="cellIs" dxfId="626" priority="1581" operator="equal">
      <formula>"LAK"</formula>
    </cfRule>
    <cfRule type="cellIs" dxfId="625" priority="1582" operator="equal">
      <formula>"TOR"</formula>
    </cfRule>
    <cfRule type="cellIs" dxfId="624" priority="1583" operator="equal">
      <formula>"CAR"</formula>
    </cfRule>
    <cfRule type="cellIs" dxfId="623" priority="1584" operator="equal">
      <formula>"NYI"</formula>
    </cfRule>
    <cfRule type="cellIs" dxfId="622" priority="1596" operator="equal">
      <formula>"BOS"</formula>
    </cfRule>
    <cfRule type="cellIs" dxfId="621" priority="1588" operator="equal">
      <formula>"NSH"</formula>
    </cfRule>
    <cfRule type="cellIs" dxfId="620" priority="1595" operator="equal">
      <formula>"TBL"</formula>
    </cfRule>
    <cfRule type="cellIs" dxfId="619" priority="1594" operator="equal">
      <formula>"NYR"</formula>
    </cfRule>
    <cfRule type="cellIs" dxfId="618" priority="1593" operator="equal">
      <formula>"WSH"</formula>
    </cfRule>
    <cfRule type="cellIs" dxfId="617" priority="1592" operator="equal">
      <formula>"VGK"</formula>
    </cfRule>
    <cfRule type="cellIs" dxfId="616" priority="1591" operator="equal">
      <formula>"WPG"</formula>
    </cfRule>
    <cfRule type="cellIs" dxfId="615" priority="1590" operator="equal">
      <formula>"COL"</formula>
    </cfRule>
    <cfRule type="cellIs" dxfId="614" priority="1589" operator="equal">
      <formula>"VAN"</formula>
    </cfRule>
    <cfRule type="cellIs" dxfId="613" priority="1587" operator="equal">
      <formula>"DAL"</formula>
    </cfRule>
    <cfRule type="cellIs" dxfId="612" priority="1586" operator="equal">
      <formula>"EDM"</formula>
    </cfRule>
    <cfRule type="cellIs" dxfId="611" priority="1585" operator="equal">
      <formula>"FLA"</formula>
    </cfRule>
  </conditionalFormatting>
  <conditionalFormatting sqref="H59:H60">
    <cfRule type="cellIs" dxfId="610" priority="1167" operator="equal">
      <formula>"DAL"</formula>
    </cfRule>
    <cfRule type="cellIs" dxfId="609" priority="1159" operator="equal">
      <formula>"MIN"</formula>
    </cfRule>
    <cfRule type="cellIs" dxfId="608" priority="1160" operator="equal">
      <formula>"STL"</formula>
    </cfRule>
    <cfRule type="cellIs" dxfId="607" priority="1161" operator="equal">
      <formula>"LAK"</formula>
    </cfRule>
    <cfRule type="cellIs" dxfId="606" priority="1162" operator="equal">
      <formula>"TOR"</formula>
    </cfRule>
    <cfRule type="cellIs" dxfId="605" priority="1158" operator="equal">
      <formula>"NJD"</formula>
    </cfRule>
    <cfRule type="cellIs" dxfId="604" priority="1163" operator="equal">
      <formula>"CAR"</formula>
    </cfRule>
    <cfRule type="cellIs" dxfId="603" priority="1164" operator="equal">
      <formula>"NYI"</formula>
    </cfRule>
    <cfRule type="cellIs" dxfId="602" priority="1165" operator="equal">
      <formula>"FLA"</formula>
    </cfRule>
    <cfRule type="cellIs" dxfId="601" priority="1156" operator="equal">
      <formula>"MTL"</formula>
    </cfRule>
    <cfRule type="cellIs" dxfId="600" priority="1168" operator="equal">
      <formula>"NSH"</formula>
    </cfRule>
    <cfRule type="cellIs" dxfId="599" priority="1169" operator="equal">
      <formula>"VAN"</formula>
    </cfRule>
    <cfRule type="cellIs" dxfId="598" priority="1170" operator="equal">
      <formula>"COL"</formula>
    </cfRule>
    <cfRule type="cellIs" dxfId="597" priority="1171" operator="equal">
      <formula>"WPG"</formula>
    </cfRule>
    <cfRule type="cellIs" dxfId="596" priority="1172" operator="equal">
      <formula>"VGK"</formula>
    </cfRule>
    <cfRule type="cellIs" dxfId="595" priority="1173" operator="equal">
      <formula>"WSH"</formula>
    </cfRule>
    <cfRule type="cellIs" dxfId="594" priority="1174" operator="equal">
      <formula>"NYR"</formula>
    </cfRule>
    <cfRule type="cellIs" dxfId="593" priority="1175" operator="equal">
      <formula>"TBL"</formula>
    </cfRule>
    <cfRule type="cellIs" dxfId="592" priority="1176" operator="equal">
      <formula>"BOS"</formula>
    </cfRule>
    <cfRule type="cellIs" dxfId="591" priority="1166" operator="equal">
      <formula>"EDM"</formula>
    </cfRule>
    <cfRule type="cellIs" dxfId="590" priority="1157" operator="equal">
      <formula>"OTT"</formula>
    </cfRule>
  </conditionalFormatting>
  <conditionalFormatting sqref="H63:H64">
    <cfRule type="cellIs" dxfId="589" priority="341" operator="equal">
      <formula>"STL"</formula>
    </cfRule>
    <cfRule type="cellIs" dxfId="588" priority="349" operator="equal">
      <formula>"NSH"</formula>
    </cfRule>
    <cfRule type="cellIs" dxfId="587" priority="337" operator="equal">
      <formula>"MTL"</formula>
    </cfRule>
    <cfRule type="cellIs" dxfId="586" priority="338" operator="equal">
      <formula>"OTT"</formula>
    </cfRule>
    <cfRule type="cellIs" dxfId="585" priority="339" operator="equal">
      <formula>"NJD"</formula>
    </cfRule>
    <cfRule type="cellIs" dxfId="584" priority="340" operator="equal">
      <formula>"MIN"</formula>
    </cfRule>
    <cfRule type="cellIs" dxfId="583" priority="342" operator="equal">
      <formula>"LAK"</formula>
    </cfRule>
    <cfRule type="cellIs" dxfId="582" priority="343" operator="equal">
      <formula>"TOR"</formula>
    </cfRule>
    <cfRule type="cellIs" dxfId="581" priority="344" operator="equal">
      <formula>"CAR"</formula>
    </cfRule>
    <cfRule type="cellIs" dxfId="580" priority="345" operator="equal">
      <formula>"NYI"</formula>
    </cfRule>
    <cfRule type="cellIs" dxfId="579" priority="346" operator="equal">
      <formula>"FLA"</formula>
    </cfRule>
    <cfRule type="cellIs" dxfId="578" priority="347" operator="equal">
      <formula>"EDM"</formula>
    </cfRule>
    <cfRule type="cellIs" dxfId="577" priority="357" operator="equal">
      <formula>"BOS"</formula>
    </cfRule>
    <cfRule type="cellIs" dxfId="576" priority="356" operator="equal">
      <formula>"TBL"</formula>
    </cfRule>
    <cfRule type="cellIs" dxfId="575" priority="355" operator="equal">
      <formula>"NYR"</formula>
    </cfRule>
    <cfRule type="cellIs" dxfId="574" priority="348" operator="equal">
      <formula>"DAL"</formula>
    </cfRule>
    <cfRule type="cellIs" dxfId="573" priority="353" operator="equal">
      <formula>"VGK"</formula>
    </cfRule>
    <cfRule type="cellIs" dxfId="572" priority="352" operator="equal">
      <formula>"WPG"</formula>
    </cfRule>
    <cfRule type="cellIs" dxfId="571" priority="351" operator="equal">
      <formula>"COL"</formula>
    </cfRule>
    <cfRule type="cellIs" dxfId="570" priority="350" operator="equal">
      <formula>"VAN"</formula>
    </cfRule>
    <cfRule type="cellIs" dxfId="569" priority="354" operator="equal">
      <formula>"WSH"</formula>
    </cfRule>
  </conditionalFormatting>
  <conditionalFormatting sqref="H66">
    <cfRule type="cellIs" dxfId="568" priority="178" operator="equal">
      <formula>"FLA"</formula>
    </cfRule>
    <cfRule type="cellIs" dxfId="567" priority="179" operator="equal">
      <formula>"EDM"</formula>
    </cfRule>
    <cfRule type="cellIs" dxfId="566" priority="180" operator="equal">
      <formula>"DAL"</formula>
    </cfRule>
    <cfRule type="cellIs" dxfId="565" priority="181" operator="equal">
      <formula>"NSH"</formula>
    </cfRule>
    <cfRule type="cellIs" dxfId="564" priority="183" operator="equal">
      <formula>"COL"</formula>
    </cfRule>
    <cfRule type="cellIs" dxfId="563" priority="184" operator="equal">
      <formula>"WPG"</formula>
    </cfRule>
    <cfRule type="cellIs" dxfId="562" priority="185" operator="equal">
      <formula>"VGK"</formula>
    </cfRule>
    <cfRule type="cellIs" dxfId="561" priority="186" operator="equal">
      <formula>"WSH"</formula>
    </cfRule>
    <cfRule type="cellIs" dxfId="560" priority="187" operator="equal">
      <formula>"NYR"</formula>
    </cfRule>
    <cfRule type="cellIs" dxfId="559" priority="188" operator="equal">
      <formula>"TBL"</formula>
    </cfRule>
    <cfRule type="cellIs" dxfId="558" priority="189" operator="equal">
      <formula>"BOS"</formula>
    </cfRule>
    <cfRule type="cellIs" dxfId="557" priority="182" operator="equal">
      <formula>"VAN"</formula>
    </cfRule>
    <cfRule type="cellIs" dxfId="556" priority="169" operator="equal">
      <formula>"MTL"</formula>
    </cfRule>
    <cfRule type="cellIs" dxfId="555" priority="170" operator="equal">
      <formula>"OTT"</formula>
    </cfRule>
    <cfRule type="cellIs" dxfId="554" priority="171" operator="equal">
      <formula>"NJD"</formula>
    </cfRule>
    <cfRule type="cellIs" dxfId="553" priority="172" operator="equal">
      <formula>"MIN"</formula>
    </cfRule>
    <cfRule type="cellIs" dxfId="552" priority="173" operator="equal">
      <formula>"STL"</formula>
    </cfRule>
    <cfRule type="cellIs" dxfId="551" priority="174" operator="equal">
      <formula>"LAK"</formula>
    </cfRule>
    <cfRule type="cellIs" dxfId="550" priority="175" operator="equal">
      <formula>"TOR"</formula>
    </cfRule>
    <cfRule type="cellIs" dxfId="549" priority="176" operator="equal">
      <formula>"CAR"</formula>
    </cfRule>
    <cfRule type="cellIs" dxfId="548" priority="177" operator="equal">
      <formula>"NYI"</formula>
    </cfRule>
  </conditionalFormatting>
  <conditionalFormatting sqref="H68">
    <cfRule type="cellIs" dxfId="547" priority="52" operator="equal">
      <formula>"FLA"</formula>
    </cfRule>
    <cfRule type="cellIs" dxfId="546" priority="54" operator="equal">
      <formula>"DAL"</formula>
    </cfRule>
    <cfRule type="cellIs" dxfId="545" priority="63" operator="equal">
      <formula>"BOS"</formula>
    </cfRule>
    <cfRule type="cellIs" dxfId="544" priority="62" operator="equal">
      <formula>"TBL"</formula>
    </cfRule>
    <cfRule type="cellIs" dxfId="543" priority="61" operator="equal">
      <formula>"NYR"</formula>
    </cfRule>
    <cfRule type="cellIs" dxfId="542" priority="60" operator="equal">
      <formula>"WSH"</formula>
    </cfRule>
    <cfRule type="cellIs" dxfId="541" priority="59" operator="equal">
      <formula>"VGK"</formula>
    </cfRule>
    <cfRule type="cellIs" dxfId="540" priority="58" operator="equal">
      <formula>"WPG"</formula>
    </cfRule>
    <cfRule type="cellIs" dxfId="539" priority="57" operator="equal">
      <formula>"COL"</formula>
    </cfRule>
    <cfRule type="cellIs" dxfId="538" priority="56" operator="equal">
      <formula>"VAN"</formula>
    </cfRule>
    <cfRule type="cellIs" dxfId="537" priority="55" operator="equal">
      <formula>"NSH"</formula>
    </cfRule>
    <cfRule type="cellIs" dxfId="536" priority="45" operator="equal">
      <formula>"NJD"</formula>
    </cfRule>
    <cfRule type="cellIs" dxfId="535" priority="43" operator="equal">
      <formula>"MTL"</formula>
    </cfRule>
    <cfRule type="cellIs" dxfId="534" priority="44" operator="equal">
      <formula>"OTT"</formula>
    </cfRule>
    <cfRule type="cellIs" dxfId="533" priority="46" operator="equal">
      <formula>"MIN"</formula>
    </cfRule>
    <cfRule type="cellIs" dxfId="532" priority="47" operator="equal">
      <formula>"STL"</formula>
    </cfRule>
    <cfRule type="cellIs" dxfId="531" priority="48" operator="equal">
      <formula>"LAK"</formula>
    </cfRule>
    <cfRule type="cellIs" dxfId="530" priority="49" operator="equal">
      <formula>"TOR"</formula>
    </cfRule>
    <cfRule type="cellIs" dxfId="529" priority="50" operator="equal">
      <formula>"CAR"</formula>
    </cfRule>
    <cfRule type="cellIs" dxfId="528" priority="51" operator="equal">
      <formula>"NYI"</formula>
    </cfRule>
    <cfRule type="cellIs" dxfId="527" priority="53" operator="equal">
      <formula>"EDM"</formula>
    </cfRule>
  </conditionalFormatting>
  <conditionalFormatting sqref="H46:I46">
    <cfRule type="cellIs" dxfId="526" priority="2124" operator="equal">
      <formula>"MTL"</formula>
    </cfRule>
    <cfRule type="cellIs" dxfId="525" priority="2125" operator="equal">
      <formula>"OTT"</formula>
    </cfRule>
    <cfRule type="cellIs" dxfId="524" priority="2127" operator="equal">
      <formula>"MIN"</formula>
    </cfRule>
    <cfRule type="cellIs" dxfId="523" priority="2129" operator="equal">
      <formula>"LAK"</formula>
    </cfRule>
    <cfRule type="cellIs" dxfId="522" priority="2130" operator="equal">
      <formula>"TOR"</formula>
    </cfRule>
    <cfRule type="cellIs" dxfId="521" priority="2128" operator="equal">
      <formula>"STL"</formula>
    </cfRule>
    <cfRule type="cellIs" dxfId="520" priority="2131" operator="equal">
      <formula>"CAR"</formula>
    </cfRule>
    <cfRule type="cellIs" dxfId="519" priority="2132" operator="equal">
      <formula>"NYI"</formula>
    </cfRule>
    <cfRule type="cellIs" dxfId="518" priority="2133" operator="equal">
      <formula>"FLA"</formula>
    </cfRule>
    <cfRule type="cellIs" dxfId="517" priority="2144" operator="equal">
      <formula>"BOS"</formula>
    </cfRule>
    <cfRule type="cellIs" dxfId="516" priority="2135" operator="equal">
      <formula>"DAL"</formula>
    </cfRule>
    <cfRule type="cellIs" dxfId="515" priority="2134" operator="equal">
      <formula>"EDM"</formula>
    </cfRule>
    <cfRule type="cellIs" dxfId="514" priority="2136" operator="equal">
      <formula>"NSH"</formula>
    </cfRule>
    <cfRule type="cellIs" dxfId="513" priority="2126" operator="equal">
      <formula>"NJD"</formula>
    </cfRule>
    <cfRule type="cellIs" dxfId="512" priority="2137" operator="equal">
      <formula>"VAN"</formula>
    </cfRule>
    <cfRule type="cellIs" dxfId="511" priority="2138" operator="equal">
      <formula>"COL"</formula>
    </cfRule>
    <cfRule type="cellIs" dxfId="510" priority="2139" operator="equal">
      <formula>"WPG"</formula>
    </cfRule>
    <cfRule type="cellIs" dxfId="509" priority="2140" operator="equal">
      <formula>"VGK"</formula>
    </cfRule>
    <cfRule type="cellIs" dxfId="508" priority="2141" operator="equal">
      <formula>"WSH"</formula>
    </cfRule>
    <cfRule type="cellIs" dxfId="507" priority="2142" operator="equal">
      <formula>"NYR"</formula>
    </cfRule>
    <cfRule type="cellIs" dxfId="506" priority="2143" operator="equal">
      <formula>"TBL"</formula>
    </cfRule>
  </conditionalFormatting>
  <conditionalFormatting sqref="H66:I67">
    <cfRule type="cellIs" dxfId="505" priority="144" operator="equal">
      <formula>"WSH"</formula>
    </cfRule>
    <cfRule type="cellIs" dxfId="504" priority="138" operator="equal">
      <formula>"DAL"</formula>
    </cfRule>
    <cfRule type="cellIs" dxfId="503" priority="147" operator="equal">
      <formula>"BOS"</formula>
    </cfRule>
    <cfRule type="cellIs" dxfId="502" priority="146" operator="equal">
      <formula>"TBL"</formula>
    </cfRule>
    <cfRule type="cellIs" dxfId="501" priority="145" operator="equal">
      <formula>"NYR"</formula>
    </cfRule>
    <cfRule type="cellIs" dxfId="500" priority="139" operator="equal">
      <formula>"NSH"</formula>
    </cfRule>
    <cfRule type="cellIs" dxfId="499" priority="143" operator="equal">
      <formula>"VGK"</formula>
    </cfRule>
    <cfRule type="cellIs" dxfId="498" priority="142" operator="equal">
      <formula>"WPG"</formula>
    </cfRule>
    <cfRule type="cellIs" dxfId="497" priority="141" operator="equal">
      <formula>"COL"</formula>
    </cfRule>
    <cfRule type="cellIs" dxfId="496" priority="140" operator="equal">
      <formula>"VAN"</formula>
    </cfRule>
    <cfRule type="cellIs" dxfId="495" priority="131" operator="equal">
      <formula>"STL"</formula>
    </cfRule>
    <cfRule type="cellIs" dxfId="494" priority="127" operator="equal">
      <formula>"MTL"</formula>
    </cfRule>
    <cfRule type="cellIs" dxfId="493" priority="128" operator="equal">
      <formula>"OTT"</formula>
    </cfRule>
    <cfRule type="cellIs" dxfId="492" priority="129" operator="equal">
      <formula>"NJD"</formula>
    </cfRule>
    <cfRule type="cellIs" dxfId="491" priority="130" operator="equal">
      <formula>"MIN"</formula>
    </cfRule>
    <cfRule type="cellIs" dxfId="490" priority="132" operator="equal">
      <formula>"LAK"</formula>
    </cfRule>
    <cfRule type="cellIs" dxfId="489" priority="133" operator="equal">
      <formula>"TOR"</formula>
    </cfRule>
    <cfRule type="cellIs" dxfId="488" priority="134" operator="equal">
      <formula>"CAR"</formula>
    </cfRule>
    <cfRule type="cellIs" dxfId="487" priority="135" operator="equal">
      <formula>"NYI"</formula>
    </cfRule>
    <cfRule type="cellIs" dxfId="486" priority="136" operator="equal">
      <formula>"FLA"</formula>
    </cfRule>
    <cfRule type="cellIs" dxfId="485" priority="137" operator="equal">
      <formula>"EDM"</formula>
    </cfRule>
  </conditionalFormatting>
  <conditionalFormatting sqref="I51">
    <cfRule type="cellIs" dxfId="484" priority="2024" operator="equal">
      <formula>"LAK"</formula>
    </cfRule>
    <cfRule type="cellIs" dxfId="483" priority="2019" operator="equal">
      <formula>"MTL"</formula>
    </cfRule>
    <cfRule type="cellIs" dxfId="482" priority="2029" operator="equal">
      <formula>"EDM"</formula>
    </cfRule>
    <cfRule type="cellIs" dxfId="481" priority="2020" operator="equal">
      <formula>"OTT"</formula>
    </cfRule>
    <cfRule type="cellIs" dxfId="480" priority="2021" operator="equal">
      <formula>"NJD"</formula>
    </cfRule>
    <cfRule type="cellIs" dxfId="479" priority="2039" operator="equal">
      <formula>"BOS"</formula>
    </cfRule>
    <cfRule type="cellIs" dxfId="478" priority="2022" operator="equal">
      <formula>"MIN"</formula>
    </cfRule>
    <cfRule type="cellIs" dxfId="477" priority="2023" operator="equal">
      <formula>"STL"</formula>
    </cfRule>
    <cfRule type="cellIs" dxfId="476" priority="2025" operator="equal">
      <formula>"TOR"</formula>
    </cfRule>
    <cfRule type="cellIs" dxfId="475" priority="2026" operator="equal">
      <formula>"CAR"</formula>
    </cfRule>
    <cfRule type="cellIs" dxfId="474" priority="2027" operator="equal">
      <formula>"NYI"</formula>
    </cfRule>
    <cfRule type="cellIs" dxfId="473" priority="2028" operator="equal">
      <formula>"FLA"</formula>
    </cfRule>
    <cfRule type="cellIs" dxfId="472" priority="2030" operator="equal">
      <formula>"DAL"</formula>
    </cfRule>
    <cfRule type="cellIs" dxfId="471" priority="2031" operator="equal">
      <formula>"NSH"</formula>
    </cfRule>
    <cfRule type="cellIs" dxfId="470" priority="2032" operator="equal">
      <formula>"VAN"</formula>
    </cfRule>
    <cfRule type="cellIs" dxfId="469" priority="2033" operator="equal">
      <formula>"COL"</formula>
    </cfRule>
    <cfRule type="cellIs" dxfId="468" priority="2034" operator="equal">
      <formula>"WPG"</formula>
    </cfRule>
    <cfRule type="cellIs" dxfId="467" priority="2035" operator="equal">
      <formula>"VGK"</formula>
    </cfRule>
    <cfRule type="cellIs" dxfId="466" priority="2036" operator="equal">
      <formula>"WSH"</formula>
    </cfRule>
    <cfRule type="cellIs" dxfId="465" priority="2037" operator="equal">
      <formula>"NYR"</formula>
    </cfRule>
    <cfRule type="cellIs" dxfId="464" priority="2038" operator="equal">
      <formula>"TBL"</formula>
    </cfRule>
  </conditionalFormatting>
  <conditionalFormatting sqref="I53">
    <cfRule type="cellIs" dxfId="463" priority="1776" operator="equal">
      <formula>"DAL"</formula>
    </cfRule>
    <cfRule type="cellIs" dxfId="462" priority="1775" operator="equal">
      <formula>"EDM"</formula>
    </cfRule>
    <cfRule type="cellIs" dxfId="461" priority="1774" operator="equal">
      <formula>"FLA"</formula>
    </cfRule>
    <cfRule type="cellIs" dxfId="460" priority="1773" operator="equal">
      <formula>"NYI"</formula>
    </cfRule>
    <cfRule type="cellIs" dxfId="459" priority="1772" operator="equal">
      <formula>"CAR"</formula>
    </cfRule>
    <cfRule type="cellIs" dxfId="458" priority="1771" operator="equal">
      <formula>"TOR"</formula>
    </cfRule>
    <cfRule type="cellIs" dxfId="457" priority="1770" operator="equal">
      <formula>"LAK"</formula>
    </cfRule>
    <cfRule type="cellIs" dxfId="456" priority="1769" operator="equal">
      <formula>"STL"</formula>
    </cfRule>
    <cfRule type="cellIs" dxfId="455" priority="1768" operator="equal">
      <formula>"MIN"</formula>
    </cfRule>
    <cfRule type="cellIs" dxfId="454" priority="1767" operator="equal">
      <formula>"NJD"</formula>
    </cfRule>
    <cfRule type="cellIs" dxfId="453" priority="1766" operator="equal">
      <formula>"OTT"</formula>
    </cfRule>
    <cfRule type="cellIs" dxfId="452" priority="1765" operator="equal">
      <formula>"MTL"</formula>
    </cfRule>
    <cfRule type="cellIs" dxfId="451" priority="1785" operator="equal">
      <formula>"BOS"</formula>
    </cfRule>
    <cfRule type="cellIs" dxfId="450" priority="1784" operator="equal">
      <formula>"TBL"</formula>
    </cfRule>
    <cfRule type="cellIs" dxfId="449" priority="1783" operator="equal">
      <formula>"NYR"</formula>
    </cfRule>
    <cfRule type="cellIs" dxfId="448" priority="1782" operator="equal">
      <formula>"WSH"</formula>
    </cfRule>
    <cfRule type="cellIs" dxfId="447" priority="1781" operator="equal">
      <formula>"VGK"</formula>
    </cfRule>
    <cfRule type="cellIs" dxfId="446" priority="1780" operator="equal">
      <formula>"WPG"</formula>
    </cfRule>
    <cfRule type="cellIs" dxfId="445" priority="1779" operator="equal">
      <formula>"COL"</formula>
    </cfRule>
    <cfRule type="cellIs" dxfId="444" priority="1778" operator="equal">
      <formula>"VAN"</formula>
    </cfRule>
    <cfRule type="cellIs" dxfId="443" priority="1777" operator="equal">
      <formula>"NSH"</formula>
    </cfRule>
  </conditionalFormatting>
  <conditionalFormatting sqref="I55">
    <cfRule type="cellIs" dxfId="442" priority="1841" operator="equal">
      <formula>"DAL"</formula>
    </cfRule>
    <cfRule type="cellIs" dxfId="441" priority="1840" operator="equal">
      <formula>"EDM"</formula>
    </cfRule>
    <cfRule type="cellIs" dxfId="440" priority="1830" operator="equal">
      <formula>"MTL"</formula>
    </cfRule>
    <cfRule type="cellIs" dxfId="439" priority="1831" operator="equal">
      <formula>"OTT"</formula>
    </cfRule>
    <cfRule type="cellIs" dxfId="438" priority="1832" operator="equal">
      <formula>"NJD"</formula>
    </cfRule>
    <cfRule type="cellIs" dxfId="437" priority="1833" operator="equal">
      <formula>"MIN"</formula>
    </cfRule>
    <cfRule type="cellIs" dxfId="436" priority="1834" operator="equal">
      <formula>"STL"</formula>
    </cfRule>
    <cfRule type="cellIs" dxfId="435" priority="1839" operator="equal">
      <formula>"FLA"</formula>
    </cfRule>
    <cfRule type="cellIs" dxfId="434" priority="1835" operator="equal">
      <formula>"LAK"</formula>
    </cfRule>
    <cfRule type="cellIs" dxfId="433" priority="1836" operator="equal">
      <formula>"TOR"</formula>
    </cfRule>
    <cfRule type="cellIs" dxfId="432" priority="1850" operator="equal">
      <formula>"BOS"</formula>
    </cfRule>
    <cfRule type="cellIs" dxfId="431" priority="1849" operator="equal">
      <formula>"TBL"</formula>
    </cfRule>
    <cfRule type="cellIs" dxfId="430" priority="1848" operator="equal">
      <formula>"NYR"</formula>
    </cfRule>
    <cfRule type="cellIs" dxfId="429" priority="1847" operator="equal">
      <formula>"WSH"</formula>
    </cfRule>
    <cfRule type="cellIs" dxfId="428" priority="1846" operator="equal">
      <formula>"VGK"</formula>
    </cfRule>
    <cfRule type="cellIs" dxfId="427" priority="1845" operator="equal">
      <formula>"WPG"</formula>
    </cfRule>
    <cfRule type="cellIs" dxfId="426" priority="1844" operator="equal">
      <formula>"COL"</formula>
    </cfRule>
    <cfRule type="cellIs" dxfId="425" priority="1843" operator="equal">
      <formula>"VAN"</formula>
    </cfRule>
    <cfRule type="cellIs" dxfId="424" priority="1837" operator="equal">
      <formula>"CAR"</formula>
    </cfRule>
    <cfRule type="cellIs" dxfId="423" priority="1842" operator="equal">
      <formula>"NSH"</formula>
    </cfRule>
    <cfRule type="cellIs" dxfId="422" priority="1838" operator="equal">
      <formula>"NYI"</formula>
    </cfRule>
  </conditionalFormatting>
  <conditionalFormatting sqref="I57">
    <cfRule type="cellIs" dxfId="421" priority="1608" operator="equal">
      <formula>"DAL"</formula>
    </cfRule>
    <cfRule type="cellIs" dxfId="420" priority="1617" operator="equal">
      <formula>"BOS"</formula>
    </cfRule>
    <cfRule type="cellIs" dxfId="419" priority="1615" operator="equal">
      <formula>"NYR"</formula>
    </cfRule>
    <cfRule type="cellIs" dxfId="418" priority="1614" operator="equal">
      <formula>"WSH"</formula>
    </cfRule>
    <cfRule type="cellIs" dxfId="417" priority="1613" operator="equal">
      <formula>"VGK"</formula>
    </cfRule>
    <cfRule type="cellIs" dxfId="416" priority="1612" operator="equal">
      <formula>"WPG"</formula>
    </cfRule>
    <cfRule type="cellIs" dxfId="415" priority="1611" operator="equal">
      <formula>"COL"</formula>
    </cfRule>
    <cfRule type="cellIs" dxfId="414" priority="1610" operator="equal">
      <formula>"VAN"</formula>
    </cfRule>
    <cfRule type="cellIs" dxfId="413" priority="1609" operator="equal">
      <formula>"NSH"</formula>
    </cfRule>
    <cfRule type="cellIs" dxfId="412" priority="1607" operator="equal">
      <formula>"EDM"</formula>
    </cfRule>
    <cfRule type="cellIs" dxfId="411" priority="1616" operator="equal">
      <formula>"TBL"</formula>
    </cfRule>
    <cfRule type="cellIs" dxfId="410" priority="1606" operator="equal">
      <formula>"FLA"</formula>
    </cfRule>
    <cfRule type="cellIs" dxfId="409" priority="1605" operator="equal">
      <formula>"NYI"</formula>
    </cfRule>
    <cfRule type="cellIs" dxfId="408" priority="1604" operator="equal">
      <formula>"CAR"</formula>
    </cfRule>
    <cfRule type="cellIs" dxfId="407" priority="1603" operator="equal">
      <formula>"TOR"</formula>
    </cfRule>
    <cfRule type="cellIs" dxfId="406" priority="1602" operator="equal">
      <formula>"LAK"</formula>
    </cfRule>
    <cfRule type="cellIs" dxfId="405" priority="1601" operator="equal">
      <formula>"STL"</formula>
    </cfRule>
    <cfRule type="cellIs" dxfId="404" priority="1600" operator="equal">
      <formula>"MIN"</formula>
    </cfRule>
    <cfRule type="cellIs" dxfId="403" priority="1599" operator="equal">
      <formula>"NJD"</formula>
    </cfRule>
    <cfRule type="cellIs" dxfId="402" priority="1598" operator="equal">
      <formula>"OTT"</formula>
    </cfRule>
    <cfRule type="cellIs" dxfId="401" priority="1597" operator="equal">
      <formula>"MTL"</formula>
    </cfRule>
  </conditionalFormatting>
  <conditionalFormatting sqref="I59:I60">
    <cfRule type="cellIs" dxfId="400" priority="1177" operator="equal">
      <formula>"MTL"</formula>
    </cfRule>
    <cfRule type="cellIs" dxfId="399" priority="1178" operator="equal">
      <formula>"OTT"</formula>
    </cfRule>
    <cfRule type="cellIs" dxfId="398" priority="1179" operator="equal">
      <formula>"NJD"</formula>
    </cfRule>
    <cfRule type="cellIs" dxfId="397" priority="1180" operator="equal">
      <formula>"MIN"</formula>
    </cfRule>
    <cfRule type="cellIs" dxfId="396" priority="1181" operator="equal">
      <formula>"STL"</formula>
    </cfRule>
    <cfRule type="cellIs" dxfId="395" priority="1182" operator="equal">
      <formula>"LAK"</formula>
    </cfRule>
    <cfRule type="cellIs" dxfId="394" priority="1184" operator="equal">
      <formula>"CAR"</formula>
    </cfRule>
    <cfRule type="cellIs" dxfId="393" priority="1185" operator="equal">
      <formula>"NYI"</formula>
    </cfRule>
    <cfRule type="cellIs" dxfId="392" priority="1189" operator="equal">
      <formula>"NSH"</formula>
    </cfRule>
    <cfRule type="cellIs" dxfId="391" priority="1188" operator="equal">
      <formula>"DAL"</formula>
    </cfRule>
    <cfRule type="cellIs" dxfId="390" priority="1187" operator="equal">
      <formula>"EDM"</formula>
    </cfRule>
    <cfRule type="cellIs" dxfId="389" priority="1186" operator="equal">
      <formula>"FLA"</formula>
    </cfRule>
    <cfRule type="cellIs" dxfId="388" priority="1196" operator="equal">
      <formula>"TBL"</formula>
    </cfRule>
    <cfRule type="cellIs" dxfId="387" priority="1183" operator="equal">
      <formula>"TOR"</formula>
    </cfRule>
    <cfRule type="cellIs" dxfId="386" priority="1197" operator="equal">
      <formula>"BOS"</formula>
    </cfRule>
    <cfRule type="cellIs" dxfId="385" priority="1195" operator="equal">
      <formula>"NYR"</formula>
    </cfRule>
    <cfRule type="cellIs" dxfId="384" priority="1193" operator="equal">
      <formula>"VGK"</formula>
    </cfRule>
    <cfRule type="cellIs" dxfId="383" priority="1192" operator="equal">
      <formula>"WPG"</formula>
    </cfRule>
    <cfRule type="cellIs" dxfId="382" priority="1191" operator="equal">
      <formula>"COL"</formula>
    </cfRule>
    <cfRule type="cellIs" dxfId="381" priority="1190" operator="equal">
      <formula>"VAN"</formula>
    </cfRule>
    <cfRule type="cellIs" dxfId="380" priority="1194" operator="equal">
      <formula>"WSH"</formula>
    </cfRule>
  </conditionalFormatting>
  <conditionalFormatting sqref="I63:I64">
    <cfRule type="cellIs" dxfId="379" priority="368" operator="equal">
      <formula>"EDM"</formula>
    </cfRule>
    <cfRule type="cellIs" dxfId="378" priority="369" operator="equal">
      <formula>"DAL"</formula>
    </cfRule>
    <cfRule type="cellIs" dxfId="377" priority="370" operator="equal">
      <formula>"NSH"</formula>
    </cfRule>
    <cfRule type="cellIs" dxfId="376" priority="371" operator="equal">
      <formula>"VAN"</formula>
    </cfRule>
    <cfRule type="cellIs" dxfId="375" priority="372" operator="equal">
      <formula>"COL"</formula>
    </cfRule>
    <cfRule type="cellIs" dxfId="374" priority="373" operator="equal">
      <formula>"WPG"</formula>
    </cfRule>
    <cfRule type="cellIs" dxfId="373" priority="374" operator="equal">
      <formula>"VGK"</formula>
    </cfRule>
    <cfRule type="cellIs" dxfId="372" priority="375" operator="equal">
      <formula>"WSH"</formula>
    </cfRule>
    <cfRule type="cellIs" dxfId="371" priority="376" operator="equal">
      <formula>"NYR"</formula>
    </cfRule>
    <cfRule type="cellIs" dxfId="370" priority="377" operator="equal">
      <formula>"TBL"</formula>
    </cfRule>
    <cfRule type="cellIs" dxfId="369" priority="378" operator="equal">
      <formula>"BOS"</formula>
    </cfRule>
    <cfRule type="cellIs" dxfId="368" priority="363" operator="equal">
      <formula>"LAK"</formula>
    </cfRule>
    <cfRule type="cellIs" dxfId="367" priority="358" operator="equal">
      <formula>"MTL"</formula>
    </cfRule>
    <cfRule type="cellIs" dxfId="366" priority="359" operator="equal">
      <formula>"OTT"</formula>
    </cfRule>
    <cfRule type="cellIs" dxfId="365" priority="360" operator="equal">
      <formula>"NJD"</formula>
    </cfRule>
    <cfRule type="cellIs" dxfId="364" priority="361" operator="equal">
      <formula>"MIN"</formula>
    </cfRule>
    <cfRule type="cellIs" dxfId="363" priority="362" operator="equal">
      <formula>"STL"</formula>
    </cfRule>
    <cfRule type="cellIs" dxfId="362" priority="364" operator="equal">
      <formula>"TOR"</formula>
    </cfRule>
    <cfRule type="cellIs" dxfId="361" priority="365" operator="equal">
      <formula>"CAR"</formula>
    </cfRule>
    <cfRule type="cellIs" dxfId="360" priority="366" operator="equal">
      <formula>"NYI"</formula>
    </cfRule>
    <cfRule type="cellIs" dxfId="359" priority="367" operator="equal">
      <formula>"FLA"</formula>
    </cfRule>
  </conditionalFormatting>
  <conditionalFormatting sqref="I66">
    <cfRule type="cellIs" dxfId="358" priority="193" operator="equal">
      <formula>"MIN"</formula>
    </cfRule>
    <cfRule type="cellIs" dxfId="357" priority="210" operator="equal">
      <formula>"BOS"</formula>
    </cfRule>
    <cfRule type="cellIs" dxfId="356" priority="203" operator="equal">
      <formula>"VAN"</formula>
    </cfRule>
    <cfRule type="cellIs" dxfId="355" priority="207" operator="equal">
      <formula>"WSH"</formula>
    </cfRule>
    <cfRule type="cellIs" dxfId="354" priority="201" operator="equal">
      <formula>"DAL"</formula>
    </cfRule>
    <cfRule type="cellIs" dxfId="353" priority="192" operator="equal">
      <formula>"NJD"</formula>
    </cfRule>
    <cfRule type="cellIs" dxfId="352" priority="204" operator="equal">
      <formula>"COL"</formula>
    </cfRule>
    <cfRule type="cellIs" dxfId="351" priority="205" operator="equal">
      <formula>"WPG"</formula>
    </cfRule>
    <cfRule type="cellIs" dxfId="350" priority="190" operator="equal">
      <formula>"MTL"</formula>
    </cfRule>
    <cfRule type="cellIs" dxfId="349" priority="191" operator="equal">
      <formula>"OTT"</formula>
    </cfRule>
    <cfRule type="cellIs" dxfId="348" priority="206" operator="equal">
      <formula>"VGK"</formula>
    </cfRule>
    <cfRule type="cellIs" dxfId="347" priority="208" operator="equal">
      <formula>"NYR"</formula>
    </cfRule>
    <cfRule type="cellIs" dxfId="346" priority="194" operator="equal">
      <formula>"STL"</formula>
    </cfRule>
    <cfRule type="cellIs" dxfId="345" priority="195" operator="equal">
      <formula>"LAK"</formula>
    </cfRule>
    <cfRule type="cellIs" dxfId="344" priority="196" operator="equal">
      <formula>"TOR"</formula>
    </cfRule>
    <cfRule type="cellIs" dxfId="343" priority="197" operator="equal">
      <formula>"CAR"</formula>
    </cfRule>
    <cfRule type="cellIs" dxfId="342" priority="199" operator="equal">
      <formula>"FLA"</formula>
    </cfRule>
    <cfRule type="cellIs" dxfId="341" priority="200" operator="equal">
      <formula>"EDM"</formula>
    </cfRule>
    <cfRule type="cellIs" dxfId="340" priority="202" operator="equal">
      <formula>"NSH"</formula>
    </cfRule>
    <cfRule type="cellIs" dxfId="339" priority="209" operator="equal">
      <formula>"TBL"</formula>
    </cfRule>
    <cfRule type="cellIs" dxfId="338" priority="198" operator="equal">
      <formula>"NYI"</formula>
    </cfRule>
  </conditionalFormatting>
  <conditionalFormatting sqref="I68">
    <cfRule type="cellIs" dxfId="337" priority="78" operator="equal">
      <formula>"COL"</formula>
    </cfRule>
    <cfRule type="cellIs" dxfId="336" priority="79" operator="equal">
      <formula>"WPG"</formula>
    </cfRule>
    <cfRule type="cellIs" dxfId="335" priority="80" operator="equal">
      <formula>"VGK"</formula>
    </cfRule>
    <cfRule type="cellIs" dxfId="334" priority="81" operator="equal">
      <formula>"WSH"</formula>
    </cfRule>
    <cfRule type="cellIs" dxfId="333" priority="83" operator="equal">
      <formula>"TBL"</formula>
    </cfRule>
    <cfRule type="cellIs" dxfId="332" priority="84" operator="equal">
      <formula>"BOS"</formula>
    </cfRule>
    <cfRule type="cellIs" dxfId="331" priority="82" operator="equal">
      <formula>"NYR"</formula>
    </cfRule>
    <cfRule type="cellIs" dxfId="330" priority="66" operator="equal">
      <formula>"NJD"</formula>
    </cfRule>
    <cfRule type="cellIs" dxfId="329" priority="64" operator="equal">
      <formula>"MTL"</formula>
    </cfRule>
    <cfRule type="cellIs" dxfId="328" priority="65" operator="equal">
      <formula>"OTT"</formula>
    </cfRule>
    <cfRule type="cellIs" dxfId="327" priority="67" operator="equal">
      <formula>"MIN"</formula>
    </cfRule>
    <cfRule type="cellIs" dxfId="326" priority="68" operator="equal">
      <formula>"STL"</formula>
    </cfRule>
    <cfRule type="cellIs" dxfId="325" priority="69" operator="equal">
      <formula>"LAK"</formula>
    </cfRule>
    <cfRule type="cellIs" dxfId="324" priority="70" operator="equal">
      <formula>"TOR"</formula>
    </cfRule>
    <cfRule type="cellIs" dxfId="323" priority="71" operator="equal">
      <formula>"CAR"</formula>
    </cfRule>
    <cfRule type="cellIs" dxfId="322" priority="72" operator="equal">
      <formula>"NYI"</formula>
    </cfRule>
    <cfRule type="cellIs" dxfId="321" priority="73" operator="equal">
      <formula>"FLA"</formula>
    </cfRule>
    <cfRule type="cellIs" dxfId="320" priority="74" operator="equal">
      <formula>"EDM"</formula>
    </cfRule>
    <cfRule type="cellIs" dxfId="319" priority="75" operator="equal">
      <formula>"DAL"</formula>
    </cfRule>
    <cfRule type="cellIs" dxfId="318" priority="76" operator="equal">
      <formula>"NSH"</formula>
    </cfRule>
    <cfRule type="cellIs" dxfId="317" priority="77" operator="equal">
      <formula>"VAN"</formula>
    </cfRule>
  </conditionalFormatting>
  <conditionalFormatting sqref="J2:K53 J55:K104">
    <cfRule type="colorScale" priority="225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178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8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225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25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316" priority="1973" operator="equal">
      <formula>"WSH"</formula>
    </cfRule>
    <cfRule type="cellIs" dxfId="315" priority="1972" operator="equal">
      <formula>"VGK"</formula>
    </cfRule>
    <cfRule type="cellIs" dxfId="314" priority="1971" operator="equal">
      <formula>"WPG"</formula>
    </cfRule>
    <cfRule type="cellIs" dxfId="313" priority="1970" operator="equal">
      <formula>"COL"</formula>
    </cfRule>
    <cfRule type="cellIs" dxfId="312" priority="1969" operator="equal">
      <formula>"VAN"</formula>
    </cfRule>
    <cfRule type="cellIs" dxfId="311" priority="1968" operator="equal">
      <formula>"NSH"</formula>
    </cfRule>
    <cfRule type="cellIs" dxfId="310" priority="1967" operator="equal">
      <formula>"DAL"</formula>
    </cfRule>
    <cfRule type="cellIs" dxfId="309" priority="1963" operator="equal">
      <formula>"CAR"</formula>
    </cfRule>
    <cfRule type="cellIs" dxfId="308" priority="1966" operator="equal">
      <formula>"EDM"</formula>
    </cfRule>
    <cfRule type="cellIs" dxfId="307" priority="1962" operator="equal">
      <formula>"TOR"</formula>
    </cfRule>
    <cfRule type="cellIs" dxfId="306" priority="1965" operator="equal">
      <formula>"FLA"</formula>
    </cfRule>
    <cfRule type="cellIs" dxfId="305" priority="1964" operator="equal">
      <formula>"NYI"</formula>
    </cfRule>
    <cfRule type="cellIs" dxfId="304" priority="1956" operator="equal">
      <formula>"MTL"</formula>
    </cfRule>
    <cfRule type="cellIs" dxfId="303" priority="1957" operator="equal">
      <formula>"OTT"</formula>
    </cfRule>
    <cfRule type="cellIs" dxfId="302" priority="1958" operator="equal">
      <formula>"NJD"</formula>
    </cfRule>
    <cfRule type="cellIs" dxfId="301" priority="1959" operator="equal">
      <formula>"MIN"</formula>
    </cfRule>
    <cfRule type="cellIs" dxfId="300" priority="1960" operator="equal">
      <formula>"STL"</formula>
    </cfRule>
    <cfRule type="cellIs" dxfId="299" priority="1961" operator="equal">
      <formula>"LAK"</formula>
    </cfRule>
    <cfRule type="cellIs" dxfId="298" priority="1975" operator="equal">
      <formula>"TBL"</formula>
    </cfRule>
    <cfRule type="cellIs" dxfId="297" priority="1976" operator="equal">
      <formula>"BOS"</formula>
    </cfRule>
    <cfRule type="cellIs" dxfId="296" priority="1974" operator="equal">
      <formula>"NYR"</formula>
    </cfRule>
  </conditionalFormatting>
  <conditionalFormatting sqref="L53">
    <cfRule type="cellIs" dxfId="295" priority="1707" operator="equal">
      <formula>"LAK"</formula>
    </cfRule>
    <cfRule type="cellIs" dxfId="294" priority="1702" operator="equal">
      <formula>"MTL"</formula>
    </cfRule>
    <cfRule type="cellIs" dxfId="293" priority="1709" operator="equal">
      <formula>"CAR"</formula>
    </cfRule>
    <cfRule type="cellIs" dxfId="292" priority="1710" operator="equal">
      <formula>"NYI"</formula>
    </cfRule>
    <cfRule type="cellIs" dxfId="291" priority="1711" operator="equal">
      <formula>"FLA"</formula>
    </cfRule>
    <cfRule type="cellIs" dxfId="290" priority="1712" operator="equal">
      <formula>"EDM"</formula>
    </cfRule>
    <cfRule type="cellIs" dxfId="289" priority="1713" operator="equal">
      <formula>"DAL"</formula>
    </cfRule>
    <cfRule type="cellIs" dxfId="288" priority="1714" operator="equal">
      <formula>"NSH"</formula>
    </cfRule>
    <cfRule type="cellIs" dxfId="287" priority="1715" operator="equal">
      <formula>"VAN"</formula>
    </cfRule>
    <cfRule type="cellIs" dxfId="286" priority="1703" operator="equal">
      <formula>"OTT"</formula>
    </cfRule>
    <cfRule type="cellIs" dxfId="285" priority="1716" operator="equal">
      <formula>"COL"</formula>
    </cfRule>
    <cfRule type="cellIs" dxfId="284" priority="1717" operator="equal">
      <formula>"WPG"</formula>
    </cfRule>
    <cfRule type="cellIs" dxfId="283" priority="1718" operator="equal">
      <formula>"VGK"</formula>
    </cfRule>
    <cfRule type="cellIs" dxfId="282" priority="1719" operator="equal">
      <formula>"WSH"</formula>
    </cfRule>
    <cfRule type="cellIs" dxfId="281" priority="1720" operator="equal">
      <formula>"NYR"</formula>
    </cfRule>
    <cfRule type="cellIs" dxfId="280" priority="1721" operator="equal">
      <formula>"TBL"</formula>
    </cfRule>
    <cfRule type="cellIs" dxfId="279" priority="1722" operator="equal">
      <formula>"BOS"</formula>
    </cfRule>
    <cfRule type="cellIs" dxfId="278" priority="1708" operator="equal">
      <formula>"TOR"</formula>
    </cfRule>
    <cfRule type="cellIs" dxfId="277" priority="1704" operator="equal">
      <formula>"NJD"</formula>
    </cfRule>
    <cfRule type="cellIs" dxfId="276" priority="1705" operator="equal">
      <formula>"MIN"</formula>
    </cfRule>
    <cfRule type="cellIs" dxfId="275" priority="1706" operator="equal">
      <formula>"STL"</formula>
    </cfRule>
  </conditionalFormatting>
  <conditionalFormatting sqref="L55">
    <cfRule type="cellIs" dxfId="274" priority="1801" operator="equal">
      <formula>"VAN"</formula>
    </cfRule>
    <cfRule type="cellIs" dxfId="273" priority="1802" operator="equal">
      <formula>"COL"</formula>
    </cfRule>
    <cfRule type="cellIs" dxfId="272" priority="1803" operator="equal">
      <formula>"WPG"</formula>
    </cfRule>
    <cfRule type="cellIs" dxfId="271" priority="1804" operator="equal">
      <formula>"VGK"</formula>
    </cfRule>
    <cfRule type="cellIs" dxfId="270" priority="1805" operator="equal">
      <formula>"WSH"</formula>
    </cfRule>
    <cfRule type="cellIs" dxfId="269" priority="1806" operator="equal">
      <formula>"NYR"</formula>
    </cfRule>
    <cfRule type="cellIs" dxfId="268" priority="1807" operator="equal">
      <formula>"TBL"</formula>
    </cfRule>
    <cfRule type="cellIs" dxfId="267" priority="1808" operator="equal">
      <formula>"BOS"</formula>
    </cfRule>
    <cfRule type="cellIs" dxfId="266" priority="1800" operator="equal">
      <formula>"NSH"</formula>
    </cfRule>
    <cfRule type="cellIs" dxfId="265" priority="1788" operator="equal">
      <formula>"MTL"</formula>
    </cfRule>
    <cfRule type="cellIs" dxfId="264" priority="1789" operator="equal">
      <formula>"OTT"</formula>
    </cfRule>
    <cfRule type="cellIs" dxfId="263" priority="1790" operator="equal">
      <formula>"NJD"</formula>
    </cfRule>
    <cfRule type="cellIs" dxfId="262" priority="1791" operator="equal">
      <formula>"MIN"</formula>
    </cfRule>
    <cfRule type="cellIs" dxfId="261" priority="1792" operator="equal">
      <formula>"STL"</formula>
    </cfRule>
    <cfRule type="cellIs" dxfId="260" priority="1793" operator="equal">
      <formula>"LAK"</formula>
    </cfRule>
    <cfRule type="cellIs" dxfId="259" priority="1794" operator="equal">
      <formula>"TOR"</formula>
    </cfRule>
    <cfRule type="cellIs" dxfId="258" priority="1795" operator="equal">
      <formula>"CAR"</formula>
    </cfRule>
    <cfRule type="cellIs" dxfId="257" priority="1796" operator="equal">
      <formula>"NYI"</formula>
    </cfRule>
    <cfRule type="cellIs" dxfId="256" priority="1797" operator="equal">
      <formula>"FLA"</formula>
    </cfRule>
    <cfRule type="cellIs" dxfId="255" priority="1798" operator="equal">
      <formula>"EDM"</formula>
    </cfRule>
    <cfRule type="cellIs" dxfId="254" priority="1799" operator="equal">
      <formula>"DAL"</formula>
    </cfRule>
  </conditionalFormatting>
  <conditionalFormatting sqref="L57">
    <cfRule type="cellIs" dxfId="253" priority="1531" operator="equal">
      <formula>"NYR"</formula>
    </cfRule>
    <cfRule type="cellIs" dxfId="252" priority="1532" operator="equal">
      <formula>"TBL"</formula>
    </cfRule>
    <cfRule type="cellIs" dxfId="251" priority="1524" operator="equal">
      <formula>"DAL"</formula>
    </cfRule>
    <cfRule type="cellIs" dxfId="250" priority="1530" operator="equal">
      <formula>"WSH"</formula>
    </cfRule>
    <cfRule type="cellIs" dxfId="249" priority="1514" operator="equal">
      <formula>"OTT"</formula>
    </cfRule>
    <cfRule type="cellIs" dxfId="248" priority="1513" operator="equal">
      <formula>"MTL"</formula>
    </cfRule>
    <cfRule type="cellIs" dxfId="247" priority="1529" operator="equal">
      <formula>"VGK"</formula>
    </cfRule>
    <cfRule type="cellIs" dxfId="246" priority="1528" operator="equal">
      <formula>"WPG"</formula>
    </cfRule>
    <cfRule type="cellIs" dxfId="245" priority="1527" operator="equal">
      <formula>"COL"</formula>
    </cfRule>
    <cfRule type="cellIs" dxfId="244" priority="1526" operator="equal">
      <formula>"VAN"</formula>
    </cfRule>
    <cfRule type="cellIs" dxfId="243" priority="1525" operator="equal">
      <formula>"NSH"</formula>
    </cfRule>
    <cfRule type="cellIs" dxfId="242" priority="1533" operator="equal">
      <formula>"BOS"</formula>
    </cfRule>
    <cfRule type="cellIs" dxfId="241" priority="1523" operator="equal">
      <formula>"EDM"</formula>
    </cfRule>
    <cfRule type="cellIs" dxfId="240" priority="1522" operator="equal">
      <formula>"FLA"</formula>
    </cfRule>
    <cfRule type="cellIs" dxfId="239" priority="1521" operator="equal">
      <formula>"NYI"</formula>
    </cfRule>
    <cfRule type="cellIs" dxfId="238" priority="1520" operator="equal">
      <formula>"CAR"</formula>
    </cfRule>
    <cfRule type="cellIs" dxfId="237" priority="1519" operator="equal">
      <formula>"TOR"</formula>
    </cfRule>
    <cfRule type="cellIs" dxfId="236" priority="1518" operator="equal">
      <formula>"LAK"</formula>
    </cfRule>
    <cfRule type="cellIs" dxfId="235" priority="1517" operator="equal">
      <formula>"STL"</formula>
    </cfRule>
    <cfRule type="cellIs" dxfId="234" priority="1516" operator="equal">
      <formula>"MIN"</formula>
    </cfRule>
    <cfRule type="cellIs" dxfId="233" priority="1515" operator="equal">
      <formula>"NJD"</formula>
    </cfRule>
  </conditionalFormatting>
  <conditionalFormatting sqref="L59:L60">
    <cfRule type="cellIs" dxfId="232" priority="1075" operator="equal">
      <formula>"MIN"</formula>
    </cfRule>
    <cfRule type="cellIs" dxfId="231" priority="1083" operator="equal">
      <formula>"DAL"</formula>
    </cfRule>
    <cfRule type="cellIs" dxfId="230" priority="1090" operator="equal">
      <formula>"NYR"</formula>
    </cfRule>
    <cfRule type="cellIs" dxfId="229" priority="1078" operator="equal">
      <formula>"TOR"</formula>
    </cfRule>
    <cfRule type="cellIs" dxfId="228" priority="1089" operator="equal">
      <formula>"WSH"</formula>
    </cfRule>
    <cfRule type="cellIs" dxfId="227" priority="1084" operator="equal">
      <formula>"NSH"</formula>
    </cfRule>
    <cfRule type="cellIs" dxfId="226" priority="1072" operator="equal">
      <formula>"MTL"</formula>
    </cfRule>
    <cfRule type="cellIs" dxfId="225" priority="1076" operator="equal">
      <formula>"STL"</formula>
    </cfRule>
    <cfRule type="cellIs" dxfId="224" priority="1077" operator="equal">
      <formula>"LAK"</formula>
    </cfRule>
    <cfRule type="cellIs" dxfId="223" priority="1079" operator="equal">
      <formula>"CAR"</formula>
    </cfRule>
    <cfRule type="cellIs" dxfId="222" priority="1080" operator="equal">
      <formula>"NYI"</formula>
    </cfRule>
    <cfRule type="cellIs" dxfId="221" priority="1081" operator="equal">
      <formula>"FLA"</formula>
    </cfRule>
    <cfRule type="cellIs" dxfId="220" priority="1091" operator="equal">
      <formula>"TBL"</formula>
    </cfRule>
    <cfRule type="cellIs" dxfId="219" priority="1092" operator="equal">
      <formula>"BOS"</formula>
    </cfRule>
    <cfRule type="cellIs" dxfId="218" priority="1085" operator="equal">
      <formula>"VAN"</formula>
    </cfRule>
    <cfRule type="cellIs" dxfId="217" priority="1082" operator="equal">
      <formula>"EDM"</formula>
    </cfRule>
    <cfRule type="cellIs" dxfId="216" priority="1087" operator="equal">
      <formula>"WPG"</formula>
    </cfRule>
    <cfRule type="cellIs" dxfId="215" priority="1088" operator="equal">
      <formula>"VGK"</formula>
    </cfRule>
    <cfRule type="cellIs" dxfId="214" priority="1073" operator="equal">
      <formula>"OTT"</formula>
    </cfRule>
    <cfRule type="cellIs" dxfId="213" priority="1074" operator="equal">
      <formula>"NJD"</formula>
    </cfRule>
    <cfRule type="cellIs" dxfId="212" priority="1086" operator="equal">
      <formula>"COL"</formula>
    </cfRule>
  </conditionalFormatting>
  <conditionalFormatting sqref="L63:L64">
    <cfRule type="cellIs" dxfId="211" priority="296" operator="equal">
      <formula>"OTT"</formula>
    </cfRule>
    <cfRule type="cellIs" dxfId="210" priority="297" operator="equal">
      <formula>"NJD"</formula>
    </cfRule>
    <cfRule type="cellIs" dxfId="209" priority="298" operator="equal">
      <formula>"MIN"</formula>
    </cfRule>
    <cfRule type="cellIs" dxfId="208" priority="299" operator="equal">
      <formula>"STL"</formula>
    </cfRule>
    <cfRule type="cellIs" dxfId="207" priority="300" operator="equal">
      <formula>"LAK"</formula>
    </cfRule>
    <cfRule type="cellIs" dxfId="206" priority="301" operator="equal">
      <formula>"TOR"</formula>
    </cfRule>
    <cfRule type="cellIs" dxfId="205" priority="302" operator="equal">
      <formula>"CAR"</formula>
    </cfRule>
    <cfRule type="cellIs" dxfId="204" priority="303" operator="equal">
      <formula>"NYI"</formula>
    </cfRule>
    <cfRule type="cellIs" dxfId="203" priority="304" operator="equal">
      <formula>"FLA"</formula>
    </cfRule>
    <cfRule type="cellIs" dxfId="202" priority="305" operator="equal">
      <formula>"EDM"</formula>
    </cfRule>
    <cfRule type="cellIs" dxfId="201" priority="311" operator="equal">
      <formula>"VGK"</formula>
    </cfRule>
    <cfRule type="cellIs" dxfId="200" priority="306" operator="equal">
      <formula>"DAL"</formula>
    </cfRule>
    <cfRule type="cellIs" dxfId="199" priority="307" operator="equal">
      <formula>"NSH"</formula>
    </cfRule>
    <cfRule type="cellIs" dxfId="198" priority="308" operator="equal">
      <formula>"VAN"</formula>
    </cfRule>
    <cfRule type="cellIs" dxfId="197" priority="309" operator="equal">
      <formula>"COL"</formula>
    </cfRule>
    <cfRule type="cellIs" dxfId="196" priority="310" operator="equal">
      <formula>"WPG"</formula>
    </cfRule>
    <cfRule type="cellIs" dxfId="195" priority="312" operator="equal">
      <formula>"WSH"</formula>
    </cfRule>
    <cfRule type="cellIs" dxfId="194" priority="313" operator="equal">
      <formula>"NYR"</formula>
    </cfRule>
    <cfRule type="cellIs" dxfId="193" priority="314" operator="equal">
      <formula>"TBL"</formula>
    </cfRule>
    <cfRule type="cellIs" dxfId="192" priority="315" operator="equal">
      <formula>"BOS"</formula>
    </cfRule>
    <cfRule type="cellIs" dxfId="191" priority="295" operator="equal">
      <formula>"MTL"</formula>
    </cfRule>
  </conditionalFormatting>
  <conditionalFormatting sqref="L46:M46">
    <cfRule type="cellIs" dxfId="190" priority="2093" operator="equal">
      <formula>"DAL"</formula>
    </cfRule>
    <cfRule type="cellIs" dxfId="189" priority="2092" operator="equal">
      <formula>"EDM"</formula>
    </cfRule>
    <cfRule type="cellIs" dxfId="188" priority="2096" operator="equal">
      <formula>"COL"</formula>
    </cfRule>
    <cfRule type="cellIs" dxfId="187" priority="2091" operator="equal">
      <formula>"FLA"</formula>
    </cfRule>
    <cfRule type="cellIs" dxfId="186" priority="2084" operator="equal">
      <formula>"NJD"</formula>
    </cfRule>
    <cfRule type="cellIs" dxfId="185" priority="2083" operator="equal">
      <formula>"OTT"</formula>
    </cfRule>
    <cfRule type="cellIs" dxfId="184" priority="2089" operator="equal">
      <formula>"CAR"</formula>
    </cfRule>
    <cfRule type="cellIs" dxfId="183" priority="2088" operator="equal">
      <formula>"TOR"</formula>
    </cfRule>
    <cfRule type="cellIs" dxfId="182" priority="2086" operator="equal">
      <formula>"STL"</formula>
    </cfRule>
    <cfRule type="cellIs" dxfId="181" priority="2095" operator="equal">
      <formula>"VAN"</formula>
    </cfRule>
    <cfRule type="cellIs" dxfId="180" priority="2085" operator="equal">
      <formula>"MIN"</formula>
    </cfRule>
    <cfRule type="cellIs" dxfId="179" priority="2094" operator="equal">
      <formula>"NSH"</formula>
    </cfRule>
    <cfRule type="cellIs" dxfId="178" priority="2082" operator="equal">
      <formula>"MTL"</formula>
    </cfRule>
    <cfRule type="cellIs" dxfId="177" priority="2097" operator="equal">
      <formula>"WPG"</formula>
    </cfRule>
    <cfRule type="cellIs" dxfId="176" priority="2099" operator="equal">
      <formula>"WSH"</formula>
    </cfRule>
    <cfRule type="cellIs" dxfId="175" priority="2100" operator="equal">
      <formula>"NYR"</formula>
    </cfRule>
    <cfRule type="cellIs" dxfId="174" priority="2101" operator="equal">
      <formula>"TBL"</formula>
    </cfRule>
    <cfRule type="cellIs" dxfId="173" priority="2098" operator="equal">
      <formula>"VGK"</formula>
    </cfRule>
    <cfRule type="cellIs" dxfId="172" priority="2102" operator="equal">
      <formula>"BOS"</formula>
    </cfRule>
    <cfRule type="cellIs" dxfId="171" priority="2090" operator="equal">
      <formula>"NYI"</formula>
    </cfRule>
    <cfRule type="cellIs" dxfId="170" priority="2087" operator="equal">
      <formula>"LAK"</formula>
    </cfRule>
  </conditionalFormatting>
  <conditionalFormatting sqref="L61:M63 H62:I63">
    <cfRule type="cellIs" dxfId="169" priority="717" operator="equal">
      <formula>"NJD"</formula>
    </cfRule>
    <cfRule type="cellIs" dxfId="168" priority="721" operator="equal">
      <formula>"TOR"</formula>
    </cfRule>
    <cfRule type="cellIs" dxfId="167" priority="723" operator="equal">
      <formula>"NYI"</formula>
    </cfRule>
    <cfRule type="cellIs" dxfId="166" priority="720" operator="equal">
      <formula>"LAK"</formula>
    </cfRule>
    <cfRule type="cellIs" dxfId="165" priority="719" operator="equal">
      <formula>"STL"</formula>
    </cfRule>
    <cfRule type="cellIs" dxfId="164" priority="718" operator="equal">
      <formula>"MIN"</formula>
    </cfRule>
    <cfRule type="cellIs" dxfId="163" priority="726" operator="equal">
      <formula>"DAL"</formula>
    </cfRule>
    <cfRule type="cellIs" dxfId="162" priority="727" operator="equal">
      <formula>"NSH"</formula>
    </cfRule>
    <cfRule type="cellIs" dxfId="161" priority="728" operator="equal">
      <formula>"VAN"</formula>
    </cfRule>
    <cfRule type="cellIs" dxfId="160" priority="722" operator="equal">
      <formula>"CAR"</formula>
    </cfRule>
    <cfRule type="cellIs" dxfId="159" priority="725" operator="equal">
      <formula>"EDM"</formula>
    </cfRule>
    <cfRule type="cellIs" dxfId="158" priority="731" operator="equal">
      <formula>"VGK"</formula>
    </cfRule>
    <cfRule type="cellIs" dxfId="157" priority="732" operator="equal">
      <formula>"WSH"</formula>
    </cfRule>
    <cfRule type="cellIs" dxfId="156" priority="733" operator="equal">
      <formula>"NYR"</formula>
    </cfRule>
    <cfRule type="cellIs" dxfId="155" priority="734" operator="equal">
      <formula>"TBL"</formula>
    </cfRule>
    <cfRule type="cellIs" dxfId="154" priority="730" operator="equal">
      <formula>"WPG"</formula>
    </cfRule>
    <cfRule type="cellIs" dxfId="153" priority="715" operator="equal">
      <formula>"MTL"</formula>
    </cfRule>
    <cfRule type="cellIs" dxfId="152" priority="716" operator="equal">
      <formula>"OTT"</formula>
    </cfRule>
    <cfRule type="cellIs" dxfId="151" priority="729" operator="equal">
      <formula>"COL"</formula>
    </cfRule>
    <cfRule type="cellIs" dxfId="150" priority="724" operator="equal">
      <formula>"FLA"</formula>
    </cfRule>
    <cfRule type="cellIs" dxfId="149" priority="735" operator="equal">
      <formula>"BOS"</formula>
    </cfRule>
  </conditionalFormatting>
  <conditionalFormatting sqref="L69:M69">
    <cfRule type="cellIs" dxfId="148" priority="3" operator="equal">
      <formula>"NJD"</formula>
    </cfRule>
    <cfRule type="cellIs" dxfId="147" priority="1" operator="equal">
      <formula>"MTL"</formula>
    </cfRule>
    <cfRule type="cellIs" dxfId="146" priority="4" operator="equal">
      <formula>"MIN"</formula>
    </cfRule>
    <cfRule type="cellIs" dxfId="145" priority="5" operator="equal">
      <formula>"STL"</formula>
    </cfRule>
    <cfRule type="cellIs" dxfId="144" priority="6" operator="equal">
      <formula>"LAK"</formula>
    </cfRule>
    <cfRule type="cellIs" dxfId="143" priority="7" operator="equal">
      <formula>"TOR"</formula>
    </cfRule>
    <cfRule type="cellIs" dxfId="142" priority="8" operator="equal">
      <formula>"CAR"</formula>
    </cfRule>
    <cfRule type="cellIs" dxfId="141" priority="9" operator="equal">
      <formula>"NYI"</formula>
    </cfRule>
    <cfRule type="cellIs" dxfId="140" priority="10" operator="equal">
      <formula>"FLA"</formula>
    </cfRule>
    <cfRule type="cellIs" dxfId="139" priority="11" operator="equal">
      <formula>"EDM"</formula>
    </cfRule>
    <cfRule type="cellIs" dxfId="138" priority="12" operator="equal">
      <formula>"DAL"</formula>
    </cfRule>
    <cfRule type="cellIs" dxfId="137" priority="21" operator="equal">
      <formula>"BOS"</formula>
    </cfRule>
    <cfRule type="cellIs" dxfId="136" priority="20" operator="equal">
      <formula>"TBL"</formula>
    </cfRule>
    <cfRule type="cellIs" dxfId="135" priority="19" operator="equal">
      <formula>"NYR"</formula>
    </cfRule>
    <cfRule type="cellIs" dxfId="134" priority="18" operator="equal">
      <formula>"WSH"</formula>
    </cfRule>
    <cfRule type="cellIs" dxfId="133" priority="17" operator="equal">
      <formula>"VGK"</formula>
    </cfRule>
    <cfRule type="cellIs" dxfId="132" priority="16" operator="equal">
      <formula>"WPG"</formula>
    </cfRule>
    <cfRule type="cellIs" dxfId="131" priority="15" operator="equal">
      <formula>"COL"</formula>
    </cfRule>
    <cfRule type="cellIs" dxfId="130" priority="14" operator="equal">
      <formula>"VAN"</formula>
    </cfRule>
    <cfRule type="cellIs" dxfId="129" priority="13" operator="equal">
      <formula>"NSH"</formula>
    </cfRule>
    <cfRule type="cellIs" dxfId="128" priority="2" operator="equal">
      <formula>"OTT"</formula>
    </cfRule>
  </conditionalFormatting>
  <conditionalFormatting sqref="M51">
    <cfRule type="cellIs" dxfId="127" priority="1999" operator="equal">
      <formula>"OTT"</formula>
    </cfRule>
    <cfRule type="cellIs" dxfId="126" priority="1998" operator="equal">
      <formula>"MTL"</formula>
    </cfRule>
    <cfRule type="cellIs" dxfId="125" priority="2005" operator="equal">
      <formula>"CAR"</formula>
    </cfRule>
    <cfRule type="cellIs" dxfId="124" priority="2014" operator="equal">
      <formula>"VGK"</formula>
    </cfRule>
    <cfRule type="cellIs" dxfId="123" priority="2017" operator="equal">
      <formula>"TBL"</formula>
    </cfRule>
    <cfRule type="cellIs" dxfId="122" priority="2016" operator="equal">
      <formula>"NYR"</formula>
    </cfRule>
    <cfRule type="cellIs" dxfId="121" priority="2015" operator="equal">
      <formula>"WSH"</formula>
    </cfRule>
    <cfRule type="cellIs" dxfId="120" priority="2013" operator="equal">
      <formula>"WPG"</formula>
    </cfRule>
    <cfRule type="cellIs" dxfId="119" priority="2012" operator="equal">
      <formula>"COL"</formula>
    </cfRule>
    <cfRule type="cellIs" dxfId="118" priority="2018" operator="equal">
      <formula>"BOS"</formula>
    </cfRule>
    <cfRule type="cellIs" dxfId="117" priority="2011" operator="equal">
      <formula>"VAN"</formula>
    </cfRule>
    <cfRule type="cellIs" dxfId="116" priority="2010" operator="equal">
      <formula>"NSH"</formula>
    </cfRule>
    <cfRule type="cellIs" dxfId="115" priority="2009" operator="equal">
      <formula>"DAL"</formula>
    </cfRule>
    <cfRule type="cellIs" dxfId="114" priority="2008" operator="equal">
      <formula>"EDM"</formula>
    </cfRule>
    <cfRule type="cellIs" dxfId="113" priority="2007" operator="equal">
      <formula>"FLA"</formula>
    </cfRule>
    <cfRule type="cellIs" dxfId="112" priority="2006" operator="equal">
      <formula>"NYI"</formula>
    </cfRule>
    <cfRule type="cellIs" dxfId="111" priority="2004" operator="equal">
      <formula>"TOR"</formula>
    </cfRule>
    <cfRule type="cellIs" dxfId="110" priority="2003" operator="equal">
      <formula>"LAK"</formula>
    </cfRule>
    <cfRule type="cellIs" dxfId="109" priority="2002" operator="equal">
      <formula>"STL"</formula>
    </cfRule>
    <cfRule type="cellIs" dxfId="108" priority="2001" operator="equal">
      <formula>"MIN"</formula>
    </cfRule>
    <cfRule type="cellIs" dxfId="107" priority="2000" operator="equal">
      <formula>"NJD"</formula>
    </cfRule>
  </conditionalFormatting>
  <conditionalFormatting sqref="M53">
    <cfRule type="cellIs" dxfId="106" priority="1667" operator="equal">
      <formula>"CAR"</formula>
    </cfRule>
    <cfRule type="cellIs" dxfId="105" priority="1670" operator="equal">
      <formula>"EDM"</formula>
    </cfRule>
    <cfRule type="cellIs" dxfId="104" priority="1678" operator="equal">
      <formula>"NYR"</formula>
    </cfRule>
    <cfRule type="cellIs" dxfId="103" priority="1660" operator="equal">
      <formula>"MTL"</formula>
    </cfRule>
    <cfRule type="cellIs" dxfId="102" priority="1669" operator="equal">
      <formula>"FLA"</formula>
    </cfRule>
    <cfRule type="cellIs" dxfId="101" priority="1671" operator="equal">
      <formula>"DAL"</formula>
    </cfRule>
    <cfRule type="cellIs" dxfId="100" priority="1668" operator="equal">
      <formula>"NYI"</formula>
    </cfRule>
    <cfRule type="cellIs" dxfId="99" priority="1666" operator="equal">
      <formula>"TOR"</formula>
    </cfRule>
    <cfRule type="cellIs" dxfId="98" priority="1664" operator="equal">
      <formula>"STL"</formula>
    </cfRule>
    <cfRule type="cellIs" dxfId="97" priority="1663" operator="equal">
      <formula>"MIN"</formula>
    </cfRule>
    <cfRule type="cellIs" dxfId="96" priority="1662" operator="equal">
      <formula>"NJD"</formula>
    </cfRule>
    <cfRule type="cellIs" dxfId="95" priority="1672" operator="equal">
      <formula>"NSH"</formula>
    </cfRule>
    <cfRule type="cellIs" dxfId="94" priority="1661" operator="equal">
      <formula>"OTT"</formula>
    </cfRule>
    <cfRule type="cellIs" dxfId="93" priority="1665" operator="equal">
      <formula>"LAK"</formula>
    </cfRule>
    <cfRule type="cellIs" dxfId="92" priority="1680" operator="equal">
      <formula>"BOS"</formula>
    </cfRule>
    <cfRule type="cellIs" dxfId="91" priority="1676" operator="equal">
      <formula>"VGK"</formula>
    </cfRule>
    <cfRule type="cellIs" dxfId="90" priority="1679" operator="equal">
      <formula>"TBL"</formula>
    </cfRule>
    <cfRule type="cellIs" dxfId="89" priority="1677" operator="equal">
      <formula>"WSH"</formula>
    </cfRule>
    <cfRule type="cellIs" dxfId="88" priority="1675" operator="equal">
      <formula>"WPG"</formula>
    </cfRule>
    <cfRule type="cellIs" dxfId="87" priority="1674" operator="equal">
      <formula>"COL"</formula>
    </cfRule>
    <cfRule type="cellIs" dxfId="86" priority="1673" operator="equal">
      <formula>"VAN"</formula>
    </cfRule>
  </conditionalFormatting>
  <conditionalFormatting sqref="M55">
    <cfRule type="cellIs" dxfId="85" priority="1817" operator="equal">
      <formula>"NYI"</formula>
    </cfRule>
    <cfRule type="cellIs" dxfId="84" priority="1821" operator="equal">
      <formula>"NSH"</formula>
    </cfRule>
    <cfRule type="cellIs" dxfId="83" priority="1820" operator="equal">
      <formula>"DAL"</formula>
    </cfRule>
    <cfRule type="cellIs" dxfId="82" priority="1822" operator="equal">
      <formula>"VAN"</formula>
    </cfRule>
    <cfRule type="cellIs" dxfId="81" priority="1823" operator="equal">
      <formula>"COL"</formula>
    </cfRule>
    <cfRule type="cellIs" dxfId="80" priority="1824" operator="equal">
      <formula>"WPG"</formula>
    </cfRule>
    <cfRule type="cellIs" dxfId="79" priority="1825" operator="equal">
      <formula>"VGK"</formula>
    </cfRule>
    <cfRule type="cellIs" dxfId="78" priority="1826" operator="equal">
      <formula>"WSH"</formula>
    </cfRule>
    <cfRule type="cellIs" dxfId="77" priority="1827" operator="equal">
      <formula>"NYR"</formula>
    </cfRule>
    <cfRule type="cellIs" dxfId="76" priority="1829" operator="equal">
      <formula>"BOS"</formula>
    </cfRule>
    <cfRule type="cellIs" dxfId="75" priority="1818" operator="equal">
      <formula>"FLA"</formula>
    </cfRule>
    <cfRule type="cellIs" dxfId="74" priority="1828" operator="equal">
      <formula>"TBL"</formula>
    </cfRule>
    <cfRule type="cellIs" dxfId="73" priority="1819" operator="equal">
      <formula>"EDM"</formula>
    </cfRule>
    <cfRule type="cellIs" dxfId="72" priority="1816" operator="equal">
      <formula>"CAR"</formula>
    </cfRule>
    <cfRule type="cellIs" dxfId="71" priority="1815" operator="equal">
      <formula>"TOR"</formula>
    </cfRule>
    <cfRule type="cellIs" dxfId="70" priority="1814" operator="equal">
      <formula>"LAK"</formula>
    </cfRule>
    <cfRule type="cellIs" dxfId="69" priority="1813" operator="equal">
      <formula>"STL"</formula>
    </cfRule>
    <cfRule type="cellIs" dxfId="68" priority="1812" operator="equal">
      <formula>"MIN"</formula>
    </cfRule>
    <cfRule type="cellIs" dxfId="67" priority="1811" operator="equal">
      <formula>"NJD"</formula>
    </cfRule>
    <cfRule type="cellIs" dxfId="66" priority="1810" operator="equal">
      <formula>"OTT"</formula>
    </cfRule>
    <cfRule type="cellIs" dxfId="65" priority="1809" operator="equal">
      <formula>"MTL"</formula>
    </cfRule>
  </conditionalFormatting>
  <conditionalFormatting sqref="M57">
    <cfRule type="cellIs" dxfId="64" priority="1493" operator="equal">
      <formula>"OTT"</formula>
    </cfRule>
    <cfRule type="cellIs" dxfId="63" priority="1504" operator="equal">
      <formula>"NSH"</formula>
    </cfRule>
    <cfRule type="cellIs" dxfId="62" priority="1505" operator="equal">
      <formula>"VAN"</formula>
    </cfRule>
    <cfRule type="cellIs" dxfId="61" priority="1506" operator="equal">
      <formula>"COL"</formula>
    </cfRule>
    <cfRule type="cellIs" dxfId="60" priority="1507" operator="equal">
      <formula>"WPG"</formula>
    </cfRule>
    <cfRule type="cellIs" dxfId="59" priority="1508" operator="equal">
      <formula>"VGK"</formula>
    </cfRule>
    <cfRule type="cellIs" dxfId="58" priority="1509" operator="equal">
      <formula>"WSH"</formula>
    </cfRule>
    <cfRule type="cellIs" dxfId="57" priority="1510" operator="equal">
      <formula>"NYR"</formula>
    </cfRule>
    <cfRule type="cellIs" dxfId="56" priority="1511" operator="equal">
      <formula>"TBL"</formula>
    </cfRule>
    <cfRule type="cellIs" dxfId="55" priority="1512" operator="equal">
      <formula>"BOS"</formula>
    </cfRule>
    <cfRule type="cellIs" dxfId="54" priority="1503" operator="equal">
      <formula>"DAL"</formula>
    </cfRule>
    <cfRule type="cellIs" dxfId="53" priority="1494" operator="equal">
      <formula>"NJD"</formula>
    </cfRule>
    <cfRule type="cellIs" dxfId="52" priority="1495" operator="equal">
      <formula>"MIN"</formula>
    </cfRule>
    <cfRule type="cellIs" dxfId="51" priority="1496" operator="equal">
      <formula>"STL"</formula>
    </cfRule>
    <cfRule type="cellIs" dxfId="50" priority="1492" operator="equal">
      <formula>"MTL"</formula>
    </cfRule>
    <cfRule type="cellIs" dxfId="49" priority="1498" operator="equal">
      <formula>"TOR"</formula>
    </cfRule>
    <cfRule type="cellIs" dxfId="48" priority="1499" operator="equal">
      <formula>"CAR"</formula>
    </cfRule>
    <cfRule type="cellIs" dxfId="47" priority="1500" operator="equal">
      <formula>"NYI"</formula>
    </cfRule>
    <cfRule type="cellIs" dxfId="46" priority="1501" operator="equal">
      <formula>"FLA"</formula>
    </cfRule>
    <cfRule type="cellIs" dxfId="45" priority="1502" operator="equal">
      <formula>"EDM"</formula>
    </cfRule>
    <cfRule type="cellIs" dxfId="44" priority="1497" operator="equal">
      <formula>"LAK"</formula>
    </cfRule>
  </conditionalFormatting>
  <conditionalFormatting sqref="M59:M60">
    <cfRule type="cellIs" dxfId="43" priority="1097" operator="equal">
      <formula>"STL"</formula>
    </cfRule>
    <cfRule type="cellIs" dxfId="42" priority="1096" operator="equal">
      <formula>"MIN"</formula>
    </cfRule>
    <cfRule type="cellIs" dxfId="41" priority="1095" operator="equal">
      <formula>"NJD"</formula>
    </cfRule>
    <cfRule type="cellIs" dxfId="40" priority="1094" operator="equal">
      <formula>"OTT"</formula>
    </cfRule>
    <cfRule type="cellIs" dxfId="39" priority="1093" operator="equal">
      <formula>"MTL"</formula>
    </cfRule>
    <cfRule type="cellIs" dxfId="38" priority="1103" operator="equal">
      <formula>"EDM"</formula>
    </cfRule>
    <cfRule type="cellIs" dxfId="37" priority="1113" operator="equal">
      <formula>"BOS"</formula>
    </cfRule>
    <cfRule type="cellIs" dxfId="36" priority="1112" operator="equal">
      <formula>"TBL"</formula>
    </cfRule>
    <cfRule type="cellIs" dxfId="35" priority="1111" operator="equal">
      <formula>"NYR"</formula>
    </cfRule>
    <cfRule type="cellIs" dxfId="34" priority="1110" operator="equal">
      <formula>"WSH"</formula>
    </cfRule>
    <cfRule type="cellIs" dxfId="33" priority="1109" operator="equal">
      <formula>"VGK"</formula>
    </cfRule>
    <cfRule type="cellIs" dxfId="32" priority="1108" operator="equal">
      <formula>"WPG"</formula>
    </cfRule>
    <cfRule type="cellIs" dxfId="31" priority="1107" operator="equal">
      <formula>"COL"</formula>
    </cfRule>
    <cfRule type="cellIs" dxfId="30" priority="1106" operator="equal">
      <formula>"VAN"</formula>
    </cfRule>
    <cfRule type="cellIs" dxfId="29" priority="1105" operator="equal">
      <formula>"NSH"</formula>
    </cfRule>
    <cfRule type="cellIs" dxfId="28" priority="1104" operator="equal">
      <formula>"DAL"</formula>
    </cfRule>
    <cfRule type="cellIs" dxfId="27" priority="1102" operator="equal">
      <formula>"FLA"</formula>
    </cfRule>
    <cfRule type="cellIs" dxfId="26" priority="1101" operator="equal">
      <formula>"NYI"</formula>
    </cfRule>
    <cfRule type="cellIs" dxfId="25" priority="1100" operator="equal">
      <formula>"CAR"</formula>
    </cfRule>
    <cfRule type="cellIs" dxfId="24" priority="1099" operator="equal">
      <formula>"TOR"</formula>
    </cfRule>
    <cfRule type="cellIs" dxfId="23" priority="1098" operator="equal">
      <formula>"LAK"</formula>
    </cfRule>
  </conditionalFormatting>
  <conditionalFormatting sqref="M63:M64">
    <cfRule type="cellIs" dxfId="22" priority="323" operator="equal">
      <formula>"CAR"</formula>
    </cfRule>
    <cfRule type="cellIs" dxfId="21" priority="334" operator="equal">
      <formula>"NYR"</formula>
    </cfRule>
    <cfRule type="cellIs" dxfId="20" priority="326" operator="equal">
      <formula>"EDM"</formula>
    </cfRule>
    <cfRule type="cellIs" dxfId="19" priority="325" operator="equal">
      <formula>"FLA"</formula>
    </cfRule>
    <cfRule type="cellIs" dxfId="18" priority="336" operator="equal">
      <formula>"BOS"</formula>
    </cfRule>
    <cfRule type="cellIs" dxfId="17" priority="318" operator="equal">
      <formula>"NJD"</formula>
    </cfRule>
    <cfRule type="cellIs" dxfId="16" priority="316" operator="equal">
      <formula>"MTL"</formula>
    </cfRule>
    <cfRule type="cellIs" dxfId="15" priority="332" operator="equal">
      <formula>"VGK"</formula>
    </cfRule>
    <cfRule type="cellIs" dxfId="14" priority="335" operator="equal">
      <formula>"TBL"</formula>
    </cfRule>
    <cfRule type="cellIs" dxfId="13" priority="319" operator="equal">
      <formula>"MIN"</formula>
    </cfRule>
    <cfRule type="cellIs" dxfId="12" priority="317" operator="equal">
      <formula>"OTT"</formula>
    </cfRule>
    <cfRule type="cellIs" dxfId="11" priority="320" operator="equal">
      <formula>"STL"</formula>
    </cfRule>
    <cfRule type="cellIs" dxfId="10" priority="321" operator="equal">
      <formula>"LAK"</formula>
    </cfRule>
    <cfRule type="cellIs" dxfId="9" priority="322" operator="equal">
      <formula>"TOR"</formula>
    </cfRule>
    <cfRule type="cellIs" dxfId="8" priority="330" operator="equal">
      <formula>"COL"</formula>
    </cfRule>
    <cfRule type="cellIs" dxfId="7" priority="331" operator="equal">
      <formula>"WPG"</formula>
    </cfRule>
    <cfRule type="cellIs" dxfId="6" priority="324" operator="equal">
      <formula>"NYI"</formula>
    </cfRule>
    <cfRule type="cellIs" dxfId="5" priority="333" operator="equal">
      <formula>"WSH"</formula>
    </cfRule>
    <cfRule type="cellIs" dxfId="4" priority="329" operator="equal">
      <formula>"VAN"</formula>
    </cfRule>
    <cfRule type="cellIs" dxfId="3" priority="328" operator="equal">
      <formula>"NSH"</formula>
    </cfRule>
    <cfRule type="cellIs" dxfId="2" priority="327" operator="equal">
      <formula>"DAL"</formula>
    </cfRule>
  </conditionalFormatting>
  <conditionalFormatting sqref="U1:U1048576">
    <cfRule type="colorScale" priority="2166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2255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2167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1" priority="2249" operator="equal">
      <formula>0</formula>
    </cfRule>
  </conditionalFormatting>
  <conditionalFormatting sqref="AI59:AL60">
    <cfRule type="cellIs" dxfId="0" priority="2241" operator="equal">
      <formula>0</formula>
    </cfRule>
  </conditionalFormatting>
  <conditionalFormatting sqref="AL3:AL17">
    <cfRule type="colorScale" priority="22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22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22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22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22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22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22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22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2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2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2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2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2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2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2248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2259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2265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2247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2260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2266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2223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2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221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22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22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2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2222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2217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2221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221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2025-05-15T21:45:41Z</dcterms:modified>
</cp:coreProperties>
</file>