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0D8461A9-1A95-4D0A-92EC-A6B21EE23064}"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6" i="2"/>
  <c r="BW6" i="2" s="1"/>
  <c r="BX4" i="2"/>
  <c r="BW4" i="2" s="1"/>
  <c r="BX11" i="2"/>
  <c r="BW11" i="2" s="1"/>
  <c r="BX9" i="2"/>
  <c r="BW9" i="2" s="1"/>
  <c r="BX5" i="2"/>
  <c r="BW5" i="2" s="1"/>
  <c r="BX8" i="2"/>
  <c r="BW8" i="2" s="1"/>
  <c r="BX7" i="2"/>
  <c r="BW7" i="2" s="1"/>
  <c r="BX13" i="2"/>
  <c r="BW13" i="2" s="1"/>
  <c r="BX12" i="2"/>
  <c r="BW12" i="2" s="1"/>
  <c r="BX10" i="2"/>
  <c r="BW10" i="2" s="1"/>
  <c r="BX14" i="2"/>
  <c r="BW14" i="2" s="1"/>
  <c r="BX16" i="2"/>
  <c r="BW16" i="2" s="1"/>
  <c r="BX19" i="2"/>
  <c r="BW19" i="2" s="1"/>
  <c r="BX15" i="2"/>
  <c r="BW15" i="2" s="1"/>
  <c r="BX18" i="2"/>
  <c r="BW18" i="2" s="1"/>
  <c r="BX23" i="2"/>
  <c r="BW23" i="2" s="1"/>
  <c r="BX20" i="2"/>
  <c r="BW20" i="2" s="1"/>
  <c r="BX17" i="2"/>
  <c r="BW17" i="2" s="1"/>
  <c r="BX25" i="2"/>
  <c r="BW25" i="2" s="1"/>
  <c r="BX22" i="2"/>
  <c r="BW22" i="2" s="1"/>
  <c r="BX28" i="2"/>
  <c r="BW28" i="2" s="1"/>
  <c r="BX27" i="2"/>
  <c r="BW27" i="2" s="1"/>
  <c r="BX24" i="2"/>
  <c r="BW24" i="2" s="1"/>
  <c r="BX26" i="2"/>
  <c r="BW26" i="2" s="1"/>
  <c r="BX21" i="2"/>
  <c r="BW21" i="2" s="1"/>
  <c r="BX30" i="2"/>
  <c r="BW30" i="2" s="1"/>
  <c r="BX29" i="2"/>
  <c r="BW29"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6" i="7"/>
  <c r="E6" i="7"/>
  <c r="F6" i="7"/>
  <c r="G6" i="7"/>
  <c r="H6"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7" i="7"/>
  <c r="E7" i="7"/>
  <c r="F7" i="7"/>
  <c r="G7" i="7"/>
  <c r="H7" i="7"/>
  <c r="I7" i="7"/>
  <c r="J7" i="7"/>
  <c r="D26" i="7"/>
  <c r="E26" i="7"/>
  <c r="F26" i="7"/>
  <c r="G26" i="7"/>
  <c r="H26" i="7"/>
  <c r="I26" i="7"/>
  <c r="D2" i="7"/>
  <c r="E2" i="7"/>
  <c r="F2" i="7"/>
  <c r="G2" i="7"/>
  <c r="H2"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4" i="7"/>
  <c r="E14" i="7"/>
  <c r="F14" i="7"/>
  <c r="G14" i="7"/>
  <c r="H14" i="7"/>
  <c r="I14" i="7"/>
  <c r="J14" i="7"/>
  <c r="D15" i="7"/>
  <c r="E15" i="7"/>
  <c r="F15" i="7"/>
  <c r="G15" i="7"/>
  <c r="H15" i="7"/>
  <c r="I15" i="7"/>
  <c r="D4" i="7"/>
  <c r="E4" i="7"/>
  <c r="F4" i="7"/>
  <c r="G4" i="7"/>
  <c r="H4" i="7"/>
  <c r="I4" i="7"/>
  <c r="J4" i="7"/>
  <c r="D17" i="7"/>
  <c r="E17" i="7"/>
  <c r="F17" i="7"/>
  <c r="G17" i="7"/>
  <c r="H17" i="7"/>
  <c r="I17" i="7"/>
  <c r="J17" i="7"/>
  <c r="K17" i="7"/>
  <c r="D16" i="7"/>
  <c r="E16" i="7"/>
  <c r="F16" i="7"/>
  <c r="G16" i="7"/>
  <c r="H16" i="7"/>
  <c r="I16" i="7"/>
  <c r="D32" i="7"/>
  <c r="E32" i="7"/>
  <c r="F32" i="7"/>
  <c r="G32" i="7"/>
  <c r="H32" i="7"/>
  <c r="D33" i="7"/>
  <c r="E33" i="7"/>
  <c r="F33" i="7"/>
  <c r="G33" i="7"/>
  <c r="H33" i="7"/>
  <c r="I33" i="7"/>
  <c r="J33" i="7"/>
  <c r="D22" i="7"/>
  <c r="E22" i="7"/>
  <c r="F22" i="7"/>
  <c r="G22" i="7"/>
  <c r="H22" i="7"/>
  <c r="D5" i="7"/>
  <c r="E5" i="7"/>
  <c r="F5" i="7"/>
  <c r="G5" i="7"/>
  <c r="H5" i="7"/>
  <c r="I5" i="7"/>
  <c r="J5" i="7"/>
  <c r="K5" i="7"/>
  <c r="D3" i="7"/>
  <c r="E3" i="7"/>
  <c r="F3" i="7"/>
  <c r="G3" i="7"/>
  <c r="H3" i="7"/>
  <c r="I3" i="7"/>
  <c r="D23" i="7"/>
  <c r="E23" i="7"/>
  <c r="F23" i="7"/>
  <c r="G23" i="7"/>
  <c r="H23" i="7"/>
  <c r="D30" i="7"/>
  <c r="E30" i="7"/>
  <c r="F30" i="7"/>
  <c r="G30" i="7"/>
  <c r="H30" i="7"/>
  <c r="I30" i="7"/>
  <c r="D27" i="7"/>
  <c r="E27" i="7"/>
  <c r="F27" i="7"/>
  <c r="G27" i="7"/>
  <c r="H27" i="7"/>
  <c r="I27"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4" i="2"/>
  <c r="AX3" i="2"/>
  <c r="AX16" i="2"/>
  <c r="AX10" i="2"/>
  <c r="AX20" i="2"/>
  <c r="AX24" i="2"/>
  <c r="AX32" i="2"/>
  <c r="AX22" i="2"/>
  <c r="AX14" i="2"/>
  <c r="AX18" i="2"/>
  <c r="AX7" i="2"/>
  <c r="AX13" i="2"/>
  <c r="AX27" i="2"/>
  <c r="AX29" i="2"/>
  <c r="AX26" i="2"/>
  <c r="AX21" i="2"/>
  <c r="AX28" i="2"/>
  <c r="AX11" i="2"/>
  <c r="AX17" i="2"/>
  <c r="AX12" i="2"/>
  <c r="AX8" i="2"/>
  <c r="AX9" i="2"/>
  <c r="AX19" i="2"/>
  <c r="AX5" i="2"/>
  <c r="AX6" i="2"/>
  <c r="AX30" i="2"/>
  <c r="AX15" i="2"/>
  <c r="AX25" i="2"/>
  <c r="AX23" i="2"/>
  <c r="AX33" i="2"/>
  <c r="AX31" i="2"/>
  <c r="AX2" i="2"/>
  <c r="AT4" i="2"/>
  <c r="AT3" i="2"/>
  <c r="AT16" i="2"/>
  <c r="AT10" i="2"/>
  <c r="AT20" i="2"/>
  <c r="AT24" i="2"/>
  <c r="AT32" i="2"/>
  <c r="AT22" i="2"/>
  <c r="AT14" i="2"/>
  <c r="AT18" i="2"/>
  <c r="AT7" i="2"/>
  <c r="AT13" i="2"/>
  <c r="AT27" i="2"/>
  <c r="AT29" i="2"/>
  <c r="AT26" i="2"/>
  <c r="AT21" i="2"/>
  <c r="AT28" i="2"/>
  <c r="AT11" i="2"/>
  <c r="AT17" i="2"/>
  <c r="AT12" i="2"/>
  <c r="AT8" i="2"/>
  <c r="AT9" i="2"/>
  <c r="AT19" i="2"/>
  <c r="AT5" i="2"/>
  <c r="AT6" i="2"/>
  <c r="AT30" i="2"/>
  <c r="AT15" i="2"/>
  <c r="AT25" i="2"/>
  <c r="AT23"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0" i="2"/>
  <c r="AV20" i="2"/>
  <c r="AY20" i="2"/>
  <c r="AZ20" i="2"/>
  <c r="AU29" i="2"/>
  <c r="AV29" i="2"/>
  <c r="AY29" i="2"/>
  <c r="AZ29" i="2"/>
  <c r="AU7" i="2"/>
  <c r="AV7" i="2"/>
  <c r="AY7" i="2"/>
  <c r="AZ7" i="2"/>
  <c r="AU19" i="2"/>
  <c r="AV19" i="2"/>
  <c r="AY19" i="2"/>
  <c r="AZ19" i="2"/>
  <c r="AU16" i="2"/>
  <c r="AV16" i="2"/>
  <c r="AY16" i="2"/>
  <c r="AZ16" i="2"/>
  <c r="AU32" i="2"/>
  <c r="AV32" i="2"/>
  <c r="AY32" i="2"/>
  <c r="AZ32" i="2"/>
  <c r="AU13" i="2"/>
  <c r="AV13" i="2"/>
  <c r="AY13" i="2"/>
  <c r="AZ13" i="2"/>
  <c r="AU5" i="2"/>
  <c r="AV5" i="2"/>
  <c r="AY5" i="2"/>
  <c r="AZ5" i="2"/>
  <c r="AU17" i="2"/>
  <c r="AV17" i="2"/>
  <c r="AY17" i="2"/>
  <c r="AZ17" i="2"/>
  <c r="AU4" i="2"/>
  <c r="AV4" i="2"/>
  <c r="AY4" i="2"/>
  <c r="AZ4" i="2"/>
  <c r="AU10" i="2"/>
  <c r="AV10" i="2"/>
  <c r="AY10" i="2"/>
  <c r="AZ10" i="2"/>
  <c r="AU11" i="2"/>
  <c r="AV11" i="2"/>
  <c r="AY11" i="2"/>
  <c r="AZ11" i="2"/>
  <c r="AU9" i="2"/>
  <c r="AV9" i="2"/>
  <c r="AY9" i="2"/>
  <c r="AZ9" i="2"/>
  <c r="AU23" i="2"/>
  <c r="AV23" i="2"/>
  <c r="AY23" i="2"/>
  <c r="AZ23" i="2"/>
  <c r="AU12" i="2"/>
  <c r="AV12" i="2"/>
  <c r="AY12" i="2"/>
  <c r="AZ12" i="2"/>
  <c r="AU31" i="2"/>
  <c r="AV31" i="2"/>
  <c r="AY31" i="2"/>
  <c r="AZ31" i="2"/>
  <c r="AU21" i="2"/>
  <c r="AV21" i="2"/>
  <c r="AY21" i="2"/>
  <c r="AZ21" i="2"/>
  <c r="AU22" i="2"/>
  <c r="AV22" i="2"/>
  <c r="AY22" i="2"/>
  <c r="AZ22" i="2"/>
  <c r="AU15" i="2"/>
  <c r="AV15" i="2"/>
  <c r="AY15" i="2"/>
  <c r="AZ15" i="2"/>
  <c r="AU28" i="2"/>
  <c r="AV28" i="2"/>
  <c r="AY28" i="2"/>
  <c r="AZ28" i="2"/>
  <c r="AU27" i="2"/>
  <c r="AV27" i="2"/>
  <c r="AY27" i="2"/>
  <c r="AZ27" i="2"/>
  <c r="AU30" i="2"/>
  <c r="AV30" i="2"/>
  <c r="AY30" i="2"/>
  <c r="AZ30" i="2"/>
  <c r="AU33" i="2"/>
  <c r="AV33" i="2"/>
  <c r="AY33" i="2"/>
  <c r="AZ33" i="2"/>
  <c r="AU25" i="2"/>
  <c r="AV25" i="2"/>
  <c r="AY25" i="2"/>
  <c r="AZ25" i="2"/>
  <c r="AU14" i="2"/>
  <c r="AV14" i="2"/>
  <c r="AY14" i="2"/>
  <c r="AZ14" i="2"/>
  <c r="AU8" i="2"/>
  <c r="AV8" i="2"/>
  <c r="AY8" i="2"/>
  <c r="AZ8" i="2"/>
  <c r="AU24" i="2"/>
  <c r="AV24" i="2"/>
  <c r="AY24" i="2"/>
  <c r="AZ24" i="2"/>
  <c r="AU18" i="2"/>
  <c r="AV18" i="2"/>
  <c r="AY18" i="2"/>
  <c r="AZ18" i="2"/>
  <c r="AU6" i="2"/>
  <c r="AV6" i="2"/>
  <c r="AY6" i="2"/>
  <c r="AZ6" i="2"/>
  <c r="AU3" i="2"/>
  <c r="AV3" i="2"/>
  <c r="AY3" i="2"/>
  <c r="AZ3" i="2"/>
  <c r="AU2" i="2"/>
  <c r="AV2" i="2"/>
  <c r="AY2" i="2"/>
  <c r="AZ2" i="2"/>
  <c r="AZ26" i="2"/>
  <c r="AY26" i="2"/>
  <c r="AV26" i="2"/>
  <c r="AU26"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838" i="1"/>
  <c r="O840" i="1"/>
  <c r="O841" i="1"/>
  <c r="O842" i="1"/>
  <c r="O843" i="1"/>
  <c r="O844" i="1"/>
  <c r="O845" i="1"/>
  <c r="O846" i="1"/>
  <c r="O847" i="1"/>
  <c r="O848" i="1"/>
  <c r="O849" i="1"/>
  <c r="O850" i="1"/>
  <c r="O851" i="1"/>
  <c r="O852" i="1"/>
  <c r="O853" i="1"/>
  <c r="O854" i="1"/>
  <c r="O855" i="1"/>
  <c r="O857" i="1"/>
  <c r="O859" i="1"/>
  <c r="O858" i="1"/>
  <c r="O860" i="1"/>
  <c r="O861" i="1"/>
  <c r="O862" i="1"/>
  <c r="O863" i="1"/>
  <c r="O864" i="1"/>
  <c r="O865" i="1"/>
  <c r="O866" i="1"/>
  <c r="O867" i="1"/>
  <c r="O869" i="1"/>
  <c r="O868" i="1"/>
  <c r="O870" i="1"/>
  <c r="O871" i="1"/>
  <c r="O872" i="1"/>
  <c r="O873" i="1"/>
  <c r="O874" i="1"/>
  <c r="O875" i="1"/>
  <c r="O876" i="1"/>
  <c r="O877" i="1"/>
  <c r="O878" i="1"/>
  <c r="O879" i="1"/>
  <c r="O880" i="1"/>
  <c r="O881" i="1"/>
  <c r="O882" i="1"/>
  <c r="O883" i="1"/>
  <c r="O884" i="1"/>
  <c r="O885" i="1"/>
  <c r="O886" i="1"/>
  <c r="O887" i="1"/>
  <c r="O888" i="1"/>
  <c r="O889" i="1"/>
  <c r="O891" i="1"/>
  <c r="O890" i="1"/>
  <c r="O892" i="1"/>
  <c r="O893"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O750" i="1" s="1"/>
  <c r="H751" i="1"/>
  <c r="H752" i="1"/>
  <c r="H753" i="1"/>
  <c r="H754" i="1"/>
  <c r="O754" i="1" s="1"/>
  <c r="H755" i="1"/>
  <c r="H756" i="1"/>
  <c r="H757" i="1"/>
  <c r="O757" i="1" s="1"/>
  <c r="H758" i="1"/>
  <c r="O758" i="1" s="1"/>
  <c r="H760" i="1"/>
  <c r="H759" i="1"/>
  <c r="H761" i="1"/>
  <c r="O761" i="1" s="1"/>
  <c r="H762" i="1"/>
  <c r="H763" i="1"/>
  <c r="O763" i="1" s="1"/>
  <c r="H764" i="1"/>
  <c r="H765" i="1"/>
  <c r="H766" i="1"/>
  <c r="O766" i="1" s="1"/>
  <c r="H767" i="1"/>
  <c r="H768" i="1"/>
  <c r="H769" i="1"/>
  <c r="H770" i="1"/>
  <c r="O770" i="1" s="1"/>
  <c r="H771" i="1"/>
  <c r="H772" i="1"/>
  <c r="H773" i="1"/>
  <c r="O773" i="1" s="1"/>
  <c r="H774" i="1"/>
  <c r="O774" i="1" s="1"/>
  <c r="H776" i="1"/>
  <c r="H775" i="1"/>
  <c r="H777" i="1"/>
  <c r="O777" i="1" s="1"/>
  <c r="H778" i="1"/>
  <c r="H779" i="1"/>
  <c r="O779" i="1" s="1"/>
  <c r="H780" i="1"/>
  <c r="H781" i="1"/>
  <c r="H782" i="1"/>
  <c r="O782" i="1" s="1"/>
  <c r="H783" i="1"/>
  <c r="H784" i="1"/>
  <c r="H785" i="1"/>
  <c r="H786" i="1"/>
  <c r="O786" i="1" s="1"/>
  <c r="H787" i="1"/>
  <c r="H788" i="1"/>
  <c r="H789" i="1"/>
  <c r="O789" i="1" s="1"/>
  <c r="H790" i="1"/>
  <c r="O790" i="1" s="1"/>
  <c r="H791" i="1"/>
  <c r="O791" i="1" s="1"/>
  <c r="H792" i="1"/>
  <c r="H793" i="1"/>
  <c r="O793" i="1" s="1"/>
  <c r="H794" i="1"/>
  <c r="H795" i="1"/>
  <c r="O795" i="1" s="1"/>
  <c r="H796" i="1"/>
  <c r="O796" i="1" s="1"/>
  <c r="H797" i="1"/>
  <c r="O797" i="1" s="1"/>
  <c r="H798" i="1"/>
  <c r="O798" i="1" s="1"/>
  <c r="H799" i="1"/>
  <c r="H800" i="1"/>
  <c r="H801" i="1"/>
  <c r="H802" i="1"/>
  <c r="O802" i="1" s="1"/>
  <c r="H803" i="1"/>
  <c r="H804" i="1"/>
  <c r="H805" i="1"/>
  <c r="O805" i="1" s="1"/>
  <c r="H806" i="1"/>
  <c r="O806" i="1" s="1"/>
  <c r="H807" i="1"/>
  <c r="O807" i="1" s="1"/>
  <c r="H808" i="1"/>
  <c r="H809" i="1"/>
  <c r="O809" i="1" s="1"/>
  <c r="H810" i="1"/>
  <c r="H811" i="1"/>
  <c r="O811" i="1" s="1"/>
  <c r="H812" i="1"/>
  <c r="O812" i="1" s="1"/>
  <c r="H813" i="1"/>
  <c r="O813" i="1" s="1"/>
  <c r="H814" i="1"/>
  <c r="O814" i="1" s="1"/>
  <c r="H815" i="1"/>
  <c r="H816" i="1"/>
  <c r="H817" i="1"/>
  <c r="H819" i="1"/>
  <c r="O819" i="1" s="1"/>
  <c r="H818" i="1"/>
  <c r="H820" i="1"/>
  <c r="H821" i="1"/>
  <c r="O821" i="1" s="1"/>
  <c r="H822" i="1"/>
  <c r="O822" i="1" s="1"/>
  <c r="H823" i="1"/>
  <c r="O823" i="1" s="1"/>
  <c r="H824" i="1"/>
  <c r="H825" i="1"/>
  <c r="O825" i="1" s="1"/>
  <c r="H826" i="1"/>
  <c r="H827" i="1"/>
  <c r="O827" i="1" s="1"/>
  <c r="H828" i="1"/>
  <c r="O828" i="1" s="1"/>
  <c r="H829" i="1"/>
  <c r="O829" i="1" s="1"/>
  <c r="H830" i="1"/>
  <c r="O830" i="1" s="1"/>
  <c r="H831" i="1"/>
  <c r="H832" i="1"/>
  <c r="H833" i="1"/>
  <c r="H834" i="1"/>
  <c r="O834" i="1" s="1"/>
  <c r="H835" i="1"/>
  <c r="O835" i="1" s="1"/>
  <c r="H836" i="1"/>
  <c r="H837" i="1"/>
  <c r="O837" i="1" s="1"/>
  <c r="H838" i="1"/>
  <c r="H839" i="1"/>
  <c r="O839" i="1" s="1"/>
  <c r="H840" i="1"/>
  <c r="H841" i="1"/>
  <c r="H842" i="1"/>
  <c r="H843" i="1"/>
  <c r="H844" i="1"/>
  <c r="H845" i="1"/>
  <c r="H846" i="1"/>
  <c r="H847" i="1"/>
  <c r="H848" i="1"/>
  <c r="H849" i="1"/>
  <c r="H850" i="1"/>
  <c r="H851" i="1"/>
  <c r="H852" i="1"/>
  <c r="H853" i="1"/>
  <c r="H854" i="1"/>
  <c r="H855" i="1"/>
  <c r="H856" i="1"/>
  <c r="H857" i="1"/>
  <c r="H859" i="1"/>
  <c r="H858" i="1"/>
  <c r="H860" i="1"/>
  <c r="H861" i="1"/>
  <c r="H862" i="1"/>
  <c r="H863" i="1"/>
  <c r="H864" i="1"/>
  <c r="H865" i="1"/>
  <c r="H866" i="1"/>
  <c r="H867" i="1"/>
  <c r="H869" i="1"/>
  <c r="H868" i="1"/>
  <c r="H870" i="1"/>
  <c r="H871" i="1"/>
  <c r="H872" i="1"/>
  <c r="H873" i="1"/>
  <c r="H874" i="1"/>
  <c r="H875" i="1"/>
  <c r="H876" i="1"/>
  <c r="H877" i="1"/>
  <c r="H878" i="1"/>
  <c r="H879" i="1"/>
  <c r="H880" i="1"/>
  <c r="H881" i="1"/>
  <c r="H882" i="1"/>
  <c r="H883" i="1"/>
  <c r="H884" i="1"/>
  <c r="H885" i="1"/>
  <c r="H886" i="1"/>
  <c r="H887" i="1"/>
  <c r="H888" i="1"/>
  <c r="H889" i="1"/>
  <c r="H891" i="1"/>
  <c r="H890" i="1"/>
  <c r="H892" i="1"/>
  <c r="H893" i="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856" i="1" l="1"/>
  <c r="O31" i="1"/>
  <c r="O831" i="1"/>
  <c r="O815" i="1"/>
  <c r="O799" i="1"/>
  <c r="O783" i="1"/>
  <c r="O767" i="1"/>
  <c r="O751" i="1"/>
  <c r="O735" i="1"/>
  <c r="O719" i="1"/>
  <c r="O703" i="1"/>
  <c r="O698" i="1"/>
  <c r="O665" i="1"/>
  <c r="O649" i="1"/>
  <c r="O833" i="1"/>
  <c r="O817" i="1"/>
  <c r="O801" i="1"/>
  <c r="O832" i="1"/>
  <c r="O816" i="1"/>
  <c r="O708" i="1"/>
  <c r="O340" i="1"/>
  <c r="O820" i="1"/>
  <c r="O788" i="1"/>
  <c r="O756" i="1"/>
  <c r="AD756" i="1" s="1"/>
  <c r="O724" i="1"/>
  <c r="O676" i="1"/>
  <c r="AC676" i="1" s="1"/>
  <c r="O628" i="1"/>
  <c r="O548" i="1"/>
  <c r="O436" i="1"/>
  <c r="O404" i="1"/>
  <c r="O388" i="1"/>
  <c r="O292" i="1"/>
  <c r="O836" i="1"/>
  <c r="AC836" i="1" s="1"/>
  <c r="O804" i="1"/>
  <c r="O772" i="1"/>
  <c r="O740" i="1"/>
  <c r="O692" i="1"/>
  <c r="O580" i="1"/>
  <c r="O308" i="1"/>
  <c r="O644" i="1"/>
  <c r="AC644" i="1" s="1"/>
  <c r="O596" i="1"/>
  <c r="O484" i="1"/>
  <c r="AD484" i="1" s="1"/>
  <c r="O452" i="1"/>
  <c r="O356" i="1"/>
  <c r="O818" i="1"/>
  <c r="O771" i="1"/>
  <c r="O739" i="1"/>
  <c r="O707" i="1"/>
  <c r="O643" i="1"/>
  <c r="AC643" i="1" s="1"/>
  <c r="O595" i="1"/>
  <c r="O563" i="1"/>
  <c r="O547" i="1"/>
  <c r="O516" i="1"/>
  <c r="O803" i="1"/>
  <c r="O787" i="1"/>
  <c r="O755" i="1"/>
  <c r="AC755" i="1" s="1"/>
  <c r="O723" i="1"/>
  <c r="O691" i="1"/>
  <c r="AD691" i="1" s="1"/>
  <c r="O659" i="1"/>
  <c r="O611" i="1"/>
  <c r="AC611" i="1" s="1"/>
  <c r="O499" i="1"/>
  <c r="O775" i="1"/>
  <c r="O696" i="1"/>
  <c r="O792" i="1"/>
  <c r="O728" i="1"/>
  <c r="AD728" i="1" s="1"/>
  <c r="O826" i="1"/>
  <c r="O810" i="1"/>
  <c r="O759" i="1"/>
  <c r="O744" i="1"/>
  <c r="O824" i="1"/>
  <c r="O808" i="1"/>
  <c r="O712" i="1"/>
  <c r="AC712" i="1" s="1"/>
  <c r="O794" i="1"/>
  <c r="O778" i="1"/>
  <c r="AD778" i="1" s="1"/>
  <c r="O762" i="1"/>
  <c r="O746" i="1"/>
  <c r="AD746" i="1" s="1"/>
  <c r="O730" i="1"/>
  <c r="AD730" i="1" s="1"/>
  <c r="O714" i="1"/>
  <c r="O699" i="1"/>
  <c r="O682" i="1"/>
  <c r="O650" i="1"/>
  <c r="AC650" i="1" s="1"/>
  <c r="O634" i="1"/>
  <c r="O602" i="1"/>
  <c r="O579" i="1"/>
  <c r="O554" i="1"/>
  <c r="O752" i="1"/>
  <c r="O800" i="1"/>
  <c r="O736" i="1"/>
  <c r="AC736" i="1" s="1"/>
  <c r="O784" i="1"/>
  <c r="O768" i="1"/>
  <c r="AD768" i="1" s="1"/>
  <c r="O785" i="1"/>
  <c r="O769" i="1"/>
  <c r="AC769" i="1" s="1"/>
  <c r="O753" i="1"/>
  <c r="AD753" i="1" s="1"/>
  <c r="O737" i="1"/>
  <c r="O721" i="1"/>
  <c r="O689" i="1"/>
  <c r="O673" i="1"/>
  <c r="AC673" i="1" s="1"/>
  <c r="O641" i="1"/>
  <c r="O625" i="1"/>
  <c r="O593" i="1"/>
  <c r="O577" i="1"/>
  <c r="O545" i="1"/>
  <c r="O529" i="1"/>
  <c r="O497" i="1"/>
  <c r="AD497" i="1" s="1"/>
  <c r="X45" i="11"/>
  <c r="W52" i="11"/>
  <c r="R53" i="11"/>
  <c r="AD53" i="11"/>
  <c r="L55" i="11"/>
  <c r="X59" i="11"/>
  <c r="R63" i="11"/>
  <c r="R65" i="11"/>
  <c r="AD65" i="11"/>
  <c r="AE45" i="11"/>
  <c r="AF51" i="11"/>
  <c r="Q52" i="11"/>
  <c r="S54" i="11"/>
  <c r="AE54" i="11"/>
  <c r="M55" i="11"/>
  <c r="M56" i="11"/>
  <c r="M57" i="11"/>
  <c r="Y60" i="11"/>
  <c r="M63" i="11"/>
  <c r="S66" i="11"/>
  <c r="AE66" i="11"/>
  <c r="N49" i="11"/>
  <c r="T55" i="11"/>
  <c r="N56" i="11"/>
  <c r="Z61" i="11"/>
  <c r="AF62" i="11"/>
  <c r="AF67" i="11"/>
  <c r="T48" i="11"/>
  <c r="T52" i="11"/>
  <c r="U56" i="11"/>
  <c r="O59" i="11"/>
  <c r="AA62" i="11"/>
  <c r="AA67" i="11"/>
  <c r="AG68" i="11"/>
  <c r="V48" i="11"/>
  <c r="AB51" i="11"/>
  <c r="U52" i="11"/>
  <c r="AB53" i="11"/>
  <c r="Q55" i="11"/>
  <c r="Q56" i="11"/>
  <c r="Q58" i="11"/>
  <c r="W58" i="11"/>
  <c r="AC64" i="11"/>
  <c r="K68" i="11"/>
  <c r="Z37" i="11"/>
  <c r="AB63" i="11"/>
  <c r="F41" i="11"/>
  <c r="H43" i="11"/>
  <c r="I55" i="11"/>
  <c r="I61" i="11"/>
  <c r="C38" i="11"/>
  <c r="P63" i="11"/>
  <c r="E50" i="11"/>
  <c r="P67" i="11"/>
  <c r="G68" i="11"/>
  <c r="E40" i="11"/>
  <c r="B61" i="11"/>
  <c r="G42" i="11"/>
  <c r="J66" i="11"/>
  <c r="I63" i="11"/>
  <c r="C46" i="11"/>
  <c r="V57" i="11"/>
  <c r="J59" i="11"/>
  <c r="I44" i="11"/>
  <c r="I59" i="11"/>
  <c r="D39" i="11"/>
  <c r="B37" i="11"/>
  <c r="X50" i="11"/>
  <c r="P51" i="11"/>
  <c r="T44" i="11"/>
  <c r="AB48" i="11"/>
  <c r="X44" i="11"/>
  <c r="K46" i="11"/>
  <c r="T47" i="11"/>
  <c r="M48" i="11"/>
  <c r="U49" i="11"/>
  <c r="O50" i="11"/>
  <c r="O40" i="11"/>
  <c r="J45" i="11"/>
  <c r="AG46" i="11"/>
  <c r="L47" i="11"/>
  <c r="U48" i="11"/>
  <c r="Z44" i="11"/>
  <c r="K38" i="11"/>
  <c r="AB44" i="11"/>
  <c r="AG42" i="11"/>
  <c r="O781" i="1"/>
  <c r="O765" i="1"/>
  <c r="AD765" i="1" s="1"/>
  <c r="O749" i="1"/>
  <c r="O733" i="1"/>
  <c r="O780" i="1"/>
  <c r="O764" i="1"/>
  <c r="O748" i="1"/>
  <c r="O732" i="1"/>
  <c r="AD732" i="1" s="1"/>
  <c r="O743" i="1"/>
  <c r="O727" i="1"/>
  <c r="O695" i="1"/>
  <c r="O679" i="1"/>
  <c r="O646" i="1"/>
  <c r="AC646" i="1" s="1"/>
  <c r="O631" i="1"/>
  <c r="AC631" i="1" s="1"/>
  <c r="O599" i="1"/>
  <c r="O583" i="1"/>
  <c r="AD583" i="1" s="1"/>
  <c r="O551" i="1"/>
  <c r="O535" i="1"/>
  <c r="AC535" i="1" s="1"/>
  <c r="O503" i="1"/>
  <c r="O776" i="1"/>
  <c r="O760" i="1"/>
  <c r="AE10" i="11"/>
  <c r="W17" i="11"/>
  <c r="AB9" i="11"/>
  <c r="T13" i="11"/>
  <c r="AF16" i="11"/>
  <c r="K3" i="11"/>
  <c r="O5" i="11"/>
  <c r="U13" i="11"/>
  <c r="E15" i="11"/>
  <c r="X9" i="11"/>
  <c r="V13" i="11"/>
  <c r="AB13" i="11"/>
  <c r="X15" i="11"/>
  <c r="AB16" i="11"/>
  <c r="T17" i="11"/>
  <c r="AD18" i="11"/>
  <c r="AG7" i="11"/>
  <c r="C11" i="11"/>
  <c r="AG11" i="11"/>
  <c r="T9" i="11"/>
  <c r="Z9" i="11"/>
  <c r="X10" i="11"/>
  <c r="T12" i="11"/>
  <c r="M20" i="11"/>
  <c r="Q21" i="11"/>
  <c r="I28" i="11"/>
  <c r="U17" i="11"/>
  <c r="B26" i="11"/>
  <c r="I20" i="11"/>
  <c r="M21" i="11"/>
  <c r="I26" i="11"/>
  <c r="AA32" i="11"/>
  <c r="G33" i="11"/>
  <c r="U14" i="11"/>
  <c r="N21" i="11"/>
  <c r="AF27" i="11"/>
  <c r="R28" i="11"/>
  <c r="P32" i="11"/>
  <c r="AB18" i="11"/>
  <c r="AE19" i="11"/>
  <c r="Q20" i="11"/>
  <c r="M22" i="11"/>
  <c r="Q23" i="11"/>
  <c r="I24" i="11"/>
  <c r="O24" i="11"/>
  <c r="M28" i="11"/>
  <c r="S31" i="11"/>
  <c r="Z2" i="11"/>
  <c r="R30" i="11"/>
  <c r="K33" i="11"/>
  <c r="J24" i="11"/>
  <c r="P28" i="11"/>
  <c r="L20"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O534" i="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O290" i="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B49" i="11" s="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R3" i="11" s="1"/>
  <c r="AL100" i="1"/>
  <c r="AM100" i="1"/>
  <c r="AL84" i="1"/>
  <c r="AM84" i="1"/>
  <c r="AL69" i="1"/>
  <c r="AM69" i="1"/>
  <c r="AL52" i="1"/>
  <c r="AM52" i="1"/>
  <c r="AL36" i="1"/>
  <c r="AM36" i="1"/>
  <c r="AL20" i="1"/>
  <c r="AM20" i="1"/>
  <c r="AL4" i="1"/>
  <c r="AM4" i="1"/>
  <c r="AL1222" i="1"/>
  <c r="AM1222" i="1"/>
  <c r="AL1030" i="1"/>
  <c r="AM1030" i="1"/>
  <c r="AL854" i="1"/>
  <c r="Q18" i="11" s="1"/>
  <c r="AM854" i="1"/>
  <c r="R17" i="11" s="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Y6" i="11" s="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J40" i="11" s="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O63" i="11" s="1"/>
  <c r="AL486" i="1"/>
  <c r="AM486" i="1"/>
  <c r="AL438" i="1"/>
  <c r="AM438" i="1"/>
  <c r="AM374" i="1"/>
  <c r="AL374" i="1"/>
  <c r="AL293" i="1"/>
  <c r="AM293" i="1"/>
  <c r="AL229" i="1"/>
  <c r="AM229" i="1"/>
  <c r="AL181" i="1"/>
  <c r="AM181" i="1"/>
  <c r="AL101" i="1"/>
  <c r="AM101" i="1"/>
  <c r="AL53" i="1"/>
  <c r="AM53" i="1"/>
  <c r="AC54" i="11" s="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B37" i="11" s="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S49" i="11" s="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Q60" i="11" s="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Z48" i="11" s="1"/>
  <c r="AM847" i="1"/>
  <c r="M61" i="11" s="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A42" i="11"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G65" i="11" s="1"/>
  <c r="AM860" i="1"/>
  <c r="AD42" i="11" s="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L19" i="11" s="1"/>
  <c r="AM842" i="1"/>
  <c r="S47" i="11" s="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A49" i="11" s="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I62" i="11" s="1"/>
  <c r="AM632" i="1"/>
  <c r="AL616" i="1"/>
  <c r="AM616" i="1"/>
  <c r="AL600" i="1"/>
  <c r="AM600" i="1"/>
  <c r="AL585" i="1"/>
  <c r="AM585" i="1"/>
  <c r="AL568" i="1"/>
  <c r="AM568" i="1"/>
  <c r="AL552" i="1"/>
  <c r="AM552" i="1"/>
  <c r="AL504" i="1"/>
  <c r="AM504" i="1"/>
  <c r="AL488" i="1"/>
  <c r="AM488" i="1"/>
  <c r="AL472" i="1"/>
  <c r="C67" i="11" s="1"/>
  <c r="AM472" i="1"/>
  <c r="AL456" i="1"/>
  <c r="AM456" i="1"/>
  <c r="AL440" i="1"/>
  <c r="AM440" i="1"/>
  <c r="AM424" i="1"/>
  <c r="AL424" i="1"/>
  <c r="AL408" i="1"/>
  <c r="AG49" i="11" s="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G3" i="11" s="1"/>
  <c r="AL855" i="1"/>
  <c r="C33" i="11" s="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D45" i="11" s="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T54" i="11" s="1"/>
  <c r="AL516" i="1"/>
  <c r="AL515" i="1"/>
  <c r="AM515" i="1"/>
  <c r="AM514" i="1"/>
  <c r="AL514" i="1"/>
  <c r="AM513" i="1"/>
  <c r="AL513" i="1"/>
  <c r="AM512" i="1"/>
  <c r="H51" i="11" s="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599" i="1"/>
  <c r="AD567" i="1"/>
  <c r="AD551"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50"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40" i="1"/>
  <c r="AD724" i="1"/>
  <c r="AD708" i="1"/>
  <c r="AD692" i="1"/>
  <c r="AD660" i="1"/>
  <c r="AD628" i="1"/>
  <c r="AD596" i="1"/>
  <c r="AD580" i="1"/>
  <c r="AD564" i="1"/>
  <c r="AD548"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39" i="1"/>
  <c r="AD723" i="1"/>
  <c r="AD707" i="1"/>
  <c r="AD659" i="1"/>
  <c r="AD643" i="1"/>
  <c r="AD627" i="1"/>
  <c r="AD611" i="1"/>
  <c r="AD595" i="1"/>
  <c r="AD563" i="1"/>
  <c r="AD547" i="1"/>
  <c r="AD531" i="1"/>
  <c r="AD516" i="1"/>
  <c r="AD499" i="1"/>
  <c r="AD451"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386" i="1"/>
  <c r="AD290"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37" i="1"/>
  <c r="AD721" i="1"/>
  <c r="AD689" i="1"/>
  <c r="AD673" i="1"/>
  <c r="AD641" i="1"/>
  <c r="AD625" i="1"/>
  <c r="AD609" i="1"/>
  <c r="AD593" i="1"/>
  <c r="AD577" i="1"/>
  <c r="AD561" i="1"/>
  <c r="AD545" i="1"/>
  <c r="AD529" i="1"/>
  <c r="AD513"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52" i="1"/>
  <c r="AD720"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70" i="1"/>
  <c r="AD638" i="1"/>
  <c r="AD606"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49" i="1"/>
  <c r="AD733" i="1"/>
  <c r="AD717" i="1"/>
  <c r="AD685" i="1"/>
  <c r="AD653" i="1"/>
  <c r="AD589" i="1"/>
  <c r="AD573" i="1"/>
  <c r="AD557"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697" i="1"/>
  <c r="AD684"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62" i="1"/>
  <c r="AD714" i="1"/>
  <c r="AD699" i="1"/>
  <c r="AD682" i="1"/>
  <c r="AD650" i="1"/>
  <c r="AD634" i="1"/>
  <c r="AD602" i="1"/>
  <c r="AD579" i="1"/>
  <c r="AD570"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696"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41" i="1"/>
  <c r="AC55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2" i="1"/>
  <c r="AC766" i="1"/>
  <c r="AC759" i="1"/>
  <c r="AC754" i="1"/>
  <c r="AC748" i="1"/>
  <c r="AC742" i="1"/>
  <c r="AC724" i="1"/>
  <c r="AC706" i="1"/>
  <c r="AC697" i="1"/>
  <c r="AC694" i="1"/>
  <c r="AC682" i="1"/>
  <c r="AC658" i="1"/>
  <c r="AC647" i="1"/>
  <c r="AC634" i="1"/>
  <c r="AC628" i="1"/>
  <c r="AC616" i="1"/>
  <c r="AC610" i="1"/>
  <c r="AC598" i="1"/>
  <c r="AC579" i="1"/>
  <c r="AC580" i="1"/>
  <c r="AC568" i="1"/>
  <c r="AC562" i="1"/>
  <c r="AC550" i="1"/>
  <c r="AC520" i="1"/>
  <c r="AC436" i="1"/>
  <c r="AC412" i="1"/>
  <c r="AC388" i="1"/>
  <c r="AC364" i="1"/>
  <c r="AC340" i="1"/>
  <c r="AC292"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1" i="1"/>
  <c r="AC663" i="1"/>
  <c r="AC657" i="1"/>
  <c r="AC627" i="1"/>
  <c r="AC609" i="1"/>
  <c r="AC573" i="1"/>
  <c r="AC567" i="1"/>
  <c r="AC561" i="1"/>
  <c r="AC549" i="1"/>
  <c r="AC543" i="1"/>
  <c r="AC531" i="1"/>
  <c r="AC525" i="1"/>
  <c r="AC513" i="1"/>
  <c r="AC507" i="1"/>
  <c r="AC495"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602"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49" i="1"/>
  <c r="AC737" i="1"/>
  <c r="AC725" i="1"/>
  <c r="AC713" i="1"/>
  <c r="AC689" i="1"/>
  <c r="AC659" i="1"/>
  <c r="AC629" i="1"/>
  <c r="AC617"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699" i="1"/>
  <c r="AC692" i="1"/>
  <c r="AC638" i="1"/>
  <c r="AC626" i="1"/>
  <c r="AC585" i="1"/>
  <c r="AC554" i="1"/>
  <c r="AC548" i="1"/>
  <c r="AC518"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3" i="1"/>
  <c r="AC757" i="1"/>
  <c r="AC751" i="1"/>
  <c r="AC745" i="1"/>
  <c r="AC739" i="1"/>
  <c r="AC733" i="1"/>
  <c r="AC727" i="1"/>
  <c r="AC721" i="1"/>
  <c r="AC715" i="1"/>
  <c r="AC709" i="1"/>
  <c r="AC703" i="1"/>
  <c r="AC698" i="1"/>
  <c r="AC685" i="1"/>
  <c r="AC679" i="1"/>
  <c r="AC655" i="1"/>
  <c r="AC649" i="1"/>
  <c r="AC625" i="1"/>
  <c r="AC613" i="1"/>
  <c r="AC601" i="1"/>
  <c r="AC595" i="1"/>
  <c r="AC589" i="1"/>
  <c r="AC577" i="1"/>
  <c r="AC553" i="1"/>
  <c r="AC547" i="1"/>
  <c r="AC529" i="1"/>
  <c r="AC523" i="1"/>
  <c r="AC517" i="1"/>
  <c r="AC505" i="1"/>
  <c r="AC499" i="1"/>
  <c r="AC493"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2" i="1"/>
  <c r="AC750" i="1"/>
  <c r="AC744" i="1"/>
  <c r="AC738" i="1"/>
  <c r="AC726" i="1"/>
  <c r="AC720" i="1"/>
  <c r="AC714" i="1"/>
  <c r="AC708" i="1"/>
  <c r="AC702" i="1"/>
  <c r="AC696" i="1"/>
  <c r="AC690" i="1"/>
  <c r="AC684" i="1"/>
  <c r="AC678" i="1"/>
  <c r="AC666" i="1"/>
  <c r="AC624" i="1"/>
  <c r="AC564" i="1"/>
  <c r="AC558" i="1"/>
  <c r="AC534" i="1"/>
  <c r="AC515" i="1"/>
  <c r="AC492"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5" i="2"/>
  <c r="D4" i="2"/>
  <c r="D31" i="2"/>
  <c r="AT7" i="4"/>
  <c r="D29" i="2"/>
  <c r="D19" i="2"/>
  <c r="D17" i="2"/>
  <c r="BL15" i="4"/>
  <c r="D12" i="2"/>
  <c r="D8" i="2"/>
  <c r="D16" i="2"/>
  <c r="D30" i="2"/>
  <c r="D25" i="2"/>
  <c r="S56" i="1"/>
  <c r="R33" i="2" s="1"/>
  <c r="S50" i="1"/>
  <c r="R18" i="2" s="1"/>
  <c r="BL47" i="4"/>
  <c r="BF31" i="4"/>
  <c r="AK58" i="4"/>
  <c r="BN59" i="4"/>
  <c r="BB39" i="4"/>
  <c r="E24" i="4"/>
  <c r="BB51" i="4"/>
  <c r="BK50" i="4"/>
  <c r="BM20" i="4"/>
  <c r="AV53" i="4"/>
  <c r="AE64" i="4"/>
  <c r="C42" i="4"/>
  <c r="E64" i="4"/>
  <c r="BK8" i="4"/>
  <c r="D41" i="4"/>
  <c r="AR61" i="4"/>
  <c r="BE46" i="4"/>
  <c r="F51" i="4"/>
  <c r="AV15" i="4"/>
  <c r="AZ5" i="4"/>
  <c r="BJ49" i="4"/>
  <c r="C40" i="4"/>
  <c r="E58" i="4"/>
  <c r="C18" i="4"/>
  <c r="BE34" i="4"/>
  <c r="D9" i="2"/>
  <c r="D14" i="2"/>
  <c r="D3" i="2"/>
  <c r="S22" i="1"/>
  <c r="Q14" i="2" s="1"/>
  <c r="S16" i="1"/>
  <c r="S27" i="2" s="1"/>
  <c r="S10" i="1"/>
  <c r="R3" i="2" s="1"/>
  <c r="S31" i="1"/>
  <c r="S7" i="2" s="1"/>
  <c r="C12" i="4"/>
  <c r="C32" i="4"/>
  <c r="BL11" i="4"/>
  <c r="D47" i="4"/>
  <c r="BD61" i="4"/>
  <c r="D21" i="4"/>
  <c r="BN55" i="4"/>
  <c r="BM52" i="4"/>
  <c r="BN35" i="4"/>
  <c r="F47" i="4"/>
  <c r="AZ55" i="4"/>
  <c r="E44" i="4"/>
  <c r="C46" i="4"/>
  <c r="BA18" i="4"/>
  <c r="C38" i="4"/>
  <c r="F19" i="4"/>
  <c r="D33" i="2"/>
  <c r="D22" i="2"/>
  <c r="BN61" i="4"/>
  <c r="C50" i="4"/>
  <c r="D10" i="2"/>
  <c r="S15" i="1"/>
  <c r="R10" i="2" s="1"/>
  <c r="S9" i="1"/>
  <c r="S22" i="2" s="1"/>
  <c r="S30" i="1"/>
  <c r="AO30" i="4"/>
  <c r="BK56" i="4"/>
  <c r="E60" i="4"/>
  <c r="AA38" i="4"/>
  <c r="BG30" i="4"/>
  <c r="F21" i="4"/>
  <c r="F45" i="4"/>
  <c r="BN37" i="4"/>
  <c r="BK30" i="4"/>
  <c r="F57" i="4"/>
  <c r="BH39" i="4"/>
  <c r="BK54" i="4"/>
  <c r="BK40" i="4"/>
  <c r="BL53" i="4"/>
  <c r="AY44" i="4"/>
  <c r="BK22" i="4"/>
  <c r="E36" i="4"/>
  <c r="BI26" i="4"/>
  <c r="D7" i="2"/>
  <c r="D57" i="4"/>
  <c r="BG54" i="4"/>
  <c r="D18" i="2"/>
  <c r="F27" i="4"/>
  <c r="D11" i="2"/>
  <c r="S3" i="1"/>
  <c r="S14" i="1"/>
  <c r="Q11" i="2" s="1"/>
  <c r="S8" i="1"/>
  <c r="Q8" i="2" s="1"/>
  <c r="S71" i="1"/>
  <c r="Q4" i="2" s="1"/>
  <c r="S47" i="1"/>
  <c r="R17" i="2" s="1"/>
  <c r="S35" i="1"/>
  <c r="R30" i="2" s="1"/>
  <c r="S29" i="1"/>
  <c r="R15" i="2" s="1"/>
  <c r="BH27" i="4"/>
  <c r="F23" i="4"/>
  <c r="AZ41" i="4"/>
  <c r="BN29" i="4"/>
  <c r="BM16" i="4"/>
  <c r="BL61" i="4"/>
  <c r="BH51" i="4"/>
  <c r="BH53" i="4"/>
  <c r="E16" i="4"/>
  <c r="E38" i="4"/>
  <c r="BM26" i="4"/>
  <c r="BG42" i="4"/>
  <c r="BD47" i="4"/>
  <c r="BL55" i="4"/>
  <c r="C34" i="4"/>
  <c r="D5" i="2"/>
  <c r="BN19" i="4"/>
  <c r="E18" i="4"/>
  <c r="D13" i="2"/>
  <c r="D21" i="2"/>
  <c r="D6" i="2"/>
  <c r="D26" i="2"/>
  <c r="D28" i="2"/>
  <c r="D32" i="2"/>
  <c r="S13" i="1"/>
  <c r="R23" i="2" s="1"/>
  <c r="S7" i="1"/>
  <c r="Q32" i="2" s="1"/>
  <c r="S82" i="1"/>
  <c r="Q2" i="2" s="1"/>
  <c r="S40" i="1"/>
  <c r="Z3" i="2" s="1"/>
  <c r="S34" i="1"/>
  <c r="Q21" i="2" s="1"/>
  <c r="D23" i="2"/>
  <c r="D27" i="2"/>
  <c r="D24" i="2"/>
  <c r="BJ17" i="4"/>
  <c r="D20" i="2"/>
  <c r="S24" i="1"/>
  <c r="S18" i="1"/>
  <c r="AA21" i="2" s="1"/>
  <c r="S12" i="1"/>
  <c r="S13"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1"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1" i="2"/>
  <c r="W24"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8"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11" i="2"/>
  <c r="N19" i="2"/>
  <c r="W17" i="2"/>
  <c r="N2" i="2"/>
  <c r="U28" i="2"/>
  <c r="Y28" i="2"/>
  <c r="W22" i="2"/>
  <c r="O8" i="2"/>
  <c r="U18" i="2"/>
  <c r="W30" i="2"/>
  <c r="AA26" i="2"/>
  <c r="Z28" i="2"/>
  <c r="O2" i="2"/>
  <c r="U11" i="2"/>
  <c r="Y11" i="2"/>
  <c r="W7" i="2"/>
  <c r="Z11" i="2"/>
  <c r="V28" i="2"/>
  <c r="AA32" i="2"/>
  <c r="AA8" i="2"/>
  <c r="V11" i="2"/>
  <c r="O32" i="2"/>
  <c r="W28" i="2"/>
  <c r="V32" i="2"/>
  <c r="Y32" i="2"/>
  <c r="Z32" i="2"/>
  <c r="U32" i="2"/>
  <c r="W32" i="2"/>
  <c r="AA19" i="2"/>
  <c r="N4" i="2"/>
  <c r="W31" i="2"/>
  <c r="O4" i="2"/>
  <c r="M4" i="2"/>
  <c r="W29" i="2"/>
  <c r="O58" i="1"/>
  <c r="AD58" i="1" s="1"/>
  <c r="O26" i="1"/>
  <c r="AD26" i="1" s="1"/>
  <c r="O42" i="1"/>
  <c r="AD42" i="1" s="1"/>
  <c r="O45" i="1"/>
  <c r="AD45" i="1" s="1"/>
  <c r="O61" i="1"/>
  <c r="AD61" i="1" s="1"/>
  <c r="O29" i="1"/>
  <c r="AD29" i="1" s="1"/>
  <c r="O56" i="1"/>
  <c r="AD56" i="1" s="1"/>
  <c r="N22" i="2"/>
  <c r="W16" i="2"/>
  <c r="O27" i="1"/>
  <c r="AD27" i="1" s="1"/>
  <c r="O43" i="1"/>
  <c r="AD43" i="1" s="1"/>
  <c r="O59" i="1"/>
  <c r="AD59" i="1" s="1"/>
  <c r="U9" i="2"/>
  <c r="O52" i="1"/>
  <c r="AD52" i="1" s="1"/>
  <c r="Z19" i="2"/>
  <c r="O36" i="1"/>
  <c r="AD36" i="1" s="1"/>
  <c r="Z25" i="2"/>
  <c r="V23" i="2"/>
  <c r="AE66" i="4"/>
  <c r="O34" i="1"/>
  <c r="AD34" i="1" s="1"/>
  <c r="AA25" i="2"/>
  <c r="N5" i="2"/>
  <c r="M33" i="2"/>
  <c r="O50" i="1"/>
  <c r="AD50" i="1" s="1"/>
  <c r="N17" i="2"/>
  <c r="J65" i="4"/>
  <c r="W20" i="2"/>
  <c r="N18" i="2"/>
  <c r="V31" i="2"/>
  <c r="O46" i="1"/>
  <c r="AD46" i="1" s="1"/>
  <c r="N33" i="2"/>
  <c r="V19" i="2"/>
  <c r="N8" i="2"/>
  <c r="N30" i="2"/>
  <c r="N15" i="2"/>
  <c r="W33" i="2"/>
  <c r="O30" i="1"/>
  <c r="AD30" i="1" s="1"/>
  <c r="N6" i="2"/>
  <c r="N10" i="2"/>
  <c r="N12" i="2"/>
  <c r="U12" i="2"/>
  <c r="O7" i="2"/>
  <c r="O62" i="1"/>
  <c r="AD62" i="1" s="1"/>
  <c r="M7" i="2"/>
  <c r="U21" i="2"/>
  <c r="N27" i="2"/>
  <c r="V10" i="2"/>
  <c r="AH65" i="4"/>
  <c r="V14" i="2"/>
  <c r="V16" i="2"/>
  <c r="V12" i="2"/>
  <c r="V8" i="2"/>
  <c r="W19" i="2"/>
  <c r="V2" i="2"/>
  <c r="V17" i="2"/>
  <c r="W8" i="2"/>
  <c r="BO9" i="2"/>
  <c r="V7" i="2"/>
  <c r="W25" i="2"/>
  <c r="BN14" i="2"/>
  <c r="Y8" i="2"/>
  <c r="BN4" i="2"/>
  <c r="V6" i="2"/>
  <c r="BO11" i="2"/>
  <c r="V9" i="2"/>
  <c r="V5" i="2"/>
  <c r="BO15" i="2"/>
  <c r="N14" i="2"/>
  <c r="W23" i="2"/>
  <c r="BK62" i="4"/>
  <c r="W2" i="2"/>
  <c r="W3" i="2"/>
  <c r="W6" i="2"/>
  <c r="U10" i="2"/>
  <c r="W14" i="2"/>
  <c r="U14" i="2"/>
  <c r="W27" i="2"/>
  <c r="BO22" i="2"/>
  <c r="BN2" i="2"/>
  <c r="H10" i="2"/>
  <c r="I10" i="2" s="1"/>
  <c r="H28" i="2"/>
  <c r="I28" i="2" s="1"/>
  <c r="H13" i="2"/>
  <c r="I13" i="2" s="1"/>
  <c r="H9" i="2"/>
  <c r="I9" i="2" s="1"/>
  <c r="N13" i="2"/>
  <c r="N3" i="2"/>
  <c r="U19" i="2"/>
  <c r="U3" i="2"/>
  <c r="V29" i="2"/>
  <c r="V24" i="2"/>
  <c r="W21" i="2"/>
  <c r="W10" i="2"/>
  <c r="BN13" i="2"/>
  <c r="BO2" i="2"/>
  <c r="H31" i="2"/>
  <c r="I31" i="2" s="1"/>
  <c r="H29" i="2"/>
  <c r="I29" i="2" s="1"/>
  <c r="O16" i="2"/>
  <c r="M16" i="2"/>
  <c r="U7" i="2"/>
  <c r="U6" i="2"/>
  <c r="W12" i="2"/>
  <c r="BO27" i="2"/>
  <c r="BO12" i="2"/>
  <c r="H21" i="2"/>
  <c r="I21" i="2" s="1"/>
  <c r="U29" i="2"/>
  <c r="U24" i="2"/>
  <c r="V21" i="2"/>
  <c r="W5" i="2"/>
  <c r="Y25" i="2"/>
  <c r="BO4" i="2"/>
  <c r="BO23" i="2"/>
  <c r="BN32" i="2"/>
  <c r="H2" i="2"/>
  <c r="I2" i="2" s="1"/>
  <c r="BN20" i="2"/>
  <c r="H22" i="2"/>
  <c r="I22" i="2" s="1"/>
  <c r="M26" i="2"/>
  <c r="BO33" i="2"/>
  <c r="H14" i="2"/>
  <c r="I14" i="2" s="1"/>
  <c r="H15" i="2"/>
  <c r="I15" i="2" s="1"/>
  <c r="T16" i="2"/>
  <c r="N7" i="2"/>
  <c r="U8" i="2"/>
  <c r="U5" i="2"/>
  <c r="V25" i="2"/>
  <c r="T15" i="2"/>
  <c r="H20" i="2"/>
  <c r="I20" i="2" s="1"/>
  <c r="L25" i="2"/>
  <c r="N26" i="2"/>
  <c r="U16" i="2"/>
  <c r="V30" i="2"/>
  <c r="W4" i="2"/>
  <c r="W15" i="2"/>
  <c r="BN24" i="2"/>
  <c r="H8" i="2"/>
  <c r="I8" i="2" s="1"/>
  <c r="M19" i="2"/>
  <c r="U25" i="2"/>
  <c r="V27" i="2"/>
  <c r="H18" i="2"/>
  <c r="I18" i="2" s="1"/>
  <c r="O5" i="2"/>
  <c r="U30" i="2"/>
  <c r="V4" i="2"/>
  <c r="V15" i="2"/>
  <c r="W18" i="2"/>
  <c r="BN27" i="2"/>
  <c r="BO32" i="2"/>
  <c r="M18" i="2"/>
  <c r="U31" i="2"/>
  <c r="U27" i="2"/>
  <c r="Y19" i="2"/>
  <c r="U4" i="2"/>
  <c r="U15" i="2"/>
  <c r="V18" i="2"/>
  <c r="H5" i="2"/>
  <c r="I5" i="2" s="1"/>
  <c r="BO8" i="2"/>
  <c r="H32" i="2"/>
  <c r="I32" i="2" s="1"/>
  <c r="H23" i="2"/>
  <c r="I23" i="2" s="1"/>
  <c r="U2" i="2"/>
  <c r="U23" i="2"/>
  <c r="V33" i="2"/>
  <c r="V20" i="2"/>
  <c r="BN11" i="2"/>
  <c r="BO20" i="2"/>
  <c r="H11" i="2"/>
  <c r="I11" i="2" s="1"/>
  <c r="H24" i="2"/>
  <c r="I24" i="2" s="1"/>
  <c r="M6" i="2"/>
  <c r="V22" i="2"/>
  <c r="BN6" i="2"/>
  <c r="H7" i="2"/>
  <c r="I7" i="2" s="1"/>
  <c r="Z13" i="2"/>
  <c r="N31" i="2"/>
  <c r="N23" i="2"/>
  <c r="U33" i="2"/>
  <c r="U20" i="2"/>
  <c r="V3" i="2"/>
  <c r="BO28" i="2"/>
  <c r="BO18" i="2"/>
  <c r="BO14" i="2"/>
  <c r="BN9" i="2"/>
  <c r="O51" i="1"/>
  <c r="AD51" i="1" s="1"/>
  <c r="H12" i="2"/>
  <c r="I12" i="2" s="1"/>
  <c r="H25" i="2"/>
  <c r="I25" i="2" s="1"/>
  <c r="H17" i="2"/>
  <c r="I17" i="2" s="1"/>
  <c r="H19" i="2"/>
  <c r="I19" i="2" s="1"/>
  <c r="H33" i="2"/>
  <c r="I33" i="2" s="1"/>
  <c r="H30" i="2"/>
  <c r="I30" i="2" s="1"/>
  <c r="U17" i="2"/>
  <c r="U22" i="2"/>
  <c r="W9" i="2"/>
  <c r="W26" i="2"/>
  <c r="Y26" i="2"/>
  <c r="U26" i="2"/>
  <c r="V26" i="2"/>
  <c r="W13" i="2"/>
  <c r="U13" i="2"/>
  <c r="Y13" i="2"/>
  <c r="V13" i="2"/>
  <c r="Z26" i="2"/>
  <c r="H27" i="2"/>
  <c r="I27" i="2" s="1"/>
  <c r="M20" i="2"/>
  <c r="N20" i="2"/>
  <c r="AA13" i="2"/>
  <c r="Z8" i="2"/>
  <c r="M11" i="2"/>
  <c r="M29" i="2"/>
  <c r="O29" i="2"/>
  <c r="BO30" i="2"/>
  <c r="BN28" i="2"/>
  <c r="BO31" i="2"/>
  <c r="BN12" i="2"/>
  <c r="BO21" i="2"/>
  <c r="BO16" i="2"/>
  <c r="BO29" i="2"/>
  <c r="T29" i="2"/>
  <c r="M8" i="2"/>
  <c r="M5" i="2"/>
  <c r="N16" i="2"/>
  <c r="O25" i="2"/>
  <c r="O28" i="1"/>
  <c r="AD28" i="1" s="1"/>
  <c r="L2" i="2"/>
  <c r="BN8" i="2"/>
  <c r="BN21" i="2"/>
  <c r="BN16" i="2"/>
  <c r="BN29" i="2"/>
  <c r="T22" i="2"/>
  <c r="T20" i="2"/>
  <c r="M14" i="2"/>
  <c r="N25" i="2"/>
  <c r="O31" i="2"/>
  <c r="O30" i="2"/>
  <c r="L18" i="2"/>
  <c r="BN33" i="2"/>
  <c r="L15" i="2"/>
  <c r="BN23" i="2"/>
  <c r="BO10" i="2"/>
  <c r="BO5" i="2"/>
  <c r="L19" i="2"/>
  <c r="T21" i="2"/>
  <c r="T26" i="2"/>
  <c r="M25" i="2"/>
  <c r="O27" i="2"/>
  <c r="BO6" i="2"/>
  <c r="L17" i="2"/>
  <c r="L14" i="2"/>
  <c r="L31" i="2"/>
  <c r="BN10" i="2"/>
  <c r="BN5" i="2"/>
  <c r="L20" i="2"/>
  <c r="T31" i="2"/>
  <c r="M31" i="2"/>
  <c r="M30" i="2"/>
  <c r="O13" i="2"/>
  <c r="O15" i="2"/>
  <c r="L27" i="2"/>
  <c r="L11" i="2"/>
  <c r="BO3" i="2"/>
  <c r="L30" i="2"/>
  <c r="L9" i="2"/>
  <c r="T2" i="2"/>
  <c r="T12" i="2"/>
  <c r="M27" i="2"/>
  <c r="O23" i="2"/>
  <c r="BN3" i="2"/>
  <c r="BO24" i="2"/>
  <c r="L4" i="2"/>
  <c r="L13" i="2"/>
  <c r="BO7" i="2"/>
  <c r="T3" i="2"/>
  <c r="T23" i="2"/>
  <c r="M13" i="2"/>
  <c r="M15" i="2"/>
  <c r="O18" i="2"/>
  <c r="O11" i="2"/>
  <c r="BO25" i="2"/>
  <c r="BN22" i="2"/>
  <c r="BN7" i="2"/>
  <c r="T6" i="2"/>
  <c r="T9" i="2"/>
  <c r="M23" i="2"/>
  <c r="N11" i="2"/>
  <c r="O33" i="2"/>
  <c r="O20" i="2"/>
  <c r="L6" i="2"/>
  <c r="BN25" i="2"/>
  <c r="BO17" i="2"/>
  <c r="T18" i="2"/>
  <c r="T11" i="2"/>
  <c r="O17" i="2"/>
  <c r="O22" i="2"/>
  <c r="H6" i="2"/>
  <c r="I6" i="2" s="1"/>
  <c r="L8" i="2"/>
  <c r="L21" i="2"/>
  <c r="BN17" i="2"/>
  <c r="L16" i="2"/>
  <c r="L29" i="2"/>
  <c r="T24" i="2"/>
  <c r="T10" i="2"/>
  <c r="O19" i="2"/>
  <c r="O3" i="2"/>
  <c r="L33" i="2"/>
  <c r="L23" i="2"/>
  <c r="T8" i="2"/>
  <c r="T17" i="2"/>
  <c r="M17" i="2"/>
  <c r="M22" i="2"/>
  <c r="O6" i="2"/>
  <c r="H4" i="2"/>
  <c r="I4" i="2" s="1"/>
  <c r="L10" i="2"/>
  <c r="L5" i="2"/>
  <c r="BO19" i="2"/>
  <c r="T14" i="2"/>
  <c r="T5" i="2"/>
  <c r="M3" i="2"/>
  <c r="O24" i="2"/>
  <c r="F4" i="2"/>
  <c r="G4" i="2" s="1"/>
  <c r="BN18" i="2"/>
  <c r="BN15" i="2"/>
  <c r="BN19" i="2"/>
  <c r="T25" i="2"/>
  <c r="T13" i="2"/>
  <c r="N29" i="2"/>
  <c r="N24" i="2"/>
  <c r="O26" i="2"/>
  <c r="O9" i="2"/>
  <c r="L3" i="2"/>
  <c r="BN31" i="2"/>
  <c r="T33" i="2"/>
  <c r="T32" i="2"/>
  <c r="M24" i="2"/>
  <c r="N9" i="2"/>
  <c r="O21" i="2"/>
  <c r="O10" i="2"/>
  <c r="H3" i="2"/>
  <c r="L24" i="2"/>
  <c r="BN30" i="2"/>
  <c r="L22" i="2"/>
  <c r="BO13" i="2"/>
  <c r="L7" i="2"/>
  <c r="T30" i="2"/>
  <c r="M9" i="2"/>
  <c r="O12" i="2"/>
  <c r="L12" i="2"/>
  <c r="T27" i="2"/>
  <c r="T19" i="2"/>
  <c r="M21" i="2"/>
  <c r="M10" i="2"/>
  <c r="N32" i="2"/>
  <c r="T28" i="2"/>
  <c r="T7" i="2"/>
  <c r="M32" i="2"/>
  <c r="M12" i="2"/>
  <c r="O14" i="2"/>
  <c r="M28" i="2"/>
  <c r="T4" i="2"/>
  <c r="N28" i="2"/>
  <c r="O28" i="2"/>
  <c r="BC8" i="2"/>
  <c r="L28" i="2"/>
  <c r="BC25" i="2"/>
  <c r="F24" i="2"/>
  <c r="G24" i="2" s="1"/>
  <c r="F27" i="2"/>
  <c r="G27" i="2" s="1"/>
  <c r="F12" i="2"/>
  <c r="F17" i="2"/>
  <c r="F32" i="2"/>
  <c r="G32" i="2" s="1"/>
  <c r="H16" i="2"/>
  <c r="I16" i="2" s="1"/>
  <c r="F8" i="2"/>
  <c r="G8" i="2" s="1"/>
  <c r="F28" i="2"/>
  <c r="G28" i="2" s="1"/>
  <c r="F23" i="2"/>
  <c r="G23" i="2" s="1"/>
  <c r="F5" i="2"/>
  <c r="G5" i="2" s="1"/>
  <c r="F16" i="2"/>
  <c r="G16" i="2" s="1"/>
  <c r="F19" i="2"/>
  <c r="G19" i="2" s="1"/>
  <c r="F2" i="2"/>
  <c r="G2" i="2" s="1"/>
  <c r="F14" i="2"/>
  <c r="G14" i="2" s="1"/>
  <c r="F15" i="2"/>
  <c r="G15" i="2" s="1"/>
  <c r="F9" i="2"/>
  <c r="G9" i="2" s="1"/>
  <c r="F13" i="2"/>
  <c r="G13" i="2" s="1"/>
  <c r="F7" i="2"/>
  <c r="G7" i="2" s="1"/>
  <c r="F3" i="2"/>
  <c r="F25" i="2"/>
  <c r="G25" i="2" s="1"/>
  <c r="F22" i="2"/>
  <c r="G22" i="2" s="1"/>
  <c r="F11" i="2"/>
  <c r="G11" i="2" s="1"/>
  <c r="F29" i="2"/>
  <c r="G29" i="2" s="1"/>
  <c r="F6" i="2"/>
  <c r="G6" i="2" s="1"/>
  <c r="F33" i="2"/>
  <c r="G33" i="2" s="1"/>
  <c r="F21" i="2"/>
  <c r="G21" i="2" s="1"/>
  <c r="F10" i="2"/>
  <c r="G10" i="2" s="1"/>
  <c r="F20" i="2"/>
  <c r="G20" i="2" s="1"/>
  <c r="F18" i="2"/>
  <c r="G18" i="2" s="1"/>
  <c r="F30" i="2"/>
  <c r="G30" i="2" s="1"/>
  <c r="F31" i="2"/>
  <c r="G31" i="2" s="1"/>
  <c r="BA25" i="2"/>
  <c r="BB21" i="2"/>
  <c r="BA18" i="2"/>
  <c r="L32" i="2"/>
  <c r="AW33" i="2"/>
  <c r="BC20" i="2"/>
  <c r="AW2" i="2"/>
  <c r="BB24" i="2"/>
  <c r="BC30" i="2"/>
  <c r="BA2" i="2"/>
  <c r="BB8" i="2"/>
  <c r="BC14" i="2"/>
  <c r="AW21" i="2"/>
  <c r="AW6" i="2"/>
  <c r="BC18" i="2"/>
  <c r="BA8" i="2"/>
  <c r="BB5" i="2"/>
  <c r="AW16" i="2"/>
  <c r="AW19" i="2"/>
  <c r="BB7" i="2"/>
  <c r="AW30" i="2"/>
  <c r="BB28" i="2"/>
  <c r="BC31" i="2"/>
  <c r="AW11" i="2"/>
  <c r="BB23" i="2"/>
  <c r="BC4" i="2"/>
  <c r="BA17" i="2"/>
  <c r="AW32" i="2"/>
  <c r="BC24" i="2"/>
  <c r="BC27" i="2"/>
  <c r="BC12" i="2"/>
  <c r="BA9" i="2"/>
  <c r="AW10" i="2"/>
  <c r="BB4" i="2"/>
  <c r="BB16" i="2"/>
  <c r="BC29" i="2"/>
  <c r="AW4" i="2"/>
  <c r="BA16" i="2"/>
  <c r="AW27" i="2"/>
  <c r="AW15" i="2"/>
  <c r="BB12" i="2"/>
  <c r="BA10" i="2"/>
  <c r="BC13" i="2"/>
  <c r="BA13" i="2"/>
  <c r="AW20" i="2"/>
  <c r="BB6" i="2"/>
  <c r="BC3" i="2"/>
  <c r="BA6" i="2"/>
  <c r="AW18" i="2"/>
  <c r="BB27" i="2"/>
  <c r="AW28" i="2"/>
  <c r="AW22" i="2"/>
  <c r="BA29" i="2"/>
  <c r="BA21" i="2"/>
  <c r="AW31" i="2"/>
  <c r="BB10" i="2"/>
  <c r="AW17" i="2"/>
  <c r="BA5" i="2"/>
  <c r="BA19" i="2"/>
  <c r="AW7" i="2"/>
  <c r="BA14" i="2"/>
  <c r="BB2" i="2"/>
  <c r="AW25" i="2"/>
  <c r="BB33" i="2"/>
  <c r="BA27" i="2"/>
  <c r="BA22" i="2"/>
  <c r="BC23" i="2"/>
  <c r="BB9" i="2"/>
  <c r="BA20" i="2"/>
  <c r="BB18" i="2"/>
  <c r="BA24" i="2"/>
  <c r="AW8" i="2"/>
  <c r="BB14" i="2"/>
  <c r="BA33" i="2"/>
  <c r="BA30" i="2"/>
  <c r="BC22" i="2"/>
  <c r="BA12" i="2"/>
  <c r="BA11" i="2"/>
  <c r="BC17" i="2"/>
  <c r="AW5" i="2"/>
  <c r="AW13" i="2"/>
  <c r="BA32" i="2"/>
  <c r="BC7" i="2"/>
  <c r="BB29" i="2"/>
  <c r="BC2" i="2"/>
  <c r="BA28" i="2"/>
  <c r="BC15" i="2"/>
  <c r="BC11" i="2"/>
  <c r="BC32" i="2"/>
  <c r="BC19" i="2"/>
  <c r="BA7" i="2"/>
  <c r="AW29" i="2"/>
  <c r="AW3" i="2"/>
  <c r="BA3" i="2"/>
  <c r="AW24" i="2"/>
  <c r="BA15" i="2"/>
  <c r="BA31" i="2"/>
  <c r="BA23" i="2"/>
  <c r="BC9" i="2"/>
  <c r="AW14" i="2"/>
  <c r="BC28" i="2"/>
  <c r="AW9" i="2"/>
  <c r="BA4" i="2"/>
  <c r="BB17" i="2"/>
  <c r="BC5" i="2"/>
  <c r="BB20" i="2"/>
  <c r="BB3" i="2"/>
  <c r="BC6" i="2"/>
  <c r="BB25" i="2"/>
  <c r="BC33" i="2"/>
  <c r="BB22" i="2"/>
  <c r="BC21" i="2"/>
  <c r="BB11" i="2"/>
  <c r="BC10" i="2"/>
  <c r="BB32" i="2"/>
  <c r="BC16" i="2"/>
  <c r="BB15" i="2"/>
  <c r="BB13" i="2"/>
  <c r="AW12" i="2"/>
  <c r="BB30" i="2"/>
  <c r="BB31" i="2"/>
  <c r="AW23" i="2"/>
  <c r="BB19" i="2"/>
  <c r="O40" i="1"/>
  <c r="AD40" i="1" s="1"/>
  <c r="AQ66" i="4"/>
  <c r="AV63" i="4"/>
  <c r="BF51" i="4"/>
  <c r="O25" i="1"/>
  <c r="AD25" i="1" s="1"/>
  <c r="BN26" i="2"/>
  <c r="H26" i="2"/>
  <c r="I26" i="2" s="1"/>
  <c r="BO26" i="2"/>
  <c r="O24" i="1"/>
  <c r="AD24" i="1" s="1"/>
  <c r="O39" i="1"/>
  <c r="AD39" i="1" s="1"/>
  <c r="O33" i="1"/>
  <c r="AD33" i="1" s="1"/>
  <c r="S25" i="1"/>
  <c r="L26" i="2"/>
  <c r="O32" i="1"/>
  <c r="AD32" i="1" s="1"/>
  <c r="G6" i="4"/>
  <c r="BG62" i="4"/>
  <c r="S62" i="4"/>
  <c r="W62" i="4"/>
  <c r="S6" i="1"/>
  <c r="R20" i="2" s="1"/>
  <c r="S39" i="1"/>
  <c r="AA33" i="2" s="1"/>
  <c r="S11" i="1"/>
  <c r="S5" i="1"/>
  <c r="S37" i="1"/>
  <c r="S4" i="1"/>
  <c r="S20" i="1"/>
  <c r="O22" i="1"/>
  <c r="AD22" i="1" s="1"/>
  <c r="AR5" i="4"/>
  <c r="S42" i="1"/>
  <c r="F26" i="2"/>
  <c r="G26"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F63" i="11" l="1"/>
  <c r="C68" i="11"/>
  <c r="AG38" i="11"/>
  <c r="R52" i="11"/>
  <c r="Q53" i="11"/>
  <c r="M26" i="11"/>
  <c r="Z13" i="11"/>
  <c r="AD7" i="1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U22" i="11"/>
  <c r="L3" i="11"/>
  <c r="M27" i="11"/>
  <c r="H30" i="11"/>
  <c r="B18" i="11"/>
  <c r="L21" i="11"/>
  <c r="AA18" i="11"/>
  <c r="AD11" i="11"/>
  <c r="AC765" i="1"/>
  <c r="L57" i="11"/>
  <c r="E67" i="11"/>
  <c r="AF47" i="11"/>
  <c r="AC691" i="1"/>
  <c r="AC484" i="1"/>
  <c r="AC488" i="1"/>
  <c r="AC675" i="1"/>
  <c r="AC502" i="1"/>
  <c r="AD736" i="1"/>
  <c r="AC536" i="1"/>
  <c r="AD519" i="1"/>
  <c r="AD535" i="1"/>
  <c r="AC419" i="1"/>
  <c r="AE50" i="11"/>
  <c r="W62" i="11"/>
  <c r="H41" i="11"/>
  <c r="L8" i="11"/>
  <c r="AE67" i="11"/>
  <c r="AC2" i="11"/>
  <c r="AO727" i="1" s="1"/>
  <c r="F16" i="11"/>
  <c r="M24" i="11"/>
  <c r="R14" i="11"/>
  <c r="AG10" i="11"/>
  <c r="AG5" i="11"/>
  <c r="P20" i="11"/>
  <c r="V8" i="11"/>
  <c r="G29" i="11"/>
  <c r="T3" i="11"/>
  <c r="I33" i="11"/>
  <c r="C28" i="11"/>
  <c r="G26" i="11"/>
  <c r="V33" i="11"/>
  <c r="Y29" i="11"/>
  <c r="L58" i="11"/>
  <c r="M41" i="11"/>
  <c r="AG41" i="11"/>
  <c r="O51" i="11"/>
  <c r="J65" i="11"/>
  <c r="AA37" i="11"/>
  <c r="AB54" i="11"/>
  <c r="G37" i="11"/>
  <c r="AE39" i="11"/>
  <c r="D53" i="11"/>
  <c r="AC538" i="1"/>
  <c r="R66" i="11"/>
  <c r="S42" i="11"/>
  <c r="W4" i="11"/>
  <c r="P23" i="11"/>
  <c r="P62" i="11"/>
  <c r="B40" i="11"/>
  <c r="E57" i="11"/>
  <c r="V39" i="11"/>
  <c r="D47" i="11"/>
  <c r="P68" i="11"/>
  <c r="Y38" i="11"/>
  <c r="O65" i="11"/>
  <c r="R51" i="11"/>
  <c r="E56" i="11"/>
  <c r="N64" i="11"/>
  <c r="B56" i="11"/>
  <c r="E18" i="11"/>
  <c r="AC669" i="1"/>
  <c r="AC652" i="1"/>
  <c r="AD686" i="1"/>
  <c r="G57" i="11"/>
  <c r="Q39" i="11"/>
  <c r="U39" i="11"/>
  <c r="P64" i="11"/>
  <c r="J37" i="11"/>
  <c r="I49" i="11"/>
  <c r="U67" i="11"/>
  <c r="AE52" i="11"/>
  <c r="H52" i="11"/>
  <c r="H48" i="11"/>
  <c r="G39" i="11"/>
  <c r="R32" i="11"/>
  <c r="H59" i="11"/>
  <c r="X58" i="11"/>
  <c r="F58" i="11"/>
  <c r="AC41" i="11"/>
  <c r="AC728" i="1"/>
  <c r="AD522" i="1"/>
  <c r="AD615" i="1"/>
  <c r="Q45" i="11"/>
  <c r="AB42" i="11"/>
  <c r="X41" i="11"/>
  <c r="U60" i="11"/>
  <c r="AC39" i="11"/>
  <c r="Z59" i="11"/>
  <c r="S44" i="11"/>
  <c r="M66" i="11"/>
  <c r="E53" i="11"/>
  <c r="AD618" i="1"/>
  <c r="AB45" i="11"/>
  <c r="Y17" i="1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U32" i="11"/>
  <c r="AP831" i="1" s="1"/>
  <c r="AC753" i="1"/>
  <c r="AC730" i="1"/>
  <c r="P54" i="11"/>
  <c r="I54" i="11"/>
  <c r="AA14" i="11"/>
  <c r="AF41" i="11"/>
  <c r="E64" i="11"/>
  <c r="K48" i="11"/>
  <c r="E54" i="11"/>
  <c r="AD559" i="1"/>
  <c r="N27" i="11"/>
  <c r="X51" i="11"/>
  <c r="M65" i="11"/>
  <c r="AC528" i="1"/>
  <c r="AD688" i="1"/>
  <c r="O46" i="11"/>
  <c r="M50" i="11"/>
  <c r="AF45" i="11"/>
  <c r="G51" i="11"/>
  <c r="AD565" i="1"/>
  <c r="S46" i="11"/>
  <c r="AB60" i="11"/>
  <c r="H47" i="11"/>
  <c r="P19" i="11"/>
  <c r="AP867" i="1" s="1"/>
  <c r="S16" i="11"/>
  <c r="O11" i="11"/>
  <c r="K15" i="11"/>
  <c r="H12" i="11"/>
  <c r="L43" i="11"/>
  <c r="S9" i="11"/>
  <c r="I19" i="1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T18" i="11"/>
  <c r="B55" i="11"/>
  <c r="G12" i="11"/>
  <c r="N11" i="11"/>
  <c r="AP245" i="1" s="1"/>
  <c r="Q54" i="11"/>
  <c r="G23" i="11"/>
  <c r="AO601" i="1" s="1"/>
  <c r="S24" i="11"/>
  <c r="T56" i="11"/>
  <c r="AC55" i="11"/>
  <c r="B3" i="11"/>
  <c r="M5" i="11"/>
  <c r="S18" i="1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F2" i="11"/>
  <c r="T61" i="11"/>
  <c r="E61" i="11"/>
  <c r="L29" i="11"/>
  <c r="AO170" i="1" s="1"/>
  <c r="E47" i="11"/>
  <c r="F66" i="11"/>
  <c r="E4" i="11"/>
  <c r="AE5" i="11"/>
  <c r="B43" i="11"/>
  <c r="AF57" i="11"/>
  <c r="AA64" i="11"/>
  <c r="Q42" i="11"/>
  <c r="D24" i="11"/>
  <c r="AO123" i="1" s="1"/>
  <c r="H56" i="11"/>
  <c r="J64" i="11"/>
  <c r="G31" i="11"/>
  <c r="Q27" i="11"/>
  <c r="D37" i="11"/>
  <c r="R43" i="11"/>
  <c r="U53" i="11"/>
  <c r="AA63" i="11"/>
  <c r="V31" i="11"/>
  <c r="E43" i="11"/>
  <c r="V38" i="11"/>
  <c r="AD14" i="11"/>
  <c r="AG2" i="11"/>
  <c r="AB58" i="11"/>
  <c r="L65" i="11"/>
  <c r="I40" i="11"/>
  <c r="E51" i="11"/>
  <c r="X56" i="11"/>
  <c r="Q47" i="11"/>
  <c r="C43" i="11"/>
  <c r="O6" i="11"/>
  <c r="AP5" i="1" s="1"/>
  <c r="AF44" i="11"/>
  <c r="E11" i="11"/>
  <c r="AP257" i="1" s="1"/>
  <c r="G60" i="11"/>
  <c r="G53" i="11"/>
  <c r="K43" i="11"/>
  <c r="C42" i="11"/>
  <c r="M18" i="11"/>
  <c r="H33" i="11"/>
  <c r="B12" i="11"/>
  <c r="AP1085" i="1" s="1"/>
  <c r="T8" i="11"/>
  <c r="AO1127" i="1" s="1"/>
  <c r="AG64" i="11"/>
  <c r="R33" i="11"/>
  <c r="T39" i="11"/>
  <c r="L59" i="11"/>
  <c r="K58" i="11"/>
  <c r="N50" i="11"/>
  <c r="Y39" i="11"/>
  <c r="D65" i="11"/>
  <c r="O39" i="11"/>
  <c r="B52" i="11"/>
  <c r="S55" i="11"/>
  <c r="D61" i="11"/>
  <c r="C31" i="11"/>
  <c r="AC15" i="11"/>
  <c r="M51" i="11"/>
  <c r="D42" i="11"/>
  <c r="AG56" i="11"/>
  <c r="T59" i="11"/>
  <c r="F17" i="11"/>
  <c r="Y30" i="11"/>
  <c r="V62" i="11"/>
  <c r="V7" i="11"/>
  <c r="AO263" i="1" s="1"/>
  <c r="AB56" i="11"/>
  <c r="N58" i="11"/>
  <c r="I39" i="11"/>
  <c r="D67" i="11"/>
  <c r="O20" i="11"/>
  <c r="AF40" i="11"/>
  <c r="L44" i="11"/>
  <c r="Y50" i="11"/>
  <c r="L67" i="11"/>
  <c r="H19" i="11"/>
  <c r="AO424" i="1" s="1"/>
  <c r="AD68" i="11"/>
  <c r="U59" i="11"/>
  <c r="M52" i="11"/>
  <c r="L52" i="11"/>
  <c r="I50" i="11"/>
  <c r="P66" i="11"/>
  <c r="AF50" i="11"/>
  <c r="G6" i="11"/>
  <c r="AP389" i="1" s="1"/>
  <c r="O53" i="11"/>
  <c r="L45" i="11"/>
  <c r="X65" i="11"/>
  <c r="AF55" i="11"/>
  <c r="AB61" i="11"/>
  <c r="I17" i="11"/>
  <c r="V24" i="11"/>
  <c r="AO873" i="1" s="1"/>
  <c r="K51" i="11"/>
  <c r="W68" i="11"/>
  <c r="X49" i="11"/>
  <c r="H44" i="11"/>
  <c r="AB65" i="11"/>
  <c r="AD63" i="11"/>
  <c r="O48" i="11"/>
  <c r="C30" i="11"/>
  <c r="AP198" i="1" s="1"/>
  <c r="Y51" i="11"/>
  <c r="AC38" i="11"/>
  <c r="G44" i="11"/>
  <c r="F8" i="11"/>
  <c r="B50" i="11"/>
  <c r="Z55" i="11"/>
  <c r="P45" i="11"/>
  <c r="N6" i="11"/>
  <c r="AO55" i="1" s="1"/>
  <c r="AD41" i="11"/>
  <c r="R58" i="11"/>
  <c r="AG66" i="11"/>
  <c r="G63" i="11"/>
  <c r="J54" i="11"/>
  <c r="H61" i="11"/>
  <c r="P43" i="11"/>
  <c r="J41" i="11"/>
  <c r="AA26" i="11"/>
  <c r="AO1228" i="1" s="1"/>
  <c r="AE38" i="11"/>
  <c r="Z18" i="11"/>
  <c r="AA50" i="11"/>
  <c r="N68" i="11"/>
  <c r="V14" i="11"/>
  <c r="AE13" i="11"/>
  <c r="AA44" i="11"/>
  <c r="J67" i="11"/>
  <c r="Q13" i="11"/>
  <c r="AO40" i="1" s="1"/>
  <c r="AA58" i="11"/>
  <c r="P59" i="11"/>
  <c r="AD61" i="11"/>
  <c r="V61" i="11"/>
  <c r="R4" i="11"/>
  <c r="AP105" i="1" s="1"/>
  <c r="U37" i="11"/>
  <c r="AF59" i="11"/>
  <c r="B66" i="11"/>
  <c r="T11" i="11"/>
  <c r="F32" i="11"/>
  <c r="C37" i="11"/>
  <c r="B60" i="11"/>
  <c r="X53" i="11"/>
  <c r="AA57" i="11"/>
  <c r="O66" i="11"/>
  <c r="M10" i="11"/>
  <c r="AO365" i="1" s="1"/>
  <c r="J47" i="11"/>
  <c r="P48" i="11"/>
  <c r="I47" i="11"/>
  <c r="X57" i="11"/>
  <c r="C45" i="11"/>
  <c r="K42" i="11"/>
  <c r="AF38" i="11"/>
  <c r="W59" i="11"/>
  <c r="L42" i="11"/>
  <c r="Q22" i="11"/>
  <c r="U9" i="11"/>
  <c r="AF66" i="11"/>
  <c r="I10" i="11"/>
  <c r="W41" i="11"/>
  <c r="AD48" i="11"/>
  <c r="F64" i="11"/>
  <c r="C61" i="11"/>
  <c r="AD45" i="11"/>
  <c r="W21" i="11"/>
  <c r="AC5" i="11"/>
  <c r="K66" i="11"/>
  <c r="P41" i="11"/>
  <c r="D28" i="11"/>
  <c r="AO821" i="1" s="1"/>
  <c r="P49" i="11"/>
  <c r="AE53" i="11"/>
  <c r="AC18" i="11"/>
  <c r="H31" i="11"/>
  <c r="E58" i="11"/>
  <c r="Z56" i="11"/>
  <c r="D27" i="11"/>
  <c r="AO779" i="1" s="1"/>
  <c r="AG67" i="11"/>
  <c r="F54" i="11"/>
  <c r="AE63" i="11"/>
  <c r="B67" i="11"/>
  <c r="I37" i="11"/>
  <c r="G46" i="11"/>
  <c r="T37" i="11"/>
  <c r="V56" i="11"/>
  <c r="K18" i="11"/>
  <c r="AP417" i="1" s="1"/>
  <c r="M12" i="11"/>
  <c r="N52" i="11"/>
  <c r="AF33" i="11"/>
  <c r="AA51" i="11"/>
  <c r="T45" i="11"/>
  <c r="I41" i="11"/>
  <c r="AC57" i="11"/>
  <c r="I22" i="11"/>
  <c r="AO684" i="1" s="1"/>
  <c r="Q38" i="11"/>
  <c r="F24" i="11"/>
  <c r="AO780" i="1" s="1"/>
  <c r="G48" i="11"/>
  <c r="E37" i="11"/>
  <c r="AD58" i="11"/>
  <c r="J17" i="11"/>
  <c r="AP23" i="1" s="1"/>
  <c r="V40" i="11"/>
  <c r="V53" i="11"/>
  <c r="Q49" i="11"/>
  <c r="AG58" i="11"/>
  <c r="U7" i="11"/>
  <c r="AD55" i="11"/>
  <c r="Z41" i="11"/>
  <c r="AA48" i="11"/>
  <c r="L68" i="11"/>
  <c r="T51" i="11"/>
  <c r="W60" i="11"/>
  <c r="R60" i="11"/>
  <c r="T42" i="11"/>
  <c r="R50" i="11"/>
  <c r="D57" i="11"/>
  <c r="O58" i="11"/>
  <c r="AC42" i="11"/>
  <c r="Y13" i="11"/>
  <c r="AO607" i="1" s="1"/>
  <c r="N9" i="11"/>
  <c r="AD67" i="11"/>
  <c r="C23" i="11"/>
  <c r="AB8" i="11"/>
  <c r="L39" i="11"/>
  <c r="Z68" i="11"/>
  <c r="C55" i="11"/>
  <c r="Y59" i="11"/>
  <c r="C14" i="11"/>
  <c r="AO271" i="1" s="1"/>
  <c r="B27" i="11"/>
  <c r="AO319" i="1" s="1"/>
  <c r="W64" i="11"/>
  <c r="W63" i="11"/>
  <c r="P37" i="11"/>
  <c r="AD43" i="11"/>
  <c r="P50" i="11"/>
  <c r="S40" i="11"/>
  <c r="X37" i="11"/>
  <c r="S65" i="11"/>
  <c r="AF30" i="11"/>
  <c r="T67" i="11"/>
  <c r="AG62" i="11"/>
  <c r="G40" i="11"/>
  <c r="K41" i="11"/>
  <c r="O38" i="11"/>
  <c r="C44" i="11"/>
  <c r="V63" i="11"/>
  <c r="AB59" i="11"/>
  <c r="O43" i="11"/>
  <c r="C21" i="11"/>
  <c r="Q41" i="11"/>
  <c r="D17" i="11"/>
  <c r="AO10" i="1" s="1"/>
  <c r="D58" i="11"/>
  <c r="X48" i="11"/>
  <c r="V20" i="11"/>
  <c r="W51" i="11"/>
  <c r="J56" i="11"/>
  <c r="N53" i="11"/>
  <c r="D51" i="11"/>
  <c r="U54" i="11"/>
  <c r="I64" i="11"/>
  <c r="S56" i="11"/>
  <c r="D48" i="11"/>
  <c r="M23" i="11"/>
  <c r="AB41" i="11"/>
  <c r="H38" i="11"/>
  <c r="X62" i="11"/>
  <c r="C24" i="11"/>
  <c r="AO104" i="1" s="1"/>
  <c r="Y57" i="11"/>
  <c r="Q51" i="11"/>
  <c r="D21" i="11"/>
  <c r="Q64" i="11"/>
  <c r="Z43" i="11"/>
  <c r="J68" i="11"/>
  <c r="C47" i="11"/>
  <c r="E55" i="11"/>
  <c r="Y8" i="11"/>
  <c r="AO652" i="1" s="1"/>
  <c r="T64" i="11"/>
  <c r="J53" i="11"/>
  <c r="K61" i="11"/>
  <c r="G62" i="11"/>
  <c r="AC16" i="11"/>
  <c r="I46" i="11"/>
  <c r="E68" i="11"/>
  <c r="B42" i="11"/>
  <c r="P47" i="11"/>
  <c r="R54" i="11"/>
  <c r="H7" i="11"/>
  <c r="J46" i="11"/>
  <c r="U66" i="11"/>
  <c r="P52" i="11"/>
  <c r="W55" i="11"/>
  <c r="AD31" i="11"/>
  <c r="AO1080" i="1" s="1"/>
  <c r="H4" i="11"/>
  <c r="AO737" i="1" s="1"/>
  <c r="Z63" i="11"/>
  <c r="AA5" i="11"/>
  <c r="B51" i="11"/>
  <c r="Y58" i="11"/>
  <c r="AB17" i="11"/>
  <c r="AO158" i="1" s="1"/>
  <c r="G54" i="11"/>
  <c r="X63" i="11"/>
  <c r="H57" i="11"/>
  <c r="T50" i="11"/>
  <c r="AA11" i="1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380" i="1"/>
  <c r="AO1247" i="1"/>
  <c r="AP93" i="1"/>
  <c r="AP746" i="1"/>
  <c r="AO830" i="1"/>
  <c r="AP585" i="1"/>
  <c r="AO45" i="1"/>
  <c r="AP384" i="1"/>
  <c r="AP569" i="1"/>
  <c r="AO615" i="1"/>
  <c r="AO962" i="1"/>
  <c r="AP1198" i="1"/>
  <c r="AP766" i="1"/>
  <c r="AO596" i="1"/>
  <c r="AP493" i="1"/>
  <c r="AO330" i="1"/>
  <c r="AO855" i="1"/>
  <c r="AP1078" i="1"/>
  <c r="AO1243" i="1"/>
  <c r="AP951" i="1"/>
  <c r="AO806" i="1"/>
  <c r="AP925" i="1"/>
  <c r="AO1182" i="1"/>
  <c r="AP870" i="1"/>
  <c r="AP1054" i="1"/>
  <c r="AO519" i="1"/>
  <c r="AP342" i="1"/>
  <c r="AO711" i="1"/>
  <c r="AP638" i="1"/>
  <c r="AO311" i="1"/>
  <c r="AP52" i="1"/>
  <c r="AP575" i="1"/>
  <c r="AO562" i="1"/>
  <c r="AO840" i="1"/>
  <c r="AO1241" i="1"/>
  <c r="AP1166" i="1"/>
  <c r="AP1226" i="1"/>
  <c r="AO842" i="1"/>
  <c r="AP926" i="1"/>
  <c r="AO874" i="1"/>
  <c r="AP980" i="1"/>
  <c r="AO922" i="1"/>
  <c r="AO1303" i="1"/>
  <c r="AP1156" i="1"/>
  <c r="AP854" i="1"/>
  <c r="AO1018" i="1"/>
  <c r="AO967" i="1"/>
  <c r="AP504" i="1"/>
  <c r="AO251" i="1"/>
  <c r="AP1052" i="1"/>
  <c r="AO166" i="1"/>
  <c r="AO667" i="1"/>
  <c r="AP432" i="1"/>
  <c r="AO1121" i="1"/>
  <c r="AP412" i="1"/>
  <c r="AO923" i="1"/>
  <c r="AP455" i="1"/>
  <c r="AP896" i="1"/>
  <c r="AO930" i="1"/>
  <c r="AO951" i="1"/>
  <c r="AP1243" i="1"/>
  <c r="AO1164" i="1"/>
  <c r="AP1180" i="1"/>
  <c r="AO999" i="1"/>
  <c r="AP1158" i="1"/>
  <c r="AO1147" i="1"/>
  <c r="AP1113" i="1"/>
  <c r="AO1070" i="1"/>
  <c r="AO663" i="1"/>
  <c r="AP1004" i="1"/>
  <c r="AP9" i="1"/>
  <c r="AO810" i="1"/>
  <c r="AP762" i="1"/>
  <c r="AP306" i="1"/>
  <c r="AO995" i="1"/>
  <c r="AO1202" i="1"/>
  <c r="AP1046" i="1"/>
  <c r="AO1154" i="1"/>
  <c r="AP973" i="1"/>
  <c r="AO822" i="1"/>
  <c r="AP1047" i="1"/>
  <c r="AO990" i="1"/>
  <c r="AP1130" i="1"/>
  <c r="AO847" i="1"/>
  <c r="AP964" i="1"/>
  <c r="AO503" i="1"/>
  <c r="AP350" i="1"/>
  <c r="AO945" i="1"/>
  <c r="AP1159" i="1"/>
  <c r="AP734" i="1"/>
  <c r="AO442" i="1"/>
  <c r="AP933" i="1"/>
  <c r="AO605" i="1"/>
  <c r="AO379" i="1"/>
  <c r="AP369" i="1"/>
  <c r="AO1292" i="1"/>
  <c r="AO557" i="1"/>
  <c r="AP186" i="1"/>
  <c r="AP872" i="1"/>
  <c r="AO14" i="1"/>
  <c r="AP307" i="1"/>
  <c r="AP610" i="1"/>
  <c r="AO882" i="1"/>
  <c r="AP1212" i="1"/>
  <c r="AP751" i="1"/>
  <c r="AO582" i="1"/>
  <c r="AP893" i="1"/>
  <c r="AO260" i="1"/>
  <c r="AO1278" i="1"/>
  <c r="AP1029" i="1"/>
  <c r="AO1003" i="1"/>
  <c r="AP1030" i="1"/>
  <c r="AP991" i="1"/>
  <c r="AP1282" i="1"/>
  <c r="AO1217" i="1"/>
  <c r="AO899" i="1"/>
  <c r="AP981" i="1"/>
  <c r="AO1046" i="1"/>
  <c r="AP1202" i="1"/>
  <c r="AO1180" i="1"/>
  <c r="AP1164" i="1"/>
  <c r="AP723" i="1"/>
  <c r="AO852" i="1"/>
  <c r="AP665" i="1"/>
  <c r="AO818" i="1"/>
  <c r="AO1267" i="1"/>
  <c r="AP774" i="1"/>
  <c r="AP714" i="1"/>
  <c r="AP1110" i="1"/>
  <c r="AO301" i="1"/>
  <c r="AO363" i="1"/>
  <c r="AP956" i="1"/>
  <c r="AO413" i="1"/>
  <c r="AP1230" i="1"/>
  <c r="AO399" i="1"/>
  <c r="AP612" i="1"/>
  <c r="AP979" i="1"/>
  <c r="AO37" i="1"/>
  <c r="AP1120" i="1"/>
  <c r="AO958" i="1"/>
  <c r="AP993" i="1"/>
  <c r="AO1188" i="1"/>
  <c r="AO1021" i="1"/>
  <c r="AP825" i="1"/>
  <c r="AP1244" i="1"/>
  <c r="AO896" i="1"/>
  <c r="AP930" i="1"/>
  <c r="AO1068" i="1"/>
  <c r="AP1117" i="1"/>
  <c r="AO703" i="1"/>
  <c r="AO1165" i="1"/>
  <c r="AP1276" i="1"/>
  <c r="AP66" i="1"/>
  <c r="AO1239" i="1"/>
  <c r="AO1048" i="1"/>
  <c r="AP1194" i="1"/>
  <c r="AP936" i="1"/>
  <c r="AO860" i="1"/>
  <c r="AO1242" i="1"/>
  <c r="AP1229" i="1"/>
  <c r="AO1194" i="1"/>
  <c r="AP1048" i="1"/>
  <c r="AO936" i="1"/>
  <c r="AP860" i="1"/>
  <c r="AP654" i="1"/>
  <c r="AO1155" i="1"/>
  <c r="AO159" i="1"/>
  <c r="AO22" i="1"/>
  <c r="AP31" i="1"/>
  <c r="AO1031" i="1"/>
  <c r="AO1017" i="1"/>
  <c r="AP155" i="1"/>
  <c r="AO790" i="1"/>
  <c r="AP431" i="1"/>
  <c r="AP303" i="1"/>
  <c r="AO987" i="1"/>
  <c r="AO836" i="1"/>
  <c r="AP352" i="1"/>
  <c r="AO1093" i="1"/>
  <c r="AP81" i="1"/>
  <c r="AO947" i="1"/>
  <c r="AO1112" i="1"/>
  <c r="AO851" i="1"/>
  <c r="AP337" i="1"/>
  <c r="AP626" i="1"/>
  <c r="AO869" i="1"/>
  <c r="AP293" i="1"/>
  <c r="AO858" i="1"/>
  <c r="AO1158" i="1"/>
  <c r="AP999" i="1"/>
  <c r="AO1103" i="1"/>
  <c r="AP881" i="1"/>
  <c r="AO881" i="1"/>
  <c r="AP1103" i="1"/>
  <c r="AO1030" i="1"/>
  <c r="AP1003" i="1"/>
  <c r="AO993" i="1"/>
  <c r="AP958" i="1"/>
  <c r="AO658" i="1"/>
  <c r="AP547" i="1"/>
  <c r="AO395" i="1"/>
  <c r="AP1211" i="1"/>
  <c r="AO26" i="1"/>
  <c r="AP1126" i="1"/>
  <c r="AO1134" i="1"/>
  <c r="AP555" i="1"/>
  <c r="AO60" i="1"/>
  <c r="AP1167" i="1"/>
  <c r="AO1106" i="1"/>
  <c r="AP302" i="1"/>
  <c r="AP175" i="1"/>
  <c r="AO1092" i="1"/>
  <c r="AO969" i="1"/>
  <c r="AO1119" i="1"/>
  <c r="AP742" i="1"/>
  <c r="AO1166" i="1"/>
  <c r="AP1241" i="1"/>
  <c r="AO1226" i="1"/>
  <c r="AO865" i="1"/>
  <c r="AP968" i="1"/>
  <c r="AO854" i="1"/>
  <c r="AP1018" i="1"/>
  <c r="AO867" i="1"/>
  <c r="AP827" i="1"/>
  <c r="AP823" i="1"/>
  <c r="AO539" i="1"/>
  <c r="AP325" i="1"/>
  <c r="AO752" i="1"/>
  <c r="AO172" i="1"/>
  <c r="AP1005" i="1"/>
  <c r="AO590" i="1"/>
  <c r="AO1056" i="1"/>
  <c r="AP1245" i="1"/>
  <c r="AO396" i="1"/>
  <c r="AP914" i="1"/>
  <c r="AP46" i="1"/>
  <c r="AO960" i="1"/>
  <c r="AP1295" i="1"/>
  <c r="AO986" i="1"/>
  <c r="AO977" i="1"/>
  <c r="AO1208" i="1"/>
  <c r="AP1051" i="1"/>
  <c r="AP1210" i="1"/>
  <c r="AO888" i="1"/>
  <c r="AO834" i="1"/>
  <c r="AP1111" i="1"/>
  <c r="AO1111" i="1"/>
  <c r="AP834" i="1"/>
  <c r="AO1295" i="1"/>
  <c r="AP986" i="1"/>
  <c r="AO118" i="1"/>
  <c r="AO1074" i="1"/>
  <c r="AP718" i="1"/>
  <c r="AO801" i="1"/>
  <c r="AP63" i="1"/>
  <c r="AO950" i="1"/>
  <c r="AO608" i="1"/>
  <c r="AP937" i="1"/>
  <c r="AO240" i="1"/>
  <c r="AP483" i="1"/>
  <c r="AO954" i="1"/>
  <c r="AP899" i="1"/>
  <c r="AO981" i="1"/>
  <c r="AO824" i="1"/>
  <c r="AP887" i="1"/>
  <c r="AO968" i="1"/>
  <c r="AP865" i="1"/>
  <c r="AO926" i="1"/>
  <c r="AP842" i="1"/>
  <c r="AO833" i="1"/>
  <c r="AP1137" i="1"/>
  <c r="AO1078" i="1"/>
  <c r="AP855" i="1"/>
  <c r="AO478" i="1"/>
  <c r="AP125" i="1"/>
  <c r="AO733" i="1"/>
  <c r="AP1014" i="1"/>
  <c r="AP758" i="1"/>
  <c r="AO894" i="1"/>
  <c r="AP58" i="1"/>
  <c r="AO856" i="1"/>
  <c r="AP443" i="1"/>
  <c r="AO1312" i="1"/>
  <c r="AO1130" i="1"/>
  <c r="AP990" i="1"/>
  <c r="AO1113" i="1"/>
  <c r="AP1147" i="1"/>
  <c r="AP901" i="1"/>
  <c r="AO1144" i="1"/>
  <c r="AO1089" i="1"/>
  <c r="AP1009" i="1"/>
  <c r="AO826" i="1"/>
  <c r="AO1163" i="1"/>
  <c r="AP912" i="1"/>
  <c r="AP1220" i="1"/>
  <c r="AP868" i="1"/>
  <c r="AO525" i="1"/>
  <c r="AO1225" i="1"/>
  <c r="AO283" i="1"/>
  <c r="AP565" i="1"/>
  <c r="AP1129" i="1"/>
  <c r="AO390" i="1"/>
  <c r="AP844" i="1"/>
  <c r="AO1229" i="1"/>
  <c r="AP1242" i="1"/>
  <c r="AO1051" i="1"/>
  <c r="AP1208" i="1"/>
  <c r="AP977" i="1"/>
  <c r="AO1220" i="1"/>
  <c r="AO912" i="1"/>
  <c r="AP826" i="1"/>
  <c r="AP1163" i="1"/>
  <c r="AO989" i="1"/>
  <c r="AO1012" i="1"/>
  <c r="AP959" i="1"/>
  <c r="AP249" i="1"/>
  <c r="AO1033" i="1"/>
  <c r="AO490" i="1"/>
  <c r="AP911" i="1"/>
  <c r="AO183" i="1"/>
  <c r="AP112" i="1"/>
  <c r="AO269" i="1"/>
  <c r="AP647" i="1"/>
  <c r="AP1105" i="1"/>
  <c r="AO927" i="1"/>
  <c r="AP187" i="1"/>
  <c r="AP972" i="1"/>
  <c r="AO1256" i="1"/>
  <c r="AO1108" i="1"/>
  <c r="AP349" i="1"/>
  <c r="AO886" i="1"/>
  <c r="AP674" i="1"/>
  <c r="AP161" i="1"/>
  <c r="AO707" i="1"/>
  <c r="AP942" i="1"/>
  <c r="AO1237" i="1"/>
  <c r="AO661" i="1"/>
  <c r="AO1281" i="1"/>
  <c r="AP902" i="1"/>
  <c r="AO1114" i="1"/>
  <c r="AP628" i="1"/>
  <c r="AO1009" i="1"/>
  <c r="AP1089" i="1"/>
  <c r="AO991" i="1"/>
  <c r="AO1282" i="1"/>
  <c r="AP1217" i="1"/>
  <c r="AO980" i="1"/>
  <c r="AP874" i="1"/>
  <c r="AO1054" i="1"/>
  <c r="AP1182" i="1"/>
  <c r="AO870" i="1"/>
  <c r="AO1210" i="1"/>
  <c r="AP888" i="1"/>
  <c r="AO6" i="1"/>
  <c r="AO671" i="1"/>
  <c r="AP44" i="1"/>
  <c r="AP1027" i="1"/>
  <c r="AP994" i="1"/>
  <c r="AP167" i="1"/>
  <c r="AO1216" i="1"/>
  <c r="AO571" i="1"/>
  <c r="AO1215" i="1"/>
  <c r="AP693" i="1"/>
  <c r="AP1291" i="1"/>
  <c r="AO891" i="1"/>
  <c r="AP305" i="1"/>
  <c r="AP56" i="1"/>
  <c r="AP820" i="1"/>
  <c r="AO650" i="1"/>
  <c r="AO1251" i="1"/>
  <c r="AP1205" i="1"/>
  <c r="AO1034" i="1"/>
  <c r="AP640" i="1"/>
  <c r="AO1269" i="1"/>
  <c r="AO34" i="1"/>
  <c r="AP915" i="1"/>
  <c r="AO1156" i="1"/>
  <c r="AP1303" i="1"/>
  <c r="AP922" i="1"/>
  <c r="AO887" i="1"/>
  <c r="AP824" i="1"/>
  <c r="AO1117" i="1"/>
  <c r="AP1068" i="1"/>
  <c r="AO1047" i="1"/>
  <c r="AP822" i="1"/>
  <c r="AO825" i="1"/>
  <c r="AO1244" i="1"/>
  <c r="AP1021" i="1"/>
  <c r="AP470" i="1"/>
  <c r="AO1206" i="1"/>
  <c r="AO376" i="1"/>
  <c r="AP1157" i="1"/>
  <c r="AO461" i="1"/>
  <c r="AP1178" i="1"/>
  <c r="AO202" i="1"/>
  <c r="AO1079" i="1"/>
  <c r="AP436" i="1"/>
  <c r="AO996" i="1"/>
  <c r="AO444" i="1"/>
  <c r="AP1152" i="1"/>
  <c r="AP689" i="1"/>
  <c r="AO1125" i="1"/>
  <c r="AP772" i="1"/>
  <c r="AO1016" i="1"/>
  <c r="AO965" i="1"/>
  <c r="AP116" i="1"/>
  <c r="AO901" i="1"/>
  <c r="AP1144" i="1"/>
  <c r="AO831" i="1"/>
  <c r="AO1162" i="1"/>
  <c r="AP1188" i="1"/>
  <c r="AP847" i="1"/>
  <c r="AO96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6"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4"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6"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4"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8" i="2"/>
  <c r="BJ13" i="2"/>
  <c r="BJ8" i="2"/>
  <c r="BJ32" i="2"/>
  <c r="BJ25" i="2"/>
  <c r="BJ11" i="2"/>
  <c r="BJ26" i="2"/>
  <c r="BJ19"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4"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2" i="2"/>
  <c r="K30" i="7"/>
  <c r="AC126" i="1"/>
  <c r="AD189" i="1"/>
  <c r="AC120" i="1"/>
  <c r="AC128" i="1"/>
  <c r="Q3" i="2"/>
  <c r="AC228" i="1"/>
  <c r="AC159" i="1"/>
  <c r="AD78" i="1"/>
  <c r="AC198" i="1"/>
  <c r="AD206" i="1"/>
  <c r="AD182" i="1"/>
  <c r="AC240" i="1"/>
  <c r="AC180" i="1"/>
  <c r="AC141" i="1"/>
  <c r="BH13" i="2"/>
  <c r="BH32" i="2"/>
  <c r="BH11" i="2"/>
  <c r="AD225" i="1"/>
  <c r="AD164" i="1"/>
  <c r="BH19" i="2"/>
  <c r="AD168" i="1"/>
  <c r="AC170" i="1"/>
  <c r="AC156" i="1"/>
  <c r="AA22" i="2"/>
  <c r="AI22" i="2" s="1"/>
  <c r="AC231" i="1"/>
  <c r="BH28" i="2"/>
  <c r="AD239" i="1"/>
  <c r="AC236" i="1"/>
  <c r="AC150" i="1"/>
  <c r="AC122" i="1"/>
  <c r="BD20" i="1"/>
  <c r="AD123" i="1"/>
  <c r="AC102" i="1"/>
  <c r="BH8" i="2"/>
  <c r="BH25" i="2"/>
  <c r="BH26"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7" i="7"/>
  <c r="AC144" i="1"/>
  <c r="AC87" i="1"/>
  <c r="AC183" i="1"/>
  <c r="AC118" i="1"/>
  <c r="AC160" i="1"/>
  <c r="AC202" i="1"/>
  <c r="O30" i="7"/>
  <c r="J23" i="7"/>
  <c r="U9" i="6"/>
  <c r="M7" i="6"/>
  <c r="R9" i="6"/>
  <c r="J2" i="7"/>
  <c r="AC8" i="6"/>
  <c r="L24" i="7"/>
  <c r="S3" i="2"/>
  <c r="BK3" i="2" s="1"/>
  <c r="AC7" i="6"/>
  <c r="D3" i="6"/>
  <c r="AD13" i="6"/>
  <c r="AD10" i="6"/>
  <c r="AD12" i="6"/>
  <c r="AD11" i="6"/>
  <c r="K10" i="6"/>
  <c r="L7" i="7"/>
  <c r="M30" i="7"/>
  <c r="K7" i="7"/>
  <c r="L30" i="7"/>
  <c r="L15" i="6"/>
  <c r="P8" i="6"/>
  <c r="N7" i="7"/>
  <c r="X10" i="6"/>
  <c r="X9" i="6"/>
  <c r="AE12" i="6"/>
  <c r="X7" i="6"/>
  <c r="I32" i="7"/>
  <c r="J32" i="7"/>
  <c r="L32" i="7"/>
  <c r="AE10" i="6"/>
  <c r="L9" i="6"/>
  <c r="AE11" i="6"/>
  <c r="L8" i="6"/>
  <c r="AE8" i="6"/>
  <c r="L10" i="6"/>
  <c r="J27" i="7"/>
  <c r="J26" i="7"/>
  <c r="AE9" i="6"/>
  <c r="L26" i="7"/>
  <c r="K27" i="7"/>
  <c r="M27" i="7"/>
  <c r="M7" i="7"/>
  <c r="K4" i="7"/>
  <c r="L11" i="7"/>
  <c r="L4"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6" i="7"/>
  <c r="O6" i="7"/>
  <c r="U6" i="7"/>
  <c r="AA6" i="7"/>
  <c r="AG6" i="7"/>
  <c r="AM6" i="7"/>
  <c r="AS6" i="7"/>
  <c r="AY6" i="7"/>
  <c r="BE6" i="7"/>
  <c r="BK6" i="7"/>
  <c r="BQ6" i="7"/>
  <c r="BW6" i="7"/>
  <c r="CC6" i="7"/>
  <c r="CI6" i="7"/>
  <c r="CO6" i="7"/>
  <c r="CU6" i="7"/>
  <c r="DA6" i="7"/>
  <c r="DG6" i="7"/>
  <c r="DM6" i="7"/>
  <c r="DS6" i="7"/>
  <c r="DY6" i="7"/>
  <c r="EE6" i="7"/>
  <c r="EK6" i="7"/>
  <c r="EQ6" i="7"/>
  <c r="EW6" i="7"/>
  <c r="FC6" i="7"/>
  <c r="FI6" i="7"/>
  <c r="FO6" i="7"/>
  <c r="FU6" i="7"/>
  <c r="GA6" i="7"/>
  <c r="GG6" i="7"/>
  <c r="GM6" i="7"/>
  <c r="GS6" i="7"/>
  <c r="J6" i="7"/>
  <c r="P6" i="7"/>
  <c r="V6" i="7"/>
  <c r="AB6" i="7"/>
  <c r="AH6" i="7"/>
  <c r="AN6" i="7"/>
  <c r="AT6" i="7"/>
  <c r="AZ6" i="7"/>
  <c r="BF6" i="7"/>
  <c r="BL6" i="7"/>
  <c r="BR6" i="7"/>
  <c r="BX6" i="7"/>
  <c r="CD6" i="7"/>
  <c r="CJ6" i="7"/>
  <c r="CP6" i="7"/>
  <c r="CV6" i="7"/>
  <c r="DB6" i="7"/>
  <c r="DH6" i="7"/>
  <c r="DN6" i="7"/>
  <c r="DT6" i="7"/>
  <c r="DZ6" i="7"/>
  <c r="EF6" i="7"/>
  <c r="EL6" i="7"/>
  <c r="ER6" i="7"/>
  <c r="EX6" i="7"/>
  <c r="FD6" i="7"/>
  <c r="FJ6" i="7"/>
  <c r="FP6" i="7"/>
  <c r="FV6" i="7"/>
  <c r="GB6" i="7"/>
  <c r="GH6" i="7"/>
  <c r="GN6" i="7"/>
  <c r="GT6" i="7"/>
  <c r="K6" i="7"/>
  <c r="Q6" i="7"/>
  <c r="W6" i="7"/>
  <c r="AC6" i="7"/>
  <c r="AI6" i="7"/>
  <c r="AO6" i="7"/>
  <c r="AU6" i="7"/>
  <c r="BA6" i="7"/>
  <c r="BG6" i="7"/>
  <c r="BM6" i="7"/>
  <c r="BS6" i="7"/>
  <c r="BY6" i="7"/>
  <c r="CE6" i="7"/>
  <c r="CK6" i="7"/>
  <c r="CQ6" i="7"/>
  <c r="CW6" i="7"/>
  <c r="DC6" i="7"/>
  <c r="DI6" i="7"/>
  <c r="DO6" i="7"/>
  <c r="DU6" i="7"/>
  <c r="EA6" i="7"/>
  <c r="EG6" i="7"/>
  <c r="EM6" i="7"/>
  <c r="ES6" i="7"/>
  <c r="EY6" i="7"/>
  <c r="FE6" i="7"/>
  <c r="FK6" i="7"/>
  <c r="FQ6" i="7"/>
  <c r="FW6" i="7"/>
  <c r="GC6" i="7"/>
  <c r="GI6" i="7"/>
  <c r="GO6" i="7"/>
  <c r="GU6" i="7"/>
  <c r="N6" i="7"/>
  <c r="T6" i="7"/>
  <c r="Z6" i="7"/>
  <c r="AF6" i="7"/>
  <c r="AL6" i="7"/>
  <c r="AR6" i="7"/>
  <c r="AX6" i="7"/>
  <c r="BD6" i="7"/>
  <c r="BJ6" i="7"/>
  <c r="BP6" i="7"/>
  <c r="BV6" i="7"/>
  <c r="CB6" i="7"/>
  <c r="CH6" i="7"/>
  <c r="CN6" i="7"/>
  <c r="CT6" i="7"/>
  <c r="CZ6" i="7"/>
  <c r="DF6" i="7"/>
  <c r="DL6" i="7"/>
  <c r="DR6" i="7"/>
  <c r="DX6" i="7"/>
  <c r="ED6" i="7"/>
  <c r="EJ6" i="7"/>
  <c r="EP6" i="7"/>
  <c r="EV6" i="7"/>
  <c r="FB6" i="7"/>
  <c r="FH6" i="7"/>
  <c r="FN6" i="7"/>
  <c r="FT6" i="7"/>
  <c r="FZ6" i="7"/>
  <c r="GF6" i="7"/>
  <c r="GL6" i="7"/>
  <c r="GR6" i="7"/>
  <c r="L6" i="7"/>
  <c r="AD6" i="7"/>
  <c r="AV6" i="7"/>
  <c r="BN6" i="7"/>
  <c r="CF6" i="7"/>
  <c r="CX6" i="7"/>
  <c r="DP6" i="7"/>
  <c r="EH6" i="7"/>
  <c r="EZ6" i="7"/>
  <c r="FR6" i="7"/>
  <c r="GJ6" i="7"/>
  <c r="M6" i="7"/>
  <c r="AE6" i="7"/>
  <c r="AW6" i="7"/>
  <c r="BO6" i="7"/>
  <c r="CG6" i="7"/>
  <c r="CY6" i="7"/>
  <c r="DQ6" i="7"/>
  <c r="EI6" i="7"/>
  <c r="FA6" i="7"/>
  <c r="FS6" i="7"/>
  <c r="GK6" i="7"/>
  <c r="R6" i="7"/>
  <c r="AJ6" i="7"/>
  <c r="BB6" i="7"/>
  <c r="BT6" i="7"/>
  <c r="CL6" i="7"/>
  <c r="DD6" i="7"/>
  <c r="DV6" i="7"/>
  <c r="EN6" i="7"/>
  <c r="FF6" i="7"/>
  <c r="FX6" i="7"/>
  <c r="GP6" i="7"/>
  <c r="S6" i="7"/>
  <c r="AK6" i="7"/>
  <c r="BC6" i="7"/>
  <c r="BU6" i="7"/>
  <c r="CM6" i="7"/>
  <c r="DE6" i="7"/>
  <c r="DW6" i="7"/>
  <c r="EO6" i="7"/>
  <c r="FG6" i="7"/>
  <c r="FY6" i="7"/>
  <c r="GQ6" i="7"/>
  <c r="X6" i="7"/>
  <c r="BZ6" i="7"/>
  <c r="EB6" i="7"/>
  <c r="GD6" i="7"/>
  <c r="Y6" i="7"/>
  <c r="CA6" i="7"/>
  <c r="EC6" i="7"/>
  <c r="GE6" i="7"/>
  <c r="AP6" i="7"/>
  <c r="CR6" i="7"/>
  <c r="ET6" i="7"/>
  <c r="AQ6" i="7"/>
  <c r="CS6" i="7"/>
  <c r="EU6" i="7"/>
  <c r="BH6" i="7"/>
  <c r="DJ6" i="7"/>
  <c r="FL6" i="7"/>
  <c r="BI6" i="7"/>
  <c r="DK6" i="7"/>
  <c r="FM6"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J15" i="7"/>
  <c r="P15" i="7"/>
  <c r="V15" i="7"/>
  <c r="AB15" i="7"/>
  <c r="AH15" i="7"/>
  <c r="AN15" i="7"/>
  <c r="AT15" i="7"/>
  <c r="AZ15" i="7"/>
  <c r="BF15" i="7"/>
  <c r="BL15" i="7"/>
  <c r="BR15" i="7"/>
  <c r="BX15" i="7"/>
  <c r="CD15" i="7"/>
  <c r="CJ15" i="7"/>
  <c r="CP15" i="7"/>
  <c r="CV15" i="7"/>
  <c r="DB15" i="7"/>
  <c r="DH15" i="7"/>
  <c r="DN15" i="7"/>
  <c r="DT15" i="7"/>
  <c r="DZ15" i="7"/>
  <c r="EF15" i="7"/>
  <c r="EL15" i="7"/>
  <c r="ER15" i="7"/>
  <c r="EX15" i="7"/>
  <c r="FD15" i="7"/>
  <c r="FJ15" i="7"/>
  <c r="FP15" i="7"/>
  <c r="FV15" i="7"/>
  <c r="GB15" i="7"/>
  <c r="GH15" i="7"/>
  <c r="GN15" i="7"/>
  <c r="GT15" i="7"/>
  <c r="K15" i="7"/>
  <c r="Q15" i="7"/>
  <c r="W15" i="7"/>
  <c r="AC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AE15" i="7"/>
  <c r="AW15" i="7"/>
  <c r="BO15" i="7"/>
  <c r="CG15" i="7"/>
  <c r="CY15" i="7"/>
  <c r="DQ15" i="7"/>
  <c r="EI15" i="7"/>
  <c r="FA15" i="7"/>
  <c r="FS15" i="7"/>
  <c r="GK15" i="7"/>
  <c r="AI15" i="7"/>
  <c r="BA15" i="7"/>
  <c r="BS15" i="7"/>
  <c r="CK15" i="7"/>
  <c r="DC15" i="7"/>
  <c r="DU15" i="7"/>
  <c r="EM15" i="7"/>
  <c r="FE15" i="7"/>
  <c r="FW15" i="7"/>
  <c r="GO15" i="7"/>
  <c r="AK15" i="7"/>
  <c r="BC15" i="7"/>
  <c r="BU15" i="7"/>
  <c r="CM15" i="7"/>
  <c r="DE15" i="7"/>
  <c r="DW15" i="7"/>
  <c r="EO15" i="7"/>
  <c r="FG15" i="7"/>
  <c r="FY15" i="7"/>
  <c r="GQ15" i="7"/>
  <c r="M15" i="7"/>
  <c r="AO15" i="7"/>
  <c r="BG15" i="7"/>
  <c r="BY15" i="7"/>
  <c r="CQ15" i="7"/>
  <c r="DI15" i="7"/>
  <c r="EA15" i="7"/>
  <c r="ES15" i="7"/>
  <c r="FK15" i="7"/>
  <c r="GC15" i="7"/>
  <c r="GU15" i="7"/>
  <c r="Y15" i="7"/>
  <c r="AU15" i="7"/>
  <c r="BM15" i="7"/>
  <c r="CE15" i="7"/>
  <c r="CW15" i="7"/>
  <c r="DO15" i="7"/>
  <c r="EG15" i="7"/>
  <c r="EY15" i="7"/>
  <c r="FQ15" i="7"/>
  <c r="GI15" i="7"/>
  <c r="CA15" i="7"/>
  <c r="GE15" i="7"/>
  <c r="CS15" i="7"/>
  <c r="DK15" i="7"/>
  <c r="S15" i="7"/>
  <c r="EC15" i="7"/>
  <c r="AQ15" i="7"/>
  <c r="EU15" i="7"/>
  <c r="BI15" i="7"/>
  <c r="FM15"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6" i="7"/>
  <c r="S16" i="7"/>
  <c r="Y16" i="7"/>
  <c r="AE16" i="7"/>
  <c r="AK16" i="7"/>
  <c r="AQ16" i="7"/>
  <c r="AW16" i="7"/>
  <c r="BC16" i="7"/>
  <c r="BI16" i="7"/>
  <c r="BO16" i="7"/>
  <c r="BU16" i="7"/>
  <c r="CA16" i="7"/>
  <c r="CG16" i="7"/>
  <c r="CM16" i="7"/>
  <c r="CS16" i="7"/>
  <c r="CY16" i="7"/>
  <c r="DE16" i="7"/>
  <c r="DK16" i="7"/>
  <c r="DQ16" i="7"/>
  <c r="DW16" i="7"/>
  <c r="EC16" i="7"/>
  <c r="EI16" i="7"/>
  <c r="EO16" i="7"/>
  <c r="EU16" i="7"/>
  <c r="FA16" i="7"/>
  <c r="FG16" i="7"/>
  <c r="FM16" i="7"/>
  <c r="FS16" i="7"/>
  <c r="FY16" i="7"/>
  <c r="GE16" i="7"/>
  <c r="GK16" i="7"/>
  <c r="GQ16" i="7"/>
  <c r="P16" i="7"/>
  <c r="V16" i="7"/>
  <c r="AB16" i="7"/>
  <c r="AH16" i="7"/>
  <c r="AN16" i="7"/>
  <c r="AT16" i="7"/>
  <c r="AZ16" i="7"/>
  <c r="BF16" i="7"/>
  <c r="BL16" i="7"/>
  <c r="BR16" i="7"/>
  <c r="BX16" i="7"/>
  <c r="CD16" i="7"/>
  <c r="CJ16" i="7"/>
  <c r="CP16" i="7"/>
  <c r="CV16" i="7"/>
  <c r="DB16" i="7"/>
  <c r="DH16" i="7"/>
  <c r="DN16" i="7"/>
  <c r="DT16" i="7"/>
  <c r="DZ16" i="7"/>
  <c r="EF16" i="7"/>
  <c r="EL16" i="7"/>
  <c r="ER16" i="7"/>
  <c r="EX16" i="7"/>
  <c r="FD16" i="7"/>
  <c r="FJ16" i="7"/>
  <c r="FP16" i="7"/>
  <c r="O16" i="7"/>
  <c r="X16" i="7"/>
  <c r="AG16" i="7"/>
  <c r="AP16" i="7"/>
  <c r="AY16" i="7"/>
  <c r="BH16" i="7"/>
  <c r="BQ16" i="7"/>
  <c r="BZ16" i="7"/>
  <c r="CI16" i="7"/>
  <c r="CR16" i="7"/>
  <c r="DA16" i="7"/>
  <c r="DJ16" i="7"/>
  <c r="DS16" i="7"/>
  <c r="EB16" i="7"/>
  <c r="EK16" i="7"/>
  <c r="ET16" i="7"/>
  <c r="FC16" i="7"/>
  <c r="FL16" i="7"/>
  <c r="FU16" i="7"/>
  <c r="GB16" i="7"/>
  <c r="GI16" i="7"/>
  <c r="GP16" i="7"/>
  <c r="Q16" i="7"/>
  <c r="Z16" i="7"/>
  <c r="AI16" i="7"/>
  <c r="AR16" i="7"/>
  <c r="BA16" i="7"/>
  <c r="BJ16" i="7"/>
  <c r="BS16" i="7"/>
  <c r="CB16" i="7"/>
  <c r="CK16" i="7"/>
  <c r="CT16" i="7"/>
  <c r="DC16" i="7"/>
  <c r="DL16" i="7"/>
  <c r="DU16" i="7"/>
  <c r="ED16" i="7"/>
  <c r="EM16" i="7"/>
  <c r="EV16" i="7"/>
  <c r="FE16" i="7"/>
  <c r="FN16" i="7"/>
  <c r="FV16" i="7"/>
  <c r="GC16" i="7"/>
  <c r="GJ16" i="7"/>
  <c r="GR16" i="7"/>
  <c r="R16" i="7"/>
  <c r="AA16" i="7"/>
  <c r="AJ16" i="7"/>
  <c r="AS16" i="7"/>
  <c r="BB16" i="7"/>
  <c r="BK16" i="7"/>
  <c r="BT16" i="7"/>
  <c r="CC16" i="7"/>
  <c r="CL16" i="7"/>
  <c r="CU16" i="7"/>
  <c r="DD16" i="7"/>
  <c r="DM16" i="7"/>
  <c r="DV16" i="7"/>
  <c r="EE16" i="7"/>
  <c r="EN16" i="7"/>
  <c r="EW16" i="7"/>
  <c r="FF16" i="7"/>
  <c r="FO16" i="7"/>
  <c r="FW16" i="7"/>
  <c r="GD16" i="7"/>
  <c r="GL16" i="7"/>
  <c r="GS16" i="7"/>
  <c r="K16" i="7"/>
  <c r="T16" i="7"/>
  <c r="AC16" i="7"/>
  <c r="AL16" i="7"/>
  <c r="AU16" i="7"/>
  <c r="BD16" i="7"/>
  <c r="BM16" i="7"/>
  <c r="BV16" i="7"/>
  <c r="CE16" i="7"/>
  <c r="CN16" i="7"/>
  <c r="CW16" i="7"/>
  <c r="DF16" i="7"/>
  <c r="DO16" i="7"/>
  <c r="DX16" i="7"/>
  <c r="EG16" i="7"/>
  <c r="EP16" i="7"/>
  <c r="EY16" i="7"/>
  <c r="FH16" i="7"/>
  <c r="FQ16" i="7"/>
  <c r="FX16" i="7"/>
  <c r="GF16" i="7"/>
  <c r="GM16" i="7"/>
  <c r="GT16" i="7"/>
  <c r="N16" i="7"/>
  <c r="W16" i="7"/>
  <c r="AF16" i="7"/>
  <c r="AO16" i="7"/>
  <c r="AX16" i="7"/>
  <c r="BG16" i="7"/>
  <c r="BP16" i="7"/>
  <c r="BY16" i="7"/>
  <c r="CH16" i="7"/>
  <c r="CQ16" i="7"/>
  <c r="CZ16" i="7"/>
  <c r="DI16" i="7"/>
  <c r="DR16" i="7"/>
  <c r="EA16" i="7"/>
  <c r="EJ16" i="7"/>
  <c r="ES16" i="7"/>
  <c r="FB16" i="7"/>
  <c r="FK16" i="7"/>
  <c r="FT16" i="7"/>
  <c r="GA16" i="7"/>
  <c r="GH16" i="7"/>
  <c r="GO16" i="7"/>
  <c r="BE16" i="7"/>
  <c r="DG16" i="7"/>
  <c r="FI16" i="7"/>
  <c r="L16" i="7"/>
  <c r="BN16" i="7"/>
  <c r="DP16" i="7"/>
  <c r="FR16" i="7"/>
  <c r="U16" i="7"/>
  <c r="BW16" i="7"/>
  <c r="DY16" i="7"/>
  <c r="FZ16" i="7"/>
  <c r="AD16" i="7"/>
  <c r="CF16" i="7"/>
  <c r="EH16" i="7"/>
  <c r="GG16" i="7"/>
  <c r="AM16" i="7"/>
  <c r="CO16" i="7"/>
  <c r="EQ16" i="7"/>
  <c r="GN16" i="7"/>
  <c r="AV16" i="7"/>
  <c r="CX16" i="7"/>
  <c r="EZ16" i="7"/>
  <c r="GU16"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5" i="7"/>
  <c r="R5" i="7"/>
  <c r="X5" i="7"/>
  <c r="AD5" i="7"/>
  <c r="AJ5" i="7"/>
  <c r="AP5" i="7"/>
  <c r="AV5" i="7"/>
  <c r="BB5" i="7"/>
  <c r="BH5" i="7"/>
  <c r="BN5" i="7"/>
  <c r="BT5" i="7"/>
  <c r="BZ5" i="7"/>
  <c r="CF5" i="7"/>
  <c r="CL5" i="7"/>
  <c r="CR5" i="7"/>
  <c r="CX5" i="7"/>
  <c r="DD5" i="7"/>
  <c r="DJ5" i="7"/>
  <c r="DP5" i="7"/>
  <c r="DV5" i="7"/>
  <c r="EB5" i="7"/>
  <c r="EH5" i="7"/>
  <c r="EN5" i="7"/>
  <c r="ET5" i="7"/>
  <c r="EZ5" i="7"/>
  <c r="N5" i="7"/>
  <c r="U5" i="7"/>
  <c r="AB5" i="7"/>
  <c r="AI5" i="7"/>
  <c r="AQ5" i="7"/>
  <c r="AX5" i="7"/>
  <c r="BE5" i="7"/>
  <c r="BL5" i="7"/>
  <c r="BS5" i="7"/>
  <c r="CA5" i="7"/>
  <c r="CH5" i="7"/>
  <c r="CO5" i="7"/>
  <c r="CV5" i="7"/>
  <c r="DC5" i="7"/>
  <c r="DK5" i="7"/>
  <c r="DR5" i="7"/>
  <c r="DY5" i="7"/>
  <c r="EF5" i="7"/>
  <c r="EM5" i="7"/>
  <c r="EU5" i="7"/>
  <c r="FB5" i="7"/>
  <c r="FH5" i="7"/>
  <c r="FN5" i="7"/>
  <c r="FT5" i="7"/>
  <c r="FZ5" i="7"/>
  <c r="GF5" i="7"/>
  <c r="GL5" i="7"/>
  <c r="GR5" i="7"/>
  <c r="O5" i="7"/>
  <c r="V5" i="7"/>
  <c r="AC5" i="7"/>
  <c r="AK5" i="7"/>
  <c r="AR5" i="7"/>
  <c r="AY5" i="7"/>
  <c r="BF5" i="7"/>
  <c r="BM5" i="7"/>
  <c r="BU5" i="7"/>
  <c r="CB5" i="7"/>
  <c r="CI5" i="7"/>
  <c r="CP5" i="7"/>
  <c r="CW5" i="7"/>
  <c r="DE5" i="7"/>
  <c r="DL5" i="7"/>
  <c r="DS5" i="7"/>
  <c r="DZ5" i="7"/>
  <c r="EG5" i="7"/>
  <c r="EO5" i="7"/>
  <c r="EV5" i="7"/>
  <c r="FC5" i="7"/>
  <c r="FI5" i="7"/>
  <c r="FO5" i="7"/>
  <c r="FU5" i="7"/>
  <c r="GA5" i="7"/>
  <c r="GG5" i="7"/>
  <c r="GM5" i="7"/>
  <c r="GS5" i="7"/>
  <c r="P5" i="7"/>
  <c r="W5" i="7"/>
  <c r="AE5" i="7"/>
  <c r="AL5" i="7"/>
  <c r="AS5" i="7"/>
  <c r="AZ5" i="7"/>
  <c r="BG5" i="7"/>
  <c r="BO5" i="7"/>
  <c r="BV5" i="7"/>
  <c r="CC5" i="7"/>
  <c r="CJ5" i="7"/>
  <c r="CQ5" i="7"/>
  <c r="CY5" i="7"/>
  <c r="DF5" i="7"/>
  <c r="DM5" i="7"/>
  <c r="DT5" i="7"/>
  <c r="EA5" i="7"/>
  <c r="EI5" i="7"/>
  <c r="EP5" i="7"/>
  <c r="EW5" i="7"/>
  <c r="FD5" i="7"/>
  <c r="FJ5" i="7"/>
  <c r="FP5" i="7"/>
  <c r="FV5" i="7"/>
  <c r="GB5" i="7"/>
  <c r="GH5" i="7"/>
  <c r="GN5" i="7"/>
  <c r="GT5" i="7"/>
  <c r="Q5" i="7"/>
  <c r="Y5" i="7"/>
  <c r="AF5" i="7"/>
  <c r="AM5" i="7"/>
  <c r="AT5" i="7"/>
  <c r="BA5" i="7"/>
  <c r="BI5" i="7"/>
  <c r="BP5" i="7"/>
  <c r="BW5" i="7"/>
  <c r="CD5" i="7"/>
  <c r="CK5" i="7"/>
  <c r="CS5" i="7"/>
  <c r="CZ5" i="7"/>
  <c r="DG5" i="7"/>
  <c r="DN5" i="7"/>
  <c r="DU5" i="7"/>
  <c r="EC5" i="7"/>
  <c r="EJ5" i="7"/>
  <c r="EQ5" i="7"/>
  <c r="EX5" i="7"/>
  <c r="FE5" i="7"/>
  <c r="FK5" i="7"/>
  <c r="FQ5" i="7"/>
  <c r="FW5" i="7"/>
  <c r="GC5" i="7"/>
  <c r="GI5" i="7"/>
  <c r="GO5" i="7"/>
  <c r="GU5" i="7"/>
  <c r="S5" i="7"/>
  <c r="Z5" i="7"/>
  <c r="AG5" i="7"/>
  <c r="AN5" i="7"/>
  <c r="AU5" i="7"/>
  <c r="BC5" i="7"/>
  <c r="BJ5" i="7"/>
  <c r="BQ5" i="7"/>
  <c r="BX5" i="7"/>
  <c r="CE5" i="7"/>
  <c r="CM5" i="7"/>
  <c r="CT5" i="7"/>
  <c r="DA5" i="7"/>
  <c r="DH5" i="7"/>
  <c r="DO5" i="7"/>
  <c r="DW5" i="7"/>
  <c r="ED5" i="7"/>
  <c r="EK5" i="7"/>
  <c r="ER5" i="7"/>
  <c r="EY5" i="7"/>
  <c r="FF5" i="7"/>
  <c r="FL5" i="7"/>
  <c r="FR5" i="7"/>
  <c r="FX5" i="7"/>
  <c r="GD5" i="7"/>
  <c r="GJ5" i="7"/>
  <c r="GP5" i="7"/>
  <c r="M5" i="7"/>
  <c r="T5" i="7"/>
  <c r="AA5" i="7"/>
  <c r="AH5" i="7"/>
  <c r="AO5" i="7"/>
  <c r="AW5" i="7"/>
  <c r="BD5" i="7"/>
  <c r="BK5" i="7"/>
  <c r="BR5" i="7"/>
  <c r="BY5" i="7"/>
  <c r="CG5" i="7"/>
  <c r="CN5" i="7"/>
  <c r="CU5" i="7"/>
  <c r="DB5" i="7"/>
  <c r="DI5" i="7"/>
  <c r="DQ5" i="7"/>
  <c r="DX5" i="7"/>
  <c r="EE5" i="7"/>
  <c r="EL5" i="7"/>
  <c r="ES5" i="7"/>
  <c r="FA5" i="7"/>
  <c r="FG5" i="7"/>
  <c r="FM5" i="7"/>
  <c r="FS5" i="7"/>
  <c r="FY5" i="7"/>
  <c r="GE5" i="7"/>
  <c r="GK5" i="7"/>
  <c r="GQ5"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7" i="7"/>
  <c r="T17" i="7"/>
  <c r="Z17" i="7"/>
  <c r="AF17" i="7"/>
  <c r="AL17" i="7"/>
  <c r="AR17" i="7"/>
  <c r="AX17" i="7"/>
  <c r="BD17" i="7"/>
  <c r="BJ17" i="7"/>
  <c r="BP17" i="7"/>
  <c r="BV17" i="7"/>
  <c r="CB17" i="7"/>
  <c r="CH17" i="7"/>
  <c r="CN17" i="7"/>
  <c r="CT17" i="7"/>
  <c r="CZ17" i="7"/>
  <c r="DF17" i="7"/>
  <c r="DL17" i="7"/>
  <c r="DR17" i="7"/>
  <c r="DX17" i="7"/>
  <c r="ED17" i="7"/>
  <c r="EJ17" i="7"/>
  <c r="EP17" i="7"/>
  <c r="EV17" i="7"/>
  <c r="FB17" i="7"/>
  <c r="FH17" i="7"/>
  <c r="FN17" i="7"/>
  <c r="FT17" i="7"/>
  <c r="FZ17" i="7"/>
  <c r="GF17" i="7"/>
  <c r="GL17" i="7"/>
  <c r="GR17" i="7"/>
  <c r="O17" i="7"/>
  <c r="U17" i="7"/>
  <c r="AA17" i="7"/>
  <c r="AG17" i="7"/>
  <c r="AM17" i="7"/>
  <c r="AS17" i="7"/>
  <c r="AY17" i="7"/>
  <c r="BE17" i="7"/>
  <c r="BK17" i="7"/>
  <c r="BQ17" i="7"/>
  <c r="BW17" i="7"/>
  <c r="CC17" i="7"/>
  <c r="CI17" i="7"/>
  <c r="CO17" i="7"/>
  <c r="CU17" i="7"/>
  <c r="DA17" i="7"/>
  <c r="DG17" i="7"/>
  <c r="DM17" i="7"/>
  <c r="DS17" i="7"/>
  <c r="DY17" i="7"/>
  <c r="EE17" i="7"/>
  <c r="EK17" i="7"/>
  <c r="EQ17" i="7"/>
  <c r="EW17" i="7"/>
  <c r="FC17" i="7"/>
  <c r="FI17" i="7"/>
  <c r="FO17" i="7"/>
  <c r="FU17" i="7"/>
  <c r="GA17" i="7"/>
  <c r="GG17" i="7"/>
  <c r="GM17" i="7"/>
  <c r="GS17" i="7"/>
  <c r="P17" i="7"/>
  <c r="V17" i="7"/>
  <c r="AB17" i="7"/>
  <c r="L17" i="7"/>
  <c r="R17" i="7"/>
  <c r="X17" i="7"/>
  <c r="AD17" i="7"/>
  <c r="AJ17" i="7"/>
  <c r="AP17" i="7"/>
  <c r="AV17" i="7"/>
  <c r="BB17" i="7"/>
  <c r="BH17" i="7"/>
  <c r="BN17" i="7"/>
  <c r="BT17" i="7"/>
  <c r="BZ17" i="7"/>
  <c r="CF17" i="7"/>
  <c r="CL17" i="7"/>
  <c r="CR17" i="7"/>
  <c r="CX17" i="7"/>
  <c r="DD17" i="7"/>
  <c r="DJ17" i="7"/>
  <c r="DP17" i="7"/>
  <c r="DV17" i="7"/>
  <c r="EB17" i="7"/>
  <c r="EH17" i="7"/>
  <c r="EN17" i="7"/>
  <c r="ET17" i="7"/>
  <c r="EZ17" i="7"/>
  <c r="FF17" i="7"/>
  <c r="FL17" i="7"/>
  <c r="FR17" i="7"/>
  <c r="FX17" i="7"/>
  <c r="GD17" i="7"/>
  <c r="GJ17" i="7"/>
  <c r="GP17" i="7"/>
  <c r="M17" i="7"/>
  <c r="AE17" i="7"/>
  <c r="AQ17" i="7"/>
  <c r="BC17" i="7"/>
  <c r="BO17" i="7"/>
  <c r="CA17" i="7"/>
  <c r="CM17" i="7"/>
  <c r="CY17" i="7"/>
  <c r="DK17" i="7"/>
  <c r="DW17" i="7"/>
  <c r="EI17" i="7"/>
  <c r="EU17" i="7"/>
  <c r="FG17" i="7"/>
  <c r="FS17" i="7"/>
  <c r="GE17" i="7"/>
  <c r="GQ17" i="7"/>
  <c r="Q17" i="7"/>
  <c r="AH17" i="7"/>
  <c r="AT17" i="7"/>
  <c r="BF17" i="7"/>
  <c r="BR17" i="7"/>
  <c r="CD17" i="7"/>
  <c r="CP17" i="7"/>
  <c r="DB17" i="7"/>
  <c r="DN17" i="7"/>
  <c r="DZ17" i="7"/>
  <c r="EL17" i="7"/>
  <c r="EX17" i="7"/>
  <c r="FJ17" i="7"/>
  <c r="FV17" i="7"/>
  <c r="GH17" i="7"/>
  <c r="GT17" i="7"/>
  <c r="S17" i="7"/>
  <c r="AI17" i="7"/>
  <c r="AU17" i="7"/>
  <c r="BG17" i="7"/>
  <c r="BS17" i="7"/>
  <c r="CE17" i="7"/>
  <c r="CQ17" i="7"/>
  <c r="DC17" i="7"/>
  <c r="DO17" i="7"/>
  <c r="EA17" i="7"/>
  <c r="EM17" i="7"/>
  <c r="EY17" i="7"/>
  <c r="FK17" i="7"/>
  <c r="FW17" i="7"/>
  <c r="GI17" i="7"/>
  <c r="GU17" i="7"/>
  <c r="W17" i="7"/>
  <c r="AK17" i="7"/>
  <c r="AW17" i="7"/>
  <c r="BI17" i="7"/>
  <c r="BU17" i="7"/>
  <c r="CG17" i="7"/>
  <c r="CS17" i="7"/>
  <c r="DE17" i="7"/>
  <c r="DQ17" i="7"/>
  <c r="EC17" i="7"/>
  <c r="EO17" i="7"/>
  <c r="FA17" i="7"/>
  <c r="FM17" i="7"/>
  <c r="FY17" i="7"/>
  <c r="GK17" i="7"/>
  <c r="AC17" i="7"/>
  <c r="AO17" i="7"/>
  <c r="BA17" i="7"/>
  <c r="BM17" i="7"/>
  <c r="BY17" i="7"/>
  <c r="CK17" i="7"/>
  <c r="CW17" i="7"/>
  <c r="DI17" i="7"/>
  <c r="DU17" i="7"/>
  <c r="EG17" i="7"/>
  <c r="ES17" i="7"/>
  <c r="FE17" i="7"/>
  <c r="FQ17" i="7"/>
  <c r="GC17" i="7"/>
  <c r="GO17" i="7"/>
  <c r="AZ17" i="7"/>
  <c r="DT17" i="7"/>
  <c r="GN17" i="7"/>
  <c r="BL17" i="7"/>
  <c r="EF17" i="7"/>
  <c r="BX17" i="7"/>
  <c r="ER17" i="7"/>
  <c r="CJ17" i="7"/>
  <c r="FD17" i="7"/>
  <c r="Y17" i="7"/>
  <c r="CV17" i="7"/>
  <c r="FP17" i="7"/>
  <c r="AN17" i="7"/>
  <c r="DH17" i="7"/>
  <c r="GB17"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4" i="7"/>
  <c r="W14" i="7"/>
  <c r="R14" i="7"/>
  <c r="X14" i="7"/>
  <c r="M14" i="7"/>
  <c r="S14" i="7"/>
  <c r="Y14" i="7"/>
  <c r="N14" i="7"/>
  <c r="T14" i="7"/>
  <c r="O14" i="7"/>
  <c r="U14" i="7"/>
  <c r="P14" i="7"/>
  <c r="V14"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7" i="7"/>
  <c r="V7" i="7"/>
  <c r="AB7" i="7"/>
  <c r="AH7" i="7"/>
  <c r="AN7" i="7"/>
  <c r="AT7" i="7"/>
  <c r="AZ7" i="7"/>
  <c r="BF7" i="7"/>
  <c r="BL7" i="7"/>
  <c r="BR7" i="7"/>
  <c r="BX7" i="7"/>
  <c r="CD7" i="7"/>
  <c r="Q7" i="7"/>
  <c r="W7" i="7"/>
  <c r="AC7" i="7"/>
  <c r="AI7" i="7"/>
  <c r="AO7" i="7"/>
  <c r="AU7" i="7"/>
  <c r="BA7" i="7"/>
  <c r="BG7" i="7"/>
  <c r="BM7" i="7"/>
  <c r="BS7" i="7"/>
  <c r="BY7" i="7"/>
  <c r="CE7" i="7"/>
  <c r="CK7" i="7"/>
  <c r="CQ7" i="7"/>
  <c r="CW7" i="7"/>
  <c r="DC7" i="7"/>
  <c r="DI7" i="7"/>
  <c r="R7" i="7"/>
  <c r="X7" i="7"/>
  <c r="AD7" i="7"/>
  <c r="AJ7" i="7"/>
  <c r="AP7" i="7"/>
  <c r="AV7" i="7"/>
  <c r="BB7" i="7"/>
  <c r="BH7" i="7"/>
  <c r="BN7" i="7"/>
  <c r="BT7" i="7"/>
  <c r="BZ7" i="7"/>
  <c r="CF7" i="7"/>
  <c r="CL7" i="7"/>
  <c r="CR7" i="7"/>
  <c r="CX7" i="7"/>
  <c r="DD7" i="7"/>
  <c r="DJ7" i="7"/>
  <c r="DP7" i="7"/>
  <c r="S7" i="7"/>
  <c r="Y7" i="7"/>
  <c r="AE7" i="7"/>
  <c r="AK7" i="7"/>
  <c r="AQ7" i="7"/>
  <c r="AW7" i="7"/>
  <c r="BC7" i="7"/>
  <c r="BI7" i="7"/>
  <c r="BO7" i="7"/>
  <c r="BU7" i="7"/>
  <c r="CA7" i="7"/>
  <c r="CG7" i="7"/>
  <c r="CM7" i="7"/>
  <c r="CS7" i="7"/>
  <c r="CY7" i="7"/>
  <c r="DE7" i="7"/>
  <c r="DK7" i="7"/>
  <c r="DQ7" i="7"/>
  <c r="DW7" i="7"/>
  <c r="EC7" i="7"/>
  <c r="EI7" i="7"/>
  <c r="EO7" i="7"/>
  <c r="EU7" i="7"/>
  <c r="FA7" i="7"/>
  <c r="AF7" i="7"/>
  <c r="AX7" i="7"/>
  <c r="BP7" i="7"/>
  <c r="CH7" i="7"/>
  <c r="CT7" i="7"/>
  <c r="DF7" i="7"/>
  <c r="DO7" i="7"/>
  <c r="DX7" i="7"/>
  <c r="EE7" i="7"/>
  <c r="EL7" i="7"/>
  <c r="ES7" i="7"/>
  <c r="EZ7" i="7"/>
  <c r="FG7" i="7"/>
  <c r="FM7" i="7"/>
  <c r="FS7" i="7"/>
  <c r="FY7" i="7"/>
  <c r="GE7" i="7"/>
  <c r="GK7" i="7"/>
  <c r="GQ7" i="7"/>
  <c r="O7" i="7"/>
  <c r="AG7" i="7"/>
  <c r="AY7" i="7"/>
  <c r="BQ7" i="7"/>
  <c r="CI7" i="7"/>
  <c r="CU7" i="7"/>
  <c r="DG7" i="7"/>
  <c r="DR7" i="7"/>
  <c r="DY7" i="7"/>
  <c r="EF7" i="7"/>
  <c r="EM7" i="7"/>
  <c r="ET7" i="7"/>
  <c r="FB7" i="7"/>
  <c r="FH7" i="7"/>
  <c r="FN7" i="7"/>
  <c r="FT7" i="7"/>
  <c r="FZ7" i="7"/>
  <c r="GF7" i="7"/>
  <c r="GL7" i="7"/>
  <c r="GR7" i="7"/>
  <c r="T7" i="7"/>
  <c r="AL7" i="7"/>
  <c r="BD7" i="7"/>
  <c r="BV7" i="7"/>
  <c r="CJ7" i="7"/>
  <c r="CV7" i="7"/>
  <c r="DH7" i="7"/>
  <c r="DS7" i="7"/>
  <c r="DZ7" i="7"/>
  <c r="EG7" i="7"/>
  <c r="EN7" i="7"/>
  <c r="EV7" i="7"/>
  <c r="FC7" i="7"/>
  <c r="FI7" i="7"/>
  <c r="FO7" i="7"/>
  <c r="FU7" i="7"/>
  <c r="GA7" i="7"/>
  <c r="GG7" i="7"/>
  <c r="GM7" i="7"/>
  <c r="GS7" i="7"/>
  <c r="U7" i="7"/>
  <c r="AM7" i="7"/>
  <c r="BE7" i="7"/>
  <c r="BW7" i="7"/>
  <c r="CN7" i="7"/>
  <c r="CZ7" i="7"/>
  <c r="DL7" i="7"/>
  <c r="DT7" i="7"/>
  <c r="EA7" i="7"/>
  <c r="EH7" i="7"/>
  <c r="EP7" i="7"/>
  <c r="EW7" i="7"/>
  <c r="FD7" i="7"/>
  <c r="FJ7" i="7"/>
  <c r="FP7" i="7"/>
  <c r="FV7" i="7"/>
  <c r="GB7" i="7"/>
  <c r="GH7" i="7"/>
  <c r="GN7" i="7"/>
  <c r="GT7" i="7"/>
  <c r="AA7" i="7"/>
  <c r="AS7" i="7"/>
  <c r="BK7" i="7"/>
  <c r="CC7" i="7"/>
  <c r="CP7" i="7"/>
  <c r="DB7" i="7"/>
  <c r="DN7" i="7"/>
  <c r="DV7" i="7"/>
  <c r="ED7" i="7"/>
  <c r="EK7" i="7"/>
  <c r="ER7" i="7"/>
  <c r="EY7" i="7"/>
  <c r="FF7" i="7"/>
  <c r="FL7" i="7"/>
  <c r="FR7" i="7"/>
  <c r="FX7" i="7"/>
  <c r="GD7" i="7"/>
  <c r="GJ7" i="7"/>
  <c r="GP7" i="7"/>
  <c r="AR7" i="7"/>
  <c r="DU7" i="7"/>
  <c r="FK7" i="7"/>
  <c r="GU7" i="7"/>
  <c r="BJ7" i="7"/>
  <c r="EB7" i="7"/>
  <c r="FQ7" i="7"/>
  <c r="CB7" i="7"/>
  <c r="EJ7" i="7"/>
  <c r="FW7" i="7"/>
  <c r="CO7" i="7"/>
  <c r="EQ7" i="7"/>
  <c r="GC7" i="7"/>
  <c r="DA7" i="7"/>
  <c r="EX7" i="7"/>
  <c r="GI7" i="7"/>
  <c r="Z7" i="7"/>
  <c r="DM7" i="7"/>
  <c r="FE7" i="7"/>
  <c r="GO7"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4" i="7"/>
  <c r="X4" i="7"/>
  <c r="M4" i="7"/>
  <c r="S4" i="7"/>
  <c r="Y4" i="7"/>
  <c r="N4" i="7"/>
  <c r="T4" i="7"/>
  <c r="P4" i="7"/>
  <c r="V4" i="7"/>
  <c r="O4" i="7"/>
  <c r="Q4" i="7"/>
  <c r="U4" i="7"/>
  <c r="W4"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4" i="7"/>
  <c r="AY14" i="7"/>
  <c r="BO14" i="7"/>
  <c r="CE14" i="7"/>
  <c r="CU14" i="7"/>
  <c r="DK14" i="7"/>
  <c r="EA14" i="7"/>
  <c r="EQ14" i="7"/>
  <c r="FG14" i="7"/>
  <c r="FW14" i="7"/>
  <c r="GM14" i="7"/>
  <c r="S31" i="6"/>
  <c r="S39" i="6"/>
  <c r="S47" i="6"/>
  <c r="S55" i="6"/>
  <c r="S63" i="6"/>
  <c r="S71" i="6"/>
  <c r="S79" i="6"/>
  <c r="S87" i="6"/>
  <c r="S95" i="6"/>
  <c r="S103" i="6"/>
  <c r="S111" i="6"/>
  <c r="S119" i="6"/>
  <c r="S127" i="6"/>
  <c r="S135" i="6"/>
  <c r="S143" i="6"/>
  <c r="S151" i="6"/>
  <c r="S159" i="6"/>
  <c r="S167" i="6"/>
  <c r="S175" i="6"/>
  <c r="S183" i="6"/>
  <c r="S191" i="6"/>
  <c r="S199" i="6"/>
  <c r="S166" i="6"/>
  <c r="AJ14" i="7"/>
  <c r="AZ14" i="7"/>
  <c r="BP14" i="7"/>
  <c r="CF14" i="7"/>
  <c r="CV14" i="7"/>
  <c r="DL14" i="7"/>
  <c r="EB14" i="7"/>
  <c r="ER14" i="7"/>
  <c r="FH14" i="7"/>
  <c r="FX14" i="7"/>
  <c r="GN14" i="7"/>
  <c r="S158" i="6"/>
  <c r="S174" i="6"/>
  <c r="AK14" i="7"/>
  <c r="BA14" i="7"/>
  <c r="BQ14" i="7"/>
  <c r="CG14" i="7"/>
  <c r="CW14" i="7"/>
  <c r="DM14" i="7"/>
  <c r="EC14" i="7"/>
  <c r="ES14" i="7"/>
  <c r="FI14" i="7"/>
  <c r="FY14" i="7"/>
  <c r="GO14" i="7"/>
  <c r="S30" i="6"/>
  <c r="S38" i="6"/>
  <c r="S46" i="6"/>
  <c r="S54" i="6"/>
  <c r="S62" i="6"/>
  <c r="S70" i="6"/>
  <c r="S78" i="6"/>
  <c r="S86" i="6"/>
  <c r="S94" i="6"/>
  <c r="S102" i="6"/>
  <c r="S110" i="6"/>
  <c r="S118" i="6"/>
  <c r="S126" i="6"/>
  <c r="S134" i="6"/>
  <c r="S142" i="6"/>
  <c r="S150" i="6"/>
  <c r="S182" i="6"/>
  <c r="S190" i="6"/>
  <c r="S198" i="6"/>
  <c r="AL14" i="7"/>
  <c r="BB14" i="7"/>
  <c r="BR14" i="7"/>
  <c r="CH14" i="7"/>
  <c r="CX14" i="7"/>
  <c r="DN14" i="7"/>
  <c r="ED14" i="7"/>
  <c r="ET14" i="7"/>
  <c r="FJ14" i="7"/>
  <c r="FZ14" i="7"/>
  <c r="GP14" i="7"/>
  <c r="AM14" i="7"/>
  <c r="BC14" i="7"/>
  <c r="BS14" i="7"/>
  <c r="CI14" i="7"/>
  <c r="CY14" i="7"/>
  <c r="DO14" i="7"/>
  <c r="EE14" i="7"/>
  <c r="EU14" i="7"/>
  <c r="FK14" i="7"/>
  <c r="GA14" i="7"/>
  <c r="GQ14" i="7"/>
  <c r="S29" i="6"/>
  <c r="S37" i="6"/>
  <c r="S45" i="6"/>
  <c r="S53" i="6"/>
  <c r="S61" i="6"/>
  <c r="S69" i="6"/>
  <c r="S77" i="6"/>
  <c r="S85" i="6"/>
  <c r="S93" i="6"/>
  <c r="S101" i="6"/>
  <c r="S109" i="6"/>
  <c r="S117" i="6"/>
  <c r="S125" i="6"/>
  <c r="S133" i="6"/>
  <c r="S141" i="6"/>
  <c r="S149" i="6"/>
  <c r="S157" i="6"/>
  <c r="S165" i="6"/>
  <c r="S173" i="6"/>
  <c r="S181" i="6"/>
  <c r="S189" i="6"/>
  <c r="S197" i="6"/>
  <c r="AN14" i="7"/>
  <c r="BD14" i="7"/>
  <c r="BT14" i="7"/>
  <c r="CJ14" i="7"/>
  <c r="CZ14" i="7"/>
  <c r="DP14" i="7"/>
  <c r="EF14" i="7"/>
  <c r="EV14" i="7"/>
  <c r="FL14" i="7"/>
  <c r="GB14" i="7"/>
  <c r="GR14" i="7"/>
  <c r="AO14" i="7"/>
  <c r="BE14" i="7"/>
  <c r="BU14" i="7"/>
  <c r="CK14" i="7"/>
  <c r="DA14" i="7"/>
  <c r="DQ14" i="7"/>
  <c r="EG14" i="7"/>
  <c r="EW14" i="7"/>
  <c r="FM14" i="7"/>
  <c r="GC14" i="7"/>
  <c r="GS14" i="7"/>
  <c r="S28" i="6"/>
  <c r="S36" i="6"/>
  <c r="S44" i="6"/>
  <c r="S52" i="6"/>
  <c r="S60" i="6"/>
  <c r="S68" i="6"/>
  <c r="S76" i="6"/>
  <c r="S84" i="6"/>
  <c r="S92" i="6"/>
  <c r="S100" i="6"/>
  <c r="S108" i="6"/>
  <c r="S116" i="6"/>
  <c r="S124" i="6"/>
  <c r="S132" i="6"/>
  <c r="S140" i="6"/>
  <c r="S148" i="6"/>
  <c r="S156" i="6"/>
  <c r="S164" i="6"/>
  <c r="S172" i="6"/>
  <c r="S180" i="6"/>
  <c r="S188" i="6"/>
  <c r="S196" i="6"/>
  <c r="Z14" i="7"/>
  <c r="AP14" i="7"/>
  <c r="BF14" i="7"/>
  <c r="BV14" i="7"/>
  <c r="CL14" i="7"/>
  <c r="DB14" i="7"/>
  <c r="DR14" i="7"/>
  <c r="EH14" i="7"/>
  <c r="EX14" i="7"/>
  <c r="FN14" i="7"/>
  <c r="GD14" i="7"/>
  <c r="GT14" i="7"/>
  <c r="S187" i="6"/>
  <c r="S195" i="6"/>
  <c r="S144" i="6"/>
  <c r="S192" i="6"/>
  <c r="AA14" i="7"/>
  <c r="AQ14" i="7"/>
  <c r="BG14" i="7"/>
  <c r="BW14" i="7"/>
  <c r="CM14" i="7"/>
  <c r="DC14" i="7"/>
  <c r="DS14" i="7"/>
  <c r="EI14" i="7"/>
  <c r="EY14" i="7"/>
  <c r="FO14" i="7"/>
  <c r="GE14" i="7"/>
  <c r="GU14" i="7"/>
  <c r="S27" i="6"/>
  <c r="S35" i="6"/>
  <c r="S43" i="6"/>
  <c r="S51" i="6"/>
  <c r="S59" i="6"/>
  <c r="S67" i="6"/>
  <c r="S75" i="6"/>
  <c r="S83" i="6"/>
  <c r="S91" i="6"/>
  <c r="S99" i="6"/>
  <c r="S107" i="6"/>
  <c r="S115" i="6"/>
  <c r="S123" i="6"/>
  <c r="S131" i="6"/>
  <c r="S139" i="6"/>
  <c r="S147" i="6"/>
  <c r="S155" i="6"/>
  <c r="S163" i="6"/>
  <c r="S171" i="6"/>
  <c r="S179" i="6"/>
  <c r="AB14" i="7"/>
  <c r="AR14" i="7"/>
  <c r="BH14" i="7"/>
  <c r="BX14" i="7"/>
  <c r="CN14" i="7"/>
  <c r="DD14" i="7"/>
  <c r="DT14" i="7"/>
  <c r="EJ14" i="7"/>
  <c r="EZ14" i="7"/>
  <c r="FP14" i="7"/>
  <c r="GF14" i="7"/>
  <c r="S136" i="6"/>
  <c r="S160" i="6"/>
  <c r="AC14" i="7"/>
  <c r="AS14" i="7"/>
  <c r="BI14" i="7"/>
  <c r="BY14" i="7"/>
  <c r="CO14" i="7"/>
  <c r="DE14" i="7"/>
  <c r="DU14" i="7"/>
  <c r="EK14" i="7"/>
  <c r="FA14" i="7"/>
  <c r="FQ14" i="7"/>
  <c r="GG14"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4" i="7"/>
  <c r="AT14" i="7"/>
  <c r="BJ14" i="7"/>
  <c r="BZ14" i="7"/>
  <c r="CP14" i="7"/>
  <c r="DF14" i="7"/>
  <c r="DV14" i="7"/>
  <c r="EL14" i="7"/>
  <c r="FB14" i="7"/>
  <c r="FR14" i="7"/>
  <c r="GH14" i="7"/>
  <c r="S184" i="6"/>
  <c r="AE14" i="7"/>
  <c r="AU14" i="7"/>
  <c r="BK14" i="7"/>
  <c r="CA14" i="7"/>
  <c r="CQ14" i="7"/>
  <c r="DG14" i="7"/>
  <c r="DW14" i="7"/>
  <c r="EM14" i="7"/>
  <c r="FC14" i="7"/>
  <c r="FS14" i="7"/>
  <c r="GI14"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4" i="7"/>
  <c r="AV14" i="7"/>
  <c r="BL14" i="7"/>
  <c r="CB14" i="7"/>
  <c r="CR14" i="7"/>
  <c r="DH14" i="7"/>
  <c r="DX14" i="7"/>
  <c r="EN14" i="7"/>
  <c r="FD14" i="7"/>
  <c r="FT14" i="7"/>
  <c r="GJ14" i="7"/>
  <c r="S48" i="6"/>
  <c r="S64" i="6"/>
  <c r="S72" i="6"/>
  <c r="S88" i="6"/>
  <c r="S96" i="6"/>
  <c r="S112" i="6"/>
  <c r="S120" i="6"/>
  <c r="AG14" i="7"/>
  <c r="AW14" i="7"/>
  <c r="BM14" i="7"/>
  <c r="CC14" i="7"/>
  <c r="CS14" i="7"/>
  <c r="DI14" i="7"/>
  <c r="DY14" i="7"/>
  <c r="EO14" i="7"/>
  <c r="FE14" i="7"/>
  <c r="FU14" i="7"/>
  <c r="GK14" i="7"/>
  <c r="S24" i="6"/>
  <c r="S32" i="6"/>
  <c r="S40" i="6"/>
  <c r="S80" i="6"/>
  <c r="AH14" i="7"/>
  <c r="AX14" i="7"/>
  <c r="BN14" i="7"/>
  <c r="CD14" i="7"/>
  <c r="CT14" i="7"/>
  <c r="DJ14" i="7"/>
  <c r="DZ14" i="7"/>
  <c r="EP14" i="7"/>
  <c r="FF14" i="7"/>
  <c r="FV14" i="7"/>
  <c r="GL14" i="7"/>
  <c r="AA4" i="7"/>
  <c r="AQ4" i="7"/>
  <c r="BG4" i="7"/>
  <c r="BW4" i="7"/>
  <c r="CM4" i="7"/>
  <c r="DC4" i="7"/>
  <c r="DS4" i="7"/>
  <c r="EI4" i="7"/>
  <c r="EY4" i="7"/>
  <c r="FO4" i="7"/>
  <c r="GE4" i="7"/>
  <c r="GU4" i="7"/>
  <c r="AB4" i="7"/>
  <c r="AR4" i="7"/>
  <c r="BH4" i="7"/>
  <c r="BX4" i="7"/>
  <c r="CN4" i="7"/>
  <c r="DD4" i="7"/>
  <c r="DT4" i="7"/>
  <c r="EJ4" i="7"/>
  <c r="EZ4" i="7"/>
  <c r="FP4" i="7"/>
  <c r="GF4" i="7"/>
  <c r="AC4" i="7"/>
  <c r="BI4" i="7"/>
  <c r="BY4" i="7"/>
  <c r="CO4" i="7"/>
  <c r="DE4" i="7"/>
  <c r="DU4" i="7"/>
  <c r="EK4" i="7"/>
  <c r="FA4" i="7"/>
  <c r="FQ4" i="7"/>
  <c r="GG4" i="7"/>
  <c r="AD4" i="7"/>
  <c r="AT4" i="7"/>
  <c r="BJ4" i="7"/>
  <c r="BZ4" i="7"/>
  <c r="CP4" i="7"/>
  <c r="DF4" i="7"/>
  <c r="DV4" i="7"/>
  <c r="EL4" i="7"/>
  <c r="FB4" i="7"/>
  <c r="FR4" i="7"/>
  <c r="GH4" i="7"/>
  <c r="AE4" i="7"/>
  <c r="AU4" i="7"/>
  <c r="BK4" i="7"/>
  <c r="CA4" i="7"/>
  <c r="CQ4" i="7"/>
  <c r="DG4" i="7"/>
  <c r="DW4" i="7"/>
  <c r="EM4" i="7"/>
  <c r="FC4" i="7"/>
  <c r="FS4" i="7"/>
  <c r="GI4" i="7"/>
  <c r="AF4" i="7"/>
  <c r="AV4" i="7"/>
  <c r="BL4" i="7"/>
  <c r="CB4" i="7"/>
  <c r="CR4" i="7"/>
  <c r="DH4" i="7"/>
  <c r="DX4" i="7"/>
  <c r="EN4" i="7"/>
  <c r="FD4" i="7"/>
  <c r="FT4" i="7"/>
  <c r="GJ4" i="7"/>
  <c r="AG4" i="7"/>
  <c r="AW4" i="7"/>
  <c r="BM4" i="7"/>
  <c r="CC4" i="7"/>
  <c r="CS4" i="7"/>
  <c r="DI4" i="7"/>
  <c r="DY4" i="7"/>
  <c r="EO4" i="7"/>
  <c r="FE4" i="7"/>
  <c r="FU4" i="7"/>
  <c r="GK4" i="7"/>
  <c r="AH4" i="7"/>
  <c r="AX4" i="7"/>
  <c r="BN4" i="7"/>
  <c r="CD4" i="7"/>
  <c r="CT4" i="7"/>
  <c r="DJ4" i="7"/>
  <c r="DZ4" i="7"/>
  <c r="EP4" i="7"/>
  <c r="FF4" i="7"/>
  <c r="FV4" i="7"/>
  <c r="GL4" i="7"/>
  <c r="AI4" i="7"/>
  <c r="AY4" i="7"/>
  <c r="BO4" i="7"/>
  <c r="CE4" i="7"/>
  <c r="CU4" i="7"/>
  <c r="DK4" i="7"/>
  <c r="EA4" i="7"/>
  <c r="EQ4" i="7"/>
  <c r="FG4" i="7"/>
  <c r="FW4" i="7"/>
  <c r="GM4" i="7"/>
  <c r="AJ4" i="7"/>
  <c r="AZ4" i="7"/>
  <c r="BP4" i="7"/>
  <c r="CF4" i="7"/>
  <c r="CV4" i="7"/>
  <c r="DL4" i="7"/>
  <c r="EB4" i="7"/>
  <c r="ER4" i="7"/>
  <c r="FH4" i="7"/>
  <c r="FX4" i="7"/>
  <c r="GN4" i="7"/>
  <c r="AK4" i="7"/>
  <c r="BA4" i="7"/>
  <c r="BQ4" i="7"/>
  <c r="CG4" i="7"/>
  <c r="CW4" i="7"/>
  <c r="DM4" i="7"/>
  <c r="EC4" i="7"/>
  <c r="ES4" i="7"/>
  <c r="FI4" i="7"/>
  <c r="FY4" i="7"/>
  <c r="GO4" i="7"/>
  <c r="AL4" i="7"/>
  <c r="BB4" i="7"/>
  <c r="BR4" i="7"/>
  <c r="CH4" i="7"/>
  <c r="CX4" i="7"/>
  <c r="DN4" i="7"/>
  <c r="ED4" i="7"/>
  <c r="ET4" i="7"/>
  <c r="FJ4" i="7"/>
  <c r="FZ4" i="7"/>
  <c r="GP4" i="7"/>
  <c r="AM4" i="7"/>
  <c r="BC4" i="7"/>
  <c r="BS4" i="7"/>
  <c r="CI4" i="7"/>
  <c r="CY4" i="7"/>
  <c r="DO4" i="7"/>
  <c r="EE4" i="7"/>
  <c r="EU4" i="7"/>
  <c r="FK4" i="7"/>
  <c r="GA4" i="7"/>
  <c r="GQ4"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4" i="7"/>
  <c r="BD4" i="7"/>
  <c r="BT4" i="7"/>
  <c r="CJ4" i="7"/>
  <c r="CZ4" i="7"/>
  <c r="DP4" i="7"/>
  <c r="EF4" i="7"/>
  <c r="EV4" i="7"/>
  <c r="FL4" i="7"/>
  <c r="GB4" i="7"/>
  <c r="GR4" i="7"/>
  <c r="AO4" i="7"/>
  <c r="BE4" i="7"/>
  <c r="BU4" i="7"/>
  <c r="CK4" i="7"/>
  <c r="DA4" i="7"/>
  <c r="DQ4" i="7"/>
  <c r="EG4" i="7"/>
  <c r="EW4" i="7"/>
  <c r="FM4" i="7"/>
  <c r="GC4" i="7"/>
  <c r="GS4" i="7"/>
  <c r="Z4" i="7"/>
  <c r="AP4" i="7"/>
  <c r="BF4" i="7"/>
  <c r="BV4" i="7"/>
  <c r="CL4" i="7"/>
  <c r="DB4" i="7"/>
  <c r="DR4" i="7"/>
  <c r="EH4" i="7"/>
  <c r="EX4" i="7"/>
  <c r="FN4" i="7"/>
  <c r="GD4" i="7"/>
  <c r="GT4"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7" i="2"/>
  <c r="R11" i="2"/>
  <c r="AG11" i="2" s="1"/>
  <c r="Z27" i="2"/>
  <c r="S11" i="2"/>
  <c r="AI11" i="2" s="1"/>
  <c r="Z4" i="2"/>
  <c r="Q17" i="2"/>
  <c r="S18" i="2"/>
  <c r="BK18" i="2" s="1"/>
  <c r="R7" i="2"/>
  <c r="BK7" i="2" s="1"/>
  <c r="Y27" i="2"/>
  <c r="Q22" i="2"/>
  <c r="S17" i="2"/>
  <c r="BK17" i="2" s="1"/>
  <c r="AA27" i="2"/>
  <c r="AI27" i="2" s="1"/>
  <c r="S30" i="2"/>
  <c r="BK30" i="2" s="1"/>
  <c r="Q30" i="2"/>
  <c r="R4" i="2"/>
  <c r="Y24" i="2"/>
  <c r="S4" i="2"/>
  <c r="S32" i="2"/>
  <c r="AI32" i="2" s="1"/>
  <c r="R32" i="2"/>
  <c r="AG32" i="2" s="1"/>
  <c r="R8" i="2"/>
  <c r="AG8" i="2" s="1"/>
  <c r="R22" i="2"/>
  <c r="BK22" i="2" s="1"/>
  <c r="R12" i="2"/>
  <c r="S33" i="2"/>
  <c r="AI33" i="2" s="1"/>
  <c r="Q33" i="2"/>
  <c r="AA14" i="2"/>
  <c r="S8" i="2"/>
  <c r="AI8" i="2" s="1"/>
  <c r="AA17" i="2"/>
  <c r="R27" i="2"/>
  <c r="BK27" i="2" s="1"/>
  <c r="Z21" i="2"/>
  <c r="BJ21" i="2" s="1"/>
  <c r="AA7" i="2"/>
  <c r="AI7" i="2" s="1"/>
  <c r="Y7" i="2"/>
  <c r="R14" i="2"/>
  <c r="S14" i="2"/>
  <c r="Z7" i="2"/>
  <c r="Y23" i="2"/>
  <c r="AF20" i="2"/>
  <c r="S31" i="2"/>
  <c r="S2" i="2"/>
  <c r="Y5" i="2"/>
  <c r="R31" i="2"/>
  <c r="Q31" i="2"/>
  <c r="BO53" i="5"/>
  <c r="R2" i="2"/>
  <c r="CH6" i="2"/>
  <c r="CH5" i="2"/>
  <c r="AD21" i="2"/>
  <c r="AH11" i="2"/>
  <c r="AH5" i="2"/>
  <c r="Y17" i="2"/>
  <c r="Z14" i="2"/>
  <c r="BO46" i="5"/>
  <c r="AH26" i="2"/>
  <c r="Y29" i="2"/>
  <c r="Z23" i="2"/>
  <c r="AG23" i="2" s="1"/>
  <c r="S21" i="2"/>
  <c r="AI21" i="2" s="1"/>
  <c r="Q27" i="2"/>
  <c r="Z17" i="2"/>
  <c r="Z24" i="2"/>
  <c r="AA24" i="2"/>
  <c r="S24" i="2"/>
  <c r="Q15" i="2"/>
  <c r="AA5" i="2"/>
  <c r="R24" i="2"/>
  <c r="AA23" i="2"/>
  <c r="Q18" i="2"/>
  <c r="S15" i="2"/>
  <c r="BK15" i="2" s="1"/>
  <c r="R21" i="2"/>
  <c r="Q12" i="2"/>
  <c r="AA29" i="2"/>
  <c r="Q24" i="2"/>
  <c r="AD18" i="2"/>
  <c r="Y14" i="2"/>
  <c r="AE14" i="2" s="1"/>
  <c r="Y21" i="2"/>
  <c r="AE21" i="2" s="1"/>
  <c r="Z5" i="2"/>
  <c r="S9" i="2"/>
  <c r="Z29" i="2"/>
  <c r="BO14" i="5"/>
  <c r="Q9" i="2"/>
  <c r="S12" i="2"/>
  <c r="BO11" i="5"/>
  <c r="AA2" i="2"/>
  <c r="BO8" i="5"/>
  <c r="CB3" i="2"/>
  <c r="CB12" i="2" s="1"/>
  <c r="BO60" i="5"/>
  <c r="BO17" i="5"/>
  <c r="BO3" i="5"/>
  <c r="BO50" i="5"/>
  <c r="BO19" i="5"/>
  <c r="BO33" i="5"/>
  <c r="BO24" i="5"/>
  <c r="AF7" i="2"/>
  <c r="BO10" i="5"/>
  <c r="Z6" i="2"/>
  <c r="Q13" i="2"/>
  <c r="AE13" i="2" s="1"/>
  <c r="Y22"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8" i="2"/>
  <c r="R13" i="2"/>
  <c r="AG13" i="2" s="1"/>
  <c r="BO26" i="5"/>
  <c r="BO22" i="5"/>
  <c r="BO62" i="5"/>
  <c r="BO38" i="5"/>
  <c r="BO47" i="5"/>
  <c r="BO32" i="5"/>
  <c r="BO57" i="5"/>
  <c r="BO51" i="5"/>
  <c r="BO52" i="5"/>
  <c r="BO18" i="5"/>
  <c r="BO34" i="5"/>
  <c r="BO28" i="5"/>
  <c r="BO39" i="5"/>
  <c r="BO12" i="5"/>
  <c r="BO7" i="5"/>
  <c r="BO6" i="5"/>
  <c r="BO4" i="5"/>
  <c r="BO56" i="5"/>
  <c r="BO58" i="5"/>
  <c r="BO64" i="5"/>
  <c r="BO63" i="5"/>
  <c r="Z20" i="2"/>
  <c r="AG20" i="2" s="1"/>
  <c r="Z15" i="2"/>
  <c r="AG15" i="2" s="1"/>
  <c r="Y20" i="2"/>
  <c r="Y15" i="2"/>
  <c r="Y2" i="2"/>
  <c r="AE2" i="2" s="1"/>
  <c r="AA3" i="2"/>
  <c r="BJ3" i="2" s="1"/>
  <c r="AA15" i="2"/>
  <c r="Y3" i="2"/>
  <c r="Q6" i="2"/>
  <c r="Q23" i="2"/>
  <c r="R9" i="2"/>
  <c r="AA20" i="2"/>
  <c r="S10" i="2"/>
  <c r="BK10" i="2" s="1"/>
  <c r="BO42" i="5"/>
  <c r="S23" i="2"/>
  <c r="BK23" i="2" s="1"/>
  <c r="Q10" i="2"/>
  <c r="Z2" i="2"/>
  <c r="R6" i="2"/>
  <c r="BK6" i="2" s="1"/>
  <c r="BO21" i="5"/>
  <c r="S25" i="2"/>
  <c r="AI25" i="2" s="1"/>
  <c r="AH16" i="2"/>
  <c r="AF28" i="2"/>
  <c r="AH22" i="2"/>
  <c r="AD12" i="2"/>
  <c r="AH17" i="2"/>
  <c r="AH9" i="2"/>
  <c r="AF16" i="2"/>
  <c r="AB29" i="2"/>
  <c r="AB6" i="2"/>
  <c r="AB32" i="2"/>
  <c r="AF11" i="2"/>
  <c r="AH29" i="2"/>
  <c r="AH6" i="2"/>
  <c r="AF29" i="2"/>
  <c r="AB22" i="2"/>
  <c r="AD23" i="2"/>
  <c r="AD14" i="2"/>
  <c r="AH13" i="2"/>
  <c r="AH19" i="2"/>
  <c r="AD31" i="2"/>
  <c r="AB12" i="2"/>
  <c r="AB20" i="2"/>
  <c r="AB10" i="2"/>
  <c r="AD32" i="2"/>
  <c r="AD13" i="2"/>
  <c r="AH24" i="2"/>
  <c r="AE8" i="2"/>
  <c r="AD3" i="2"/>
  <c r="AH18" i="2"/>
  <c r="AD27" i="2"/>
  <c r="AF25" i="2"/>
  <c r="AF9" i="2"/>
  <c r="AD15" i="2"/>
  <c r="AH7" i="2"/>
  <c r="AB26" i="2"/>
  <c r="AD22" i="2"/>
  <c r="AB16" i="2"/>
  <c r="AH3" i="2"/>
  <c r="AF31" i="2"/>
  <c r="AD5" i="2"/>
  <c r="AD28" i="2"/>
  <c r="AD24" i="2"/>
  <c r="AH27" i="2"/>
  <c r="AE11" i="2"/>
  <c r="AD17" i="2"/>
  <c r="AH30" i="2"/>
  <c r="AD19" i="2"/>
  <c r="AB21" i="2"/>
  <c r="AB23" i="2"/>
  <c r="AD29" i="2"/>
  <c r="AD8" i="2"/>
  <c r="AH20" i="2"/>
  <c r="AH15" i="2"/>
  <c r="AD11" i="2"/>
  <c r="AD20" i="2"/>
  <c r="AE32" i="2"/>
  <c r="AB24" i="2"/>
  <c r="AF14" i="2"/>
  <c r="AH25" i="2"/>
  <c r="AH10" i="2"/>
  <c r="AF32" i="2"/>
  <c r="AB28" i="2"/>
  <c r="AH14" i="2"/>
  <c r="AD10" i="2"/>
  <c r="AD9" i="2"/>
  <c r="AF24" i="2"/>
  <c r="AH33" i="2"/>
  <c r="AD25" i="2"/>
  <c r="AD30" i="2"/>
  <c r="AB15" i="2"/>
  <c r="AH31" i="2"/>
  <c r="AH12" i="2"/>
  <c r="AB5" i="2"/>
  <c r="AH23" i="2"/>
  <c r="AD6" i="2"/>
  <c r="AF23" i="2"/>
  <c r="AH21" i="2"/>
  <c r="AB3" i="2"/>
  <c r="AB13" i="2"/>
  <c r="AB27" i="2"/>
  <c r="AB18" i="2"/>
  <c r="AF13" i="2"/>
  <c r="AH32" i="2"/>
  <c r="AH2" i="2"/>
  <c r="AB33" i="2"/>
  <c r="AB4" i="2"/>
  <c r="AB2" i="2"/>
  <c r="AF33" i="2"/>
  <c r="AF17" i="2"/>
  <c r="AH8" i="2"/>
  <c r="AB9" i="2"/>
  <c r="AD26" i="2"/>
  <c r="AF27" i="2"/>
  <c r="AF12" i="2"/>
  <c r="AF15" i="2"/>
  <c r="AB30" i="2"/>
  <c r="AB31" i="2"/>
  <c r="AF26" i="2"/>
  <c r="AD16" i="2"/>
  <c r="AF30" i="2"/>
  <c r="AD33" i="2"/>
  <c r="AF22" i="2"/>
  <c r="AF4" i="2"/>
  <c r="AF19" i="2"/>
  <c r="AB7" i="2"/>
  <c r="AB8" i="2"/>
  <c r="AB14" i="2"/>
  <c r="AB25" i="2"/>
  <c r="AD7" i="2"/>
  <c r="AF10" i="2"/>
  <c r="AF8" i="2"/>
  <c r="AF18" i="2"/>
  <c r="AD4" i="2"/>
  <c r="AG3" i="2"/>
  <c r="AF21" i="2"/>
  <c r="AB11" i="2"/>
  <c r="AB17" i="2"/>
  <c r="AB19" i="2"/>
  <c r="AI13" i="2"/>
  <c r="AF3" i="2"/>
  <c r="AF6" i="2"/>
  <c r="AF5" i="2"/>
  <c r="AH4" i="2"/>
  <c r="AF2" i="2"/>
  <c r="AD2" i="2"/>
  <c r="Z9" i="2"/>
  <c r="R19" i="2"/>
  <c r="AG19" i="2" s="1"/>
  <c r="BR14" i="2"/>
  <c r="J12" i="2"/>
  <c r="BG12" i="2" s="1"/>
  <c r="G12" i="2"/>
  <c r="J17" i="2"/>
  <c r="BG17" i="2" s="1"/>
  <c r="G17" i="2"/>
  <c r="J21" i="2"/>
  <c r="BG21" i="2" s="1"/>
  <c r="BR28" i="2"/>
  <c r="J28" i="2"/>
  <c r="E28" i="2" s="1"/>
  <c r="BP15" i="2"/>
  <c r="X28" i="2"/>
  <c r="BR15" i="2"/>
  <c r="BR11" i="2"/>
  <c r="J8" i="2"/>
  <c r="BG8" i="2" s="1"/>
  <c r="X8" i="2"/>
  <c r="X17" i="2"/>
  <c r="X9" i="2"/>
  <c r="BP11" i="2"/>
  <c r="J13" i="2"/>
  <c r="E13" i="2" s="1"/>
  <c r="BP9" i="2"/>
  <c r="BR9" i="2"/>
  <c r="X10" i="2"/>
  <c r="BP31" i="2"/>
  <c r="AA12" i="2"/>
  <c r="Z12" i="2"/>
  <c r="X27" i="2"/>
  <c r="X33" i="2"/>
  <c r="S5" i="2"/>
  <c r="AA31" i="2"/>
  <c r="BR5" i="2"/>
  <c r="BQ14" i="2"/>
  <c r="Z30" i="2"/>
  <c r="AG30" i="2" s="1"/>
  <c r="AA30" i="2"/>
  <c r="AA6" i="2"/>
  <c r="BR18" i="2"/>
  <c r="X18" i="2"/>
  <c r="BQ4" i="2"/>
  <c r="X19" i="2"/>
  <c r="BP4" i="2"/>
  <c r="BR19" i="2"/>
  <c r="BR33" i="2"/>
  <c r="BR31" i="2"/>
  <c r="X12" i="2"/>
  <c r="X2" i="2"/>
  <c r="S20" i="2"/>
  <c r="BK20" i="2" s="1"/>
  <c r="X25" i="2"/>
  <c r="BR32" i="2"/>
  <c r="BR20" i="2"/>
  <c r="BR4" i="2"/>
  <c r="X29" i="2"/>
  <c r="BR22" i="2"/>
  <c r="BR29" i="2"/>
  <c r="BR12" i="2"/>
  <c r="X20" i="2"/>
  <c r="J11" i="2"/>
  <c r="E11" i="2" s="1"/>
  <c r="X14" i="2"/>
  <c r="X31" i="2"/>
  <c r="BP2" i="2"/>
  <c r="BR2" i="2"/>
  <c r="BQ9" i="2"/>
  <c r="BP27" i="2"/>
  <c r="BP32" i="2"/>
  <c r="BQ32" i="2"/>
  <c r="BP18" i="2"/>
  <c r="BP22" i="2"/>
  <c r="BP33" i="2"/>
  <c r="X7" i="2"/>
  <c r="BR27" i="2"/>
  <c r="BP12" i="2"/>
  <c r="X32" i="2"/>
  <c r="X15" i="2"/>
  <c r="BQ20" i="2"/>
  <c r="BR25" i="2"/>
  <c r="BR30" i="2"/>
  <c r="BR8" i="2"/>
  <c r="BP8" i="2"/>
  <c r="BP13" i="2"/>
  <c r="X22" i="2"/>
  <c r="BR21" i="2"/>
  <c r="X21" i="2"/>
  <c r="BR17" i="2"/>
  <c r="BR23" i="2"/>
  <c r="J30" i="2"/>
  <c r="E30" i="2" s="1"/>
  <c r="X16" i="2"/>
  <c r="BP20" i="2"/>
  <c r="Q20" i="2"/>
  <c r="S19" i="2"/>
  <c r="Y9" i="2"/>
  <c r="Q19" i="2"/>
  <c r="AE19" i="2" s="1"/>
  <c r="Y4" i="2"/>
  <c r="AE4" i="2" s="1"/>
  <c r="R29" i="2"/>
  <c r="Y12" i="2"/>
  <c r="Q29" i="2"/>
  <c r="Y6" i="2"/>
  <c r="S28" i="2"/>
  <c r="AI28" i="2" s="1"/>
  <c r="Q28" i="2"/>
  <c r="AE28" i="2" s="1"/>
  <c r="AA16" i="2"/>
  <c r="Y16" i="2"/>
  <c r="Z16" i="2"/>
  <c r="R25" i="2"/>
  <c r="Y30" i="2"/>
  <c r="Q25" i="2"/>
  <c r="AE25" i="2" s="1"/>
  <c r="AA4" i="2"/>
  <c r="Q16" i="2"/>
  <c r="Y18" i="2"/>
  <c r="S16" i="2"/>
  <c r="Z33" i="2"/>
  <c r="BJ33" i="2" s="1"/>
  <c r="Q26" i="2"/>
  <c r="AE26" i="2" s="1"/>
  <c r="AA10" i="2"/>
  <c r="Y10" i="2"/>
  <c r="Z10" i="2"/>
  <c r="AG10" i="2" s="1"/>
  <c r="BP14" i="2"/>
  <c r="P25" i="2"/>
  <c r="BP29" i="2"/>
  <c r="Z31" i="2"/>
  <c r="Q5" i="2"/>
  <c r="R5" i="2"/>
  <c r="Y31" i="2"/>
  <c r="BP23" i="2"/>
  <c r="X24" i="2"/>
  <c r="Y33" i="2"/>
  <c r="BR24" i="2"/>
  <c r="S29" i="2"/>
  <c r="J4" i="2"/>
  <c r="X4" i="2"/>
  <c r="J3" i="2"/>
  <c r="X6" i="2"/>
  <c r="BR6" i="2"/>
  <c r="X3" i="2"/>
  <c r="P4" i="2"/>
  <c r="BQ28" i="2"/>
  <c r="BR3" i="2"/>
  <c r="P17" i="2"/>
  <c r="X30" i="2"/>
  <c r="P2" i="2"/>
  <c r="X11" i="2"/>
  <c r="P18" i="2"/>
  <c r="P29" i="2"/>
  <c r="P27" i="2"/>
  <c r="X13" i="2"/>
  <c r="P10" i="2"/>
  <c r="P23" i="2"/>
  <c r="X23" i="2"/>
  <c r="P24" i="2"/>
  <c r="P33" i="2"/>
  <c r="BP30" i="2"/>
  <c r="BP28" i="2"/>
  <c r="BP6" i="2"/>
  <c r="BP25" i="2"/>
  <c r="BP3" i="2"/>
  <c r="BP16" i="2"/>
  <c r="BR13" i="2"/>
  <c r="BQ17" i="2"/>
  <c r="BP10" i="2"/>
  <c r="BP21" i="2"/>
  <c r="BP19" i="2"/>
  <c r="BQ22" i="2"/>
  <c r="BQ15" i="2"/>
  <c r="BP17" i="2"/>
  <c r="BQ7" i="2"/>
  <c r="BP7" i="2"/>
  <c r="BP24" i="2"/>
  <c r="BQ31" i="2"/>
  <c r="BQ19" i="2"/>
  <c r="BQ5" i="2"/>
  <c r="BP5" i="2"/>
  <c r="BR7" i="2"/>
  <c r="Z18" i="2"/>
  <c r="AG18" i="2" s="1"/>
  <c r="AA18" i="2"/>
  <c r="R16" i="2"/>
  <c r="X5" i="2"/>
  <c r="R28" i="2"/>
  <c r="AG28" i="2" s="1"/>
  <c r="P6" i="2"/>
  <c r="BR10" i="2"/>
  <c r="J27" i="2"/>
  <c r="E27" i="2" s="1"/>
  <c r="AA9" i="2"/>
  <c r="BQ25" i="2"/>
  <c r="J9" i="2"/>
  <c r="E9" i="2" s="1"/>
  <c r="P19" i="2"/>
  <c r="BR16" i="2"/>
  <c r="BQ8" i="2"/>
  <c r="P8" i="2"/>
  <c r="J24" i="2"/>
  <c r="E24" i="2" s="1"/>
  <c r="BQ24" i="2"/>
  <c r="BQ2" i="2"/>
  <c r="J7" i="2"/>
  <c r="E7" i="2" s="1"/>
  <c r="P7" i="2"/>
  <c r="BQ21" i="2"/>
  <c r="P21" i="2"/>
  <c r="J19" i="2"/>
  <c r="E19" i="2" s="1"/>
  <c r="J14" i="2"/>
  <c r="E14" i="2" s="1"/>
  <c r="J29" i="2"/>
  <c r="E29" i="2" s="1"/>
  <c r="BQ11" i="2"/>
  <c r="J31" i="2"/>
  <c r="E31" i="2" s="1"/>
  <c r="P31" i="2"/>
  <c r="P28" i="2"/>
  <c r="BQ23" i="2"/>
  <c r="BQ29" i="2"/>
  <c r="J20" i="2"/>
  <c r="E20" i="2" s="1"/>
  <c r="J10" i="2"/>
  <c r="E10" i="2" s="1"/>
  <c r="J2" i="2"/>
  <c r="E2" i="2" s="1"/>
  <c r="P14" i="2"/>
  <c r="P11" i="2"/>
  <c r="BQ27" i="2"/>
  <c r="J16" i="2"/>
  <c r="BQ6" i="2"/>
  <c r="J18" i="2"/>
  <c r="E18" i="2" s="1"/>
  <c r="P20" i="2"/>
  <c r="BQ12" i="2"/>
  <c r="P30" i="2"/>
  <c r="J5" i="2"/>
  <c r="E5" i="2" s="1"/>
  <c r="J6" i="2"/>
  <c r="E6" i="2" s="1"/>
  <c r="J23" i="2"/>
  <c r="E23" i="2" s="1"/>
  <c r="P5" i="2"/>
  <c r="J33" i="2"/>
  <c r="E33" i="2" s="1"/>
  <c r="J32" i="2"/>
  <c r="E32" i="2" s="1"/>
  <c r="J22" i="2"/>
  <c r="E22" i="2" s="1"/>
  <c r="BQ30" i="2"/>
  <c r="P9" i="2"/>
  <c r="BQ33" i="2"/>
  <c r="P12" i="2"/>
  <c r="J25" i="2"/>
  <c r="E25" i="2" s="1"/>
  <c r="P15" i="2"/>
  <c r="P22" i="2"/>
  <c r="P3" i="2"/>
  <c r="P13" i="2"/>
  <c r="BQ13" i="2"/>
  <c r="J15" i="2"/>
  <c r="E15" i="2" s="1"/>
  <c r="BQ10" i="2"/>
  <c r="BQ3" i="2"/>
  <c r="P16" i="2"/>
  <c r="BQ18" i="2"/>
  <c r="BQ16" i="2"/>
  <c r="P32" i="2"/>
  <c r="BD12" i="2"/>
  <c r="BD10" i="2"/>
  <c r="BD6" i="2"/>
  <c r="BD4" i="2"/>
  <c r="BD24" i="2"/>
  <c r="BD30" i="2"/>
  <c r="BD5" i="2"/>
  <c r="BD29" i="2"/>
  <c r="BD14" i="2"/>
  <c r="BD21" i="2"/>
  <c r="BD25" i="2"/>
  <c r="BD20" i="2"/>
  <c r="BD7" i="2"/>
  <c r="BD19" i="2"/>
  <c r="BD8" i="2"/>
  <c r="BD13" i="2"/>
  <c r="BD27" i="2"/>
  <c r="BD15" i="2"/>
  <c r="BD22" i="2"/>
  <c r="BD28" i="2"/>
  <c r="BD9" i="2"/>
  <c r="BD33" i="2"/>
  <c r="BD11" i="2"/>
  <c r="BD3" i="2"/>
  <c r="BD17" i="2"/>
  <c r="BD23" i="2"/>
  <c r="BD31" i="2"/>
  <c r="BD18" i="2"/>
  <c r="BD16" i="2"/>
  <c r="BD32" i="2"/>
  <c r="BD2" i="2"/>
  <c r="S26" i="2"/>
  <c r="AI26" i="2" s="1"/>
  <c r="R26" i="2"/>
  <c r="AG26"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382" i="1" l="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8" i="2"/>
  <c r="AJ28" i="2"/>
  <c r="AJ11" i="2"/>
  <c r="AJ13" i="2"/>
  <c r="AJ32" i="2"/>
  <c r="AJ26"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2" i="2"/>
  <c r="BJ5" i="2"/>
  <c r="BK5" i="2"/>
  <c r="BJ14" i="2"/>
  <c r="BJ7" i="2"/>
  <c r="BJ17" i="2"/>
  <c r="BK9" i="2"/>
  <c r="BJ2" i="2"/>
  <c r="BK21" i="2"/>
  <c r="BJ24" i="2"/>
  <c r="BJ22" i="2"/>
  <c r="BK25" i="2"/>
  <c r="BK31" i="2"/>
  <c r="BJ31" i="2"/>
  <c r="BJ16" i="2"/>
  <c r="BK12" i="2"/>
  <c r="BJ4" i="2"/>
  <c r="BJ9" i="2"/>
  <c r="BJ27" i="2"/>
  <c r="BK14" i="2"/>
  <c r="BK29" i="2"/>
  <c r="BK24" i="2"/>
  <c r="BK4" i="2"/>
  <c r="BJ6" i="2"/>
  <c r="BJ29" i="2"/>
  <c r="BK2" i="2"/>
  <c r="BK33" i="2"/>
  <c r="BJ15" i="2"/>
  <c r="BK28" i="2"/>
  <c r="BK26" i="2"/>
  <c r="BJ20" i="2"/>
  <c r="BK19" i="2"/>
  <c r="BJ23" i="2"/>
  <c r="BJ10" i="2"/>
  <c r="BJ18" i="2"/>
  <c r="BK13" i="2"/>
  <c r="BK11" i="2"/>
  <c r="BK8" i="2"/>
  <c r="BK32" i="2"/>
  <c r="BJ30"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2" i="2"/>
  <c r="BH22" i="2"/>
  <c r="BI21" i="2"/>
  <c r="BH6" i="2"/>
  <c r="BH30" i="2"/>
  <c r="BI22" i="2"/>
  <c r="BI18" i="2"/>
  <c r="BI6" i="2"/>
  <c r="BH20" i="2"/>
  <c r="BH29" i="2"/>
  <c r="BI31" i="2"/>
  <c r="BH33" i="2"/>
  <c r="BI10" i="2"/>
  <c r="BI23" i="2"/>
  <c r="BH15" i="2"/>
  <c r="BI9" i="2"/>
  <c r="BI33" i="2"/>
  <c r="BI17" i="2"/>
  <c r="BH5" i="2"/>
  <c r="BI20" i="2"/>
  <c r="BI2" i="2"/>
  <c r="BI7" i="2"/>
  <c r="BH31" i="2"/>
  <c r="BI4" i="2"/>
  <c r="BH23" i="2"/>
  <c r="BH24" i="2"/>
  <c r="BH18" i="2"/>
  <c r="BI29" i="2"/>
  <c r="BI12" i="2"/>
  <c r="BI27" i="2"/>
  <c r="BI14" i="2"/>
  <c r="BI30" i="2"/>
  <c r="BH9" i="2"/>
  <c r="BH27" i="2"/>
  <c r="BI5" i="2"/>
  <c r="BH10" i="2"/>
  <c r="BI16" i="2"/>
  <c r="BH16" i="2"/>
  <c r="BH12" i="2"/>
  <c r="BI15" i="2"/>
  <c r="BH17" i="2"/>
  <c r="BH7" i="2"/>
  <c r="BI24" i="2"/>
  <c r="BI25" i="2"/>
  <c r="BI19" i="2"/>
  <c r="BH3" i="2"/>
  <c r="BH4" i="2"/>
  <c r="BI28" i="2"/>
  <c r="BH2" i="2"/>
  <c r="BI11" i="2"/>
  <c r="BI26" i="2"/>
  <c r="BI13" i="2"/>
  <c r="BI8" i="2"/>
  <c r="BH21" i="2"/>
  <c r="BH14" i="2"/>
  <c r="BI32" i="2"/>
  <c r="BD9" i="1"/>
  <c r="BD10" i="1" s="1"/>
  <c r="AL3"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1" i="2"/>
  <c r="AE7" i="2"/>
  <c r="AG4" i="2"/>
  <c r="AL11" i="2"/>
  <c r="AE27" i="2"/>
  <c r="AK22" i="2"/>
  <c r="AE17" i="2"/>
  <c r="AG27" i="2"/>
  <c r="AJ27" i="2" s="1"/>
  <c r="AE24" i="2"/>
  <c r="AL8" i="2"/>
  <c r="AG7" i="2"/>
  <c r="AJ7" i="2" s="1"/>
  <c r="AE30" i="2"/>
  <c r="AK8" i="2"/>
  <c r="AI18" i="2"/>
  <c r="AJ18" i="2" s="1"/>
  <c r="AI30" i="2"/>
  <c r="AJ30" i="2" s="1"/>
  <c r="AL32" i="2"/>
  <c r="AE22" i="2"/>
  <c r="AK4" i="2"/>
  <c r="AL33" i="2"/>
  <c r="AK17" i="2"/>
  <c r="AI17" i="2"/>
  <c r="AK32" i="2"/>
  <c r="AG22" i="2"/>
  <c r="AJ22" i="2" s="1"/>
  <c r="AG12" i="2"/>
  <c r="AE33" i="2"/>
  <c r="AK27" i="2"/>
  <c r="AK7" i="2"/>
  <c r="AL7" i="2"/>
  <c r="AL27" i="2"/>
  <c r="AI14" i="2"/>
  <c r="BP47" i="5"/>
  <c r="BQ47" i="5" s="1"/>
  <c r="BP13" i="5"/>
  <c r="BQ13" i="5" s="1"/>
  <c r="AK14" i="2"/>
  <c r="BP45" i="5"/>
  <c r="BQ45" i="5" s="1"/>
  <c r="BP53" i="5"/>
  <c r="BQ53" i="5" s="1"/>
  <c r="AE31" i="2"/>
  <c r="AE5" i="2"/>
  <c r="AI2" i="2"/>
  <c r="AI31" i="2"/>
  <c r="AS8" i="2"/>
  <c r="AS32" i="2"/>
  <c r="AS11" i="2"/>
  <c r="AS13" i="2"/>
  <c r="AS28" i="2"/>
  <c r="AS26" i="2"/>
  <c r="AG31" i="2"/>
  <c r="AE23" i="2"/>
  <c r="AL21" i="2"/>
  <c r="BP61" i="5"/>
  <c r="BQ61" i="5" s="1"/>
  <c r="BP7" i="5"/>
  <c r="BQ7" i="5" s="1"/>
  <c r="BP19" i="5"/>
  <c r="BQ19" i="5" s="1"/>
  <c r="BP35" i="5"/>
  <c r="BQ35" i="5" s="1"/>
  <c r="BP33" i="5"/>
  <c r="BQ33" i="5" s="1"/>
  <c r="BP29" i="5"/>
  <c r="BQ29" i="5" s="1"/>
  <c r="AK13" i="2"/>
  <c r="BP15" i="5"/>
  <c r="BQ15" i="5" s="1"/>
  <c r="BP59" i="5"/>
  <c r="BQ59" i="5" s="1"/>
  <c r="AL14" i="2"/>
  <c r="BP57" i="5"/>
  <c r="BQ57" i="5" s="1"/>
  <c r="AG5" i="2"/>
  <c r="AE12" i="2"/>
  <c r="AI3" i="2"/>
  <c r="AJ3" i="2" s="1"/>
  <c r="BP21" i="5"/>
  <c r="BQ21" i="5" s="1"/>
  <c r="E16" i="2"/>
  <c r="CH2" i="2"/>
  <c r="CI5" i="2" s="1"/>
  <c r="AK3" i="2"/>
  <c r="AG14" i="2"/>
  <c r="AC10" i="2"/>
  <c r="BL10" i="2" s="1"/>
  <c r="AI29" i="2"/>
  <c r="AG17" i="2"/>
  <c r="AL17" i="2"/>
  <c r="AG6" i="2"/>
  <c r="AL2" i="2"/>
  <c r="AI10" i="2"/>
  <c r="AJ10" i="2" s="1"/>
  <c r="CJ5" i="2"/>
  <c r="CJ6" i="2"/>
  <c r="AE18" i="2"/>
  <c r="AE29" i="2"/>
  <c r="CH3" i="2"/>
  <c r="CJ3" i="2" s="1"/>
  <c r="AL13" i="2"/>
  <c r="AI24" i="2"/>
  <c r="AE9" i="2"/>
  <c r="AI15" i="2"/>
  <c r="AJ15" i="2" s="1"/>
  <c r="AE10" i="2"/>
  <c r="AK23" i="2"/>
  <c r="AK24" i="2"/>
  <c r="AG24" i="2"/>
  <c r="AL24" i="2"/>
  <c r="AK15" i="2"/>
  <c r="AG29" i="2"/>
  <c r="AL15" i="2"/>
  <c r="AI23" i="2"/>
  <c r="AJ23" i="2" s="1"/>
  <c r="BP27" i="5"/>
  <c r="BQ27" i="5" s="1"/>
  <c r="BP3" i="5"/>
  <c r="BQ3" i="5" s="1"/>
  <c r="BP11" i="5"/>
  <c r="BQ11" i="5" s="1"/>
  <c r="BP25" i="5"/>
  <c r="BQ25" i="5" s="1"/>
  <c r="AC24" i="2"/>
  <c r="BL24" i="2" s="1"/>
  <c r="AE20" i="2"/>
  <c r="AE6" i="2"/>
  <c r="AK2" i="2"/>
  <c r="AK21" i="2"/>
  <c r="AG21" i="2"/>
  <c r="AS21" i="2" s="1"/>
  <c r="CB8" i="2"/>
  <c r="CB7" i="2"/>
  <c r="AE15" i="2"/>
  <c r="AI12" i="2"/>
  <c r="AI5" i="2"/>
  <c r="BP5" i="5"/>
  <c r="BQ5" i="5" s="1"/>
  <c r="BP17" i="5"/>
  <c r="BQ17" i="5" s="1"/>
  <c r="BP37" i="5"/>
  <c r="BQ37" i="5" s="1"/>
  <c r="BP9" i="5"/>
  <c r="BQ9" i="5" s="1"/>
  <c r="AG9" i="2"/>
  <c r="BP55" i="5"/>
  <c r="BQ55" i="5" s="1"/>
  <c r="BP23" i="5"/>
  <c r="BQ23" i="5" s="1"/>
  <c r="BP63" i="5"/>
  <c r="BQ63" i="5" s="1"/>
  <c r="BP51" i="5"/>
  <c r="BQ51" i="5" s="1"/>
  <c r="BP65" i="5"/>
  <c r="BQ65" i="5" s="1"/>
  <c r="BP31" i="5"/>
  <c r="BQ31" i="5" s="1"/>
  <c r="BP41" i="5"/>
  <c r="BQ41" i="5" s="1"/>
  <c r="AK6" i="2"/>
  <c r="BP43" i="5"/>
  <c r="BQ43" i="5" s="1"/>
  <c r="BP49" i="5"/>
  <c r="BQ49" i="5" s="1"/>
  <c r="AG2" i="2"/>
  <c r="BP39" i="5"/>
  <c r="BQ39" i="5" s="1"/>
  <c r="AL23" i="2"/>
  <c r="E4" i="2"/>
  <c r="BG7" i="2"/>
  <c r="BG4" i="2"/>
  <c r="BG19" i="2"/>
  <c r="BG27" i="2"/>
  <c r="BG6" i="2"/>
  <c r="BG28" i="2"/>
  <c r="BG23" i="2"/>
  <c r="BG5" i="2"/>
  <c r="BG10" i="2"/>
  <c r="BG33" i="2"/>
  <c r="BG18" i="2"/>
  <c r="BG14" i="2"/>
  <c r="BG16" i="2"/>
  <c r="BG2" i="2"/>
  <c r="BG20" i="2"/>
  <c r="BG13" i="2"/>
  <c r="BG25" i="2"/>
  <c r="BG9" i="2"/>
  <c r="BG22" i="2"/>
  <c r="BG29" i="2"/>
  <c r="BG32" i="2"/>
  <c r="BG3" i="2"/>
  <c r="BG24" i="2"/>
  <c r="BG15" i="2"/>
  <c r="BG30" i="2"/>
  <c r="BG31" i="2"/>
  <c r="BG11" i="2"/>
  <c r="K12" i="2"/>
  <c r="E12" i="2"/>
  <c r="BE8" i="2"/>
  <c r="E8" i="2"/>
  <c r="K21" i="2"/>
  <c r="E21" i="2"/>
  <c r="K17" i="2"/>
  <c r="E17" i="2"/>
  <c r="BF17" i="2"/>
  <c r="AC21" i="2"/>
  <c r="BL21" i="2" s="1"/>
  <c r="BE12" i="2"/>
  <c r="BF12" i="2"/>
  <c r="AC16" i="2"/>
  <c r="BL16" i="2" s="1"/>
  <c r="AC15" i="2"/>
  <c r="BL15" i="2" s="1"/>
  <c r="AE16" i="2"/>
  <c r="AC32" i="2"/>
  <c r="BL32" i="2" s="1"/>
  <c r="AC31" i="2"/>
  <c r="BL31" i="2" s="1"/>
  <c r="AC22" i="2"/>
  <c r="BL22" i="2" s="1"/>
  <c r="AK9" i="2"/>
  <c r="AC17" i="2"/>
  <c r="BL17" i="2" s="1"/>
  <c r="AC4" i="2"/>
  <c r="BL4" i="2" s="1"/>
  <c r="AC18" i="2"/>
  <c r="BL18" i="2" s="1"/>
  <c r="AG16" i="2"/>
  <c r="AC27" i="2"/>
  <c r="BL27" i="2" s="1"/>
  <c r="AC8" i="2"/>
  <c r="BL8" i="2" s="1"/>
  <c r="AC30" i="2"/>
  <c r="BL30" i="2" s="1"/>
  <c r="AC7" i="2"/>
  <c r="BL7" i="2" s="1"/>
  <c r="AC2" i="2"/>
  <c r="BL2" i="2" s="1"/>
  <c r="AC12" i="2"/>
  <c r="BL12" i="2" s="1"/>
  <c r="AC11" i="2"/>
  <c r="BL11" i="2" s="1"/>
  <c r="AC13" i="2"/>
  <c r="BL13" i="2" s="1"/>
  <c r="AC5" i="2"/>
  <c r="BL5" i="2" s="1"/>
  <c r="AC14" i="2"/>
  <c r="BL14" i="2" s="1"/>
  <c r="AC19" i="2"/>
  <c r="BL19" i="2" s="1"/>
  <c r="AC33" i="2"/>
  <c r="BL33" i="2" s="1"/>
  <c r="AC29" i="2"/>
  <c r="BL29" i="2" s="1"/>
  <c r="AC20" i="2"/>
  <c r="BL20" i="2" s="1"/>
  <c r="AC28" i="2"/>
  <c r="BL28" i="2" s="1"/>
  <c r="AC9" i="2"/>
  <c r="BL9" i="2" s="1"/>
  <c r="AC25" i="2"/>
  <c r="BL25" i="2" s="1"/>
  <c r="AI16" i="2"/>
  <c r="AL25" i="2"/>
  <c r="AG25" i="2"/>
  <c r="AS25" i="2" s="1"/>
  <c r="AI4" i="2"/>
  <c r="AK19" i="2"/>
  <c r="AI19" i="2"/>
  <c r="AS19" i="2" s="1"/>
  <c r="AC23" i="2"/>
  <c r="BL23" i="2" s="1"/>
  <c r="AK20" i="2"/>
  <c r="AI20" i="2"/>
  <c r="AJ20" i="2" s="1"/>
  <c r="AI6" i="2"/>
  <c r="AC6" i="2"/>
  <c r="BL6" i="2" s="1"/>
  <c r="AI9" i="2"/>
  <c r="AC3" i="2"/>
  <c r="BL3" i="2" s="1"/>
  <c r="AG33" i="2"/>
  <c r="AJ33" i="2" s="1"/>
  <c r="BE17" i="2"/>
  <c r="BS28" i="2"/>
  <c r="BS14" i="2"/>
  <c r="BF21" i="2"/>
  <c r="BE21" i="2"/>
  <c r="BE29" i="2"/>
  <c r="K29" i="2"/>
  <c r="BE7" i="2"/>
  <c r="K7" i="2"/>
  <c r="BF23" i="2"/>
  <c r="K23" i="2"/>
  <c r="BF18" i="2"/>
  <c r="K18" i="2"/>
  <c r="BF14" i="2"/>
  <c r="K14" i="2"/>
  <c r="BE3" i="2"/>
  <c r="K3" i="2"/>
  <c r="BE33" i="2"/>
  <c r="K33" i="2"/>
  <c r="BE27" i="2"/>
  <c r="K27" i="2"/>
  <c r="BE28" i="2"/>
  <c r="K28" i="2"/>
  <c r="BF28" i="2"/>
  <c r="BE15" i="2"/>
  <c r="K15" i="2"/>
  <c r="BF22" i="2"/>
  <c r="K22" i="2"/>
  <c r="BE5" i="2"/>
  <c r="K5" i="2"/>
  <c r="BF10" i="2"/>
  <c r="K10" i="2"/>
  <c r="BE31" i="2"/>
  <c r="K31" i="2"/>
  <c r="BF24" i="2"/>
  <c r="K24" i="2"/>
  <c r="BF4" i="2"/>
  <c r="K4" i="2"/>
  <c r="BF11" i="2"/>
  <c r="K11" i="2"/>
  <c r="BF8" i="2"/>
  <c r="K8" i="2"/>
  <c r="BF6" i="2"/>
  <c r="K6" i="2"/>
  <c r="BE2" i="2"/>
  <c r="K2" i="2"/>
  <c r="BF19" i="2"/>
  <c r="K19" i="2"/>
  <c r="BF9" i="2"/>
  <c r="K9" i="2"/>
  <c r="BF25" i="2"/>
  <c r="K25" i="2"/>
  <c r="BE32" i="2"/>
  <c r="K32" i="2"/>
  <c r="BF16" i="2"/>
  <c r="K16" i="2"/>
  <c r="BF20" i="2"/>
  <c r="K20" i="2"/>
  <c r="BE30" i="2"/>
  <c r="K30" i="2"/>
  <c r="BF13" i="2"/>
  <c r="K13" i="2"/>
  <c r="BE13" i="2"/>
  <c r="BS15" i="2"/>
  <c r="BS11" i="2"/>
  <c r="BS9" i="2"/>
  <c r="BE11" i="2"/>
  <c r="BS19" i="2"/>
  <c r="AL5" i="2"/>
  <c r="BS32" i="2"/>
  <c r="BS33" i="2"/>
  <c r="BS5" i="2"/>
  <c r="AL30" i="2"/>
  <c r="AK30" i="2"/>
  <c r="BS22" i="2"/>
  <c r="AL6" i="2"/>
  <c r="BS18" i="2"/>
  <c r="BF30" i="2"/>
  <c r="AL12" i="2"/>
  <c r="BS23" i="2"/>
  <c r="AK31" i="2"/>
  <c r="AK12" i="2"/>
  <c r="BS29" i="2"/>
  <c r="AL19" i="2"/>
  <c r="BS12" i="2"/>
  <c r="BS31" i="2"/>
  <c r="BS4" i="2"/>
  <c r="AL20" i="2"/>
  <c r="BS20" i="2"/>
  <c r="BS2" i="2"/>
  <c r="BS21" i="2"/>
  <c r="BS8" i="2"/>
  <c r="BS27" i="2"/>
  <c r="BS30" i="2"/>
  <c r="BS17" i="2"/>
  <c r="BS25" i="2"/>
  <c r="BE4" i="2"/>
  <c r="BS24" i="2"/>
  <c r="AK29" i="2"/>
  <c r="AL4" i="2"/>
  <c r="AK16" i="2"/>
  <c r="AL10" i="2"/>
  <c r="AK10" i="2"/>
  <c r="AK28" i="2"/>
  <c r="BS6" i="2"/>
  <c r="AL29" i="2"/>
  <c r="BS3" i="2"/>
  <c r="AL31" i="2"/>
  <c r="AK33" i="2"/>
  <c r="AK5" i="2"/>
  <c r="AK25" i="2"/>
  <c r="AL18" i="2"/>
  <c r="AL26" i="2"/>
  <c r="AL9" i="2"/>
  <c r="AL28" i="2"/>
  <c r="AL16" i="2"/>
  <c r="BF27" i="2"/>
  <c r="BF3" i="2"/>
  <c r="BS13" i="2"/>
  <c r="BF2" i="2"/>
  <c r="AK18" i="2"/>
  <c r="BS7" i="2"/>
  <c r="BS10" i="2"/>
  <c r="BE9" i="2"/>
  <c r="BE24" i="2"/>
  <c r="BE16" i="2"/>
  <c r="BE10" i="2"/>
  <c r="BF7" i="2"/>
  <c r="BF29" i="2"/>
  <c r="BS16" i="2"/>
  <c r="BE19" i="2"/>
  <c r="AK26" i="2"/>
  <c r="BE14" i="2"/>
  <c r="BF31" i="2"/>
  <c r="BF33" i="2"/>
  <c r="BE20" i="2"/>
  <c r="BE22" i="2"/>
  <c r="BE18" i="2"/>
  <c r="BF15" i="2"/>
  <c r="BF32" i="2"/>
  <c r="BF5" i="2"/>
  <c r="BE6" i="2"/>
  <c r="BE23" i="2"/>
  <c r="BE25"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6" i="2"/>
  <c r="AW26" i="2"/>
  <c r="BA26" i="2"/>
  <c r="P26" i="2"/>
  <c r="P36" i="2" s="1"/>
  <c r="J26" i="2"/>
  <c r="CB2" i="2" s="1"/>
  <c r="BC26" i="2"/>
  <c r="X26" i="2"/>
  <c r="X36" i="2" s="1"/>
  <c r="BQ26" i="2"/>
  <c r="BT26" i="2" s="1"/>
  <c r="BP26" i="2"/>
  <c r="BP37" i="2" s="1"/>
  <c r="BR26"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4" i="2"/>
  <c r="AJ2" i="2"/>
  <c r="AJ14" i="2"/>
  <c r="AJ4" i="2"/>
  <c r="AJ29" i="2"/>
  <c r="AJ6" i="2"/>
  <c r="AJ5" i="2"/>
  <c r="AJ12" i="2"/>
  <c r="AJ9" i="2"/>
  <c r="AJ17" i="2"/>
  <c r="AJ31" i="2"/>
  <c r="AJ16" i="2"/>
  <c r="AJ21" i="2"/>
  <c r="AJ19" i="2"/>
  <c r="AJ25"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5" i="2"/>
  <c r="AR15" i="2" s="1"/>
  <c r="AM7" i="2"/>
  <c r="AM33" i="2"/>
  <c r="AN14" i="2"/>
  <c r="AR14" i="2" s="1"/>
  <c r="AM27" i="2"/>
  <c r="AN8" i="2"/>
  <c r="AR8" i="2" s="1"/>
  <c r="AN29" i="2"/>
  <c r="AR29" i="2" s="1"/>
  <c r="AM30" i="2"/>
  <c r="AM20" i="2"/>
  <c r="AM15" i="2"/>
  <c r="AN2" i="2"/>
  <c r="AR2" i="2" s="1"/>
  <c r="AM9" i="2"/>
  <c r="AN7" i="2"/>
  <c r="AR7" i="2" s="1"/>
  <c r="AN31" i="2"/>
  <c r="AR31" i="2" s="1"/>
  <c r="AN30" i="2"/>
  <c r="AR30" i="2" s="1"/>
  <c r="AM6" i="2"/>
  <c r="AN24" i="2"/>
  <c r="AR24" i="2" s="1"/>
  <c r="AN3" i="2"/>
  <c r="AM18" i="2"/>
  <c r="AM28" i="2"/>
  <c r="AN20" i="2"/>
  <c r="AR20" i="2" s="1"/>
  <c r="AN17" i="2"/>
  <c r="AR17" i="2" s="1"/>
  <c r="AM13" i="2"/>
  <c r="AM24" i="2"/>
  <c r="AM32" i="2"/>
  <c r="AM22" i="2"/>
  <c r="AM21" i="2"/>
  <c r="AM23" i="2"/>
  <c r="AM19" i="2"/>
  <c r="AM2" i="2"/>
  <c r="AM17" i="2"/>
  <c r="AN11" i="2"/>
  <c r="AR11" i="2" s="1"/>
  <c r="AN16" i="2"/>
  <c r="AR16" i="2" s="1"/>
  <c r="AN4" i="2"/>
  <c r="AR4" i="2" s="1"/>
  <c r="AN19" i="2"/>
  <c r="AR19" i="2" s="1"/>
  <c r="AN25" i="2"/>
  <c r="AR25" i="2" s="1"/>
  <c r="AN33" i="2"/>
  <c r="AR33" i="2" s="1"/>
  <c r="AM16" i="2"/>
  <c r="AM29" i="2"/>
  <c r="AM4" i="2"/>
  <c r="AN9" i="2"/>
  <c r="AR9" i="2" s="1"/>
  <c r="AM14" i="2"/>
  <c r="AM11" i="2"/>
  <c r="AN13" i="2"/>
  <c r="AR13" i="2" s="1"/>
  <c r="AN21" i="2"/>
  <c r="AR21" i="2" s="1"/>
  <c r="AN32" i="2"/>
  <c r="AR32" i="2" s="1"/>
  <c r="AM10" i="2"/>
  <c r="AN10" i="2"/>
  <c r="AR10" i="2" s="1"/>
  <c r="AN5" i="2"/>
  <c r="AR5" i="2" s="1"/>
  <c r="AN28" i="2"/>
  <c r="AR28" i="2" s="1"/>
  <c r="AM3" i="2"/>
  <c r="BM3" i="2" s="1"/>
  <c r="AM12" i="2"/>
  <c r="AM31" i="2"/>
  <c r="AN18" i="2"/>
  <c r="AR18" i="2" s="1"/>
  <c r="AN22" i="2"/>
  <c r="AR22" i="2" s="1"/>
  <c r="AM25" i="2"/>
  <c r="AN12" i="2"/>
  <c r="AR12" i="2" s="1"/>
  <c r="AM5" i="2"/>
  <c r="AN23" i="2"/>
  <c r="AR23" i="2" s="1"/>
  <c r="AN27" i="2"/>
  <c r="AR27" i="2" s="1"/>
  <c r="AM8" i="2"/>
  <c r="AS3" i="2"/>
  <c r="AN26" i="2"/>
  <c r="AS18" i="2"/>
  <c r="AS27" i="2"/>
  <c r="AS7" i="2"/>
  <c r="AS4" i="2"/>
  <c r="AS22" i="2"/>
  <c r="AS17" i="2"/>
  <c r="AS30" i="2"/>
  <c r="AP33" i="2"/>
  <c r="AO17" i="2"/>
  <c r="AS33" i="2"/>
  <c r="AS14" i="2"/>
  <c r="AS2" i="2"/>
  <c r="AS24" i="2"/>
  <c r="AS31" i="2"/>
  <c r="AS5" i="2"/>
  <c r="AS16" i="2"/>
  <c r="AS12" i="2"/>
  <c r="AS23" i="2"/>
  <c r="AS9" i="2"/>
  <c r="AS15" i="2"/>
  <c r="AS6" i="2"/>
  <c r="AS20" i="2"/>
  <c r="AS10" i="2"/>
  <c r="AS29" i="2"/>
  <c r="CA18" i="2"/>
  <c r="CI6" i="2"/>
  <c r="CH4" i="2"/>
  <c r="CJ4" i="2" s="1"/>
  <c r="CB4" i="2"/>
  <c r="CB11" i="2"/>
  <c r="AO21" i="2"/>
  <c r="BQ67" i="5"/>
  <c r="BP67" i="5"/>
  <c r="AP12" i="2"/>
  <c r="AP17" i="2"/>
  <c r="BG26" i="2"/>
  <c r="BG36" i="2" s="1"/>
  <c r="AP21" i="2"/>
  <c r="K26" i="2"/>
  <c r="AP26" i="2" s="1"/>
  <c r="E26" i="2"/>
  <c r="E35" i="2" s="1"/>
  <c r="AP25" i="2"/>
  <c r="AC26" i="2"/>
  <c r="BL26" i="2" s="1"/>
  <c r="AO12" i="2"/>
  <c r="AM26" i="2"/>
  <c r="AP10" i="2"/>
  <c r="AP18" i="2"/>
  <c r="AP29" i="2"/>
  <c r="AO14" i="2"/>
  <c r="AP14" i="2"/>
  <c r="AO13" i="2"/>
  <c r="AP13" i="2"/>
  <c r="AO9" i="2"/>
  <c r="AP9" i="2"/>
  <c r="AO4" i="2"/>
  <c r="AP4" i="2"/>
  <c r="AO15" i="2"/>
  <c r="AP15" i="2"/>
  <c r="AO32" i="2"/>
  <c r="AP32" i="2"/>
  <c r="AO8" i="2"/>
  <c r="AP8" i="2"/>
  <c r="AP5" i="2"/>
  <c r="AP28" i="2"/>
  <c r="AO3" i="2"/>
  <c r="AP3" i="2"/>
  <c r="AO23" i="2"/>
  <c r="AP23" i="2"/>
  <c r="AO27" i="2"/>
  <c r="AP27" i="2"/>
  <c r="AO7" i="2"/>
  <c r="AP7" i="2"/>
  <c r="AP16" i="2"/>
  <c r="AO6" i="2"/>
  <c r="AP6" i="2"/>
  <c r="AP30" i="2"/>
  <c r="AO19" i="2"/>
  <c r="AP19" i="2"/>
  <c r="AO24" i="2"/>
  <c r="AP24" i="2"/>
  <c r="AO20" i="2"/>
  <c r="AP20" i="2"/>
  <c r="AO2" i="2"/>
  <c r="AP2" i="2"/>
  <c r="AO11" i="2"/>
  <c r="AP11" i="2"/>
  <c r="AP31" i="2"/>
  <c r="AO22" i="2"/>
  <c r="AP22" i="2"/>
  <c r="AO18" i="2"/>
  <c r="AO29" i="2"/>
  <c r="AO30" i="2"/>
  <c r="AO5" i="2"/>
  <c r="AO28" i="2"/>
  <c r="AO33" i="2"/>
  <c r="AO25" i="2"/>
  <c r="AO31" i="2"/>
  <c r="AO16" i="2"/>
  <c r="AO10" i="2"/>
  <c r="BE26" i="2"/>
  <c r="BE35" i="2" s="1"/>
  <c r="BF26" i="2"/>
  <c r="BF36" i="2" s="1"/>
  <c r="BQ67" i="4"/>
  <c r="BQ68" i="4" s="1"/>
  <c r="BP67" i="4"/>
  <c r="BP68" i="4" s="1"/>
  <c r="BS26" i="2"/>
  <c r="BS37" i="2" s="1"/>
  <c r="BD26" i="2"/>
  <c r="BQ67" i="8" l="1"/>
  <c r="BQ68" i="8" s="1"/>
  <c r="BP68" i="8"/>
  <c r="BP68" i="10"/>
  <c r="BM26" i="2"/>
  <c r="AQ10" i="2"/>
  <c r="BM10" i="2"/>
  <c r="AQ17" i="2"/>
  <c r="BM17" i="2"/>
  <c r="AQ8" i="2"/>
  <c r="BM8" i="2"/>
  <c r="AQ19" i="2"/>
  <c r="BM19" i="2"/>
  <c r="AQ11" i="2"/>
  <c r="BM11" i="2"/>
  <c r="AQ21" i="2"/>
  <c r="BM21" i="2"/>
  <c r="AQ5" i="2"/>
  <c r="BM5" i="2"/>
  <c r="AQ14" i="2"/>
  <c r="BM14" i="2"/>
  <c r="AQ22" i="2"/>
  <c r="BM22" i="2"/>
  <c r="AQ15" i="2"/>
  <c r="BM15" i="2"/>
  <c r="AQ32" i="2"/>
  <c r="BM32" i="2"/>
  <c r="AQ20" i="2"/>
  <c r="BM20" i="2"/>
  <c r="AQ25" i="2"/>
  <c r="BM25" i="2"/>
  <c r="AQ4" i="2"/>
  <c r="BM4" i="2"/>
  <c r="AQ24" i="2"/>
  <c r="BM24" i="2"/>
  <c r="AQ30" i="2"/>
  <c r="BM30" i="2"/>
  <c r="AQ29" i="2"/>
  <c r="BM29" i="2"/>
  <c r="AQ13" i="2"/>
  <c r="BM13" i="2"/>
  <c r="AQ16" i="2"/>
  <c r="BM16" i="2"/>
  <c r="AQ9" i="2"/>
  <c r="BM9" i="2"/>
  <c r="AQ31" i="2"/>
  <c r="BM31" i="2"/>
  <c r="AQ27" i="2"/>
  <c r="BM27" i="2"/>
  <c r="AQ12" i="2"/>
  <c r="BM12" i="2"/>
  <c r="AQ28" i="2"/>
  <c r="BM28" i="2"/>
  <c r="AQ18" i="2"/>
  <c r="BM18" i="2"/>
  <c r="AQ33" i="2"/>
  <c r="BM33" i="2"/>
  <c r="AQ23" i="2"/>
  <c r="BM23" i="2"/>
  <c r="AQ7" i="2"/>
  <c r="BM7" i="2"/>
  <c r="AQ2" i="2"/>
  <c r="BM2" i="2"/>
  <c r="AQ6" i="2"/>
  <c r="BM6"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6" i="2"/>
  <c r="AQ26" i="2"/>
  <c r="CJ7" i="2"/>
  <c r="CK4" i="2" s="1"/>
  <c r="AO26"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<sst xmlns="http://schemas.openxmlformats.org/spreadsheetml/2006/main" count="8119" uniqueCount="1869">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</sst>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s>
  <borders count="5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s>
  <cellStyleXfs count="2">
    <xf numFmtId="0" fontId="0" fillId="0" borderId="0"/>
    <xf numFmtId="0" fontId="2" fillId="4" borderId="12" applyNumberFormat="0" applyAlignment="0" applyProtection="0"/>
  </cellStyleXfs>
  <cellXfs count="153">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54" xfId="0" applyBorder="1" applyAlignment="1">
      <alignment horizontal="center"/>
    </xf>
    <xf numFmtId="14" fontId="0" fillId="0" borderId="54" xfId="0" applyNumberFormat="1" applyBorder="1" applyAlignment="1">
      <alignment horizontal="center"/>
    </xf>
    <xf numFmtId="49" fontId="0" fillId="0" borderId="54" xfId="0" applyNumberFormat="1" applyBorder="1" applyAlignment="1">
      <alignment horizontal="center"/>
    </xf>
    <xf numFmtId="2" fontId="0" fillId="0" borderId="54" xfId="0" applyNumberFormat="1" applyBorder="1" applyAlignment="1">
      <alignment horizontal="center"/>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9"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73">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E20000"/>
      <color rgb="FFFFC1C1"/>
      <color rgb="FFFFE1E1"/>
      <color rgb="FFF2AAA8"/>
      <color rgb="FFFFD1D1"/>
      <color rgb="FFF8D1D0"/>
      <color rgb="FFED7777"/>
      <color rgb="FFD6A300"/>
      <color rgb="FFEAB200"/>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-2</c:v>
                </c:pt>
                <c:pt idx="860">
                  <c:v>-4</c:v>
                </c:pt>
                <c:pt idx="861">
                  <c:v>1</c:v>
                </c:pt>
                <c:pt idx="862">
                  <c:v>-3</c:v>
                </c:pt>
                <c:pt idx="863">
                  <c:v>-3</c:v>
                </c:pt>
                <c:pt idx="864">
                  <c:v>-4</c:v>
                </c:pt>
                <c:pt idx="865">
                  <c:v>-2</c:v>
                </c:pt>
                <c:pt idx="866">
                  <c:v>-5</c:v>
                </c:pt>
                <c:pt idx="867">
                  <c:v>-4</c:v>
                </c:pt>
                <c:pt idx="868">
                  <c:v>-3</c:v>
                </c:pt>
                <c:pt idx="869">
                  <c:v>-5</c:v>
                </c:pt>
                <c:pt idx="870">
                  <c:v>-4</c:v>
                </c:pt>
                <c:pt idx="871">
                  <c:v>-2</c:v>
                </c:pt>
                <c:pt idx="872">
                  <c:v>-2</c:v>
                </c:pt>
                <c:pt idx="873">
                  <c:v>-4</c:v>
                </c:pt>
                <c:pt idx="874">
                  <c:v>-4</c:v>
                </c:pt>
                <c:pt idx="875">
                  <c:v>-4</c:v>
                </c:pt>
                <c:pt idx="876">
                  <c:v>-5</c:v>
                </c:pt>
                <c:pt idx="877">
                  <c:v>-4</c:v>
                </c:pt>
                <c:pt idx="878">
                  <c:v>-2</c:v>
                </c:pt>
                <c:pt idx="879">
                  <c:v>-4</c:v>
                </c:pt>
                <c:pt idx="880">
                  <c:v>-3</c:v>
                </c:pt>
                <c:pt idx="881">
                  <c:v>-4</c:v>
                </c:pt>
                <c:pt idx="882">
                  <c:v>-3</c:v>
                </c:pt>
                <c:pt idx="883">
                  <c:v>-2</c:v>
                </c:pt>
                <c:pt idx="884">
                  <c:v>-2</c:v>
                </c:pt>
                <c:pt idx="885">
                  <c:v>-2</c:v>
                </c:pt>
                <c:pt idx="886">
                  <c:v>-2</c:v>
                </c:pt>
                <c:pt idx="887">
                  <c:v>-1</c:v>
                </c:pt>
                <c:pt idx="888">
                  <c:v>-2</c:v>
                </c:pt>
                <c:pt idx="889">
                  <c:v>-3</c:v>
                </c:pt>
                <c:pt idx="890">
                  <c:v>-1</c:v>
                </c:pt>
                <c:pt idx="891">
                  <c:v>-5</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-4</c:v>
                </c:pt>
                <c:pt idx="860">
                  <c:v>-2</c:v>
                </c:pt>
                <c:pt idx="861">
                  <c:v>3</c:v>
                </c:pt>
                <c:pt idx="862">
                  <c:v>-4</c:v>
                </c:pt>
                <c:pt idx="863">
                  <c:v>-2</c:v>
                </c:pt>
                <c:pt idx="864">
                  <c:v>-2</c:v>
                </c:pt>
                <c:pt idx="865">
                  <c:v>-4</c:v>
                </c:pt>
                <c:pt idx="866">
                  <c:v>-4</c:v>
                </c:pt>
                <c:pt idx="867">
                  <c:v>-3</c:v>
                </c:pt>
                <c:pt idx="868">
                  <c:v>-4</c:v>
                </c:pt>
                <c:pt idx="869">
                  <c:v>-3</c:v>
                </c:pt>
                <c:pt idx="870">
                  <c:v>-3</c:v>
                </c:pt>
                <c:pt idx="871">
                  <c:v>-5</c:v>
                </c:pt>
                <c:pt idx="872">
                  <c:v>-4</c:v>
                </c:pt>
                <c:pt idx="873">
                  <c:v>-5</c:v>
                </c:pt>
                <c:pt idx="874">
                  <c:v>-5</c:v>
                </c:pt>
                <c:pt idx="875">
                  <c:v>-2</c:v>
                </c:pt>
                <c:pt idx="876">
                  <c:v>-2</c:v>
                </c:pt>
                <c:pt idx="877">
                  <c:v>-3</c:v>
                </c:pt>
                <c:pt idx="878">
                  <c:v>-5</c:v>
                </c:pt>
                <c:pt idx="879">
                  <c:v>-3</c:v>
                </c:pt>
                <c:pt idx="880">
                  <c:v>-5</c:v>
                </c:pt>
                <c:pt idx="881">
                  <c:v>-2</c:v>
                </c:pt>
                <c:pt idx="882">
                  <c:v>-5</c:v>
                </c:pt>
                <c:pt idx="883">
                  <c:v>-5</c:v>
                </c:pt>
                <c:pt idx="884">
                  <c:v>-5</c:v>
                </c:pt>
                <c:pt idx="885">
                  <c:v>-4</c:v>
                </c:pt>
                <c:pt idx="886">
                  <c:v>-5</c:v>
                </c:pt>
                <c:pt idx="887">
                  <c:v>-4</c:v>
                </c:pt>
                <c:pt idx="888">
                  <c:v>-4</c:v>
                </c:pt>
                <c:pt idx="889">
                  <c:v>-2</c:v>
                </c:pt>
                <c:pt idx="890">
                  <c:v>-4</c:v>
                </c:pt>
                <c:pt idx="891">
                  <c:v>-2</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892"/>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-5</c:v>
                </c:pt>
                <c:pt idx="860">
                  <c:v>-5</c:v>
                </c:pt>
                <c:pt idx="861">
                  <c:v>-5</c:v>
                </c:pt>
                <c:pt idx="862">
                  <c:v>-33</c:v>
                </c:pt>
                <c:pt idx="863">
                  <c:v>-33</c:v>
                </c:pt>
                <c:pt idx="864">
                  <c:v>-33</c:v>
                </c:pt>
                <c:pt idx="865">
                  <c:v>-33</c:v>
                </c:pt>
                <c:pt idx="866">
                  <c:v>-33</c:v>
                </c:pt>
                <c:pt idx="867">
                  <c:v>-33</c:v>
                </c:pt>
                <c:pt idx="868">
                  <c:v>-33</c:v>
                </c:pt>
                <c:pt idx="869">
                  <c:v>-33</c:v>
                </c:pt>
                <c:pt idx="870">
                  <c:v>-33</c:v>
                </c:pt>
                <c:pt idx="871">
                  <c:v>-16</c:v>
                </c:pt>
                <c:pt idx="872">
                  <c:v>-16</c:v>
                </c:pt>
                <c:pt idx="873">
                  <c:v>-16</c:v>
                </c:pt>
                <c:pt idx="874">
                  <c:v>-16</c:v>
                </c:pt>
                <c:pt idx="875">
                  <c:v>-16</c:v>
                </c:pt>
                <c:pt idx="876">
                  <c:v>-39</c:v>
                </c:pt>
                <c:pt idx="877">
                  <c:v>-39</c:v>
                </c:pt>
                <c:pt idx="878">
                  <c:v>-39</c:v>
                </c:pt>
                <c:pt idx="879">
                  <c:v>-39</c:v>
                </c:pt>
                <c:pt idx="880">
                  <c:v>-39</c:v>
                </c:pt>
                <c:pt idx="881">
                  <c:v>-39</c:v>
                </c:pt>
                <c:pt idx="882">
                  <c:v>-39</c:v>
                </c:pt>
                <c:pt idx="883">
                  <c:v>-39</c:v>
                </c:pt>
                <c:pt idx="884">
                  <c:v>-39</c:v>
                </c:pt>
                <c:pt idx="885">
                  <c:v>-39</c:v>
                </c:pt>
                <c:pt idx="886">
                  <c:v>-39</c:v>
                </c:pt>
                <c:pt idx="887">
                  <c:v>-39</c:v>
                </c:pt>
                <c:pt idx="888">
                  <c:v>-39</c:v>
                </c:pt>
                <c:pt idx="889">
                  <c:v>-39</c:v>
                </c:pt>
                <c:pt idx="890">
                  <c:v>-6</c:v>
                </c:pt>
                <c:pt idx="891">
                  <c:v>-6</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892"/>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-29</c:v>
                </c:pt>
                <c:pt idx="863">
                  <c:v>-29</c:v>
                </c:pt>
                <c:pt idx="864">
                  <c:v>-29</c:v>
                </c:pt>
                <c:pt idx="865">
                  <c:v>-29</c:v>
                </c:pt>
                <c:pt idx="866">
                  <c:v>-29</c:v>
                </c:pt>
                <c:pt idx="867">
                  <c:v>-29</c:v>
                </c:pt>
                <c:pt idx="868">
                  <c:v>-29</c:v>
                </c:pt>
                <c:pt idx="869">
                  <c:v>-29</c:v>
                </c:pt>
                <c:pt idx="870">
                  <c:v>-29</c:v>
                </c:pt>
                <c:pt idx="871">
                  <c:v>-21</c:v>
                </c:pt>
                <c:pt idx="872">
                  <c:v>-21</c:v>
                </c:pt>
                <c:pt idx="873">
                  <c:v>-21</c:v>
                </c:pt>
                <c:pt idx="874">
                  <c:v>-21</c:v>
                </c:pt>
                <c:pt idx="875">
                  <c:v>-21</c:v>
                </c:pt>
                <c:pt idx="876">
                  <c:v>-54</c:v>
                </c:pt>
                <c:pt idx="877">
                  <c:v>-54</c:v>
                </c:pt>
                <c:pt idx="878">
                  <c:v>-54</c:v>
                </c:pt>
                <c:pt idx="879">
                  <c:v>-54</c:v>
                </c:pt>
                <c:pt idx="880">
                  <c:v>-54</c:v>
                </c:pt>
                <c:pt idx="881">
                  <c:v>-54</c:v>
                </c:pt>
                <c:pt idx="882">
                  <c:v>-54</c:v>
                </c:pt>
                <c:pt idx="883">
                  <c:v>-54</c:v>
                </c:pt>
                <c:pt idx="884">
                  <c:v>-54</c:v>
                </c:pt>
                <c:pt idx="885">
                  <c:v>-54</c:v>
                </c:pt>
                <c:pt idx="886">
                  <c:v>-54</c:v>
                </c:pt>
                <c:pt idx="887">
                  <c:v>-54</c:v>
                </c:pt>
                <c:pt idx="888">
                  <c:v>-54</c:v>
                </c:pt>
                <c:pt idx="889">
                  <c:v>-54</c:v>
                </c:pt>
                <c:pt idx="890">
                  <c:v>-6</c:v>
                </c:pt>
                <c:pt idx="891">
                  <c:v>-6</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59</c:v>
                </c:pt>
                <c:pt idx="126">
                  <c:v>59</c:v>
                </c:pt>
                <c:pt idx="127">
                  <c:v>59</c:v>
                </c:pt>
                <c:pt idx="128">
                  <c:v>59</c:v>
                </c:pt>
                <c:pt idx="129">
                  <c:v>59</c:v>
                </c:pt>
                <c:pt idx="130">
                  <c:v>59</c:v>
                </c:pt>
                <c:pt idx="131">
                  <c:v>59</c:v>
                </c:pt>
                <c:pt idx="132">
                  <c:v>59</c:v>
                </c:pt>
                <c:pt idx="133">
                  <c:v>59</c:v>
                </c:pt>
                <c:pt idx="134">
                  <c:v>59</c:v>
                </c:pt>
                <c:pt idx="135">
                  <c:v>59</c:v>
                </c:pt>
                <c:pt idx="136">
                  <c:v>59</c:v>
                </c:pt>
                <c:pt idx="137">
                  <c:v>59</c:v>
                </c:pt>
                <c:pt idx="138">
                  <c:v>59</c:v>
                </c:pt>
                <c:pt idx="139">
                  <c:v>59</c:v>
                </c:pt>
                <c:pt idx="140">
                  <c:v>59</c:v>
                </c:pt>
                <c:pt idx="141">
                  <c:v>59</c:v>
                </c:pt>
                <c:pt idx="142">
                  <c:v>59</c:v>
                </c:pt>
                <c:pt idx="143">
                  <c:v>59</c:v>
                </c:pt>
                <c:pt idx="144">
                  <c:v>59</c:v>
                </c:pt>
                <c:pt idx="145">
                  <c:v>59</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59</c:v>
                </c:pt>
                <c:pt idx="128">
                  <c:v>59</c:v>
                </c:pt>
                <c:pt idx="129">
                  <c:v>59</c:v>
                </c:pt>
                <c:pt idx="130">
                  <c:v>59</c:v>
                </c:pt>
                <c:pt idx="131">
                  <c:v>59</c:v>
                </c:pt>
                <c:pt idx="132">
                  <c:v>59</c:v>
                </c:pt>
                <c:pt idx="133">
                  <c:v>59</c:v>
                </c:pt>
                <c:pt idx="134">
                  <c:v>59</c:v>
                </c:pt>
                <c:pt idx="135">
                  <c:v>59</c:v>
                </c:pt>
                <c:pt idx="136">
                  <c:v>59</c:v>
                </c:pt>
                <c:pt idx="137">
                  <c:v>59</c:v>
                </c:pt>
                <c:pt idx="138">
                  <c:v>59</c:v>
                </c:pt>
                <c:pt idx="139">
                  <c:v>59</c:v>
                </c:pt>
                <c:pt idx="140">
                  <c:v>59</c:v>
                </c:pt>
                <c:pt idx="141">
                  <c:v>59</c:v>
                </c:pt>
                <c:pt idx="142">
                  <c:v>59</c:v>
                </c:pt>
                <c:pt idx="143">
                  <c:v>59</c:v>
                </c:pt>
                <c:pt idx="144">
                  <c:v>59</c:v>
                </c:pt>
                <c:pt idx="145">
                  <c:v>59</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37</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37</c:v>
                </c:pt>
                <c:pt idx="144">
                  <c:v>37</c:v>
                </c:pt>
                <c:pt idx="145">
                  <c:v>37</c:v>
                </c:pt>
                <c:pt idx="146">
                  <c:v>37</c:v>
                </c:pt>
                <c:pt idx="147">
                  <c:v>37</c:v>
                </c:pt>
                <c:pt idx="148">
                  <c:v>37</c:v>
                </c:pt>
                <c:pt idx="149">
                  <c:v>37</c:v>
                </c:pt>
                <c:pt idx="150">
                  <c:v>37</c:v>
                </c:pt>
                <c:pt idx="151">
                  <c:v>37</c:v>
                </c:pt>
                <c:pt idx="152">
                  <c:v>37</c:v>
                </c:pt>
                <c:pt idx="153">
                  <c:v>37</c:v>
                </c:pt>
                <c:pt idx="154">
                  <c:v>37</c:v>
                </c:pt>
                <c:pt idx="155">
                  <c:v>37</c:v>
                </c:pt>
                <c:pt idx="156">
                  <c:v>37</c:v>
                </c:pt>
                <c:pt idx="157">
                  <c:v>37</c:v>
                </c:pt>
                <c:pt idx="158">
                  <c:v>37</c:v>
                </c:pt>
                <c:pt idx="159">
                  <c:v>37</c:v>
                </c:pt>
                <c:pt idx="160">
                  <c:v>37</c:v>
                </c:pt>
                <c:pt idx="161">
                  <c:v>37</c:v>
                </c:pt>
                <c:pt idx="162">
                  <c:v>37</c:v>
                </c:pt>
                <c:pt idx="163">
                  <c:v>37</c:v>
                </c:pt>
                <c:pt idx="164">
                  <c:v>37</c:v>
                </c:pt>
                <c:pt idx="165">
                  <c:v>37</c:v>
                </c:pt>
                <c:pt idx="166">
                  <c:v>37</c:v>
                </c:pt>
                <c:pt idx="167">
                  <c:v>37</c:v>
                </c:pt>
                <c:pt idx="168">
                  <c:v>37</c:v>
                </c:pt>
                <c:pt idx="169">
                  <c:v>37</c:v>
                </c:pt>
                <c:pt idx="170">
                  <c:v>37</c:v>
                </c:pt>
                <c:pt idx="171">
                  <c:v>37</c:v>
                </c:pt>
                <c:pt idx="172">
                  <c:v>37</c:v>
                </c:pt>
                <c:pt idx="173">
                  <c:v>37</c:v>
                </c:pt>
                <c:pt idx="174">
                  <c:v>37</c:v>
                </c:pt>
                <c:pt idx="175">
                  <c:v>37</c:v>
                </c:pt>
                <c:pt idx="176">
                  <c:v>37</c:v>
                </c:pt>
                <c:pt idx="177">
                  <c:v>37</c:v>
                </c:pt>
                <c:pt idx="178">
                  <c:v>37</c:v>
                </c:pt>
                <c:pt idx="179">
                  <c:v>37</c:v>
                </c:pt>
                <c:pt idx="180">
                  <c:v>37</c:v>
                </c:pt>
                <c:pt idx="181">
                  <c:v>37</c:v>
                </c:pt>
                <c:pt idx="182">
                  <c:v>37</c:v>
                </c:pt>
                <c:pt idx="183">
                  <c:v>37</c:v>
                </c:pt>
                <c:pt idx="184">
                  <c:v>37</c:v>
                </c:pt>
                <c:pt idx="185">
                  <c:v>37</c:v>
                </c:pt>
                <c:pt idx="186">
                  <c:v>37</c:v>
                </c:pt>
                <c:pt idx="187">
                  <c:v>37</c:v>
                </c:pt>
                <c:pt idx="188">
                  <c:v>37</c:v>
                </c:pt>
                <c:pt idx="189">
                  <c:v>37</c:v>
                </c:pt>
                <c:pt idx="190">
                  <c:v>37</c:v>
                </c:pt>
                <c:pt idx="191">
                  <c:v>37</c:v>
                </c:pt>
                <c:pt idx="192">
                  <c:v>37</c:v>
                </c:pt>
                <c:pt idx="193">
                  <c:v>37</c:v>
                </c:pt>
                <c:pt idx="194">
                  <c:v>37</c:v>
                </c:pt>
                <c:pt idx="195">
                  <c:v>37</c:v>
                </c:pt>
                <c:pt idx="196">
                  <c:v>37</c:v>
                </c:pt>
                <c:pt idx="197">
                  <c:v>37</c:v>
                </c:pt>
                <c:pt idx="198">
                  <c:v>37</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69</c:v>
                </c:pt>
                <c:pt idx="127">
                  <c:v>69</c:v>
                </c:pt>
                <c:pt idx="128">
                  <c:v>69</c:v>
                </c:pt>
                <c:pt idx="129">
                  <c:v>69</c:v>
                </c:pt>
                <c:pt idx="130">
                  <c:v>69</c:v>
                </c:pt>
                <c:pt idx="131">
                  <c:v>69</c:v>
                </c:pt>
                <c:pt idx="132">
                  <c:v>69</c:v>
                </c:pt>
                <c:pt idx="133">
                  <c:v>69</c:v>
                </c:pt>
                <c:pt idx="134">
                  <c:v>69</c:v>
                </c:pt>
                <c:pt idx="135">
                  <c:v>69</c:v>
                </c:pt>
                <c:pt idx="136">
                  <c:v>69</c:v>
                </c:pt>
                <c:pt idx="137">
                  <c:v>69</c:v>
                </c:pt>
                <c:pt idx="138">
                  <c:v>69</c:v>
                </c:pt>
                <c:pt idx="139">
                  <c:v>69</c:v>
                </c:pt>
                <c:pt idx="140">
                  <c:v>69</c:v>
                </c:pt>
                <c:pt idx="141">
                  <c:v>69</c:v>
                </c:pt>
                <c:pt idx="142">
                  <c:v>69</c:v>
                </c:pt>
                <c:pt idx="143">
                  <c:v>69</c:v>
                </c:pt>
                <c:pt idx="144">
                  <c:v>69</c:v>
                </c:pt>
                <c:pt idx="145">
                  <c:v>69</c:v>
                </c:pt>
                <c:pt idx="146">
                  <c:v>69</c:v>
                </c:pt>
                <c:pt idx="147">
                  <c:v>69</c:v>
                </c:pt>
                <c:pt idx="148">
                  <c:v>69</c:v>
                </c:pt>
                <c:pt idx="149">
                  <c:v>69</c:v>
                </c:pt>
                <c:pt idx="150">
                  <c:v>69</c:v>
                </c:pt>
                <c:pt idx="151">
                  <c:v>69</c:v>
                </c:pt>
                <c:pt idx="152">
                  <c:v>69</c:v>
                </c:pt>
                <c:pt idx="153">
                  <c:v>69</c:v>
                </c:pt>
                <c:pt idx="154">
                  <c:v>69</c:v>
                </c:pt>
                <c:pt idx="155">
                  <c:v>69</c:v>
                </c:pt>
                <c:pt idx="156">
                  <c:v>69</c:v>
                </c:pt>
                <c:pt idx="157">
                  <c:v>69</c:v>
                </c:pt>
                <c:pt idx="158">
                  <c:v>69</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70</c:v>
                </c:pt>
                <c:pt idx="125">
                  <c:v>70</c:v>
                </c:pt>
                <c:pt idx="126">
                  <c:v>70</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67</c:v>
                </c:pt>
                <c:pt idx="126">
                  <c:v>67</c:v>
                </c:pt>
                <c:pt idx="127">
                  <c:v>67</c:v>
                </c:pt>
                <c:pt idx="128">
                  <c:v>67</c:v>
                </c:pt>
                <c:pt idx="129">
                  <c:v>67</c:v>
                </c:pt>
                <c:pt idx="130">
                  <c:v>67</c:v>
                </c:pt>
                <c:pt idx="131">
                  <c:v>67</c:v>
                </c:pt>
                <c:pt idx="132">
                  <c:v>67</c:v>
                </c:pt>
                <c:pt idx="133">
                  <c:v>67</c:v>
                </c:pt>
                <c:pt idx="134">
                  <c:v>67</c:v>
                </c:pt>
                <c:pt idx="135">
                  <c:v>67</c:v>
                </c:pt>
                <c:pt idx="136">
                  <c:v>67</c:v>
                </c:pt>
                <c:pt idx="137">
                  <c:v>67</c:v>
                </c:pt>
                <c:pt idx="138">
                  <c:v>67</c:v>
                </c:pt>
                <c:pt idx="139">
                  <c:v>67</c:v>
                </c:pt>
                <c:pt idx="140">
                  <c:v>67</c:v>
                </c:pt>
                <c:pt idx="141">
                  <c:v>67</c:v>
                </c:pt>
                <c:pt idx="142">
                  <c:v>67</c:v>
                </c:pt>
                <c:pt idx="143">
                  <c:v>67</c:v>
                </c:pt>
                <c:pt idx="144">
                  <c:v>67</c:v>
                </c:pt>
                <c:pt idx="145">
                  <c:v>67</c:v>
                </c:pt>
                <c:pt idx="146">
                  <c:v>67</c:v>
                </c:pt>
                <c:pt idx="147">
                  <c:v>67</c:v>
                </c:pt>
                <c:pt idx="148">
                  <c:v>67</c:v>
                </c:pt>
                <c:pt idx="149">
                  <c:v>67</c:v>
                </c:pt>
                <c:pt idx="150">
                  <c:v>67</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54</c:v>
                </c:pt>
                <c:pt idx="125">
                  <c:v>54</c:v>
                </c:pt>
                <c:pt idx="126">
                  <c:v>54</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36</c:v>
                </c:pt>
                <c:pt idx="126">
                  <c:v>36</c:v>
                </c:pt>
                <c:pt idx="127">
                  <c:v>36</c:v>
                </c:pt>
                <c:pt idx="128">
                  <c:v>36</c:v>
                </c:pt>
                <c:pt idx="129">
                  <c:v>36</c:v>
                </c:pt>
                <c:pt idx="130">
                  <c:v>36</c:v>
                </c:pt>
                <c:pt idx="131">
                  <c:v>36</c:v>
                </c:pt>
                <c:pt idx="132">
                  <c:v>36</c:v>
                </c:pt>
                <c:pt idx="133">
                  <c:v>36</c:v>
                </c:pt>
                <c:pt idx="134">
                  <c:v>36</c:v>
                </c:pt>
                <c:pt idx="135">
                  <c:v>36</c:v>
                </c:pt>
                <c:pt idx="136">
                  <c:v>36</c:v>
                </c:pt>
                <c:pt idx="137">
                  <c:v>36</c:v>
                </c:pt>
                <c:pt idx="138">
                  <c:v>36</c:v>
                </c:pt>
                <c:pt idx="139">
                  <c:v>36</c:v>
                </c:pt>
                <c:pt idx="140">
                  <c:v>36</c:v>
                </c:pt>
                <c:pt idx="141">
                  <c:v>36</c:v>
                </c:pt>
                <c:pt idx="142">
                  <c:v>36</c:v>
                </c:pt>
                <c:pt idx="143">
                  <c:v>36</c:v>
                </c:pt>
                <c:pt idx="144">
                  <c:v>36</c:v>
                </c:pt>
                <c:pt idx="145">
                  <c:v>36</c:v>
                </c:pt>
                <c:pt idx="146">
                  <c:v>36</c:v>
                </c:pt>
                <c:pt idx="147">
                  <c:v>36</c:v>
                </c:pt>
                <c:pt idx="148">
                  <c:v>36</c:v>
                </c:pt>
                <c:pt idx="149">
                  <c:v>36</c:v>
                </c:pt>
                <c:pt idx="150">
                  <c:v>36</c:v>
                </c:pt>
                <c:pt idx="151">
                  <c:v>36</c:v>
                </c:pt>
                <c:pt idx="152">
                  <c:v>36</c:v>
                </c:pt>
                <c:pt idx="153">
                  <c:v>36</c:v>
                </c:pt>
                <c:pt idx="154">
                  <c:v>36</c:v>
                </c:pt>
                <c:pt idx="155">
                  <c:v>36</c:v>
                </c:pt>
                <c:pt idx="156">
                  <c:v>36</c:v>
                </c:pt>
                <c:pt idx="157">
                  <c:v>36</c:v>
                </c:pt>
                <c:pt idx="158">
                  <c:v>36</c:v>
                </c:pt>
                <c:pt idx="159">
                  <c:v>36</c:v>
                </c:pt>
                <c:pt idx="160">
                  <c:v>36</c:v>
                </c:pt>
                <c:pt idx="161">
                  <c:v>36</c:v>
                </c:pt>
                <c:pt idx="162">
                  <c:v>36</c:v>
                </c:pt>
                <c:pt idx="163">
                  <c:v>36</c:v>
                </c:pt>
                <c:pt idx="164">
                  <c:v>36</c:v>
                </c:pt>
                <c:pt idx="165">
                  <c:v>36</c:v>
                </c:pt>
                <c:pt idx="166">
                  <c:v>36</c:v>
                </c:pt>
                <c:pt idx="167">
                  <c:v>36</c:v>
                </c:pt>
                <c:pt idx="168">
                  <c:v>36</c:v>
                </c:pt>
                <c:pt idx="169">
                  <c:v>36</c:v>
                </c:pt>
                <c:pt idx="170">
                  <c:v>36</c:v>
                </c:pt>
                <c:pt idx="171">
                  <c:v>36</c:v>
                </c:pt>
                <c:pt idx="172">
                  <c:v>36</c:v>
                </c:pt>
                <c:pt idx="173">
                  <c:v>36</c:v>
                </c:pt>
                <c:pt idx="174">
                  <c:v>36</c:v>
                </c:pt>
                <c:pt idx="175">
                  <c:v>36</c:v>
                </c:pt>
                <c:pt idx="176">
                  <c:v>36</c:v>
                </c:pt>
                <c:pt idx="177">
                  <c:v>36</c:v>
                </c:pt>
                <c:pt idx="178">
                  <c:v>36</c:v>
                </c:pt>
                <c:pt idx="179">
                  <c:v>36</c:v>
                </c:pt>
                <c:pt idx="180">
                  <c:v>36</c:v>
                </c:pt>
                <c:pt idx="181">
                  <c:v>36</c:v>
                </c:pt>
                <c:pt idx="182">
                  <c:v>36</c:v>
                </c:pt>
                <c:pt idx="183">
                  <c:v>36</c:v>
                </c:pt>
                <c:pt idx="184">
                  <c:v>36</c:v>
                </c:pt>
                <c:pt idx="185">
                  <c:v>36</c:v>
                </c:pt>
                <c:pt idx="186">
                  <c:v>36</c:v>
                </c:pt>
                <c:pt idx="187">
                  <c:v>36</c:v>
                </c:pt>
                <c:pt idx="188">
                  <c:v>36</c:v>
                </c:pt>
                <c:pt idx="189">
                  <c:v>36</c:v>
                </c:pt>
                <c:pt idx="190">
                  <c:v>36</c:v>
                </c:pt>
                <c:pt idx="191">
                  <c:v>36</c:v>
                </c:pt>
                <c:pt idx="192">
                  <c:v>36</c:v>
                </c:pt>
                <c:pt idx="193">
                  <c:v>36</c:v>
                </c:pt>
                <c:pt idx="194">
                  <c:v>36</c:v>
                </c:pt>
                <c:pt idx="195">
                  <c:v>36</c:v>
                </c:pt>
                <c:pt idx="196">
                  <c:v>36</c:v>
                </c:pt>
                <c:pt idx="197">
                  <c:v>36</c:v>
                </c:pt>
                <c:pt idx="198">
                  <c:v>36</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79</c:v>
                </c:pt>
                <c:pt idx="127">
                  <c:v>79</c:v>
                </c:pt>
                <c:pt idx="128">
                  <c:v>79</c:v>
                </c:pt>
                <c:pt idx="129">
                  <c:v>79</c:v>
                </c:pt>
                <c:pt idx="130">
                  <c:v>79</c:v>
                </c:pt>
                <c:pt idx="131">
                  <c:v>79</c:v>
                </c:pt>
                <c:pt idx="132">
                  <c:v>79</c:v>
                </c:pt>
                <c:pt idx="133">
                  <c:v>79</c:v>
                </c:pt>
                <c:pt idx="134">
                  <c:v>79</c:v>
                </c:pt>
                <c:pt idx="135">
                  <c:v>79</c:v>
                </c:pt>
                <c:pt idx="136">
                  <c:v>79</c:v>
                </c:pt>
                <c:pt idx="137">
                  <c:v>79</c:v>
                </c:pt>
                <c:pt idx="138">
                  <c:v>79</c:v>
                </c:pt>
                <c:pt idx="139">
                  <c:v>79</c:v>
                </c:pt>
                <c:pt idx="140">
                  <c:v>79</c:v>
                </c:pt>
                <c:pt idx="141">
                  <c:v>79</c:v>
                </c:pt>
                <c:pt idx="142">
                  <c:v>79</c:v>
                </c:pt>
                <c:pt idx="143">
                  <c:v>79</c:v>
                </c:pt>
                <c:pt idx="144">
                  <c:v>79</c:v>
                </c:pt>
                <c:pt idx="145">
                  <c:v>79</c:v>
                </c:pt>
                <c:pt idx="146">
                  <c:v>79</c:v>
                </c:pt>
                <c:pt idx="147">
                  <c:v>79</c:v>
                </c:pt>
                <c:pt idx="148">
                  <c:v>79</c:v>
                </c:pt>
                <c:pt idx="149">
                  <c:v>79</c:v>
                </c:pt>
                <c:pt idx="150">
                  <c:v>79</c:v>
                </c:pt>
                <c:pt idx="151">
                  <c:v>79</c:v>
                </c:pt>
                <c:pt idx="152">
                  <c:v>79</c:v>
                </c:pt>
                <c:pt idx="153">
                  <c:v>79</c:v>
                </c:pt>
                <c:pt idx="154">
                  <c:v>79</c:v>
                </c:pt>
                <c:pt idx="155">
                  <c:v>79</c:v>
                </c:pt>
                <c:pt idx="156">
                  <c:v>79</c:v>
                </c:pt>
                <c:pt idx="157">
                  <c:v>79</c:v>
                </c:pt>
                <c:pt idx="158">
                  <c:v>79</c:v>
                </c:pt>
                <c:pt idx="159">
                  <c:v>79</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77</c:v>
                </c:pt>
                <c:pt idx="126">
                  <c:v>77</c:v>
                </c:pt>
                <c:pt idx="127">
                  <c:v>77</c:v>
                </c:pt>
                <c:pt idx="128">
                  <c:v>77</c:v>
                </c:pt>
                <c:pt idx="129">
                  <c:v>77</c:v>
                </c:pt>
                <c:pt idx="130">
                  <c:v>77</c:v>
                </c:pt>
                <c:pt idx="131">
                  <c:v>77</c:v>
                </c:pt>
                <c:pt idx="132">
                  <c:v>77</c:v>
                </c:pt>
                <c:pt idx="133">
                  <c:v>77</c:v>
                </c:pt>
                <c:pt idx="134">
                  <c:v>77</c:v>
                </c:pt>
                <c:pt idx="135">
                  <c:v>77</c:v>
                </c:pt>
                <c:pt idx="136">
                  <c:v>77</c:v>
                </c:pt>
                <c:pt idx="137">
                  <c:v>77</c:v>
                </c:pt>
                <c:pt idx="138">
                  <c:v>77</c:v>
                </c:pt>
                <c:pt idx="139">
                  <c:v>77</c:v>
                </c:pt>
                <c:pt idx="140">
                  <c:v>77</c:v>
                </c:pt>
                <c:pt idx="141">
                  <c:v>77</c:v>
                </c:pt>
                <c:pt idx="142">
                  <c:v>77</c:v>
                </c:pt>
                <c:pt idx="143">
                  <c:v>77</c:v>
                </c:pt>
                <c:pt idx="144">
                  <c:v>77</c:v>
                </c:pt>
                <c:pt idx="145">
                  <c:v>77</c:v>
                </c:pt>
                <c:pt idx="146">
                  <c:v>77</c:v>
                </c:pt>
                <c:pt idx="147">
                  <c:v>77</c:v>
                </c:pt>
                <c:pt idx="148">
                  <c:v>77</c:v>
                </c:pt>
                <c:pt idx="149">
                  <c:v>77</c:v>
                </c:pt>
                <c:pt idx="150">
                  <c:v>77</c:v>
                </c:pt>
                <c:pt idx="151">
                  <c:v>77</c:v>
                </c:pt>
                <c:pt idx="152">
                  <c:v>77</c:v>
                </c:pt>
                <c:pt idx="153">
                  <c:v>77</c:v>
                </c:pt>
                <c:pt idx="154">
                  <c:v>77</c:v>
                </c:pt>
                <c:pt idx="155">
                  <c:v>77</c:v>
                </c:pt>
                <c:pt idx="156">
                  <c:v>77</c:v>
                </c:pt>
                <c:pt idx="157">
                  <c:v>77</c:v>
                </c:pt>
                <c:pt idx="158">
                  <c:v>77</c:v>
                </c:pt>
                <c:pt idx="159">
                  <c:v>77</c:v>
                </c:pt>
                <c:pt idx="160">
                  <c:v>77</c:v>
                </c:pt>
                <c:pt idx="161">
                  <c:v>77</c:v>
                </c:pt>
                <c:pt idx="162">
                  <c:v>77</c:v>
                </c:pt>
                <c:pt idx="163">
                  <c:v>77</c:v>
                </c:pt>
                <c:pt idx="164">
                  <c:v>77</c:v>
                </c:pt>
                <c:pt idx="165">
                  <c:v>77</c:v>
                </c:pt>
                <c:pt idx="166">
                  <c:v>77</c:v>
                </c:pt>
                <c:pt idx="167">
                  <c:v>77</c:v>
                </c:pt>
                <c:pt idx="168">
                  <c:v>77</c:v>
                </c:pt>
                <c:pt idx="169">
                  <c:v>77</c:v>
                </c:pt>
                <c:pt idx="170">
                  <c:v>77</c:v>
                </c:pt>
                <c:pt idx="171">
                  <c:v>77</c:v>
                </c:pt>
                <c:pt idx="172">
                  <c:v>77</c:v>
                </c:pt>
                <c:pt idx="173">
                  <c:v>77</c:v>
                </c:pt>
                <c:pt idx="174">
                  <c:v>77</c:v>
                </c:pt>
                <c:pt idx="175">
                  <c:v>77</c:v>
                </c:pt>
                <c:pt idx="176">
                  <c:v>77</c:v>
                </c:pt>
                <c:pt idx="177">
                  <c:v>77</c:v>
                </c:pt>
                <c:pt idx="178">
                  <c:v>77</c:v>
                </c:pt>
                <c:pt idx="179">
                  <c:v>77</c:v>
                </c:pt>
                <c:pt idx="180">
                  <c:v>77</c:v>
                </c:pt>
                <c:pt idx="181">
                  <c:v>77</c:v>
                </c:pt>
                <c:pt idx="182">
                  <c:v>77</c:v>
                </c:pt>
                <c:pt idx="183">
                  <c:v>77</c:v>
                </c:pt>
                <c:pt idx="184">
                  <c:v>77</c:v>
                </c:pt>
                <c:pt idx="185">
                  <c:v>77</c:v>
                </c:pt>
                <c:pt idx="186">
                  <c:v>77</c:v>
                </c:pt>
                <c:pt idx="187">
                  <c:v>77</c:v>
                </c:pt>
                <c:pt idx="188">
                  <c:v>77</c:v>
                </c:pt>
                <c:pt idx="189">
                  <c:v>77</c:v>
                </c:pt>
                <c:pt idx="190">
                  <c:v>77</c:v>
                </c:pt>
                <c:pt idx="191">
                  <c:v>77</c:v>
                </c:pt>
                <c:pt idx="192">
                  <c:v>77</c:v>
                </c:pt>
                <c:pt idx="193">
                  <c:v>77</c:v>
                </c:pt>
                <c:pt idx="194">
                  <c:v>77</c:v>
                </c:pt>
                <c:pt idx="195">
                  <c:v>77</c:v>
                </c:pt>
                <c:pt idx="196">
                  <c:v>77</c:v>
                </c:pt>
                <c:pt idx="197">
                  <c:v>77</c:v>
                </c:pt>
                <c:pt idx="198">
                  <c:v>77</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772" dataDxfId="770" headerRowBorderDxfId="771">
  <autoFilter ref="A2:AT1314" xr:uid="{5B054025-4CD5-437B-A2B1-4953810278F9}"/>
  <tableColumns count="46">
    <tableColumn id="1" xr3:uid="{4F0EF3E3-5ED2-413B-9486-9498BEF02C85}" name="DatePickMade" totalsRowLabel="Total" dataDxfId="769" totalsRowDxfId="768"/>
    <tableColumn id="2" xr3:uid="{39F623AD-0A71-404E-ACB2-FF5C232C4B60}" name="GameDate" dataDxfId="767" totalsRowDxfId="766"/>
    <tableColumn id="3" xr3:uid="{F9CBDD2B-6977-478D-B9B1-48132BC29B8D}" name="GameID" dataDxfId="765" totalsRowDxfId="764"/>
    <tableColumn id="4" xr3:uid="{2B6D103E-CF04-4221-A032-6566D087A240}" name="AwayTeam" totalsRowFunction="count" dataDxfId="763" totalsRowDxfId="762"/>
    <tableColumn id="5" xr3:uid="{E9B83039-5C7E-45B4-A5F1-F54DF85D8DB5}" name="HomeTeam" totalsRowFunction="count" dataDxfId="761" totalsRowDxfId="760"/>
    <tableColumn id="6" xr3:uid="{CA60FB2E-C878-4F57-9486-8FFAB21268D1}" name="PredictedAwayScore" totalsRowFunction="count" dataDxfId="759" totalsRowDxfId="758"/>
    <tableColumn id="7" xr3:uid="{BDE84EDC-079B-4057-84F6-42C28780CF56}" name="PredictedHomeScore" totalsRowFunction="count" dataDxfId="757" totalsRowDxfId="756"/>
    <tableColumn id="8" xr3:uid="{AB1145B6-73D2-4952-891E-2532100229DC}" name="PredictedWinner" totalsRowFunction="count" dataDxfId="755" totalsRowDxfId="754"/>
    <tableColumn id="9" xr3:uid="{0FDA5C85-1339-41A1-AEB6-455F4E077F46}" name="PredictedResult" totalsRowFunction="count" dataDxfId="753" totalsRowDxfId="752"/>
    <tableColumn id="10" xr3:uid="{6C6A6DF0-F9AE-4DAF-8957-8621DF7520A2}" name="ActualAwayScore" totalsRowFunction="count" dataDxfId="751"/>
    <tableColumn id="11" xr3:uid="{B8B678E5-1823-43AE-95CC-BEE79D908CEE}" name="ActualHomeScore" totalsRowFunction="count" dataDxfId="750" totalsRowDxfId="749"/>
    <tableColumn id="12" xr3:uid="{C650F2F7-7978-49EE-8737-DCE1A6311E23}" name="ActualWinner" totalsRowFunction="count" dataDxfId="748" totalsRowDxfId="747">
      <calculatedColumnFormula>IF(OR($J3=$K3,AND(ISBLANK($J3),ISBLANK($K3))),"_",IF($J3&gt;$K3,$D3,$E3))</calculatedColumnFormula>
    </tableColumn>
    <tableColumn id="13" xr3:uid="{C3C777BB-B7C0-4722-9240-DAC37612029E}" name="ActualResult" totalsRowFunction="count" dataDxfId="746" totalsRowDxfId="745"/>
    <tableColumn id="17" xr3:uid="{239B68C2-07A2-4506-9EC8-00E52DD7178A}" name="GameIsOver" totalsRowFunction="count" dataDxfId="744" totalsRowDxfId="743">
      <calculatedColumnFormula>IF(ISBLANK(Table2[[#This Row],[ActualResult]]), 0, 1)</calculatedColumnFormula>
    </tableColumn>
    <tableColumn id="14" xr3:uid="{C40BC093-C7BF-4F78-9D28-E8E87FFCAD46}" name="CorrectWinnerPrediction" totalsRowFunction="count" dataDxfId="742" totalsRowDxfId="741">
      <calculatedColumnFormula>IF(ISBLANK(Table2[[#This Row],[ActualResult]]), "_", IF(Table2[[#This Row],[ActualWinner]]=Table2[[#This Row],[PredictedWinner]], "Y", "N"))</calculatedColumnFormula>
    </tableColumn>
    <tableColumn id="15" xr3:uid="{C618B085-5C74-412F-85AA-D89305FDA75C}" name="CorrectAwayScorePrediction" totalsRowFunction="count" dataDxfId="740" totalsRowDxfId="73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8" totalsRowDxfId="73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36" totalsRowDxfId="735"/>
    <tableColumn id="19" xr3:uid="{665B4234-0C9B-451F-996C-0671FAEA8ED7}" name="LosingTeam" totalsRowFunction="count" dataDxfId="734" totalsRowDxfId="733">
      <calculatedColumnFormula>IF($L3="_", "_", IF($L3=$D3,$E3,$D3))</calculatedColumnFormula>
    </tableColumn>
    <tableColumn id="20" xr3:uid="{44E37CA6-669F-47CA-95D2-B831EB8B3628}" name="InterConf" totalsRowFunction="count" dataDxfId="732" totalsRowDxfId="73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30" totalsRowDxfId="72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8" totalsRowDxfId="727">
      <calculatedColumnFormula>IF(Table2[[#This Row],[InterConf]]=1,IF(Table2[[#This Row],[InterDiv]]=0, 1, 0), 0)</calculatedColumnFormula>
    </tableColumn>
    <tableColumn id="22" xr3:uid="{CF57AF56-FFCF-4952-BAB8-36DAD7FDF03B}" name="CrossConf" totalsRowFunction="count" dataDxfId="726" totalsRowDxfId="72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24" totalsRowDxfId="723"/>
    <tableColumn id="25" xr3:uid="{5D6968E6-45CE-4B45-818F-1A4B201A39D4}" name="PostGameNotes" totalsRowFunction="count" dataDxfId="722" totalsRowDxfId="721"/>
    <tableColumn id="26" xr3:uid="{4CC012EB-DB6C-4853-A5B9-75650FDCD78B}" name="GameHasShutOut" dataDxfId="720" totalsRowDxfId="719">
      <calculatedColumnFormula>IF(AND(Table2[[#This Row],[GameIsOver]]=1,Table2[[#This Row],[ActualHomeScore]]*Table2[[#This Row],[ActualAwayScore]]=0), 1,0)</calculatedColumnFormula>
    </tableColumn>
    <tableColumn id="30" xr3:uid="{9F2BC698-979E-418D-A635-D09045DEAC35}" name="NewPointsAway" dataDxfId="718" totalsRowDxfId="71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16" totalsRowDxfId="71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14" totalsRowDxfId="713">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712" totalsRowDxfId="711">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710" totalsRowDxfId="70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8" totalsRowDxfId="707">
      <calculatedColumnFormula>Table2[[#This Row],[ActualAwayScore]]-Table2[[#This Row],[PredictedAwayScore]]</calculatedColumnFormula>
    </tableColumn>
    <tableColumn id="33" xr3:uid="{6DAB8D33-9AC0-4212-9CC7-EE429158576E}" name="PredictedHomeScorePlusMinus" dataDxfId="706" totalsRowDxfId="705">
      <calculatedColumnFormula>Table2[[#This Row],[ActualHomeScore]]-Table2[[#This Row],[PredictedHomeScore]]</calculatedColumnFormula>
    </tableColumn>
    <tableColumn id="34" xr3:uid="{A99B5A7F-1537-4AAF-9568-8B0736364400}" name="PredictedAwayScorePlusMinusByDate" dataDxfId="704" totalsRowDxfId="703">
      <calculatedColumnFormula>SUMIF($B$3:$B$1315, $B3, $AF$3:$AF$1315)</calculatedColumnFormula>
    </tableColumn>
    <tableColumn id="35" xr3:uid="{438B3C73-5C9F-4061-9177-ADA21EB41F1F}" name="PredictedHomeScorePlusMinusByDate" dataDxfId="702" totalsRowDxfId="701">
      <calculatedColumnFormula>SUMIF($B$3:$B$1315, $B3, $AG$3:$AG$1315)</calculatedColumnFormula>
    </tableColumn>
    <tableColumn id="36" xr3:uid="{4D822B59-35DC-4091-9231-8369AB949EE5}" name="WatchOrder" dataDxfId="700" totalsRowDxfId="699"/>
    <tableColumn id="37" xr3:uid="{B77EE501-1744-4AD0-B258-0585548DBA89}" name="WatchDate" dataDxfId="698" totalsRowDxfId="697"/>
    <tableColumn id="38" xr3:uid="{6E91C3FB-94AE-4E5D-952D-6DEEE0AE52C5}" name="AwayWon" dataDxfId="696" totalsRowDxfId="695">
      <calculatedColumnFormula>IF(Table2[[#This Row],[GameIsOver]]=0,0,IF(Table2[[#This Row],[ActualWinner]]=Table2[[#This Row],[AwayTeam]], 1, 0))</calculatedColumnFormula>
    </tableColumn>
    <tableColumn id="39" xr3:uid="{8C5EB50B-6F82-4CA5-B10D-C226C8E2B357}" name="HomeWon_" dataDxfId="694" totalsRowDxfId="693">
      <calculatedColumnFormula>IF(Table2[[#This Row],[GameIsOver]]=0,0,IF(Table2[[#This Row],[ActualWinner]]=Table2[[#This Row],[HomeTeam]], 1, 0))</calculatedColumnFormula>
    </tableColumn>
    <tableColumn id="40" xr3:uid="{A42264ED-7176-47E8-841D-E620963E19E8}" name="SearchTeamPlays" dataDxfId="692" totalsRowDxfId="691">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690" totalsRowDxfId="689">
      <calculatedColumnFormula>INDEX(Sheet5!$B$2:$AG$33, MATCH(Table2[[#This Row],[AwayTeam]],Sheet5!$A$2:$A$33, 0), MATCH(Table2[[#This Row],[HomeTeam]],Sheet5!$A$2:$A$33, 0))</calculatedColumnFormula>
    </tableColumn>
    <tableColumn id="42" xr3:uid="{E7973E64-6CCA-434A-8807-8C58A713E826}" name="HomeVSAwayRecord" dataDxfId="688" totalsRowDxfId="687">
      <calculatedColumnFormula>INDEX(Sheet5!$B$2:$AG$33, MATCH(Table2[[#This Row],[HomeTeam]],Sheet5!$A$2:$A$33, 0), MATCH(Table2[[#This Row],[AwayTeam]],Sheet5!$A$2:$A$33, 0))</calculatedColumnFormula>
    </tableColumn>
    <tableColumn id="43" xr3:uid="{B5BE424F-46E0-4CF1-839E-661D340672D9}" name="THG_TonyTiger" dataDxfId="686" totalsRowDxfId="685">
      <calculatedColumnFormula>IF(Table2[[#This Row],[GameHasShutOut]], 1, 0)</calculatedColumnFormula>
    </tableColumn>
    <tableColumn id="46" xr3:uid="{BBFBDF87-36DE-484F-86A2-55ABF6AE31FC}" name="THG_80sGame" dataDxfId="684" totalsRowDxfId="683">
      <calculatedColumnFormula>IF(Table2[[#This Row],[ActualAwayScore]] + Table2[[#This Row],[ActualHomeScore]] &gt;= 10, 1, 0)</calculatedColumnFormula>
    </tableColumn>
    <tableColumn id="45" xr3:uid="{0475350F-CA16-4280-BD5A-D74A12C89E26}" name="THG_Extermination" dataDxfId="682" totalsRowDxfId="681">
      <calculatedColumnFormula>IF(ABS(Table2[[#This Row],[ActualAwayScore]]-Table2[[#This Row],[ActualHomeScore]])&gt;=5, 1, 0)</calculatedColumnFormula>
    </tableColumn>
    <tableColumn id="44" xr3:uid="{E90D1320-04A1-4731-90BA-B0E0F99319D9}" name="THG_ChessMatch" dataDxfId="680" totalsRowDxfId="679">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ref="B2:B33"/>
    <sortCondition ref="C2:C33"/>
    <sortCondition descending="1" ref="EC2:EC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850" workbookViewId="0">
      <selection activeCell="AK862" sqref="AK862"/>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33" t="s">
        <v>78</v>
      </c>
      <c r="F1" s="133"/>
      <c r="G1" s="133"/>
      <c r="H1" s="133"/>
      <c r="I1" s="133" t="s">
        <v>79</v>
      </c>
      <c r="J1" s="133"/>
      <c r="K1" s="133"/>
      <c r="L1" s="133"/>
      <c r="AB1" s="30"/>
      <c r="AC1"/>
      <c r="AD1"/>
      <c r="AE1" s="7"/>
      <c r="AF1"/>
    </row>
    <row r="2" spans="1:82"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AO2" s="9" t="s">
        <v>1853</v>
      </c>
      <c r="AP2" s="9" t="s">
        <v>1854</v>
      </c>
      <c r="AQ2" s="9" t="s">
        <v>1864</v>
      </c>
      <c r="AR2" s="9" t="s">
        <v>1866</v>
      </c>
      <c r="AS2" s="9" t="s">
        <v>1867</v>
      </c>
      <c r="AT2" s="9" t="s">
        <v>1865</v>
      </c>
      <c r="BL2" s="69"/>
      <c r="BM2" s="69"/>
      <c r="BN2" s="69"/>
      <c r="BO2" s="69"/>
      <c r="BP2" s="69"/>
    </row>
    <row r="3" spans="1:82"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1441</v>
      </c>
      <c r="BI3">
        <v>100</v>
      </c>
      <c r="BK3" s="66"/>
      <c r="BL3" s="130" t="s">
        <v>1816</v>
      </c>
      <c r="BM3" s="131"/>
      <c r="BN3" s="131"/>
      <c r="BO3" s="131"/>
      <c r="BP3" s="132"/>
      <c r="BR3" s="127" t="s">
        <v>1806</v>
      </c>
      <c r="BS3" s="127"/>
      <c r="BT3" s="127"/>
      <c r="BU3" s="127"/>
      <c r="BV3" s="2"/>
      <c r="BW3" s="2"/>
    </row>
    <row r="4" spans="1:82"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87</v>
      </c>
      <c r="BD4">
        <f>COUNTA($M$3:$M$1315)</f>
        <v>858</v>
      </c>
      <c r="BH4" t="s">
        <v>1442</v>
      </c>
      <c r="BI4">
        <v>50</v>
      </c>
      <c r="BK4" s="66"/>
      <c r="BL4" t="s">
        <v>1433</v>
      </c>
      <c r="BM4">
        <f>COUNTIFS($O$3:$O$1315, "Y", $M$3:$M$1315, "REG")</f>
        <v>388</v>
      </c>
      <c r="BP4" s="66"/>
      <c r="BR4" s="53" t="s">
        <v>1805</v>
      </c>
      <c r="BS4" s="127" t="s">
        <v>1803</v>
      </c>
      <c r="BT4" s="127"/>
      <c r="BU4" s="127" t="s">
        <v>1804</v>
      </c>
      <c r="BV4" s="127"/>
      <c r="BW4" s="2"/>
      <c r="BX4" t="s">
        <v>1809</v>
      </c>
      <c r="CD4" t="s">
        <v>1825</v>
      </c>
    </row>
    <row r="5" spans="1:82"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0</v>
      </c>
      <c r="AO5" s="2" t="str">
        <f>INDEX(Sheet5!$B$2:$AG$33, MATCH(Table2[[#This Row],[AwayTeam]],Sheet5!$A$2:$A$33, 0), MATCH(Table2[[#This Row],[HomeTeam]],Sheet5!$A$2:$A$33, 0))</f>
        <v>1-0-0</v>
      </c>
      <c r="AP5" s="2" t="str">
        <f>INDEX(Sheet5!$B$2:$AG$33, MATCH(Table2[[#This Row],[HomeTeam]],Sheet5!$A$2:$A$33, 0), MATCH(Table2[[#This Row],[AwayTeam]],Sheet5!$A$2:$A$33, 0))</f>
        <v>0-1-0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86</v>
      </c>
      <c r="BD5">
        <f>COUNTIF($O$3:$O$1315,"Y")</f>
        <v>479</v>
      </c>
      <c r="BH5" t="s">
        <v>1443</v>
      </c>
      <c r="BI5">
        <v>50</v>
      </c>
      <c r="BK5" s="66"/>
      <c r="BL5" t="s">
        <v>1435</v>
      </c>
      <c r="BM5">
        <f>COUNTIFS($O$3:$O$1315, "N", $M$3:$M$1315, "REG")</f>
        <v>300</v>
      </c>
      <c r="BP5" s="66"/>
      <c r="BR5" s="2">
        <v>0</v>
      </c>
      <c r="BS5" s="2" cm="1">
        <f t="array" ref="BS5">SUM(--(ABS($F$3:$F$1315 - $J$3:$J$1315) = 0)) -(((32*82)/2) - $BD$4)</f>
        <v>124</v>
      </c>
      <c r="BT5" s="2">
        <f>$BS5/$BD$4</f>
        <v>0.14452214452214451</v>
      </c>
      <c r="BU5" s="2" cm="1">
        <f t="array" ref="BU5">SUM(--(ABS($G$3:$G$1315 - $K$3:$K$1315) = 0)) -(((32*82)/2) - $BD$4)</f>
        <v>129</v>
      </c>
      <c r="BV5" s="2">
        <f>$BU5/$BD$4</f>
        <v>0.15034965034965034</v>
      </c>
      <c r="BW5" s="2">
        <f t="shared" ref="BW5:BW15" si="5">BS5+BU5</f>
        <v>253</v>
      </c>
      <c r="BX5">
        <f t="shared" ref="BX5:BX15" si="6">(BS5+BU5)/($BD$4*2)</f>
        <v>0.14743589743589744</v>
      </c>
      <c r="CD5" t="s">
        <v>1826</v>
      </c>
    </row>
    <row r="6" spans="1:82"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0</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88</v>
      </c>
      <c r="BD6">
        <f>BD4-BD5</f>
        <v>379</v>
      </c>
      <c r="BH6" t="s">
        <v>1480</v>
      </c>
      <c r="BI6">
        <v>50</v>
      </c>
      <c r="BK6" s="66"/>
      <c r="BL6" t="s">
        <v>1436</v>
      </c>
      <c r="BM6">
        <f>COUNTIFS($O$3:$O$1315, "Y", $M$3:$M$1315, "OT")</f>
        <v>67</v>
      </c>
      <c r="BP6" s="66"/>
      <c r="BR6" s="2">
        <v>1</v>
      </c>
      <c r="BS6" s="2" cm="1">
        <f t="array" ref="BS6">SUM(--(ABS($F$3:$F$1315 - $J$3:$J$1315) = $BR6))</f>
        <v>299</v>
      </c>
      <c r="BT6" s="2">
        <f t="shared" ref="BT6:BT15" si="7">$BS6/$BD$4</f>
        <v>0.34848484848484851</v>
      </c>
      <c r="BU6" s="2" cm="1">
        <f t="array" ref="BU6">SUM(--(ABS($G$3:$G$1315 - $K$3:$K$1315) = $BR6))</f>
        <v>266</v>
      </c>
      <c r="BV6" s="2">
        <f t="shared" ref="BV6:BV15" si="8">$BU6/$BD$4</f>
        <v>0.31002331002331002</v>
      </c>
      <c r="BW6" s="2">
        <f t="shared" si="5"/>
        <v>565</v>
      </c>
      <c r="BX6">
        <f t="shared" si="6"/>
        <v>0.32925407925407923</v>
      </c>
      <c r="CD6" t="s">
        <v>1827</v>
      </c>
    </row>
    <row r="7" spans="1:82"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0-1-0</v>
      </c>
      <c r="AP7" s="2" t="str">
        <f>INDEX(Sheet5!$B$2:$AG$33, MATCH(Table2[[#This Row],[HomeTeam]],Sheet5!$A$2:$A$33, 0), MATCH(Table2[[#This Row],[AwayTeam]],Sheet5!$A$2:$A$33, 0))</f>
        <v>1-0-0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89</v>
      </c>
      <c r="BD7" s="15">
        <f>BD5/BD4</f>
        <v>0.5582750582750583</v>
      </c>
      <c r="BH7" t="s">
        <v>1444</v>
      </c>
      <c r="BI7">
        <v>50</v>
      </c>
      <c r="BK7" s="66"/>
      <c r="BL7" t="s">
        <v>1437</v>
      </c>
      <c r="BM7">
        <f>COUNTIFS($O$3:$O$1315, "N", $M$3:$M$1315, "OT")</f>
        <v>61</v>
      </c>
      <c r="BP7" s="66"/>
      <c r="BR7" s="2">
        <v>2</v>
      </c>
      <c r="BS7" s="2" cm="1">
        <f t="array" ref="BS7">SUM(--(ABS($F$3:$F$1315 - $J$3:$J$1315) = $BR7))</f>
        <v>211</v>
      </c>
      <c r="BT7" s="2">
        <f t="shared" si="7"/>
        <v>0.24592074592074592</v>
      </c>
      <c r="BU7" s="2" cm="1">
        <f t="array" ref="BU7">SUM(--(ABS($G$3:$G$1315 - $K$3:$K$1315) = $BR7))</f>
        <v>234</v>
      </c>
      <c r="BV7" s="2">
        <f t="shared" si="8"/>
        <v>0.27272727272727271</v>
      </c>
      <c r="BW7" s="2">
        <f t="shared" si="5"/>
        <v>445</v>
      </c>
      <c r="BX7">
        <f t="shared" si="6"/>
        <v>0.25932400932400934</v>
      </c>
      <c r="CD7" t="s">
        <v>1828</v>
      </c>
    </row>
    <row r="8" spans="1:82"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2</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1455</v>
      </c>
      <c r="BI8">
        <v>55</v>
      </c>
      <c r="BK8" s="66"/>
      <c r="BL8" t="s">
        <v>1438</v>
      </c>
      <c r="BM8">
        <f>COUNTIFS($O$3:$O$1315, "Y", $M$3:$M$1315, "SO")</f>
        <v>24</v>
      </c>
      <c r="BP8" s="66"/>
      <c r="BR8" s="2">
        <v>3</v>
      </c>
      <c r="BS8" s="2" cm="1">
        <f t="array" ref="BS8">SUM(--(ABS($F$3:$F$1315 - $J$3:$J$1315) = $BR8))</f>
        <v>134</v>
      </c>
      <c r="BT8" s="2">
        <f t="shared" si="7"/>
        <v>0.15617715617715619</v>
      </c>
      <c r="BU8" s="2" cm="1">
        <f t="array" ref="BU8">SUM(--(ABS($G$3:$G$1315 - $K$3:$K$1315) = $BR8))</f>
        <v>125</v>
      </c>
      <c r="BV8" s="2">
        <f t="shared" si="8"/>
        <v>0.14568764568764569</v>
      </c>
      <c r="BW8" s="2">
        <f t="shared" si="5"/>
        <v>259</v>
      </c>
      <c r="BX8">
        <f t="shared" si="6"/>
        <v>0.15093240093240093</v>
      </c>
      <c r="CD8" t="s">
        <v>1829</v>
      </c>
    </row>
    <row r="9" spans="1:82"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2-0-0</v>
      </c>
      <c r="AP9" s="2" t="str">
        <f>INDEX(Sheet5!$B$2:$AG$33, MATCH(Table2[[#This Row],[HomeTeam]],Sheet5!$A$2:$A$33, 0), MATCH(Table2[[#This Row],[AwayTeam]],Sheet5!$A$2:$A$33, 0))</f>
        <v>0-2-0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1762</v>
      </c>
      <c r="BD9" s="29">
        <f>SUMIF($N$3:$N$1315,1, $AC$3:$AC$1315)</f>
        <v>414.90000000000134</v>
      </c>
      <c r="BH9" t="s">
        <v>1456</v>
      </c>
      <c r="BI9">
        <v>40</v>
      </c>
      <c r="BK9" s="66"/>
      <c r="BL9" t="s">
        <v>1439</v>
      </c>
      <c r="BM9">
        <f>COUNTIFS($O$3:$O$1315, "N", $M$3:$M$1315, "SO")</f>
        <v>18</v>
      </c>
      <c r="BP9" s="66"/>
      <c r="BR9" s="2">
        <v>4</v>
      </c>
      <c r="BS9" s="2" cm="1">
        <f t="array" ref="BS9">SUM(--(ABS($F$3:$F$1315 - $J$3:$J$1315) = $BR9))</f>
        <v>68</v>
      </c>
      <c r="BT9" s="2">
        <f t="shared" si="7"/>
        <v>7.9254079254079249E-2</v>
      </c>
      <c r="BU9" s="2" cm="1">
        <f t="array" ref="BU9">SUM(--(ABS($G$3:$G$1315 - $K$3:$K$1315) = $BR9))</f>
        <v>76</v>
      </c>
      <c r="BV9" s="2">
        <f t="shared" si="8"/>
        <v>8.8578088578088576E-2</v>
      </c>
      <c r="BW9" s="2">
        <f t="shared" si="5"/>
        <v>144</v>
      </c>
      <c r="BX9">
        <f t="shared" si="6"/>
        <v>8.3916083916083919E-2</v>
      </c>
      <c r="CD9" t="s">
        <v>1830</v>
      </c>
    </row>
    <row r="10" spans="1:82"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2</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1763</v>
      </c>
      <c r="BD10" s="29">
        <f>BD9/$BD$4</f>
        <v>0.48356643356643514</v>
      </c>
      <c r="BH10" t="s">
        <v>1458</v>
      </c>
      <c r="BI10">
        <v>75</v>
      </c>
      <c r="BK10" s="66"/>
      <c r="BP10" s="66"/>
      <c r="BR10" s="2">
        <v>5</v>
      </c>
      <c r="BS10" s="2" cm="1">
        <f t="array" ref="BS10">SUM(--(ABS($F$3:$F$1315 - $J$3:$J$1315) = $BR10))</f>
        <v>18</v>
      </c>
      <c r="BT10" s="2">
        <f t="shared" si="7"/>
        <v>2.097902097902098E-2</v>
      </c>
      <c r="BU10" s="2" cm="1">
        <f t="array" ref="BU10">SUM(--(ABS($G$3:$G$1315 - $K$3:$K$1315) = $BR10))</f>
        <v>24</v>
      </c>
      <c r="BV10" s="2">
        <f t="shared" si="8"/>
        <v>2.7972027972027972E-2</v>
      </c>
      <c r="BW10" s="2">
        <f t="shared" si="5"/>
        <v>42</v>
      </c>
      <c r="BX10">
        <f t="shared" si="6"/>
        <v>2.4475524475524476E-2</v>
      </c>
    </row>
    <row r="11" spans="1:82"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2</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1780</v>
      </c>
      <c r="BC11" t="s">
        <v>1764</v>
      </c>
      <c r="BD11" s="29">
        <f>$BF$11*($BD$5)</f>
        <v>383.20000000000005</v>
      </c>
      <c r="BF11">
        <f>80/100</f>
        <v>0.8</v>
      </c>
      <c r="BH11" t="s">
        <v>1457</v>
      </c>
      <c r="BI11">
        <v>65</v>
      </c>
      <c r="BK11" s="66"/>
      <c r="BL11" s="134" t="str">
        <f>_xlfn.CONCAT(TEXT(BM4+BM6+BM8, "0"),"-",TEXT(BM5, "0"),"-",TEXT(BM7+BM9, "0"))</f>
        <v>479-300-79</v>
      </c>
      <c r="BM11" s="135"/>
      <c r="BN11" t="s">
        <v>1817</v>
      </c>
      <c r="BP11" s="66"/>
      <c r="BR11" s="2">
        <v>6</v>
      </c>
      <c r="BS11" s="2" cm="1">
        <f t="array" ref="BS11">SUM(--(ABS($F$3:$F$1315 - $J$3:$J$1315) = $BR11))</f>
        <v>5</v>
      </c>
      <c r="BT11" s="2">
        <f t="shared" si="7"/>
        <v>5.8275058275058279E-3</v>
      </c>
      <c r="BU11" s="2" cm="1">
        <f t="array" ref="BU11">SUM(--(ABS($G$3:$G$1315 - $K$3:$K$1315) = $BR11))</f>
        <v>5</v>
      </c>
      <c r="BV11" s="2">
        <f t="shared" si="8"/>
        <v>5.8275058275058279E-3</v>
      </c>
      <c r="BW11" s="2">
        <f t="shared" si="5"/>
        <v>10</v>
      </c>
      <c r="BX11">
        <f t="shared" si="6"/>
        <v>5.8275058275058279E-3</v>
      </c>
    </row>
    <row r="12" spans="1:82"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0</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1766</v>
      </c>
      <c r="BD12" s="29">
        <f>COUNTIFS($N$3:$N$1315,1, $P$3:$P$1315, "Y")</f>
        <v>156</v>
      </c>
      <c r="BF12">
        <f>10/100</f>
        <v>0.1</v>
      </c>
      <c r="BK12" s="66"/>
      <c r="BL12" s="128" t="str">
        <f>_xlfn.CONCAT(TEXT(BM4, "0"),"-",TEXT(BM5, "0"),"-",TEXT(BM7+BM9+BM6+BM8, "0"))</f>
        <v>388-300-170</v>
      </c>
      <c r="BM12" s="129"/>
      <c r="BN12" s="67" t="s">
        <v>1818</v>
      </c>
      <c r="BO12" s="67"/>
      <c r="BP12" s="68"/>
      <c r="BR12" s="2">
        <v>7</v>
      </c>
      <c r="BS12" s="2" cm="1">
        <f t="array" ref="BS12">SUM(--(ABS($F$3:$F$1315 - $J$3:$J$1315) = $BR12))</f>
        <v>0</v>
      </c>
      <c r="BT12" s="2">
        <f t="shared" si="7"/>
        <v>0</v>
      </c>
      <c r="BU12" s="2" cm="1">
        <f t="array" ref="BU12">SUM(--(ABS($G$3:$G$1315 - $K$3:$K$1315) = $BR12))</f>
        <v>0</v>
      </c>
      <c r="BV12" s="2">
        <f t="shared" si="8"/>
        <v>0</v>
      </c>
      <c r="BW12" s="2">
        <f t="shared" si="5"/>
        <v>0</v>
      </c>
      <c r="BX12">
        <f t="shared" si="6"/>
        <v>0</v>
      </c>
    </row>
    <row r="13" spans="1:82"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1</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1765</v>
      </c>
      <c r="BD13" s="29">
        <f>COUNTIFS($N$3:$N$1315,1, $Q$3:$Q$1315, "Y")*$BF$13</f>
        <v>16.100000000000001</v>
      </c>
      <c r="BF13">
        <f>10/100</f>
        <v>0.1</v>
      </c>
      <c r="BH13" t="s">
        <v>1481</v>
      </c>
      <c r="BI13">
        <f>SUM(BI3:BI11)</f>
        <v>535</v>
      </c>
      <c r="BR13" s="2">
        <v>8</v>
      </c>
      <c r="BS13" s="2" cm="1">
        <f t="array" ref="BS13">SUM(--(ABS($F$3:$F$1315 - $J$3:$J$1315) = $BR13))</f>
        <v>0</v>
      </c>
      <c r="BT13" s="2">
        <f t="shared" si="7"/>
        <v>0</v>
      </c>
      <c r="BU13" s="2" cm="1">
        <f t="array" ref="BU13">SUM(--(ABS($G$3:$G$1315 - $K$3:$K$1315) = $BR13))</f>
        <v>0</v>
      </c>
      <c r="BV13" s="2">
        <f t="shared" si="8"/>
        <v>0</v>
      </c>
      <c r="BW13" s="2">
        <f t="shared" si="5"/>
        <v>0</v>
      </c>
      <c r="BX13">
        <f t="shared" si="6"/>
        <v>0</v>
      </c>
    </row>
    <row r="14" spans="1:82"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2" cm="1">
        <f t="array" ref="BS14">SUM(--(ABS($F$3:$F$1315 - $J$3:$J$1315) = $BR14))</f>
        <v>0</v>
      </c>
      <c r="BT14" s="2">
        <f t="shared" si="7"/>
        <v>0</v>
      </c>
      <c r="BU14" s="2" cm="1">
        <f t="array" ref="BU14">SUM(--(ABS($G$3:$G$1315 - $K$3:$K$1315) = $BR14))</f>
        <v>0</v>
      </c>
      <c r="BV14" s="2">
        <f t="shared" si="8"/>
        <v>0</v>
      </c>
      <c r="BW14" s="2">
        <f t="shared" si="5"/>
        <v>0</v>
      </c>
      <c r="BX14">
        <f t="shared" si="6"/>
        <v>0</v>
      </c>
    </row>
    <row r="15" spans="1:82"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0-1-0</v>
      </c>
      <c r="AP15" s="2" t="str">
        <f>INDEX(Sheet5!$B$2:$AG$33, MATCH(Table2[[#This Row],[HomeTeam]],Sheet5!$A$2:$A$33, 0), MATCH(Table2[[#This Row],[AwayTeam]],Sheet5!$A$2:$A$33, 0))</f>
        <v>1-0-0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2" cm="1">
        <f t="array" ref="BS15">SUM(--(ABS($F$3:$F$1315 - $J$3:$J$1315) = $BR15))</f>
        <v>0</v>
      </c>
      <c r="BT15" s="2">
        <f t="shared" si="7"/>
        <v>0</v>
      </c>
      <c r="BU15" s="2" cm="1">
        <f t="array" ref="BU15">SUM(--(ABS($G$3:$G$1315 - $K$3:$K$1315) = $BR15))</f>
        <v>0</v>
      </c>
      <c r="BV15" s="2">
        <f t="shared" si="8"/>
        <v>0</v>
      </c>
      <c r="BW15" s="2">
        <f t="shared" si="5"/>
        <v>0</v>
      </c>
      <c r="BX15">
        <f t="shared" si="6"/>
        <v>0</v>
      </c>
    </row>
    <row r="16" spans="1:82"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1807</v>
      </c>
      <c r="BS16" s="127">
        <f>((BR5*BT5)+(BT6*BR6)+(BT7*BR7)+(BT8*BR8)+(BT9*BR9)+(BT10*BR10)+(BT11*BR11)+(BT12*BR12)+(BT13*BR13)+(BT14*BR14)+(BT15*BR15))</f>
        <v>1.7657342657342658</v>
      </c>
      <c r="BT16" s="127"/>
      <c r="BU16" s="127">
        <f>((BR5*BV5)+(BV6*BR6)+(BV7*BR7)+(BV8*BR8)+(BV9*BR9)+(BV10*BR10)+(BV11*BR11)+(BV12*BR12)+(BV13*BR13)+(BV14*BR14)+(BV15*BR15))</f>
        <v>1.8216783216783217</v>
      </c>
      <c r="BV16" s="127"/>
      <c r="BX16">
        <f>((BR5*BX5)+(BX6*BR6)+(BX7*BR7)+(BX8*BR8)+(BX9*BR9)+(BX10*BR10)+(BX11*BR11)+(BX12*BR12)+(BX13*BR13)+(BX14*BR14)+(BX15*BR15))</f>
        <v>1.7937062937062938</v>
      </c>
    </row>
    <row r="17" spans="1:61"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1</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1762</v>
      </c>
      <c r="BD17" s="29">
        <f>SUMIF($N$3:$N$1315,1, $AD$3:$AD$1315)</f>
        <v>428.8200000000013</v>
      </c>
      <c r="BH17" t="s">
        <v>1833</v>
      </c>
      <c r="BI17">
        <f>COUNTIFS($N$3:$N$1315,1,$AC$3:$AC$1315,1)</f>
        <v>36</v>
      </c>
    </row>
    <row r="18" spans="1:61"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1763</v>
      </c>
      <c r="BD18" s="29">
        <f>BD17/$BD$4</f>
        <v>0.49979020979021133</v>
      </c>
    </row>
    <row r="19" spans="1:61"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1781</v>
      </c>
      <c r="BC19" t="s">
        <v>1782</v>
      </c>
      <c r="BD19" s="29">
        <f>COUNTIFS($I$3:$I$1315,"OT",$M$3:$M$1315,"OT",$O$3:$O$1315,"N")</f>
        <v>10</v>
      </c>
    </row>
    <row r="20" spans="1:61"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1783</v>
      </c>
      <c r="BD20" s="29">
        <f>COUNTIFS($I$3:$I$1315,"SO",$M$3:$M$1315,"SO",$O$3:$O$1315,"N")</f>
        <v>3</v>
      </c>
      <c r="BI20">
        <f>FIND("CGY", "FLA;EDM;COL;BOS;PIT;CGY")</f>
        <v>21</v>
      </c>
    </row>
    <row r="21" spans="1:61"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0</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1784</v>
      </c>
      <c r="BD21" s="29">
        <f>COUNTIFS($I$3:$I$1315,"OT",$M$3:$M$1315,"SO",$O$3:$O$1315,"N")</f>
        <v>1</v>
      </c>
    </row>
    <row r="22" spans="1:61"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0</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1785</v>
      </c>
      <c r="BD22">
        <f>COUNTIFS($I$3:$I$1315,"SO",$M$3:$M$1315,"OT",$O$3:$O$1315,"N")</f>
        <v>6</v>
      </c>
    </row>
    <row r="23" spans="1:61"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1</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0</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0</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1861</v>
      </c>
      <c r="BD27">
        <v>1.8</v>
      </c>
    </row>
    <row r="28" spans="1:61"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1862</v>
      </c>
      <c r="BD28">
        <f ca="1">COUNTIFS(Table2[PredictedResult], "REG", Table2[ActualResult], "", Table2[GameDate],"&lt;" &amp; NOW())+COUNTIFS(Table2[PredictedResult], "OT", Table2[ActualResult], "", Table2[GameDate],"&lt;" &amp; NOW())+COUNTIFS(Table2[PredictedResult], "SO", Table2[ActualResult], "", Table2[GameDate],"&lt;" &amp; NOW())</f>
        <v>33</v>
      </c>
    </row>
    <row r="29" spans="1:61"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2</v>
      </c>
      <c r="AO29" s="2" t="str">
        <f>INDEX(Sheet5!$B$2:$AG$33, MATCH(Table2[[#This Row],[AwayTeam]],Sheet5!$A$2:$A$33, 0), MATCH(Table2[[#This Row],[HomeTeam]],Sheet5!$A$2:$A$33, 0))</f>
        <v>0-1-0</v>
      </c>
      <c r="AP29" s="2" t="str">
        <f>INDEX(Sheet5!$B$2:$AG$33, MATCH(Table2[[#This Row],[HomeTeam]],Sheet5!$A$2:$A$33, 0), MATCH(Table2[[#This Row],[AwayTeam]],Sheet5!$A$2:$A$33, 0))</f>
        <v>1-0-0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1863</v>
      </c>
      <c r="BD29" s="30">
        <f ca="1">BD28*BD27</f>
        <v>59.4</v>
      </c>
    </row>
    <row r="30" spans="1:61"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0</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1844</v>
      </c>
      <c r="BD31" s="79" t="s">
        <v>30</v>
      </c>
      <c r="BH31" t="str">
        <f>_xlfn.TEXTJOIN(";", 1, $BD31:$BD$40)</f>
        <v>OTT;TOR;MTL;WPG;EDM;VAN;CGY</v>
      </c>
    </row>
    <row r="32" spans="1:61"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80" t="s">
        <v>18</v>
      </c>
    </row>
    <row r="33" spans="1:60"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0</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80" t="s">
        <v>19</v>
      </c>
      <c r="BH33">
        <f>FIND("Avery", "BriggsAveryBriggs")</f>
        <v>7</v>
      </c>
    </row>
    <row r="34" spans="1:60"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0-1-0</v>
      </c>
      <c r="AP34" s="2" t="str">
        <f>INDEX(Sheet5!$B$2:$AG$33, MATCH(Table2[[#This Row],[HomeTeam]],Sheet5!$A$2:$A$33, 0), MATCH(Table2[[#This Row],[AwayTeam]],Sheet5!$A$2:$A$33, 0))</f>
        <v>1-0-0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80" t="s">
        <v>22</v>
      </c>
      <c r="BH34">
        <f>IFERROR(FIND("Avery", "BriggsBriggs"), 0)</f>
        <v>0</v>
      </c>
    </row>
    <row r="35" spans="1:60"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80" t="s">
        <v>23</v>
      </c>
      <c r="BH35">
        <f>IFERROR(FIND("Avery", "AveryBriggsBriggs"), 0)</f>
        <v>1</v>
      </c>
    </row>
    <row r="36" spans="1:60"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0</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80" t="s">
        <v>25</v>
      </c>
    </row>
    <row r="37" spans="1:60"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1</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80" t="s">
        <v>24</v>
      </c>
    </row>
    <row r="38" spans="1:60"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1-1-0</v>
      </c>
      <c r="AP38" s="2" t="str">
        <f>INDEX(Sheet5!$B$2:$AG$33, MATCH(Table2[[#This Row],[HomeTeam]],Sheet5!$A$2:$A$33, 0), MATCH(Table2[[#This Row],[AwayTeam]],Sheet5!$A$2:$A$33, 0))</f>
        <v>1-1-0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80"/>
    </row>
    <row r="39" spans="1:60"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80"/>
    </row>
    <row r="40" spans="1:60"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1</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81"/>
    </row>
    <row r="41" spans="1:60"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2</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0</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0</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1</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x14ac:dyDescent="0.25">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row>
    <row r="47" spans="1:60"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row>
    <row r="48" spans="1:60"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row>
    <row r="49" spans="1:48"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0</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row>
    <row r="50" spans="1:48"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row>
    <row r="51" spans="1:48"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0</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row>
    <row r="52" spans="1:48"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row>
    <row r="53" spans="1:48"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0</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row>
    <row r="54" spans="1:48"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0</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row>
    <row r="55" spans="1:48"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row>
    <row r="56" spans="1:48" x14ac:dyDescent="0.25">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0-1-1</v>
      </c>
      <c r="AP56" s="2" t="str">
        <f>INDEX(Sheet5!$B$2:$AG$33, MATCH(Table2[[#This Row],[HomeTeam]],Sheet5!$A$2:$A$33, 0), MATCH(Table2[[#This Row],[AwayTeam]],Sheet5!$A$2:$A$33, 0))</f>
        <v>2-0-0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row>
    <row r="57" spans="1:48"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48"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1</v>
      </c>
      <c r="AO58" s="2" t="str">
        <f>INDEX(Sheet5!$B$2:$AG$33, MATCH(Table2[[#This Row],[AwayTeam]],Sheet5!$A$2:$A$33, 0), MATCH(Table2[[#This Row],[HomeTeam]],Sheet5!$A$2:$A$33, 0))</f>
        <v>0-0-1</v>
      </c>
      <c r="AP58" s="2" t="str">
        <f>INDEX(Sheet5!$B$2:$AG$33, MATCH(Table2[[#This Row],[HomeTeam]],Sheet5!$A$2:$A$33, 0), MATCH(Table2[[#This Row],[AwayTeam]],Sheet5!$A$2:$A$33, 0))</f>
        <v>1-0-0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48"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48"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1</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48"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0</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48"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48"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1</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48"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1</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0</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0</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0</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1</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1</v>
      </c>
      <c r="AO75" s="2" t="str">
        <f>INDEX(Sheet5!$B$2:$AG$33, MATCH(Table2[[#This Row],[AwayTeam]],Sheet5!$A$2:$A$33, 0), MATCH(Table2[[#This Row],[HomeTeam]],Sheet5!$A$2:$A$33, 0))</f>
        <v>0-2-0</v>
      </c>
      <c r="AP75" s="2" t="str">
        <f>INDEX(Sheet5!$B$2:$AG$33, MATCH(Table2[[#This Row],[HomeTeam]],Sheet5!$A$2:$A$33, 0), MATCH(Table2[[#This Row],[AwayTeam]],Sheet5!$A$2:$A$33, 0))</f>
        <v>2-0-0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0</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1-1-0</v>
      </c>
      <c r="AP77" s="2" t="str">
        <f>INDEX(Sheet5!$B$2:$AG$33, MATCH(Table2[[#This Row],[HomeTeam]],Sheet5!$A$2:$A$33, 0), MATCH(Table2[[#This Row],[AwayTeam]],Sheet5!$A$2:$A$33, 0))</f>
        <v>1-1-0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1</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0</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1</v>
      </c>
      <c r="AO81" s="2" t="str">
        <f>INDEX(Sheet5!$B$2:$AG$33, MATCH(Table2[[#This Row],[AwayTeam]],Sheet5!$A$2:$A$33, 0), MATCH(Table2[[#This Row],[HomeTeam]],Sheet5!$A$2:$A$33, 0))</f>
        <v>1-0-0</v>
      </c>
      <c r="AP81" s="2" t="str">
        <f>INDEX(Sheet5!$B$2:$AG$33, MATCH(Table2[[#This Row],[HomeTeam]],Sheet5!$A$2:$A$33, 0), MATCH(Table2[[#This Row],[AwayTeam]],Sheet5!$A$2:$A$33, 0))</f>
        <v>0-1-0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0</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1</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1</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0</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1</v>
      </c>
      <c r="AO89" s="2" t="str">
        <f>INDEX(Sheet5!$B$2:$AG$33, MATCH(Table2[[#This Row],[AwayTeam]],Sheet5!$A$2:$A$33, 0), MATCH(Table2[[#This Row],[HomeTeam]],Sheet5!$A$2:$A$33, 0))</f>
        <v>1-0-1</v>
      </c>
      <c r="AP89" s="2" t="str">
        <f>INDEX(Sheet5!$B$2:$AG$33, MATCH(Table2[[#This Row],[HomeTeam]],Sheet5!$A$2:$A$33, 0), MATCH(Table2[[#This Row],[AwayTeam]],Sheet5!$A$2:$A$33, 0))</f>
        <v>1-1-0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0</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2-0-0</v>
      </c>
      <c r="AP92" s="2" t="str">
        <f>INDEX(Sheet5!$B$2:$AG$33, MATCH(Table2[[#This Row],[HomeTeam]],Sheet5!$A$2:$A$33, 0), MATCH(Table2[[#This Row],[AwayTeam]],Sheet5!$A$2:$A$33, 0))</f>
        <v>0-2-0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0</v>
      </c>
      <c r="AO94" s="2" t="str">
        <f>INDEX(Sheet5!$B$2:$AG$33, MATCH(Table2[[#This Row],[AwayTeam]],Sheet5!$A$2:$A$33, 0), MATCH(Table2[[#This Row],[HomeTeam]],Sheet5!$A$2:$A$33, 0))</f>
        <v>2-0-0</v>
      </c>
      <c r="AP94" s="2" t="str">
        <f>INDEX(Sheet5!$B$2:$AG$33, MATCH(Table2[[#This Row],[HomeTeam]],Sheet5!$A$2:$A$33, 0), MATCH(Table2[[#This Row],[AwayTeam]],Sheet5!$A$2:$A$33, 0))</f>
        <v>0-2-0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0</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0</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1</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1</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1-1-0</v>
      </c>
      <c r="AP101" s="2" t="str">
        <f>INDEX(Sheet5!$B$2:$AG$33, MATCH(Table2[[#This Row],[HomeTeam]],Sheet5!$A$2:$A$33, 0), MATCH(Table2[[#This Row],[AwayTeam]],Sheet5!$A$2:$A$33, 0))</f>
        <v>1-1-0</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1</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1</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0</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0</v>
      </c>
      <c r="AO109" s="2" t="str">
        <f>INDEX(Sheet5!$B$2:$AG$33, MATCH(Table2[[#This Row],[AwayTeam]],Sheet5!$A$2:$A$33, 0), MATCH(Table2[[#This Row],[HomeTeam]],Sheet5!$A$2:$A$33, 0))</f>
        <v>1-1-0</v>
      </c>
      <c r="AP109" s="2" t="str">
        <f>INDEX(Sheet5!$B$2:$AG$33, MATCH(Table2[[#This Row],[HomeTeam]],Sheet5!$A$2:$A$33, 0), MATCH(Table2[[#This Row],[AwayTeam]],Sheet5!$A$2:$A$33, 0))</f>
        <v>1-1-0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0</v>
      </c>
      <c r="AO110" s="2" t="str">
        <f>INDEX(Sheet5!$B$2:$AG$33, MATCH(Table2[[#This Row],[AwayTeam]],Sheet5!$A$2:$A$33, 0), MATCH(Table2[[#This Row],[HomeTeam]],Sheet5!$A$2:$A$33, 0))</f>
        <v>0-2-0</v>
      </c>
      <c r="AP110" s="2" t="str">
        <f>INDEX(Sheet5!$B$2:$AG$33, MATCH(Table2[[#This Row],[HomeTeam]],Sheet5!$A$2:$A$33, 0), MATCH(Table2[[#This Row],[AwayTeam]],Sheet5!$A$2:$A$33, 0))</f>
        <v>2-0-0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0</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0</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1</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0</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1</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2-0-0</v>
      </c>
      <c r="AP122" s="2" t="str">
        <f>INDEX(Sheet5!$B$2:$AG$33, MATCH(Table2[[#This Row],[HomeTeam]],Sheet5!$A$2:$A$33, 0), MATCH(Table2[[#This Row],[AwayTeam]],Sheet5!$A$2:$A$33, 0))</f>
        <v>0-1-1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0-1-0</v>
      </c>
      <c r="AP126" s="2" t="str">
        <f>INDEX(Sheet5!$B$2:$AG$33, MATCH(Table2[[#This Row],[HomeTeam]],Sheet5!$A$2:$A$33, 0), MATCH(Table2[[#This Row],[AwayTeam]],Sheet5!$A$2:$A$33, 0))</f>
        <v>1-0-0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1</v>
      </c>
      <c r="AO127" s="2" t="str">
        <f>INDEX(Sheet5!$B$2:$AG$33, MATCH(Table2[[#This Row],[AwayTeam]],Sheet5!$A$2:$A$33, 0), MATCH(Table2[[#This Row],[HomeTeam]],Sheet5!$A$2:$A$33, 0))</f>
        <v>2-0-1</v>
      </c>
      <c r="AP127" s="2" t="str">
        <f>INDEX(Sheet5!$B$2:$AG$33, MATCH(Table2[[#This Row],[HomeTeam]],Sheet5!$A$2:$A$33, 0), MATCH(Table2[[#This Row],[AwayTeam]],Sheet5!$A$2:$A$33, 0))</f>
        <v>1-2-0</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0</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2</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0</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0</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1</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1</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0</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0</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1</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2</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0</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1</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1</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0</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1</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0</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1</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1</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0</v>
      </c>
      <c r="AO162" s="2" t="str">
        <f>INDEX(Sheet5!$B$2:$AG$33, MATCH(Table2[[#This Row],[AwayTeam]],Sheet5!$A$2:$A$33, 0), MATCH(Table2[[#This Row],[HomeTeam]],Sheet5!$A$2:$A$33, 0))</f>
        <v>1-1-0</v>
      </c>
      <c r="AP162" s="2" t="str">
        <f>INDEX(Sheet5!$B$2:$AG$33, MATCH(Table2[[#This Row],[HomeTeam]],Sheet5!$A$2:$A$33, 0), MATCH(Table2[[#This Row],[AwayTeam]],Sheet5!$A$2:$A$33, 0))</f>
        <v>1-1-0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1</v>
      </c>
      <c r="AO163" s="2" t="str">
        <f>INDEX(Sheet5!$B$2:$AG$33, MATCH(Table2[[#This Row],[AwayTeam]],Sheet5!$A$2:$A$33, 0), MATCH(Table2[[#This Row],[HomeTeam]],Sheet5!$A$2:$A$33, 0))</f>
        <v>0-1-0</v>
      </c>
      <c r="AP163" s="2" t="str">
        <f>INDEX(Sheet5!$B$2:$AG$33, MATCH(Table2[[#This Row],[HomeTeam]],Sheet5!$A$2:$A$33, 0), MATCH(Table2[[#This Row],[AwayTeam]],Sheet5!$A$2:$A$33, 0))</f>
        <v>1-0-0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0</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1</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0</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1</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1</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0</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1</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0</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0</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1</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0</v>
      </c>
      <c r="AO184" s="2" t="str">
        <f>INDEX(Sheet5!$B$2:$AG$33, MATCH(Table2[[#This Row],[AwayTeam]],Sheet5!$A$2:$A$33, 0), MATCH(Table2[[#This Row],[HomeTeam]],Sheet5!$A$2:$A$33, 0))</f>
        <v>2-1-0</v>
      </c>
      <c r="AP184" s="2" t="str">
        <f>INDEX(Sheet5!$B$2:$AG$33, MATCH(Table2[[#This Row],[HomeTeam]],Sheet5!$A$2:$A$33, 0), MATCH(Table2[[#This Row],[AwayTeam]],Sheet5!$A$2:$A$33, 0))</f>
        <v>1-1-1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0</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1</v>
      </c>
      <c r="AO186" s="2" t="str">
        <f>INDEX(Sheet5!$B$2:$AG$33, MATCH(Table2[[#This Row],[AwayTeam]],Sheet5!$A$2:$A$33, 0), MATCH(Table2[[#This Row],[HomeTeam]],Sheet5!$A$2:$A$33, 0))</f>
        <v>2-0-0</v>
      </c>
      <c r="AP186" s="2" t="str">
        <f>INDEX(Sheet5!$B$2:$AG$33, MATCH(Table2[[#This Row],[HomeTeam]],Sheet5!$A$2:$A$33, 0), MATCH(Table2[[#This Row],[AwayTeam]],Sheet5!$A$2:$A$33, 0))</f>
        <v>0-2-0</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0-1-0</v>
      </c>
      <c r="AP187" s="2" t="str">
        <f>INDEX(Sheet5!$B$2:$AG$33, MATCH(Table2[[#This Row],[HomeTeam]],Sheet5!$A$2:$A$33, 0), MATCH(Table2[[#This Row],[AwayTeam]],Sheet5!$A$2:$A$33, 0))</f>
        <v>1-0-0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0</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1</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2</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1</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1</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1</v>
      </c>
      <c r="AO197" s="2" t="str">
        <f>INDEX(Sheet5!$B$2:$AG$33, MATCH(Table2[[#This Row],[AwayTeam]],Sheet5!$A$2:$A$33, 0), MATCH(Table2[[#This Row],[HomeTeam]],Sheet5!$A$2:$A$33, 0))</f>
        <v>1-2-0</v>
      </c>
      <c r="AP197" s="2" t="str">
        <f>INDEX(Sheet5!$B$2:$AG$33, MATCH(Table2[[#This Row],[HomeTeam]],Sheet5!$A$2:$A$33, 0), MATCH(Table2[[#This Row],[AwayTeam]],Sheet5!$A$2:$A$33, 0))</f>
        <v>2-0-1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2</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0</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1</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0</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1</v>
      </c>
      <c r="AO205" s="2" t="str">
        <f>INDEX(Sheet5!$B$2:$AG$33, MATCH(Table2[[#This Row],[AwayTeam]],Sheet5!$A$2:$A$33, 0), MATCH(Table2[[#This Row],[HomeTeam]],Sheet5!$A$2:$A$33, 0))</f>
        <v>1-0-0</v>
      </c>
      <c r="AP205" s="2" t="str">
        <f>INDEX(Sheet5!$B$2:$AG$33, MATCH(Table2[[#This Row],[HomeTeam]],Sheet5!$A$2:$A$33, 0), MATCH(Table2[[#This Row],[AwayTeam]],Sheet5!$A$2:$A$33, 0))</f>
        <v>0-1-0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0</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1</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1</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0</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0</v>
      </c>
      <c r="AO213" s="2" t="str">
        <f>INDEX(Sheet5!$B$2:$AG$33, MATCH(Table2[[#This Row],[AwayTeam]],Sheet5!$A$2:$A$33, 0), MATCH(Table2[[#This Row],[HomeTeam]],Sheet5!$A$2:$A$33, 0))</f>
        <v>0-1-0</v>
      </c>
      <c r="AP213" s="2" t="str">
        <f>INDEX(Sheet5!$B$2:$AG$33, MATCH(Table2[[#This Row],[HomeTeam]],Sheet5!$A$2:$A$33, 0), MATCH(Table2[[#This Row],[AwayTeam]],Sheet5!$A$2:$A$33, 0))</f>
        <v>1-0-0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1</v>
      </c>
      <c r="AO214" s="2" t="str">
        <f>INDEX(Sheet5!$B$2:$AG$33, MATCH(Table2[[#This Row],[AwayTeam]],Sheet5!$A$2:$A$33, 0), MATCH(Table2[[#This Row],[HomeTeam]],Sheet5!$A$2:$A$33, 0))</f>
        <v>0-1-1</v>
      </c>
      <c r="AP214" s="2" t="str">
        <f>INDEX(Sheet5!$B$2:$AG$33, MATCH(Table2[[#This Row],[HomeTeam]],Sheet5!$A$2:$A$33, 0), MATCH(Table2[[#This Row],[AwayTeam]],Sheet5!$A$2:$A$33, 0))</f>
        <v>2-0-0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1-1-0</v>
      </c>
      <c r="AP215" s="2" t="str">
        <f>INDEX(Sheet5!$B$2:$AG$33, MATCH(Table2[[#This Row],[HomeTeam]],Sheet5!$A$2:$A$33, 0), MATCH(Table2[[#This Row],[AwayTeam]],Sheet5!$A$2:$A$33, 0))</f>
        <v>1-1-0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0</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1</v>
      </c>
      <c r="AO220" s="2" t="str">
        <f>INDEX(Sheet5!$B$2:$AG$33, MATCH(Table2[[#This Row],[AwayTeam]],Sheet5!$A$2:$A$33, 0), MATCH(Table2[[#This Row],[HomeTeam]],Sheet5!$A$2:$A$33, 0))</f>
        <v>1-1-0</v>
      </c>
      <c r="AP220" s="2" t="str">
        <f>INDEX(Sheet5!$B$2:$AG$33, MATCH(Table2[[#This Row],[HomeTeam]],Sheet5!$A$2:$A$33, 0), MATCH(Table2[[#This Row],[AwayTeam]],Sheet5!$A$2:$A$33, 0))</f>
        <v>1-1-0</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1</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0</v>
      </c>
      <c r="AO223" s="2" t="str">
        <f>INDEX(Sheet5!$B$2:$AG$33, MATCH(Table2[[#This Row],[AwayTeam]],Sheet5!$A$2:$A$33, 0), MATCH(Table2[[#This Row],[HomeTeam]],Sheet5!$A$2:$A$33, 0))</f>
        <v>1-1-0</v>
      </c>
      <c r="AP223" s="2" t="str">
        <f>INDEX(Sheet5!$B$2:$AG$33, MATCH(Table2[[#This Row],[HomeTeam]],Sheet5!$A$2:$A$33, 0), MATCH(Table2[[#This Row],[AwayTeam]],Sheet5!$A$2:$A$33, 0))</f>
        <v>1-1-0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0</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1</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0</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1</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2</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0</v>
      </c>
      <c r="AO231" s="2" t="str">
        <f>INDEX(Sheet5!$B$2:$AG$33, MATCH(Table2[[#This Row],[AwayTeam]],Sheet5!$A$2:$A$33, 0), MATCH(Table2[[#This Row],[HomeTeam]],Sheet5!$A$2:$A$33, 0))</f>
        <v>1-0-0</v>
      </c>
      <c r="AP231" s="2" t="str">
        <f>INDEX(Sheet5!$B$2:$AG$33, MATCH(Table2[[#This Row],[HomeTeam]],Sheet5!$A$2:$A$33, 0), MATCH(Table2[[#This Row],[AwayTeam]],Sheet5!$A$2:$A$33, 0))</f>
        <v>0-1-0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1</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0</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2</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1</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1</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0</v>
      </c>
      <c r="AO245" s="2" t="str">
        <f>INDEX(Sheet5!$B$2:$AG$33, MATCH(Table2[[#This Row],[AwayTeam]],Sheet5!$A$2:$A$33, 0), MATCH(Table2[[#This Row],[HomeTeam]],Sheet5!$A$2:$A$33, 0))</f>
        <v>1-1-1</v>
      </c>
      <c r="AP245" s="2" t="str">
        <f>INDEX(Sheet5!$B$2:$AG$33, MATCH(Table2[[#This Row],[HomeTeam]],Sheet5!$A$2:$A$33, 0), MATCH(Table2[[#This Row],[AwayTeam]],Sheet5!$A$2:$A$33, 0))</f>
        <v>2-1-0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0</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2</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0</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1</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0</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1</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2</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0-1-0</v>
      </c>
      <c r="AP256" s="2" t="str">
        <f>INDEX(Sheet5!$B$2:$AG$33, MATCH(Table2[[#This Row],[HomeTeam]],Sheet5!$A$2:$A$33, 0), MATCH(Table2[[#This Row],[AwayTeam]],Sheet5!$A$2:$A$33, 0))</f>
        <v>1-0-0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0</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0</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0</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1</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0</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1</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1</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1</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0</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0</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1</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0</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0-1-0</v>
      </c>
      <c r="AP273" s="2" t="str">
        <f>INDEX(Sheet5!$B$2:$AG$33, MATCH(Table2[[#This Row],[HomeTeam]],Sheet5!$A$2:$A$33, 0), MATCH(Table2[[#This Row],[AwayTeam]],Sheet5!$A$2:$A$33, 0))</f>
        <v>1-0-0</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0</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2</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1</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0</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1</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0</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1</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0</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0</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2</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0</v>
      </c>
      <c r="AO294" s="2" t="str">
        <f>INDEX(Sheet5!$B$2:$AG$33, MATCH(Table2[[#This Row],[AwayTeam]],Sheet5!$A$2:$A$33, 0), MATCH(Table2[[#This Row],[HomeTeam]],Sheet5!$A$2:$A$33, 0))</f>
        <v>1-0-0</v>
      </c>
      <c r="AP294" s="2" t="str">
        <f>INDEX(Sheet5!$B$2:$AG$33, MATCH(Table2[[#This Row],[HomeTeam]],Sheet5!$A$2:$A$33, 0), MATCH(Table2[[#This Row],[AwayTeam]],Sheet5!$A$2:$A$33, 0))</f>
        <v>0-1-0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2</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0</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0</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1</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1</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0-1-1</v>
      </c>
      <c r="AP305" s="2" t="str">
        <f>INDEX(Sheet5!$B$2:$AG$33, MATCH(Table2[[#This Row],[HomeTeam]],Sheet5!$A$2:$A$33, 0), MATCH(Table2[[#This Row],[AwayTeam]],Sheet5!$A$2:$A$33, 0))</f>
        <v>2-0-0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0</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0</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0</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0</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1</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1</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1-0-0</v>
      </c>
      <c r="AP319" s="2" t="str">
        <f>INDEX(Sheet5!$B$2:$AG$33, MATCH(Table2[[#This Row],[HomeTeam]],Sheet5!$A$2:$A$33, 0), MATCH(Table2[[#This Row],[AwayTeam]],Sheet5!$A$2:$A$33, 0))</f>
        <v>0-0-1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1</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0</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2</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0</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0</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1</v>
      </c>
      <c r="AO331" s="2" t="str">
        <f>INDEX(Sheet5!$B$2:$AG$33, MATCH(Table2[[#This Row],[AwayTeam]],Sheet5!$A$2:$A$33, 0), MATCH(Table2[[#This Row],[HomeTeam]],Sheet5!$A$2:$A$33, 0))</f>
        <v>2-1-0</v>
      </c>
      <c r="AP331" s="2" t="str">
        <f>INDEX(Sheet5!$B$2:$AG$33, MATCH(Table2[[#This Row],[HomeTeam]],Sheet5!$A$2:$A$33, 0), MATCH(Table2[[#This Row],[AwayTeam]],Sheet5!$A$2:$A$33, 0))</f>
        <v>1-2-0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0</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1</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1</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0</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0</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0-1-0</v>
      </c>
      <c r="AP338" s="2" t="str">
        <f>INDEX(Sheet5!$B$2:$AG$33, MATCH(Table2[[#This Row],[HomeTeam]],Sheet5!$A$2:$A$33, 0), MATCH(Table2[[#This Row],[AwayTeam]],Sheet5!$A$2:$A$33, 0))</f>
        <v>1-0-0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0</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0</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2</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1</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1</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1</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0</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1</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0</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1-0-1</v>
      </c>
      <c r="AP355" s="2" t="str">
        <f>INDEX(Sheet5!$B$2:$AG$33, MATCH(Table2[[#This Row],[HomeTeam]],Sheet5!$A$2:$A$33, 0), MATCH(Table2[[#This Row],[AwayTeam]],Sheet5!$A$2:$A$33, 0))</f>
        <v>1-1-0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1</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0</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1</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1</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1</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0</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0</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1</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0</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2-0-0</v>
      </c>
      <c r="AP372" s="2" t="str">
        <f>INDEX(Sheet5!$B$2:$AG$33, MATCH(Table2[[#This Row],[HomeTeam]],Sheet5!$A$2:$A$33, 0), MATCH(Table2[[#This Row],[AwayTeam]],Sheet5!$A$2:$A$33, 0))</f>
        <v>0-2-0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0</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1</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1</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0</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0</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0</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1</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2-0-0</v>
      </c>
      <c r="AP387" s="2" t="str">
        <f>INDEX(Sheet5!$B$2:$AG$33, MATCH(Table2[[#This Row],[HomeTeam]],Sheet5!$A$2:$A$33, 0), MATCH(Table2[[#This Row],[AwayTeam]],Sheet5!$A$2:$A$33, 0))</f>
        <v>0-2-0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0</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1</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1</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0</v>
      </c>
      <c r="AO392" s="2" t="str">
        <f>INDEX(Sheet5!$B$2:$AG$33, MATCH(Table2[[#This Row],[AwayTeam]],Sheet5!$A$2:$A$33, 0), MATCH(Table2[[#This Row],[HomeTeam]],Sheet5!$A$2:$A$33, 0))</f>
        <v>1-0-0</v>
      </c>
      <c r="AP392" s="2" t="str">
        <f>INDEX(Sheet5!$B$2:$AG$33, MATCH(Table2[[#This Row],[HomeTeam]],Sheet5!$A$2:$A$33, 0), MATCH(Table2[[#This Row],[AwayTeam]],Sheet5!$A$2:$A$33, 0))</f>
        <v>0-1-0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1</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1</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0-1-0</v>
      </c>
      <c r="AP396" s="2" t="str">
        <f>INDEX(Sheet5!$B$2:$AG$33, MATCH(Table2[[#This Row],[HomeTeam]],Sheet5!$A$2:$A$33, 0), MATCH(Table2[[#This Row],[AwayTeam]],Sheet5!$A$2:$A$33, 0))</f>
        <v>1-0-0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0</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1</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0</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0</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1</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1-1-0</v>
      </c>
      <c r="AP405" s="2" t="str">
        <f>INDEX(Sheet5!$B$2:$AG$33, MATCH(Table2[[#This Row],[HomeTeam]],Sheet5!$A$2:$A$33, 0), MATCH(Table2[[#This Row],[AwayTeam]],Sheet5!$A$2:$A$33, 0))</f>
        <v>1-1-0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1</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1</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0</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0-1-0</v>
      </c>
      <c r="AP411" s="2" t="str">
        <f>INDEX(Sheet5!$B$2:$AG$33, MATCH(Table2[[#This Row],[HomeTeam]],Sheet5!$A$2:$A$33, 0), MATCH(Table2[[#This Row],[AwayTeam]],Sheet5!$A$2:$A$33, 0))</f>
        <v>1-0-0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1</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1</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1</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0</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0</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0</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1</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0-2-0</v>
      </c>
      <c r="AP423" s="2" t="str">
        <f>INDEX(Sheet5!$B$2:$AG$33, MATCH(Table2[[#This Row],[HomeTeam]],Sheet5!$A$2:$A$33, 0), MATCH(Table2[[#This Row],[AwayTeam]],Sheet5!$A$2:$A$33, 0))</f>
        <v>2-0-0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1</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0</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0</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1</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0</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1</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1</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0</v>
      </c>
      <c r="AO442" s="2" t="str">
        <f>INDEX(Sheet5!$B$2:$AG$33, MATCH(Table2[[#This Row],[AwayTeam]],Sheet5!$A$2:$A$33, 0), MATCH(Table2[[#This Row],[HomeTeam]],Sheet5!$A$2:$A$33, 0))</f>
        <v>1-0-0</v>
      </c>
      <c r="AP442" s="2" t="str">
        <f>INDEX(Sheet5!$B$2:$AG$33, MATCH(Table2[[#This Row],[HomeTeam]],Sheet5!$A$2:$A$33, 0), MATCH(Table2[[#This Row],[AwayTeam]],Sheet5!$A$2:$A$33, 0))</f>
        <v>0-1-0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1</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1</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1</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0</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1</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1</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0-1-0</v>
      </c>
      <c r="AP455" s="2" t="str">
        <f>INDEX(Sheet5!$B$2:$AG$33, MATCH(Table2[[#This Row],[HomeTeam]],Sheet5!$A$2:$A$33, 0), MATCH(Table2[[#This Row],[AwayTeam]],Sheet5!$A$2:$A$33, 0))</f>
        <v>1-0-0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1-2-0</v>
      </c>
      <c r="AP456" s="2" t="str">
        <f>INDEX(Sheet5!$B$2:$AG$33, MATCH(Table2[[#This Row],[HomeTeam]],Sheet5!$A$2:$A$33, 0), MATCH(Table2[[#This Row],[AwayTeam]],Sheet5!$A$2:$A$33, 0))</f>
        <v>2-0-1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0</v>
      </c>
      <c r="AO458" s="2" t="str">
        <f>INDEX(Sheet5!$B$2:$AG$33, MATCH(Table2[[#This Row],[AwayTeam]],Sheet5!$A$2:$A$33, 0), MATCH(Table2[[#This Row],[HomeTeam]],Sheet5!$A$2:$A$33, 0))</f>
        <v>1-0-0</v>
      </c>
      <c r="AP458" s="2" t="str">
        <f>INDEX(Sheet5!$B$2:$AG$33, MATCH(Table2[[#This Row],[HomeTeam]],Sheet5!$A$2:$A$33, 0), MATCH(Table2[[#This Row],[AwayTeam]],Sheet5!$A$2:$A$33, 0))</f>
        <v>0-0-1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1-1-0</v>
      </c>
      <c r="AP459" s="2" t="str">
        <f>INDEX(Sheet5!$B$2:$AG$33, MATCH(Table2[[#This Row],[HomeTeam]],Sheet5!$A$2:$A$33, 0), MATCH(Table2[[#This Row],[AwayTeam]],Sheet5!$A$2:$A$33, 0))</f>
        <v>1-1-0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1</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1</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0</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0</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1</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0</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1-0-0</v>
      </c>
      <c r="AP472" s="2" t="str">
        <f>INDEX(Sheet5!$B$2:$AG$33, MATCH(Table2[[#This Row],[HomeTeam]],Sheet5!$A$2:$A$33, 0), MATCH(Table2[[#This Row],[AwayTeam]],Sheet5!$A$2:$A$33, 0))</f>
        <v>0-1-0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1</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1</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0</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2</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0</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0</v>
      </c>
      <c r="AO486" s="2" t="str">
        <f>INDEX(Sheet5!$B$2:$AG$33, MATCH(Table2[[#This Row],[AwayTeam]],Sheet5!$A$2:$A$33, 0), MATCH(Table2[[#This Row],[HomeTeam]],Sheet5!$A$2:$A$33, 0))</f>
        <v>1-1-1</v>
      </c>
      <c r="AP486" s="2" t="str">
        <f>INDEX(Sheet5!$B$2:$AG$33, MATCH(Table2[[#This Row],[HomeTeam]],Sheet5!$A$2:$A$33, 0), MATCH(Table2[[#This Row],[AwayTeam]],Sheet5!$A$2:$A$33, 0))</f>
        <v>2-1-0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1</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0</v>
      </c>
      <c r="AO490" s="2" t="str">
        <f>INDEX(Sheet5!$B$2:$AG$33, MATCH(Table2[[#This Row],[AwayTeam]],Sheet5!$A$2:$A$33, 0), MATCH(Table2[[#This Row],[HomeTeam]],Sheet5!$A$2:$A$33, 0))</f>
        <v>1-0-0</v>
      </c>
      <c r="AP490" s="2" t="str">
        <f>INDEX(Sheet5!$B$2:$AG$33, MATCH(Table2[[#This Row],[HomeTeam]],Sheet5!$A$2:$A$33, 0), MATCH(Table2[[#This Row],[AwayTeam]],Sheet5!$A$2:$A$33, 0))</f>
        <v>0-1-0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1</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0</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0</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0</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1-0-0</v>
      </c>
      <c r="AP497" s="2" t="str">
        <f>INDEX(Sheet5!$B$2:$AG$33, MATCH(Table2[[#This Row],[HomeTeam]],Sheet5!$A$2:$A$33, 0), MATCH(Table2[[#This Row],[AwayTeam]],Sheet5!$A$2:$A$33, 0))</f>
        <v>0-1-0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1</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0</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0</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0</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1</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1</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1</v>
      </c>
      <c r="AO508" s="2" t="str">
        <f>INDEX(Sheet5!$B$2:$AG$33, MATCH(Table2[[#This Row],[AwayTeam]],Sheet5!$A$2:$A$33, 0), MATCH(Table2[[#This Row],[HomeTeam]],Sheet5!$A$2:$A$33, 0))</f>
        <v>2-0-0</v>
      </c>
      <c r="AP508" s="2" t="str">
        <f>INDEX(Sheet5!$B$2:$AG$33, MATCH(Table2[[#This Row],[HomeTeam]],Sheet5!$A$2:$A$33, 0), MATCH(Table2[[#This Row],[AwayTeam]],Sheet5!$A$2:$A$33, 0))</f>
        <v>0-2-0</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1</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0</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1</v>
      </c>
      <c r="AO512" s="2" t="str">
        <f>INDEX(Sheet5!$B$2:$AG$33, MATCH(Table2[[#This Row],[AwayTeam]],Sheet5!$A$2:$A$33, 0), MATCH(Table2[[#This Row],[HomeTeam]],Sheet5!$A$2:$A$33, 0))</f>
        <v>0-0-1</v>
      </c>
      <c r="AP512" s="2" t="str">
        <f>INDEX(Sheet5!$B$2:$AG$33, MATCH(Table2[[#This Row],[HomeTeam]],Sheet5!$A$2:$A$33, 0), MATCH(Table2[[#This Row],[AwayTeam]],Sheet5!$A$2:$A$33, 0))</f>
        <v>1-0-0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1</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0</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2</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1</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0-1-0</v>
      </c>
      <c r="AP521" s="2" t="str">
        <f>INDEX(Sheet5!$B$2:$AG$33, MATCH(Table2[[#This Row],[HomeTeam]],Sheet5!$A$2:$A$33, 0), MATCH(Table2[[#This Row],[AwayTeam]],Sheet5!$A$2:$A$33, 0))</f>
        <v>1-0-0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0</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1</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1</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0</v>
      </c>
      <c r="AO525" s="2" t="str">
        <f>INDEX(Sheet5!$B$2:$AG$33, MATCH(Table2[[#This Row],[AwayTeam]],Sheet5!$A$2:$A$33, 0), MATCH(Table2[[#This Row],[HomeTeam]],Sheet5!$A$2:$A$33, 0))</f>
        <v>0-0-1</v>
      </c>
      <c r="AP525" s="2" t="str">
        <f>INDEX(Sheet5!$B$2:$AG$33, MATCH(Table2[[#This Row],[HomeTeam]],Sheet5!$A$2:$A$33, 0), MATCH(Table2[[#This Row],[AwayTeam]],Sheet5!$A$2:$A$33, 0))</f>
        <v>1-0-0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0</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2-0-1</v>
      </c>
      <c r="AP528" s="2" t="str">
        <f>INDEX(Sheet5!$B$2:$AG$33, MATCH(Table2[[#This Row],[HomeTeam]],Sheet5!$A$2:$A$33, 0), MATCH(Table2[[#This Row],[AwayTeam]],Sheet5!$A$2:$A$33, 0))</f>
        <v>1-2-0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0</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1</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1</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1</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1</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2</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0</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0</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0</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0</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2</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2</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0</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0</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0</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0-1-0</v>
      </c>
      <c r="AP552" s="2" t="str">
        <f>INDEX(Sheet5!$B$2:$AG$33, MATCH(Table2[[#This Row],[HomeTeam]],Sheet5!$A$2:$A$33, 0), MATCH(Table2[[#This Row],[AwayTeam]],Sheet5!$A$2:$A$33, 0))</f>
        <v>1-0-0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1</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1</v>
      </c>
      <c r="AO557" s="2" t="str">
        <f>INDEX(Sheet5!$B$2:$AG$33, MATCH(Table2[[#This Row],[AwayTeam]],Sheet5!$A$2:$A$33, 0), MATCH(Table2[[#This Row],[HomeTeam]],Sheet5!$A$2:$A$33, 0))</f>
        <v>0-2-0</v>
      </c>
      <c r="AP557" s="2" t="str">
        <f>INDEX(Sheet5!$B$2:$AG$33, MATCH(Table2[[#This Row],[HomeTeam]],Sheet5!$A$2:$A$33, 0), MATCH(Table2[[#This Row],[AwayTeam]],Sheet5!$A$2:$A$33, 0))</f>
        <v>2-0-0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0</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1</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0</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0</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0</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1</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1</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0</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2</v>
      </c>
      <c r="AO576" s="2" t="str">
        <f>INDEX(Sheet5!$B$2:$AG$33, MATCH(Table2[[#This Row],[AwayTeam]],Sheet5!$A$2:$A$33, 0), MATCH(Table2[[#This Row],[HomeTeam]],Sheet5!$A$2:$A$33, 0))</f>
        <v>0-1-0</v>
      </c>
      <c r="AP576" s="2" t="str">
        <f>INDEX(Sheet5!$B$2:$AG$33, MATCH(Table2[[#This Row],[HomeTeam]],Sheet5!$A$2:$A$33, 0), MATCH(Table2[[#This Row],[AwayTeam]],Sheet5!$A$2:$A$33, 0))</f>
        <v>1-0-0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1</v>
      </c>
      <c r="AO578" s="2" t="str">
        <f>INDEX(Sheet5!$B$2:$AG$33, MATCH(Table2[[#This Row],[AwayTeam]],Sheet5!$A$2:$A$33, 0), MATCH(Table2[[#This Row],[HomeTeam]],Sheet5!$A$2:$A$33, 0))</f>
        <v>1-0-0</v>
      </c>
      <c r="AP578" s="2" t="str">
        <f>INDEX(Sheet5!$B$2:$AG$33, MATCH(Table2[[#This Row],[HomeTeam]],Sheet5!$A$2:$A$33, 0), MATCH(Table2[[#This Row],[AwayTeam]],Sheet5!$A$2:$A$33, 0))</f>
        <v>0-1-0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1</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0</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2-0-0</v>
      </c>
      <c r="AP582" s="2" t="str">
        <f>INDEX(Sheet5!$B$2:$AG$33, MATCH(Table2[[#This Row],[HomeTeam]],Sheet5!$A$2:$A$33, 0), MATCH(Table2[[#This Row],[AwayTeam]],Sheet5!$A$2:$A$33, 0))</f>
        <v>0-2-0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0</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1</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0</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1</v>
      </c>
      <c r="AO589" s="2" t="str">
        <f>INDEX(Sheet5!$B$2:$AG$33, MATCH(Table2[[#This Row],[AwayTeam]],Sheet5!$A$2:$A$33, 0), MATCH(Table2[[#This Row],[HomeTeam]],Sheet5!$A$2:$A$33, 0))</f>
        <v>1-2-0</v>
      </c>
      <c r="AP589" s="2" t="str">
        <f>INDEX(Sheet5!$B$2:$AG$33, MATCH(Table2[[#This Row],[HomeTeam]],Sheet5!$A$2:$A$33, 0), MATCH(Table2[[#This Row],[AwayTeam]],Sheet5!$A$2:$A$33, 0))</f>
        <v>2-1-0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0</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1</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0</v>
      </c>
      <c r="AO594" s="2" t="str">
        <f>INDEX(Sheet5!$B$2:$AG$33, MATCH(Table2[[#This Row],[AwayTeam]],Sheet5!$A$2:$A$33, 0), MATCH(Table2[[#This Row],[HomeTeam]],Sheet5!$A$2:$A$33, 0))</f>
        <v>1-0-0</v>
      </c>
      <c r="AP594" s="2" t="str">
        <f>INDEX(Sheet5!$B$2:$AG$33, MATCH(Table2[[#This Row],[HomeTeam]],Sheet5!$A$2:$A$33, 0), MATCH(Table2[[#This Row],[AwayTeam]],Sheet5!$A$2:$A$33, 0))</f>
        <v>0-1-0</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2</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1</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0</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1-1-0</v>
      </c>
      <c r="AP606" s="2" t="str">
        <f>INDEX(Sheet5!$B$2:$AG$33, MATCH(Table2[[#This Row],[HomeTeam]],Sheet5!$A$2:$A$33, 0), MATCH(Table2[[#This Row],[AwayTeam]],Sheet5!$A$2:$A$33, 0))</f>
        <v>1-1-0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0</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1-0-0</v>
      </c>
      <c r="AP608" s="2" t="str">
        <f>INDEX(Sheet5!$B$2:$AG$33, MATCH(Table2[[#This Row],[HomeTeam]],Sheet5!$A$2:$A$33, 0), MATCH(Table2[[#This Row],[AwayTeam]],Sheet5!$A$2:$A$33, 0))</f>
        <v>0-1-0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1</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1</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1</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0</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1</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0</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1</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0</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0</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1</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1</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0</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1</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1</v>
      </c>
      <c r="AO625" s="2" t="str">
        <f>INDEX(Sheet5!$B$2:$AG$33, MATCH(Table2[[#This Row],[AwayTeam]],Sheet5!$A$2:$A$33, 0), MATCH(Table2[[#This Row],[HomeTeam]],Sheet5!$A$2:$A$33, 0))</f>
        <v>1-2-0</v>
      </c>
      <c r="AP625" s="2" t="str">
        <f>INDEX(Sheet5!$B$2:$AG$33, MATCH(Table2[[#This Row],[HomeTeam]],Sheet5!$A$2:$A$33, 0), MATCH(Table2[[#This Row],[AwayTeam]],Sheet5!$A$2:$A$33, 0))</f>
        <v>2-0-1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1-0-0</v>
      </c>
      <c r="AP626" s="2" t="str">
        <f>INDEX(Sheet5!$B$2:$AG$33, MATCH(Table2[[#This Row],[HomeTeam]],Sheet5!$A$2:$A$33, 0), MATCH(Table2[[#This Row],[AwayTeam]],Sheet5!$A$2:$A$33, 0))</f>
        <v>0-1-0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0</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1</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0</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0</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1</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1-1-0</v>
      </c>
      <c r="AP635" s="2" t="str">
        <f>INDEX(Sheet5!$B$2:$AG$33, MATCH(Table2[[#This Row],[HomeTeam]],Sheet5!$A$2:$A$33, 0), MATCH(Table2[[#This Row],[AwayTeam]],Sheet5!$A$2:$A$33, 0))</f>
        <v>1-0-1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1</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0</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0</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2</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0</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1</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1</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1</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0</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0</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1</v>
      </c>
      <c r="AO649" s="2" t="str">
        <f>INDEX(Sheet5!$B$2:$AG$33, MATCH(Table2[[#This Row],[AwayTeam]],Sheet5!$A$2:$A$33, 0), MATCH(Table2[[#This Row],[HomeTeam]],Sheet5!$A$2:$A$33, 0))</f>
        <v>1-2-0</v>
      </c>
      <c r="AP649" s="2" t="str">
        <f>INDEX(Sheet5!$B$2:$AG$33, MATCH(Table2[[#This Row],[HomeTeam]],Sheet5!$A$2:$A$33, 0), MATCH(Table2[[#This Row],[AwayTeam]],Sheet5!$A$2:$A$33, 0))</f>
        <v>2-1-0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1</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0</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0</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0</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1</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1</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0</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1</v>
      </c>
      <c r="AO661" s="2" t="str">
        <f>INDEX(Sheet5!$B$2:$AG$33, MATCH(Table2[[#This Row],[AwayTeam]],Sheet5!$A$2:$A$33, 0), MATCH(Table2[[#This Row],[HomeTeam]],Sheet5!$A$2:$A$33, 0))</f>
        <v>0-1-0</v>
      </c>
      <c r="AP661" s="2" t="str">
        <f>INDEX(Sheet5!$B$2:$AG$33, MATCH(Table2[[#This Row],[HomeTeam]],Sheet5!$A$2:$A$33, 0), MATCH(Table2[[#This Row],[AwayTeam]],Sheet5!$A$2:$A$33, 0))</f>
        <v>1-0-0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0</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0</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0</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1</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1</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0</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2</v>
      </c>
      <c r="AO674" s="2" t="str">
        <f>INDEX(Sheet5!$B$2:$AG$33, MATCH(Table2[[#This Row],[AwayTeam]],Sheet5!$A$2:$A$33, 0), MATCH(Table2[[#This Row],[HomeTeam]],Sheet5!$A$2:$A$33, 0))</f>
        <v>1-0-0</v>
      </c>
      <c r="AP674" s="2" t="str">
        <f>INDEX(Sheet5!$B$2:$AG$33, MATCH(Table2[[#This Row],[HomeTeam]],Sheet5!$A$2:$A$33, 0), MATCH(Table2[[#This Row],[AwayTeam]],Sheet5!$A$2:$A$33, 0))</f>
        <v>0-1-0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1</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0</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1-1-0</v>
      </c>
      <c r="AP678" s="2" t="str">
        <f>INDEX(Sheet5!$B$2:$AG$33, MATCH(Table2[[#This Row],[HomeTeam]],Sheet5!$A$2:$A$33, 0), MATCH(Table2[[#This Row],[AwayTeam]],Sheet5!$A$2:$A$33, 0))</f>
        <v>1-1-0</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0</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0</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1</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0</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1</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0</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0</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0</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1</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0</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1</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0</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0</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1</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0</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2</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0</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1</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0-1-0</v>
      </c>
      <c r="AP707" s="2" t="str">
        <f>INDEX(Sheet5!$B$2:$AG$33, MATCH(Table2[[#This Row],[HomeTeam]],Sheet5!$A$2:$A$33, 0), MATCH(Table2[[#This Row],[AwayTeam]],Sheet5!$A$2:$A$33, 0))</f>
        <v>1-0-0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1</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1</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0</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0</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0-1-1</v>
      </c>
      <c r="AP716" s="2" t="str">
        <f>INDEX(Sheet5!$B$2:$AG$33, MATCH(Table2[[#This Row],[HomeTeam]],Sheet5!$A$2:$A$33, 0), MATCH(Table2[[#This Row],[AwayTeam]],Sheet5!$A$2:$A$33, 0))</f>
        <v>2-0-0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1</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1</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2-0-0</v>
      </c>
      <c r="AP720" s="2" t="str">
        <f>INDEX(Sheet5!$B$2:$AG$33, MATCH(Table2[[#This Row],[HomeTeam]],Sheet5!$A$2:$A$33, 0), MATCH(Table2[[#This Row],[AwayTeam]],Sheet5!$A$2:$A$33, 0))</f>
        <v>0-2-0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1</v>
      </c>
      <c r="AO721" s="2" t="str">
        <f>INDEX(Sheet5!$B$2:$AG$33, MATCH(Table2[[#This Row],[AwayTeam]],Sheet5!$A$2:$A$33, 0), MATCH(Table2[[#This Row],[HomeTeam]],Sheet5!$A$2:$A$33, 0))</f>
        <v>1-1-0</v>
      </c>
      <c r="AP721" s="2" t="str">
        <f>INDEX(Sheet5!$B$2:$AG$33, MATCH(Table2[[#This Row],[HomeTeam]],Sheet5!$A$2:$A$33, 0), MATCH(Table2[[#This Row],[AwayTeam]],Sheet5!$A$2:$A$33, 0))</f>
        <v>1-1-0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0</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1</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0</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0</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2</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0</v>
      </c>
      <c r="AO729" s="2" t="str">
        <f>INDEX(Sheet5!$B$2:$AG$33, MATCH(Table2[[#This Row],[AwayTeam]],Sheet5!$A$2:$A$33, 0), MATCH(Table2[[#This Row],[HomeTeam]],Sheet5!$A$2:$A$33, 0))</f>
        <v>1-1-0</v>
      </c>
      <c r="AP729" s="2" t="str">
        <f>INDEX(Sheet5!$B$2:$AG$33, MATCH(Table2[[#This Row],[HomeTeam]],Sheet5!$A$2:$A$33, 0), MATCH(Table2[[#This Row],[AwayTeam]],Sheet5!$A$2:$A$33, 0))</f>
        <v>1-1-0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0-0-1</v>
      </c>
      <c r="AP730" s="2" t="str">
        <f>INDEX(Sheet5!$B$2:$AG$33, MATCH(Table2[[#This Row],[HomeTeam]],Sheet5!$A$2:$A$33, 0), MATCH(Table2[[#This Row],[AwayTeam]],Sheet5!$A$2:$A$33, 0))</f>
        <v>1-0-0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0</v>
      </c>
      <c r="AO731" s="2" t="str">
        <f>INDEX(Sheet5!$B$2:$AG$33, MATCH(Table2[[#This Row],[AwayTeam]],Sheet5!$A$2:$A$33, 0), MATCH(Table2[[#This Row],[HomeTeam]],Sheet5!$A$2:$A$33, 0))</f>
        <v>1-1-0</v>
      </c>
      <c r="AP731" s="2" t="str">
        <f>INDEX(Sheet5!$B$2:$AG$33, MATCH(Table2[[#This Row],[HomeTeam]],Sheet5!$A$2:$A$33, 0), MATCH(Table2[[#This Row],[AwayTeam]],Sheet5!$A$2:$A$33, 0))</f>
        <v>1-1-0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2</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0</v>
      </c>
      <c r="AO734" s="2" t="str">
        <f>INDEX(Sheet5!$B$2:$AG$33, MATCH(Table2[[#This Row],[AwayTeam]],Sheet5!$A$2:$A$33, 0), MATCH(Table2[[#This Row],[HomeTeam]],Sheet5!$A$2:$A$33, 0))</f>
        <v>0-1-0</v>
      </c>
      <c r="AP734" s="2" t="str">
        <f>INDEX(Sheet5!$B$2:$AG$33, MATCH(Table2[[#This Row],[HomeTeam]],Sheet5!$A$2:$A$33, 0), MATCH(Table2[[#This Row],[AwayTeam]],Sheet5!$A$2:$A$33, 0))</f>
        <v>1-0-0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0</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2</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1</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1</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0</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0</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1</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0-2-0</v>
      </c>
      <c r="AP751" s="2" t="str">
        <f>INDEX(Sheet5!$B$2:$AG$33, MATCH(Table2[[#This Row],[HomeTeam]],Sheet5!$A$2:$A$33, 0), MATCH(Table2[[#This Row],[AwayTeam]],Sheet5!$A$2:$A$33, 0))</f>
        <v>2-0-0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1</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1-0-0</v>
      </c>
      <c r="AP756" s="2" t="str">
        <f>INDEX(Sheet5!$B$2:$AG$33, MATCH(Table2[[#This Row],[HomeTeam]],Sheet5!$A$2:$A$33, 0), MATCH(Table2[[#This Row],[AwayTeam]],Sheet5!$A$2:$A$33, 0))</f>
        <v>0-1-0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1</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0</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1</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0</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1</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1</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0</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2-0-1</v>
      </c>
      <c r="AP768" s="2" t="str">
        <f>INDEX(Sheet5!$B$2:$AG$33, MATCH(Table2[[#This Row],[HomeTeam]],Sheet5!$A$2:$A$33, 0), MATCH(Table2[[#This Row],[AwayTeam]],Sheet5!$A$2:$A$33, 0))</f>
        <v>1-2-0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1</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2</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0</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0</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0</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1</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0</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1</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1</v>
      </c>
      <c r="AO781" s="2" t="str">
        <f>INDEX(Sheet5!$B$2:$AG$33, MATCH(Table2[[#This Row],[AwayTeam]],Sheet5!$A$2:$A$33, 0), MATCH(Table2[[#This Row],[HomeTeam]],Sheet5!$A$2:$A$33, 0))</f>
        <v>2-0-0</v>
      </c>
      <c r="AP781" s="2" t="str">
        <f>INDEX(Sheet5!$B$2:$AG$33, MATCH(Table2[[#This Row],[HomeTeam]],Sheet5!$A$2:$A$33, 0), MATCH(Table2[[#This Row],[AwayTeam]],Sheet5!$A$2:$A$33, 0))</f>
        <v>0-1-1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2</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0</v>
      </c>
      <c r="AO783" s="2" t="str">
        <f>INDEX(Sheet5!$B$2:$AG$33, MATCH(Table2[[#This Row],[AwayTeam]],Sheet5!$A$2:$A$33, 0), MATCH(Table2[[#This Row],[HomeTeam]],Sheet5!$A$2:$A$33, 0))</f>
        <v>1-1-0</v>
      </c>
      <c r="AP783" s="2" t="str">
        <f>INDEX(Sheet5!$B$2:$AG$33, MATCH(Table2[[#This Row],[HomeTeam]],Sheet5!$A$2:$A$33, 0), MATCH(Table2[[#This Row],[AwayTeam]],Sheet5!$A$2:$A$33, 0))</f>
        <v>1-1-0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t="s">
        <v>40</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0</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1</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896</v>
      </c>
      <c r="D787" s="2" t="s">
        <v>44</v>
      </c>
      <c r="E787" s="2" t="s">
        <v>33</v>
      </c>
      <c r="F787" s="2">
        <v>5</v>
      </c>
      <c r="G787" s="2">
        <v>3</v>
      </c>
      <c r="H787" s="2" t="str">
        <f t="shared" si="64"/>
        <v>CAR</v>
      </c>
      <c r="I787" s="2" t="s">
        <v>40</v>
      </c>
      <c r="J787" s="2">
        <v>2</v>
      </c>
      <c r="K787" s="2">
        <v>3</v>
      </c>
      <c r="L787" s="2" t="str">
        <f t="shared" si="65"/>
        <v>NYI</v>
      </c>
      <c r="M787" s="2" t="s">
        <v>77</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897</v>
      </c>
      <c r="D788" s="2" t="s">
        <v>46</v>
      </c>
      <c r="E788" s="2" t="s">
        <v>25</v>
      </c>
      <c r="F788" s="2">
        <v>4</v>
      </c>
      <c r="G788" s="2">
        <v>3</v>
      </c>
      <c r="H788" s="2" t="str">
        <f t="shared" si="64"/>
        <v>WSH</v>
      </c>
      <c r="I788" s="2" t="s">
        <v>40</v>
      </c>
      <c r="J788" s="2">
        <v>1</v>
      </c>
      <c r="K788" s="2">
        <v>2</v>
      </c>
      <c r="L788" s="2" t="str">
        <f t="shared" si="65"/>
        <v>VAN</v>
      </c>
      <c r="M788" s="2" t="s">
        <v>40</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898</v>
      </c>
      <c r="D789" s="2" t="s">
        <v>35</v>
      </c>
      <c r="E789" s="2" t="s">
        <v>47</v>
      </c>
      <c r="F789" s="2">
        <v>5</v>
      </c>
      <c r="G789" s="2">
        <v>2</v>
      </c>
      <c r="H789" s="2" t="str">
        <f t="shared" si="64"/>
        <v>NSH</v>
      </c>
      <c r="I789" s="2" t="s">
        <v>40</v>
      </c>
      <c r="J789" s="2">
        <v>2</v>
      </c>
      <c r="K789" s="2">
        <v>5</v>
      </c>
      <c r="L789" s="2" t="str">
        <f t="shared" si="65"/>
        <v>ANA</v>
      </c>
      <c r="M789" s="2" t="s">
        <v>40</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899</v>
      </c>
      <c r="D790" s="3" t="s">
        <v>14</v>
      </c>
      <c r="E790" s="3" t="s">
        <v>38</v>
      </c>
      <c r="F790" s="3">
        <v>4</v>
      </c>
      <c r="G790" s="3">
        <v>2</v>
      </c>
      <c r="H790" s="3" t="str">
        <f t="shared" si="64"/>
        <v>FLA</v>
      </c>
      <c r="I790" s="3" t="s">
        <v>40</v>
      </c>
      <c r="J790" s="3">
        <v>7</v>
      </c>
      <c r="K790" s="3">
        <v>2</v>
      </c>
      <c r="L790" s="3" t="str">
        <f t="shared" si="65"/>
        <v>FLA</v>
      </c>
      <c r="M790" s="3" t="s">
        <v>40</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0</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900</v>
      </c>
      <c r="D791" s="2" t="s">
        <v>26</v>
      </c>
      <c r="E791" s="2" t="s">
        <v>20</v>
      </c>
      <c r="F791" s="2">
        <v>4</v>
      </c>
      <c r="G791" s="2">
        <v>3</v>
      </c>
      <c r="H791" s="2" t="str">
        <f t="shared" si="64"/>
        <v>COL</v>
      </c>
      <c r="I791" s="2" t="s">
        <v>77</v>
      </c>
      <c r="J791" s="2">
        <v>5</v>
      </c>
      <c r="K791" s="2">
        <v>4</v>
      </c>
      <c r="L791" s="2" t="str">
        <f t="shared" si="65"/>
        <v>COL</v>
      </c>
      <c r="M791" s="2" t="s">
        <v>40</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0</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901</v>
      </c>
      <c r="D792" s="2" t="s">
        <v>15</v>
      </c>
      <c r="E792" s="2" t="s">
        <v>30</v>
      </c>
      <c r="F792" s="2">
        <v>3</v>
      </c>
      <c r="G792" s="2">
        <v>2</v>
      </c>
      <c r="H792" s="2" t="str">
        <f t="shared" si="64"/>
        <v>UTA</v>
      </c>
      <c r="I792" s="2" t="s">
        <v>40</v>
      </c>
      <c r="J792" s="2">
        <v>1</v>
      </c>
      <c r="K792" s="2">
        <v>3</v>
      </c>
      <c r="L792" s="2" t="str">
        <f t="shared" si="65"/>
        <v>OTT</v>
      </c>
      <c r="M792" s="2" t="s">
        <v>40</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1</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902</v>
      </c>
      <c r="D793" s="2" t="s">
        <v>24</v>
      </c>
      <c r="E793" s="2" t="s">
        <v>22</v>
      </c>
      <c r="F793" s="2">
        <v>4</v>
      </c>
      <c r="G793" s="2">
        <v>3</v>
      </c>
      <c r="H793" s="2" t="str">
        <f t="shared" si="64"/>
        <v>CGY</v>
      </c>
      <c r="I793" s="2" t="s">
        <v>77</v>
      </c>
      <c r="J793" s="2">
        <v>2</v>
      </c>
      <c r="K793" s="2">
        <v>5</v>
      </c>
      <c r="L793" s="2" t="str">
        <f t="shared" si="65"/>
        <v>WPG</v>
      </c>
      <c r="M793" s="2" t="s">
        <v>40</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2</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903</v>
      </c>
      <c r="D794" s="2" t="s">
        <v>37</v>
      </c>
      <c r="E794" s="2" t="s">
        <v>17</v>
      </c>
      <c r="F794" s="2">
        <v>4</v>
      </c>
      <c r="G794" s="2">
        <v>3</v>
      </c>
      <c r="H794" s="2" t="str">
        <f t="shared" si="64"/>
        <v>MIN</v>
      </c>
      <c r="I794" s="2" t="s">
        <v>40</v>
      </c>
      <c r="J794" s="2">
        <v>4</v>
      </c>
      <c r="K794" s="2">
        <v>2</v>
      </c>
      <c r="L794" s="2" t="str">
        <f t="shared" si="65"/>
        <v>MIN</v>
      </c>
      <c r="M794" s="2" t="s">
        <v>40</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904</v>
      </c>
      <c r="D795" s="3" t="s">
        <v>14</v>
      </c>
      <c r="E795" s="3" t="s">
        <v>27</v>
      </c>
      <c r="F795" s="3">
        <v>4</v>
      </c>
      <c r="G795" s="3">
        <v>3</v>
      </c>
      <c r="H795" s="3" t="str">
        <f t="shared" si="64"/>
        <v>FLA</v>
      </c>
      <c r="I795" s="3" t="s">
        <v>40</v>
      </c>
      <c r="J795" s="3">
        <v>1</v>
      </c>
      <c r="K795" s="3">
        <v>4</v>
      </c>
      <c r="L795" s="2" t="str">
        <f t="shared" si="65"/>
        <v>VGK</v>
      </c>
      <c r="M795" s="3" t="s">
        <v>40</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0</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905</v>
      </c>
      <c r="D796" s="2" t="s">
        <v>28</v>
      </c>
      <c r="E796" s="2" t="s">
        <v>31</v>
      </c>
      <c r="F796" s="2">
        <v>2</v>
      </c>
      <c r="G796" s="2">
        <v>3</v>
      </c>
      <c r="H796" s="2" t="str">
        <f t="shared" si="64"/>
        <v>DET</v>
      </c>
      <c r="I796" s="2" t="s">
        <v>77</v>
      </c>
      <c r="J796" s="2">
        <v>2</v>
      </c>
      <c r="K796" s="2">
        <v>5</v>
      </c>
      <c r="L796" s="13" t="str">
        <f t="shared" si="65"/>
        <v>DET</v>
      </c>
      <c r="M796" s="2" t="s">
        <v>40</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906</v>
      </c>
      <c r="D797" s="2" t="s">
        <v>32</v>
      </c>
      <c r="E797" s="2" t="s">
        <v>45</v>
      </c>
      <c r="F797" s="2">
        <v>4</v>
      </c>
      <c r="G797" s="2">
        <v>2</v>
      </c>
      <c r="H797" s="2" t="str">
        <f t="shared" si="64"/>
        <v>NJD</v>
      </c>
      <c r="I797" s="2" t="s">
        <v>40</v>
      </c>
      <c r="J797" s="2">
        <v>2</v>
      </c>
      <c r="K797" s="2">
        <v>4</v>
      </c>
      <c r="L797" s="2" t="str">
        <f t="shared" si="65"/>
        <v>PHI</v>
      </c>
      <c r="M797" s="2" t="s">
        <v>40</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907</v>
      </c>
      <c r="D798" s="2" t="s">
        <v>25</v>
      </c>
      <c r="E798" s="2" t="s">
        <v>13</v>
      </c>
      <c r="F798" s="2">
        <v>2</v>
      </c>
      <c r="G798" s="2">
        <v>4</v>
      </c>
      <c r="H798" s="2" t="str">
        <f t="shared" si="64"/>
        <v>STL</v>
      </c>
      <c r="I798" s="2" t="s">
        <v>40</v>
      </c>
      <c r="J798" s="2">
        <v>5</v>
      </c>
      <c r="K798" s="2">
        <v>2</v>
      </c>
      <c r="L798" s="2" t="str">
        <f t="shared" si="65"/>
        <v>VAN</v>
      </c>
      <c r="M798" s="2" t="s">
        <v>40</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908</v>
      </c>
      <c r="D799" s="2" t="s">
        <v>12</v>
      </c>
      <c r="E799" s="2" t="s">
        <v>23</v>
      </c>
      <c r="F799" s="2">
        <v>2</v>
      </c>
      <c r="G799" s="2">
        <v>4</v>
      </c>
      <c r="H799" s="2" t="str">
        <f t="shared" si="64"/>
        <v>EDM</v>
      </c>
      <c r="I799" s="2" t="s">
        <v>40</v>
      </c>
      <c r="J799" s="2">
        <v>2</v>
      </c>
      <c r="K799" s="2">
        <v>4</v>
      </c>
      <c r="L799" s="2" t="str">
        <f t="shared" si="65"/>
        <v>EDM</v>
      </c>
      <c r="M799" s="2" t="s">
        <v>40</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1</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909</v>
      </c>
      <c r="D800" s="3" t="s">
        <v>21</v>
      </c>
      <c r="E800" s="3" t="s">
        <v>38</v>
      </c>
      <c r="F800" s="3">
        <v>4</v>
      </c>
      <c r="G800" s="3">
        <v>3</v>
      </c>
      <c r="H800" s="3" t="str">
        <f t="shared" si="64"/>
        <v>PIT</v>
      </c>
      <c r="I800" s="3" t="s">
        <v>40</v>
      </c>
      <c r="J800" s="3">
        <v>1</v>
      </c>
      <c r="K800" s="3">
        <v>2</v>
      </c>
      <c r="L800" s="2" t="str">
        <f t="shared" si="65"/>
        <v>SJS</v>
      </c>
      <c r="M800" s="3" t="s">
        <v>40</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910</v>
      </c>
      <c r="D801" s="2" t="s">
        <v>16</v>
      </c>
      <c r="E801" s="2" t="s">
        <v>29</v>
      </c>
      <c r="F801" s="2">
        <v>4</v>
      </c>
      <c r="G801" s="2">
        <v>3</v>
      </c>
      <c r="H801" s="2" t="str">
        <f t="shared" si="64"/>
        <v>BOS</v>
      </c>
      <c r="I801" s="2" t="s">
        <v>77</v>
      </c>
      <c r="J801" s="2">
        <v>2</v>
      </c>
      <c r="K801" s="2">
        <v>7</v>
      </c>
      <c r="L801" s="13" t="str">
        <f t="shared" si="65"/>
        <v>BUF</v>
      </c>
      <c r="M801" s="2" t="s">
        <v>40</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911</v>
      </c>
      <c r="D802" s="2" t="s">
        <v>22</v>
      </c>
      <c r="E802" s="2" t="s">
        <v>19</v>
      </c>
      <c r="F802" s="2">
        <v>4</v>
      </c>
      <c r="G802" s="2">
        <v>3</v>
      </c>
      <c r="H802" s="2" t="str">
        <f t="shared" si="64"/>
        <v>WPG</v>
      </c>
      <c r="I802" s="2" t="s">
        <v>77</v>
      </c>
      <c r="J802" s="2">
        <v>4</v>
      </c>
      <c r="K802" s="2">
        <v>1</v>
      </c>
      <c r="L802" s="2" t="str">
        <f t="shared" si="65"/>
        <v>WPG</v>
      </c>
      <c r="M802" s="2" t="s">
        <v>40</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2</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912</v>
      </c>
      <c r="D803" s="2" t="s">
        <v>17</v>
      </c>
      <c r="E803" s="2" t="s">
        <v>43</v>
      </c>
      <c r="F803" s="2">
        <v>2</v>
      </c>
      <c r="G803" s="2">
        <v>4</v>
      </c>
      <c r="H803" s="2" t="str">
        <f t="shared" si="64"/>
        <v>TBL</v>
      </c>
      <c r="I803" s="2" t="s">
        <v>40</v>
      </c>
      <c r="J803" s="2">
        <v>4</v>
      </c>
      <c r="K803" s="2">
        <v>1</v>
      </c>
      <c r="L803" s="2" t="str">
        <f t="shared" si="65"/>
        <v>CHI</v>
      </c>
      <c r="M803" s="2" t="s">
        <v>40</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0</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913</v>
      </c>
      <c r="D804" s="2" t="s">
        <v>44</v>
      </c>
      <c r="E804" s="2" t="s">
        <v>20</v>
      </c>
      <c r="F804" s="2">
        <v>3</v>
      </c>
      <c r="G804" s="2">
        <v>4</v>
      </c>
      <c r="H804" s="2" t="str">
        <f t="shared" si="64"/>
        <v>NYR</v>
      </c>
      <c r="I804" s="2" t="s">
        <v>77</v>
      </c>
      <c r="J804" s="2">
        <v>4</v>
      </c>
      <c r="K804" s="2">
        <v>0</v>
      </c>
      <c r="L804" s="2" t="str">
        <f t="shared" si="65"/>
        <v>CAR</v>
      </c>
      <c r="M804" s="2" t="s">
        <v>40</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914</v>
      </c>
      <c r="D805" s="2" t="s">
        <v>26</v>
      </c>
      <c r="E805" s="2" t="s">
        <v>33</v>
      </c>
      <c r="F805" s="2">
        <v>5</v>
      </c>
      <c r="G805" s="2">
        <v>2</v>
      </c>
      <c r="H805" s="2" t="str">
        <f t="shared" si="64"/>
        <v>COL</v>
      </c>
      <c r="I805" s="2" t="s">
        <v>40</v>
      </c>
      <c r="J805" s="2">
        <v>2</v>
      </c>
      <c r="K805" s="2">
        <v>5</v>
      </c>
      <c r="L805" s="2" t="str">
        <f t="shared" si="65"/>
        <v>NYI</v>
      </c>
      <c r="M805" s="2" t="s">
        <v>40</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0</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915</v>
      </c>
      <c r="D806" s="2" t="s">
        <v>46</v>
      </c>
      <c r="E806" s="2" t="s">
        <v>24</v>
      </c>
      <c r="F806" s="2">
        <v>2</v>
      </c>
      <c r="G806" s="2">
        <v>3</v>
      </c>
      <c r="H806" s="2" t="str">
        <f t="shared" si="64"/>
        <v>CGY</v>
      </c>
      <c r="I806" s="2" t="s">
        <v>77</v>
      </c>
      <c r="J806" s="2">
        <v>3</v>
      </c>
      <c r="K806" s="2">
        <v>1</v>
      </c>
      <c r="L806" s="2" t="str">
        <f t="shared" si="65"/>
        <v>WSH</v>
      </c>
      <c r="M806" s="2" t="s">
        <v>40</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1-0-0</v>
      </c>
      <c r="AP806" s="2" t="str">
        <f>INDEX(Sheet5!$B$2:$AG$33, MATCH(Table2[[#This Row],[HomeTeam]],Sheet5!$A$2:$A$33, 0), MATCH(Table2[[#This Row],[AwayTeam]],Sheet5!$A$2:$A$33, 0))</f>
        <v>0-1-0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916</v>
      </c>
      <c r="D807" s="2" t="s">
        <v>34</v>
      </c>
      <c r="E807" s="2" t="s">
        <v>27</v>
      </c>
      <c r="F807" s="2">
        <v>3</v>
      </c>
      <c r="G807" s="2">
        <v>4</v>
      </c>
      <c r="H807" s="2" t="str">
        <f t="shared" si="64"/>
        <v>VGK</v>
      </c>
      <c r="I807" s="2" t="s">
        <v>40</v>
      </c>
      <c r="J807" s="2">
        <v>4</v>
      </c>
      <c r="K807" s="2">
        <v>3</v>
      </c>
      <c r="L807" s="2" t="str">
        <f t="shared" si="65"/>
        <v>DAL</v>
      </c>
      <c r="M807" s="2" t="s">
        <v>77</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0</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917</v>
      </c>
      <c r="D808" s="3" t="s">
        <v>47</v>
      </c>
      <c r="E808" s="3" t="s">
        <v>12</v>
      </c>
      <c r="F808" s="3">
        <v>3</v>
      </c>
      <c r="G808" s="3">
        <v>4</v>
      </c>
      <c r="H808" s="3" t="str">
        <f t="shared" si="64"/>
        <v>SEA</v>
      </c>
      <c r="I808" s="3" t="s">
        <v>40</v>
      </c>
      <c r="J808" s="3">
        <v>6</v>
      </c>
      <c r="K808" s="3">
        <v>4</v>
      </c>
      <c r="L808" s="2" t="str">
        <f t="shared" si="65"/>
        <v>ANA</v>
      </c>
      <c r="M808" s="3" t="s">
        <v>40</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918</v>
      </c>
      <c r="D809" s="2" t="s">
        <v>37</v>
      </c>
      <c r="E809" s="2" t="s">
        <v>18</v>
      </c>
      <c r="F809" s="2">
        <v>2</v>
      </c>
      <c r="G809" s="2">
        <v>4</v>
      </c>
      <c r="H809" s="2" t="str">
        <f t="shared" si="64"/>
        <v>TOR</v>
      </c>
      <c r="I809" s="2" t="s">
        <v>40</v>
      </c>
      <c r="J809" s="2">
        <v>3</v>
      </c>
      <c r="K809" s="2">
        <v>1</v>
      </c>
      <c r="L809" s="13" t="str">
        <f t="shared" si="65"/>
        <v>MIN</v>
      </c>
      <c r="M809" s="2" t="s">
        <v>40</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1</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919</v>
      </c>
      <c r="D810" s="2" t="s">
        <v>28</v>
      </c>
      <c r="E810" s="2" t="s">
        <v>14</v>
      </c>
      <c r="F810" s="2">
        <v>2</v>
      </c>
      <c r="G810" s="2">
        <v>3</v>
      </c>
      <c r="H810" s="2" t="str">
        <f t="shared" si="64"/>
        <v>FLA</v>
      </c>
      <c r="I810" s="2" t="s">
        <v>40</v>
      </c>
      <c r="J810" s="2">
        <v>0</v>
      </c>
      <c r="K810" s="2">
        <v>3</v>
      </c>
      <c r="L810" s="2" t="str">
        <f t="shared" si="65"/>
        <v>FLA</v>
      </c>
      <c r="M810" s="2" t="s">
        <v>40</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0</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920</v>
      </c>
      <c r="D811" s="2" t="s">
        <v>45</v>
      </c>
      <c r="E811" s="2" t="s">
        <v>32</v>
      </c>
      <c r="F811" s="2">
        <v>2</v>
      </c>
      <c r="G811" s="2">
        <v>4</v>
      </c>
      <c r="H811" s="2" t="str">
        <f t="shared" si="64"/>
        <v>NJD</v>
      </c>
      <c r="I811" s="2" t="s">
        <v>40</v>
      </c>
      <c r="J811" s="2">
        <v>0</v>
      </c>
      <c r="K811" s="2">
        <v>5</v>
      </c>
      <c r="L811" s="2" t="str">
        <f t="shared" si="65"/>
        <v>NJD</v>
      </c>
      <c r="M811" s="2" t="s">
        <v>40</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921</v>
      </c>
      <c r="D812" s="2" t="s">
        <v>25</v>
      </c>
      <c r="E812" s="2" t="s">
        <v>35</v>
      </c>
      <c r="F812" s="2">
        <v>2</v>
      </c>
      <c r="G812" s="2">
        <v>4</v>
      </c>
      <c r="H812" s="2" t="str">
        <f t="shared" si="64"/>
        <v>NSH</v>
      </c>
      <c r="I812" s="2" t="s">
        <v>40</v>
      </c>
      <c r="J812" s="2">
        <v>3</v>
      </c>
      <c r="K812" s="2">
        <v>1</v>
      </c>
      <c r="L812" s="2" t="str">
        <f t="shared" si="65"/>
        <v>VAN</v>
      </c>
      <c r="M812" s="2" t="s">
        <v>40</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1</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922</v>
      </c>
      <c r="D813" s="3" t="s">
        <v>21</v>
      </c>
      <c r="E813" s="3" t="s">
        <v>15</v>
      </c>
      <c r="F813" s="3">
        <v>4</v>
      </c>
      <c r="G813" s="3">
        <v>3</v>
      </c>
      <c r="H813" s="3" t="str">
        <f t="shared" si="64"/>
        <v>PIT</v>
      </c>
      <c r="I813" s="3" t="s">
        <v>40</v>
      </c>
      <c r="J813" s="3">
        <v>3</v>
      </c>
      <c r="K813" s="3">
        <v>2</v>
      </c>
      <c r="L813" s="2" t="str">
        <f t="shared" si="65"/>
        <v>PIT</v>
      </c>
      <c r="M813" s="3" t="s">
        <v>77</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923</v>
      </c>
      <c r="D814" s="2" t="s">
        <v>22</v>
      </c>
      <c r="E814" s="2" t="s">
        <v>16</v>
      </c>
      <c r="F814" s="2">
        <v>5</v>
      </c>
      <c r="G814" s="2">
        <v>2</v>
      </c>
      <c r="H814" s="2" t="str">
        <f t="shared" si="64"/>
        <v>WPG</v>
      </c>
      <c r="I814" s="2" t="s">
        <v>40</v>
      </c>
      <c r="J814" s="2">
        <v>6</v>
      </c>
      <c r="K814" s="2">
        <v>2</v>
      </c>
      <c r="L814" s="13" t="str">
        <f t="shared" si="65"/>
        <v>WPG</v>
      </c>
      <c r="M814" s="2" t="s">
        <v>40</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1</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924</v>
      </c>
      <c r="D815" s="2" t="s">
        <v>37</v>
      </c>
      <c r="E815" s="2" t="s">
        <v>19</v>
      </c>
      <c r="F815" s="2">
        <v>4</v>
      </c>
      <c r="G815" s="2">
        <v>3</v>
      </c>
      <c r="H815" s="2" t="str">
        <f t="shared" si="64"/>
        <v>MIN</v>
      </c>
      <c r="I815" s="2" t="s">
        <v>40</v>
      </c>
      <c r="J815" s="2">
        <v>4</v>
      </c>
      <c r="K815" s="2">
        <v>0</v>
      </c>
      <c r="L815" s="2" t="str">
        <f t="shared" si="65"/>
        <v>MIN</v>
      </c>
      <c r="M815" s="2" t="s">
        <v>40</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1777</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1</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925</v>
      </c>
      <c r="D816" s="2" t="s">
        <v>46</v>
      </c>
      <c r="E816" s="2" t="s">
        <v>30</v>
      </c>
      <c r="F816" s="2">
        <v>3</v>
      </c>
      <c r="G816" s="2">
        <v>2</v>
      </c>
      <c r="H816" s="2" t="str">
        <f t="shared" si="64"/>
        <v>WSH</v>
      </c>
      <c r="I816" s="2" t="s">
        <v>40</v>
      </c>
      <c r="J816" s="2">
        <v>4</v>
      </c>
      <c r="K816" s="2">
        <v>5</v>
      </c>
      <c r="L816" s="2" t="str">
        <f t="shared" si="65"/>
        <v>OTT</v>
      </c>
      <c r="M816" s="2" t="s">
        <v>77</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1776</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926</v>
      </c>
      <c r="D817" s="2" t="s">
        <v>28</v>
      </c>
      <c r="E817" s="2" t="s">
        <v>43</v>
      </c>
      <c r="F817" s="2">
        <v>4</v>
      </c>
      <c r="G817" s="2">
        <v>3</v>
      </c>
      <c r="H817" s="2" t="str">
        <f t="shared" si="64"/>
        <v>LAK</v>
      </c>
      <c r="I817" s="2" t="s">
        <v>77</v>
      </c>
      <c r="J817" s="2">
        <v>0</v>
      </c>
      <c r="K817" s="2">
        <v>3</v>
      </c>
      <c r="L817" s="2" t="str">
        <f t="shared" si="65"/>
        <v>TBL</v>
      </c>
      <c r="M817" s="2" t="s">
        <v>40</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0</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928</v>
      </c>
      <c r="D818" s="2" t="s">
        <v>33</v>
      </c>
      <c r="E818" s="2" t="s">
        <v>45</v>
      </c>
      <c r="F818" s="2">
        <v>3</v>
      </c>
      <c r="G818" s="2">
        <v>4</v>
      </c>
      <c r="H818" s="2" t="str">
        <f t="shared" si="64"/>
        <v>PHI</v>
      </c>
      <c r="I818" s="2" t="s">
        <v>40</v>
      </c>
      <c r="J818" s="2">
        <v>3</v>
      </c>
      <c r="K818" s="2">
        <v>0</v>
      </c>
      <c r="L818" s="2" t="str">
        <f t="shared" si="65"/>
        <v>NYI</v>
      </c>
      <c r="M818" s="2" t="s">
        <v>40</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927</v>
      </c>
      <c r="D819" s="2" t="s">
        <v>17</v>
      </c>
      <c r="E819" s="2" t="s">
        <v>44</v>
      </c>
      <c r="F819" s="2">
        <v>2</v>
      </c>
      <c r="G819" s="2">
        <v>4</v>
      </c>
      <c r="H819" s="2" t="str">
        <f t="shared" si="64"/>
        <v>CAR</v>
      </c>
      <c r="I819" s="2" t="s">
        <v>40</v>
      </c>
      <c r="J819" s="2">
        <v>2</v>
      </c>
      <c r="K819" s="2">
        <v>3</v>
      </c>
      <c r="L819" s="2" t="str">
        <f t="shared" si="65"/>
        <v>CAR</v>
      </c>
      <c r="M819" s="2" t="s">
        <v>40</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929</v>
      </c>
      <c r="D820" s="2" t="s">
        <v>47</v>
      </c>
      <c r="E820" s="2" t="s">
        <v>24</v>
      </c>
      <c r="F820" s="2">
        <v>2</v>
      </c>
      <c r="G820" s="2">
        <v>3</v>
      </c>
      <c r="H820" s="2" t="str">
        <f t="shared" si="64"/>
        <v>CGY</v>
      </c>
      <c r="I820" s="2" t="s">
        <v>39</v>
      </c>
      <c r="J820" s="2">
        <v>1</v>
      </c>
      <c r="K820" s="2">
        <v>4</v>
      </c>
      <c r="L820" s="2" t="str">
        <f t="shared" si="65"/>
        <v>CGY</v>
      </c>
      <c r="M820" s="2" t="s">
        <v>40</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1</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930</v>
      </c>
      <c r="D821" s="2" t="s">
        <v>31</v>
      </c>
      <c r="E821" s="2" t="s">
        <v>23</v>
      </c>
      <c r="F821" s="2">
        <v>2</v>
      </c>
      <c r="G821" s="2">
        <v>5</v>
      </c>
      <c r="H821" s="2" t="str">
        <f t="shared" si="64"/>
        <v>EDM</v>
      </c>
      <c r="I821" s="2" t="s">
        <v>40</v>
      </c>
      <c r="J821" s="2">
        <v>3</v>
      </c>
      <c r="K821" s="2">
        <v>2</v>
      </c>
      <c r="L821" s="2" t="str">
        <f t="shared" si="65"/>
        <v>DET</v>
      </c>
      <c r="M821" s="2" t="s">
        <v>39</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1</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931</v>
      </c>
      <c r="D822" s="2" t="s">
        <v>36</v>
      </c>
      <c r="E822" s="2" t="s">
        <v>27</v>
      </c>
      <c r="F822" s="2">
        <v>3</v>
      </c>
      <c r="G822" s="2">
        <v>5</v>
      </c>
      <c r="H822" s="2" t="str">
        <f t="shared" si="64"/>
        <v>VGK</v>
      </c>
      <c r="I822" s="2" t="s">
        <v>40</v>
      </c>
      <c r="J822" s="2">
        <v>2</v>
      </c>
      <c r="K822" s="2">
        <v>1</v>
      </c>
      <c r="L822" s="2" t="str">
        <f t="shared" si="65"/>
        <v>CBJ</v>
      </c>
      <c r="M822" s="2" t="s">
        <v>77</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0</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932</v>
      </c>
      <c r="D823" s="3" t="s">
        <v>38</v>
      </c>
      <c r="E823" s="3" t="s">
        <v>12</v>
      </c>
      <c r="F823" s="3">
        <v>3</v>
      </c>
      <c r="G823" s="3">
        <v>4</v>
      </c>
      <c r="H823" s="3" t="str">
        <f t="shared" si="64"/>
        <v>SEA</v>
      </c>
      <c r="I823" s="3" t="s">
        <v>77</v>
      </c>
      <c r="J823" s="3">
        <v>2</v>
      </c>
      <c r="K823" s="3">
        <v>6</v>
      </c>
      <c r="L823" s="2" t="str">
        <f t="shared" si="65"/>
        <v>SEA</v>
      </c>
      <c r="M823" s="3" t="s">
        <v>40</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933</v>
      </c>
      <c r="D824" s="2" t="s">
        <v>35</v>
      </c>
      <c r="E824" s="2" t="s">
        <v>29</v>
      </c>
      <c r="F824" s="2">
        <v>3</v>
      </c>
      <c r="G824" s="2">
        <v>5</v>
      </c>
      <c r="H824" s="2" t="str">
        <f t="shared" si="64"/>
        <v>BUF</v>
      </c>
      <c r="I824" s="2" t="s">
        <v>40</v>
      </c>
      <c r="J824" s="2">
        <v>3</v>
      </c>
      <c r="K824" s="2">
        <v>4</v>
      </c>
      <c r="L824" s="13" t="str">
        <f t="shared" si="65"/>
        <v>BUF</v>
      </c>
      <c r="M824" s="2" t="s">
        <v>40</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0-1-0</v>
      </c>
      <c r="AP824" s="2" t="str">
        <f>INDEX(Sheet5!$B$2:$AG$33, MATCH(Table2[[#This Row],[HomeTeam]],Sheet5!$A$2:$A$33, 0), MATCH(Table2[[#This Row],[AwayTeam]],Sheet5!$A$2:$A$33, 0))</f>
        <v>1-0-0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934</v>
      </c>
      <c r="D825" s="2" t="s">
        <v>25</v>
      </c>
      <c r="E825" s="2" t="s">
        <v>34</v>
      </c>
      <c r="F825" s="2">
        <v>2</v>
      </c>
      <c r="G825" s="2">
        <v>5</v>
      </c>
      <c r="H825" s="2" t="str">
        <f t="shared" si="64"/>
        <v>DAL</v>
      </c>
      <c r="I825" s="2" t="s">
        <v>40</v>
      </c>
      <c r="J825" s="2">
        <v>3</v>
      </c>
      <c r="K825" s="2">
        <v>5</v>
      </c>
      <c r="L825" s="2" t="str">
        <f t="shared" si="65"/>
        <v>DAL</v>
      </c>
      <c r="M825" s="2" t="s">
        <v>40</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1</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935</v>
      </c>
      <c r="D826" s="2" t="s">
        <v>13</v>
      </c>
      <c r="E826" s="2" t="s">
        <v>26</v>
      </c>
      <c r="F826" s="2">
        <v>3</v>
      </c>
      <c r="G826" s="2">
        <v>4</v>
      </c>
      <c r="H826" s="2" t="str">
        <f t="shared" si="64"/>
        <v>COL</v>
      </c>
      <c r="I826" s="2" t="s">
        <v>40</v>
      </c>
      <c r="J826" s="2">
        <v>0</v>
      </c>
      <c r="K826" s="2">
        <v>5</v>
      </c>
      <c r="L826" s="2" t="str">
        <f t="shared" si="65"/>
        <v>COL</v>
      </c>
      <c r="M826" s="2" t="s">
        <v>40</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0</v>
      </c>
      <c r="AO826" s="2" t="str">
        <f>INDEX(Sheet5!$B$2:$AG$33, MATCH(Table2[[#This Row],[AwayTeam]],Sheet5!$A$2:$A$33, 0), MATCH(Table2[[#This Row],[HomeTeam]],Sheet5!$A$2:$A$33, 0))</f>
        <v>0-1-0</v>
      </c>
      <c r="AP826" s="2" t="str">
        <f>INDEX(Sheet5!$B$2:$AG$33, MATCH(Table2[[#This Row],[HomeTeam]],Sheet5!$A$2:$A$33, 0), MATCH(Table2[[#This Row],[AwayTeam]],Sheet5!$A$2:$A$33, 0))</f>
        <v>1-0-0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936</v>
      </c>
      <c r="D827" s="3" t="s">
        <v>36</v>
      </c>
      <c r="E827" s="3" t="s">
        <v>15</v>
      </c>
      <c r="F827" s="3">
        <v>5</v>
      </c>
      <c r="G827" s="3">
        <v>4</v>
      </c>
      <c r="H827" s="3" t="str">
        <f t="shared" si="64"/>
        <v>CBJ</v>
      </c>
      <c r="I827" s="3" t="s">
        <v>77</v>
      </c>
      <c r="J827" s="3">
        <v>3</v>
      </c>
      <c r="K827" s="3">
        <v>2</v>
      </c>
      <c r="L827" s="2" t="str">
        <f t="shared" si="65"/>
        <v>CBJ</v>
      </c>
      <c r="M827" s="3" t="s">
        <v>77</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1-0-0</v>
      </c>
      <c r="AP827" s="2" t="str">
        <f>INDEX(Sheet5!$B$2:$AG$33, MATCH(Table2[[#This Row],[HomeTeam]],Sheet5!$A$2:$A$33, 0), MATCH(Table2[[#This Row],[AwayTeam]],Sheet5!$A$2:$A$33, 0))</f>
        <v>0-0-1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937</v>
      </c>
      <c r="D828" s="2" t="s">
        <v>17</v>
      </c>
      <c r="E828" s="2" t="s">
        <v>14</v>
      </c>
      <c r="F828" s="2">
        <v>2</v>
      </c>
      <c r="G828" s="2">
        <v>4</v>
      </c>
      <c r="H828" s="2" t="str">
        <f t="shared" si="64"/>
        <v>FLA</v>
      </c>
      <c r="I828" s="2" t="s">
        <v>40</v>
      </c>
      <c r="J828" s="2">
        <v>1</v>
      </c>
      <c r="K828" s="2">
        <v>5</v>
      </c>
      <c r="L828" s="13" t="str">
        <f t="shared" si="65"/>
        <v>FLA</v>
      </c>
      <c r="M828" s="2" t="s">
        <v>40</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0</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938</v>
      </c>
      <c r="D829" s="2" t="s">
        <v>20</v>
      </c>
      <c r="E829" s="2" t="s">
        <v>16</v>
      </c>
      <c r="F829" s="2">
        <v>3</v>
      </c>
      <c r="G829" s="2">
        <v>2</v>
      </c>
      <c r="H829" s="2" t="str">
        <f t="shared" si="64"/>
        <v>NYR</v>
      </c>
      <c r="I829" s="2" t="s">
        <v>39</v>
      </c>
      <c r="J829" s="2">
        <v>3</v>
      </c>
      <c r="K829" s="2">
        <v>6</v>
      </c>
      <c r="L829" s="2" t="str">
        <f t="shared" si="65"/>
        <v>BOS</v>
      </c>
      <c r="M829" s="2" t="s">
        <v>40</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1-1-0</v>
      </c>
      <c r="AP829" s="2" t="str">
        <f>INDEX(Sheet5!$B$2:$AG$33, MATCH(Table2[[#This Row],[HomeTeam]],Sheet5!$A$2:$A$33, 0), MATCH(Table2[[#This Row],[AwayTeam]],Sheet5!$A$2:$A$33, 0))</f>
        <v>1-1-0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939</v>
      </c>
      <c r="D830" s="2" t="s">
        <v>37</v>
      </c>
      <c r="E830" s="2" t="s">
        <v>30</v>
      </c>
      <c r="F830" s="2">
        <v>4</v>
      </c>
      <c r="G830" s="2">
        <v>3</v>
      </c>
      <c r="H830" s="2" t="str">
        <f t="shared" si="64"/>
        <v>MIN</v>
      </c>
      <c r="I830" s="2" t="s">
        <v>39</v>
      </c>
      <c r="J830" s="2">
        <v>0</v>
      </c>
      <c r="K830" s="2">
        <v>6</v>
      </c>
      <c r="L830" s="2" t="str">
        <f t="shared" si="65"/>
        <v>OTT</v>
      </c>
      <c r="M830" s="2" t="s">
        <v>40</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1</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940</v>
      </c>
      <c r="D831" s="2" t="s">
        <v>33</v>
      </c>
      <c r="E831" s="2" t="s">
        <v>43</v>
      </c>
      <c r="F831" s="2">
        <v>2</v>
      </c>
      <c r="G831" s="2">
        <v>4</v>
      </c>
      <c r="H831" s="2" t="str">
        <f t="shared" si="64"/>
        <v>TBL</v>
      </c>
      <c r="I831" s="2" t="s">
        <v>40</v>
      </c>
      <c r="J831" s="2">
        <v>3</v>
      </c>
      <c r="K831" s="2">
        <v>2</v>
      </c>
      <c r="L831" s="2" t="str">
        <f t="shared" si="65"/>
        <v>NYI</v>
      </c>
      <c r="M831" s="2" t="s">
        <v>77</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0</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941</v>
      </c>
      <c r="D832" s="2" t="s">
        <v>35</v>
      </c>
      <c r="E832" s="2" t="s">
        <v>21</v>
      </c>
      <c r="F832" s="2">
        <v>3</v>
      </c>
      <c r="G832" s="2">
        <v>5</v>
      </c>
      <c r="H832" s="2" t="str">
        <f t="shared" si="64"/>
        <v>PIT</v>
      </c>
      <c r="I832" s="2" t="s">
        <v>40</v>
      </c>
      <c r="J832" s="2">
        <v>0</v>
      </c>
      <c r="K832" s="2">
        <v>3</v>
      </c>
      <c r="L832" s="2" t="str">
        <f t="shared" si="65"/>
        <v>PIT</v>
      </c>
      <c r="M832" s="2" t="s">
        <v>40</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942</v>
      </c>
      <c r="D833" s="2" t="s">
        <v>22</v>
      </c>
      <c r="E833" s="2" t="s">
        <v>46</v>
      </c>
      <c r="F833" s="2">
        <v>3</v>
      </c>
      <c r="G833" s="2">
        <v>2</v>
      </c>
      <c r="H833" s="2" t="str">
        <f t="shared" si="64"/>
        <v>WPG</v>
      </c>
      <c r="I833" s="2" t="s">
        <v>40</v>
      </c>
      <c r="J833" s="2">
        <v>5</v>
      </c>
      <c r="K833" s="2">
        <v>4</v>
      </c>
      <c r="L833" s="2" t="str">
        <f t="shared" si="65"/>
        <v>WPG</v>
      </c>
      <c r="M833" s="2" t="s">
        <v>77</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943</v>
      </c>
      <c r="D834" s="2" t="s">
        <v>28</v>
      </c>
      <c r="E834" s="2" t="s">
        <v>44</v>
      </c>
      <c r="F834" s="2">
        <v>3</v>
      </c>
      <c r="G834" s="2">
        <v>4</v>
      </c>
      <c r="H834" s="2" t="str">
        <f t="shared" si="64"/>
        <v>CAR</v>
      </c>
      <c r="I834" s="2" t="s">
        <v>40</v>
      </c>
      <c r="J834" s="2">
        <v>4</v>
      </c>
      <c r="K834" s="2">
        <v>2</v>
      </c>
      <c r="L834" s="2" t="str">
        <f t="shared" si="65"/>
        <v>LAK</v>
      </c>
      <c r="M834" s="2" t="s">
        <v>40</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944</v>
      </c>
      <c r="D835" s="2" t="s">
        <v>18</v>
      </c>
      <c r="E835" s="2" t="s">
        <v>23</v>
      </c>
      <c r="F835" s="2">
        <v>3</v>
      </c>
      <c r="G835" s="2">
        <v>5</v>
      </c>
      <c r="H835" s="2" t="str">
        <f t="shared" ref="H835:H898" si="69">IF(AND(ISBLANK($F835),ISBLANK($G835)),"_",IF($F835&gt;$G835,$D835,$E835))</f>
        <v>EDM</v>
      </c>
      <c r="I835" s="2" t="s">
        <v>40</v>
      </c>
      <c r="J835" s="2">
        <v>4</v>
      </c>
      <c r="K835" s="2">
        <v>3</v>
      </c>
      <c r="L835" s="2" t="str">
        <f t="shared" ref="L835:L898" si="70">IF(OR($J835=$K835,AND(ISBLANK($J835),ISBLANK($K835))),"_",IF($J835&gt;$K835,$D835,$E835))</f>
        <v>TOR</v>
      </c>
      <c r="M835" s="2" t="s">
        <v>40</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2</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945</v>
      </c>
      <c r="D836" s="3" t="s">
        <v>31</v>
      </c>
      <c r="E836" s="3" t="s">
        <v>24</v>
      </c>
      <c r="F836" s="3">
        <v>2</v>
      </c>
      <c r="G836" s="3">
        <v>4</v>
      </c>
      <c r="H836" s="3" t="str">
        <f t="shared" si="69"/>
        <v>CGY</v>
      </c>
      <c r="I836" s="3" t="s">
        <v>40</v>
      </c>
      <c r="J836" s="3">
        <v>3</v>
      </c>
      <c r="K836" s="3">
        <v>1</v>
      </c>
      <c r="L836" s="2" t="str">
        <f t="shared" si="70"/>
        <v>DET</v>
      </c>
      <c r="M836" s="3" t="s">
        <v>40</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1</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946</v>
      </c>
      <c r="D837" s="2" t="s">
        <v>32</v>
      </c>
      <c r="E837" s="2" t="s">
        <v>29</v>
      </c>
      <c r="F837" s="2">
        <v>5</v>
      </c>
      <c r="G837" s="2">
        <v>3</v>
      </c>
      <c r="H837" s="2" t="str">
        <f t="shared" si="69"/>
        <v>NJD</v>
      </c>
      <c r="I837" s="2" t="s">
        <v>40</v>
      </c>
      <c r="J837" s="2">
        <v>3</v>
      </c>
      <c r="K837" s="2">
        <v>4</v>
      </c>
      <c r="L837" s="13" t="str">
        <f t="shared" si="70"/>
        <v>BUF</v>
      </c>
      <c r="M837" s="2" t="s">
        <v>40</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947</v>
      </c>
      <c r="D838" s="2" t="s">
        <v>45</v>
      </c>
      <c r="E838" s="2" t="s">
        <v>26</v>
      </c>
      <c r="F838" s="2">
        <v>4</v>
      </c>
      <c r="G838" s="2">
        <v>3</v>
      </c>
      <c r="H838" s="2" t="str">
        <f t="shared" si="69"/>
        <v>PHI</v>
      </c>
      <c r="I838" s="2" t="s">
        <v>77</v>
      </c>
      <c r="J838" s="2">
        <v>0</v>
      </c>
      <c r="K838" s="2">
        <v>2</v>
      </c>
      <c r="L838" s="2" t="str">
        <f t="shared" si="70"/>
        <v>COL</v>
      </c>
      <c r="M838" s="2" t="s">
        <v>40</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0</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948</v>
      </c>
      <c r="D839" s="2" t="s">
        <v>19</v>
      </c>
      <c r="E839" s="2" t="s">
        <v>47</v>
      </c>
      <c r="F839" s="2">
        <v>1</v>
      </c>
      <c r="G839" s="2">
        <v>2</v>
      </c>
      <c r="H839" s="2" t="str">
        <f t="shared" si="69"/>
        <v>ANA</v>
      </c>
      <c r="I839" s="2" t="s">
        <v>77</v>
      </c>
      <c r="J839" s="2">
        <v>2</v>
      </c>
      <c r="K839" s="2">
        <v>3</v>
      </c>
      <c r="L839" s="2" t="str">
        <f t="shared" si="70"/>
        <v>ANA</v>
      </c>
      <c r="M839" s="2" t="s">
        <v>40</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1777</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1</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949</v>
      </c>
      <c r="D840" s="2" t="s">
        <v>33</v>
      </c>
      <c r="E840" s="2" t="s">
        <v>14</v>
      </c>
      <c r="F840" s="2">
        <v>1</v>
      </c>
      <c r="G840" s="2">
        <v>4</v>
      </c>
      <c r="H840" s="2" t="str">
        <f t="shared" si="69"/>
        <v>FLA</v>
      </c>
      <c r="I840" s="2" t="s">
        <v>40</v>
      </c>
      <c r="J840" s="2">
        <v>3</v>
      </c>
      <c r="K840" s="2">
        <v>6</v>
      </c>
      <c r="L840" s="2" t="str">
        <f t="shared" si="70"/>
        <v>FLA</v>
      </c>
      <c r="M840" s="2" t="s">
        <v>40</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0</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950</v>
      </c>
      <c r="D841" s="2" t="s">
        <v>27</v>
      </c>
      <c r="E841" s="2" t="s">
        <v>20</v>
      </c>
      <c r="F841" s="2">
        <v>4</v>
      </c>
      <c r="G841" s="2">
        <v>2</v>
      </c>
      <c r="H841" s="2" t="str">
        <f t="shared" si="69"/>
        <v>VGK</v>
      </c>
      <c r="I841" s="2" t="s">
        <v>40</v>
      </c>
      <c r="J841" s="2">
        <v>2</v>
      </c>
      <c r="K841" s="2">
        <v>4</v>
      </c>
      <c r="L841" s="2" t="str">
        <f t="shared" si="70"/>
        <v>NYR</v>
      </c>
      <c r="M841" s="2" t="s">
        <v>40</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1868</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0</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951</v>
      </c>
      <c r="D842" s="2" t="s">
        <v>36</v>
      </c>
      <c r="E842" s="2" t="s">
        <v>34</v>
      </c>
      <c r="F842" s="2">
        <v>2</v>
      </c>
      <c r="G842" s="2">
        <v>5</v>
      </c>
      <c r="H842" s="2" t="str">
        <f t="shared" si="69"/>
        <v>DAL</v>
      </c>
      <c r="I842" s="2" t="s">
        <v>40</v>
      </c>
      <c r="J842" s="2">
        <v>3</v>
      </c>
      <c r="K842" s="2">
        <v>5</v>
      </c>
      <c r="L842" s="2" t="str">
        <f t="shared" si="70"/>
        <v>DAL</v>
      </c>
      <c r="M842" s="2" t="s">
        <v>40</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0-1-0</v>
      </c>
      <c r="AP842" s="2" t="str">
        <f>INDEX(Sheet5!$B$2:$AG$33, MATCH(Table2[[#This Row],[HomeTeam]],Sheet5!$A$2:$A$33, 0), MATCH(Table2[[#This Row],[AwayTeam]],Sheet5!$A$2:$A$33, 0))</f>
        <v>1-0-0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952</v>
      </c>
      <c r="D843" s="2" t="s">
        <v>13</v>
      </c>
      <c r="E843" s="2" t="s">
        <v>15</v>
      </c>
      <c r="F843" s="2">
        <v>4</v>
      </c>
      <c r="G843" s="2">
        <v>3</v>
      </c>
      <c r="H843" s="2" t="str">
        <f t="shared" si="69"/>
        <v>STL</v>
      </c>
      <c r="I843" s="2" t="s">
        <v>40</v>
      </c>
      <c r="J843" s="2">
        <v>2</v>
      </c>
      <c r="K843" s="2">
        <v>1</v>
      </c>
      <c r="L843" s="2" t="str">
        <f t="shared" si="70"/>
        <v>STL</v>
      </c>
      <c r="M843" s="2" t="s">
        <v>40</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0</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953</v>
      </c>
      <c r="D844" s="2" t="s">
        <v>31</v>
      </c>
      <c r="E844" s="2" t="s">
        <v>25</v>
      </c>
      <c r="F844" s="2">
        <v>5</v>
      </c>
      <c r="G844" s="2">
        <v>4</v>
      </c>
      <c r="H844" s="2" t="str">
        <f t="shared" si="69"/>
        <v>DET</v>
      </c>
      <c r="I844" s="2" t="s">
        <v>39</v>
      </c>
      <c r="J844" s="2">
        <v>3</v>
      </c>
      <c r="K844" s="2">
        <v>2</v>
      </c>
      <c r="L844" s="2" t="str">
        <f t="shared" si="70"/>
        <v>DET</v>
      </c>
      <c r="M844" s="2" t="s">
        <v>40</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1</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954</v>
      </c>
      <c r="D845" s="3" t="s">
        <v>24</v>
      </c>
      <c r="E845" s="3" t="s">
        <v>12</v>
      </c>
      <c r="F845" s="3">
        <v>4</v>
      </c>
      <c r="G845" s="3">
        <v>3</v>
      </c>
      <c r="H845" s="3" t="str">
        <f t="shared" si="69"/>
        <v>CGY</v>
      </c>
      <c r="I845" s="3" t="s">
        <v>77</v>
      </c>
      <c r="J845" s="3">
        <v>3</v>
      </c>
      <c r="K845" s="3">
        <v>2</v>
      </c>
      <c r="L845" s="2" t="str">
        <f t="shared" si="70"/>
        <v>CGY</v>
      </c>
      <c r="M845" s="3" t="s">
        <v>40</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1</v>
      </c>
      <c r="AO845" s="2" t="str">
        <f>INDEX(Sheet5!$B$2:$AG$33, MATCH(Table2[[#This Row],[AwayTeam]],Sheet5!$A$2:$A$33, 0), MATCH(Table2[[#This Row],[HomeTeam]],Sheet5!$A$2:$A$33, 0))</f>
        <v>1-0-1</v>
      </c>
      <c r="AP845" s="2" t="str">
        <f>INDEX(Sheet5!$B$2:$AG$33, MATCH(Table2[[#This Row],[HomeTeam]],Sheet5!$A$2:$A$33, 0), MATCH(Table2[[#This Row],[AwayTeam]],Sheet5!$A$2:$A$33, 0))</f>
        <v>1-1-0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955</v>
      </c>
      <c r="D846" s="12" t="s">
        <v>30</v>
      </c>
      <c r="E846" s="12" t="s">
        <v>35</v>
      </c>
      <c r="F846" s="12">
        <v>5</v>
      </c>
      <c r="G846" s="12">
        <v>3</v>
      </c>
      <c r="H846" s="12" t="str">
        <f t="shared" si="69"/>
        <v>OTT</v>
      </c>
      <c r="I846" s="12" t="s">
        <v>40</v>
      </c>
      <c r="J846" s="12">
        <v>5</v>
      </c>
      <c r="K846" s="12">
        <v>2</v>
      </c>
      <c r="L846" s="12" t="str">
        <f t="shared" si="70"/>
        <v>OTT</v>
      </c>
      <c r="M846" s="12" t="s">
        <v>40</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1</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956</v>
      </c>
      <c r="D847" s="2" t="s">
        <v>37</v>
      </c>
      <c r="E847" s="2" t="s">
        <v>16</v>
      </c>
      <c r="F847" s="2">
        <v>4</v>
      </c>
      <c r="G847" s="2">
        <v>3</v>
      </c>
      <c r="H847" s="2" t="str">
        <f t="shared" si="69"/>
        <v>MIN</v>
      </c>
      <c r="I847" s="2" t="s">
        <v>40</v>
      </c>
      <c r="J847" s="2">
        <v>0</v>
      </c>
      <c r="K847" s="2">
        <v>3</v>
      </c>
      <c r="L847" s="13" t="str">
        <f t="shared" si="70"/>
        <v>BOS</v>
      </c>
      <c r="M847" s="2" t="s">
        <v>40</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957</v>
      </c>
      <c r="D848" s="2" t="s">
        <v>36</v>
      </c>
      <c r="E848" s="2" t="s">
        <v>29</v>
      </c>
      <c r="F848" s="2">
        <v>2</v>
      </c>
      <c r="G848" s="2">
        <v>5</v>
      </c>
      <c r="H848" s="2" t="str">
        <f t="shared" si="69"/>
        <v>BUF</v>
      </c>
      <c r="I848" s="2" t="s">
        <v>40</v>
      </c>
      <c r="J848" s="2">
        <v>2</v>
      </c>
      <c r="K848" s="2">
        <v>3</v>
      </c>
      <c r="L848" s="2" t="str">
        <f t="shared" si="70"/>
        <v>BUF</v>
      </c>
      <c r="M848" s="2" t="s">
        <v>40</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958</v>
      </c>
      <c r="D849" s="2" t="s">
        <v>30</v>
      </c>
      <c r="E849" s="2" t="s">
        <v>43</v>
      </c>
      <c r="F849" s="2">
        <v>3</v>
      </c>
      <c r="G849" s="2">
        <v>4</v>
      </c>
      <c r="H849" s="2" t="str">
        <f t="shared" si="69"/>
        <v>TBL</v>
      </c>
      <c r="I849" s="2" t="s">
        <v>77</v>
      </c>
      <c r="J849" s="2">
        <v>3</v>
      </c>
      <c r="K849" s="2">
        <v>4</v>
      </c>
      <c r="L849" s="2" t="str">
        <f t="shared" si="70"/>
        <v>TBL</v>
      </c>
      <c r="M849" s="2" t="s">
        <v>40</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1776</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1-1-0</v>
      </c>
      <c r="AP849" s="2" t="str">
        <f>INDEX(Sheet5!$B$2:$AG$33, MATCH(Table2[[#This Row],[HomeTeam]],Sheet5!$A$2:$A$33, 0), MATCH(Table2[[#This Row],[AwayTeam]],Sheet5!$A$2:$A$33, 0))</f>
        <v>1-1-0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959</v>
      </c>
      <c r="D850" s="2" t="s">
        <v>32</v>
      </c>
      <c r="E850" s="2" t="s">
        <v>21</v>
      </c>
      <c r="F850" s="2">
        <v>4</v>
      </c>
      <c r="G850" s="2">
        <v>3</v>
      </c>
      <c r="H850" s="2" t="str">
        <f t="shared" si="69"/>
        <v>NJD</v>
      </c>
      <c r="I850" s="2" t="s">
        <v>40</v>
      </c>
      <c r="J850" s="2">
        <v>3</v>
      </c>
      <c r="K850" s="2">
        <v>2</v>
      </c>
      <c r="L850" s="2" t="str">
        <f t="shared" si="70"/>
        <v>NJD</v>
      </c>
      <c r="M850" s="2" t="s">
        <v>39</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960</v>
      </c>
      <c r="D851" s="2" t="s">
        <v>14</v>
      </c>
      <c r="E851" s="2" t="s">
        <v>46</v>
      </c>
      <c r="F851" s="2">
        <v>4</v>
      </c>
      <c r="G851" s="2">
        <v>5</v>
      </c>
      <c r="H851" s="2" t="str">
        <f t="shared" si="69"/>
        <v>WSH</v>
      </c>
      <c r="I851" s="2" t="s">
        <v>77</v>
      </c>
      <c r="J851" s="2">
        <v>3</v>
      </c>
      <c r="K851" s="2">
        <v>6</v>
      </c>
      <c r="L851" s="2" t="str">
        <f t="shared" si="70"/>
        <v>WSH</v>
      </c>
      <c r="M851" s="2" t="s">
        <v>40</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0</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961</v>
      </c>
      <c r="D852" s="2" t="s">
        <v>27</v>
      </c>
      <c r="E852" s="2" t="s">
        <v>33</v>
      </c>
      <c r="F852" s="2">
        <v>4</v>
      </c>
      <c r="G852" s="2">
        <v>3</v>
      </c>
      <c r="H852" s="2" t="str">
        <f t="shared" si="69"/>
        <v>VGK</v>
      </c>
      <c r="I852" s="2" t="s">
        <v>39</v>
      </c>
      <c r="J852" s="2">
        <v>1</v>
      </c>
      <c r="K852" s="2">
        <v>2</v>
      </c>
      <c r="L852" s="2" t="str">
        <f t="shared" si="70"/>
        <v>NYI</v>
      </c>
      <c r="M852" s="2" t="s">
        <v>40</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0</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962</v>
      </c>
      <c r="D853" s="2" t="s">
        <v>23</v>
      </c>
      <c r="E853" s="2" t="s">
        <v>13</v>
      </c>
      <c r="F853" s="2">
        <v>5</v>
      </c>
      <c r="G853" s="2">
        <v>3</v>
      </c>
      <c r="H853" s="2" t="str">
        <f t="shared" si="69"/>
        <v>EDM</v>
      </c>
      <c r="I853" s="2" t="s">
        <v>40</v>
      </c>
      <c r="J853" s="2">
        <v>3</v>
      </c>
      <c r="K853" s="2">
        <v>2</v>
      </c>
      <c r="L853" s="2" t="str">
        <f t="shared" si="70"/>
        <v>EDM</v>
      </c>
      <c r="M853" s="2" t="s">
        <v>77</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963</v>
      </c>
      <c r="D854" s="2" t="s">
        <v>44</v>
      </c>
      <c r="E854" s="2" t="s">
        <v>22</v>
      </c>
      <c r="F854" s="2">
        <v>3</v>
      </c>
      <c r="G854" s="2">
        <v>4</v>
      </c>
      <c r="H854" s="2" t="str">
        <f t="shared" si="69"/>
        <v>WPG</v>
      </c>
      <c r="I854" s="2" t="s">
        <v>40</v>
      </c>
      <c r="J854" s="2">
        <v>0</v>
      </c>
      <c r="K854" s="2">
        <v>3</v>
      </c>
      <c r="L854" s="2" t="str">
        <f t="shared" si="70"/>
        <v>WPG</v>
      </c>
      <c r="M854" s="2" t="s">
        <v>40</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1</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964</v>
      </c>
      <c r="D855" s="2" t="s">
        <v>18</v>
      </c>
      <c r="E855" s="2" t="s">
        <v>24</v>
      </c>
      <c r="F855" s="2">
        <v>3</v>
      </c>
      <c r="G855" s="2">
        <v>4</v>
      </c>
      <c r="H855" s="2" t="str">
        <f t="shared" si="69"/>
        <v>CGY</v>
      </c>
      <c r="I855" s="2" t="s">
        <v>77</v>
      </c>
      <c r="J855" s="2">
        <v>6</v>
      </c>
      <c r="K855" s="2">
        <v>3</v>
      </c>
      <c r="L855" s="2" t="str">
        <f t="shared" si="70"/>
        <v>TOR</v>
      </c>
      <c r="M855" s="2" t="s">
        <v>40</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2</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965</v>
      </c>
      <c r="D856" s="2" t="s">
        <v>45</v>
      </c>
      <c r="E856" s="2" t="s">
        <v>15</v>
      </c>
      <c r="F856" s="2">
        <v>2</v>
      </c>
      <c r="G856" s="2">
        <v>5</v>
      </c>
      <c r="H856" s="2" t="str">
        <f t="shared" si="69"/>
        <v>UTA</v>
      </c>
      <c r="I856" s="2" t="s">
        <v>40</v>
      </c>
      <c r="J856" s="2">
        <v>2</v>
      </c>
      <c r="K856" s="2">
        <v>3</v>
      </c>
      <c r="L856" s="2" t="str">
        <f t="shared" si="70"/>
        <v>UTA</v>
      </c>
      <c r="M856" s="2" t="s">
        <v>77</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966</v>
      </c>
      <c r="D857" s="2" t="s">
        <v>26</v>
      </c>
      <c r="E857" s="2" t="s">
        <v>25</v>
      </c>
      <c r="F857" s="2">
        <v>4</v>
      </c>
      <c r="G857" s="2">
        <v>3</v>
      </c>
      <c r="H857" s="2" t="str">
        <f t="shared" si="69"/>
        <v>COL</v>
      </c>
      <c r="I857" s="2" t="s">
        <v>40</v>
      </c>
      <c r="J857" s="2">
        <v>0</v>
      </c>
      <c r="K857" s="2">
        <v>3</v>
      </c>
      <c r="L857" s="2" t="str">
        <f t="shared" si="70"/>
        <v>VAN</v>
      </c>
      <c r="M857" s="2" t="s">
        <v>40</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968</v>
      </c>
      <c r="D858" s="2" t="s">
        <v>34</v>
      </c>
      <c r="E858" s="2" t="s">
        <v>47</v>
      </c>
      <c r="F858" s="2">
        <v>4</v>
      </c>
      <c r="G858" s="2">
        <v>2</v>
      </c>
      <c r="H858" s="2" t="str">
        <f t="shared" si="69"/>
        <v>DAL</v>
      </c>
      <c r="I858" s="2" t="s">
        <v>40</v>
      </c>
      <c r="J858" s="2">
        <v>1</v>
      </c>
      <c r="K858" s="2">
        <v>2</v>
      </c>
      <c r="L858" s="2" t="str">
        <f t="shared" si="70"/>
        <v>ANA</v>
      </c>
      <c r="M858" s="2" t="s">
        <v>40</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967</v>
      </c>
      <c r="D859" s="2" t="s">
        <v>31</v>
      </c>
      <c r="E859" s="2" t="s">
        <v>12</v>
      </c>
      <c r="F859" s="2">
        <v>5</v>
      </c>
      <c r="G859" s="2">
        <v>3</v>
      </c>
      <c r="H859" s="2" t="str">
        <f t="shared" si="69"/>
        <v>DET</v>
      </c>
      <c r="I859" s="2" t="s">
        <v>40</v>
      </c>
      <c r="J859" s="2">
        <v>5</v>
      </c>
      <c r="K859" s="2">
        <v>4</v>
      </c>
      <c r="L859" s="2" t="str">
        <f t="shared" si="70"/>
        <v>DET</v>
      </c>
      <c r="M859" s="2" t="s">
        <v>39</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969</v>
      </c>
      <c r="D860" s="3" t="s">
        <v>19</v>
      </c>
      <c r="E860" s="3" t="s">
        <v>38</v>
      </c>
      <c r="F860" s="3">
        <v>3</v>
      </c>
      <c r="G860" s="3">
        <v>5</v>
      </c>
      <c r="H860" s="3" t="str">
        <f t="shared" si="69"/>
        <v>SJS</v>
      </c>
      <c r="I860" s="3" t="s">
        <v>40</v>
      </c>
      <c r="J860" s="3">
        <v>4</v>
      </c>
      <c r="K860" s="3">
        <v>3</v>
      </c>
      <c r="L860" s="2" t="str">
        <f t="shared" si="70"/>
        <v>MTL</v>
      </c>
      <c r="M860" s="3" t="s">
        <v>40</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1777</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1</v>
      </c>
      <c r="AO860" s="2" t="str">
        <f>INDEX(Sheet5!$B$2:$AG$33, MATCH(Table2[[#This Row],[AwayTeam]],Sheet5!$A$2:$A$33, 0), MATCH(Table2[[#This Row],[HomeTeam]],Sheet5!$A$2:$A$33, 0))</f>
        <v>1-0-0</v>
      </c>
      <c r="AP860" s="2" t="str">
        <f>INDEX(Sheet5!$B$2:$AG$33, MATCH(Table2[[#This Row],[HomeTeam]],Sheet5!$A$2:$A$33, 0), MATCH(Table2[[#This Row],[AwayTeam]],Sheet5!$A$2:$A$33, 0))</f>
        <v>0-1-0</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970</v>
      </c>
      <c r="D861" s="2" t="s">
        <v>16</v>
      </c>
      <c r="E861" s="2" t="s">
        <v>20</v>
      </c>
      <c r="F861" s="2">
        <v>2</v>
      </c>
      <c r="G861" s="2">
        <v>4</v>
      </c>
      <c r="H861" s="2" t="str">
        <f t="shared" si="69"/>
        <v>NYR</v>
      </c>
      <c r="I861" s="2" t="s">
        <v>40</v>
      </c>
      <c r="J861" s="2">
        <v>0</v>
      </c>
      <c r="K861" s="2">
        <v>0</v>
      </c>
      <c r="L861" s="13" t="str">
        <f t="shared" si="70"/>
        <v>_</v>
      </c>
      <c r="M861" s="2"/>
      <c r="N861" s="2">
        <f>IF(ISBLANK(Table2[[#This Row],[ActualResult]]), 0, 1)</f>
        <v>0</v>
      </c>
      <c r="O861" s="2" t="str">
        <f>IF(ISBLANK(Table2[[#This Row],[ActualResult]]), "_", IF(Table2[[#This Row],[ActualWinner]]=Table2[[#This Row],[PredictedWinner]], "Y", "N"))</f>
        <v>_</v>
      </c>
      <c r="P861" s="2" t="str">
        <f>IF(Table2[[#This Row],[ActualAwayScore]]&gt;Table2[[#This Row],[PredictedAwayScore]], "N", IF(ISBLANK(Table2[[#This Row],[ActualResult]]), "_", IF(Table2[[#This Row],[ActualAwayScore]]=Table2[[#This Row],[PredictedAwayScore]], "Y", "N")))</f>
        <v>_</v>
      </c>
      <c r="Q861" s="2" t="str">
        <f>IF(Table2[[#This Row],[ActualHomeScore]]&gt;Table2[[#This Row],[PredictedHomeScore]],"N", IF(ISBLANK(Table2[[#This Row],[ActualResult]]), "_", IF(Table2[[#This Row],[ActualHomeScore]]=Table2[[#This Row],[PredictedHomeScore]], "Y", "N")))</f>
        <v>_</v>
      </c>
      <c r="R861" s="2">
        <v>1</v>
      </c>
      <c r="S861" s="2" t="str">
        <f t="shared" si="71"/>
        <v>_</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0</v>
      </c>
      <c r="AC861" s="32">
        <f>(($BF$11)*IF(Table2[[#This Row],[CorrectWinnerPrediction]]="Y", 1, 0))+(($BF$12)*IF(Table2[[#This Row],[CorrectAwayScorePrediction]]="Y", 1, 0))+(($BF$13)*IF(Table2[[#This Row],[CorrectHomeScorePrediction]]="Y", 1, 0))</f>
        <v>0</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-2</v>
      </c>
      <c r="AG861" s="2">
        <f>Table2[[#This Row],[ActualHomeScore]]-Table2[[#This Row],[PredictedHomeScore]]</f>
        <v>-4</v>
      </c>
      <c r="AH861" s="2">
        <f t="shared" si="72"/>
        <v>-5</v>
      </c>
      <c r="AI861" s="2">
        <f t="shared" si="73"/>
        <v>-3</v>
      </c>
      <c r="AJ861" s="2">
        <v>2</v>
      </c>
      <c r="AK861" s="4">
        <v>45698</v>
      </c>
      <c r="AL861" s="2">
        <f>IF(Table2[[#This Row],[GameIsOver]]=0,0,IF(Table2[[#This Row],[ActualWinner]]=Table2[[#This Row],[AwayTeam]], 1, 0))</f>
        <v>0</v>
      </c>
      <c r="AM861" s="2">
        <f>IF(Table2[[#This Row],[GameIsOver]]=0,0,IF(Table2[[#This Row],[ActualWinner]]=Table2[[#This Row],[HomeTeam]], 1, 0))</f>
        <v>0</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1-1-0</v>
      </c>
      <c r="AP861" s="2" t="str">
        <f>INDEX(Sheet5!$B$2:$AG$33, MATCH(Table2[[#This Row],[HomeTeam]],Sheet5!$A$2:$A$33, 0), MATCH(Table2[[#This Row],[AwayTeam]],Sheet5!$A$2:$A$33, 0))</f>
        <v>1-1-0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1</v>
      </c>
      <c r="AU861" s="2"/>
      <c r="AV861" s="2"/>
    </row>
    <row r="862" spans="1:48" x14ac:dyDescent="0.25">
      <c r="A862" s="4">
        <v>45693</v>
      </c>
      <c r="B862" s="4">
        <v>45693</v>
      </c>
      <c r="C862" s="7" t="s">
        <v>971</v>
      </c>
      <c r="D862" s="2" t="s">
        <v>23</v>
      </c>
      <c r="E862" s="2" t="s">
        <v>17</v>
      </c>
      <c r="F862" s="2">
        <v>4</v>
      </c>
      <c r="G862" s="2">
        <v>2</v>
      </c>
      <c r="H862" s="2" t="str">
        <f t="shared" si="69"/>
        <v>EDM</v>
      </c>
      <c r="I862" s="2" t="s">
        <v>40</v>
      </c>
      <c r="J862" s="2"/>
      <c r="K862" s="2"/>
      <c r="L862" s="2" t="str">
        <f t="shared" si="70"/>
        <v>_</v>
      </c>
      <c r="M862" s="2"/>
      <c r="N862" s="2">
        <f>IF(ISBLANK(Table2[[#This Row],[ActualResult]]), 0, 1)</f>
        <v>0</v>
      </c>
      <c r="O862" s="2" t="str">
        <f>IF(ISBLANK(Table2[[#This Row],[ActualResult]]), "_", IF(Table2[[#This Row],[ActualWinner]]=Table2[[#This Row],[PredictedWinner]], "Y", "N"))</f>
        <v>_</v>
      </c>
      <c r="P862" s="2" t="str">
        <f>IF(Table2[[#This Row],[ActualAwayScore]]&gt;Table2[[#This Row],[PredictedAwayScore]], "N", IF(ISBLANK(Table2[[#This Row],[ActualResult]]), "_", IF(Table2[[#This Row],[ActualAwayScore]]=Table2[[#This Row],[PredictedAwayScore]], "Y", "N")))</f>
        <v>_</v>
      </c>
      <c r="Q862" s="2" t="str">
        <f>IF(Table2[[#This Row],[ActualHomeScore]]&gt;Table2[[#This Row],[PredictedHomeScore]],"N", IF(ISBLANK(Table2[[#This Row],[ActualResult]]), "_", IF(Table2[[#This Row],[ActualHomeScore]]=Table2[[#This Row],[PredictedHomeScore]], "Y", "N")))</f>
        <v>_</v>
      </c>
      <c r="R862" s="2"/>
      <c r="S862" s="2" t="str">
        <f t="shared" si="71"/>
        <v>_</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0</v>
      </c>
      <c r="AB862" s="2">
        <f>IF(Table2[[#This Row],[GameIsOver]]= 0, 0, IF(Table2[[#This Row],[ActualWinner]]=Table2[[#This Row],[HomeTeam]], 2, IF(OR(Table2[[#This Row],[ActualResult]]="OT", Table2[[#This Row],[ActualResult]]="SO"), 1, 0)))</f>
        <v>0</v>
      </c>
      <c r="AC862" s="32">
        <f>(($BF$11)*IF(Table2[[#This Row],[CorrectWinnerPrediction]]="Y", 1, 0))+(($BF$12)*IF(Table2[[#This Row],[CorrectAwayScorePrediction]]="Y", 1, 0))+(($BF$13)*IF(Table2[[#This Row],[CorrectHomeScorePrediction]]="Y", 1, 0))</f>
        <v>0</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-4</v>
      </c>
      <c r="AG862" s="2">
        <f>Table2[[#This Row],[ActualHomeScore]]-Table2[[#This Row],[PredictedHomeScore]]</f>
        <v>-2</v>
      </c>
      <c r="AH862" s="2">
        <f t="shared" si="72"/>
        <v>-5</v>
      </c>
      <c r="AI862" s="2">
        <f t="shared" si="73"/>
        <v>-3</v>
      </c>
      <c r="AJ862" s="2">
        <v>3</v>
      </c>
      <c r="AK862" s="2"/>
      <c r="AL862" s="2">
        <f>IF(Table2[[#This Row],[GameIsOver]]=0,0,IF(Table2[[#This Row],[ActualWinner]]=Table2[[#This Row],[AwayTeam]], 1, 0))</f>
        <v>0</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1-1-0</v>
      </c>
      <c r="AP862" s="2" t="str">
        <f>INDEX(Sheet5!$B$2:$AG$33, MATCH(Table2[[#This Row],[HomeTeam]],Sheet5!$A$2:$A$33, 0), MATCH(Table2[[#This Row],[AwayTeam]],Sheet5!$A$2:$A$33, 0))</f>
        <v>1-1-0</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1</v>
      </c>
      <c r="AU862" s="2"/>
      <c r="AV862" s="2"/>
    </row>
    <row r="863" spans="1:48" x14ac:dyDescent="0.25">
      <c r="A863" s="5">
        <v>45693</v>
      </c>
      <c r="B863" s="5">
        <v>45693</v>
      </c>
      <c r="C863" s="8" t="s">
        <v>972</v>
      </c>
      <c r="D863" s="3" t="s">
        <v>19</v>
      </c>
      <c r="E863" s="3" t="s">
        <v>28</v>
      </c>
      <c r="F863" s="3">
        <v>2</v>
      </c>
      <c r="G863" s="3">
        <v>3</v>
      </c>
      <c r="H863" s="3" t="str">
        <f t="shared" si="69"/>
        <v>LAK</v>
      </c>
      <c r="I863" s="3" t="s">
        <v>77</v>
      </c>
      <c r="J863" s="3">
        <v>3</v>
      </c>
      <c r="K863" s="3">
        <v>6</v>
      </c>
      <c r="L863" s="3" t="str">
        <f t="shared" si="70"/>
        <v>LAK</v>
      </c>
      <c r="M863" s="3" t="s">
        <v>40</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1777</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-5</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1</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973</v>
      </c>
      <c r="D864" s="2" t="s">
        <v>30</v>
      </c>
      <c r="E864" s="2" t="s">
        <v>43</v>
      </c>
      <c r="F864" s="2">
        <v>3</v>
      </c>
      <c r="G864" s="2">
        <v>4</v>
      </c>
      <c r="H864" s="2" t="str">
        <f t="shared" si="69"/>
        <v>TBL</v>
      </c>
      <c r="I864" s="2" t="s">
        <v>77</v>
      </c>
      <c r="J864" s="2"/>
      <c r="K864" s="2"/>
      <c r="L864" s="2" t="str">
        <f t="shared" si="70"/>
        <v>_</v>
      </c>
      <c r="M864" s="2"/>
      <c r="N864" s="2">
        <f>IF(ISBLANK(Table2[[#This Row],[ActualResult]]), 0, 1)</f>
        <v>0</v>
      </c>
      <c r="O864" s="2" t="str">
        <f>IF(ISBLANK(Table2[[#This Row],[ActualResult]]), "_", IF(Table2[[#This Row],[ActualWinner]]=Table2[[#This Row],[PredictedWinner]], "Y", "N"))</f>
        <v>_</v>
      </c>
      <c r="P864" s="2" t="str">
        <f>IF(Table2[[#This Row],[ActualAwayScore]]&gt;Table2[[#This Row],[PredictedAwayScore]], "N", IF(ISBLANK(Table2[[#This Row],[ActualResult]]), "_", IF(Table2[[#This Row],[ActualAwayScore]]=Table2[[#This Row],[PredictedAwayScore]], "Y", "N")))</f>
        <v>_</v>
      </c>
      <c r="Q864" s="2" t="str">
        <f>IF(Table2[[#This Row],[ActualHomeScore]]&gt;Table2[[#This Row],[PredictedHomeScore]],"N", IF(ISBLANK(Table2[[#This Row],[ActualResult]]), "_", IF(Table2[[#This Row],[ActualHomeScore]]=Table2[[#This Row],[PredictedHomeScore]], "Y", "N")))</f>
        <v>_</v>
      </c>
      <c r="R864" s="2">
        <v>0</v>
      </c>
      <c r="S864" s="2" t="str">
        <f t="shared" si="71"/>
        <v>_</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1776</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0</v>
      </c>
      <c r="AC864" s="32">
        <f>(($BF$11)*IF(Table2[[#This Row],[CorrectWinnerPrediction]]="Y", 1, 0))+(($BF$12)*IF(Table2[[#This Row],[CorrectAwayScorePrediction]]="Y", 1, 0))+(($BF$13)*IF(Table2[[#This Row],[CorrectHomeScorePrediction]]="Y", 1, 0))</f>
        <v>0</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-3</v>
      </c>
      <c r="AG864" s="2">
        <f>Table2[[#This Row],[ActualHomeScore]]-Table2[[#This Row],[PredictedHomeScore]]</f>
        <v>-4</v>
      </c>
      <c r="AH864" s="2">
        <f t="shared" si="72"/>
        <v>-33</v>
      </c>
      <c r="AI864" s="2">
        <f t="shared" si="73"/>
        <v>-29</v>
      </c>
      <c r="AJ864" s="2">
        <v>1</v>
      </c>
      <c r="AK864" s="2"/>
      <c r="AL864" s="2">
        <f>IF(Table2[[#This Row],[GameIsOver]]=0,0,IF(Table2[[#This Row],[ActualWinner]]=Table2[[#This Row],[AwayTeam]], 1, 0))</f>
        <v>0</v>
      </c>
      <c r="AM864" s="2">
        <f>IF(Table2[[#This Row],[GameIsOver]]=0,0,IF(Table2[[#This Row],[ActualWinner]]=Table2[[#This Row],[HomeTeam]], 1, 0))</f>
        <v>0</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1-1-0</v>
      </c>
      <c r="AP864" s="2" t="str">
        <f>INDEX(Sheet5!$B$2:$AG$33, MATCH(Table2[[#This Row],[HomeTeam]],Sheet5!$A$2:$A$33, 0), MATCH(Table2[[#This Row],[AwayTeam]],Sheet5!$A$2:$A$33, 0))</f>
        <v>1-1-0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1</v>
      </c>
      <c r="AU864" s="2"/>
      <c r="AV864" s="2"/>
    </row>
    <row r="865" spans="1:48" x14ac:dyDescent="0.25">
      <c r="A865" s="4">
        <v>45693</v>
      </c>
      <c r="B865" s="4">
        <v>45694</v>
      </c>
      <c r="C865" s="7" t="s">
        <v>974</v>
      </c>
      <c r="D865" s="2" t="s">
        <v>27</v>
      </c>
      <c r="E865" s="2" t="s">
        <v>32</v>
      </c>
      <c r="F865" s="2">
        <v>3</v>
      </c>
      <c r="G865" s="2">
        <v>2</v>
      </c>
      <c r="H865" s="2" t="str">
        <f t="shared" si="69"/>
        <v>VGK</v>
      </c>
      <c r="I865" s="2" t="s">
        <v>40</v>
      </c>
      <c r="J865" s="2"/>
      <c r="K865" s="2"/>
      <c r="L865" s="2" t="str">
        <f t="shared" si="70"/>
        <v>_</v>
      </c>
      <c r="M865" s="2"/>
      <c r="N865" s="2">
        <f>IF(ISBLANK(Table2[[#This Row],[ActualResult]]), 0, 1)</f>
        <v>0</v>
      </c>
      <c r="O865" s="2" t="str">
        <f>IF(ISBLANK(Table2[[#This Row],[ActualResult]]), "_", IF(Table2[[#This Row],[ActualWinner]]=Table2[[#This Row],[PredictedWinner]], "Y", "N"))</f>
        <v>_</v>
      </c>
      <c r="P865" s="2" t="str">
        <f>IF(Table2[[#This Row],[ActualAwayScore]]&gt;Table2[[#This Row],[PredictedAwayScore]], "N", IF(ISBLANK(Table2[[#This Row],[ActualResult]]), "_", IF(Table2[[#This Row],[ActualAwayScore]]=Table2[[#This Row],[PredictedAwayScore]], "Y", "N")))</f>
        <v>_</v>
      </c>
      <c r="Q865" s="2" t="str">
        <f>IF(Table2[[#This Row],[ActualHomeScore]]&gt;Table2[[#This Row],[PredictedHomeScore]],"N", IF(ISBLANK(Table2[[#This Row],[ActualResult]]), "_", IF(Table2[[#This Row],[ActualHomeScore]]=Table2[[#This Row],[PredictedHomeScore]], "Y", "N")))</f>
        <v>_</v>
      </c>
      <c r="R865" s="2"/>
      <c r="S865" s="2" t="str">
        <f t="shared" si="71"/>
        <v>_</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0</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-3</v>
      </c>
      <c r="AG865" s="2">
        <f>Table2[[#This Row],[ActualHomeScore]]-Table2[[#This Row],[PredictedHomeScore]]</f>
        <v>-2</v>
      </c>
      <c r="AH865" s="2">
        <f t="shared" si="72"/>
        <v>-33</v>
      </c>
      <c r="AI865" s="2">
        <f t="shared" si="73"/>
        <v>-29</v>
      </c>
      <c r="AJ865" s="2"/>
      <c r="AK865" s="2"/>
      <c r="AL865" s="2">
        <f>IF(Table2[[#This Row],[GameIsOver]]=0,0,IF(Table2[[#This Row],[ActualWinner]]=Table2[[#This Row],[AwayTeam]], 1, 0))</f>
        <v>0</v>
      </c>
      <c r="AM865" s="2">
        <f>IF(Table2[[#This Row],[GameIsOver]]=0,0,IF(Table2[[#This Row],[ActualWinner]]=Table2[[#This Row],[HomeTeam]], 1, 0))</f>
        <v>0</v>
      </c>
      <c r="AN865" s="2">
        <f>IF(IFERROR(FIND(Table2[[#This Row],[AwayTeam]], _xlfn.TEXTJOIN(";", 1, $BD$31:$BD$40)), 0) &gt; 0, 1, 0) + IF(IFERROR(FIND(Table2[[#This Row],[HomeTeam]], _xlfn.TEXTJOIN(";", 1, $BD$31:$BD$40)), 0) &gt; 0, 1, 0)</f>
        <v>0</v>
      </c>
      <c r="AO865" s="2" t="str">
        <f>INDEX(Sheet5!$B$2:$AG$33, MATCH(Table2[[#This Row],[AwayTeam]],Sheet5!$A$2:$A$33, 0), MATCH(Table2[[#This Row],[HomeTeam]],Sheet5!$A$2:$A$33, 0))</f>
        <v>0-0-0</v>
      </c>
      <c r="AP865" s="2" t="str">
        <f>INDEX(Sheet5!$B$2:$AG$33, MATCH(Table2[[#This Row],[HomeTeam]],Sheet5!$A$2:$A$33, 0), MATCH(Table2[[#This Row],[AwayTeam]],Sheet5!$A$2:$A$33, 0))</f>
        <v>0-0-0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1</v>
      </c>
      <c r="AU865" s="2"/>
      <c r="AV865" s="2"/>
    </row>
    <row r="866" spans="1:48" x14ac:dyDescent="0.25">
      <c r="A866" s="4">
        <v>45693</v>
      </c>
      <c r="B866" s="4">
        <v>45694</v>
      </c>
      <c r="C866" s="7" t="s">
        <v>975</v>
      </c>
      <c r="D866" s="2" t="s">
        <v>46</v>
      </c>
      <c r="E866" s="2" t="s">
        <v>45</v>
      </c>
      <c r="F866" s="2">
        <v>4</v>
      </c>
      <c r="G866" s="2">
        <v>2</v>
      </c>
      <c r="H866" s="2" t="str">
        <f t="shared" si="69"/>
        <v>WSH</v>
      </c>
      <c r="I866" s="2" t="s">
        <v>40</v>
      </c>
      <c r="J866" s="2"/>
      <c r="K866" s="2"/>
      <c r="L866" s="2" t="str">
        <f t="shared" si="70"/>
        <v>_</v>
      </c>
      <c r="M866" s="2"/>
      <c r="N866" s="2">
        <f>IF(ISBLANK(Table2[[#This Row],[ActualResult]]), 0, 1)</f>
        <v>0</v>
      </c>
      <c r="O866" s="2" t="str">
        <f>IF(ISBLANK(Table2[[#This Row],[ActualResult]]), "_", IF(Table2[[#This Row],[ActualWinner]]=Table2[[#This Row],[PredictedWinner]], "Y", "N"))</f>
        <v>_</v>
      </c>
      <c r="P866" s="2" t="str">
        <f>IF(Table2[[#This Row],[ActualAwayScore]]&gt;Table2[[#This Row],[PredictedAwayScore]], "N", IF(ISBLANK(Table2[[#This Row],[ActualResult]]), "_", IF(Table2[[#This Row],[ActualAwayScore]]=Table2[[#This Row],[PredictedAwayScore]], "Y", "N")))</f>
        <v>_</v>
      </c>
      <c r="Q866" s="2" t="str">
        <f>IF(Table2[[#This Row],[ActualHomeScore]]&gt;Table2[[#This Row],[PredictedHomeScore]],"N", IF(ISBLANK(Table2[[#This Row],[ActualResult]]), "_", IF(Table2[[#This Row],[ActualHomeScore]]=Table2[[#This Row],[PredictedHomeScore]], "Y", "N")))</f>
        <v>_</v>
      </c>
      <c r="R866" s="2"/>
      <c r="S866" s="2" t="str">
        <f t="shared" si="71"/>
        <v>_</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0</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-4</v>
      </c>
      <c r="AG866" s="2">
        <f>Table2[[#This Row],[ActualHomeScore]]-Table2[[#This Row],[PredictedHomeScore]]</f>
        <v>-2</v>
      </c>
      <c r="AH866" s="2">
        <f t="shared" si="72"/>
        <v>-33</v>
      </c>
      <c r="AI866" s="2">
        <f t="shared" si="73"/>
        <v>-29</v>
      </c>
      <c r="AJ866" s="2"/>
      <c r="AK866" s="2"/>
      <c r="AL866" s="2">
        <f>IF(Table2[[#This Row],[GameIsOver]]=0,0,IF(Table2[[#This Row],[ActualWinner]]=Table2[[#This Row],[AwayTeam]], 1, 0))</f>
        <v>0</v>
      </c>
      <c r="AM866" s="2">
        <f>IF(Table2[[#This Row],[GameIsOver]]=0,0,IF(Table2[[#This Row],[ActualWinner]]=Table2[[#This Row],[HomeTeam]], 1, 0))</f>
        <v>0</v>
      </c>
      <c r="AN866" s="2">
        <f>IF(IFERROR(FIND(Table2[[#This Row],[AwayTeam]], _xlfn.TEXTJOIN(";", 1, $BD$31:$BD$40)), 0) &gt; 0, 1, 0) + IF(IFERROR(FIND(Table2[[#This Row],[HomeTeam]], _xlfn.TEXTJOIN(";", 1, $BD$31:$BD$40)), 0) &gt; 0, 1, 0)</f>
        <v>0</v>
      </c>
      <c r="AO866" s="2" t="str">
        <f>INDEX(Sheet5!$B$2:$AG$33, MATCH(Table2[[#This Row],[AwayTeam]],Sheet5!$A$2:$A$33, 0), MATCH(Table2[[#This Row],[HomeTeam]],Sheet5!$A$2:$A$33, 0))</f>
        <v>2-0-0</v>
      </c>
      <c r="AP866" s="2" t="str">
        <f>INDEX(Sheet5!$B$2:$AG$33, MATCH(Table2[[#This Row],[HomeTeam]],Sheet5!$A$2:$A$33, 0), MATCH(Table2[[#This Row],[AwayTeam]],Sheet5!$A$2:$A$33, 0))</f>
        <v>0-2-0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1</v>
      </c>
      <c r="AU866" s="2"/>
      <c r="AV866" s="2"/>
    </row>
    <row r="867" spans="1:48" x14ac:dyDescent="0.25">
      <c r="A867" s="4">
        <v>45693</v>
      </c>
      <c r="B867" s="4">
        <v>45694</v>
      </c>
      <c r="C867" s="7" t="s">
        <v>976</v>
      </c>
      <c r="D867" s="2" t="s">
        <v>15</v>
      </c>
      <c r="E867" s="2" t="s">
        <v>36</v>
      </c>
      <c r="F867" s="2">
        <v>2</v>
      </c>
      <c r="G867" s="2">
        <v>4</v>
      </c>
      <c r="H867" s="2" t="str">
        <f t="shared" si="69"/>
        <v>CBJ</v>
      </c>
      <c r="I867" s="2" t="s">
        <v>40</v>
      </c>
      <c r="J867" s="2"/>
      <c r="K867" s="2"/>
      <c r="L867" s="2" t="str">
        <f t="shared" si="70"/>
        <v>_</v>
      </c>
      <c r="M867" s="2"/>
      <c r="N867" s="2">
        <f>IF(ISBLANK(Table2[[#This Row],[ActualResult]]), 0, 1)</f>
        <v>0</v>
      </c>
      <c r="O867" s="2" t="str">
        <f>IF(ISBLANK(Table2[[#This Row],[ActualResult]]), "_", IF(Table2[[#This Row],[ActualWinner]]=Table2[[#This Row],[PredictedWinner]], "Y", "N"))</f>
        <v>_</v>
      </c>
      <c r="P867" s="2" t="str">
        <f>IF(Table2[[#This Row],[ActualAwayScore]]&gt;Table2[[#This Row],[PredictedAwayScore]], "N", IF(ISBLANK(Table2[[#This Row],[ActualResult]]), "_", IF(Table2[[#This Row],[ActualAwayScore]]=Table2[[#This Row],[PredictedAwayScore]], "Y", "N")))</f>
        <v>_</v>
      </c>
      <c r="Q867" s="2" t="str">
        <f>IF(Table2[[#This Row],[ActualHomeScore]]&gt;Table2[[#This Row],[PredictedHomeScore]],"N", IF(ISBLANK(Table2[[#This Row],[ActualResult]]), "_", IF(Table2[[#This Row],[ActualHomeScore]]=Table2[[#This Row],[PredictedHomeScore]], "Y", "N")))</f>
        <v>_</v>
      </c>
      <c r="R867" s="2"/>
      <c r="S867" s="2" t="str">
        <f t="shared" si="71"/>
        <v>_</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0</v>
      </c>
      <c r="AB867" s="2">
        <f>IF(Table2[[#This Row],[GameIsOver]]= 0, 0, IF(Table2[[#This Row],[ActualWinner]]=Table2[[#This Row],[HomeTeam]], 2, IF(OR(Table2[[#This Row],[ActualResult]]="OT", Table2[[#This Row],[ActualResult]]="SO"), 1, 0)))</f>
        <v>0</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-2</v>
      </c>
      <c r="AG867" s="2">
        <f>Table2[[#This Row],[ActualHomeScore]]-Table2[[#This Row],[PredictedHomeScore]]</f>
        <v>-4</v>
      </c>
      <c r="AH867" s="2">
        <f t="shared" si="72"/>
        <v>-33</v>
      </c>
      <c r="AI867" s="2">
        <f t="shared" si="73"/>
        <v>-29</v>
      </c>
      <c r="AJ867" s="2"/>
      <c r="AK867" s="2"/>
      <c r="AL867" s="2">
        <f>IF(Table2[[#This Row],[GameIsOver]]=0,0,IF(Table2[[#This Row],[ActualWinner]]=Table2[[#This Row],[AwayTeam]], 1, 0))</f>
        <v>0</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0-0-1</v>
      </c>
      <c r="AP867" s="2" t="str">
        <f>INDEX(Sheet5!$B$2:$AG$33, MATCH(Table2[[#This Row],[HomeTeam]],Sheet5!$A$2:$A$33, 0), MATCH(Table2[[#This Row],[AwayTeam]],Sheet5!$A$2:$A$33, 0))</f>
        <v>1-0-0</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1</v>
      </c>
      <c r="AU867" s="2"/>
      <c r="AV867" s="2"/>
    </row>
    <row r="868" spans="1:48" x14ac:dyDescent="0.25">
      <c r="A868" s="4">
        <v>45693</v>
      </c>
      <c r="B868" s="4">
        <v>45694</v>
      </c>
      <c r="C868" s="7" t="s">
        <v>978</v>
      </c>
      <c r="D868" s="2" t="s">
        <v>14</v>
      </c>
      <c r="E868" s="2" t="s">
        <v>13</v>
      </c>
      <c r="F868" s="2">
        <v>5</v>
      </c>
      <c r="G868" s="2">
        <v>4</v>
      </c>
      <c r="H868" s="2" t="str">
        <f t="shared" si="69"/>
        <v>FLA</v>
      </c>
      <c r="I868" s="2" t="s">
        <v>40</v>
      </c>
      <c r="J868" s="2"/>
      <c r="K868" s="2"/>
      <c r="L868" s="2" t="str">
        <f t="shared" si="70"/>
        <v>_</v>
      </c>
      <c r="M868" s="2"/>
      <c r="N868" s="2">
        <f>IF(ISBLANK(Table2[[#This Row],[ActualResult]]), 0, 1)</f>
        <v>0</v>
      </c>
      <c r="O868" s="2" t="str">
        <f>IF(ISBLANK(Table2[[#This Row],[ActualResult]]), "_", IF(Table2[[#This Row],[ActualWinner]]=Table2[[#This Row],[PredictedWinner]], "Y", "N"))</f>
        <v>_</v>
      </c>
      <c r="P868" s="2" t="str">
        <f>IF(Table2[[#This Row],[ActualAwayScore]]&gt;Table2[[#This Row],[PredictedAwayScore]], "N", IF(ISBLANK(Table2[[#This Row],[ActualResult]]), "_", IF(Table2[[#This Row],[ActualAwayScore]]=Table2[[#This Row],[PredictedAwayScore]], "Y", "N")))</f>
        <v>_</v>
      </c>
      <c r="Q868" s="2" t="str">
        <f>IF(Table2[[#This Row],[ActualHomeScore]]&gt;Table2[[#This Row],[PredictedHomeScore]],"N", IF(ISBLANK(Table2[[#This Row],[ActualResult]]), "_", IF(Table2[[#This Row],[ActualHomeScore]]=Table2[[#This Row],[PredictedHomeScore]], "Y", "N")))</f>
        <v>_</v>
      </c>
      <c r="R868" s="2"/>
      <c r="S868" s="2" t="str">
        <f t="shared" si="71"/>
        <v>_</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c r="Z868" s="2">
        <f>IF(AND(Table2[[#This Row],[GameIsOver]]=1,Table2[[#This Row],[ActualHomeScore]]*Table2[[#This Row],[ActualAwayScore]]=0), 1,0)</f>
        <v>0</v>
      </c>
      <c r="AA868" s="2">
        <f>IF(Table2[[#This Row],[GameIsOver]]=0,0, IF(Table2[[#This Row],[ActualWinner]]=Table2[[#This Row],[AwayTeam]], 2, IF(OR(Table2[[#This Row],[ActualResult]]="OT", Table2[[#This Row],[ActualResult]]="SO"), 1, 0)))</f>
        <v>0</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-5</v>
      </c>
      <c r="AG868" s="2">
        <f>Table2[[#This Row],[ActualHomeScore]]-Table2[[#This Row],[PredictedHomeScore]]</f>
        <v>-4</v>
      </c>
      <c r="AH868" s="2">
        <f t="shared" si="72"/>
        <v>-33</v>
      </c>
      <c r="AI868" s="2">
        <f t="shared" si="73"/>
        <v>-29</v>
      </c>
      <c r="AJ868" s="2"/>
      <c r="AK868" s="2"/>
      <c r="AL868" s="2">
        <f>IF(Table2[[#This Row],[GameIsOver]]=0,0,IF(Table2[[#This Row],[ActualWinner]]=Table2[[#This Row],[AwayTeam]], 1, 0))</f>
        <v>0</v>
      </c>
      <c r="AM868" s="2">
        <f>IF(Table2[[#This Row],[GameIsOver]]=0,0,IF(Table2[[#This Row],[ActualWinner]]=Table2[[#This Row],[HomeTeam]], 1, 0))</f>
        <v>0</v>
      </c>
      <c r="AN868" s="2">
        <f>IF(IFERROR(FIND(Table2[[#This Row],[AwayTeam]], _xlfn.TEXTJOIN(";", 1, $BD$31:$BD$40)), 0) &gt; 0, 1, 0) + IF(IFERROR(FIND(Table2[[#This Row],[HomeTeam]], _xlfn.TEXTJOIN(";", 1, $BD$31:$BD$40)), 0) &gt; 0, 1, 0)</f>
        <v>0</v>
      </c>
      <c r="AO868" s="2" t="str">
        <f>INDEX(Sheet5!$B$2:$AG$33, MATCH(Table2[[#This Row],[AwayTeam]],Sheet5!$A$2:$A$33, 0), MATCH(Table2[[#This Row],[HomeTeam]],Sheet5!$A$2:$A$33, 0))</f>
        <v>1-0-0</v>
      </c>
      <c r="AP868" s="2" t="str">
        <f>INDEX(Sheet5!$B$2:$AG$33, MATCH(Table2[[#This Row],[HomeTeam]],Sheet5!$A$2:$A$33, 0), MATCH(Table2[[#This Row],[AwayTeam]],Sheet5!$A$2:$A$33, 0))</f>
        <v>0-0-1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1</v>
      </c>
      <c r="AU868" s="2"/>
      <c r="AV868" s="2"/>
    </row>
    <row r="869" spans="1:48" x14ac:dyDescent="0.25">
      <c r="A869" s="4">
        <v>45693</v>
      </c>
      <c r="B869" s="4">
        <v>45694</v>
      </c>
      <c r="C869" s="7" t="s">
        <v>977</v>
      </c>
      <c r="D869" s="2" t="s">
        <v>44</v>
      </c>
      <c r="E869" s="2" t="s">
        <v>37</v>
      </c>
      <c r="F869" s="2">
        <v>4</v>
      </c>
      <c r="G869" s="2">
        <v>3</v>
      </c>
      <c r="H869" s="2" t="str">
        <f t="shared" si="69"/>
        <v>CAR</v>
      </c>
      <c r="I869" s="2" t="s">
        <v>77</v>
      </c>
      <c r="J869" s="2"/>
      <c r="K869" s="2"/>
      <c r="L869" s="2" t="str">
        <f t="shared" si="70"/>
        <v>_</v>
      </c>
      <c r="M869" s="2"/>
      <c r="N869" s="2">
        <f>IF(ISBLANK(Table2[[#This Row],[ActualResult]]), 0, 1)</f>
        <v>0</v>
      </c>
      <c r="O869" s="2" t="str">
        <f>IF(ISBLANK(Table2[[#This Row],[ActualResult]]), "_", IF(Table2[[#This Row],[ActualWinner]]=Table2[[#This Row],[PredictedWinner]], "Y", "N"))</f>
        <v>_</v>
      </c>
      <c r="P869" s="2" t="str">
        <f>IF(Table2[[#This Row],[ActualAwayScore]]&gt;Table2[[#This Row],[PredictedAwayScore]], "N", IF(ISBLANK(Table2[[#This Row],[ActualResult]]), "_", IF(Table2[[#This Row],[ActualAwayScore]]=Table2[[#This Row],[PredictedAwayScore]], "Y", "N")))</f>
        <v>_</v>
      </c>
      <c r="Q869" s="2" t="str">
        <f>IF(Table2[[#This Row],[ActualHomeScore]]&gt;Table2[[#This Row],[PredictedHomeScore]],"N", IF(ISBLANK(Table2[[#This Row],[ActualResult]]), "_", IF(Table2[[#This Row],[ActualHomeScore]]=Table2[[#This Row],[PredictedHomeScore]], "Y", "N")))</f>
        <v>_</v>
      </c>
      <c r="R869" s="2"/>
      <c r="S869" s="2" t="str">
        <f t="shared" si="71"/>
        <v>_</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0</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-4</v>
      </c>
      <c r="AG869" s="2">
        <f>Table2[[#This Row],[ActualHomeScore]]-Table2[[#This Row],[PredictedHomeScore]]</f>
        <v>-3</v>
      </c>
      <c r="AH869" s="2">
        <f t="shared" si="72"/>
        <v>-33</v>
      </c>
      <c r="AI869" s="2">
        <f t="shared" si="73"/>
        <v>-29</v>
      </c>
      <c r="AJ869" s="2"/>
      <c r="AK869" s="2"/>
      <c r="AL869" s="2">
        <f>IF(Table2[[#This Row],[GameIsOver]]=0,0,IF(Table2[[#This Row],[ActualWinner]]=Table2[[#This Row],[AwayTeam]], 1, 0))</f>
        <v>0</v>
      </c>
      <c r="AM869" s="2">
        <f>IF(Table2[[#This Row],[GameIsOver]]=0,0,IF(Table2[[#This Row],[ActualWinner]]=Table2[[#This Row],[HomeTeam]], 1, 0))</f>
        <v>0</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0-1-0</v>
      </c>
      <c r="AP869" s="2" t="str">
        <f>INDEX(Sheet5!$B$2:$AG$33, MATCH(Table2[[#This Row],[HomeTeam]],Sheet5!$A$2:$A$33, 0), MATCH(Table2[[#This Row],[AwayTeam]],Sheet5!$A$2:$A$33, 0))</f>
        <v>1-0-0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979</v>
      </c>
      <c r="D870" s="2" t="s">
        <v>26</v>
      </c>
      <c r="E870" s="2" t="s">
        <v>24</v>
      </c>
      <c r="F870" s="2">
        <v>3</v>
      </c>
      <c r="G870" s="2">
        <v>4</v>
      </c>
      <c r="H870" s="2" t="str">
        <f t="shared" si="69"/>
        <v>CGY</v>
      </c>
      <c r="I870" s="2" t="s">
        <v>39</v>
      </c>
      <c r="J870" s="2"/>
      <c r="K870" s="2"/>
      <c r="L870" s="2" t="str">
        <f t="shared" si="70"/>
        <v>_</v>
      </c>
      <c r="M870" s="2"/>
      <c r="N870" s="2">
        <f>IF(ISBLANK(Table2[[#This Row],[ActualResult]]), 0, 1)</f>
        <v>0</v>
      </c>
      <c r="O870" s="2" t="str">
        <f>IF(ISBLANK(Table2[[#This Row],[ActualResult]]), "_", IF(Table2[[#This Row],[ActualWinner]]=Table2[[#This Row],[PredictedWinner]], "Y", "N"))</f>
        <v>_</v>
      </c>
      <c r="P870" s="2" t="str">
        <f>IF(Table2[[#This Row],[ActualAwayScore]]&gt;Table2[[#This Row],[PredictedAwayScore]], "N", IF(ISBLANK(Table2[[#This Row],[ActualResult]]), "_", IF(Table2[[#This Row],[ActualAwayScore]]=Table2[[#This Row],[PredictedAwayScore]], "Y", "N")))</f>
        <v>_</v>
      </c>
      <c r="Q870" s="2" t="str">
        <f>IF(Table2[[#This Row],[ActualHomeScore]]&gt;Table2[[#This Row],[PredictedHomeScore]],"N", IF(ISBLANK(Table2[[#This Row],[ActualResult]]), "_", IF(Table2[[#This Row],[ActualHomeScore]]=Table2[[#This Row],[PredictedHomeScore]], "Y", "N")))</f>
        <v>_</v>
      </c>
      <c r="R870" s="2"/>
      <c r="S870" s="2" t="str">
        <f t="shared" si="71"/>
        <v>_</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0</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-3</v>
      </c>
      <c r="AG870" s="2">
        <f>Table2[[#This Row],[ActualHomeScore]]-Table2[[#This Row],[PredictedHomeScore]]</f>
        <v>-4</v>
      </c>
      <c r="AH870" s="2">
        <f t="shared" si="72"/>
        <v>-33</v>
      </c>
      <c r="AI870" s="2">
        <f t="shared" si="73"/>
        <v>-29</v>
      </c>
      <c r="AJ870" s="2"/>
      <c r="AK870" s="2"/>
      <c r="AL870" s="2">
        <f>IF(Table2[[#This Row],[GameIsOver]]=0,0,IF(Table2[[#This Row],[ActualWinner]]=Table2[[#This Row],[AwayTeam]], 1, 0))</f>
        <v>0</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0-0-0</v>
      </c>
      <c r="AP870" s="2" t="str">
        <f>INDEX(Sheet5!$B$2:$AG$33, MATCH(Table2[[#This Row],[HomeTeam]],Sheet5!$A$2:$A$33, 0), MATCH(Table2[[#This Row],[AwayTeam]],Sheet5!$A$2:$A$33, 0))</f>
        <v>0-0-0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1</v>
      </c>
      <c r="AU870" s="2"/>
      <c r="AV870" s="2"/>
    </row>
    <row r="871" spans="1:48" x14ac:dyDescent="0.25">
      <c r="A871" s="4">
        <v>45693</v>
      </c>
      <c r="B871" s="4">
        <v>45694</v>
      </c>
      <c r="C871" s="7" t="s">
        <v>980</v>
      </c>
      <c r="D871" s="2" t="s">
        <v>18</v>
      </c>
      <c r="E871" s="2" t="s">
        <v>12</v>
      </c>
      <c r="F871" s="2">
        <v>5</v>
      </c>
      <c r="G871" s="2">
        <v>3</v>
      </c>
      <c r="H871" s="2" t="str">
        <f t="shared" si="69"/>
        <v>TOR</v>
      </c>
      <c r="I871" s="2" t="s">
        <v>40</v>
      </c>
      <c r="J871" s="2"/>
      <c r="K871" s="2"/>
      <c r="L871" s="2" t="str">
        <f t="shared" si="70"/>
        <v>_</v>
      </c>
      <c r="M871" s="2"/>
      <c r="N871" s="2">
        <f>IF(ISBLANK(Table2[[#This Row],[ActualResult]]), 0, 1)</f>
        <v>0</v>
      </c>
      <c r="O871" s="2" t="str">
        <f>IF(ISBLANK(Table2[[#This Row],[ActualResult]]), "_", IF(Table2[[#This Row],[ActualWinner]]=Table2[[#This Row],[PredictedWinner]], "Y", "N"))</f>
        <v>_</v>
      </c>
      <c r="P871" s="2" t="str">
        <f>IF(Table2[[#This Row],[ActualAwayScore]]&gt;Table2[[#This Row],[PredictedAwayScore]], "N", IF(ISBLANK(Table2[[#This Row],[ActualResult]]), "_", IF(Table2[[#This Row],[ActualAwayScore]]=Table2[[#This Row],[PredictedAwayScore]], "Y", "N")))</f>
        <v>_</v>
      </c>
      <c r="Q871" s="2" t="str">
        <f>IF(Table2[[#This Row],[ActualHomeScore]]&gt;Table2[[#This Row],[PredictedHomeScore]],"N", IF(ISBLANK(Table2[[#This Row],[ActualResult]]), "_", IF(Table2[[#This Row],[ActualHomeScore]]=Table2[[#This Row],[PredictedHomeScore]], "Y", "N")))</f>
        <v>_</v>
      </c>
      <c r="R871" s="2"/>
      <c r="S871" s="2" t="str">
        <f t="shared" si="71"/>
        <v>_</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0</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-5</v>
      </c>
      <c r="AG871" s="2">
        <f>Table2[[#This Row],[ActualHomeScore]]-Table2[[#This Row],[PredictedHomeScore]]</f>
        <v>-3</v>
      </c>
      <c r="AH871" s="2">
        <f t="shared" si="72"/>
        <v>-33</v>
      </c>
      <c r="AI871" s="2">
        <f t="shared" si="73"/>
        <v>-29</v>
      </c>
      <c r="AJ871" s="2"/>
      <c r="AK871" s="2"/>
      <c r="AL871" s="2">
        <f>IF(Table2[[#This Row],[GameIsOver]]=0,0,IF(Table2[[#This Row],[ActualWinner]]=Table2[[#This Row],[AwayTeam]], 1, 0))</f>
        <v>0</v>
      </c>
      <c r="AM871" s="2">
        <f>IF(Table2[[#This Row],[GameIsOver]]=0,0,IF(Table2[[#This Row],[ActualWinner]]=Table2[[#This Row],[HomeTeam]], 1, 0))</f>
        <v>0</v>
      </c>
      <c r="AN871" s="2">
        <f>IF(IFERROR(FIND(Table2[[#This Row],[AwayTeam]], _xlfn.TEXTJOIN(";", 1, $BD$31:$BD$40)), 0) &gt; 0, 1, 0) + IF(IFERROR(FIND(Table2[[#This Row],[HomeTeam]], _xlfn.TEXTJOIN(";", 1, $BD$31:$BD$40)), 0) &gt; 0, 1, 0)</f>
        <v>1</v>
      </c>
      <c r="AO871" s="2" t="str">
        <f>INDEX(Sheet5!$B$2:$AG$33, MATCH(Table2[[#This Row],[AwayTeam]],Sheet5!$A$2:$A$33, 0), MATCH(Table2[[#This Row],[HomeTeam]],Sheet5!$A$2:$A$33, 0))</f>
        <v>1-0-0</v>
      </c>
      <c r="AP871" s="2" t="str">
        <f>INDEX(Sheet5!$B$2:$AG$33, MATCH(Table2[[#This Row],[HomeTeam]],Sheet5!$A$2:$A$33, 0), MATCH(Table2[[#This Row],[AwayTeam]],Sheet5!$A$2:$A$33, 0))</f>
        <v>0-1-0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1</v>
      </c>
      <c r="AU871" s="2"/>
      <c r="AV871" s="2"/>
    </row>
    <row r="872" spans="1:48" x14ac:dyDescent="0.25">
      <c r="A872" s="5">
        <v>45693</v>
      </c>
      <c r="B872" s="5">
        <v>45694</v>
      </c>
      <c r="C872" s="8" t="s">
        <v>981</v>
      </c>
      <c r="D872" s="3" t="s">
        <v>25</v>
      </c>
      <c r="E872" s="3" t="s">
        <v>38</v>
      </c>
      <c r="F872" s="3">
        <v>4</v>
      </c>
      <c r="G872" s="3">
        <v>3</v>
      </c>
      <c r="H872" s="3" t="str">
        <f t="shared" si="69"/>
        <v>VAN</v>
      </c>
      <c r="I872" s="3" t="s">
        <v>40</v>
      </c>
      <c r="J872" s="3"/>
      <c r="K872" s="3"/>
      <c r="L872" s="3" t="str">
        <f t="shared" si="70"/>
        <v>_</v>
      </c>
      <c r="M872" s="3"/>
      <c r="N872" s="3">
        <f>IF(ISBLANK(Table2[[#This Row],[ActualResult]]), 0, 1)</f>
        <v>0</v>
      </c>
      <c r="O872" s="3" t="str">
        <f>IF(ISBLANK(Table2[[#This Row],[ActualResult]]), "_", IF(Table2[[#This Row],[ActualWinner]]=Table2[[#This Row],[PredictedWinner]], "Y", "N"))</f>
        <v>_</v>
      </c>
      <c r="P872" s="3" t="str">
        <f>IF(Table2[[#This Row],[ActualAwayScore]]&gt;Table2[[#This Row],[PredictedAwayScore]], "N", IF(ISBLANK(Table2[[#This Row],[ActualResult]]), "_", IF(Table2[[#This Row],[ActualAwayScore]]=Table2[[#This Row],[PredictedAwayScore]], "Y", "N")))</f>
        <v>_</v>
      </c>
      <c r="Q872" s="3" t="str">
        <f>IF(Table2[[#This Row],[ActualHomeScore]]&gt;Table2[[#This Row],[PredictedHomeScore]],"N", IF(ISBLANK(Table2[[#This Row],[ActualResult]]), "_", IF(Table2[[#This Row],[ActualHomeScore]]=Table2[[#This Row],[PredictedHomeScore]], "Y", "N")))</f>
        <v>_</v>
      </c>
      <c r="R872" s="3"/>
      <c r="S872" s="3" t="str">
        <f t="shared" si="71"/>
        <v>_</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0</v>
      </c>
      <c r="AB872" s="3">
        <f>IF(Table2[[#This Row],[GameIsOver]]= 0, 0, IF(Table2[[#This Row],[ActualWinner]]=Table2[[#This Row],[HomeTeam]], 2, IF(OR(Table2[[#This Row],[ActualResult]]="OT", Table2[[#This Row],[ActualResult]]="SO"), 1, 0)))</f>
        <v>0</v>
      </c>
      <c r="AC872" s="51">
        <f>(($BF$11)*IF(Table2[[#This Row],[CorrectWinnerPrediction]]="Y", 1, 0))+(($BF$12)*IF(Table2[[#This Row],[CorrectAwayScorePrediction]]="Y", 1, 0))+(($BF$13)*IF(Table2[[#This Row],[CorrectHomeScorePrediction]]="Y", 1, 0))</f>
        <v>0</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-4</v>
      </c>
      <c r="AG872" s="3">
        <f>Table2[[#This Row],[ActualHomeScore]]-Table2[[#This Row],[PredictedHomeScore]]</f>
        <v>-3</v>
      </c>
      <c r="AH872" s="3">
        <f t="shared" si="72"/>
        <v>-33</v>
      </c>
      <c r="AI872" s="3">
        <f t="shared" si="73"/>
        <v>-29</v>
      </c>
      <c r="AJ872" s="3"/>
      <c r="AK872" s="2"/>
      <c r="AL872" s="2">
        <f>IF(Table2[[#This Row],[GameIsOver]]=0,0,IF(Table2[[#This Row],[ActualWinner]]=Table2[[#This Row],[AwayTeam]], 1, 0))</f>
        <v>0</v>
      </c>
      <c r="AM872" s="2">
        <f>IF(Table2[[#This Row],[GameIsOver]]=0,0,IF(Table2[[#This Row],[ActualWinner]]=Table2[[#This Row],[HomeTeam]], 1, 0))</f>
        <v>0</v>
      </c>
      <c r="AN872" s="2">
        <f>IF(IFERROR(FIND(Table2[[#This Row],[AwayTeam]], _xlfn.TEXTJOIN(";", 1, $BD$31:$BD$40)), 0) &gt; 0, 1, 0) + IF(IFERROR(FIND(Table2[[#This Row],[HomeTeam]], _xlfn.TEXTJOIN(";", 1, $BD$31:$BD$40)), 0) &gt; 0, 1, 0)</f>
        <v>1</v>
      </c>
      <c r="AO872" s="2" t="str">
        <f>INDEX(Sheet5!$B$2:$AG$33, MATCH(Table2[[#This Row],[AwayTeam]],Sheet5!$A$2:$A$33, 0), MATCH(Table2[[#This Row],[HomeTeam]],Sheet5!$A$2:$A$33, 0))</f>
        <v>2-0-0</v>
      </c>
      <c r="AP872" s="2" t="str">
        <f>INDEX(Sheet5!$B$2:$AG$33, MATCH(Table2[[#This Row],[HomeTeam]],Sheet5!$A$2:$A$33, 0), MATCH(Table2[[#This Row],[AwayTeam]],Sheet5!$A$2:$A$33, 0))</f>
        <v>0-2-0</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982</v>
      </c>
      <c r="D873" s="2" t="s">
        <v>21</v>
      </c>
      <c r="E873" s="2" t="s">
        <v>20</v>
      </c>
      <c r="F873" s="2">
        <v>2</v>
      </c>
      <c r="G873" s="2">
        <v>5</v>
      </c>
      <c r="H873" s="2" t="str">
        <f t="shared" si="69"/>
        <v>NYR</v>
      </c>
      <c r="I873" s="2" t="s">
        <v>40</v>
      </c>
      <c r="J873" s="2"/>
      <c r="K873" s="2"/>
      <c r="L873" s="2" t="str">
        <f t="shared" si="70"/>
        <v>_</v>
      </c>
      <c r="M873" s="2"/>
      <c r="N873" s="2">
        <f>IF(ISBLANK(Table2[[#This Row],[ActualResult]]), 0, 1)</f>
        <v>0</v>
      </c>
      <c r="O873" s="2" t="str">
        <f>IF(ISBLANK(Table2[[#This Row],[ActualResult]]), "_", IF(Table2[[#This Row],[ActualWinner]]=Table2[[#This Row],[PredictedWinner]], "Y", "N"))</f>
        <v>_</v>
      </c>
      <c r="P873" s="2" t="str">
        <f>IF(Table2[[#This Row],[ActualAwayScore]]&gt;Table2[[#This Row],[PredictedAwayScore]], "N", IF(ISBLANK(Table2[[#This Row],[ActualResult]]), "_", IF(Table2[[#This Row],[ActualAwayScore]]=Table2[[#This Row],[PredictedAwayScore]], "Y", "N")))</f>
        <v>_</v>
      </c>
      <c r="Q873" s="2" t="str">
        <f>IF(Table2[[#This Row],[ActualHomeScore]]&gt;Table2[[#This Row],[PredictedHomeScore]],"N", IF(ISBLANK(Table2[[#This Row],[ActualResult]]), "_", IF(Table2[[#This Row],[ActualHomeScore]]=Table2[[#This Row],[PredictedHomeScore]], "Y", "N")))</f>
        <v>_</v>
      </c>
      <c r="R873" s="2"/>
      <c r="S873" s="2" t="str">
        <f t="shared" si="71"/>
        <v>_</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0</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-2</v>
      </c>
      <c r="AG873" s="2">
        <f>Table2[[#This Row],[ActualHomeScore]]-Table2[[#This Row],[PredictedHomeScore]]</f>
        <v>-5</v>
      </c>
      <c r="AH873" s="2">
        <f t="shared" si="72"/>
        <v>-16</v>
      </c>
      <c r="AI873" s="2">
        <f t="shared" si="73"/>
        <v>-21</v>
      </c>
      <c r="AJ873" s="2"/>
      <c r="AK873" s="2"/>
      <c r="AL873" s="2">
        <f>IF(Table2[[#This Row],[GameIsOver]]=0,0,IF(Table2[[#This Row],[ActualWinner]]=Table2[[#This Row],[AwayTeam]], 1, 0))</f>
        <v>0</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0-2-0</v>
      </c>
      <c r="AP873" s="2" t="str">
        <f>INDEX(Sheet5!$B$2:$AG$33, MATCH(Table2[[#This Row],[HomeTeam]],Sheet5!$A$2:$A$33, 0), MATCH(Table2[[#This Row],[AwayTeam]],Sheet5!$A$2:$A$33, 0))</f>
        <v>2-0-0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1</v>
      </c>
      <c r="AU873" s="2"/>
      <c r="AV873" s="2"/>
    </row>
    <row r="874" spans="1:48" x14ac:dyDescent="0.25">
      <c r="A874" s="4">
        <v>45693</v>
      </c>
      <c r="B874" s="4">
        <v>45695</v>
      </c>
      <c r="C874" s="7" t="s">
        <v>983</v>
      </c>
      <c r="D874" s="2" t="s">
        <v>33</v>
      </c>
      <c r="E874" s="2" t="s">
        <v>22</v>
      </c>
      <c r="F874" s="2">
        <v>2</v>
      </c>
      <c r="G874" s="2">
        <v>4</v>
      </c>
      <c r="H874" s="2" t="str">
        <f t="shared" si="69"/>
        <v>WPG</v>
      </c>
      <c r="I874" s="2" t="s">
        <v>40</v>
      </c>
      <c r="J874" s="2"/>
      <c r="K874" s="2"/>
      <c r="L874" s="2" t="str">
        <f t="shared" si="70"/>
        <v>_</v>
      </c>
      <c r="M874" s="2"/>
      <c r="N874" s="2">
        <f>IF(ISBLANK(Table2[[#This Row],[ActualResult]]), 0, 1)</f>
        <v>0</v>
      </c>
      <c r="O874" s="2" t="str">
        <f>IF(ISBLANK(Table2[[#This Row],[ActualResult]]), "_", IF(Table2[[#This Row],[ActualWinner]]=Table2[[#This Row],[PredictedWinner]], "Y", "N"))</f>
        <v>_</v>
      </c>
      <c r="P874" s="2" t="str">
        <f>IF(Table2[[#This Row],[ActualAwayScore]]&gt;Table2[[#This Row],[PredictedAwayScore]], "N", IF(ISBLANK(Table2[[#This Row],[ActualResult]]), "_", IF(Table2[[#This Row],[ActualAwayScore]]=Table2[[#This Row],[PredictedAwayScore]], "Y", "N")))</f>
        <v>_</v>
      </c>
      <c r="Q874" s="2" t="str">
        <f>IF(Table2[[#This Row],[ActualHomeScore]]&gt;Table2[[#This Row],[PredictedHomeScore]],"N", IF(ISBLANK(Table2[[#This Row],[ActualResult]]), "_", IF(Table2[[#This Row],[ActualHomeScore]]=Table2[[#This Row],[PredictedHomeScore]], "Y", "N")))</f>
        <v>_</v>
      </c>
      <c r="R874" s="2"/>
      <c r="S874" s="2" t="str">
        <f t="shared" si="71"/>
        <v>_</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0</v>
      </c>
      <c r="AC874" s="32">
        <f>(($BF$11)*IF(Table2[[#This Row],[CorrectWinnerPrediction]]="Y", 1, 0))+(($BF$12)*IF(Table2[[#This Row],[CorrectAwayScorePrediction]]="Y", 1, 0))+(($BF$13)*IF(Table2[[#This Row],[CorrectHomeScorePrediction]]="Y", 1, 0))</f>
        <v>0</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-2</v>
      </c>
      <c r="AG874" s="2">
        <f>Table2[[#This Row],[ActualHomeScore]]-Table2[[#This Row],[PredictedHomeScore]]</f>
        <v>-4</v>
      </c>
      <c r="AH874" s="2">
        <f t="shared" si="72"/>
        <v>-16</v>
      </c>
      <c r="AI874" s="2">
        <f t="shared" si="73"/>
        <v>-21</v>
      </c>
      <c r="AJ874" s="2"/>
      <c r="AK874" s="2"/>
      <c r="AL874" s="2">
        <f>IF(Table2[[#This Row],[GameIsOver]]=0,0,IF(Table2[[#This Row],[ActualWinner]]=Table2[[#This Row],[AwayTeam]], 1, 0))</f>
        <v>0</v>
      </c>
      <c r="AM874" s="2">
        <f>IF(Table2[[#This Row],[GameIsOver]]=0,0,IF(Table2[[#This Row],[ActualWinner]]=Table2[[#This Row],[HomeTeam]], 1, 0))</f>
        <v>0</v>
      </c>
      <c r="AN874" s="2">
        <f>IF(IFERROR(FIND(Table2[[#This Row],[AwayTeam]], _xlfn.TEXTJOIN(";", 1, $BD$31:$BD$40)), 0) &gt; 0, 1, 0) + IF(IFERROR(FIND(Table2[[#This Row],[HomeTeam]], _xlfn.TEXTJOIN(";", 1, $BD$31:$BD$40)), 0) &gt; 0, 1, 0)</f>
        <v>1</v>
      </c>
      <c r="AO874" s="2" t="str">
        <f>INDEX(Sheet5!$B$2:$AG$33, MATCH(Table2[[#This Row],[AwayTeam]],Sheet5!$A$2:$A$33, 0), MATCH(Table2[[#This Row],[HomeTeam]],Sheet5!$A$2:$A$33, 0))</f>
        <v>0-0-0</v>
      </c>
      <c r="AP874" s="2" t="str">
        <f>INDEX(Sheet5!$B$2:$AG$33, MATCH(Table2[[#This Row],[HomeTeam]],Sheet5!$A$2:$A$33, 0), MATCH(Table2[[#This Row],[AwayTeam]],Sheet5!$A$2:$A$33, 0))</f>
        <v>0-0-0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1</v>
      </c>
      <c r="AU874" s="2"/>
      <c r="AV874" s="2"/>
    </row>
    <row r="875" spans="1:48" x14ac:dyDescent="0.25">
      <c r="A875" s="4">
        <v>45693</v>
      </c>
      <c r="B875" s="4">
        <v>45695</v>
      </c>
      <c r="C875" s="7" t="s">
        <v>984</v>
      </c>
      <c r="D875" s="2" t="s">
        <v>35</v>
      </c>
      <c r="E875" s="2" t="s">
        <v>17</v>
      </c>
      <c r="F875" s="2">
        <v>4</v>
      </c>
      <c r="G875" s="2">
        <v>5</v>
      </c>
      <c r="H875" s="2" t="str">
        <f t="shared" si="69"/>
        <v>CHI</v>
      </c>
      <c r="I875" s="2" t="s">
        <v>40</v>
      </c>
      <c r="J875" s="2"/>
      <c r="K875" s="2"/>
      <c r="L875" s="2" t="str">
        <f t="shared" si="70"/>
        <v>_</v>
      </c>
      <c r="M875" s="2"/>
      <c r="N875" s="2">
        <f>IF(ISBLANK(Table2[[#This Row],[ActualResult]]), 0, 1)</f>
        <v>0</v>
      </c>
      <c r="O875" s="2" t="str">
        <f>IF(ISBLANK(Table2[[#This Row],[ActualResult]]), "_", IF(Table2[[#This Row],[ActualWinner]]=Table2[[#This Row],[PredictedWinner]], "Y", "N"))</f>
        <v>_</v>
      </c>
      <c r="P875" s="2" t="str">
        <f>IF(Table2[[#This Row],[ActualAwayScore]]&gt;Table2[[#This Row],[PredictedAwayScore]], "N", IF(ISBLANK(Table2[[#This Row],[ActualResult]]), "_", IF(Table2[[#This Row],[ActualAwayScore]]=Table2[[#This Row],[PredictedAwayScore]], "Y", "N")))</f>
        <v>_</v>
      </c>
      <c r="Q875" s="2" t="str">
        <f>IF(Table2[[#This Row],[ActualHomeScore]]&gt;Table2[[#This Row],[PredictedHomeScore]],"N", IF(ISBLANK(Table2[[#This Row],[ActualResult]]), "_", IF(Table2[[#This Row],[ActualHomeScore]]=Table2[[#This Row],[PredictedHomeScore]], "Y", "N")))</f>
        <v>_</v>
      </c>
      <c r="R875" s="2"/>
      <c r="S875" s="2" t="str">
        <f t="shared" si="71"/>
        <v>_</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0</v>
      </c>
      <c r="AC875" s="32">
        <f>(($BF$11)*IF(Table2[[#This Row],[CorrectWinnerPrediction]]="Y", 1, 0))+(($BF$12)*IF(Table2[[#This Row],[CorrectAwayScorePrediction]]="Y", 1, 0))+(($BF$13)*IF(Table2[[#This Row],[CorrectHomeScorePrediction]]="Y", 1, 0))</f>
        <v>0</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-4</v>
      </c>
      <c r="AG875" s="2">
        <f>Table2[[#This Row],[ActualHomeScore]]-Table2[[#This Row],[PredictedHomeScore]]</f>
        <v>-5</v>
      </c>
      <c r="AH875" s="2">
        <f t="shared" si="72"/>
        <v>-16</v>
      </c>
      <c r="AI875" s="2">
        <f t="shared" si="73"/>
        <v>-21</v>
      </c>
      <c r="AJ875" s="2"/>
      <c r="AK875" s="2"/>
      <c r="AL875" s="2">
        <f>IF(Table2[[#This Row],[GameIsOver]]=0,0,IF(Table2[[#This Row],[ActualWinner]]=Table2[[#This Row],[AwayTeam]], 1, 0))</f>
        <v>0</v>
      </c>
      <c r="AM875" s="2">
        <f>IF(Table2[[#This Row],[GameIsOver]]=0,0,IF(Table2[[#This Row],[ActualWinner]]=Table2[[#This Row],[HomeTeam]], 1, 0))</f>
        <v>0</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2-0-0</v>
      </c>
      <c r="AP875" s="2" t="str">
        <f>INDEX(Sheet5!$B$2:$AG$33, MATCH(Table2[[#This Row],[HomeTeam]],Sheet5!$A$2:$A$33, 0), MATCH(Table2[[#This Row],[AwayTeam]],Sheet5!$A$2:$A$33, 0))</f>
        <v>0-1-1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1</v>
      </c>
      <c r="AU875" s="2"/>
      <c r="AV875" s="2"/>
    </row>
    <row r="876" spans="1:48" x14ac:dyDescent="0.25">
      <c r="A876" s="4">
        <v>45693</v>
      </c>
      <c r="B876" s="4">
        <v>45695</v>
      </c>
      <c r="C876" s="7" t="s">
        <v>985</v>
      </c>
      <c r="D876" s="2" t="s">
        <v>26</v>
      </c>
      <c r="E876" s="2" t="s">
        <v>23</v>
      </c>
      <c r="F876" s="2">
        <v>4</v>
      </c>
      <c r="G876" s="2">
        <v>5</v>
      </c>
      <c r="H876" s="2" t="str">
        <f t="shared" si="69"/>
        <v>EDM</v>
      </c>
      <c r="I876" s="2" t="s">
        <v>40</v>
      </c>
      <c r="J876" s="2"/>
      <c r="K876" s="2"/>
      <c r="L876" s="2" t="str">
        <f t="shared" si="70"/>
        <v>_</v>
      </c>
      <c r="M876" s="2"/>
      <c r="N876" s="2">
        <f>IF(ISBLANK(Table2[[#This Row],[ActualResult]]), 0, 1)</f>
        <v>0</v>
      </c>
      <c r="O876" s="2" t="str">
        <f>IF(ISBLANK(Table2[[#This Row],[ActualResult]]), "_", IF(Table2[[#This Row],[ActualWinner]]=Table2[[#This Row],[PredictedWinner]], "Y", "N"))</f>
        <v>_</v>
      </c>
      <c r="P876" s="2" t="str">
        <f>IF(Table2[[#This Row],[ActualAwayScore]]&gt;Table2[[#This Row],[PredictedAwayScore]], "N", IF(ISBLANK(Table2[[#This Row],[ActualResult]]), "_", IF(Table2[[#This Row],[ActualAwayScore]]=Table2[[#This Row],[PredictedAwayScore]], "Y", "N")))</f>
        <v>_</v>
      </c>
      <c r="Q876" s="2" t="str">
        <f>IF(Table2[[#This Row],[ActualHomeScore]]&gt;Table2[[#This Row],[PredictedHomeScore]],"N", IF(ISBLANK(Table2[[#This Row],[ActualResult]]), "_", IF(Table2[[#This Row],[ActualHomeScore]]=Table2[[#This Row],[PredictedHomeScore]], "Y", "N")))</f>
        <v>_</v>
      </c>
      <c r="R876" s="2"/>
      <c r="S876" s="2" t="str">
        <f t="shared" si="71"/>
        <v>_</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0</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-4</v>
      </c>
      <c r="AG876" s="2">
        <f>Table2[[#This Row],[ActualHomeScore]]-Table2[[#This Row],[PredictedHomeScore]]</f>
        <v>-5</v>
      </c>
      <c r="AH876" s="2">
        <f t="shared" si="72"/>
        <v>-16</v>
      </c>
      <c r="AI876" s="2">
        <f t="shared" si="73"/>
        <v>-21</v>
      </c>
      <c r="AJ876" s="2"/>
      <c r="AK876" s="2"/>
      <c r="AL876" s="2">
        <f>IF(Table2[[#This Row],[GameIsOver]]=0,0,IF(Table2[[#This Row],[ActualWinner]]=Table2[[#This Row],[AwayTeam]], 1, 0))</f>
        <v>0</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0-2-0</v>
      </c>
      <c r="AP876" s="2" t="str">
        <f>INDEX(Sheet5!$B$2:$AG$33, MATCH(Table2[[#This Row],[HomeTeam]],Sheet5!$A$2:$A$33, 0), MATCH(Table2[[#This Row],[AwayTeam]],Sheet5!$A$2:$A$33, 0))</f>
        <v>2-0-0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1</v>
      </c>
      <c r="AU876" s="2"/>
      <c r="AV876" s="2"/>
    </row>
    <row r="877" spans="1:48" x14ac:dyDescent="0.25">
      <c r="A877" s="5">
        <v>45693</v>
      </c>
      <c r="B877" s="5">
        <v>45695</v>
      </c>
      <c r="C877" s="8" t="s">
        <v>986</v>
      </c>
      <c r="D877" s="3" t="s">
        <v>34</v>
      </c>
      <c r="E877" s="3" t="s">
        <v>28</v>
      </c>
      <c r="F877" s="3">
        <v>4</v>
      </c>
      <c r="G877" s="3">
        <v>2</v>
      </c>
      <c r="H877" s="3" t="str">
        <f t="shared" si="69"/>
        <v>DAL</v>
      </c>
      <c r="I877" s="3" t="s">
        <v>40</v>
      </c>
      <c r="J877" s="3"/>
      <c r="K877" s="3"/>
      <c r="L877" s="3" t="str">
        <f t="shared" si="70"/>
        <v>_</v>
      </c>
      <c r="M877" s="3"/>
      <c r="N877" s="3">
        <f>IF(ISBLANK(Table2[[#This Row],[ActualResult]]), 0, 1)</f>
        <v>0</v>
      </c>
      <c r="O877" s="3" t="str">
        <f>IF(ISBLANK(Table2[[#This Row],[ActualResult]]), "_", IF(Table2[[#This Row],[ActualWinner]]=Table2[[#This Row],[PredictedWinner]], "Y", "N"))</f>
        <v>_</v>
      </c>
      <c r="P877" s="3" t="str">
        <f>IF(Table2[[#This Row],[ActualAwayScore]]&gt;Table2[[#This Row],[PredictedAwayScore]], "N", IF(ISBLANK(Table2[[#This Row],[ActualResult]]), "_", IF(Table2[[#This Row],[ActualAwayScore]]=Table2[[#This Row],[PredictedAwayScore]], "Y", "N")))</f>
        <v>_</v>
      </c>
      <c r="Q877" s="3" t="str">
        <f>IF(Table2[[#This Row],[ActualHomeScore]]&gt;Table2[[#This Row],[PredictedHomeScore]],"N", IF(ISBLANK(Table2[[#This Row],[ActualResult]]), "_", IF(Table2[[#This Row],[ActualHomeScore]]=Table2[[#This Row],[PredictedHomeScore]], "Y", "N")))</f>
        <v>_</v>
      </c>
      <c r="R877" s="3"/>
      <c r="S877" s="3" t="str">
        <f t="shared" si="71"/>
        <v>_</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0</v>
      </c>
      <c r="AB877" s="3">
        <f>IF(Table2[[#This Row],[GameIsOver]]= 0, 0, IF(Table2[[#This Row],[ActualWinner]]=Table2[[#This Row],[HomeTeam]], 2, IF(OR(Table2[[#This Row],[ActualResult]]="OT", Table2[[#This Row],[ActualResult]]="SO"), 1, 0)))</f>
        <v>0</v>
      </c>
      <c r="AC877" s="51">
        <f>(($BF$11)*IF(Table2[[#This Row],[CorrectWinnerPrediction]]="Y", 1, 0))+(($BF$12)*IF(Table2[[#This Row],[CorrectAwayScorePrediction]]="Y", 1, 0))+(($BF$13)*IF(Table2[[#This Row],[CorrectHomeScorePrediction]]="Y", 1, 0))</f>
        <v>0</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-4</v>
      </c>
      <c r="AG877" s="3">
        <f>Table2[[#This Row],[ActualHomeScore]]-Table2[[#This Row],[PredictedHomeScore]]</f>
        <v>-2</v>
      </c>
      <c r="AH877" s="3">
        <f t="shared" si="72"/>
        <v>-16</v>
      </c>
      <c r="AI877" s="3">
        <f t="shared" si="73"/>
        <v>-21</v>
      </c>
      <c r="AJ877" s="3"/>
      <c r="AK877" s="2"/>
      <c r="AL877" s="2">
        <f>IF(Table2[[#This Row],[GameIsOver]]=0,0,IF(Table2[[#This Row],[ActualWinner]]=Table2[[#This Row],[AwayTeam]], 1, 0))</f>
        <v>0</v>
      </c>
      <c r="AM877" s="2">
        <f>IF(Table2[[#This Row],[GameIsOver]]=0,0,IF(Table2[[#This Row],[ActualWinner]]=Table2[[#This Row],[HomeTeam]], 1, 0))</f>
        <v>0</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0-1-0</v>
      </c>
      <c r="AP877" s="2" t="str">
        <f>INDEX(Sheet5!$B$2:$AG$33, MATCH(Table2[[#This Row],[HomeTeam]],Sheet5!$A$2:$A$33, 0), MATCH(Table2[[#This Row],[AwayTeam]],Sheet5!$A$2:$A$33, 0))</f>
        <v>1-0-0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1</v>
      </c>
      <c r="AU877" s="2"/>
      <c r="AV877" s="2"/>
    </row>
    <row r="878" spans="1:48" x14ac:dyDescent="0.25">
      <c r="A878" s="4">
        <v>45693</v>
      </c>
      <c r="B878" s="4">
        <v>45696</v>
      </c>
      <c r="C878" s="7" t="s">
        <v>987</v>
      </c>
      <c r="D878" s="2" t="s">
        <v>32</v>
      </c>
      <c r="E878" s="2" t="s">
        <v>19</v>
      </c>
      <c r="F878" s="2">
        <v>5</v>
      </c>
      <c r="G878" s="2">
        <v>2</v>
      </c>
      <c r="H878" s="2" t="str">
        <f t="shared" si="69"/>
        <v>NJD</v>
      </c>
      <c r="I878" s="2" t="s">
        <v>40</v>
      </c>
      <c r="J878" s="2"/>
      <c r="K878" s="2"/>
      <c r="L878" s="2" t="str">
        <f t="shared" si="70"/>
        <v>_</v>
      </c>
      <c r="M878" s="2"/>
      <c r="N878" s="2">
        <f>IF(ISBLANK(Table2[[#This Row],[ActualResult]]), 0, 1)</f>
        <v>0</v>
      </c>
      <c r="O878" s="2" t="str">
        <f>IF(ISBLANK(Table2[[#This Row],[ActualResult]]), "_", IF(Table2[[#This Row],[ActualWinner]]=Table2[[#This Row],[PredictedWinner]], "Y", "N"))</f>
        <v>_</v>
      </c>
      <c r="P878" s="2" t="str">
        <f>IF(Table2[[#This Row],[ActualAwayScore]]&gt;Table2[[#This Row],[PredictedAwayScore]], "N", IF(ISBLANK(Table2[[#This Row],[ActualResult]]), "_", IF(Table2[[#This Row],[ActualAwayScore]]=Table2[[#This Row],[PredictedAwayScore]], "Y", "N")))</f>
        <v>_</v>
      </c>
      <c r="Q878" s="2" t="str">
        <f>IF(Table2[[#This Row],[ActualHomeScore]]&gt;Table2[[#This Row],[PredictedHomeScore]],"N", IF(ISBLANK(Table2[[#This Row],[ActualResult]]), "_", IF(Table2[[#This Row],[ActualHomeScore]]=Table2[[#This Row],[PredictedHomeScore]], "Y", "N")))</f>
        <v>_</v>
      </c>
      <c r="R878" s="2"/>
      <c r="S878" s="2" t="str">
        <f t="shared" si="71"/>
        <v>_</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c r="Z878" s="2">
        <f>IF(AND(Table2[[#This Row],[GameIsOver]]=1,Table2[[#This Row],[ActualHomeScore]]*Table2[[#This Row],[ActualAwayScore]]=0), 1,0)</f>
        <v>0</v>
      </c>
      <c r="AA878" s="2">
        <f>IF(Table2[[#This Row],[GameIsOver]]=0,0, IF(Table2[[#This Row],[ActualWinner]]=Table2[[#This Row],[AwayTeam]], 2, IF(OR(Table2[[#This Row],[ActualResult]]="OT", Table2[[#This Row],[ActualResult]]="SO"), 1, 0)))</f>
        <v>0</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-5</v>
      </c>
      <c r="AG878" s="2">
        <f>Table2[[#This Row],[ActualHomeScore]]-Table2[[#This Row],[PredictedHomeScore]]</f>
        <v>-2</v>
      </c>
      <c r="AH878" s="2">
        <f t="shared" si="72"/>
        <v>-39</v>
      </c>
      <c r="AI878" s="2">
        <f t="shared" si="73"/>
        <v>-54</v>
      </c>
      <c r="AJ878" s="2"/>
      <c r="AK878" s="2"/>
      <c r="AL878" s="2">
        <f>IF(Table2[[#This Row],[GameIsOver]]=0,0,IF(Table2[[#This Row],[ActualWinner]]=Table2[[#This Row],[AwayTeam]], 1, 0))</f>
        <v>0</v>
      </c>
      <c r="AM878" s="2">
        <f>IF(Table2[[#This Row],[GameIsOver]]=0,0,IF(Table2[[#This Row],[ActualWinner]]=Table2[[#This Row],[HomeTeam]], 1, 0))</f>
        <v>0</v>
      </c>
      <c r="AN878" s="2">
        <f>IF(IFERROR(FIND(Table2[[#This Row],[AwayTeam]], _xlfn.TEXTJOIN(";", 1, $BD$31:$BD$40)), 0) &gt; 0, 1, 0) + IF(IFERROR(FIND(Table2[[#This Row],[HomeTeam]], _xlfn.TEXTJOIN(";", 1, $BD$31:$BD$40)), 0) &gt; 0, 1, 0)</f>
        <v>1</v>
      </c>
      <c r="AO878" s="2" t="str">
        <f>INDEX(Sheet5!$B$2:$AG$33, MATCH(Table2[[#This Row],[AwayTeam]],Sheet5!$A$2:$A$33, 0), MATCH(Table2[[#This Row],[HomeTeam]],Sheet5!$A$2:$A$33, 0))</f>
        <v>2-0-0</v>
      </c>
      <c r="AP878" s="2" t="str">
        <f>INDEX(Sheet5!$B$2:$AG$33, MATCH(Table2[[#This Row],[HomeTeam]],Sheet5!$A$2:$A$33, 0), MATCH(Table2[[#This Row],[AwayTeam]],Sheet5!$A$2:$A$33, 0))</f>
        <v>0-1-1</v>
      </c>
      <c r="AQ878" s="2">
        <f>IF(Table2[[#This Row],[GameHasShutOut]], 1, 0)</f>
        <v>0</v>
      </c>
      <c r="AR878" s="2">
        <f>IF(Table2[[#This Row],[ActualAwayScore]] + Table2[[#This Row],[ActualHomeScore]] &gt;= 10, 1, 0)</f>
        <v>0</v>
      </c>
      <c r="AS878" s="2">
        <f>IF(ABS(Table2[[#This Row],[ActualAwayScore]]-Table2[[#This Row],[ActualHomeScore]])&gt;=5, 1, 0)</f>
        <v>0</v>
      </c>
      <c r="AT878" s="2">
        <f>IF(Table2[[#This Row],[ActualAwayScore]] + Table2[[#This Row],[ActualHomeScore]] &lt;= 3, 1, 0)</f>
        <v>1</v>
      </c>
      <c r="AU878" s="2"/>
      <c r="AV878" s="2"/>
    </row>
    <row r="879" spans="1:48" x14ac:dyDescent="0.25">
      <c r="A879" s="4">
        <v>45693</v>
      </c>
      <c r="B879" s="4">
        <v>45696</v>
      </c>
      <c r="C879" s="7" t="s">
        <v>988</v>
      </c>
      <c r="D879" s="2" t="s">
        <v>43</v>
      </c>
      <c r="E879" s="2" t="s">
        <v>31</v>
      </c>
      <c r="F879" s="2">
        <v>4</v>
      </c>
      <c r="G879" s="2">
        <v>3</v>
      </c>
      <c r="H879" s="2" t="str">
        <f t="shared" si="69"/>
        <v>TBL</v>
      </c>
      <c r="I879" s="2" t="s">
        <v>77</v>
      </c>
      <c r="J879" s="2"/>
      <c r="K879" s="2"/>
      <c r="L879" s="2" t="str">
        <f t="shared" si="70"/>
        <v>_</v>
      </c>
      <c r="M879" s="2"/>
      <c r="N879" s="2">
        <f>IF(ISBLANK(Table2[[#This Row],[ActualResult]]), 0, 1)</f>
        <v>0</v>
      </c>
      <c r="O879" s="2" t="str">
        <f>IF(ISBLANK(Table2[[#This Row],[ActualResult]]), "_", IF(Table2[[#This Row],[ActualWinner]]=Table2[[#This Row],[PredictedWinner]], "Y", "N"))</f>
        <v>_</v>
      </c>
      <c r="P879" s="2" t="str">
        <f>IF(Table2[[#This Row],[ActualAwayScore]]&gt;Table2[[#This Row],[PredictedAwayScore]], "N", IF(ISBLANK(Table2[[#This Row],[ActualResult]]), "_", IF(Table2[[#This Row],[ActualAwayScore]]=Table2[[#This Row],[PredictedAwayScore]], "Y", "N")))</f>
        <v>_</v>
      </c>
      <c r="Q879" s="2" t="str">
        <f>IF(Table2[[#This Row],[ActualHomeScore]]&gt;Table2[[#This Row],[PredictedHomeScore]],"N", IF(ISBLANK(Table2[[#This Row],[ActualResult]]), "_", IF(Table2[[#This Row],[ActualHomeScore]]=Table2[[#This Row],[PredictedHomeScore]], "Y", "N")))</f>
        <v>_</v>
      </c>
      <c r="R879" s="2"/>
      <c r="S879" s="2" t="str">
        <f t="shared" si="71"/>
        <v>_</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0</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-4</v>
      </c>
      <c r="AG879" s="2">
        <f>Table2[[#This Row],[ActualHomeScore]]-Table2[[#This Row],[PredictedHomeScore]]</f>
        <v>-3</v>
      </c>
      <c r="AH879" s="2">
        <f t="shared" si="72"/>
        <v>-39</v>
      </c>
      <c r="AI879" s="2">
        <f t="shared" si="73"/>
        <v>-54</v>
      </c>
      <c r="AJ879" s="2"/>
      <c r="AK879" s="2"/>
      <c r="AL879" s="2">
        <f>IF(Table2[[#This Row],[GameIsOver]]=0,0,IF(Table2[[#This Row],[ActualWinner]]=Table2[[#This Row],[AwayTeam]], 1, 0))</f>
        <v>0</v>
      </c>
      <c r="AM879" s="2">
        <f>IF(Table2[[#This Row],[GameIsOver]]=0,0,IF(Table2[[#This Row],[ActualWinner]]=Table2[[#This Row],[HomeTeam]], 1, 0))</f>
        <v>0</v>
      </c>
      <c r="AN879" s="2">
        <f>IF(IFERROR(FIND(Table2[[#This Row],[AwayTeam]], _xlfn.TEXTJOIN(";", 1, $BD$31:$BD$40)), 0) &gt; 0, 1, 0) + IF(IFERROR(FIND(Table2[[#This Row],[HomeTeam]], _xlfn.TEXTJOIN(";", 1, $BD$31:$BD$40)), 0) &gt; 0, 1, 0)</f>
        <v>0</v>
      </c>
      <c r="AO879" s="2" t="str">
        <f>INDEX(Sheet5!$B$2:$AG$33, MATCH(Table2[[#This Row],[AwayTeam]],Sheet5!$A$2:$A$33, 0), MATCH(Table2[[#This Row],[HomeTeam]],Sheet5!$A$2:$A$33, 0))</f>
        <v>1-1-0</v>
      </c>
      <c r="AP879" s="2" t="str">
        <f>INDEX(Sheet5!$B$2:$AG$33, MATCH(Table2[[#This Row],[HomeTeam]],Sheet5!$A$2:$A$33, 0), MATCH(Table2[[#This Row],[AwayTeam]],Sheet5!$A$2:$A$33, 0))</f>
        <v>1-1-0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1</v>
      </c>
      <c r="AU879" s="2"/>
      <c r="AV879" s="2"/>
    </row>
    <row r="880" spans="1:48" x14ac:dyDescent="0.25">
      <c r="A880" s="4">
        <v>45693</v>
      </c>
      <c r="B880" s="4">
        <v>45696</v>
      </c>
      <c r="C880" s="7" t="s">
        <v>989</v>
      </c>
      <c r="D880" s="2" t="s">
        <v>15</v>
      </c>
      <c r="E880" s="2" t="s">
        <v>44</v>
      </c>
      <c r="F880" s="2">
        <v>2</v>
      </c>
      <c r="G880" s="2">
        <v>5</v>
      </c>
      <c r="H880" s="2" t="str">
        <f t="shared" si="69"/>
        <v>CAR</v>
      </c>
      <c r="I880" s="2" t="s">
        <v>40</v>
      </c>
      <c r="J880" s="2"/>
      <c r="K880" s="2"/>
      <c r="L880" s="2" t="str">
        <f t="shared" si="70"/>
        <v>_</v>
      </c>
      <c r="M880" s="2"/>
      <c r="N880" s="2">
        <f>IF(ISBLANK(Table2[[#This Row],[ActualResult]]), 0, 1)</f>
        <v>0</v>
      </c>
      <c r="O880" s="2" t="str">
        <f>IF(ISBLANK(Table2[[#This Row],[ActualResult]]), "_", IF(Table2[[#This Row],[ActualWinner]]=Table2[[#This Row],[PredictedWinner]], "Y", "N"))</f>
        <v>_</v>
      </c>
      <c r="P880" s="2" t="str">
        <f>IF(Table2[[#This Row],[ActualAwayScore]]&gt;Table2[[#This Row],[PredictedAwayScore]], "N", IF(ISBLANK(Table2[[#This Row],[ActualResult]]), "_", IF(Table2[[#This Row],[ActualAwayScore]]=Table2[[#This Row],[PredictedAwayScore]], "Y", "N")))</f>
        <v>_</v>
      </c>
      <c r="Q880" s="2" t="str">
        <f>IF(Table2[[#This Row],[ActualHomeScore]]&gt;Table2[[#This Row],[PredictedHomeScore]],"N", IF(ISBLANK(Table2[[#This Row],[ActualResult]]), "_", IF(Table2[[#This Row],[ActualHomeScore]]=Table2[[#This Row],[PredictedHomeScore]], "Y", "N")))</f>
        <v>_</v>
      </c>
      <c r="R880" s="2"/>
      <c r="S880" s="2" t="str">
        <f t="shared" si="71"/>
        <v>_</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0</v>
      </c>
      <c r="AC880" s="32">
        <f>(($BF$11)*IF(Table2[[#This Row],[CorrectWinnerPrediction]]="Y", 1, 0))+(($BF$12)*IF(Table2[[#This Row],[CorrectAwayScorePrediction]]="Y", 1, 0))+(($BF$13)*IF(Table2[[#This Row],[CorrectHomeScorePrediction]]="Y", 1, 0))</f>
        <v>0</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-2</v>
      </c>
      <c r="AG880" s="2">
        <f>Table2[[#This Row],[ActualHomeScore]]-Table2[[#This Row],[PredictedHomeScore]]</f>
        <v>-5</v>
      </c>
      <c r="AH880" s="2">
        <f t="shared" si="72"/>
        <v>-39</v>
      </c>
      <c r="AI880" s="2">
        <f t="shared" si="73"/>
        <v>-54</v>
      </c>
      <c r="AJ880" s="2"/>
      <c r="AK880" s="2"/>
      <c r="AL880" s="2">
        <f>IF(Table2[[#This Row],[GameIsOver]]=0,0,IF(Table2[[#This Row],[ActualWinner]]=Table2[[#This Row],[AwayTeam]], 1, 0))</f>
        <v>0</v>
      </c>
      <c r="AM880" s="2">
        <f>IF(Table2[[#This Row],[GameIsOver]]=0,0,IF(Table2[[#This Row],[ActualWinner]]=Table2[[#This Row],[HomeTeam]], 1, 0))</f>
        <v>0</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1-0-0</v>
      </c>
      <c r="AP880" s="2" t="str">
        <f>INDEX(Sheet5!$B$2:$AG$33, MATCH(Table2[[#This Row],[HomeTeam]],Sheet5!$A$2:$A$33, 0), MATCH(Table2[[#This Row],[AwayTeam]],Sheet5!$A$2:$A$33, 0))</f>
        <v>0-1-0</v>
      </c>
      <c r="AQ880" s="2">
        <f>IF(Table2[[#This Row],[GameHasShutOut]], 1, 0)</f>
        <v>0</v>
      </c>
      <c r="AR880" s="2">
        <f>IF(Table2[[#This Row],[ActualAwayScore]] + Table2[[#This Row],[ActualHomeScore]] &gt;= 10, 1, 0)</f>
        <v>0</v>
      </c>
      <c r="AS880" s="2">
        <f>IF(ABS(Table2[[#This Row],[ActualAwayScore]]-Table2[[#This Row],[ActualHomeScore]])&gt;=5, 1, 0)</f>
        <v>0</v>
      </c>
      <c r="AT880" s="2">
        <f>IF(Table2[[#This Row],[ActualAwayScore]] + Table2[[#This Row],[ActualHomeScore]] &lt;= 3, 1, 0)</f>
        <v>1</v>
      </c>
      <c r="AU880" s="2"/>
      <c r="AV880" s="2"/>
    </row>
    <row r="881" spans="1:48" x14ac:dyDescent="0.25">
      <c r="A881" s="4">
        <v>45693</v>
      </c>
      <c r="B881" s="4">
        <v>45696</v>
      </c>
      <c r="C881" s="7" t="s">
        <v>990</v>
      </c>
      <c r="D881" s="2" t="s">
        <v>27</v>
      </c>
      <c r="E881" s="2" t="s">
        <v>16</v>
      </c>
      <c r="F881" s="2">
        <v>4</v>
      </c>
      <c r="G881" s="2">
        <v>3</v>
      </c>
      <c r="H881" s="2" t="str">
        <f t="shared" si="69"/>
        <v>VGK</v>
      </c>
      <c r="I881" s="2" t="s">
        <v>40</v>
      </c>
      <c r="J881" s="2"/>
      <c r="K881" s="2"/>
      <c r="L881" s="2" t="str">
        <f t="shared" si="70"/>
        <v>_</v>
      </c>
      <c r="M881" s="2"/>
      <c r="N881" s="2">
        <f>IF(ISBLANK(Table2[[#This Row],[ActualResult]]), 0, 1)</f>
        <v>0</v>
      </c>
      <c r="O881" s="2" t="str">
        <f>IF(ISBLANK(Table2[[#This Row],[ActualResult]]), "_", IF(Table2[[#This Row],[ActualWinner]]=Table2[[#This Row],[PredictedWinner]], "Y", "N"))</f>
        <v>_</v>
      </c>
      <c r="P881" s="2" t="str">
        <f>IF(Table2[[#This Row],[ActualAwayScore]]&gt;Table2[[#This Row],[PredictedAwayScore]], "N", IF(ISBLANK(Table2[[#This Row],[ActualResult]]), "_", IF(Table2[[#This Row],[ActualAwayScore]]=Table2[[#This Row],[PredictedAwayScore]], "Y", "N")))</f>
        <v>_</v>
      </c>
      <c r="Q881" s="2" t="str">
        <f>IF(Table2[[#This Row],[ActualHomeScore]]&gt;Table2[[#This Row],[PredictedHomeScore]],"N", IF(ISBLANK(Table2[[#This Row],[ActualResult]]), "_", IF(Table2[[#This Row],[ActualHomeScore]]=Table2[[#This Row],[PredictedHomeScore]], "Y", "N")))</f>
        <v>_</v>
      </c>
      <c r="R881" s="2"/>
      <c r="S881" s="2" t="str">
        <f t="shared" si="71"/>
        <v>_</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0</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0</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-4</v>
      </c>
      <c r="AG881" s="2">
        <f>Table2[[#This Row],[ActualHomeScore]]-Table2[[#This Row],[PredictedHomeScore]]</f>
        <v>-3</v>
      </c>
      <c r="AH881" s="2">
        <f t="shared" si="72"/>
        <v>-39</v>
      </c>
      <c r="AI881" s="2">
        <f t="shared" si="73"/>
        <v>-54</v>
      </c>
      <c r="AJ881" s="2"/>
      <c r="AK881" s="2"/>
      <c r="AL881" s="2">
        <f>IF(Table2[[#This Row],[GameIsOver]]=0,0,IF(Table2[[#This Row],[ActualWinner]]=Table2[[#This Row],[AwayTeam]], 1, 0))</f>
        <v>0</v>
      </c>
      <c r="AM881" s="2">
        <f>IF(Table2[[#This Row],[GameIsOver]]=0,0,IF(Table2[[#This Row],[ActualWinner]]=Table2[[#This Row],[HomeTeam]], 1, 0))</f>
        <v>0</v>
      </c>
      <c r="AN881" s="2">
        <f>IF(IFERROR(FIND(Table2[[#This Row],[AwayTeam]], _xlfn.TEXTJOIN(";", 1, $BD$31:$BD$40)), 0) &gt; 0, 1, 0) + IF(IFERROR(FIND(Table2[[#This Row],[HomeTeam]], _xlfn.TEXTJOIN(";", 1, $BD$31:$BD$40)), 0) &gt; 0, 1, 0)</f>
        <v>0</v>
      </c>
      <c r="AO881" s="2" t="str">
        <f>INDEX(Sheet5!$B$2:$AG$33, MATCH(Table2[[#This Row],[AwayTeam]],Sheet5!$A$2:$A$33, 0), MATCH(Table2[[#This Row],[HomeTeam]],Sheet5!$A$2:$A$33, 0))</f>
        <v>0-0-0</v>
      </c>
      <c r="AP881" s="2" t="str">
        <f>INDEX(Sheet5!$B$2:$AG$33, MATCH(Table2[[#This Row],[HomeTeam]],Sheet5!$A$2:$A$33, 0), MATCH(Table2[[#This Row],[AwayTeam]],Sheet5!$A$2:$A$33, 0))</f>
        <v>0-0-0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1</v>
      </c>
      <c r="AU881" s="2"/>
      <c r="AV881" s="2"/>
    </row>
    <row r="882" spans="1:48" x14ac:dyDescent="0.25">
      <c r="A882" s="4">
        <v>45693</v>
      </c>
      <c r="B882" s="4">
        <v>45696</v>
      </c>
      <c r="C882" s="7" t="s">
        <v>991</v>
      </c>
      <c r="D882" s="2" t="s">
        <v>30</v>
      </c>
      <c r="E882" s="2" t="s">
        <v>14</v>
      </c>
      <c r="F882" s="2">
        <v>3</v>
      </c>
      <c r="G882" s="2">
        <v>5</v>
      </c>
      <c r="H882" s="2" t="str">
        <f t="shared" si="69"/>
        <v>FLA</v>
      </c>
      <c r="I882" s="2" t="s">
        <v>40</v>
      </c>
      <c r="J882" s="2"/>
      <c r="K882" s="2"/>
      <c r="L882" s="2" t="str">
        <f t="shared" si="70"/>
        <v>_</v>
      </c>
      <c r="M882" s="2"/>
      <c r="N882" s="2">
        <f>IF(ISBLANK(Table2[[#This Row],[ActualResult]]), 0, 1)</f>
        <v>0</v>
      </c>
      <c r="O882" s="2" t="str">
        <f>IF(ISBLANK(Table2[[#This Row],[ActualResult]]), "_", IF(Table2[[#This Row],[ActualWinner]]=Table2[[#This Row],[PredictedWinner]], "Y", "N"))</f>
        <v>_</v>
      </c>
      <c r="P882" s="2" t="str">
        <f>IF(Table2[[#This Row],[ActualAwayScore]]&gt;Table2[[#This Row],[PredictedAwayScore]], "N", IF(ISBLANK(Table2[[#This Row],[ActualResult]]), "_", IF(Table2[[#This Row],[ActualAwayScore]]=Table2[[#This Row],[PredictedAwayScore]], "Y", "N")))</f>
        <v>_</v>
      </c>
      <c r="Q882" s="2" t="str">
        <f>IF(Table2[[#This Row],[ActualHomeScore]]&gt;Table2[[#This Row],[PredictedHomeScore]],"N", IF(ISBLANK(Table2[[#This Row],[ActualResult]]), "_", IF(Table2[[#This Row],[ActualHomeScore]]=Table2[[#This Row],[PredictedHomeScore]], "Y", "N")))</f>
        <v>_</v>
      </c>
      <c r="R882" s="2"/>
      <c r="S882" s="2" t="str">
        <f t="shared" si="71"/>
        <v>_</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0</v>
      </c>
      <c r="AC882" s="32">
        <f>(($BF$11)*IF(Table2[[#This Row],[CorrectWinnerPrediction]]="Y", 1, 0))+(($BF$12)*IF(Table2[[#This Row],[CorrectAwayScorePrediction]]="Y", 1, 0))+(($BF$13)*IF(Table2[[#This Row],[CorrectHomeScorePrediction]]="Y", 1, 0))</f>
        <v>0</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-3</v>
      </c>
      <c r="AG882" s="2">
        <f>Table2[[#This Row],[ActualHomeScore]]-Table2[[#This Row],[PredictedHomeScore]]</f>
        <v>-5</v>
      </c>
      <c r="AH882" s="2">
        <f t="shared" si="72"/>
        <v>-39</v>
      </c>
      <c r="AI882" s="2">
        <f t="shared" si="73"/>
        <v>-54</v>
      </c>
      <c r="AJ882" s="2"/>
      <c r="AK882" s="2"/>
      <c r="AL882" s="2">
        <f>IF(Table2[[#This Row],[GameIsOver]]=0,0,IF(Table2[[#This Row],[ActualWinner]]=Table2[[#This Row],[AwayTeam]], 1, 0))</f>
        <v>0</v>
      </c>
      <c r="AM882" s="2">
        <f>IF(Table2[[#This Row],[GameIsOver]]=0,0,IF(Table2[[#This Row],[ActualWinner]]=Table2[[#This Row],[HomeTeam]], 1, 0))</f>
        <v>0</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1-0-0</v>
      </c>
      <c r="AP882" s="2" t="str">
        <f>INDEX(Sheet5!$B$2:$AG$33, MATCH(Table2[[#This Row],[HomeTeam]],Sheet5!$A$2:$A$33, 0), MATCH(Table2[[#This Row],[AwayTeam]],Sheet5!$A$2:$A$33, 0))</f>
        <v>0-1-0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1</v>
      </c>
      <c r="AU882" s="2"/>
      <c r="AV882" s="2"/>
    </row>
    <row r="883" spans="1:48" x14ac:dyDescent="0.25">
      <c r="A883" s="4">
        <v>45693</v>
      </c>
      <c r="B883" s="4">
        <v>45696</v>
      </c>
      <c r="C883" s="7" t="s">
        <v>992</v>
      </c>
      <c r="D883" s="2" t="s">
        <v>21</v>
      </c>
      <c r="E883" s="2" t="s">
        <v>45</v>
      </c>
      <c r="F883" s="2">
        <v>4</v>
      </c>
      <c r="G883" s="2">
        <v>2</v>
      </c>
      <c r="H883" s="2" t="str">
        <f t="shared" si="69"/>
        <v>PIT</v>
      </c>
      <c r="I883" s="2" t="s">
        <v>40</v>
      </c>
      <c r="J883" s="2"/>
      <c r="K883" s="2"/>
      <c r="L883" s="2" t="str">
        <f t="shared" si="70"/>
        <v>_</v>
      </c>
      <c r="M883" s="2"/>
      <c r="N883" s="2">
        <f>IF(ISBLANK(Table2[[#This Row],[ActualResult]]), 0, 1)</f>
        <v>0</v>
      </c>
      <c r="O883" s="2" t="str">
        <f>IF(ISBLANK(Table2[[#This Row],[ActualResult]]), "_", IF(Table2[[#This Row],[ActualWinner]]=Table2[[#This Row],[PredictedWinner]], "Y", "N"))</f>
        <v>_</v>
      </c>
      <c r="P883" s="2" t="str">
        <f>IF(Table2[[#This Row],[ActualAwayScore]]&gt;Table2[[#This Row],[PredictedAwayScore]], "N", IF(ISBLANK(Table2[[#This Row],[ActualResult]]), "_", IF(Table2[[#This Row],[ActualAwayScore]]=Table2[[#This Row],[PredictedAwayScore]], "Y", "N")))</f>
        <v>_</v>
      </c>
      <c r="Q883" s="2" t="str">
        <f>IF(Table2[[#This Row],[ActualHomeScore]]&gt;Table2[[#This Row],[PredictedHomeScore]],"N", IF(ISBLANK(Table2[[#This Row],[ActualResult]]), "_", IF(Table2[[#This Row],[ActualHomeScore]]=Table2[[#This Row],[PredictedHomeScore]], "Y", "N")))</f>
        <v>_</v>
      </c>
      <c r="R883" s="2"/>
      <c r="S883" s="2" t="str">
        <f t="shared" si="71"/>
        <v>_</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0</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-4</v>
      </c>
      <c r="AG883" s="2">
        <f>Table2[[#This Row],[ActualHomeScore]]-Table2[[#This Row],[PredictedHomeScore]]</f>
        <v>-2</v>
      </c>
      <c r="AH883" s="2">
        <f t="shared" si="72"/>
        <v>-39</v>
      </c>
      <c r="AI883" s="2">
        <f t="shared" si="73"/>
        <v>-54</v>
      </c>
      <c r="AJ883" s="2"/>
      <c r="AK883" s="2"/>
      <c r="AL883" s="2">
        <f>IF(Table2[[#This Row],[GameIsOver]]=0,0,IF(Table2[[#This Row],[ActualWinner]]=Table2[[#This Row],[AwayTeam]], 1, 0))</f>
        <v>0</v>
      </c>
      <c r="AM883" s="2">
        <f>IF(Table2[[#This Row],[GameIsOver]]=0,0,IF(Table2[[#This Row],[ActualWinner]]=Table2[[#This Row],[HomeTeam]], 1, 0))</f>
        <v>0</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1-0-0</v>
      </c>
      <c r="AP883" s="2" t="str">
        <f>INDEX(Sheet5!$B$2:$AG$33, MATCH(Table2[[#This Row],[HomeTeam]],Sheet5!$A$2:$A$33, 0), MATCH(Table2[[#This Row],[AwayTeam]],Sheet5!$A$2:$A$33, 0))</f>
        <v>0-1-0</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1</v>
      </c>
      <c r="AU883" s="2"/>
      <c r="AV883" s="2"/>
    </row>
    <row r="884" spans="1:48" x14ac:dyDescent="0.25">
      <c r="A884" s="4">
        <v>45693</v>
      </c>
      <c r="B884" s="4">
        <v>45696</v>
      </c>
      <c r="C884" s="7" t="s">
        <v>993</v>
      </c>
      <c r="D884" s="2" t="s">
        <v>20</v>
      </c>
      <c r="E884" s="2" t="s">
        <v>36</v>
      </c>
      <c r="F884" s="2">
        <v>3</v>
      </c>
      <c r="G884" s="2">
        <v>5</v>
      </c>
      <c r="H884" s="2" t="str">
        <f t="shared" si="69"/>
        <v>CBJ</v>
      </c>
      <c r="I884" s="2" t="s">
        <v>40</v>
      </c>
      <c r="J884" s="2"/>
      <c r="K884" s="2"/>
      <c r="L884" s="2" t="str">
        <f t="shared" si="70"/>
        <v>_</v>
      </c>
      <c r="M884" s="2"/>
      <c r="N884" s="2">
        <f>IF(ISBLANK(Table2[[#This Row],[ActualResult]]), 0, 1)</f>
        <v>0</v>
      </c>
      <c r="O884" s="2" t="str">
        <f>IF(ISBLANK(Table2[[#This Row],[ActualResult]]), "_", IF(Table2[[#This Row],[ActualWinner]]=Table2[[#This Row],[PredictedWinner]], "Y", "N"))</f>
        <v>_</v>
      </c>
      <c r="P884" s="2" t="str">
        <f>IF(Table2[[#This Row],[ActualAwayScore]]&gt;Table2[[#This Row],[PredictedAwayScore]], "N", IF(ISBLANK(Table2[[#This Row],[ActualResult]]), "_", IF(Table2[[#This Row],[ActualAwayScore]]=Table2[[#This Row],[PredictedAwayScore]], "Y", "N")))</f>
        <v>_</v>
      </c>
      <c r="Q884" s="2" t="str">
        <f>IF(Table2[[#This Row],[ActualHomeScore]]&gt;Table2[[#This Row],[PredictedHomeScore]],"N", IF(ISBLANK(Table2[[#This Row],[ActualResult]]), "_", IF(Table2[[#This Row],[ActualHomeScore]]=Table2[[#This Row],[PredictedHomeScore]], "Y", "N")))</f>
        <v>_</v>
      </c>
      <c r="R884" s="2"/>
      <c r="S884" s="2" t="str">
        <f t="shared" si="71"/>
        <v>_</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0</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-3</v>
      </c>
      <c r="AG884" s="2">
        <f>Table2[[#This Row],[ActualHomeScore]]-Table2[[#This Row],[PredictedHomeScore]]</f>
        <v>-5</v>
      </c>
      <c r="AH884" s="2">
        <f t="shared" si="72"/>
        <v>-39</v>
      </c>
      <c r="AI884" s="2">
        <f t="shared" si="73"/>
        <v>-54</v>
      </c>
      <c r="AJ884" s="2"/>
      <c r="AK884" s="2"/>
      <c r="AL884" s="2">
        <f>IF(Table2[[#This Row],[GameIsOver]]=0,0,IF(Table2[[#This Row],[ActualWinner]]=Table2[[#This Row],[AwayTeam]], 1, 0))</f>
        <v>0</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1-0-0</v>
      </c>
      <c r="AP884" s="2" t="str">
        <f>INDEX(Sheet5!$B$2:$AG$33, MATCH(Table2[[#This Row],[HomeTeam]],Sheet5!$A$2:$A$33, 0), MATCH(Table2[[#This Row],[AwayTeam]],Sheet5!$A$2:$A$33, 0))</f>
        <v>0-0-1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1</v>
      </c>
      <c r="AU884" s="2"/>
      <c r="AV884" s="2"/>
    </row>
    <row r="885" spans="1:48" x14ac:dyDescent="0.25">
      <c r="A885" s="4">
        <v>45693</v>
      </c>
      <c r="B885" s="4">
        <v>45696</v>
      </c>
      <c r="C885" s="7" t="s">
        <v>994</v>
      </c>
      <c r="D885" s="2" t="s">
        <v>17</v>
      </c>
      <c r="E885" s="2" t="s">
        <v>13</v>
      </c>
      <c r="F885" s="2">
        <v>2</v>
      </c>
      <c r="G885" s="2">
        <v>5</v>
      </c>
      <c r="H885" s="2" t="str">
        <f t="shared" si="69"/>
        <v>STL</v>
      </c>
      <c r="I885" s="2" t="s">
        <v>40</v>
      </c>
      <c r="J885" s="2"/>
      <c r="K885" s="2"/>
      <c r="L885" s="2" t="str">
        <f t="shared" si="70"/>
        <v>_</v>
      </c>
      <c r="M885" s="2"/>
      <c r="N885" s="2">
        <f>IF(ISBLANK(Table2[[#This Row],[ActualResult]]), 0, 1)</f>
        <v>0</v>
      </c>
      <c r="O885" s="2" t="str">
        <f>IF(ISBLANK(Table2[[#This Row],[ActualResult]]), "_", IF(Table2[[#This Row],[ActualWinner]]=Table2[[#This Row],[PredictedWinner]], "Y", "N"))</f>
        <v>_</v>
      </c>
      <c r="P885" s="2" t="str">
        <f>IF(Table2[[#This Row],[ActualAwayScore]]&gt;Table2[[#This Row],[PredictedAwayScore]], "N", IF(ISBLANK(Table2[[#This Row],[ActualResult]]), "_", IF(Table2[[#This Row],[ActualAwayScore]]=Table2[[#This Row],[PredictedAwayScore]], "Y", "N")))</f>
        <v>_</v>
      </c>
      <c r="Q885" s="2" t="str">
        <f>IF(Table2[[#This Row],[ActualHomeScore]]&gt;Table2[[#This Row],[PredictedHomeScore]],"N", IF(ISBLANK(Table2[[#This Row],[ActualResult]]), "_", IF(Table2[[#This Row],[ActualHomeScore]]=Table2[[#This Row],[PredictedHomeScore]], "Y", "N")))</f>
        <v>_</v>
      </c>
      <c r="R885" s="2"/>
      <c r="S885" s="2" t="str">
        <f t="shared" si="71"/>
        <v>_</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0</v>
      </c>
      <c r="AB885" s="2">
        <f>IF(Table2[[#This Row],[GameIsOver]]= 0, 0, IF(Table2[[#This Row],[ActualWinner]]=Table2[[#This Row],[HomeTeam]], 2, IF(OR(Table2[[#This Row],[ActualResult]]="OT", Table2[[#This Row],[ActualResult]]="SO"), 1, 0)))</f>
        <v>0</v>
      </c>
      <c r="AC885" s="32">
        <f>(($BF$11)*IF(Table2[[#This Row],[CorrectWinnerPrediction]]="Y", 1, 0))+(($BF$12)*IF(Table2[[#This Row],[CorrectAwayScorePrediction]]="Y", 1, 0))+(($BF$13)*IF(Table2[[#This Row],[CorrectHomeScorePrediction]]="Y", 1, 0))</f>
        <v>0</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-2</v>
      </c>
      <c r="AG885" s="2">
        <f>Table2[[#This Row],[ActualHomeScore]]-Table2[[#This Row],[PredictedHomeScore]]</f>
        <v>-5</v>
      </c>
      <c r="AH885" s="2">
        <f t="shared" si="72"/>
        <v>-39</v>
      </c>
      <c r="AI885" s="2">
        <f t="shared" si="73"/>
        <v>-54</v>
      </c>
      <c r="AJ885" s="2"/>
      <c r="AK885" s="2"/>
      <c r="AL885" s="2">
        <f>IF(Table2[[#This Row],[GameIsOver]]=0,0,IF(Table2[[#This Row],[ActualWinner]]=Table2[[#This Row],[AwayTeam]], 1, 0))</f>
        <v>0</v>
      </c>
      <c r="AM885" s="2">
        <f>IF(Table2[[#This Row],[GameIsOver]]=0,0,IF(Table2[[#This Row],[ActualWinner]]=Table2[[#This Row],[HomeTeam]], 1, 0))</f>
        <v>0</v>
      </c>
      <c r="AN885" s="2">
        <f>IF(IFERROR(FIND(Table2[[#This Row],[AwayTeam]], _xlfn.TEXTJOIN(";", 1, $BD$31:$BD$40)), 0) &gt; 0, 1, 0) + IF(IFERROR(FIND(Table2[[#This Row],[HomeTeam]], _xlfn.TEXTJOIN(";", 1, $BD$31:$BD$40)), 0) &gt; 0, 1, 0)</f>
        <v>0</v>
      </c>
      <c r="AO885" s="2" t="str">
        <f>INDEX(Sheet5!$B$2:$AG$33, MATCH(Table2[[#This Row],[AwayTeam]],Sheet5!$A$2:$A$33, 0), MATCH(Table2[[#This Row],[HomeTeam]],Sheet5!$A$2:$A$33, 0))</f>
        <v>0-1-0</v>
      </c>
      <c r="AP885" s="2" t="str">
        <f>INDEX(Sheet5!$B$2:$AG$33, MATCH(Table2[[#This Row],[HomeTeam]],Sheet5!$A$2:$A$33, 0), MATCH(Table2[[#This Row],[AwayTeam]],Sheet5!$A$2:$A$33, 0))</f>
        <v>1-0-0</v>
      </c>
      <c r="AQ885" s="2">
        <f>IF(Table2[[#This Row],[GameHasShutOut]], 1, 0)</f>
        <v>0</v>
      </c>
      <c r="AR885" s="2">
        <f>IF(Table2[[#This Row],[ActualAwayScore]] + Table2[[#This Row],[ActualHomeScore]] &gt;= 10, 1, 0)</f>
        <v>0</v>
      </c>
      <c r="AS885" s="2">
        <f>IF(ABS(Table2[[#This Row],[ActualAwayScore]]-Table2[[#This Row],[ActualHomeScore]])&gt;=5, 1, 0)</f>
        <v>0</v>
      </c>
      <c r="AT885" s="2">
        <f>IF(Table2[[#This Row],[ActualAwayScore]] + Table2[[#This Row],[ActualHomeScore]] &lt;= 3, 1, 0)</f>
        <v>1</v>
      </c>
      <c r="AU885" s="2"/>
      <c r="AV885" s="2"/>
    </row>
    <row r="886" spans="1:48" x14ac:dyDescent="0.25">
      <c r="A886" s="4">
        <v>45693</v>
      </c>
      <c r="B886" s="4">
        <v>45696</v>
      </c>
      <c r="C886" s="7" t="s">
        <v>995</v>
      </c>
      <c r="D886" s="2" t="s">
        <v>18</v>
      </c>
      <c r="E886" s="2" t="s">
        <v>25</v>
      </c>
      <c r="F886" s="2">
        <v>2</v>
      </c>
      <c r="G886" s="2">
        <v>5</v>
      </c>
      <c r="H886" s="2" t="str">
        <f t="shared" si="69"/>
        <v>VAN</v>
      </c>
      <c r="I886" s="2" t="s">
        <v>40</v>
      </c>
      <c r="J886" s="2"/>
      <c r="K886" s="2"/>
      <c r="L886" s="2" t="str">
        <f t="shared" si="70"/>
        <v>_</v>
      </c>
      <c r="M886" s="2"/>
      <c r="N886" s="2">
        <f>IF(ISBLANK(Table2[[#This Row],[ActualResult]]), 0, 1)</f>
        <v>0</v>
      </c>
      <c r="O886" s="2" t="str">
        <f>IF(ISBLANK(Table2[[#This Row],[ActualResult]]), "_", IF(Table2[[#This Row],[ActualWinner]]=Table2[[#This Row],[PredictedWinner]], "Y", "N"))</f>
        <v>_</v>
      </c>
      <c r="P886" s="2" t="str">
        <f>IF(Table2[[#This Row],[ActualAwayScore]]&gt;Table2[[#This Row],[PredictedAwayScore]], "N", IF(ISBLANK(Table2[[#This Row],[ActualResult]]), "_", IF(Table2[[#This Row],[ActualAwayScore]]=Table2[[#This Row],[PredictedAwayScore]], "Y", "N")))</f>
        <v>_</v>
      </c>
      <c r="Q886" s="2" t="str">
        <f>IF(Table2[[#This Row],[ActualHomeScore]]&gt;Table2[[#This Row],[PredictedHomeScore]],"N", IF(ISBLANK(Table2[[#This Row],[ActualResult]]), "_", IF(Table2[[#This Row],[ActualHomeScore]]=Table2[[#This Row],[PredictedHomeScore]], "Y", "N")))</f>
        <v>_</v>
      </c>
      <c r="R886" s="2"/>
      <c r="S886" s="2" t="str">
        <f t="shared" si="71"/>
        <v>_</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0</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-2</v>
      </c>
      <c r="AG886" s="2">
        <f>Table2[[#This Row],[ActualHomeScore]]-Table2[[#This Row],[PredictedHomeScore]]</f>
        <v>-5</v>
      </c>
      <c r="AH886" s="2">
        <f t="shared" si="72"/>
        <v>-39</v>
      </c>
      <c r="AI886" s="2">
        <f t="shared" si="73"/>
        <v>-54</v>
      </c>
      <c r="AJ886" s="2"/>
      <c r="AK886" s="2"/>
      <c r="AL886" s="2">
        <f>IF(Table2[[#This Row],[GameIsOver]]=0,0,IF(Table2[[#This Row],[ActualWinner]]=Table2[[#This Row],[AwayTeam]], 1, 0))</f>
        <v>0</v>
      </c>
      <c r="AM886" s="2">
        <f>IF(Table2[[#This Row],[GameIsOver]]=0,0,IF(Table2[[#This Row],[ActualWinner]]=Table2[[#This Row],[HomeTeam]], 1, 0))</f>
        <v>0</v>
      </c>
      <c r="AN886" s="2">
        <f>IF(IFERROR(FIND(Table2[[#This Row],[AwayTeam]], _xlfn.TEXTJOIN(";", 1, $BD$31:$BD$40)), 0) &gt; 0, 1, 0) + IF(IFERROR(FIND(Table2[[#This Row],[HomeTeam]], _xlfn.TEXTJOIN(";", 1, $BD$31:$BD$40)), 0) &gt; 0, 1, 0)</f>
        <v>2</v>
      </c>
      <c r="AO886" s="2" t="str">
        <f>INDEX(Sheet5!$B$2:$AG$33, MATCH(Table2[[#This Row],[AwayTeam]],Sheet5!$A$2:$A$33, 0), MATCH(Table2[[#This Row],[HomeTeam]],Sheet5!$A$2:$A$33, 0))</f>
        <v>0-1-0</v>
      </c>
      <c r="AP886" s="2" t="str">
        <f>INDEX(Sheet5!$B$2:$AG$33, MATCH(Table2[[#This Row],[HomeTeam]],Sheet5!$A$2:$A$33, 0), MATCH(Table2[[#This Row],[AwayTeam]],Sheet5!$A$2:$A$33, 0))</f>
        <v>1-0-0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996</v>
      </c>
      <c r="D887" s="2" t="s">
        <v>29</v>
      </c>
      <c r="E887" s="2" t="s">
        <v>35</v>
      </c>
      <c r="F887" s="2">
        <v>2</v>
      </c>
      <c r="G887" s="2">
        <v>4</v>
      </c>
      <c r="H887" s="2" t="str">
        <f t="shared" si="69"/>
        <v>NSH</v>
      </c>
      <c r="I887" s="2" t="s">
        <v>40</v>
      </c>
      <c r="J887" s="2"/>
      <c r="K887" s="2"/>
      <c r="L887" s="2" t="str">
        <f t="shared" si="70"/>
        <v>_</v>
      </c>
      <c r="M887" s="2"/>
      <c r="N887" s="2">
        <f>IF(ISBLANK(Table2[[#This Row],[ActualResult]]), 0, 1)</f>
        <v>0</v>
      </c>
      <c r="O887" s="2" t="str">
        <f>IF(ISBLANK(Table2[[#This Row],[ActualResult]]), "_", IF(Table2[[#This Row],[ActualWinner]]=Table2[[#This Row],[PredictedWinner]], "Y", "N"))</f>
        <v>_</v>
      </c>
      <c r="P887" s="2" t="str">
        <f>IF(Table2[[#This Row],[ActualAwayScore]]&gt;Table2[[#This Row],[PredictedAwayScore]], "N", IF(ISBLANK(Table2[[#This Row],[ActualResult]]), "_", IF(Table2[[#This Row],[ActualAwayScore]]=Table2[[#This Row],[PredictedAwayScore]], "Y", "N")))</f>
        <v>_</v>
      </c>
      <c r="Q887" s="2" t="str">
        <f>IF(Table2[[#This Row],[ActualHomeScore]]&gt;Table2[[#This Row],[PredictedHomeScore]],"N", IF(ISBLANK(Table2[[#This Row],[ActualResult]]), "_", IF(Table2[[#This Row],[ActualHomeScore]]=Table2[[#This Row],[PredictedHomeScore]], "Y", "N")))</f>
        <v>_</v>
      </c>
      <c r="R887" s="2"/>
      <c r="S887" s="2" t="str">
        <f t="shared" si="71"/>
        <v>_</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0</v>
      </c>
      <c r="AC887" s="32">
        <f>(($BF$11)*IF(Table2[[#This Row],[CorrectWinnerPrediction]]="Y", 1, 0))+(($BF$12)*IF(Table2[[#This Row],[CorrectAwayScorePrediction]]="Y", 1, 0))+(($BF$13)*IF(Table2[[#This Row],[CorrectHomeScorePrediction]]="Y", 1, 0))</f>
        <v>0</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-4</v>
      </c>
      <c r="AH887" s="2">
        <f t="shared" si="72"/>
        <v>-39</v>
      </c>
      <c r="AI887" s="2">
        <f t="shared" si="73"/>
        <v>-54</v>
      </c>
      <c r="AJ887" s="2"/>
      <c r="AK887" s="2"/>
      <c r="AL887" s="2">
        <f>IF(Table2[[#This Row],[GameIsOver]]=0,0,IF(Table2[[#This Row],[ActualWinner]]=Table2[[#This Row],[AwayTeam]], 1, 0))</f>
        <v>0</v>
      </c>
      <c r="AM887" s="2">
        <f>IF(Table2[[#This Row],[GameIsOver]]=0,0,IF(Table2[[#This Row],[ActualWinner]]=Table2[[#This Row],[HomeTeam]], 1, 0))</f>
        <v>0</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1-0-0</v>
      </c>
      <c r="AP887" s="2" t="str">
        <f>INDEX(Sheet5!$B$2:$AG$33, MATCH(Table2[[#This Row],[HomeTeam]],Sheet5!$A$2:$A$33, 0), MATCH(Table2[[#This Row],[AwayTeam]],Sheet5!$A$2:$A$33, 0))</f>
        <v>0-1-0</v>
      </c>
      <c r="AQ887" s="2">
        <f>IF(Table2[[#This Row],[GameHasShutOut]], 1, 0)</f>
        <v>0</v>
      </c>
      <c r="AR887" s="2">
        <f>IF(Table2[[#This Row],[ActualAwayScore]] + Table2[[#This Row],[ActualHomeScore]] &gt;= 10, 1, 0)</f>
        <v>0</v>
      </c>
      <c r="AS887" s="2">
        <f>IF(ABS(Table2[[#This Row],[ActualAwayScore]]-Table2[[#This Row],[ActualHomeScore]])&gt;=5, 1, 0)</f>
        <v>0</v>
      </c>
      <c r="AT887" s="2">
        <f>IF(Table2[[#This Row],[ActualAwayScore]] + Table2[[#This Row],[ActualHomeScore]] &lt;= 3, 1, 0)</f>
        <v>1</v>
      </c>
      <c r="AU887" s="2"/>
      <c r="AV887" s="2"/>
    </row>
    <row r="888" spans="1:48" x14ac:dyDescent="0.25">
      <c r="A888" s="4">
        <v>45693</v>
      </c>
      <c r="B888" s="4">
        <v>45696</v>
      </c>
      <c r="C888" s="7" t="s">
        <v>997</v>
      </c>
      <c r="D888" s="2" t="s">
        <v>33</v>
      </c>
      <c r="E888" s="2" t="s">
        <v>37</v>
      </c>
      <c r="F888" s="2">
        <v>2</v>
      </c>
      <c r="G888" s="2">
        <v>5</v>
      </c>
      <c r="H888" s="2" t="str">
        <f t="shared" si="69"/>
        <v>MIN</v>
      </c>
      <c r="I888" s="2" t="s">
        <v>40</v>
      </c>
      <c r="J888" s="2"/>
      <c r="K888" s="2"/>
      <c r="L888" s="2" t="str">
        <f t="shared" si="70"/>
        <v>_</v>
      </c>
      <c r="M888" s="2"/>
      <c r="N888" s="2">
        <f>IF(ISBLANK(Table2[[#This Row],[ActualResult]]), 0, 1)</f>
        <v>0</v>
      </c>
      <c r="O888" s="2" t="str">
        <f>IF(ISBLANK(Table2[[#This Row],[ActualResult]]), "_", IF(Table2[[#This Row],[ActualWinner]]=Table2[[#This Row],[PredictedWinner]], "Y", "N"))</f>
        <v>_</v>
      </c>
      <c r="P888" s="2" t="str">
        <f>IF(Table2[[#This Row],[ActualAwayScore]]&gt;Table2[[#This Row],[PredictedAwayScore]], "N", IF(ISBLANK(Table2[[#This Row],[ActualResult]]), "_", IF(Table2[[#This Row],[ActualAwayScore]]=Table2[[#This Row],[PredictedAwayScore]], "Y", "N")))</f>
        <v>_</v>
      </c>
      <c r="Q888" s="2" t="str">
        <f>IF(Table2[[#This Row],[ActualHomeScore]]&gt;Table2[[#This Row],[PredictedHomeScore]],"N", IF(ISBLANK(Table2[[#This Row],[ActualResult]]), "_", IF(Table2[[#This Row],[ActualHomeScore]]=Table2[[#This Row],[PredictedHomeScore]], "Y", "N")))</f>
        <v>_</v>
      </c>
      <c r="R888" s="2"/>
      <c r="S888" s="2" t="str">
        <f t="shared" si="71"/>
        <v>_</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0</v>
      </c>
      <c r="AC888" s="32">
        <f>(($BF$11)*IF(Table2[[#This Row],[CorrectWinnerPrediction]]="Y", 1, 0))+(($BF$12)*IF(Table2[[#This Row],[CorrectAwayScorePrediction]]="Y", 1, 0))+(($BF$13)*IF(Table2[[#This Row],[CorrectHomeScorePrediction]]="Y", 1, 0))</f>
        <v>0</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-2</v>
      </c>
      <c r="AG888" s="2">
        <f>Table2[[#This Row],[ActualHomeScore]]-Table2[[#This Row],[PredictedHomeScore]]</f>
        <v>-5</v>
      </c>
      <c r="AH888" s="2">
        <f t="shared" si="72"/>
        <v>-39</v>
      </c>
      <c r="AI888" s="2">
        <f t="shared" si="73"/>
        <v>-54</v>
      </c>
      <c r="AJ888" s="2"/>
      <c r="AK888" s="2"/>
      <c r="AL888" s="2">
        <f>IF(Table2[[#This Row],[GameIsOver]]=0,0,IF(Table2[[#This Row],[ActualWinner]]=Table2[[#This Row],[AwayTeam]], 1, 0))</f>
        <v>0</v>
      </c>
      <c r="AM888" s="2">
        <f>IF(Table2[[#This Row],[GameIsOver]]=0,0,IF(Table2[[#This Row],[ActualWinner]]=Table2[[#This Row],[HomeTeam]], 1, 0))</f>
        <v>0</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0-0-0</v>
      </c>
      <c r="AP888" s="2" t="str">
        <f>INDEX(Sheet5!$B$2:$AG$33, MATCH(Table2[[#This Row],[HomeTeam]],Sheet5!$A$2:$A$33, 0), MATCH(Table2[[#This Row],[AwayTeam]],Sheet5!$A$2:$A$33, 0))</f>
        <v>0-0-0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1</v>
      </c>
      <c r="AU888" s="2"/>
      <c r="AV888" s="2"/>
    </row>
    <row r="889" spans="1:48" x14ac:dyDescent="0.25">
      <c r="A889" s="4">
        <v>45693</v>
      </c>
      <c r="B889" s="4">
        <v>45696</v>
      </c>
      <c r="C889" s="7" t="s">
        <v>998</v>
      </c>
      <c r="D889" s="2" t="s">
        <v>12</v>
      </c>
      <c r="E889" s="2" t="s">
        <v>24</v>
      </c>
      <c r="F889" s="2">
        <v>1</v>
      </c>
      <c r="G889" s="2">
        <v>4</v>
      </c>
      <c r="H889" s="2" t="str">
        <f t="shared" si="69"/>
        <v>CGY</v>
      </c>
      <c r="I889" s="2" t="s">
        <v>40</v>
      </c>
      <c r="J889" s="2"/>
      <c r="K889" s="2"/>
      <c r="L889" s="2" t="str">
        <f t="shared" si="70"/>
        <v>_</v>
      </c>
      <c r="M889" s="2"/>
      <c r="N889" s="2">
        <f>IF(ISBLANK(Table2[[#This Row],[ActualResult]]), 0, 1)</f>
        <v>0</v>
      </c>
      <c r="O889" s="2" t="str">
        <f>IF(ISBLANK(Table2[[#This Row],[ActualResult]]), "_", IF(Table2[[#This Row],[ActualWinner]]=Table2[[#This Row],[PredictedWinner]], "Y", "N"))</f>
        <v>_</v>
      </c>
      <c r="P889" s="2" t="str">
        <f>IF(Table2[[#This Row],[ActualAwayScore]]&gt;Table2[[#This Row],[PredictedAwayScore]], "N", IF(ISBLANK(Table2[[#This Row],[ActualResult]]), "_", IF(Table2[[#This Row],[ActualAwayScore]]=Table2[[#This Row],[PredictedAwayScore]], "Y", "N")))</f>
        <v>_</v>
      </c>
      <c r="Q889" s="2" t="str">
        <f>IF(Table2[[#This Row],[ActualHomeScore]]&gt;Table2[[#This Row],[PredictedHomeScore]],"N", IF(ISBLANK(Table2[[#This Row],[ActualResult]]), "_", IF(Table2[[#This Row],[ActualHomeScore]]=Table2[[#This Row],[PredictedHomeScore]], "Y", "N")))</f>
        <v>_</v>
      </c>
      <c r="R889" s="2"/>
      <c r="S889" s="2" t="str">
        <f t="shared" si="71"/>
        <v>_</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0</v>
      </c>
      <c r="AB889" s="2">
        <f>IF(Table2[[#This Row],[GameIsOver]]= 0, 0, IF(Table2[[#This Row],[ActualWinner]]=Table2[[#This Row],[HomeTeam]], 2, IF(OR(Table2[[#This Row],[ActualResult]]="OT", Table2[[#This Row],[ActualResult]]="SO"), 1, 0)))</f>
        <v>0</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-1</v>
      </c>
      <c r="AG889" s="2">
        <f>Table2[[#This Row],[ActualHomeScore]]-Table2[[#This Row],[PredictedHomeScore]]</f>
        <v>-4</v>
      </c>
      <c r="AH889" s="2">
        <f t="shared" si="72"/>
        <v>-39</v>
      </c>
      <c r="AI889" s="2">
        <f t="shared" si="73"/>
        <v>-54</v>
      </c>
      <c r="AJ889" s="2"/>
      <c r="AK889" s="2"/>
      <c r="AL889" s="2">
        <f>IF(Table2[[#This Row],[GameIsOver]]=0,0,IF(Table2[[#This Row],[ActualWinner]]=Table2[[#This Row],[AwayTeam]], 1, 0))</f>
        <v>0</v>
      </c>
      <c r="AM889" s="2">
        <f>IF(Table2[[#This Row],[GameIsOver]]=0,0,IF(Table2[[#This Row],[ActualWinner]]=Table2[[#This Row],[HomeTeam]], 1, 0))</f>
        <v>0</v>
      </c>
      <c r="AN889" s="2">
        <f>IF(IFERROR(FIND(Table2[[#This Row],[AwayTeam]], _xlfn.TEXTJOIN(";", 1, $BD$31:$BD$40)), 0) &gt; 0, 1, 0) + IF(IFERROR(FIND(Table2[[#This Row],[HomeTeam]], _xlfn.TEXTJOIN(";", 1, $BD$31:$BD$40)), 0) &gt; 0, 1, 0)</f>
        <v>1</v>
      </c>
      <c r="AO889" s="2" t="str">
        <f>INDEX(Sheet5!$B$2:$AG$33, MATCH(Table2[[#This Row],[AwayTeam]],Sheet5!$A$2:$A$33, 0), MATCH(Table2[[#This Row],[HomeTeam]],Sheet5!$A$2:$A$33, 0))</f>
        <v>1-1-0</v>
      </c>
      <c r="AP889" s="2" t="str">
        <f>INDEX(Sheet5!$B$2:$AG$33, MATCH(Table2[[#This Row],[HomeTeam]],Sheet5!$A$2:$A$33, 0), MATCH(Table2[[#This Row],[AwayTeam]],Sheet5!$A$2:$A$33, 0))</f>
        <v>1-0-1</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1</v>
      </c>
      <c r="AU889" s="2"/>
      <c r="AV889" s="2"/>
    </row>
    <row r="890" spans="1:48" x14ac:dyDescent="0.25">
      <c r="A890" s="4">
        <v>45693</v>
      </c>
      <c r="B890" s="4">
        <v>45696</v>
      </c>
      <c r="C890" s="7" t="s">
        <v>1000</v>
      </c>
      <c r="D890" s="2" t="s">
        <v>47</v>
      </c>
      <c r="E890" s="2" t="s">
        <v>28</v>
      </c>
      <c r="F890" s="2">
        <v>2</v>
      </c>
      <c r="G890" s="2">
        <v>4</v>
      </c>
      <c r="H890" s="2" t="str">
        <f t="shared" si="69"/>
        <v>LAK</v>
      </c>
      <c r="I890" s="2" t="s">
        <v>40</v>
      </c>
      <c r="J890" s="2"/>
      <c r="K890" s="2"/>
      <c r="L890" s="2" t="str">
        <f t="shared" si="70"/>
        <v>_</v>
      </c>
      <c r="M890" s="2"/>
      <c r="N890" s="2">
        <f>IF(ISBLANK(Table2[[#This Row],[ActualResult]]), 0, 1)</f>
        <v>0</v>
      </c>
      <c r="O890" s="2" t="str">
        <f>IF(ISBLANK(Table2[[#This Row],[ActualResult]]), "_", IF(Table2[[#This Row],[ActualWinner]]=Table2[[#This Row],[PredictedWinner]], "Y", "N"))</f>
        <v>_</v>
      </c>
      <c r="P890" s="2" t="str">
        <f>IF(Table2[[#This Row],[ActualAwayScore]]&gt;Table2[[#This Row],[PredictedAwayScore]], "N", IF(ISBLANK(Table2[[#This Row],[ActualResult]]), "_", IF(Table2[[#This Row],[ActualAwayScore]]=Table2[[#This Row],[PredictedAwayScore]], "Y", "N")))</f>
        <v>_</v>
      </c>
      <c r="Q890" s="2" t="str">
        <f>IF(Table2[[#This Row],[ActualHomeScore]]&gt;Table2[[#This Row],[PredictedHomeScore]],"N", IF(ISBLANK(Table2[[#This Row],[ActualResult]]), "_", IF(Table2[[#This Row],[ActualHomeScore]]=Table2[[#This Row],[PredictedHomeScore]], "Y", "N")))</f>
        <v>_</v>
      </c>
      <c r="R890" s="2"/>
      <c r="S890" s="2" t="str">
        <f t="shared" si="71"/>
        <v>_</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0</v>
      </c>
      <c r="AB890" s="2">
        <f>IF(Table2[[#This Row],[GameIsOver]]= 0, 0, IF(Table2[[#This Row],[ActualWinner]]=Table2[[#This Row],[HomeTeam]], 2, IF(OR(Table2[[#This Row],[ActualResult]]="OT", Table2[[#This Row],[ActualResult]]="SO"), 1, 0)))</f>
        <v>0</v>
      </c>
      <c r="AC890" s="32">
        <f>(($BF$11)*IF(Table2[[#This Row],[CorrectWinnerPrediction]]="Y", 1, 0))+(($BF$12)*IF(Table2[[#This Row],[CorrectAwayScorePrediction]]="Y", 1, 0))+(($BF$13)*IF(Table2[[#This Row],[CorrectHomeScorePrediction]]="Y", 1, 0))</f>
        <v>0</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-2</v>
      </c>
      <c r="AG890" s="2">
        <f>Table2[[#This Row],[ActualHomeScore]]-Table2[[#This Row],[PredictedHomeScore]]</f>
        <v>-4</v>
      </c>
      <c r="AH890" s="2">
        <f t="shared" si="72"/>
        <v>-39</v>
      </c>
      <c r="AI890" s="2">
        <f t="shared" si="73"/>
        <v>-54</v>
      </c>
      <c r="AJ890" s="2"/>
      <c r="AK890" s="2"/>
      <c r="AL890" s="2">
        <f>IF(Table2[[#This Row],[GameIsOver]]=0,0,IF(Table2[[#This Row],[ActualWinner]]=Table2[[#This Row],[AwayTeam]], 1, 0))</f>
        <v>0</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0-2-0</v>
      </c>
      <c r="AP890" s="2" t="str">
        <f>INDEX(Sheet5!$B$2:$AG$33, MATCH(Table2[[#This Row],[HomeTeam]],Sheet5!$A$2:$A$33, 0), MATCH(Table2[[#This Row],[AwayTeam]],Sheet5!$A$2:$A$33, 0))</f>
        <v>2-0-0</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999</v>
      </c>
      <c r="D891" s="3" t="s">
        <v>34</v>
      </c>
      <c r="E891" s="3" t="s">
        <v>38</v>
      </c>
      <c r="F891" s="3">
        <v>3</v>
      </c>
      <c r="G891" s="3">
        <v>2</v>
      </c>
      <c r="H891" s="3" t="str">
        <f t="shared" si="69"/>
        <v>DAL</v>
      </c>
      <c r="I891" s="3" t="s">
        <v>40</v>
      </c>
      <c r="J891" s="3"/>
      <c r="K891" s="3"/>
      <c r="L891" s="2" t="str">
        <f t="shared" si="70"/>
        <v>_</v>
      </c>
      <c r="M891" s="3"/>
      <c r="N891" s="3">
        <f>IF(ISBLANK(Table2[[#This Row],[ActualResult]]), 0, 1)</f>
        <v>0</v>
      </c>
      <c r="O891" s="3" t="str">
        <f>IF(ISBLANK(Table2[[#This Row],[ActualResult]]), "_", IF(Table2[[#This Row],[ActualWinner]]=Table2[[#This Row],[PredictedWinner]], "Y", "N"))</f>
        <v>_</v>
      </c>
      <c r="P891" s="3" t="str">
        <f>IF(Table2[[#This Row],[ActualAwayScore]]&gt;Table2[[#This Row],[PredictedAwayScore]], "N", IF(ISBLANK(Table2[[#This Row],[ActualResult]]), "_", IF(Table2[[#This Row],[ActualAwayScore]]=Table2[[#This Row],[PredictedAwayScore]], "Y", "N")))</f>
        <v>_</v>
      </c>
      <c r="Q891" s="3" t="str">
        <f>IF(Table2[[#This Row],[ActualHomeScore]]&gt;Table2[[#This Row],[PredictedHomeScore]],"N", IF(ISBLANK(Table2[[#This Row],[ActualResult]]), "_", IF(Table2[[#This Row],[ActualHomeScore]]=Table2[[#This Row],[PredictedHomeScore]], "Y", "N")))</f>
        <v>_</v>
      </c>
      <c r="R891" s="3"/>
      <c r="S891" s="3" t="str">
        <f t="shared" si="71"/>
        <v>_</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0</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-3</v>
      </c>
      <c r="AG891" s="3">
        <f>Table2[[#This Row],[ActualHomeScore]]-Table2[[#This Row],[PredictedHomeScore]]</f>
        <v>-2</v>
      </c>
      <c r="AH891" s="3">
        <f t="shared" si="72"/>
        <v>-39</v>
      </c>
      <c r="AI891" s="3">
        <f t="shared" si="73"/>
        <v>-54</v>
      </c>
      <c r="AJ891" s="3"/>
      <c r="AK891" s="2"/>
      <c r="AL891" s="2">
        <f>IF(Table2[[#This Row],[GameIsOver]]=0,0,IF(Table2[[#This Row],[ActualWinner]]=Table2[[#This Row],[AwayTeam]], 1, 0))</f>
        <v>0</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2-0-0</v>
      </c>
      <c r="AP891" s="2" t="str">
        <f>INDEX(Sheet5!$B$2:$AG$33, MATCH(Table2[[#This Row],[HomeTeam]],Sheet5!$A$2:$A$33, 0), MATCH(Table2[[#This Row],[AwayTeam]],Sheet5!$A$2:$A$33, 0))</f>
        <v>0-1-1</v>
      </c>
      <c r="AQ891" s="2">
        <f>IF(Table2[[#This Row],[GameHasShutOut]], 1, 0)</f>
        <v>0</v>
      </c>
      <c r="AR891" s="2">
        <f>IF(Table2[[#This Row],[ActualAwayScore]] + Table2[[#This Row],[ActualHomeScore]] &gt;= 10, 1, 0)</f>
        <v>0</v>
      </c>
      <c r="AS891" s="2">
        <f>IF(ABS(Table2[[#This Row],[ActualAwayScore]]-Table2[[#This Row],[ActualHomeScore]])&gt;=5, 1, 0)</f>
        <v>0</v>
      </c>
      <c r="AT891" s="2">
        <f>IF(Table2[[#This Row],[ActualAwayScore]] + Table2[[#This Row],[ActualHomeScore]] &lt;= 3, 1, 0)</f>
        <v>1</v>
      </c>
      <c r="AU891" s="2"/>
      <c r="AV891" s="2"/>
    </row>
    <row r="892" spans="1:48" x14ac:dyDescent="0.25">
      <c r="A892" s="4">
        <v>45693</v>
      </c>
      <c r="B892" s="4">
        <v>45697</v>
      </c>
      <c r="C892" s="7" t="s">
        <v>1001</v>
      </c>
      <c r="D892" s="2" t="s">
        <v>15</v>
      </c>
      <c r="E892" s="2" t="s">
        <v>46</v>
      </c>
      <c r="F892" s="2">
        <v>1</v>
      </c>
      <c r="G892" s="2">
        <v>4</v>
      </c>
      <c r="H892" s="2" t="str">
        <f t="shared" si="69"/>
        <v>WSH</v>
      </c>
      <c r="I892" s="2" t="s">
        <v>40</v>
      </c>
      <c r="J892" s="2"/>
      <c r="K892" s="2"/>
      <c r="L892" s="13" t="str">
        <f t="shared" si="70"/>
        <v>_</v>
      </c>
      <c r="M892" s="2"/>
      <c r="N892" s="2">
        <f>IF(ISBLANK(Table2[[#This Row],[ActualResult]]), 0, 1)</f>
        <v>0</v>
      </c>
      <c r="O892" s="2" t="str">
        <f>IF(ISBLANK(Table2[[#This Row],[ActualResult]]), "_", IF(Table2[[#This Row],[ActualWinner]]=Table2[[#This Row],[PredictedWinner]], "Y", "N"))</f>
        <v>_</v>
      </c>
      <c r="P892" s="2" t="str">
        <f>IF(Table2[[#This Row],[ActualAwayScore]]&gt;Table2[[#This Row],[PredictedAwayScore]], "N", IF(ISBLANK(Table2[[#This Row],[ActualResult]]), "_", IF(Table2[[#This Row],[ActualAwayScore]]=Table2[[#This Row],[PredictedAwayScore]], "Y", "N")))</f>
        <v>_</v>
      </c>
      <c r="Q892" s="2" t="str">
        <f>IF(Table2[[#This Row],[ActualHomeScore]]&gt;Table2[[#This Row],[PredictedHomeScore]],"N", IF(ISBLANK(Table2[[#This Row],[ActualResult]]), "_", IF(Table2[[#This Row],[ActualHomeScore]]=Table2[[#This Row],[PredictedHomeScore]], "Y", "N")))</f>
        <v>_</v>
      </c>
      <c r="R892" s="2"/>
      <c r="S892" s="2" t="str">
        <f t="shared" si="71"/>
        <v>_</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0</v>
      </c>
      <c r="AB892" s="2">
        <f>IF(Table2[[#This Row],[GameIsOver]]= 0, 0, IF(Table2[[#This Row],[ActualWinner]]=Table2[[#This Row],[HomeTeam]], 2, IF(OR(Table2[[#This Row],[ActualResult]]="OT", Table2[[#This Row],[ActualResult]]="SO"), 1, 0)))</f>
        <v>0</v>
      </c>
      <c r="AC892" s="32">
        <f>(($BF$11)*IF(Table2[[#This Row],[CorrectWinnerPrediction]]="Y", 1, 0))+(($BF$12)*IF(Table2[[#This Row],[CorrectAwayScorePrediction]]="Y", 1, 0))+(($BF$13)*IF(Table2[[#This Row],[CorrectHomeScorePrediction]]="Y", 1, 0))</f>
        <v>0</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-1</v>
      </c>
      <c r="AG892" s="2">
        <f>Table2[[#This Row],[ActualHomeScore]]-Table2[[#This Row],[PredictedHomeScore]]</f>
        <v>-4</v>
      </c>
      <c r="AH892" s="2">
        <f t="shared" si="72"/>
        <v>-6</v>
      </c>
      <c r="AI892" s="2">
        <f t="shared" si="73"/>
        <v>-6</v>
      </c>
      <c r="AJ892" s="2"/>
      <c r="AK892" s="2"/>
      <c r="AL892" s="2">
        <f>IF(Table2[[#This Row],[GameIsOver]]=0,0,IF(Table2[[#This Row],[ActualWinner]]=Table2[[#This Row],[AwayTeam]], 1, 0))</f>
        <v>0</v>
      </c>
      <c r="AM892" s="2">
        <f>IF(Table2[[#This Row],[GameIsOver]]=0,0,IF(Table2[[#This Row],[ActualWinner]]=Table2[[#This Row],[HomeTeam]], 1, 0))</f>
        <v>0</v>
      </c>
      <c r="AN892" s="2">
        <f>IF(IFERROR(FIND(Table2[[#This Row],[AwayTeam]], _xlfn.TEXTJOIN(";", 1, $BD$31:$BD$40)), 0) &gt; 0, 1, 0) + IF(IFERROR(FIND(Table2[[#This Row],[HomeTeam]], _xlfn.TEXTJOIN(";", 1, $BD$31:$BD$40)), 0) &gt; 0, 1, 0)</f>
        <v>0</v>
      </c>
      <c r="AO892" s="2" t="str">
        <f>INDEX(Sheet5!$B$2:$AG$33, MATCH(Table2[[#This Row],[AwayTeam]],Sheet5!$A$2:$A$33, 0), MATCH(Table2[[#This Row],[HomeTeam]],Sheet5!$A$2:$A$33, 0))</f>
        <v>0-1-0</v>
      </c>
      <c r="AP892" s="2" t="str">
        <f>INDEX(Sheet5!$B$2:$AG$33, MATCH(Table2[[#This Row],[HomeTeam]],Sheet5!$A$2:$A$33, 0), MATCH(Table2[[#This Row],[AwayTeam]],Sheet5!$A$2:$A$33, 0))</f>
        <v>1-0-0</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1</v>
      </c>
      <c r="AU892" s="2"/>
      <c r="AV892" s="2"/>
    </row>
    <row r="893" spans="1:48" ht="15.75" thickBot="1" x14ac:dyDescent="0.3">
      <c r="A893" s="124">
        <v>45693</v>
      </c>
      <c r="B893" s="124">
        <v>45697</v>
      </c>
      <c r="C893" s="125" t="s">
        <v>1002</v>
      </c>
      <c r="D893" s="123" t="s">
        <v>43</v>
      </c>
      <c r="E893" s="123" t="s">
        <v>19</v>
      </c>
      <c r="F893" s="123">
        <v>5</v>
      </c>
      <c r="G893" s="123">
        <v>2</v>
      </c>
      <c r="H893" s="123" t="str">
        <f t="shared" si="69"/>
        <v>TBL</v>
      </c>
      <c r="I893" s="123" t="s">
        <v>40</v>
      </c>
      <c r="J893" s="123"/>
      <c r="K893" s="123"/>
      <c r="L893" s="123" t="str">
        <f t="shared" si="70"/>
        <v>_</v>
      </c>
      <c r="M893" s="123"/>
      <c r="N893" s="123">
        <f>IF(ISBLANK(Table2[[#This Row],[ActualResult]]), 0, 1)</f>
        <v>0</v>
      </c>
      <c r="O893" s="123" t="str">
        <f>IF(ISBLANK(Table2[[#This Row],[ActualResult]]), "_", IF(Table2[[#This Row],[ActualWinner]]=Table2[[#This Row],[PredictedWinner]], "Y", "N"))</f>
        <v>_</v>
      </c>
      <c r="P893" s="123" t="str">
        <f>IF(Table2[[#This Row],[ActualAwayScore]]&gt;Table2[[#This Row],[PredictedAwayScore]], "N", IF(ISBLANK(Table2[[#This Row],[ActualResult]]), "_", IF(Table2[[#This Row],[ActualAwayScore]]=Table2[[#This Row],[PredictedAwayScore]], "Y", "N")))</f>
        <v>_</v>
      </c>
      <c r="Q893" s="123" t="str">
        <f>IF(Table2[[#This Row],[ActualHomeScore]]&gt;Table2[[#This Row],[PredictedHomeScore]],"N", IF(ISBLANK(Table2[[#This Row],[ActualResult]]), "_", IF(Table2[[#This Row],[ActualHomeScore]]=Table2[[#This Row],[PredictedHomeScore]], "Y", "N")))</f>
        <v>_</v>
      </c>
      <c r="R893" s="123">
        <v>1</v>
      </c>
      <c r="S893" s="123" t="str">
        <f t="shared" si="71"/>
        <v>_</v>
      </c>
      <c r="T893" s="123">
        <f>IF(INDEX(StatsRegularSeason20242025!$A$2:$C$33,MATCH(Table2[[#This Row],[AwayTeam]],StatsRegularSeason20242025!$A$2:$A$33,0),2)=INDEX(StatsRegularSeason20242025!$A$2:$C$33,MATCH(Table2[[#This Row],[HomeTeam]],StatsRegularSeason20242025!$A$2:$A$33,0),2),1,0)</f>
        <v>1</v>
      </c>
      <c r="U893" s="123">
        <f>IF(INDEX(StatsRegularSeason20242025!$A$2:$C$33,MATCH(Table2[[#This Row],[AwayTeam]],StatsRegularSeason20242025!$A$2:$A$33,0),3)=INDEX(StatsRegularSeason20242025!$A$2:$C$33,MATCH(Table2[[#This Row],[HomeTeam]],StatsRegularSeason20242025!$A$2:$A$33,0),3),1,0)</f>
        <v>1</v>
      </c>
      <c r="V893" s="123">
        <f>IF(Table2[[#This Row],[InterConf]]=1,IF(Table2[[#This Row],[InterDiv]]=0, 1, 0), 0)</f>
        <v>0</v>
      </c>
      <c r="W893" s="123">
        <f>IF(INDEX(StatsRegularSeason20242025!$A$2:$C$33,MATCH(Table2[[#This Row],[AwayTeam]],StatsRegularSeason20242025!$A$2:$A$33,0),2)&lt;&gt;INDEX(StatsRegularSeason20242025!$A$2:$C$33,MATCH(Table2[[#This Row],[HomeTeam]],StatsRegularSeason20242025!$A$2:$A$33,0),2),1,0)</f>
        <v>0</v>
      </c>
      <c r="X893" s="123"/>
      <c r="Y893" s="123" t="s">
        <v>1777</v>
      </c>
      <c r="Z893" s="123">
        <f>IF(AND(Table2[[#This Row],[GameIsOver]]=1,Table2[[#This Row],[ActualHomeScore]]*Table2[[#This Row],[ActualAwayScore]]=0), 1,0)</f>
        <v>0</v>
      </c>
      <c r="AA893" s="123">
        <f>IF(Table2[[#This Row],[GameIsOver]]=0,0, IF(Table2[[#This Row],[ActualWinner]]=Table2[[#This Row],[AwayTeam]], 2, IF(OR(Table2[[#This Row],[ActualResult]]="OT", Table2[[#This Row],[ActualResult]]="SO"), 1, 0)))</f>
        <v>0</v>
      </c>
      <c r="AB893" s="123">
        <f>IF(Table2[[#This Row],[GameIsOver]]= 0, 0, IF(Table2[[#This Row],[ActualWinner]]=Table2[[#This Row],[HomeTeam]], 2, IF(OR(Table2[[#This Row],[ActualResult]]="OT", Table2[[#This Row],[ActualResult]]="SO"), 1, 0)))</f>
        <v>0</v>
      </c>
      <c r="AC893" s="126">
        <f>(($BF$11)*IF(Table2[[#This Row],[CorrectWinnerPrediction]]="Y", 1, 0))+(($BF$12)*IF(Table2[[#This Row],[CorrectAwayScorePrediction]]="Y", 1, 0))+(($BF$13)*IF(Table2[[#This Row],[CorrectHomeScorePrediction]]="Y", 1, 0))</f>
        <v>0</v>
      </c>
      <c r="AD893" s="126">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3" s="124" t="str">
        <f>IF(WEEKDAY(Table2[[#This Row],[GameDate]])=1,"SUN",IF(WEEKDAY(Table2[[#This Row],[GameDate]])=2,"MON",IF(WEEKDAY(Table2[[#This Row],[GameDate]])=3,"TUE",IF(WEEKDAY(Table2[[#This Row],[GameDate]])=4,"WED",IF(WEEKDAY(Table2[[#This Row],[GameDate]])=5,"THU",IF(WEEKDAY(Table2[[#This Row],[GameDate]])=6,"FRI", "SAT"))))))</f>
        <v>SUN</v>
      </c>
      <c r="AF893" s="123">
        <f>Table2[[#This Row],[ActualAwayScore]]-Table2[[#This Row],[PredictedAwayScore]]</f>
        <v>-5</v>
      </c>
      <c r="AG893" s="123">
        <f>Table2[[#This Row],[ActualHomeScore]]-Table2[[#This Row],[PredictedHomeScore]]</f>
        <v>-2</v>
      </c>
      <c r="AH893" s="123">
        <f t="shared" si="72"/>
        <v>-6</v>
      </c>
      <c r="AI893" s="123">
        <f t="shared" si="73"/>
        <v>-6</v>
      </c>
      <c r="AJ893" s="123">
        <v>1</v>
      </c>
      <c r="AK893" s="123"/>
      <c r="AL893" s="123">
        <f>IF(Table2[[#This Row],[GameIsOver]]=0,0,IF(Table2[[#This Row],[ActualWinner]]=Table2[[#This Row],[AwayTeam]], 1, 0))</f>
        <v>0</v>
      </c>
      <c r="AM893" s="123">
        <f>IF(Table2[[#This Row],[GameIsOver]]=0,0,IF(Table2[[#This Row],[ActualWinner]]=Table2[[#This Row],[HomeTeam]], 1, 0))</f>
        <v>0</v>
      </c>
      <c r="AN893" s="123">
        <f>IF(IFERROR(FIND(Table2[[#This Row],[AwayTeam]], _xlfn.TEXTJOIN(";", 1, $BD$31:$BD$40)), 0) &gt; 0, 1, 0) + IF(IFERROR(FIND(Table2[[#This Row],[HomeTeam]], _xlfn.TEXTJOIN(";", 1, $BD$31:$BD$40)), 0) &gt; 0, 1, 0)</f>
        <v>1</v>
      </c>
      <c r="AO893" s="123" t="str">
        <f>INDEX(Sheet5!$B$2:$AG$33, MATCH(Table2[[#This Row],[AwayTeam]],Sheet5!$A$2:$A$33, 0), MATCH(Table2[[#This Row],[HomeTeam]],Sheet5!$A$2:$A$33, 0))</f>
        <v>0-2-0</v>
      </c>
      <c r="AP893" s="123" t="str">
        <f>INDEX(Sheet5!$B$2:$AG$33, MATCH(Table2[[#This Row],[HomeTeam]],Sheet5!$A$2:$A$33, 0), MATCH(Table2[[#This Row],[AwayTeam]],Sheet5!$A$2:$A$33, 0))</f>
        <v>2-0-0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1</v>
      </c>
      <c r="AU893" s="2"/>
      <c r="AV893" s="2"/>
    </row>
    <row r="894" spans="1:48" ht="15.75" thickTop="1" x14ac:dyDescent="0.25">
      <c r="B894" s="4">
        <v>45710</v>
      </c>
      <c r="C894" s="7" t="s">
        <v>1004</v>
      </c>
      <c r="D894" s="2" t="s">
        <v>23</v>
      </c>
      <c r="E894" s="2" t="s">
        <v>45</v>
      </c>
      <c r="F894" s="2"/>
      <c r="G894" s="2"/>
      <c r="H894" s="2" t="str">
        <f t="shared" si="69"/>
        <v>_</v>
      </c>
      <c r="I894" s="2"/>
      <c r="J894" s="2"/>
      <c r="K894" s="2"/>
      <c r="L894" s="2" t="str">
        <f t="shared" si="70"/>
        <v>_</v>
      </c>
      <c r="M894" s="2"/>
      <c r="N894" s="2">
        <f>IF(ISBLANK(Table2[[#This Row],[ActualResult]]), 0, 1)</f>
        <v>0</v>
      </c>
      <c r="O894" s="2" t="str">
        <f>IF(ISBLANK(Table2[[#This Row],[ActualResult]]), "_", IF(Table2[[#This Row],[ActualWinner]]=Table2[[#This Row],[PredictedWinner]], "Y", "N"))</f>
        <v>_</v>
      </c>
      <c r="P894" s="2" t="str">
        <f>IF(Table2[[#This Row],[ActualAwayScore]]&gt;Table2[[#This Row],[PredictedAwayScore]], "N", IF(ISBLANK(Table2[[#This Row],[ActualResult]]), "_", IF(Table2[[#This Row],[ActualAwayScore]]=Table2[[#This Row],[PredictedAwayScore]], "Y", "N")))</f>
        <v>_</v>
      </c>
      <c r="Q894" s="2" t="str">
        <f>IF(Table2[[#This Row],[ActualHomeScore]]&gt;Table2[[#This Row],[PredictedHomeScore]],"N", IF(ISBLANK(Table2[[#This Row],[ActualResult]]), "_", IF(Table2[[#This Row],[ActualHomeScore]]=Table2[[#This Row],[PredictedHomeScore]], "Y", "N")))</f>
        <v>_</v>
      </c>
      <c r="R894" s="2"/>
      <c r="S894" s="2" t="str">
        <f t="shared" si="71"/>
        <v>_</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0</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0</v>
      </c>
      <c r="AG894" s="2">
        <f>Table2[[#This Row],[ActualHomeScore]]-Table2[[#This Row],[PredictedHomeScore]]</f>
        <v>0</v>
      </c>
      <c r="AH894" s="2">
        <f t="shared" si="72"/>
        <v>0</v>
      </c>
      <c r="AI894" s="2">
        <f t="shared" si="73"/>
        <v>0</v>
      </c>
      <c r="AJ894" s="2"/>
      <c r="AK894" s="2"/>
      <c r="AL894" s="2">
        <f>IF(Table2[[#This Row],[GameIsOver]]=0,0,IF(Table2[[#This Row],[ActualWinner]]=Table2[[#This Row],[AwayTeam]], 1, 0))</f>
        <v>0</v>
      </c>
      <c r="AM894" s="2">
        <f>IF(Table2[[#This Row],[GameIsOver]]=0,0,IF(Table2[[#This Row],[ActualWinner]]=Table2[[#This Row],[HomeTeam]], 1, 0))</f>
        <v>0</v>
      </c>
      <c r="AN894" s="2">
        <f>IF(IFERROR(FIND(Table2[[#This Row],[AwayTeam]], _xlfn.TEXTJOIN(";", 1, $BD$31:$BD$40)), 0) &gt; 0, 1, 0) + IF(IFERROR(FIND(Table2[[#This Row],[HomeTeam]], _xlfn.TEXTJOIN(";", 1, $BD$31:$BD$40)), 0) &gt; 0, 1, 0)</f>
        <v>1</v>
      </c>
      <c r="AO894" s="2" t="str">
        <f>INDEX(Sheet5!$B$2:$AG$33, MATCH(Table2[[#This Row],[AwayTeam]],Sheet5!$A$2:$A$33, 0), MATCH(Table2[[#This Row],[HomeTeam]],Sheet5!$A$2:$A$33, 0))</f>
        <v>1-0-0</v>
      </c>
      <c r="AP894" s="2" t="str">
        <f>INDEX(Sheet5!$B$2:$AG$33, MATCH(Table2[[#This Row],[HomeTeam]],Sheet5!$A$2:$A$33, 0), MATCH(Table2[[#This Row],[AwayTeam]],Sheet5!$A$2:$A$33, 0))</f>
        <v>0-0-1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1</v>
      </c>
      <c r="AU894" s="2"/>
      <c r="AV894" s="2"/>
    </row>
    <row r="895" spans="1:48" x14ac:dyDescent="0.25">
      <c r="B895" s="4">
        <v>45710</v>
      </c>
      <c r="C895" s="7" t="s">
        <v>1005</v>
      </c>
      <c r="D895" s="2" t="s">
        <v>46</v>
      </c>
      <c r="E895" s="2" t="s">
        <v>21</v>
      </c>
      <c r="F895" s="2"/>
      <c r="G895" s="2"/>
      <c r="H895" s="2" t="str">
        <f t="shared" si="69"/>
        <v>_</v>
      </c>
      <c r="I895" s="2"/>
      <c r="J895" s="2"/>
      <c r="K895" s="2"/>
      <c r="L895" s="2" t="str">
        <f t="shared" si="70"/>
        <v>_</v>
      </c>
      <c r="M895" s="2"/>
      <c r="N895" s="2">
        <f>IF(ISBLANK(Table2[[#This Row],[ActualResult]]), 0, 1)</f>
        <v>0</v>
      </c>
      <c r="O895" s="2" t="str">
        <f>IF(ISBLANK(Table2[[#This Row],[ActualResult]]), "_", IF(Table2[[#This Row],[ActualWinner]]=Table2[[#This Row],[PredictedWinner]], "Y", "N"))</f>
        <v>_</v>
      </c>
      <c r="P895" s="2" t="str">
        <f>IF(Table2[[#This Row],[ActualAwayScore]]&gt;Table2[[#This Row],[PredictedAwayScore]], "N", IF(ISBLANK(Table2[[#This Row],[ActualResult]]), "_", IF(Table2[[#This Row],[ActualAwayScore]]=Table2[[#This Row],[PredictedAwayScore]], "Y", "N")))</f>
        <v>_</v>
      </c>
      <c r="Q895" s="2" t="str">
        <f>IF(Table2[[#This Row],[ActualHomeScore]]&gt;Table2[[#This Row],[PredictedHomeScore]],"N", IF(ISBLANK(Table2[[#This Row],[ActualResult]]), "_", IF(Table2[[#This Row],[ActualHomeScore]]=Table2[[#This Row],[PredictedHomeScore]], "Y", "N")))</f>
        <v>_</v>
      </c>
      <c r="R895" s="2"/>
      <c r="S895" s="2" t="str">
        <f t="shared" si="71"/>
        <v>_</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0</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0</v>
      </c>
      <c r="AG895" s="2">
        <f>Table2[[#This Row],[ActualHomeScore]]-Table2[[#This Row],[PredictedHomeScore]]</f>
        <v>0</v>
      </c>
      <c r="AH895" s="2">
        <f t="shared" si="72"/>
        <v>0</v>
      </c>
      <c r="AI895" s="2">
        <f t="shared" si="73"/>
        <v>0</v>
      </c>
      <c r="AJ895" s="2"/>
      <c r="AK895" s="2"/>
      <c r="AL895" s="2">
        <f>IF(Table2[[#This Row],[GameIsOver]]=0,0,IF(Table2[[#This Row],[ActualWinner]]=Table2[[#This Row],[AwayTeam]], 1, 0))</f>
        <v>0</v>
      </c>
      <c r="AM895" s="2">
        <f>IF(Table2[[#This Row],[GameIsOver]]=0,0,IF(Table2[[#This Row],[ActualWinner]]=Table2[[#This Row],[HomeTeam]], 1, 0))</f>
        <v>0</v>
      </c>
      <c r="AN895" s="2">
        <f>IF(IFERROR(FIND(Table2[[#This Row],[AwayTeam]], _xlfn.TEXTJOIN(";", 1, $BD$31:$BD$40)), 0) &gt; 0, 1, 0) + IF(IFERROR(FIND(Table2[[#This Row],[HomeTeam]], _xlfn.TEXTJOIN(";", 1, $BD$31:$BD$40)), 0) &gt; 0, 1, 0)</f>
        <v>0</v>
      </c>
      <c r="AO895" s="2" t="str">
        <f>INDEX(Sheet5!$B$2:$AG$33, MATCH(Table2[[#This Row],[AwayTeam]],Sheet5!$A$2:$A$33, 0), MATCH(Table2[[#This Row],[HomeTeam]],Sheet5!$A$2:$A$33, 0))</f>
        <v>1-1-0</v>
      </c>
      <c r="AP895" s="2" t="str">
        <f>INDEX(Sheet5!$B$2:$AG$33, MATCH(Table2[[#This Row],[HomeTeam]],Sheet5!$A$2:$A$33, 0), MATCH(Table2[[#This Row],[AwayTeam]],Sheet5!$A$2:$A$33, 0))</f>
        <v>1-1-0</v>
      </c>
      <c r="AQ895" s="2">
        <f>IF(Table2[[#This Row],[GameHasShutOut]], 1, 0)</f>
        <v>0</v>
      </c>
      <c r="AR895" s="2">
        <f>IF(Table2[[#This Row],[ActualAwayScore]] + Table2[[#This Row],[ActualHomeScore]] &gt;= 10, 1, 0)</f>
        <v>0</v>
      </c>
      <c r="AS895" s="2">
        <f>IF(ABS(Table2[[#This Row],[ActualAwayScore]]-Table2[[#This Row],[ActualHomeScore]])&gt;=5, 1, 0)</f>
        <v>0</v>
      </c>
      <c r="AT895" s="2">
        <f>IF(Table2[[#This Row],[ActualAwayScore]] + Table2[[#This Row],[ActualHomeScore]] &lt;= 3, 1, 0)</f>
        <v>1</v>
      </c>
      <c r="AU895" s="2"/>
      <c r="AV895" s="2"/>
    </row>
    <row r="896" spans="1:48" x14ac:dyDescent="0.25">
      <c r="B896" s="4">
        <v>45710</v>
      </c>
      <c r="C896" s="7" t="s">
        <v>1003</v>
      </c>
      <c r="D896" s="2" t="s">
        <v>37</v>
      </c>
      <c r="E896" s="2" t="s">
        <v>31</v>
      </c>
      <c r="F896" s="2"/>
      <c r="G896" s="2"/>
      <c r="H896" s="2" t="str">
        <f t="shared" si="69"/>
        <v>_</v>
      </c>
      <c r="I896" s="2"/>
      <c r="J896" s="2"/>
      <c r="K896" s="2"/>
      <c r="L896" s="2" t="str">
        <f t="shared" si="70"/>
        <v>_</v>
      </c>
      <c r="M896" s="2"/>
      <c r="N896" s="2">
        <f>IF(ISBLANK(Table2[[#This Row],[ActualResult]]), 0, 1)</f>
        <v>0</v>
      </c>
      <c r="O896" s="2" t="str">
        <f>IF(ISBLANK(Table2[[#This Row],[ActualResult]]), "_", IF(Table2[[#This Row],[ActualWinner]]=Table2[[#This Row],[PredictedWinner]], "Y", "N"))</f>
        <v>_</v>
      </c>
      <c r="P896" s="2" t="str">
        <f>IF(Table2[[#This Row],[ActualAwayScore]]&gt;Table2[[#This Row],[PredictedAwayScore]], "N", IF(ISBLANK(Table2[[#This Row],[ActualResult]]), "_", IF(Table2[[#This Row],[ActualAwayScore]]=Table2[[#This Row],[PredictedAwayScore]], "Y", "N")))</f>
        <v>_</v>
      </c>
      <c r="Q896" s="2" t="str">
        <f>IF(Table2[[#This Row],[ActualHomeScore]]&gt;Table2[[#This Row],[PredictedHomeScore]],"N", IF(ISBLANK(Table2[[#This Row],[ActualResult]]), "_", IF(Table2[[#This Row],[ActualHomeScore]]=Table2[[#This Row],[PredictedHomeScore]], "Y", "N")))</f>
        <v>_</v>
      </c>
      <c r="R896" s="2"/>
      <c r="S896" s="2" t="str">
        <f t="shared" si="71"/>
        <v>_</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0</v>
      </c>
      <c r="AB896" s="2">
        <f>IF(Table2[[#This Row],[GameIsOver]]= 0, 0, IF(Table2[[#This Row],[ActualWinner]]=Table2[[#This Row],[HomeTeam]], 2, IF(OR(Table2[[#This Row],[ActualResult]]="OT", Table2[[#This Row],[ActualResult]]="SO"), 1, 0)))</f>
        <v>0</v>
      </c>
      <c r="AC896" s="32">
        <f>(($BF$11)*IF(Table2[[#This Row],[CorrectWinnerPrediction]]="Y", 1, 0))+(($BF$12)*IF(Table2[[#This Row],[CorrectAwayScorePrediction]]="Y", 1, 0))+(($BF$13)*IF(Table2[[#This Row],[CorrectHomeScorePrediction]]="Y", 1, 0))</f>
        <v>0</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0</v>
      </c>
      <c r="AG896" s="2">
        <f>Table2[[#This Row],[ActualHomeScore]]-Table2[[#This Row],[PredictedHomeScore]]</f>
        <v>0</v>
      </c>
      <c r="AH896" s="2">
        <f t="shared" si="72"/>
        <v>0</v>
      </c>
      <c r="AI896" s="2">
        <f t="shared" si="73"/>
        <v>0</v>
      </c>
      <c r="AJ896" s="2"/>
      <c r="AK896" s="2"/>
      <c r="AL896" s="2">
        <f>IF(Table2[[#This Row],[GameIsOver]]=0,0,IF(Table2[[#This Row],[ActualWinner]]=Table2[[#This Row],[AwayTeam]], 1, 0))</f>
        <v>0</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0-0-0</v>
      </c>
      <c r="AP896" s="2" t="str">
        <f>INDEX(Sheet5!$B$2:$AG$33, MATCH(Table2[[#This Row],[HomeTeam]],Sheet5!$A$2:$A$33, 0), MATCH(Table2[[#This Row],[AwayTeam]],Sheet5!$A$2:$A$33, 0))</f>
        <v>0-0-0</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1</v>
      </c>
      <c r="AU896" s="2"/>
      <c r="AV896" s="2"/>
    </row>
    <row r="897" spans="1:48" x14ac:dyDescent="0.25">
      <c r="B897" s="4">
        <v>45710</v>
      </c>
      <c r="C897" s="7" t="s">
        <v>1006</v>
      </c>
      <c r="D897" s="2" t="s">
        <v>20</v>
      </c>
      <c r="E897" s="2" t="s">
        <v>29</v>
      </c>
      <c r="F897" s="2"/>
      <c r="G897" s="2"/>
      <c r="H897" s="2" t="str">
        <f t="shared" si="69"/>
        <v>_</v>
      </c>
      <c r="I897" s="2"/>
      <c r="J897" s="2"/>
      <c r="K897" s="2"/>
      <c r="L897" s="2" t="str">
        <f t="shared" si="70"/>
        <v>_</v>
      </c>
      <c r="M897" s="2"/>
      <c r="N897" s="2">
        <f>IF(ISBLANK(Table2[[#This Row],[ActualResult]]), 0, 1)</f>
        <v>0</v>
      </c>
      <c r="O897" s="2" t="str">
        <f>IF(ISBLANK(Table2[[#This Row],[ActualResult]]), "_", IF(Table2[[#This Row],[ActualWinner]]=Table2[[#This Row],[PredictedWinner]], "Y", "N"))</f>
        <v>_</v>
      </c>
      <c r="P897" s="2" t="str">
        <f>IF(Table2[[#This Row],[ActualAwayScore]]&gt;Table2[[#This Row],[PredictedAwayScore]], "N", IF(ISBLANK(Table2[[#This Row],[ActualResult]]), "_", IF(Table2[[#This Row],[ActualAwayScore]]=Table2[[#This Row],[PredictedAwayScore]], "Y", "N")))</f>
        <v>_</v>
      </c>
      <c r="Q897" s="2" t="str">
        <f>IF(Table2[[#This Row],[ActualHomeScore]]&gt;Table2[[#This Row],[PredictedHomeScore]],"N", IF(ISBLANK(Table2[[#This Row],[ActualResult]]), "_", IF(Table2[[#This Row],[ActualHomeScore]]=Table2[[#This Row],[PredictedHomeScore]], "Y", "N")))</f>
        <v>_</v>
      </c>
      <c r="R897" s="2"/>
      <c r="S897" s="2" t="str">
        <f t="shared" si="71"/>
        <v>_</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0</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0</v>
      </c>
      <c r="AG897" s="2">
        <f>Table2[[#This Row],[ActualHomeScore]]-Table2[[#This Row],[PredictedHomeScore]]</f>
        <v>0</v>
      </c>
      <c r="AH897" s="2">
        <f t="shared" si="72"/>
        <v>0</v>
      </c>
      <c r="AI897" s="2">
        <f t="shared" si="73"/>
        <v>0</v>
      </c>
      <c r="AJ897" s="2"/>
      <c r="AK897" s="2"/>
      <c r="AL897" s="2">
        <f>IF(Table2[[#This Row],[GameIsOver]]=0,0,IF(Table2[[#This Row],[ActualWinner]]=Table2[[#This Row],[AwayTeam]], 1, 0))</f>
        <v>0</v>
      </c>
      <c r="AM897" s="2">
        <f>IF(Table2[[#This Row],[GameIsOver]]=0,0,IF(Table2[[#This Row],[ActualWinner]]=Table2[[#This Row],[HomeTeam]], 1, 0))</f>
        <v>0</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1-1-0</v>
      </c>
      <c r="AP897" s="2" t="str">
        <f>INDEX(Sheet5!$B$2:$AG$33, MATCH(Table2[[#This Row],[HomeTeam]],Sheet5!$A$2:$A$33, 0), MATCH(Table2[[#This Row],[AwayTeam]],Sheet5!$A$2:$A$33, 0))</f>
        <v>1-1-0</v>
      </c>
      <c r="AQ897" s="2">
        <f>IF(Table2[[#This Row],[GameHasShutOut]], 1, 0)</f>
        <v>0</v>
      </c>
      <c r="AR897" s="2">
        <f>IF(Table2[[#This Row],[ActualAwayScore]] + Table2[[#This Row],[ActualHomeScore]] &gt;= 10, 1, 0)</f>
        <v>0</v>
      </c>
      <c r="AS897" s="2">
        <f>IF(ABS(Table2[[#This Row],[ActualAwayScore]]-Table2[[#This Row],[ActualHomeScore]])&gt;=5, 1, 0)</f>
        <v>0</v>
      </c>
      <c r="AT897" s="2">
        <f>IF(Table2[[#This Row],[ActualAwayScore]] + Table2[[#This Row],[ActualHomeScore]] &lt;= 3, 1, 0)</f>
        <v>1</v>
      </c>
      <c r="AU897" s="2"/>
      <c r="AV897" s="2"/>
    </row>
    <row r="898" spans="1:48" x14ac:dyDescent="0.25">
      <c r="B898" s="4">
        <v>45710</v>
      </c>
      <c r="C898" s="7" t="s">
        <v>1007</v>
      </c>
      <c r="D898" s="2" t="s">
        <v>12</v>
      </c>
      <c r="E898" s="2" t="s">
        <v>14</v>
      </c>
      <c r="F898" s="2"/>
      <c r="G898" s="2"/>
      <c r="H898" s="2" t="str">
        <f t="shared" si="69"/>
        <v>_</v>
      </c>
      <c r="I898" s="2"/>
      <c r="J898" s="2"/>
      <c r="K898" s="2"/>
      <c r="L898" s="2" t="str">
        <f t="shared" si="70"/>
        <v>_</v>
      </c>
      <c r="M898" s="2"/>
      <c r="N898" s="2">
        <f>IF(ISBLANK(Table2[[#This Row],[ActualResult]]), 0, 1)</f>
        <v>0</v>
      </c>
      <c r="O898" s="2" t="str">
        <f>IF(ISBLANK(Table2[[#This Row],[ActualResult]]), "_", IF(Table2[[#This Row],[ActualWinner]]=Table2[[#This Row],[PredictedWinner]], "Y", "N"))</f>
        <v>_</v>
      </c>
      <c r="P898" s="2" t="str">
        <f>IF(Table2[[#This Row],[ActualAwayScore]]&gt;Table2[[#This Row],[PredictedAwayScore]], "N", IF(ISBLANK(Table2[[#This Row],[ActualResult]]), "_", IF(Table2[[#This Row],[ActualAwayScore]]=Table2[[#This Row],[PredictedAwayScore]], "Y", "N")))</f>
        <v>_</v>
      </c>
      <c r="Q898" s="2" t="str">
        <f>IF(Table2[[#This Row],[ActualHomeScore]]&gt;Table2[[#This Row],[PredictedHomeScore]],"N", IF(ISBLANK(Table2[[#This Row],[ActualResult]]), "_", IF(Table2[[#This Row],[ActualHomeScore]]=Table2[[#This Row],[PredictedHomeScore]], "Y", "N")))</f>
        <v>_</v>
      </c>
      <c r="R898" s="2"/>
      <c r="S898" s="2" t="str">
        <f t="shared" si="71"/>
        <v>_</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0</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0</v>
      </c>
      <c r="AG898" s="2">
        <f>Table2[[#This Row],[ActualHomeScore]]-Table2[[#This Row],[PredictedHomeScore]]</f>
        <v>0</v>
      </c>
      <c r="AH898" s="2">
        <f t="shared" si="72"/>
        <v>0</v>
      </c>
      <c r="AI898" s="2">
        <f t="shared" si="73"/>
        <v>0</v>
      </c>
      <c r="AJ898" s="2"/>
      <c r="AK898" s="2"/>
      <c r="AL898" s="2">
        <f>IF(Table2[[#This Row],[GameIsOver]]=0,0,IF(Table2[[#This Row],[ActualWinner]]=Table2[[#This Row],[AwayTeam]], 1, 0))</f>
        <v>0</v>
      </c>
      <c r="AM898" s="2">
        <f>IF(Table2[[#This Row],[GameIsOver]]=0,0,IF(Table2[[#This Row],[ActualWinner]]=Table2[[#This Row],[HomeTeam]], 1, 0))</f>
        <v>0</v>
      </c>
      <c r="AN898" s="2">
        <f>IF(IFERROR(FIND(Table2[[#This Row],[AwayTeam]], _xlfn.TEXTJOIN(";", 1, $BD$31:$BD$40)), 0) &gt; 0, 1, 0) + IF(IFERROR(FIND(Table2[[#This Row],[HomeTeam]], _xlfn.TEXTJOIN(";", 1, $BD$31:$BD$40)), 0) &gt; 0, 1, 0)</f>
        <v>0</v>
      </c>
      <c r="AO898" s="2" t="str">
        <f>INDEX(Sheet5!$B$2:$AG$33, MATCH(Table2[[#This Row],[AwayTeam]],Sheet5!$A$2:$A$33, 0), MATCH(Table2[[#This Row],[HomeTeam]],Sheet5!$A$2:$A$33, 0))</f>
        <v>0-0-1</v>
      </c>
      <c r="AP898" s="2" t="str">
        <f>INDEX(Sheet5!$B$2:$AG$33, MATCH(Table2[[#This Row],[HomeTeam]],Sheet5!$A$2:$A$33, 0), MATCH(Table2[[#This Row],[AwayTeam]],Sheet5!$A$2:$A$33, 0))</f>
        <v>1-0-0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B899" s="4">
        <v>45710</v>
      </c>
      <c r="C899" s="7" t="s">
        <v>1008</v>
      </c>
      <c r="D899" s="2" t="s">
        <v>34</v>
      </c>
      <c r="E899" s="2" t="s">
        <v>32</v>
      </c>
      <c r="F899" s="2"/>
      <c r="G899" s="2"/>
      <c r="H899" s="2" t="str">
        <f t="shared" ref="H899:H962" si="74">IF(AND(ISBLANK($F899),ISBLANK($G899)),"_",IF($F899&gt;$G899,$D899,$E899))</f>
        <v>_</v>
      </c>
      <c r="I899" s="2"/>
      <c r="J899" s="2"/>
      <c r="K899" s="2"/>
      <c r="L899" s="2" t="str">
        <f t="shared" ref="L899:L962" si="75">IF(OR($J899=$K899,AND(ISBLANK($J899),ISBLANK($K899))),"_",IF($J899&gt;$K899,$D899,$E899))</f>
        <v>_</v>
      </c>
      <c r="M899" s="2"/>
      <c r="N899" s="2">
        <f>IF(ISBLANK(Table2[[#This Row],[ActualResult]]), 0, 1)</f>
        <v>0</v>
      </c>
      <c r="O899" s="2" t="str">
        <f>IF(ISBLANK(Table2[[#This Row],[ActualResult]]), "_", IF(Table2[[#This Row],[ActualWinner]]=Table2[[#This Row],[PredictedWinner]], "Y", "N"))</f>
        <v>_</v>
      </c>
      <c r="P899" s="2" t="str">
        <f>IF(Table2[[#This Row],[ActualAwayScore]]&gt;Table2[[#This Row],[PredictedAwayScore]], "N", IF(ISBLANK(Table2[[#This Row],[ActualResult]]), "_", IF(Table2[[#This Row],[ActualAwayScore]]=Table2[[#This Row],[PredictedAwayScore]], "Y", "N")))</f>
        <v>_</v>
      </c>
      <c r="Q899" s="2" t="str">
        <f>IF(Table2[[#This Row],[ActualHomeScore]]&gt;Table2[[#This Row],[PredictedHomeScore]],"N", IF(ISBLANK(Table2[[#This Row],[ActualResult]]), "_", IF(Table2[[#This Row],[ActualHomeScore]]=Table2[[#This Row],[PredictedHomeScore]], "Y", "N")))</f>
        <v>_</v>
      </c>
      <c r="R899" s="2"/>
      <c r="S899" s="2" t="str">
        <f t="shared" ref="S899:S962" si="76">IF($L899="_", "_", IF($L899=$D899,$E899,$D899))</f>
        <v>_</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0</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0</v>
      </c>
      <c r="AH899" s="2">
        <f t="shared" ref="AH899:AH962" si="77">SUMIF($B$3:$B$1315, $B899, $AF$3:$AF$1315)</f>
        <v>0</v>
      </c>
      <c r="AI899" s="2">
        <f t="shared" ref="AI899:AI962" si="78">SUMIF($B$3:$B$1315, $B899, $AG$3:$AG$1315)</f>
        <v>0</v>
      </c>
      <c r="AJ899" s="2"/>
      <c r="AK899" s="2"/>
      <c r="AL899" s="2">
        <f>IF(Table2[[#This Row],[GameIsOver]]=0,0,IF(Table2[[#This Row],[ActualWinner]]=Table2[[#This Row],[AwayTeam]], 1, 0))</f>
        <v>0</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0-0-0</v>
      </c>
      <c r="AP899" s="2" t="str">
        <f>INDEX(Sheet5!$B$2:$AG$33, MATCH(Table2[[#This Row],[HomeTeam]],Sheet5!$A$2:$A$33, 0), MATCH(Table2[[#This Row],[AwayTeam]],Sheet5!$A$2:$A$33, 0))</f>
        <v>0-0-0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1</v>
      </c>
      <c r="AU899" s="2"/>
      <c r="AV899" s="2"/>
    </row>
    <row r="900" spans="1:48" x14ac:dyDescent="0.25">
      <c r="B900" s="4">
        <v>45710</v>
      </c>
      <c r="C900" s="7" t="s">
        <v>1009</v>
      </c>
      <c r="D900" s="2" t="s">
        <v>26</v>
      </c>
      <c r="E900" s="2" t="s">
        <v>35</v>
      </c>
      <c r="F900" s="2"/>
      <c r="G900" s="2"/>
      <c r="H900" s="2" t="str">
        <f t="shared" si="74"/>
        <v>_</v>
      </c>
      <c r="I900" s="2"/>
      <c r="J900" s="2"/>
      <c r="K900" s="2"/>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(($BF$11)*IF(Table2[[#This Row],[CorrectWinnerPrediction]]="Y", 1, 0))+(($BF$12)*IF(Table2[[#This Row],[CorrectAwayScorePrediction]]="Y", 1, 0))+(($BF$13)*IF(Table2[[#This Row],[CorrectHomeScorePrediction]]="Y", 1, 0))</f>
        <v>0</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0</v>
      </c>
      <c r="AG900" s="2">
        <f>Table2[[#This Row],[ActualHomeScore]]-Table2[[#This Row],[PredictedHomeScore]]</f>
        <v>0</v>
      </c>
      <c r="AH900" s="2">
        <f t="shared" si="77"/>
        <v>0</v>
      </c>
      <c r="AI900" s="2">
        <f t="shared" si="78"/>
        <v>0</v>
      </c>
      <c r="AJ900" s="2"/>
      <c r="AK900" s="2"/>
      <c r="AL900" s="2">
        <f>IF(Table2[[#This Row],[GameIsOver]]=0,0,IF(Table2[[#This Row],[ActualWinner]]=Table2[[#This Row],[AwayTeam]], 1, 0))</f>
        <v>0</v>
      </c>
      <c r="AM900" s="2">
        <f>IF(Table2[[#This Row],[GameIsOver]]=0,0,IF(Table2[[#This Row],[ActualWinner]]=Table2[[#This Row],[HomeTeam]], 1, 0))</f>
        <v>0</v>
      </c>
      <c r="AN900" s="2">
        <f>IF(IFERROR(FIND(Table2[[#This Row],[AwayTeam]], _xlfn.TEXTJOIN(";", 1, $BD$31:$BD$40)), 0) &gt; 0, 1, 0) + IF(IFERROR(FIND(Table2[[#This Row],[HomeTeam]], _xlfn.TEXTJOIN(";", 1, $BD$31:$BD$40)), 0) &gt; 0, 1, 0)</f>
        <v>0</v>
      </c>
      <c r="AO900" s="2" t="str">
        <f>INDEX(Sheet5!$B$2:$AG$33, MATCH(Table2[[#This Row],[AwayTeam]],Sheet5!$A$2:$A$33, 0), MATCH(Table2[[#This Row],[HomeTeam]],Sheet5!$A$2:$A$33, 0))</f>
        <v>2-1-0</v>
      </c>
      <c r="AP900" s="2" t="str">
        <f>INDEX(Sheet5!$B$2:$AG$33, MATCH(Table2[[#This Row],[HomeTeam]],Sheet5!$A$2:$A$33, 0), MATCH(Table2[[#This Row],[AwayTeam]],Sheet5!$A$2:$A$33, 0))</f>
        <v>1-1-1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B901" s="4">
        <v>45710</v>
      </c>
      <c r="C901" s="7" t="s">
        <v>1010</v>
      </c>
      <c r="D901" s="2" t="s">
        <v>47</v>
      </c>
      <c r="E901" s="2" t="s">
        <v>16</v>
      </c>
      <c r="F901" s="2"/>
      <c r="G901" s="2"/>
      <c r="H901" s="2" t="str">
        <f t="shared" si="74"/>
        <v>_</v>
      </c>
      <c r="I901" s="2"/>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0</v>
      </c>
      <c r="AG901" s="2">
        <f>Table2[[#This Row],[ActualHomeScore]]-Table2[[#This Row],[PredictedHomeScore]]</f>
        <v>0</v>
      </c>
      <c r="AH901" s="2">
        <f t="shared" si="77"/>
        <v>0</v>
      </c>
      <c r="AI901" s="2">
        <f t="shared" si="78"/>
        <v>0</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0-0-0</v>
      </c>
      <c r="AP901" s="2" t="str">
        <f>INDEX(Sheet5!$B$2:$AG$33, MATCH(Table2[[#This Row],[HomeTeam]],Sheet5!$A$2:$A$33, 0), MATCH(Table2[[#This Row],[AwayTeam]],Sheet5!$A$2:$A$33, 0))</f>
        <v>0-0-0</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1</v>
      </c>
      <c r="AU901" s="2"/>
      <c r="AV901" s="2"/>
    </row>
    <row r="902" spans="1:48" x14ac:dyDescent="0.25">
      <c r="B902" s="4">
        <v>45710</v>
      </c>
      <c r="C902" s="7" t="s">
        <v>1011</v>
      </c>
      <c r="D902" s="2" t="s">
        <v>44</v>
      </c>
      <c r="E902" s="2" t="s">
        <v>18</v>
      </c>
      <c r="F902" s="2"/>
      <c r="G902" s="2"/>
      <c r="H902" s="2" t="str">
        <f t="shared" si="74"/>
        <v>_</v>
      </c>
      <c r="I902" s="2"/>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0</v>
      </c>
      <c r="AG902" s="2">
        <f>Table2[[#This Row],[ActualHomeScore]]-Table2[[#This Row],[PredictedHomeScore]]</f>
        <v>0</v>
      </c>
      <c r="AH902" s="2">
        <f t="shared" si="77"/>
        <v>0</v>
      </c>
      <c r="AI902" s="2">
        <f t="shared" si="78"/>
        <v>0</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$BD$31:$BD$40)), 0) &gt; 0, 1, 0) + IF(IFERROR(FIND(Table2[[#This Row],[HomeTeam]], _xlfn.TEXTJOIN(";", 1, $BD$31:$BD$40)), 0) &gt; 0, 1, 0)</f>
        <v>1</v>
      </c>
      <c r="AO902" s="2" t="str">
        <f>INDEX(Sheet5!$B$2:$AG$33, MATCH(Table2[[#This Row],[AwayTeam]],Sheet5!$A$2:$A$33, 0), MATCH(Table2[[#This Row],[HomeTeam]],Sheet5!$A$2:$A$33, 0))</f>
        <v>1-0-0</v>
      </c>
      <c r="AP902" s="2" t="str">
        <f>INDEX(Sheet5!$B$2:$AG$33, MATCH(Table2[[#This Row],[HomeTeam]],Sheet5!$A$2:$A$33, 0), MATCH(Table2[[#This Row],[AwayTeam]],Sheet5!$A$2:$A$33, 0))</f>
        <v>0-1-0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1</v>
      </c>
      <c r="AU902" s="2"/>
      <c r="AV902" s="2"/>
    </row>
    <row r="903" spans="1:48" x14ac:dyDescent="0.25">
      <c r="B903" s="4">
        <v>45710</v>
      </c>
      <c r="C903" s="7" t="s">
        <v>1012</v>
      </c>
      <c r="D903" s="2" t="s">
        <v>19</v>
      </c>
      <c r="E903" s="2" t="s">
        <v>30</v>
      </c>
      <c r="F903" s="2"/>
      <c r="G903" s="2"/>
      <c r="H903" s="2" t="str">
        <f t="shared" si="74"/>
        <v>_</v>
      </c>
      <c r="I903" s="2"/>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0</v>
      </c>
      <c r="AG903" s="2">
        <f>Table2[[#This Row],[ActualHomeScore]]-Table2[[#This Row],[PredictedHomeScore]]</f>
        <v>0</v>
      </c>
      <c r="AH903" s="2">
        <f t="shared" si="77"/>
        <v>0</v>
      </c>
      <c r="AI903" s="2">
        <f t="shared" si="78"/>
        <v>0</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$BD$31:$BD$40)), 0) &gt; 0, 1, 0) + IF(IFERROR(FIND(Table2[[#This Row],[HomeTeam]], _xlfn.TEXTJOIN(";", 1, $BD$31:$BD$40)), 0) &gt; 0, 1, 0)</f>
        <v>2</v>
      </c>
      <c r="AO903" s="2" t="str">
        <f>INDEX(Sheet5!$B$2:$AG$33, MATCH(Table2[[#This Row],[AwayTeam]],Sheet5!$A$2:$A$33, 0), MATCH(Table2[[#This Row],[HomeTeam]],Sheet5!$A$2:$A$33, 0))</f>
        <v>1-0-0</v>
      </c>
      <c r="AP903" s="2" t="str">
        <f>INDEX(Sheet5!$B$2:$AG$33, MATCH(Table2[[#This Row],[HomeTeam]],Sheet5!$A$2:$A$33, 0), MATCH(Table2[[#This Row],[AwayTeam]],Sheet5!$A$2:$A$33, 0))</f>
        <v>0-1-0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1</v>
      </c>
      <c r="AU903" s="2"/>
      <c r="AV903" s="2"/>
    </row>
    <row r="904" spans="1:48" x14ac:dyDescent="0.25">
      <c r="B904" s="4">
        <v>45710</v>
      </c>
      <c r="C904" s="7" t="s">
        <v>1013</v>
      </c>
      <c r="D904" s="2" t="s">
        <v>17</v>
      </c>
      <c r="E904" s="2" t="s">
        <v>36</v>
      </c>
      <c r="F904" s="2"/>
      <c r="G904" s="2"/>
      <c r="H904" s="2" t="str">
        <f t="shared" si="74"/>
        <v>_</v>
      </c>
      <c r="I904" s="2"/>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(($BF$11)*IF(Table2[[#This Row],[CorrectWinnerPrediction]]="Y", 1, 0))+(($BF$12)*IF(Table2[[#This Row],[CorrectAwayScorePrediction]]="Y", 1, 0))+(($BF$13)*IF(Table2[[#This Row],[CorrectHomeScorePrediction]]="Y", 1, 0))</f>
        <v>0</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0</v>
      </c>
      <c r="AG904" s="2">
        <f>Table2[[#This Row],[ActualHomeScore]]-Table2[[#This Row],[PredictedHomeScore]]</f>
        <v>0</v>
      </c>
      <c r="AH904" s="2">
        <f t="shared" si="77"/>
        <v>0</v>
      </c>
      <c r="AI904" s="2">
        <f t="shared" si="78"/>
        <v>0</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$BD$31:$BD$40)), 0) &gt; 0, 1, 0) + IF(IFERROR(FIND(Table2[[#This Row],[HomeTeam]], _xlfn.TEXTJOIN(";", 1, $BD$31:$BD$40)), 0) &gt; 0, 1, 0)</f>
        <v>0</v>
      </c>
      <c r="AO904" s="2" t="str">
        <f>INDEX(Sheet5!$B$2:$AG$33, MATCH(Table2[[#This Row],[AwayTeam]],Sheet5!$A$2:$A$33, 0), MATCH(Table2[[#This Row],[HomeTeam]],Sheet5!$A$2:$A$33, 0))</f>
        <v>0-1-0</v>
      </c>
      <c r="AP904" s="2" t="str">
        <f>INDEX(Sheet5!$B$2:$AG$33, MATCH(Table2[[#This Row],[HomeTeam]],Sheet5!$A$2:$A$33, 0), MATCH(Table2[[#This Row],[AwayTeam]],Sheet5!$A$2:$A$33, 0))</f>
        <v>1-0-0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1</v>
      </c>
      <c r="AU904" s="2"/>
      <c r="AV904" s="2"/>
    </row>
    <row r="905" spans="1:48" x14ac:dyDescent="0.25">
      <c r="B905" s="4">
        <v>45710</v>
      </c>
      <c r="C905" s="7" t="s">
        <v>1014</v>
      </c>
      <c r="D905" s="2" t="s">
        <v>22</v>
      </c>
      <c r="E905" s="2" t="s">
        <v>13</v>
      </c>
      <c r="F905" s="2"/>
      <c r="G905" s="2"/>
      <c r="H905" s="2" t="str">
        <f t="shared" si="74"/>
        <v>_</v>
      </c>
      <c r="I905" s="2"/>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(($BF$11)*IF(Table2[[#This Row],[CorrectWinnerPrediction]]="Y", 1, 0))+(($BF$12)*IF(Table2[[#This Row],[CorrectAwayScorePrediction]]="Y", 1, 0))+(($BF$13)*IF(Table2[[#This Row],[CorrectHomeScorePrediction]]="Y", 1, 0))</f>
        <v>0</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0</v>
      </c>
      <c r="AI905" s="2">
        <f t="shared" si="78"/>
        <v>0</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1-1-0</v>
      </c>
      <c r="AP905" s="2" t="str">
        <f>INDEX(Sheet5!$B$2:$AG$33, MATCH(Table2[[#This Row],[HomeTeam]],Sheet5!$A$2:$A$33, 0), MATCH(Table2[[#This Row],[AwayTeam]],Sheet5!$A$2:$A$33, 0))</f>
        <v>1-1-0</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1</v>
      </c>
      <c r="AU905" s="2"/>
      <c r="AV905" s="2"/>
    </row>
    <row r="906" spans="1:48" x14ac:dyDescent="0.25">
      <c r="B906" s="4">
        <v>45710</v>
      </c>
      <c r="C906" s="7" t="s">
        <v>1015</v>
      </c>
      <c r="D906" s="2" t="s">
        <v>15</v>
      </c>
      <c r="E906" s="2" t="s">
        <v>28</v>
      </c>
      <c r="F906" s="2"/>
      <c r="G906" s="2"/>
      <c r="H906" s="2" t="str">
        <f t="shared" si="74"/>
        <v>_</v>
      </c>
      <c r="I906" s="2"/>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(($BF$11)*IF(Table2[[#This Row],[CorrectWinnerPrediction]]="Y", 1, 0))+(($BF$12)*IF(Table2[[#This Row],[CorrectAwayScorePrediction]]="Y", 1, 0))+(($BF$13)*IF(Table2[[#This Row],[CorrectHomeScorePrediction]]="Y", 1, 0))</f>
        <v>0</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0</v>
      </c>
      <c r="AH906" s="2">
        <f t="shared" si="77"/>
        <v>0</v>
      </c>
      <c r="AI906" s="2">
        <f t="shared" si="78"/>
        <v>0</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0-1-0</v>
      </c>
      <c r="AP906" s="2" t="str">
        <f>INDEX(Sheet5!$B$2:$AG$33, MATCH(Table2[[#This Row],[HomeTeam]],Sheet5!$A$2:$A$33, 0), MATCH(Table2[[#This Row],[AwayTeam]],Sheet5!$A$2:$A$33, 0))</f>
        <v>1-0-0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1</v>
      </c>
      <c r="AU906" s="2"/>
      <c r="AV906" s="2"/>
    </row>
    <row r="907" spans="1:48" x14ac:dyDescent="0.25">
      <c r="A907" s="3"/>
      <c r="B907" s="5">
        <v>45710</v>
      </c>
      <c r="C907" s="8" t="s">
        <v>1016</v>
      </c>
      <c r="D907" s="3" t="s">
        <v>25</v>
      </c>
      <c r="E907" s="3" t="s">
        <v>27</v>
      </c>
      <c r="F907" s="3"/>
      <c r="G907" s="3"/>
      <c r="H907" s="3" t="str">
        <f t="shared" si="74"/>
        <v>_</v>
      </c>
      <c r="I907" s="3"/>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(($BF$11)*IF(Table2[[#This Row],[CorrectWinnerPrediction]]="Y", 1, 0))+(($BF$12)*IF(Table2[[#This Row],[CorrectAwayScorePrediction]]="Y", 1, 0))+(($BF$13)*IF(Table2[[#This Row],[CorrectHomeScorePrediction]]="Y", 1, 0))</f>
        <v>0</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0</v>
      </c>
      <c r="AG907" s="3">
        <f>Table2[[#This Row],[ActualHomeScore]]-Table2[[#This Row],[PredictedHomeScore]]</f>
        <v>0</v>
      </c>
      <c r="AH907" s="3">
        <f t="shared" si="77"/>
        <v>0</v>
      </c>
      <c r="AI907" s="3">
        <f t="shared" si="78"/>
        <v>0</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0-1-0</v>
      </c>
      <c r="AP907" s="2" t="str">
        <f>INDEX(Sheet5!$B$2:$AG$33, MATCH(Table2[[#This Row],[HomeTeam]],Sheet5!$A$2:$A$33, 0), MATCH(Table2[[#This Row],[AwayTeam]],Sheet5!$A$2:$A$33, 0))</f>
        <v>1-0-0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1</v>
      </c>
      <c r="AU907" s="2"/>
      <c r="AV907" s="2"/>
    </row>
    <row r="908" spans="1:48" x14ac:dyDescent="0.25">
      <c r="B908" s="4">
        <v>45711</v>
      </c>
      <c r="C908" s="7" t="s">
        <v>1017</v>
      </c>
      <c r="D908" s="2" t="s">
        <v>23</v>
      </c>
      <c r="E908" s="2" t="s">
        <v>46</v>
      </c>
      <c r="F908" s="2"/>
      <c r="G908" s="2"/>
      <c r="H908" s="2" t="str">
        <f t="shared" si="74"/>
        <v>_</v>
      </c>
      <c r="I908" s="2"/>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(($BF$11)*IF(Table2[[#This Row],[CorrectWinnerPrediction]]="Y", 1, 0))+(($BF$12)*IF(Table2[[#This Row],[CorrectAwayScorePrediction]]="Y", 1, 0))+(($BF$13)*IF(Table2[[#This Row],[CorrectHomeScorePrediction]]="Y", 1, 0))</f>
        <v>0</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0</v>
      </c>
      <c r="AH908" s="2">
        <f t="shared" si="77"/>
        <v>0</v>
      </c>
      <c r="AI908" s="2">
        <f t="shared" si="78"/>
        <v>0</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0-1-0</v>
      </c>
      <c r="AP908" s="2" t="str">
        <f>INDEX(Sheet5!$B$2:$AG$33, MATCH(Table2[[#This Row],[HomeTeam]],Sheet5!$A$2:$A$33, 0), MATCH(Table2[[#This Row],[AwayTeam]],Sheet5!$A$2:$A$33, 0))</f>
        <v>1-0-0</v>
      </c>
      <c r="AQ908" s="2">
        <f>IF(Table2[[#This Row],[GameHasShutOut]], 1, 0)</f>
        <v>0</v>
      </c>
      <c r="AR908" s="2">
        <f>IF(Table2[[#This Row],[ActualAwayScore]] + Table2[[#This Row],[ActualHomeScore]] &gt;= 10, 1, 0)</f>
        <v>0</v>
      </c>
      <c r="AS908" s="2">
        <f>IF(ABS(Table2[[#This Row],[ActualAwayScore]]-Table2[[#This Row],[ActualHomeScore]])&gt;=5, 1, 0)</f>
        <v>0</v>
      </c>
      <c r="AT908" s="2">
        <f>IF(Table2[[#This Row],[ActualAwayScore]] + Table2[[#This Row],[ActualHomeScore]] &lt;= 3, 1, 0)</f>
        <v>1</v>
      </c>
      <c r="AU908" s="2"/>
      <c r="AV908" s="2"/>
    </row>
    <row r="909" spans="1:48" x14ac:dyDescent="0.25">
      <c r="B909" s="4">
        <v>45711</v>
      </c>
      <c r="C909" s="7" t="s">
        <v>1018</v>
      </c>
      <c r="D909" s="2" t="s">
        <v>20</v>
      </c>
      <c r="E909" s="2" t="s">
        <v>21</v>
      </c>
      <c r="F909" s="2"/>
      <c r="G909" s="2"/>
      <c r="H909" s="2" t="str">
        <f t="shared" si="74"/>
        <v>_</v>
      </c>
      <c r="I909" s="2"/>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0</v>
      </c>
      <c r="AG909" s="2">
        <f>Table2[[#This Row],[ActualHomeScore]]-Table2[[#This Row],[PredictedHomeScore]]</f>
        <v>0</v>
      </c>
      <c r="AH909" s="2">
        <f t="shared" si="77"/>
        <v>0</v>
      </c>
      <c r="AI909" s="2">
        <f t="shared" si="78"/>
        <v>0</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2-0-0</v>
      </c>
      <c r="AP909" s="2" t="str">
        <f>INDEX(Sheet5!$B$2:$AG$33, MATCH(Table2[[#This Row],[HomeTeam]],Sheet5!$A$2:$A$33, 0), MATCH(Table2[[#This Row],[AwayTeam]],Sheet5!$A$2:$A$33, 0))</f>
        <v>0-2-0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1</v>
      </c>
      <c r="AU909" s="2"/>
      <c r="AV909" s="2"/>
    </row>
    <row r="910" spans="1:48" x14ac:dyDescent="0.25">
      <c r="B910" s="4">
        <v>45711</v>
      </c>
      <c r="C910" s="7" t="s">
        <v>1019</v>
      </c>
      <c r="D910" s="2" t="s">
        <v>47</v>
      </c>
      <c r="E910" s="2" t="s">
        <v>31</v>
      </c>
      <c r="F910" s="2"/>
      <c r="G910" s="2"/>
      <c r="H910" s="2" t="str">
        <f t="shared" si="74"/>
        <v>_</v>
      </c>
      <c r="I910" s="2"/>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(($BF$11)*IF(Table2[[#This Row],[CorrectWinnerPrediction]]="Y", 1, 0))+(($BF$12)*IF(Table2[[#This Row],[CorrectAwayScorePrediction]]="Y", 1, 0))+(($BF$13)*IF(Table2[[#This Row],[CorrectHomeScorePrediction]]="Y", 1, 0))</f>
        <v>0</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0</v>
      </c>
      <c r="AG910" s="2">
        <f>Table2[[#This Row],[ActualHomeScore]]-Table2[[#This Row],[PredictedHomeScore]]</f>
        <v>0</v>
      </c>
      <c r="AH910" s="2">
        <f t="shared" si="77"/>
        <v>0</v>
      </c>
      <c r="AI910" s="2">
        <f t="shared" si="78"/>
        <v>0</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1-0-0</v>
      </c>
      <c r="AP910" s="2" t="str">
        <f>INDEX(Sheet5!$B$2:$AG$33, MATCH(Table2[[#This Row],[HomeTeam]],Sheet5!$A$2:$A$33, 0), MATCH(Table2[[#This Row],[AwayTeam]],Sheet5!$A$2:$A$33, 0))</f>
        <v>0-1-0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1</v>
      </c>
      <c r="AU910" s="2"/>
      <c r="AV910" s="2"/>
    </row>
    <row r="911" spans="1:48" x14ac:dyDescent="0.25">
      <c r="B911" s="4">
        <v>45711</v>
      </c>
      <c r="C911" s="7" t="s">
        <v>1020</v>
      </c>
      <c r="D911" s="2" t="s">
        <v>12</v>
      </c>
      <c r="E911" s="2" t="s">
        <v>43</v>
      </c>
      <c r="F911" s="2"/>
      <c r="G911" s="2"/>
      <c r="H911" s="2" t="str">
        <f t="shared" si="74"/>
        <v>_</v>
      </c>
      <c r="I911" s="2"/>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(($BF$11)*IF(Table2[[#This Row],[CorrectWinnerPrediction]]="Y", 1, 0))+(($BF$12)*IF(Table2[[#This Row],[CorrectAwayScorePrediction]]="Y", 1, 0))+(($BF$13)*IF(Table2[[#This Row],[CorrectHomeScorePrediction]]="Y", 1, 0))</f>
        <v>0</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0</v>
      </c>
      <c r="AG911" s="2">
        <f>Table2[[#This Row],[ActualHomeScore]]-Table2[[#This Row],[PredictedHomeScore]]</f>
        <v>0</v>
      </c>
      <c r="AH911" s="2">
        <f t="shared" si="77"/>
        <v>0</v>
      </c>
      <c r="AI911" s="2">
        <f t="shared" si="78"/>
        <v>0</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$BD$31:$BD$40)), 0) &gt; 0, 1, 0) + IF(IFERROR(FIND(Table2[[#This Row],[HomeTeam]], _xlfn.TEXTJOIN(";", 1, $BD$31:$BD$40)), 0) &gt; 0, 1, 0)</f>
        <v>0</v>
      </c>
      <c r="AO911" s="2" t="str">
        <f>INDEX(Sheet5!$B$2:$AG$33, MATCH(Table2[[#This Row],[AwayTeam]],Sheet5!$A$2:$A$33, 0), MATCH(Table2[[#This Row],[HomeTeam]],Sheet5!$A$2:$A$33, 0))</f>
        <v>0-1-0</v>
      </c>
      <c r="AP911" s="2" t="str">
        <f>INDEX(Sheet5!$B$2:$AG$33, MATCH(Table2[[#This Row],[HomeTeam]],Sheet5!$A$2:$A$33, 0), MATCH(Table2[[#This Row],[AwayTeam]],Sheet5!$A$2:$A$33, 0))</f>
        <v>1-0-0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1</v>
      </c>
      <c r="AU911" s="2"/>
      <c r="AV911" s="2"/>
    </row>
    <row r="912" spans="1:48" x14ac:dyDescent="0.25">
      <c r="B912" s="4">
        <v>45711</v>
      </c>
      <c r="C912" s="7" t="s">
        <v>1021</v>
      </c>
      <c r="D912" s="2" t="s">
        <v>26</v>
      </c>
      <c r="E912" s="2" t="s">
        <v>13</v>
      </c>
      <c r="F912" s="2"/>
      <c r="G912" s="2"/>
      <c r="H912" s="2" t="str">
        <f t="shared" si="74"/>
        <v>_</v>
      </c>
      <c r="I912" s="2"/>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0</v>
      </c>
      <c r="AG912" s="2">
        <f>Table2[[#This Row],[ActualHomeScore]]-Table2[[#This Row],[PredictedHomeScore]]</f>
        <v>0</v>
      </c>
      <c r="AH912" s="2">
        <f t="shared" si="77"/>
        <v>0</v>
      </c>
      <c r="AI912" s="2">
        <f t="shared" si="78"/>
        <v>0</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$BD$31:$BD$40)), 0) &gt; 0, 1, 0) + IF(IFERROR(FIND(Table2[[#This Row],[HomeTeam]], _xlfn.TEXTJOIN(";", 1, $BD$31:$BD$40)), 0) &gt; 0, 1, 0)</f>
        <v>0</v>
      </c>
      <c r="AO912" s="2" t="str">
        <f>INDEX(Sheet5!$B$2:$AG$33, MATCH(Table2[[#This Row],[AwayTeam]],Sheet5!$A$2:$A$33, 0), MATCH(Table2[[#This Row],[HomeTeam]],Sheet5!$A$2:$A$33, 0))</f>
        <v>1-0-0</v>
      </c>
      <c r="AP912" s="2" t="str">
        <f>INDEX(Sheet5!$B$2:$AG$33, MATCH(Table2[[#This Row],[HomeTeam]],Sheet5!$A$2:$A$33, 0), MATCH(Table2[[#This Row],[AwayTeam]],Sheet5!$A$2:$A$33, 0))</f>
        <v>0-1-0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1</v>
      </c>
      <c r="AU912" s="2"/>
      <c r="AV912" s="2"/>
    </row>
    <row r="913" spans="1:48" x14ac:dyDescent="0.25">
      <c r="B913" s="4">
        <v>45711</v>
      </c>
      <c r="C913" s="7" t="s">
        <v>1022</v>
      </c>
      <c r="D913" s="2" t="s">
        <v>32</v>
      </c>
      <c r="E913" s="2" t="s">
        <v>35</v>
      </c>
      <c r="F913" s="2"/>
      <c r="G913" s="2"/>
      <c r="H913" s="2" t="str">
        <f t="shared" si="74"/>
        <v>_</v>
      </c>
      <c r="I913" s="2"/>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0</v>
      </c>
      <c r="AG913" s="2">
        <f>Table2[[#This Row],[ActualHomeScore]]-Table2[[#This Row],[PredictedHomeScore]]</f>
        <v>0</v>
      </c>
      <c r="AH913" s="2">
        <f t="shared" si="77"/>
        <v>0</v>
      </c>
      <c r="AI913" s="2">
        <f t="shared" si="78"/>
        <v>0</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1-0-0</v>
      </c>
      <c r="AP913" s="2" t="str">
        <f>INDEX(Sheet5!$B$2:$AG$33, MATCH(Table2[[#This Row],[HomeTeam]],Sheet5!$A$2:$A$33, 0), MATCH(Table2[[#This Row],[AwayTeam]],Sheet5!$A$2:$A$33, 0))</f>
        <v>0-1-0</v>
      </c>
      <c r="AQ913" s="2">
        <f>IF(Table2[[#This Row],[GameHasShutOut]], 1, 0)</f>
        <v>0</v>
      </c>
      <c r="AR913" s="2">
        <f>IF(Table2[[#This Row],[ActualAwayScore]] + Table2[[#This Row],[ActualHomeScore]] &gt;= 10, 1, 0)</f>
        <v>0</v>
      </c>
      <c r="AS913" s="2">
        <f>IF(ABS(Table2[[#This Row],[ActualAwayScore]]-Table2[[#This Row],[ActualHomeScore]])&gt;=5, 1, 0)</f>
        <v>0</v>
      </c>
      <c r="AT913" s="2">
        <f>IF(Table2[[#This Row],[ActualAwayScore]] + Table2[[#This Row],[ActualHomeScore]] &lt;= 3, 1, 0)</f>
        <v>1</v>
      </c>
      <c r="AU913" s="2"/>
      <c r="AV913" s="2"/>
    </row>
    <row r="914" spans="1:48" x14ac:dyDescent="0.25">
      <c r="B914" s="4">
        <v>45711</v>
      </c>
      <c r="C914" s="7" t="s">
        <v>1023</v>
      </c>
      <c r="D914" s="2" t="s">
        <v>18</v>
      </c>
      <c r="E914" s="2" t="s">
        <v>17</v>
      </c>
      <c r="F914" s="2"/>
      <c r="G914" s="2"/>
      <c r="H914" s="2" t="str">
        <f t="shared" si="74"/>
        <v>_</v>
      </c>
      <c r="I914" s="2"/>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0</v>
      </c>
      <c r="AG914" s="2">
        <f>Table2[[#This Row],[ActualHomeScore]]-Table2[[#This Row],[PredictedHomeScore]]</f>
        <v>0</v>
      </c>
      <c r="AH914" s="2">
        <f t="shared" si="77"/>
        <v>0</v>
      </c>
      <c r="AI914" s="2">
        <f t="shared" si="78"/>
        <v>0</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1-0-0</v>
      </c>
      <c r="AP914" s="2" t="str">
        <f>INDEX(Sheet5!$B$2:$AG$33, MATCH(Table2[[#This Row],[HomeTeam]],Sheet5!$A$2:$A$33, 0), MATCH(Table2[[#This Row],[AwayTeam]],Sheet5!$A$2:$A$33, 0))</f>
        <v>0-1-0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1</v>
      </c>
      <c r="AU914" s="2"/>
      <c r="AV914" s="2"/>
    </row>
    <row r="915" spans="1:48" x14ac:dyDescent="0.25">
      <c r="B915" s="4">
        <v>45711</v>
      </c>
      <c r="C915" s="7" t="s">
        <v>1024</v>
      </c>
      <c r="D915" s="2" t="s">
        <v>34</v>
      </c>
      <c r="E915" s="2" t="s">
        <v>33</v>
      </c>
      <c r="F915" s="2"/>
      <c r="G915" s="2"/>
      <c r="H915" s="2" t="str">
        <f t="shared" si="74"/>
        <v>_</v>
      </c>
      <c r="I915" s="2"/>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0</v>
      </c>
      <c r="AG915" s="2">
        <f>Table2[[#This Row],[ActualHomeScore]]-Table2[[#This Row],[PredictedHomeScore]]</f>
        <v>0</v>
      </c>
      <c r="AH915" s="2">
        <f t="shared" si="77"/>
        <v>0</v>
      </c>
      <c r="AI915" s="2">
        <f t="shared" si="78"/>
        <v>0</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1-0-0</v>
      </c>
      <c r="AP915" s="2" t="str">
        <f>INDEX(Sheet5!$B$2:$AG$33, MATCH(Table2[[#This Row],[HomeTeam]],Sheet5!$A$2:$A$33, 0), MATCH(Table2[[#This Row],[AwayTeam]],Sheet5!$A$2:$A$33, 0))</f>
        <v>0-1-0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1</v>
      </c>
      <c r="AU915" s="2"/>
      <c r="AV915" s="2"/>
    </row>
    <row r="916" spans="1:48" x14ac:dyDescent="0.25">
      <c r="B916" s="4">
        <v>45711</v>
      </c>
      <c r="C916" s="7" t="s">
        <v>1025</v>
      </c>
      <c r="D916" s="2" t="s">
        <v>38</v>
      </c>
      <c r="E916" s="2" t="s">
        <v>24</v>
      </c>
      <c r="F916" s="2"/>
      <c r="G916" s="2"/>
      <c r="H916" s="2" t="str">
        <f t="shared" si="74"/>
        <v>_</v>
      </c>
      <c r="I916" s="2"/>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(($BF$11)*IF(Table2[[#This Row],[CorrectWinnerPrediction]]="Y", 1, 0))+(($BF$12)*IF(Table2[[#This Row],[CorrectAwayScorePrediction]]="Y", 1, 0))+(($BF$13)*IF(Table2[[#This Row],[CorrectHomeScorePrediction]]="Y", 1, 0))</f>
        <v>0</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$BD$31:$BD$40)), 0) &gt; 0, 1, 0) + IF(IFERROR(FIND(Table2[[#This Row],[HomeTeam]], _xlfn.TEXTJOIN(";", 1, $BD$31:$BD$40)), 0) &gt; 0, 1, 0)</f>
        <v>1</v>
      </c>
      <c r="AO916" s="2" t="str">
        <f>INDEX(Sheet5!$B$2:$AG$33, MATCH(Table2[[#This Row],[AwayTeam]],Sheet5!$A$2:$A$33, 0), MATCH(Table2[[#This Row],[HomeTeam]],Sheet5!$A$2:$A$33, 0))</f>
        <v>0-1-0</v>
      </c>
      <c r="AP916" s="2" t="str">
        <f>INDEX(Sheet5!$B$2:$AG$33, MATCH(Table2[[#This Row],[HomeTeam]],Sheet5!$A$2:$A$33, 0), MATCH(Table2[[#This Row],[AwayTeam]],Sheet5!$A$2:$A$33, 0))</f>
        <v>1-0-0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1</v>
      </c>
      <c r="AU916" s="2"/>
      <c r="AV916" s="2"/>
    </row>
    <row r="917" spans="1:48" x14ac:dyDescent="0.25">
      <c r="A917" s="3"/>
      <c r="B917" s="5">
        <v>45711</v>
      </c>
      <c r="C917" s="8" t="s">
        <v>1026</v>
      </c>
      <c r="D917" s="3" t="s">
        <v>25</v>
      </c>
      <c r="E917" s="3" t="s">
        <v>15</v>
      </c>
      <c r="F917" s="3"/>
      <c r="G917" s="3"/>
      <c r="H917" s="3" t="str">
        <f t="shared" si="74"/>
        <v>_</v>
      </c>
      <c r="I917" s="3"/>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(($BF$11)*IF(Table2[[#This Row],[CorrectWinnerPrediction]]="Y", 1, 0))+(($BF$12)*IF(Table2[[#This Row],[CorrectAwayScorePrediction]]="Y", 1, 0))+(($BF$13)*IF(Table2[[#This Row],[CorrectHomeScorePrediction]]="Y", 1, 0))</f>
        <v>0</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0</v>
      </c>
      <c r="AG917" s="3">
        <f>Table2[[#This Row],[ActualHomeScore]]-Table2[[#This Row],[PredictedHomeScore]]</f>
        <v>0</v>
      </c>
      <c r="AH917" s="3">
        <f t="shared" si="77"/>
        <v>0</v>
      </c>
      <c r="AI917" s="3">
        <f t="shared" si="78"/>
        <v>0</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$BD$31:$BD$40)), 0) &gt; 0, 1, 0) + IF(IFERROR(FIND(Table2[[#This Row],[HomeTeam]], _xlfn.TEXTJOIN(";", 1, $BD$31:$BD$40)), 0) &gt; 0, 1, 0)</f>
        <v>1</v>
      </c>
      <c r="AO917" s="2" t="str">
        <f>INDEX(Sheet5!$B$2:$AG$33, MATCH(Table2[[#This Row],[AwayTeam]],Sheet5!$A$2:$A$33, 0), MATCH(Table2[[#This Row],[HomeTeam]],Sheet5!$A$2:$A$33, 0))</f>
        <v>0-0-1</v>
      </c>
      <c r="AP917" s="2" t="str">
        <f>INDEX(Sheet5!$B$2:$AG$33, MATCH(Table2[[#This Row],[HomeTeam]],Sheet5!$A$2:$A$33, 0), MATCH(Table2[[#This Row],[AwayTeam]],Sheet5!$A$2:$A$33, 0))</f>
        <v>1-0-0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1796</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(($BF$11)*IF(Table2[[#This Row],[CorrectWinnerPrediction]]="Y", 1, 0))+(($BF$12)*IF(Table2[[#This Row],[CorrectAwayScorePrediction]]="Y", 1, 0))+(($BF$13)*IF(Table2[[#This Row],[CorrectHomeScorePrediction]]="Y", 1, 0))</f>
        <v>0</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$BD$31:$BD$40)), 0) &gt; 0, 1, 0) + IF(IFERROR(FIND(Table2[[#This Row],[HomeTeam]], _xlfn.TEXTJOIN(";", 1, $BD$31:$BD$40)), 0) &gt; 0, 1, 0)</f>
        <v>1</v>
      </c>
      <c r="AO918" s="2" t="str">
        <f>INDEX(Sheet5!$B$2:$AG$33, MATCH(Table2[[#This Row],[AwayTeam]],Sheet5!$A$2:$A$33, 0), MATCH(Table2[[#This Row],[HomeTeam]],Sheet5!$A$2:$A$33, 0))</f>
        <v>0-2-0</v>
      </c>
      <c r="AP918" s="2" t="str">
        <f>INDEX(Sheet5!$B$2:$AG$33, MATCH(Table2[[#This Row],[HomeTeam]],Sheet5!$A$2:$A$33, 0), MATCH(Table2[[#This Row],[AwayTeam]],Sheet5!$A$2:$A$33, 0))</f>
        <v>2-0-0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(($BF$11)*IF(Table2[[#This Row],[CorrectWinnerPrediction]]="Y", 1, 0))+(($BF$12)*IF(Table2[[#This Row],[CorrectAwayScorePrediction]]="Y", 1, 0))+(($BF$13)*IF(Table2[[#This Row],[CorrectHomeScorePrediction]]="Y", 1, 0))</f>
        <v>0</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$BD$31:$BD$40)), 0) &gt; 0, 1, 0) + IF(IFERROR(FIND(Table2[[#This Row],[HomeTeam]], _xlfn.TEXTJOIN(";", 1, $BD$31:$BD$40)), 0) &gt; 0, 1, 0)</f>
        <v>0</v>
      </c>
      <c r="AO919" s="2" t="str">
        <f>INDEX(Sheet5!$B$2:$AG$33, MATCH(Table2[[#This Row],[AwayTeam]],Sheet5!$A$2:$A$33, 0), MATCH(Table2[[#This Row],[HomeTeam]],Sheet5!$A$2:$A$33, 0))</f>
        <v>1-1-0</v>
      </c>
      <c r="AP919" s="2" t="str">
        <f>INDEX(Sheet5!$B$2:$AG$33, MATCH(Table2[[#This Row],[HomeTeam]],Sheet5!$A$2:$A$33, 0), MATCH(Table2[[#This Row],[AwayTeam]],Sheet5!$A$2:$A$33, 0))</f>
        <v>1-1-0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1</v>
      </c>
      <c r="AU919" s="2"/>
      <c r="AV919" s="2"/>
    </row>
    <row r="920" spans="1:48"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(($BF$11)*IF(Table2[[#This Row],[CorrectWinnerPrediction]]="Y", 1, 0))+(($BF$12)*IF(Table2[[#This Row],[CorrectAwayScorePrediction]]="Y", 1, 0))+(($BF$13)*IF(Table2[[#This Row],[CorrectHomeScorePrediction]]="Y", 1, 0))</f>
        <v>0</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$BD$31:$BD$40)), 0) &gt; 0, 1, 0) + IF(IFERROR(FIND(Table2[[#This Row],[HomeTeam]], _xlfn.TEXTJOIN(";", 1, $BD$31:$BD$40)), 0) &gt; 0, 1, 0)</f>
        <v>1</v>
      </c>
      <c r="AO920" s="2" t="str">
        <f>INDEX(Sheet5!$B$2:$AG$33, MATCH(Table2[[#This Row],[AwayTeam]],Sheet5!$A$2:$A$33, 0), MATCH(Table2[[#This Row],[HomeTeam]],Sheet5!$A$2:$A$33, 0))</f>
        <v>2-0-1</v>
      </c>
      <c r="AP920" s="2" t="str">
        <f>INDEX(Sheet5!$B$2:$AG$33, MATCH(Table2[[#This Row],[HomeTeam]],Sheet5!$A$2:$A$33, 0), MATCH(Table2[[#This Row],[AwayTeam]],Sheet5!$A$2:$A$33, 0))</f>
        <v>1-2-0</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1</v>
      </c>
      <c r="AU920" s="2"/>
      <c r="AV920" s="2"/>
    </row>
    <row r="921" spans="1:48"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(($BF$11)*IF(Table2[[#This Row],[CorrectWinnerPrediction]]="Y", 1, 0))+(($BF$12)*IF(Table2[[#This Row],[CorrectAwayScorePrediction]]="Y", 1, 0))+(($BF$13)*IF(Table2[[#This Row],[CorrectHomeScorePrediction]]="Y", 1, 0))</f>
        <v>0</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0-0-1</v>
      </c>
      <c r="AP921" s="2" t="str">
        <f>INDEX(Sheet5!$B$2:$AG$33, MATCH(Table2[[#This Row],[HomeTeam]],Sheet5!$A$2:$A$33, 0), MATCH(Table2[[#This Row],[AwayTeam]],Sheet5!$A$2:$A$33, 0))</f>
        <v>1-0-0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1</v>
      </c>
      <c r="AU921" s="2"/>
      <c r="AV921" s="2"/>
    </row>
    <row r="922" spans="1:48"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$BD$31:$BD$40)), 0) &gt; 0, 1, 0) + IF(IFERROR(FIND(Table2[[#This Row],[HomeTeam]], _xlfn.TEXTJOIN(";", 1, $BD$31:$BD$40)), 0) &gt; 0, 1, 0)</f>
        <v>1</v>
      </c>
      <c r="AO922" s="2" t="str">
        <f>INDEX(Sheet5!$B$2:$AG$33, MATCH(Table2[[#This Row],[AwayTeam]],Sheet5!$A$2:$A$33, 0), MATCH(Table2[[#This Row],[HomeTeam]],Sheet5!$A$2:$A$33, 0))</f>
        <v>0-0-0</v>
      </c>
      <c r="AP922" s="2" t="str">
        <f>INDEX(Sheet5!$B$2:$AG$33, MATCH(Table2[[#This Row],[HomeTeam]],Sheet5!$A$2:$A$33, 0), MATCH(Table2[[#This Row],[AwayTeam]],Sheet5!$A$2:$A$33, 0))</f>
        <v>0-0-0</v>
      </c>
      <c r="AQ922" s="2">
        <f>IF(Table2[[#This Row],[GameHasShutOut]], 1, 0)</f>
        <v>0</v>
      </c>
      <c r="AR922" s="2">
        <f>IF(Table2[[#This Row],[ActualAwayScore]] + Table2[[#This Row],[ActualHomeScore]] &gt;= 10, 1, 0)</f>
        <v>0</v>
      </c>
      <c r="AS922" s="2">
        <f>IF(ABS(Table2[[#This Row],[ActualAwayScore]]-Table2[[#This Row],[ActualHomeScore]])&gt;=5, 1, 0)</f>
        <v>0</v>
      </c>
      <c r="AT922" s="2">
        <f>IF(Table2[[#This Row],[ActualAwayScore]] + Table2[[#This Row],[ActualHomeScore]] &lt;= 3, 1, 0)</f>
        <v>1</v>
      </c>
      <c r="AU922" s="2"/>
      <c r="AV922" s="2"/>
    </row>
    <row r="923" spans="1:48"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(($BF$11)*IF(Table2[[#This Row],[CorrectWinnerPrediction]]="Y", 1, 0))+(($BF$12)*IF(Table2[[#This Row],[CorrectAwayScorePrediction]]="Y", 1, 0))+(($BF$13)*IF(Table2[[#This Row],[CorrectHomeScorePrediction]]="Y", 1, 0))</f>
        <v>0</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1-0-0</v>
      </c>
      <c r="AP923" s="2" t="str">
        <f>INDEX(Sheet5!$B$2:$AG$33, MATCH(Table2[[#This Row],[HomeTeam]],Sheet5!$A$2:$A$33, 0), MATCH(Table2[[#This Row],[AwayTeam]],Sheet5!$A$2:$A$33, 0))</f>
        <v>0-1-0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1</v>
      </c>
      <c r="AU923" s="2"/>
      <c r="AV923" s="2"/>
    </row>
    <row r="924" spans="1:48"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1-0-0</v>
      </c>
      <c r="AP924" s="2" t="str">
        <f>INDEX(Sheet5!$B$2:$AG$33, MATCH(Table2[[#This Row],[HomeTeam]],Sheet5!$A$2:$A$33, 0), MATCH(Table2[[#This Row],[AwayTeam]],Sheet5!$A$2:$A$33, 0))</f>
        <v>0-1-0</v>
      </c>
      <c r="AQ924" s="2">
        <f>IF(Table2[[#This Row],[GameHasShutOut]], 1, 0)</f>
        <v>0</v>
      </c>
      <c r="AR924" s="2">
        <f>IF(Table2[[#This Row],[ActualAwayScore]] + Table2[[#This Row],[ActualHomeScore]] &gt;= 10, 1, 0)</f>
        <v>0</v>
      </c>
      <c r="AS924" s="2">
        <f>IF(ABS(Table2[[#This Row],[ActualAwayScore]]-Table2[[#This Row],[ActualHomeScore]])&gt;=5, 1, 0)</f>
        <v>0</v>
      </c>
      <c r="AT924" s="2">
        <f>IF(Table2[[#This Row],[ActualAwayScore]] + Table2[[#This Row],[ActualHomeScore]] &lt;= 3, 1, 0)</f>
        <v>1</v>
      </c>
      <c r="AU924" s="2"/>
      <c r="AV924" s="2"/>
    </row>
    <row r="925" spans="1:48"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0-1-0</v>
      </c>
      <c r="AP925" s="2" t="str">
        <f>INDEX(Sheet5!$B$2:$AG$33, MATCH(Table2[[#This Row],[HomeTeam]],Sheet5!$A$2:$A$33, 0), MATCH(Table2[[#This Row],[AwayTeam]],Sheet5!$A$2:$A$33, 0))</f>
        <v>1-0-0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1</v>
      </c>
      <c r="AU925" s="2"/>
      <c r="AV925" s="2"/>
    </row>
    <row r="926" spans="1:48"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(($BF$11)*IF(Table2[[#This Row],[CorrectWinnerPrediction]]="Y", 1, 0))+(($BF$12)*IF(Table2[[#This Row],[CorrectAwayScorePrediction]]="Y", 1, 0))+(($BF$13)*IF(Table2[[#This Row],[CorrectHomeScorePrediction]]="Y", 1, 0))</f>
        <v>0</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1-0-0</v>
      </c>
      <c r="AP926" s="2" t="str">
        <f>INDEX(Sheet5!$B$2:$AG$33, MATCH(Table2[[#This Row],[HomeTeam]],Sheet5!$A$2:$A$33, 0), MATCH(Table2[[#This Row],[AwayTeam]],Sheet5!$A$2:$A$33, 0))</f>
        <v>0-1-0</v>
      </c>
      <c r="AQ926" s="2">
        <f>IF(Table2[[#This Row],[GameHasShutOut]], 1, 0)</f>
        <v>0</v>
      </c>
      <c r="AR926" s="2">
        <f>IF(Table2[[#This Row],[ActualAwayScore]] + Table2[[#This Row],[ActualHomeScore]] &gt;= 10, 1, 0)</f>
        <v>0</v>
      </c>
      <c r="AS926" s="2">
        <f>IF(ABS(Table2[[#This Row],[ActualAwayScore]]-Table2[[#This Row],[ActualHomeScore]])&gt;=5, 1, 0)</f>
        <v>0</v>
      </c>
      <c r="AT926" s="2">
        <f>IF(Table2[[#This Row],[ActualAwayScore]] + Table2[[#This Row],[ActualHomeScore]] &lt;= 3, 1, 0)</f>
        <v>1</v>
      </c>
      <c r="AU926" s="2"/>
      <c r="AV926" s="2"/>
    </row>
    <row r="927" spans="1:48"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1-0-0</v>
      </c>
      <c r="AP927" s="2" t="str">
        <f>INDEX(Sheet5!$B$2:$AG$33, MATCH(Table2[[#This Row],[HomeTeam]],Sheet5!$A$2:$A$33, 0), MATCH(Table2[[#This Row],[AwayTeam]],Sheet5!$A$2:$A$33, 0))</f>
        <v>0-1-0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1</v>
      </c>
      <c r="AU927" s="2"/>
      <c r="AV927" s="2"/>
    </row>
    <row r="928" spans="1:48"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(($BF$11)*IF(Table2[[#This Row],[CorrectWinnerPrediction]]="Y", 1, 0))+(($BF$12)*IF(Table2[[#This Row],[CorrectAwayScorePrediction]]="Y", 1, 0))+(($BF$13)*IF(Table2[[#This Row],[CorrectHomeScorePrediction]]="Y", 1, 0))</f>
        <v>0</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$BD$31:$BD$40)), 0) &gt; 0, 1, 0) + IF(IFERROR(FIND(Table2[[#This Row],[HomeTeam]], _xlfn.TEXTJOIN(";", 1, $BD$31:$BD$40)), 0) &gt; 0, 1, 0)</f>
        <v>0</v>
      </c>
      <c r="AO928" s="2" t="str">
        <f>INDEX(Sheet5!$B$2:$AG$33, MATCH(Table2[[#This Row],[AwayTeam]],Sheet5!$A$2:$A$33, 0), MATCH(Table2[[#This Row],[HomeTeam]],Sheet5!$A$2:$A$33, 0))</f>
        <v>0-1-0</v>
      </c>
      <c r="AP928" s="2" t="str">
        <f>INDEX(Sheet5!$B$2:$AG$33, MATCH(Table2[[#This Row],[HomeTeam]],Sheet5!$A$2:$A$33, 0), MATCH(Table2[[#This Row],[AwayTeam]],Sheet5!$A$2:$A$33, 0))</f>
        <v>1-0-0</v>
      </c>
      <c r="AQ928" s="2">
        <f>IF(Table2[[#This Row],[GameHasShutOut]], 1, 0)</f>
        <v>0</v>
      </c>
      <c r="AR928" s="2">
        <f>IF(Table2[[#This Row],[ActualAwayScore]] + Table2[[#This Row],[ActualHomeScore]] &gt;= 10, 1, 0)</f>
        <v>0</v>
      </c>
      <c r="AS928" s="2">
        <f>IF(ABS(Table2[[#This Row],[ActualAwayScore]]-Table2[[#This Row],[ActualHomeScore]])&gt;=5, 1, 0)</f>
        <v>0</v>
      </c>
      <c r="AT928" s="2">
        <f>IF(Table2[[#This Row],[ActualAwayScore]] + Table2[[#This Row],[ActualHomeScore]] &lt;= 3, 1, 0)</f>
        <v>1</v>
      </c>
      <c r="AU928" s="2"/>
      <c r="AV928" s="2"/>
    </row>
    <row r="929" spans="1:48"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$BD$31:$BD$40)), 0) &gt; 0, 1, 0) + IF(IFERROR(FIND(Table2[[#This Row],[HomeTeam]], _xlfn.TEXTJOIN(";", 1, $BD$31:$BD$40)), 0) &gt; 0, 1, 0)</f>
        <v>0</v>
      </c>
      <c r="AO929" s="2" t="str">
        <f>INDEX(Sheet5!$B$2:$AG$33, MATCH(Table2[[#This Row],[AwayTeam]],Sheet5!$A$2:$A$33, 0), MATCH(Table2[[#This Row],[HomeTeam]],Sheet5!$A$2:$A$33, 0))</f>
        <v>1-0-0</v>
      </c>
      <c r="AP929" s="2" t="str">
        <f>INDEX(Sheet5!$B$2:$AG$33, MATCH(Table2[[#This Row],[HomeTeam]],Sheet5!$A$2:$A$33, 0), MATCH(Table2[[#This Row],[AwayTeam]],Sheet5!$A$2:$A$33, 0))</f>
        <v>0-1-0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1</v>
      </c>
      <c r="AU929" s="2"/>
      <c r="AV929" s="2"/>
    </row>
    <row r="930" spans="1:48"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0-0-0</v>
      </c>
      <c r="AP930" s="2" t="str">
        <f>INDEX(Sheet5!$B$2:$AG$33, MATCH(Table2[[#This Row],[HomeTeam]],Sheet5!$A$2:$A$33, 0), MATCH(Table2[[#This Row],[AwayTeam]],Sheet5!$A$2:$A$33, 0))</f>
        <v>0-0-0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1</v>
      </c>
      <c r="AU930" s="2"/>
      <c r="AV930" s="2"/>
    </row>
    <row r="931" spans="1:48"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(($BF$11)*IF(Table2[[#This Row],[CorrectWinnerPrediction]]="Y", 1, 0))+(($BF$12)*IF(Table2[[#This Row],[CorrectAwayScorePrediction]]="Y", 1, 0))+(($BF$13)*IF(Table2[[#This Row],[CorrectHomeScorePrediction]]="Y", 1, 0))</f>
        <v>0</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0-1-0</v>
      </c>
      <c r="AP931" s="2" t="str">
        <f>INDEX(Sheet5!$B$2:$AG$33, MATCH(Table2[[#This Row],[HomeTeam]],Sheet5!$A$2:$A$33, 0), MATCH(Table2[[#This Row],[AwayTeam]],Sheet5!$A$2:$A$33, 0))</f>
        <v>1-0-0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$BD$31:$BD$40)), 0) &gt; 0, 1, 0) + IF(IFERROR(FIND(Table2[[#This Row],[HomeTeam]], _xlfn.TEXTJOIN(";", 1, $BD$31:$BD$40)), 0) &gt; 0, 1, 0)</f>
        <v>2</v>
      </c>
      <c r="AO932" s="2" t="str">
        <f>INDEX(Sheet5!$B$2:$AG$33, MATCH(Table2[[#This Row],[AwayTeam]],Sheet5!$A$2:$A$33, 0), MATCH(Table2[[#This Row],[HomeTeam]],Sheet5!$A$2:$A$33, 0))</f>
        <v>1-0-0</v>
      </c>
      <c r="AP932" s="2" t="str">
        <f>INDEX(Sheet5!$B$2:$AG$33, MATCH(Table2[[#This Row],[HomeTeam]],Sheet5!$A$2:$A$33, 0), MATCH(Table2[[#This Row],[AwayTeam]],Sheet5!$A$2:$A$33, 0))</f>
        <v>0-1-0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1</v>
      </c>
      <c r="AU932" s="2"/>
      <c r="AV932" s="2"/>
    </row>
    <row r="933" spans="1:48"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(($BF$11)*IF(Table2[[#This Row],[CorrectWinnerPrediction]]="Y", 1, 0))+(($BF$12)*IF(Table2[[#This Row],[CorrectAwayScorePrediction]]="Y", 1, 0))+(($BF$13)*IF(Table2[[#This Row],[CorrectHomeScorePrediction]]="Y", 1, 0))</f>
        <v>0</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$BD$31:$BD$40)), 0) &gt; 0, 1, 0) + IF(IFERROR(FIND(Table2[[#This Row],[HomeTeam]], _xlfn.TEXTJOIN(";", 1, $BD$31:$BD$40)), 0) &gt; 0, 1, 0)</f>
        <v>0</v>
      </c>
      <c r="AO933" s="2" t="str">
        <f>INDEX(Sheet5!$B$2:$AG$33, MATCH(Table2[[#This Row],[AwayTeam]],Sheet5!$A$2:$A$33, 0), MATCH(Table2[[#This Row],[HomeTeam]],Sheet5!$A$2:$A$33, 0))</f>
        <v>0-1-0</v>
      </c>
      <c r="AP933" s="2" t="str">
        <f>INDEX(Sheet5!$B$2:$AG$33, MATCH(Table2[[#This Row],[HomeTeam]],Sheet5!$A$2:$A$33, 0), MATCH(Table2[[#This Row],[AwayTeam]],Sheet5!$A$2:$A$33, 0))</f>
        <v>1-0-0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1</v>
      </c>
      <c r="AU933" s="2"/>
      <c r="AV933" s="2"/>
    </row>
    <row r="934" spans="1:48"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(($BF$11)*IF(Table2[[#This Row],[CorrectWinnerPrediction]]="Y", 1, 0))+(($BF$12)*IF(Table2[[#This Row],[CorrectAwayScorePrediction]]="Y", 1, 0))+(($BF$13)*IF(Table2[[#This Row],[CorrectHomeScorePrediction]]="Y", 1, 0))</f>
        <v>0</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$BD$31:$BD$40)), 0) &gt; 0, 1, 0) + IF(IFERROR(FIND(Table2[[#This Row],[HomeTeam]], _xlfn.TEXTJOIN(";", 1, $BD$31:$BD$40)), 0) &gt; 0, 1, 0)</f>
        <v>1</v>
      </c>
      <c r="AO934" s="2" t="str">
        <f>INDEX(Sheet5!$B$2:$AG$33, MATCH(Table2[[#This Row],[AwayTeam]],Sheet5!$A$2:$A$33, 0), MATCH(Table2[[#This Row],[HomeTeam]],Sheet5!$A$2:$A$33, 0))</f>
        <v>1-1-0</v>
      </c>
      <c r="AP934" s="2" t="str">
        <f>INDEX(Sheet5!$B$2:$AG$33, MATCH(Table2[[#This Row],[HomeTeam]],Sheet5!$A$2:$A$33, 0), MATCH(Table2[[#This Row],[AwayTeam]],Sheet5!$A$2:$A$33, 0))</f>
        <v>1-1-0</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1</v>
      </c>
      <c r="AU934" s="2"/>
      <c r="AV934" s="2"/>
    </row>
    <row r="935" spans="1:48"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1-1-0</v>
      </c>
      <c r="AP935" s="2" t="str">
        <f>INDEX(Sheet5!$B$2:$AG$33, MATCH(Table2[[#This Row],[HomeTeam]],Sheet5!$A$2:$A$33, 0), MATCH(Table2[[#This Row],[AwayTeam]],Sheet5!$A$2:$A$33, 0))</f>
        <v>1-0-1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$BD$31:$BD$40)), 0) &gt; 0, 1, 0) + IF(IFERROR(FIND(Table2[[#This Row],[HomeTeam]], _xlfn.TEXTJOIN(";", 1, $BD$31:$BD$40)), 0) &gt; 0, 1, 0)</f>
        <v>1</v>
      </c>
      <c r="AO936" s="2" t="str">
        <f>INDEX(Sheet5!$B$2:$AG$33, MATCH(Table2[[#This Row],[AwayTeam]],Sheet5!$A$2:$A$33, 0), MATCH(Table2[[#This Row],[HomeTeam]],Sheet5!$A$2:$A$33, 0))</f>
        <v>0-1-0</v>
      </c>
      <c r="AP936" s="2" t="str">
        <f>INDEX(Sheet5!$B$2:$AG$33, MATCH(Table2[[#This Row],[HomeTeam]],Sheet5!$A$2:$A$33, 0), MATCH(Table2[[#This Row],[AwayTeam]],Sheet5!$A$2:$A$33, 0))</f>
        <v>1-0-0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1</v>
      </c>
      <c r="AU936" s="2"/>
      <c r="AV936" s="2"/>
    </row>
    <row r="937" spans="1:48"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0-1-0</v>
      </c>
      <c r="AP937" s="2" t="str">
        <f>INDEX(Sheet5!$B$2:$AG$33, MATCH(Table2[[#This Row],[HomeTeam]],Sheet5!$A$2:$A$33, 0), MATCH(Table2[[#This Row],[AwayTeam]],Sheet5!$A$2:$A$33, 0))</f>
        <v>1-0-0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1</v>
      </c>
      <c r="AU937" s="2"/>
      <c r="AV937" s="2"/>
    </row>
    <row r="938" spans="1:48"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0-1-0</v>
      </c>
      <c r="AP938" s="2" t="str">
        <f>INDEX(Sheet5!$B$2:$AG$33, MATCH(Table2[[#This Row],[HomeTeam]],Sheet5!$A$2:$A$33, 0), MATCH(Table2[[#This Row],[AwayTeam]],Sheet5!$A$2:$A$33, 0))</f>
        <v>1-0-0</v>
      </c>
      <c r="AQ938" s="2">
        <f>IF(Table2[[#This Row],[GameHasShutOut]], 1, 0)</f>
        <v>0</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(($BF$11)*IF(Table2[[#This Row],[CorrectWinnerPrediction]]="Y", 1, 0))+(($BF$12)*IF(Table2[[#This Row],[CorrectAwayScorePrediction]]="Y", 1, 0))+(($BF$13)*IF(Table2[[#This Row],[CorrectHomeScorePrediction]]="Y", 1, 0))</f>
        <v>0</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0-1-0</v>
      </c>
      <c r="AP939" s="2" t="str">
        <f>INDEX(Sheet5!$B$2:$AG$33, MATCH(Table2[[#This Row],[HomeTeam]],Sheet5!$A$2:$A$33, 0), MATCH(Table2[[#This Row],[AwayTeam]],Sheet5!$A$2:$A$33, 0))</f>
        <v>1-0-0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1</v>
      </c>
      <c r="AU939" s="2"/>
      <c r="AV939" s="2"/>
    </row>
    <row r="940" spans="1:48"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(($BF$11)*IF(Table2[[#This Row],[CorrectWinnerPrediction]]="Y", 1, 0))+(($BF$12)*IF(Table2[[#This Row],[CorrectAwayScorePrediction]]="Y", 1, 0))+(($BF$13)*IF(Table2[[#This Row],[CorrectHomeScorePrediction]]="Y", 1, 0))</f>
        <v>0</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0-1-0</v>
      </c>
      <c r="AP940" s="2" t="str">
        <f>INDEX(Sheet5!$B$2:$AG$33, MATCH(Table2[[#This Row],[HomeTeam]],Sheet5!$A$2:$A$33, 0), MATCH(Table2[[#This Row],[AwayTeam]],Sheet5!$A$2:$A$33, 0))</f>
        <v>1-0-0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1</v>
      </c>
      <c r="AU940" s="2"/>
      <c r="AV940" s="2"/>
    </row>
    <row r="941" spans="1:48"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$BD$31:$BD$40)), 0) &gt; 0, 1, 0) + IF(IFERROR(FIND(Table2[[#This Row],[HomeTeam]], _xlfn.TEXTJOIN(";", 1, $BD$31:$BD$40)), 0) &gt; 0, 1, 0)</f>
        <v>0</v>
      </c>
      <c r="AO941" s="2" t="str">
        <f>INDEX(Sheet5!$B$2:$AG$33, MATCH(Table2[[#This Row],[AwayTeam]],Sheet5!$A$2:$A$33, 0), MATCH(Table2[[#This Row],[HomeTeam]],Sheet5!$A$2:$A$33, 0))</f>
        <v>0-1-0</v>
      </c>
      <c r="AP941" s="2" t="str">
        <f>INDEX(Sheet5!$B$2:$AG$33, MATCH(Table2[[#This Row],[HomeTeam]],Sheet5!$A$2:$A$33, 0), MATCH(Table2[[#This Row],[AwayTeam]],Sheet5!$A$2:$A$33, 0))</f>
        <v>1-0-0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1</v>
      </c>
      <c r="AU941" s="2"/>
      <c r="AV941" s="2"/>
    </row>
    <row r="942" spans="1:48"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(($BF$11)*IF(Table2[[#This Row],[CorrectWinnerPrediction]]="Y", 1, 0))+(($BF$12)*IF(Table2[[#This Row],[CorrectAwayScorePrediction]]="Y", 1, 0))+(($BF$13)*IF(Table2[[#This Row],[CorrectHomeScorePrediction]]="Y", 1, 0))</f>
        <v>0</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1-0-0</v>
      </c>
      <c r="AP942" s="2" t="str">
        <f>INDEX(Sheet5!$B$2:$AG$33, MATCH(Table2[[#This Row],[HomeTeam]],Sheet5!$A$2:$A$33, 0), MATCH(Table2[[#This Row],[AwayTeam]],Sheet5!$A$2:$A$33, 0))</f>
        <v>0-1-0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1</v>
      </c>
      <c r="AU942" s="2"/>
      <c r="AV942" s="2"/>
    </row>
    <row r="943" spans="1:48"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(($BF$11)*IF(Table2[[#This Row],[CorrectWinnerPrediction]]="Y", 1, 0))+(($BF$12)*IF(Table2[[#This Row],[CorrectAwayScorePrediction]]="Y", 1, 0))+(($BF$13)*IF(Table2[[#This Row],[CorrectHomeScorePrediction]]="Y", 1, 0))</f>
        <v>0</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$BD$31:$BD$40)), 0) &gt; 0, 1, 0) + IF(IFERROR(FIND(Table2[[#This Row],[HomeTeam]], _xlfn.TEXTJOIN(";", 1, $BD$31:$BD$40)), 0) &gt; 0, 1, 0)</f>
        <v>1</v>
      </c>
      <c r="AO943" s="2" t="str">
        <f>INDEX(Sheet5!$B$2:$AG$33, MATCH(Table2[[#This Row],[AwayTeam]],Sheet5!$A$2:$A$33, 0), MATCH(Table2[[#This Row],[HomeTeam]],Sheet5!$A$2:$A$33, 0))</f>
        <v>2-1-0</v>
      </c>
      <c r="AP943" s="2" t="str">
        <f>INDEX(Sheet5!$B$2:$AG$33, MATCH(Table2[[#This Row],[HomeTeam]],Sheet5!$A$2:$A$33, 0), MATCH(Table2[[#This Row],[AwayTeam]],Sheet5!$A$2:$A$33, 0))</f>
        <v>1-2-0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1-2-0</v>
      </c>
      <c r="AP944" s="2" t="str">
        <f>INDEX(Sheet5!$B$2:$AG$33, MATCH(Table2[[#This Row],[HomeTeam]],Sheet5!$A$2:$A$33, 0), MATCH(Table2[[#This Row],[AwayTeam]],Sheet5!$A$2:$A$33, 0))</f>
        <v>2-0-1</v>
      </c>
      <c r="AQ944" s="2">
        <f>IF(Table2[[#This Row],[GameHasShutOut]], 1, 0)</f>
        <v>0</v>
      </c>
      <c r="AR944" s="2">
        <f>IF(Table2[[#This Row],[ActualAwayScore]] + Table2[[#This Row],[ActualHomeScore]] &gt;= 10, 1, 0)</f>
        <v>0</v>
      </c>
      <c r="AS944" s="2">
        <f>IF(ABS(Table2[[#This Row],[ActualAwayScore]]-Table2[[#This Row],[ActualHomeScore]])&gt;=5, 1, 0)</f>
        <v>0</v>
      </c>
      <c r="AT944" s="2">
        <f>IF(Table2[[#This Row],[ActualAwayScore]] + Table2[[#This Row],[ActualHomeScore]] &lt;= 3, 1, 0)</f>
        <v>1</v>
      </c>
      <c r="AU944" s="2"/>
      <c r="AV944" s="2"/>
    </row>
    <row r="945" spans="1:48"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0</v>
      </c>
      <c r="AO945" s="2" t="str">
        <f>INDEX(Sheet5!$B$2:$AG$33, MATCH(Table2[[#This Row],[AwayTeam]],Sheet5!$A$2:$A$33, 0), MATCH(Table2[[#This Row],[HomeTeam]],Sheet5!$A$2:$A$33, 0))</f>
        <v>1-0-0</v>
      </c>
      <c r="AP945" s="2" t="str">
        <f>INDEX(Sheet5!$B$2:$AG$33, MATCH(Table2[[#This Row],[HomeTeam]],Sheet5!$A$2:$A$33, 0), MATCH(Table2[[#This Row],[AwayTeam]],Sheet5!$A$2:$A$33, 0))</f>
        <v>0-1-0</v>
      </c>
      <c r="AQ945" s="2">
        <f>IF(Table2[[#This Row],[GameHasShutOut]], 1, 0)</f>
        <v>0</v>
      </c>
      <c r="AR945" s="2">
        <f>IF(Table2[[#This Row],[ActualAwayScore]] + Table2[[#This Row],[ActualHomeScore]] &gt;= 10, 1, 0)</f>
        <v>0</v>
      </c>
      <c r="AS945" s="2">
        <f>IF(ABS(Table2[[#This Row],[ActualAwayScore]]-Table2[[#This Row],[ActualHomeScore]])&gt;=5, 1, 0)</f>
        <v>0</v>
      </c>
      <c r="AT945" s="2">
        <f>IF(Table2[[#This Row],[ActualAwayScore]] + Table2[[#This Row],[ActualHomeScore]] &lt;= 3, 1, 0)</f>
        <v>1</v>
      </c>
      <c r="AU945" s="2"/>
      <c r="AV945" s="2"/>
    </row>
    <row r="946" spans="1:48"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1</v>
      </c>
      <c r="AO946" s="2" t="str">
        <f>INDEX(Sheet5!$B$2:$AG$33, MATCH(Table2[[#This Row],[AwayTeam]],Sheet5!$A$2:$A$33, 0), MATCH(Table2[[#This Row],[HomeTeam]],Sheet5!$A$2:$A$33, 0))</f>
        <v>1-0-0</v>
      </c>
      <c r="AP946" s="2" t="str">
        <f>INDEX(Sheet5!$B$2:$AG$33, MATCH(Table2[[#This Row],[HomeTeam]],Sheet5!$A$2:$A$33, 0), MATCH(Table2[[#This Row],[AwayTeam]],Sheet5!$A$2:$A$33, 0))</f>
        <v>0-1-0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1</v>
      </c>
      <c r="AU946" s="2"/>
      <c r="AV946" s="2"/>
    </row>
    <row r="947" spans="1:48"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1</v>
      </c>
      <c r="AO947" s="2" t="str">
        <f>INDEX(Sheet5!$B$2:$AG$33, MATCH(Table2[[#This Row],[AwayTeam]],Sheet5!$A$2:$A$33, 0), MATCH(Table2[[#This Row],[HomeTeam]],Sheet5!$A$2:$A$33, 0))</f>
        <v>0-1-0</v>
      </c>
      <c r="AP947" s="2" t="str">
        <f>INDEX(Sheet5!$B$2:$AG$33, MATCH(Table2[[#This Row],[HomeTeam]],Sheet5!$A$2:$A$33, 0), MATCH(Table2[[#This Row],[AwayTeam]],Sheet5!$A$2:$A$33, 0))</f>
        <v>1-0-0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1</v>
      </c>
      <c r="AU947" s="2"/>
      <c r="AV947" s="2"/>
    </row>
    <row r="948" spans="1:48"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1-0-0</v>
      </c>
      <c r="AP948" s="2" t="str">
        <f>INDEX(Sheet5!$B$2:$AG$33, MATCH(Table2[[#This Row],[HomeTeam]],Sheet5!$A$2:$A$33, 0), MATCH(Table2[[#This Row],[AwayTeam]],Sheet5!$A$2:$A$33, 0))</f>
        <v>0-1-0</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1</v>
      </c>
      <c r="AU948" s="2"/>
      <c r="AV948" s="2"/>
    </row>
    <row r="949" spans="1:48"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0</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1-0-0</v>
      </c>
      <c r="AP950" s="2" t="str">
        <f>INDEX(Sheet5!$B$2:$AG$33, MATCH(Table2[[#This Row],[HomeTeam]],Sheet5!$A$2:$A$33, 0), MATCH(Table2[[#This Row],[AwayTeam]],Sheet5!$A$2:$A$33, 0))</f>
        <v>0-1-0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0</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1</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1</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1</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1</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0</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1</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1</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0</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0</v>
      </c>
      <c r="AO968" s="2" t="str">
        <f>INDEX(Sheet5!$B$2:$AG$33, MATCH(Table2[[#This Row],[AwayTeam]],Sheet5!$A$2:$A$33, 0), MATCH(Table2[[#This Row],[HomeTeam]],Sheet5!$A$2:$A$33, 0))</f>
        <v>0-0-0</v>
      </c>
      <c r="AP968" s="2" t="str">
        <f>INDEX(Sheet5!$B$2:$AG$33, MATCH(Table2[[#This Row],[HomeTeam]],Sheet5!$A$2:$A$33, 0), MATCH(Table2[[#This Row],[AwayTeam]],Sheet5!$A$2:$A$33, 0))</f>
        <v>0-0-0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1</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0</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0-1-0</v>
      </c>
      <c r="AP972" s="2" t="str">
        <f>INDEX(Sheet5!$B$2:$AG$33, MATCH(Table2[[#This Row],[HomeTeam]],Sheet5!$A$2:$A$33, 0), MATCH(Table2[[#This Row],[AwayTeam]],Sheet5!$A$2:$A$33, 0))</f>
        <v>1-0-0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1</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0</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1</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1</v>
      </c>
      <c r="AO980" s="2" t="str">
        <f>INDEX(Sheet5!$B$2:$AG$33, MATCH(Table2[[#This Row],[AwayTeam]],Sheet5!$A$2:$A$33, 0), MATCH(Table2[[#This Row],[HomeTeam]],Sheet5!$A$2:$A$33, 0))</f>
        <v>0-0-0</v>
      </c>
      <c r="AP980" s="2" t="str">
        <f>INDEX(Sheet5!$B$2:$AG$33, MATCH(Table2[[#This Row],[HomeTeam]],Sheet5!$A$2:$A$33, 0), MATCH(Table2[[#This Row],[AwayTeam]],Sheet5!$A$2:$A$33, 0))</f>
        <v>0-0-0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0-0-0</v>
      </c>
      <c r="AP981" s="2" t="str">
        <f>INDEX(Sheet5!$B$2:$AG$33, MATCH(Table2[[#This Row],[HomeTeam]],Sheet5!$A$2:$A$33, 0), MATCH(Table2[[#This Row],[AwayTeam]],Sheet5!$A$2:$A$33, 0))</f>
        <v>0-0-0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0</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1</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0</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1</v>
      </c>
      <c r="AO988" s="2" t="str">
        <f>INDEX(Sheet5!$B$2:$AG$33, MATCH(Table2[[#This Row],[AwayTeam]],Sheet5!$A$2:$A$33, 0), MATCH(Table2[[#This Row],[HomeTeam]],Sheet5!$A$2:$A$33, 0))</f>
        <v>0-1-0</v>
      </c>
      <c r="AP988" s="2" t="str">
        <f>INDEX(Sheet5!$B$2:$AG$33, MATCH(Table2[[#This Row],[HomeTeam]],Sheet5!$A$2:$A$33, 0), MATCH(Table2[[#This Row],[AwayTeam]],Sheet5!$A$2:$A$33, 0))</f>
        <v>1-0-0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0</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0</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0</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1</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1</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2</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0</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1</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0</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1-0-0</v>
      </c>
      <c r="AP1001" s="2" t="str">
        <f>INDEX(Sheet5!$B$2:$AG$33, MATCH(Table2[[#This Row],[HomeTeam]],Sheet5!$A$2:$A$33, 0), MATCH(Table2[[#This Row],[AwayTeam]],Sheet5!$A$2:$A$33, 0))</f>
        <v>0-1-0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1</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0</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0</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1</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0</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0</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2</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0-1-1</v>
      </c>
      <c r="AP1011" s="2" t="str">
        <f>INDEX(Sheet5!$B$2:$AG$33, MATCH(Table2[[#This Row],[HomeTeam]],Sheet5!$A$2:$A$33, 0), MATCH(Table2[[#This Row],[AwayTeam]],Sheet5!$A$2:$A$33, 0))</f>
        <v>2-0-0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0</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1</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0</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1</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0-0-1</v>
      </c>
      <c r="AP1019" s="2" t="str">
        <f>INDEX(Sheet5!$B$2:$AG$33, MATCH(Table2[[#This Row],[HomeTeam]],Sheet5!$A$2:$A$33, 0), MATCH(Table2[[#This Row],[AwayTeam]],Sheet5!$A$2:$A$33, 0))</f>
        <v>1-0-0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0</v>
      </c>
      <c r="AO1020" s="2" t="str">
        <f>INDEX(Sheet5!$B$2:$AG$33, MATCH(Table2[[#This Row],[AwayTeam]],Sheet5!$A$2:$A$33, 0), MATCH(Table2[[#This Row],[HomeTeam]],Sheet5!$A$2:$A$33, 0))</f>
        <v>1-1-0</v>
      </c>
      <c r="AP1020" s="2" t="str">
        <f>INDEX(Sheet5!$B$2:$AG$33, MATCH(Table2[[#This Row],[HomeTeam]],Sheet5!$A$2:$A$33, 0), MATCH(Table2[[#This Row],[AwayTeam]],Sheet5!$A$2:$A$33, 0))</f>
        <v>1-1-0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1</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1</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1</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0</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1</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0</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1</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0</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0</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0</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1</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2</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0</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2</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1</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1</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1</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0</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0</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0</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0</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1</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1</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0-0-0</v>
      </c>
      <c r="AP1054" s="2" t="str">
        <f>INDEX(Sheet5!$B$2:$AG$33, MATCH(Table2[[#This Row],[HomeTeam]],Sheet5!$A$2:$A$33, 0), MATCH(Table2[[#This Row],[AwayTeam]],Sheet5!$A$2:$A$33, 0))</f>
        <v>0-0-0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0</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0</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0</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2</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1-0-0</v>
      </c>
      <c r="AP1064" s="2" t="str">
        <f>INDEX(Sheet5!$B$2:$AG$33, MATCH(Table2[[#This Row],[HomeTeam]],Sheet5!$A$2:$A$33, 0), MATCH(Table2[[#This Row],[AwayTeam]],Sheet5!$A$2:$A$33, 0))</f>
        <v>0-0-1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0</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0</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0</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0</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1</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0</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1</v>
      </c>
      <c r="AO1073" s="2" t="str">
        <f>INDEX(Sheet5!$B$2:$AG$33, MATCH(Table2[[#This Row],[AwayTeam]],Sheet5!$A$2:$A$33, 0), MATCH(Table2[[#This Row],[HomeTeam]],Sheet5!$A$2:$A$33, 0))</f>
        <v>1-0-0</v>
      </c>
      <c r="AP1073" s="2" t="str">
        <f>INDEX(Sheet5!$B$2:$AG$33, MATCH(Table2[[#This Row],[HomeTeam]],Sheet5!$A$2:$A$33, 0), MATCH(Table2[[#This Row],[AwayTeam]],Sheet5!$A$2:$A$33, 0))</f>
        <v>0-0-1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1</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0</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2</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2</v>
      </c>
      <c r="AO1080" s="2" t="str">
        <f>INDEX(Sheet5!$B$2:$AG$33, MATCH(Table2[[#This Row],[AwayTeam]],Sheet5!$A$2:$A$33, 0), MATCH(Table2[[#This Row],[HomeTeam]],Sheet5!$A$2:$A$33, 0))</f>
        <v>0-1-0</v>
      </c>
      <c r="AP1080" s="2" t="str">
        <f>INDEX(Sheet5!$B$2:$AG$33, MATCH(Table2[[#This Row],[HomeTeam]],Sheet5!$A$2:$A$33, 0), MATCH(Table2[[#This Row],[AwayTeam]],Sheet5!$A$2:$A$33, 0))</f>
        <v>1-0-0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1</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0</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0</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1</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2</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1</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1</v>
      </c>
      <c r="AO1093" s="2" t="str">
        <f>INDEX(Sheet5!$B$2:$AG$33, MATCH(Table2[[#This Row],[AwayTeam]],Sheet5!$A$2:$A$33, 0), MATCH(Table2[[#This Row],[HomeTeam]],Sheet5!$A$2:$A$33, 0))</f>
        <v>0-1-0</v>
      </c>
      <c r="AP1093" s="2" t="str">
        <f>INDEX(Sheet5!$B$2:$AG$33, MATCH(Table2[[#This Row],[HomeTeam]],Sheet5!$A$2:$A$33, 0), MATCH(Table2[[#This Row],[AwayTeam]],Sheet5!$A$2:$A$33, 0))</f>
        <v>1-0-0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0</v>
      </c>
      <c r="AO1094" s="2" t="str">
        <f>INDEX(Sheet5!$B$2:$AG$33, MATCH(Table2[[#This Row],[AwayTeam]],Sheet5!$A$2:$A$33, 0), MATCH(Table2[[#This Row],[HomeTeam]],Sheet5!$A$2:$A$33, 0))</f>
        <v>0-2-0</v>
      </c>
      <c r="AP1094" s="2" t="str">
        <f>INDEX(Sheet5!$B$2:$AG$33, MATCH(Table2[[#This Row],[HomeTeam]],Sheet5!$A$2:$A$33, 0), MATCH(Table2[[#This Row],[AwayTeam]],Sheet5!$A$2:$A$33, 0))</f>
        <v>2-0-0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0</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1</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0</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2</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0</v>
      </c>
      <c r="AO1103" s="2" t="str">
        <f>INDEX(Sheet5!$B$2:$AG$33, MATCH(Table2[[#This Row],[AwayTeam]],Sheet5!$A$2:$A$33, 0), MATCH(Table2[[#This Row],[HomeTeam]],Sheet5!$A$2:$A$33, 0))</f>
        <v>0-0-0</v>
      </c>
      <c r="AP1103" s="2" t="str">
        <f>INDEX(Sheet5!$B$2:$AG$33, MATCH(Table2[[#This Row],[HomeTeam]],Sheet5!$A$2:$A$33, 0), MATCH(Table2[[#This Row],[AwayTeam]],Sheet5!$A$2:$A$33, 0))</f>
        <v>0-0-0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0</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1</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0</v>
      </c>
      <c r="AO1109" s="2" t="str">
        <f>INDEX(Sheet5!$B$2:$AG$33, MATCH(Table2[[#This Row],[AwayTeam]],Sheet5!$A$2:$A$33, 0), MATCH(Table2[[#This Row],[HomeTeam]],Sheet5!$A$2:$A$33, 0))</f>
        <v>0-1-0</v>
      </c>
      <c r="AP1109" s="2" t="str">
        <f>INDEX(Sheet5!$B$2:$AG$33, MATCH(Table2[[#This Row],[HomeTeam]],Sheet5!$A$2:$A$33, 0), MATCH(Table2[[#This Row],[AwayTeam]],Sheet5!$A$2:$A$33, 0))</f>
        <v>1-0-0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1</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0</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0</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1</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1</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0</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1</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1</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0</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0</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0</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1</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1</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1</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0</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0</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0</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1</v>
      </c>
      <c r="AO1139" s="2" t="str">
        <f>INDEX(Sheet5!$B$2:$AG$33, MATCH(Table2[[#This Row],[AwayTeam]],Sheet5!$A$2:$A$33, 0), MATCH(Table2[[#This Row],[HomeTeam]],Sheet5!$A$2:$A$33, 0))</f>
        <v>1-1-0</v>
      </c>
      <c r="AP1139" s="2" t="str">
        <f>INDEX(Sheet5!$B$2:$AG$33, MATCH(Table2[[#This Row],[HomeTeam]],Sheet5!$A$2:$A$33, 0), MATCH(Table2[[#This Row],[AwayTeam]],Sheet5!$A$2:$A$33, 0))</f>
        <v>1-0-1</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1</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1</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0-0-0</v>
      </c>
      <c r="AP1144" s="2" t="str">
        <f>INDEX(Sheet5!$B$2:$AG$33, MATCH(Table2[[#This Row],[HomeTeam]],Sheet5!$A$2:$A$33, 0), MATCH(Table2[[#This Row],[AwayTeam]],Sheet5!$A$2:$A$33, 0))</f>
        <v>0-0-0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1</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0</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1</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0</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0</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0</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1</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1</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1</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0</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1</v>
      </c>
      <c r="AO1156" s="2" t="str">
        <f>INDEX(Sheet5!$B$2:$AG$33, MATCH(Table2[[#This Row],[AwayTeam]],Sheet5!$A$2:$A$33, 0), MATCH(Table2[[#This Row],[HomeTeam]],Sheet5!$A$2:$A$33, 0))</f>
        <v>0-0-0</v>
      </c>
      <c r="AP1156" s="2" t="str">
        <f>INDEX(Sheet5!$B$2:$AG$33, MATCH(Table2[[#This Row],[HomeTeam]],Sheet5!$A$2:$A$33, 0), MATCH(Table2[[#This Row],[AwayTeam]],Sheet5!$A$2:$A$33, 0))</f>
        <v>0-0-0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1</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1</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0</v>
      </c>
      <c r="AO1159" s="2" t="str">
        <f>INDEX(Sheet5!$B$2:$AG$33, MATCH(Table2[[#This Row],[AwayTeam]],Sheet5!$A$2:$A$33, 0), MATCH(Table2[[#This Row],[HomeTeam]],Sheet5!$A$2:$A$33, 0))</f>
        <v>0-1-0</v>
      </c>
      <c r="AP1159" s="2" t="str">
        <f>INDEX(Sheet5!$B$2:$AG$33, MATCH(Table2[[#This Row],[HomeTeam]],Sheet5!$A$2:$A$33, 0), MATCH(Table2[[#This Row],[AwayTeam]],Sheet5!$A$2:$A$33, 0))</f>
        <v>1-0-0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0</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0</v>
      </c>
      <c r="AO1163" s="2" t="str">
        <f>INDEX(Sheet5!$B$2:$AG$33, MATCH(Table2[[#This Row],[AwayTeam]],Sheet5!$A$2:$A$33, 0), MATCH(Table2[[#This Row],[HomeTeam]],Sheet5!$A$2:$A$33, 0))</f>
        <v>0-1-0</v>
      </c>
      <c r="AP1163" s="2" t="str">
        <f>INDEX(Sheet5!$B$2:$AG$33, MATCH(Table2[[#This Row],[HomeTeam]],Sheet5!$A$2:$A$33, 0), MATCH(Table2[[#This Row],[AwayTeam]],Sheet5!$A$2:$A$33, 0))</f>
        <v>1-0-0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0</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1</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1</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2</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0</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2</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1-0-0</v>
      </c>
      <c r="AP1175" s="2" t="str">
        <f>INDEX(Sheet5!$B$2:$AG$33, MATCH(Table2[[#This Row],[HomeTeam]],Sheet5!$A$2:$A$33, 0), MATCH(Table2[[#This Row],[AwayTeam]],Sheet5!$A$2:$A$33, 0))</f>
        <v>0-1-0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1</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0-0-0</v>
      </c>
      <c r="AP1182" s="2" t="str">
        <f>INDEX(Sheet5!$B$2:$AG$33, MATCH(Table2[[#This Row],[HomeTeam]],Sheet5!$A$2:$A$33, 0), MATCH(Table2[[#This Row],[AwayTeam]],Sheet5!$A$2:$A$33, 0))</f>
        <v>0-0-0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0</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1</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0</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0</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1</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1</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0</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0</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1</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1</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1-1-0</v>
      </c>
      <c r="AP1200" s="2" t="str">
        <f>INDEX(Sheet5!$B$2:$AG$33, MATCH(Table2[[#This Row],[HomeTeam]],Sheet5!$A$2:$A$33, 0), MATCH(Table2[[#This Row],[AwayTeam]],Sheet5!$A$2:$A$33, 0))</f>
        <v>1-1-0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0</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0</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1-0-0</v>
      </c>
      <c r="AP1204" s="2" t="str">
        <f>INDEX(Sheet5!$B$2:$AG$33, MATCH(Table2[[#This Row],[HomeTeam]],Sheet5!$A$2:$A$33, 0), MATCH(Table2[[#This Row],[AwayTeam]],Sheet5!$A$2:$A$33, 0))</f>
        <v>0-1-0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1</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1</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0</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0-0-0</v>
      </c>
      <c r="AP1210" s="2" t="str">
        <f>INDEX(Sheet5!$B$2:$AG$33, MATCH(Table2[[#This Row],[HomeTeam]],Sheet5!$A$2:$A$33, 0), MATCH(Table2[[#This Row],[AwayTeam]],Sheet5!$A$2:$A$33, 0))</f>
        <v>0-0-0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0-1-0</v>
      </c>
      <c r="AP1212" s="2" t="str">
        <f>INDEX(Sheet5!$B$2:$AG$33, MATCH(Table2[[#This Row],[HomeTeam]],Sheet5!$A$2:$A$33, 0), MATCH(Table2[[#This Row],[AwayTeam]],Sheet5!$A$2:$A$33, 0))</f>
        <v>1-0-0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1</v>
      </c>
      <c r="AO1214" s="2" t="str">
        <f>INDEX(Sheet5!$B$2:$AG$33, MATCH(Table2[[#This Row],[AwayTeam]],Sheet5!$A$2:$A$33, 0), MATCH(Table2[[#This Row],[HomeTeam]],Sheet5!$A$2:$A$33, 0))</f>
        <v>0-1-0</v>
      </c>
      <c r="AP1214" s="2" t="str">
        <f>INDEX(Sheet5!$B$2:$AG$33, MATCH(Table2[[#This Row],[HomeTeam]],Sheet5!$A$2:$A$33, 0), MATCH(Table2[[#This Row],[AwayTeam]],Sheet5!$A$2:$A$33, 0))</f>
        <v>1-0-0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1</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0</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1</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1</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0</v>
      </c>
      <c r="AO1220" s="2" t="str">
        <f>INDEX(Sheet5!$B$2:$AG$33, MATCH(Table2[[#This Row],[AwayTeam]],Sheet5!$A$2:$A$33, 0), MATCH(Table2[[#This Row],[HomeTeam]],Sheet5!$A$2:$A$33, 0))</f>
        <v>1-0-0</v>
      </c>
      <c r="AP1220" s="2" t="str">
        <f>INDEX(Sheet5!$B$2:$AG$33, MATCH(Table2[[#This Row],[HomeTeam]],Sheet5!$A$2:$A$33, 0), MATCH(Table2[[#This Row],[AwayTeam]],Sheet5!$A$2:$A$33, 0))</f>
        <v>0-1-0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1</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0</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1</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0</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1</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1-0-0</v>
      </c>
      <c r="AP1231" s="2" t="str">
        <f>INDEX(Sheet5!$B$2:$AG$33, MATCH(Table2[[#This Row],[HomeTeam]],Sheet5!$A$2:$A$33, 0), MATCH(Table2[[#This Row],[AwayTeam]],Sheet5!$A$2:$A$33, 0))</f>
        <v>0-1-0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0</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1-1-0</v>
      </c>
      <c r="AP1233" s="2" t="str">
        <f>INDEX(Sheet5!$B$2:$AG$33, MATCH(Table2[[#This Row],[HomeTeam]],Sheet5!$A$2:$A$33, 0), MATCH(Table2[[#This Row],[AwayTeam]],Sheet5!$A$2:$A$33, 0))</f>
        <v>1-1-0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1</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1</v>
      </c>
      <c r="AO1236" s="2" t="str">
        <f>INDEX(Sheet5!$B$2:$AG$33, MATCH(Table2[[#This Row],[AwayTeam]],Sheet5!$A$2:$A$33, 0), MATCH(Table2[[#This Row],[HomeTeam]],Sheet5!$A$2:$A$33, 0))</f>
        <v>1-0-0</v>
      </c>
      <c r="AP1236" s="2" t="str">
        <f>INDEX(Sheet5!$B$2:$AG$33, MATCH(Table2[[#This Row],[HomeTeam]],Sheet5!$A$2:$A$33, 0), MATCH(Table2[[#This Row],[AwayTeam]],Sheet5!$A$2:$A$33, 0))</f>
        <v>0-1-0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0-1-0</v>
      </c>
      <c r="AP1237" s="2" t="str">
        <f>INDEX(Sheet5!$B$2:$AG$33, MATCH(Table2[[#This Row],[HomeTeam]],Sheet5!$A$2:$A$33, 0), MATCH(Table2[[#This Row],[AwayTeam]],Sheet5!$A$2:$A$33, 0))</f>
        <v>1-0-0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1</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1</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1</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0</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1</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0</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0</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1-0-0</v>
      </c>
      <c r="AP1256" s="2" t="str">
        <f>INDEX(Sheet5!$B$2:$AG$33, MATCH(Table2[[#This Row],[HomeTeam]],Sheet5!$A$2:$A$33, 0), MATCH(Table2[[#This Row],[AwayTeam]],Sheet5!$A$2:$A$33, 0))</f>
        <v>0-1-0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1</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0</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0-2-0</v>
      </c>
      <c r="AP1261" s="2" t="str">
        <f>INDEX(Sheet5!$B$2:$AG$33, MATCH(Table2[[#This Row],[HomeTeam]],Sheet5!$A$2:$A$33, 0), MATCH(Table2[[#This Row],[AwayTeam]],Sheet5!$A$2:$A$33, 0))</f>
        <v>2-0-0</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2</v>
      </c>
      <c r="AO1262" s="2" t="str">
        <f>INDEX(Sheet5!$B$2:$AG$33, MATCH(Table2[[#This Row],[AwayTeam]],Sheet5!$A$2:$A$33, 0), MATCH(Table2[[#This Row],[HomeTeam]],Sheet5!$A$2:$A$33, 0))</f>
        <v>1-0-0</v>
      </c>
      <c r="AP1262" s="2" t="str">
        <f>INDEX(Sheet5!$B$2:$AG$33, MATCH(Table2[[#This Row],[HomeTeam]],Sheet5!$A$2:$A$33, 0), MATCH(Table2[[#This Row],[AwayTeam]],Sheet5!$A$2:$A$33, 0))</f>
        <v>0-1-0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0</v>
      </c>
      <c r="AO1263" s="2" t="str">
        <f>INDEX(Sheet5!$B$2:$AG$33, MATCH(Table2[[#This Row],[AwayTeam]],Sheet5!$A$2:$A$33, 0), MATCH(Table2[[#This Row],[HomeTeam]],Sheet5!$A$2:$A$33, 0))</f>
        <v>1-1-0</v>
      </c>
      <c r="AP1263" s="2" t="str">
        <f>INDEX(Sheet5!$B$2:$AG$33, MATCH(Table2[[#This Row],[HomeTeam]],Sheet5!$A$2:$A$33, 0), MATCH(Table2[[#This Row],[AwayTeam]],Sheet5!$A$2:$A$33, 0))</f>
        <v>1-1-0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1</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1</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0</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0</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2</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0</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1</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0</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0</v>
      </c>
      <c r="AO1277" s="2" t="str">
        <f>INDEX(Sheet5!$B$2:$AG$33, MATCH(Table2[[#This Row],[AwayTeam]],Sheet5!$A$2:$A$33, 0), MATCH(Table2[[#This Row],[HomeTeam]],Sheet5!$A$2:$A$33, 0))</f>
        <v>1-0-0</v>
      </c>
      <c r="AP1277" s="2" t="str">
        <f>INDEX(Sheet5!$B$2:$AG$33, MATCH(Table2[[#This Row],[HomeTeam]],Sheet5!$A$2:$A$33, 0), MATCH(Table2[[#This Row],[AwayTeam]],Sheet5!$A$2:$A$33, 0))</f>
        <v>0-1-0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1</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1</v>
      </c>
      <c r="AO1281" s="2" t="str">
        <f>INDEX(Sheet5!$B$2:$AG$33, MATCH(Table2[[#This Row],[AwayTeam]],Sheet5!$A$2:$A$33, 0), MATCH(Table2[[#This Row],[HomeTeam]],Sheet5!$A$2:$A$33, 0))</f>
        <v>0-1-0</v>
      </c>
      <c r="AP1281" s="2" t="str">
        <f>INDEX(Sheet5!$B$2:$AG$33, MATCH(Table2[[#This Row],[HomeTeam]],Sheet5!$A$2:$A$33, 0), MATCH(Table2[[#This Row],[AwayTeam]],Sheet5!$A$2:$A$33, 0))</f>
        <v>1-0-0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0</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0</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2</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1</v>
      </c>
      <c r="AO1285" s="2" t="str">
        <f>INDEX(Sheet5!$B$2:$AG$33, MATCH(Table2[[#This Row],[AwayTeam]],Sheet5!$A$2:$A$33, 0), MATCH(Table2[[#This Row],[HomeTeam]],Sheet5!$A$2:$A$33, 0))</f>
        <v>0-1-0</v>
      </c>
      <c r="AP1285" s="2" t="str">
        <f>INDEX(Sheet5!$B$2:$AG$33, MATCH(Table2[[#This Row],[HomeTeam]],Sheet5!$A$2:$A$33, 0), MATCH(Table2[[#This Row],[AwayTeam]],Sheet5!$A$2:$A$33, 0))</f>
        <v>1-0-0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0</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0</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1</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1</v>
      </c>
      <c r="AO1292" s="2" t="str">
        <f>INDEX(Sheet5!$B$2:$AG$33, MATCH(Table2[[#This Row],[AwayTeam]],Sheet5!$A$2:$A$33, 0), MATCH(Table2[[#This Row],[HomeTeam]],Sheet5!$A$2:$A$33, 0))</f>
        <v>0-2-0</v>
      </c>
      <c r="AP1292" s="2" t="str">
        <f>INDEX(Sheet5!$B$2:$AG$33, MATCH(Table2[[#This Row],[HomeTeam]],Sheet5!$A$2:$A$33, 0), MATCH(Table2[[#This Row],[AwayTeam]],Sheet5!$A$2:$A$33, 0))</f>
        <v>2-0-0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1</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0</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0</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0</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1</v>
      </c>
      <c r="AO1303" s="2" t="str">
        <f>INDEX(Sheet5!$B$2:$AG$33, MATCH(Table2[[#This Row],[AwayTeam]],Sheet5!$A$2:$A$33, 0), MATCH(Table2[[#This Row],[HomeTeam]],Sheet5!$A$2:$A$33, 0))</f>
        <v>0-0-0</v>
      </c>
      <c r="AP1303" s="2" t="str">
        <f>INDEX(Sheet5!$B$2:$AG$33, MATCH(Table2[[#This Row],[HomeTeam]],Sheet5!$A$2:$A$33, 0), MATCH(Table2[[#This Row],[AwayTeam]],Sheet5!$A$2:$A$33, 0))</f>
        <v>0-0-0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1</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1-0-0</v>
      </c>
      <c r="AP1307" s="2" t="str">
        <f>INDEX(Sheet5!$B$2:$AG$33, MATCH(Table2[[#This Row],[HomeTeam]],Sheet5!$A$2:$A$33, 0), MATCH(Table2[[#This Row],[AwayTeam]],Sheet5!$A$2:$A$33, 0))</f>
        <v>0-1-0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1</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1</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1</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0</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0</v>
      </c>
      <c r="AO1313" s="2" t="str">
        <f>INDEX(Sheet5!$B$2:$AG$33, MATCH(Table2[[#This Row],[AwayTeam]],Sheet5!$A$2:$A$33, 0), MATCH(Table2[[#This Row],[HomeTeam]],Sheet5!$A$2:$A$33, 0))</f>
        <v>1-1-0</v>
      </c>
      <c r="AP1313" s="2" t="str">
        <f>INDEX(Sheet5!$B$2:$AG$33, MATCH(Table2[[#This Row],[HomeTeam]],Sheet5!$A$2:$A$33, 0), MATCH(Table2[[#This Row],[AwayTeam]],Sheet5!$A$2:$A$33, 0))</f>
        <v>1-1-0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D1315:BH1048576 AF1:BG1 AO23:BI1314 AE1:AE1314 A1:B1048576 BB3:BI5 X4:Y7 BB6:BG11 BI6:BI11 BH6:BH12 BA12:BI16 BA17:BG17 BA18:BI22 C664:AM1314">
    <cfRule type="cellIs" dxfId="41" priority="20" operator="equal">
      <formula>"OTT"</formula>
    </cfRule>
    <cfRule type="cellIs" dxfId="40" priority="33" operator="equal">
      <formula>"CGY"</formula>
    </cfRule>
    <cfRule type="cellIs" dxfId="39" priority="34" operator="equal">
      <formula>"COL"</formula>
    </cfRule>
    <cfRule type="cellIs" dxfId="38" priority="35" operator="equal">
      <formula>"CHI"</formula>
    </cfRule>
    <cfRule type="cellIs" dxfId="37" priority="36" operator="equal">
      <formula>"CAR"</formula>
    </cfRule>
    <cfRule type="cellIs" dxfId="36" priority="37" operator="equal">
      <formula>"BUF"</formula>
    </cfRule>
    <cfRule type="cellIs" dxfId="35" priority="7" operator="equal">
      <formula>"WSH"</formula>
    </cfRule>
    <cfRule type="cellIs" dxfId="34" priority="8" operator="equal">
      <formula>"UTA"</formula>
    </cfRule>
    <cfRule type="cellIs" dxfId="33" priority="9" operator="equal">
      <formula>"TBL"</formula>
    </cfRule>
    <cfRule type="cellIs" dxfId="32" priority="10" operator="equal">
      <formula>"TOR"</formula>
    </cfRule>
    <cfRule type="cellIs" dxfId="31" priority="11" operator="equal">
      <formula>"WPG"</formula>
    </cfRule>
    <cfRule type="cellIs" dxfId="30" priority="12" operator="equal">
      <formula>"VAN"</formula>
    </cfRule>
    <cfRule type="cellIs" dxfId="29" priority="13" operator="equal">
      <formula>"VGK"</formula>
    </cfRule>
    <cfRule type="cellIs" dxfId="28" priority="14" operator="equal">
      <formula>"SEA"</formula>
    </cfRule>
    <cfRule type="cellIs" dxfId="27" priority="15" operator="equal">
      <formula>"STL"</formula>
    </cfRule>
    <cfRule type="cellIs" dxfId="26" priority="16" operator="equal">
      <formula>"SJS"</formula>
    </cfRule>
    <cfRule type="cellIs" dxfId="25" priority="17" operator="equal">
      <formula>"PHI"</formula>
    </cfRule>
    <cfRule type="cellIs" dxfId="24" priority="18" operator="equal">
      <formula>"LAK"</formula>
    </cfRule>
    <cfRule type="cellIs" dxfId="23" priority="19" operator="equal">
      <formula>"PIT"</formula>
    </cfRule>
    <cfRule type="cellIs" dxfId="22" priority="38" operator="equal">
      <formula>"ANA"</formula>
    </cfRule>
    <cfRule type="cellIs" dxfId="21" priority="21" operator="equal">
      <formula>"NSH"</formula>
    </cfRule>
    <cfRule type="cellIs" dxfId="20" priority="22" operator="equal">
      <formula>"MIN"</formula>
    </cfRule>
    <cfRule type="cellIs" dxfId="19" priority="23" operator="equal">
      <formula>"MTL"</formula>
    </cfRule>
    <cfRule type="cellIs" dxfId="18" priority="24" operator="equal">
      <formula>"NYR"</formula>
    </cfRule>
    <cfRule type="cellIs" dxfId="17" priority="25" operator="equal">
      <formula>"NJD"</formula>
    </cfRule>
    <cfRule type="cellIs" dxfId="16" priority="26" operator="equal">
      <formula>"NYI"</formula>
    </cfRule>
    <cfRule type="cellIs" dxfId="15" priority="27" operator="equal">
      <formula>"BOS"</formula>
    </cfRule>
    <cfRule type="cellIs" dxfId="14" priority="28" operator="equal">
      <formula>"FLA"</formula>
    </cfRule>
    <cfRule type="cellIs" dxfId="13" priority="29" operator="equal">
      <formula>"EDM"</formula>
    </cfRule>
    <cfRule type="cellIs" dxfId="12" priority="30" operator="equal">
      <formula>"DAL"</formula>
    </cfRule>
    <cfRule type="cellIs" dxfId="11" priority="31" operator="equal">
      <formula>"DET"</formula>
    </cfRule>
    <cfRule type="cellIs" dxfId="1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9"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37</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70</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54</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59</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37</v>
      </c>
      <c r="I128" s="2">
        <f>SUMIFS(DataRegularSeason20242025!$AA$3:$AA$1315,DataRegularSeason20242025!$B$3:$B$1315, "&lt;=" &amp; $A128, DataRegularSeason20242025!$D$3:$D$1315, I$1)+SUMIFS(DataRegularSeason20242025!$AB$3:$AB$1315,DataRegularSeason20242025!$B$3:$B$1315, "&lt;=" &amp; $A128, DataRegularSeason20242025!$E$3:$E$1315, I$1)</f>
        <v>64</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70</v>
      </c>
      <c r="M128" s="2">
        <f>SUMIFS(DataRegularSeason20242025!$AA$3:$AA$1315,DataRegularSeason20242025!$B$3:$B$1315, "&lt;=" &amp; $A128, DataRegularSeason20242025!$D$3:$D$1315, M$1)+SUMIFS(DataRegularSeason20242025!$AB$3:$AB$1315,DataRegularSeason20242025!$B$3:$B$1315, "&lt;=" &amp; $A128, DataRegularSeason20242025!$E$3:$E$1315, M$1)</f>
        <v>67</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66</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54</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36</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60</v>
      </c>
      <c r="AB128" s="2">
        <f>SUMIFS(DataRegularSeason20242025!$AA$3:$AA$1315,DataRegularSeason20242025!$B$3:$B$1315, "&lt;=" &amp; $A128, DataRegularSeason20242025!$D$3:$D$1315, AB$1)+SUMIFS(DataRegularSeason20242025!$AB$3:$AB$1315,DataRegularSeason20242025!$B$3:$B$1315, "&lt;=" &amp; $A128, DataRegularSeason20242025!$E$3:$E$1315, AB$1)</f>
        <v>66</v>
      </c>
      <c r="AC128" s="2">
        <f>SUMIFS(DataRegularSeason20242025!$AA$3:$AA$1315,DataRegularSeason20242025!$B$3:$B$1315, "&lt;=" &amp; $A128, DataRegularSeason20242025!$D$3:$D$1315, AC$1)+SUMIFS(DataRegularSeason20242025!$AB$3:$AB$1315,DataRegularSeason20242025!$B$3:$B$1315, "&lt;=" &amp; $A128, DataRegularSeason20242025!$E$3:$E$1315, AC$1)</f>
        <v>53</v>
      </c>
      <c r="AD128" s="2">
        <f>SUMIFS(DataRegularSeason20242025!$AA$3:$AA$1315,DataRegularSeason20242025!$B$3:$B$1315, "&lt;=" &amp; $A128, DataRegularSeason20242025!$D$3:$D$1315, AD$1)+SUMIFS(DataRegularSeason20242025!$AB$3:$AB$1315,DataRegularSeason20242025!$B$3:$B$1315, "&lt;=" &amp; $A128, DataRegularSeason20242025!$E$3:$E$1315, AD$1)</f>
        <v>58</v>
      </c>
      <c r="AE128" s="2">
        <f>SUMIFS(DataRegularSeason20242025!$AA$3:$AA$1315,DataRegularSeason20242025!$B$3:$B$1315, "&lt;=" &amp; $A128, DataRegularSeason20242025!$D$3:$D$1315, AE$1)+SUMIFS(DataRegularSeason20242025!$AB$3:$AB$1315,DataRegularSeason20242025!$B$3:$B$1315, "&lt;=" &amp; $A128, DataRegularSeason20242025!$E$3:$E$1315, AE$1)</f>
        <v>68</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77</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59</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37</v>
      </c>
      <c r="I129" s="2">
        <f>SUMIFS(DataRegularSeason20242025!$AA$3:$AA$1315,DataRegularSeason20242025!$B$3:$B$1315, "&lt;=" &amp; $A129, DataRegularSeason20242025!$D$3:$D$1315, I$1)+SUMIFS(DataRegularSeason20242025!$AB$3:$AB$1315,DataRegularSeason20242025!$B$3:$B$1315, "&lt;=" &amp; $A129, DataRegularSeason20242025!$E$3:$E$1315, I$1)</f>
        <v>64</v>
      </c>
      <c r="J129" s="2">
        <f>SUMIFS(DataRegularSeason20242025!$AA$3:$AA$1315,DataRegularSeason20242025!$B$3:$B$1315, "&lt;=" &amp; $A129, DataRegularSeason20242025!$D$3:$D$1315, J$1)+SUMIFS(DataRegularSeason20242025!$AB$3:$AB$1315,DataRegularSeason20242025!$B$3:$B$1315, "&lt;=" &amp; $A129, DataRegularSeason20242025!$E$3:$E$1315, J$1)</f>
        <v>69</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70</v>
      </c>
      <c r="M129" s="2">
        <f>SUMIFS(DataRegularSeason20242025!$AA$3:$AA$1315,DataRegularSeason20242025!$B$3:$B$1315, "&lt;=" &amp; $A129, DataRegularSeason20242025!$D$3:$D$1315, M$1)+SUMIFS(DataRegularSeason20242025!$AB$3:$AB$1315,DataRegularSeason20242025!$B$3:$B$1315, "&lt;=" &amp; $A129, DataRegularSeason20242025!$E$3:$E$1315, M$1)</f>
        <v>67</v>
      </c>
      <c r="N129" s="2">
        <f>SUMIFS(DataRegularSeason20242025!$AA$3:$AA$1315,DataRegularSeason20242025!$B$3:$B$1315, "&lt;=" &amp; $A129, DataRegularSeason20242025!$D$3:$D$1315, N$1)+SUMIFS(DataRegularSeason20242025!$AB$3:$AB$1315,DataRegularSeason20242025!$B$3:$B$1315, "&lt;=" &amp; $A129, DataRegularSeason20242025!$E$3:$E$1315, N$1)</f>
        <v>62</v>
      </c>
      <c r="O129" s="2">
        <f>SUMIFS(DataRegularSeason20242025!$AA$3:$AA$1315,DataRegularSeason20242025!$B$3:$B$1315, "&lt;=" &amp; $A129, DataRegularSeason20242025!$D$3:$D$1315, O$1)+SUMIFS(DataRegularSeason20242025!$AB$3:$AB$1315,DataRegularSeason20242025!$B$3:$B$1315, "&lt;=" &amp; $A129, DataRegularSeason20242025!$E$3:$E$1315, O$1)</f>
        <v>66</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54</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53</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36</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60</v>
      </c>
      <c r="AB129" s="2">
        <f>SUMIFS(DataRegularSeason20242025!$AA$3:$AA$1315,DataRegularSeason20242025!$B$3:$B$1315, "&lt;=" &amp; $A129, DataRegularSeason20242025!$D$3:$D$1315, AB$1)+SUMIFS(DataRegularSeason20242025!$AB$3:$AB$1315,DataRegularSeason20242025!$B$3:$B$1315, "&lt;=" &amp; $A129, DataRegularSeason20242025!$E$3:$E$1315, AB$1)</f>
        <v>66</v>
      </c>
      <c r="AC129" s="2">
        <f>SUMIFS(DataRegularSeason20242025!$AA$3:$AA$1315,DataRegularSeason20242025!$B$3:$B$1315, "&lt;=" &amp; $A129, DataRegularSeason20242025!$D$3:$D$1315, AC$1)+SUMIFS(DataRegularSeason20242025!$AB$3:$AB$1315,DataRegularSeason20242025!$B$3:$B$1315, "&lt;=" &amp; $A129, DataRegularSeason20242025!$E$3:$E$1315, AC$1)</f>
        <v>53</v>
      </c>
      <c r="AD129" s="2">
        <f>SUMIFS(DataRegularSeason20242025!$AA$3:$AA$1315,DataRegularSeason20242025!$B$3:$B$1315, "&lt;=" &amp; $A129, DataRegularSeason20242025!$D$3:$D$1315, AD$1)+SUMIFS(DataRegularSeason20242025!$AB$3:$AB$1315,DataRegularSeason20242025!$B$3:$B$1315, "&lt;=" &amp; $A129, DataRegularSeason20242025!$E$3:$E$1315, AD$1)</f>
        <v>58</v>
      </c>
      <c r="AE129" s="2">
        <f>SUMIFS(DataRegularSeason20242025!$AA$3:$AA$1315,DataRegularSeason20242025!$B$3:$B$1315, "&lt;=" &amp; $A129, DataRegularSeason20242025!$D$3:$D$1315, AE$1)+SUMIFS(DataRegularSeason20242025!$AB$3:$AB$1315,DataRegularSeason20242025!$B$3:$B$1315, "&lt;=" &amp; $A129, DataRegularSeason20242025!$E$3:$E$1315, AE$1)</f>
        <v>68</v>
      </c>
      <c r="AF129" s="2">
        <f>SUMIFS(DataRegularSeason20242025!$AA$3:$AA$1315,DataRegularSeason20242025!$B$3:$B$1315, "&lt;=" &amp; $A129, DataRegularSeason20242025!$D$3:$D$1315, AF$1)+SUMIFS(DataRegularSeason20242025!$AB$3:$AB$1315,DataRegularSeason20242025!$B$3:$B$1315, "&lt;=" &amp; $A129, DataRegularSeason20242025!$E$3:$E$1315, AF$1)</f>
        <v>79</v>
      </c>
      <c r="AG129" s="2">
        <f>SUMIFS(DataRegularSeason20242025!$AA$3:$AA$1315,DataRegularSeason20242025!$B$3:$B$1315, "&lt;=" &amp; $A129, DataRegularSeason20242025!$D$3:$D$1315, AG$1)+SUMIFS(DataRegularSeason20242025!$AB$3:$AB$1315,DataRegularSeason20242025!$B$3:$B$1315, "&lt;=" &amp; $A129, DataRegularSeason20242025!$E$3:$E$1315, AG$1)</f>
        <v>77</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52</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68</v>
      </c>
      <c r="F130" s="2">
        <f>SUMIFS(DataRegularSeason20242025!$AA$3:$AA$1315,DataRegularSeason20242025!$B$3:$B$1315, "&lt;=" &amp; $A130, DataRegularSeason20242025!$D$3:$D$1315, F$1)+SUMIFS(DataRegularSeason20242025!$AB$3:$AB$1315,DataRegularSeason20242025!$B$3:$B$1315, "&lt;=" &amp; $A130, DataRegularSeason20242025!$E$3:$E$1315, F$1)</f>
        <v>59</v>
      </c>
      <c r="G130" s="2">
        <f>SUMIFS(DataRegularSeason20242025!$AA$3:$AA$1315,DataRegularSeason20242025!$B$3:$B$1315, "&lt;=" &amp; $A130, DataRegularSeason20242025!$D$3:$D$1315, G$1)+SUMIFS(DataRegularSeason20242025!$AB$3:$AB$1315,DataRegularSeason20242025!$B$3:$B$1315, "&lt;=" &amp; $A130, DataRegularSeason20242025!$E$3:$E$1315, G$1)</f>
        <v>59</v>
      </c>
      <c r="H130" s="2">
        <f>SUMIFS(DataRegularSeason20242025!$AA$3:$AA$1315,DataRegularSeason20242025!$B$3:$B$1315, "&lt;=" &amp; $A130, DataRegularSeason20242025!$D$3:$D$1315, H$1)+SUMIFS(DataRegularSeason20242025!$AB$3:$AB$1315,DataRegularSeason20242025!$B$3:$B$1315, "&lt;=" &amp; $A130, DataRegularSeason20242025!$E$3:$E$1315, H$1)</f>
        <v>37</v>
      </c>
      <c r="I130" s="2">
        <f>SUMIFS(DataRegularSeason20242025!$AA$3:$AA$1315,DataRegularSeason20242025!$B$3:$B$1315, "&lt;=" &amp; $A130, DataRegularSeason20242025!$D$3:$D$1315, I$1)+SUMIFS(DataRegularSeason20242025!$AB$3:$AB$1315,DataRegularSeason20242025!$B$3:$B$1315, "&lt;=" &amp; $A130, DataRegularSeason20242025!$E$3:$E$1315, I$1)</f>
        <v>64</v>
      </c>
      <c r="J130" s="2">
        <f>SUMIFS(DataRegularSeason20242025!$AA$3:$AA$1315,DataRegularSeason20242025!$B$3:$B$1315, "&lt;=" &amp; $A130, DataRegularSeason20242025!$D$3:$D$1315, J$1)+SUMIFS(DataRegularSeason20242025!$AB$3:$AB$1315,DataRegularSeason20242025!$B$3:$B$1315, "&lt;=" &amp; $A130, DataRegularSeason20242025!$E$3:$E$1315, J$1)</f>
        <v>69</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70</v>
      </c>
      <c r="M130" s="2">
        <f>SUMIFS(DataRegularSeason20242025!$AA$3:$AA$1315,DataRegularSeason20242025!$B$3:$B$1315, "&lt;=" &amp; $A130, DataRegularSeason20242025!$D$3:$D$1315, M$1)+SUMIFS(DataRegularSeason20242025!$AB$3:$AB$1315,DataRegularSeason20242025!$B$3:$B$1315, "&lt;=" &amp; $A130, DataRegularSeason20242025!$E$3:$E$1315, M$1)</f>
        <v>67</v>
      </c>
      <c r="N130" s="2">
        <f>SUMIFS(DataRegularSeason20242025!$AA$3:$AA$1315,DataRegularSeason20242025!$B$3:$B$1315, "&lt;=" &amp; $A130, DataRegularSeason20242025!$D$3:$D$1315, N$1)+SUMIFS(DataRegularSeason20242025!$AB$3:$AB$1315,DataRegularSeason20242025!$B$3:$B$1315, "&lt;=" &amp; $A130, DataRegularSeason20242025!$E$3:$E$1315, N$1)</f>
        <v>62</v>
      </c>
      <c r="O130" s="2">
        <f>SUMIFS(DataRegularSeason20242025!$AA$3:$AA$1315,DataRegularSeason20242025!$B$3:$B$1315, "&lt;=" &amp; $A130, DataRegularSeason20242025!$D$3:$D$1315, O$1)+SUMIFS(DataRegularSeason20242025!$AB$3:$AB$1315,DataRegularSeason20242025!$B$3:$B$1315, "&lt;=" &amp; $A130, DataRegularSeason20242025!$E$3:$E$1315, O$1)</f>
        <v>66</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66</v>
      </c>
      <c r="R130" s="2">
        <f>SUMIFS(DataRegularSeason20242025!$AA$3:$AA$1315,DataRegularSeason20242025!$B$3:$B$1315, "&lt;=" &amp; $A130, DataRegularSeason20242025!$D$3:$D$1315, R$1)+SUMIFS(DataRegularSeason20242025!$AB$3:$AB$1315,DataRegularSeason20242025!$B$3:$B$1315, "&lt;=" &amp; $A130, DataRegularSeason20242025!$E$3:$E$1315, R$1)</f>
        <v>43</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54</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53</v>
      </c>
      <c r="W130" s="2">
        <f>SUMIFS(DataRegularSeason20242025!$AA$3:$AA$1315,DataRegularSeason20242025!$B$3:$B$1315, "&lt;=" &amp; $A130, DataRegularSeason20242025!$D$3:$D$1315, W$1)+SUMIFS(DataRegularSeason20242025!$AB$3:$AB$1315,DataRegularSeason20242025!$B$3:$B$1315, "&lt;=" &amp; $A130, DataRegularSeason20242025!$E$3:$E$1315, W$1)</f>
        <v>53</v>
      </c>
      <c r="X130" s="2">
        <f>SUMIFS(DataRegularSeason20242025!$AA$3:$AA$1315,DataRegularSeason20242025!$B$3:$B$1315, "&lt;=" &amp; $A130, DataRegularSeason20242025!$D$3:$D$1315, X$1)+SUMIFS(DataRegularSeason20242025!$AB$3:$AB$1315,DataRegularSeason20242025!$B$3:$B$1315, "&lt;=" &amp; $A130, DataRegularSeason20242025!$E$3:$E$1315, X$1)</f>
        <v>50</v>
      </c>
      <c r="Y130" s="2">
        <f>SUMIFS(DataRegularSeason20242025!$AA$3:$AA$1315,DataRegularSeason20242025!$B$3:$B$1315, "&lt;=" &amp; $A130, DataRegularSeason20242025!$D$3:$D$1315, Y$1)+SUMIFS(DataRegularSeason20242025!$AB$3:$AB$1315,DataRegularSeason20242025!$B$3:$B$1315, "&lt;=" &amp; $A130, DataRegularSeason20242025!$E$3:$E$1315, Y$1)</f>
        <v>36</v>
      </c>
      <c r="Z130" s="2">
        <f>SUMIFS(DataRegularSeason20242025!$AA$3:$AA$1315,DataRegularSeason20242025!$B$3:$B$1315, "&lt;=" &amp; $A130, DataRegularSeason20242025!$D$3:$D$1315, Z$1)+SUMIFS(DataRegularSeason20242025!$AB$3:$AB$1315,DataRegularSeason20242025!$B$3:$B$1315, "&lt;=" &amp; $A130, DataRegularSeason20242025!$E$3:$E$1315, Z$1)</f>
        <v>53</v>
      </c>
      <c r="AA130" s="2">
        <f>SUMIFS(DataRegularSeason20242025!$AA$3:$AA$1315,DataRegularSeason20242025!$B$3:$B$1315, "&lt;=" &amp; $A130, DataRegularSeason20242025!$D$3:$D$1315, AA$1)+SUMIFS(DataRegularSeason20242025!$AB$3:$AB$1315,DataRegularSeason20242025!$B$3:$B$1315, "&lt;=" &amp; $A130, DataRegularSeason20242025!$E$3:$E$1315, AA$1)</f>
        <v>60</v>
      </c>
      <c r="AB130" s="2">
        <f>SUMIFS(DataRegularSeason20242025!$AA$3:$AA$1315,DataRegularSeason20242025!$B$3:$B$1315, "&lt;=" &amp; $A130, DataRegularSeason20242025!$D$3:$D$1315, AB$1)+SUMIFS(DataRegularSeason20242025!$AB$3:$AB$1315,DataRegularSeason20242025!$B$3:$B$1315, "&lt;=" &amp; $A130, DataRegularSeason20242025!$E$3:$E$1315, AB$1)</f>
        <v>66</v>
      </c>
      <c r="AC130" s="2">
        <f>SUMIFS(DataRegularSeason20242025!$AA$3:$AA$1315,DataRegularSeason20242025!$B$3:$B$1315, "&lt;=" &amp; $A130, DataRegularSeason20242025!$D$3:$D$1315, AC$1)+SUMIFS(DataRegularSeason20242025!$AB$3:$AB$1315,DataRegularSeason20242025!$B$3:$B$1315, "&lt;=" &amp; $A130, DataRegularSeason20242025!$E$3:$E$1315, AC$1)</f>
        <v>53</v>
      </c>
      <c r="AD130" s="2">
        <f>SUMIFS(DataRegularSeason20242025!$AA$3:$AA$1315,DataRegularSeason20242025!$B$3:$B$1315, "&lt;=" &amp; $A130, DataRegularSeason20242025!$D$3:$D$1315, AD$1)+SUMIFS(DataRegularSeason20242025!$AB$3:$AB$1315,DataRegularSeason20242025!$B$3:$B$1315, "&lt;=" &amp; $A130, DataRegularSeason20242025!$E$3:$E$1315, AD$1)</f>
        <v>58</v>
      </c>
      <c r="AE130" s="2">
        <f>SUMIFS(DataRegularSeason20242025!$AA$3:$AA$1315,DataRegularSeason20242025!$B$3:$B$1315, "&lt;=" &amp; $A130, DataRegularSeason20242025!$D$3:$D$1315, AE$1)+SUMIFS(DataRegularSeason20242025!$AB$3:$AB$1315,DataRegularSeason20242025!$B$3:$B$1315, "&lt;=" &amp; $A130, DataRegularSeason20242025!$E$3:$E$1315, AE$1)</f>
        <v>68</v>
      </c>
      <c r="AF130" s="2">
        <f>SUMIFS(DataRegularSeason20242025!$AA$3:$AA$1315,DataRegularSeason20242025!$B$3:$B$1315, "&lt;=" &amp; $A130, DataRegularSeason20242025!$D$3:$D$1315, AF$1)+SUMIFS(DataRegularSeason20242025!$AB$3:$AB$1315,DataRegularSeason20242025!$B$3:$B$1315, "&lt;=" &amp; $A130, DataRegularSeason20242025!$E$3:$E$1315, AF$1)</f>
        <v>79</v>
      </c>
      <c r="AG130" s="2">
        <f>SUMIFS(DataRegularSeason20242025!$AA$3:$AA$1315,DataRegularSeason20242025!$B$3:$B$1315, "&lt;=" &amp; $A130, DataRegularSeason20242025!$D$3:$D$1315, AG$1)+SUMIFS(DataRegularSeason20242025!$AB$3:$AB$1315,DataRegularSeason20242025!$B$3:$B$1315, "&lt;=" &amp; $A130, DataRegularSeason20242025!$E$3:$E$1315, AG$1)</f>
        <v>77</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52</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68</v>
      </c>
      <c r="F131" s="2">
        <f>SUMIFS(DataRegularSeason20242025!$AA$3:$AA$1315,DataRegularSeason20242025!$B$3:$B$1315, "&lt;=" &amp; $A131, DataRegularSeason20242025!$D$3:$D$1315, F$1)+SUMIFS(DataRegularSeason20242025!$AB$3:$AB$1315,DataRegularSeason20242025!$B$3:$B$1315, "&lt;=" &amp; $A131, DataRegularSeason20242025!$E$3:$E$1315, F$1)</f>
        <v>59</v>
      </c>
      <c r="G131" s="2">
        <f>SUMIFS(DataRegularSeason20242025!$AA$3:$AA$1315,DataRegularSeason20242025!$B$3:$B$1315, "&lt;=" &amp; $A131, DataRegularSeason20242025!$D$3:$D$1315, G$1)+SUMIFS(DataRegularSeason20242025!$AB$3:$AB$1315,DataRegularSeason20242025!$B$3:$B$1315, "&lt;=" &amp; $A131, DataRegularSeason20242025!$E$3:$E$1315, G$1)</f>
        <v>59</v>
      </c>
      <c r="H131" s="2">
        <f>SUMIFS(DataRegularSeason20242025!$AA$3:$AA$1315,DataRegularSeason20242025!$B$3:$B$1315, "&lt;=" &amp; $A131, DataRegularSeason20242025!$D$3:$D$1315, H$1)+SUMIFS(DataRegularSeason20242025!$AB$3:$AB$1315,DataRegularSeason20242025!$B$3:$B$1315, "&lt;=" &amp; $A131, DataRegularSeason20242025!$E$3:$E$1315, H$1)</f>
        <v>37</v>
      </c>
      <c r="I131" s="2">
        <f>SUMIFS(DataRegularSeason20242025!$AA$3:$AA$1315,DataRegularSeason20242025!$B$3:$B$1315, "&lt;=" &amp; $A131, DataRegularSeason20242025!$D$3:$D$1315, I$1)+SUMIFS(DataRegularSeason20242025!$AB$3:$AB$1315,DataRegularSeason20242025!$B$3:$B$1315, "&lt;=" &amp; $A131, DataRegularSeason20242025!$E$3:$E$1315, I$1)</f>
        <v>64</v>
      </c>
      <c r="J131" s="2">
        <f>SUMIFS(DataRegularSeason20242025!$AA$3:$AA$1315,DataRegularSeason20242025!$B$3:$B$1315, "&lt;=" &amp; $A131, DataRegularSeason20242025!$D$3:$D$1315, J$1)+SUMIFS(DataRegularSeason20242025!$AB$3:$AB$1315,DataRegularSeason20242025!$B$3:$B$1315, "&lt;=" &amp; $A131, DataRegularSeason20242025!$E$3:$E$1315, J$1)</f>
        <v>69</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70</v>
      </c>
      <c r="M131" s="2">
        <f>SUMIFS(DataRegularSeason20242025!$AA$3:$AA$1315,DataRegularSeason20242025!$B$3:$B$1315, "&lt;=" &amp; $A131, DataRegularSeason20242025!$D$3:$D$1315, M$1)+SUMIFS(DataRegularSeason20242025!$AB$3:$AB$1315,DataRegularSeason20242025!$B$3:$B$1315, "&lt;=" &amp; $A131, DataRegularSeason20242025!$E$3:$E$1315, M$1)</f>
        <v>67</v>
      </c>
      <c r="N131" s="2">
        <f>SUMIFS(DataRegularSeason20242025!$AA$3:$AA$1315,DataRegularSeason20242025!$B$3:$B$1315, "&lt;=" &amp; $A131, DataRegularSeason20242025!$D$3:$D$1315, N$1)+SUMIFS(DataRegularSeason20242025!$AB$3:$AB$1315,DataRegularSeason20242025!$B$3:$B$1315, "&lt;=" &amp; $A131, DataRegularSeason20242025!$E$3:$E$1315, N$1)</f>
        <v>62</v>
      </c>
      <c r="O131" s="2">
        <f>SUMIFS(DataRegularSeason20242025!$AA$3:$AA$1315,DataRegularSeason20242025!$B$3:$B$1315, "&lt;=" &amp; $A131, DataRegularSeason20242025!$D$3:$D$1315, O$1)+SUMIFS(DataRegularSeason20242025!$AB$3:$AB$1315,DataRegularSeason20242025!$B$3:$B$1315, "&lt;=" &amp; $A131, DataRegularSeason20242025!$E$3:$E$1315, O$1)</f>
        <v>66</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66</v>
      </c>
      <c r="R131" s="2">
        <f>SUMIFS(DataRegularSeason20242025!$AA$3:$AA$1315,DataRegularSeason20242025!$B$3:$B$1315, "&lt;=" &amp; $A131, DataRegularSeason20242025!$D$3:$D$1315, R$1)+SUMIFS(DataRegularSeason20242025!$AB$3:$AB$1315,DataRegularSeason20242025!$B$3:$B$1315, "&lt;=" &amp; $A131, DataRegularSeason20242025!$E$3:$E$1315, R$1)</f>
        <v>43</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54</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53</v>
      </c>
      <c r="W131" s="2">
        <f>SUMIFS(DataRegularSeason20242025!$AA$3:$AA$1315,DataRegularSeason20242025!$B$3:$B$1315, "&lt;=" &amp; $A131, DataRegularSeason20242025!$D$3:$D$1315, W$1)+SUMIFS(DataRegularSeason20242025!$AB$3:$AB$1315,DataRegularSeason20242025!$B$3:$B$1315, "&lt;=" &amp; $A131, DataRegularSeason20242025!$E$3:$E$1315, W$1)</f>
        <v>53</v>
      </c>
      <c r="X131" s="2">
        <f>SUMIFS(DataRegularSeason20242025!$AA$3:$AA$1315,DataRegularSeason20242025!$B$3:$B$1315, "&lt;=" &amp; $A131, DataRegularSeason20242025!$D$3:$D$1315, X$1)+SUMIFS(DataRegularSeason20242025!$AB$3:$AB$1315,DataRegularSeason20242025!$B$3:$B$1315, "&lt;=" &amp; $A131, DataRegularSeason20242025!$E$3:$E$1315, X$1)</f>
        <v>50</v>
      </c>
      <c r="Y131" s="2">
        <f>SUMIFS(DataRegularSeason20242025!$AA$3:$AA$1315,DataRegularSeason20242025!$B$3:$B$1315, "&lt;=" &amp; $A131, DataRegularSeason20242025!$D$3:$D$1315, Y$1)+SUMIFS(DataRegularSeason20242025!$AB$3:$AB$1315,DataRegularSeason20242025!$B$3:$B$1315, "&lt;=" &amp; $A131, DataRegularSeason20242025!$E$3:$E$1315, Y$1)</f>
        <v>36</v>
      </c>
      <c r="Z131" s="2">
        <f>SUMIFS(DataRegularSeason20242025!$AA$3:$AA$1315,DataRegularSeason20242025!$B$3:$B$1315, "&lt;=" &amp; $A131, DataRegularSeason20242025!$D$3:$D$1315, Z$1)+SUMIFS(DataRegularSeason20242025!$AB$3:$AB$1315,DataRegularSeason20242025!$B$3:$B$1315, "&lt;=" &amp; $A131, DataRegularSeason20242025!$E$3:$E$1315, Z$1)</f>
        <v>53</v>
      </c>
      <c r="AA131" s="2">
        <f>SUMIFS(DataRegularSeason20242025!$AA$3:$AA$1315,DataRegularSeason20242025!$B$3:$B$1315, "&lt;=" &amp; $A131, DataRegularSeason20242025!$D$3:$D$1315, AA$1)+SUMIFS(DataRegularSeason20242025!$AB$3:$AB$1315,DataRegularSeason20242025!$B$3:$B$1315, "&lt;=" &amp; $A131, DataRegularSeason20242025!$E$3:$E$1315, AA$1)</f>
        <v>60</v>
      </c>
      <c r="AB131" s="2">
        <f>SUMIFS(DataRegularSeason20242025!$AA$3:$AA$1315,DataRegularSeason20242025!$B$3:$B$1315, "&lt;=" &amp; $A131, DataRegularSeason20242025!$D$3:$D$1315, AB$1)+SUMIFS(DataRegularSeason20242025!$AB$3:$AB$1315,DataRegularSeason20242025!$B$3:$B$1315, "&lt;=" &amp; $A131, DataRegularSeason20242025!$E$3:$E$1315, AB$1)</f>
        <v>66</v>
      </c>
      <c r="AC131" s="2">
        <f>SUMIFS(DataRegularSeason20242025!$AA$3:$AA$1315,DataRegularSeason20242025!$B$3:$B$1315, "&lt;=" &amp; $A131, DataRegularSeason20242025!$D$3:$D$1315, AC$1)+SUMIFS(DataRegularSeason20242025!$AB$3:$AB$1315,DataRegularSeason20242025!$B$3:$B$1315, "&lt;=" &amp; $A131, DataRegularSeason20242025!$E$3:$E$1315, AC$1)</f>
        <v>53</v>
      </c>
      <c r="AD131" s="2">
        <f>SUMIFS(DataRegularSeason20242025!$AA$3:$AA$1315,DataRegularSeason20242025!$B$3:$B$1315, "&lt;=" &amp; $A131, DataRegularSeason20242025!$D$3:$D$1315, AD$1)+SUMIFS(DataRegularSeason20242025!$AB$3:$AB$1315,DataRegularSeason20242025!$B$3:$B$1315, "&lt;=" &amp; $A131, DataRegularSeason20242025!$E$3:$E$1315, AD$1)</f>
        <v>58</v>
      </c>
      <c r="AE131" s="2">
        <f>SUMIFS(DataRegularSeason20242025!$AA$3:$AA$1315,DataRegularSeason20242025!$B$3:$B$1315, "&lt;=" &amp; $A131, DataRegularSeason20242025!$D$3:$D$1315, AE$1)+SUMIFS(DataRegularSeason20242025!$AB$3:$AB$1315,DataRegularSeason20242025!$B$3:$B$1315, "&lt;=" &amp; $A131, DataRegularSeason20242025!$E$3:$E$1315, AE$1)</f>
        <v>68</v>
      </c>
      <c r="AF131" s="2">
        <f>SUMIFS(DataRegularSeason20242025!$AA$3:$AA$1315,DataRegularSeason20242025!$B$3:$B$1315, "&lt;=" &amp; $A131, DataRegularSeason20242025!$D$3:$D$1315, AF$1)+SUMIFS(DataRegularSeason20242025!$AB$3:$AB$1315,DataRegularSeason20242025!$B$3:$B$1315, "&lt;=" &amp; $A131, DataRegularSeason20242025!$E$3:$E$1315, AF$1)</f>
        <v>79</v>
      </c>
      <c r="AG131" s="2">
        <f>SUMIFS(DataRegularSeason20242025!$AA$3:$AA$1315,DataRegularSeason20242025!$B$3:$B$1315, "&lt;=" &amp; $A131, DataRegularSeason20242025!$D$3:$D$1315, AG$1)+SUMIFS(DataRegularSeason20242025!$AB$3:$AB$1315,DataRegularSeason20242025!$B$3:$B$1315, "&lt;=" &amp; $A131, DataRegularSeason20242025!$E$3:$E$1315, AG$1)</f>
        <v>77</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52</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68</v>
      </c>
      <c r="F132" s="2">
        <f>SUMIFS(DataRegularSeason20242025!$AA$3:$AA$1315,DataRegularSeason20242025!$B$3:$B$1315, "&lt;=" &amp; $A132, DataRegularSeason20242025!$D$3:$D$1315, F$1)+SUMIFS(DataRegularSeason20242025!$AB$3:$AB$1315,DataRegularSeason20242025!$B$3:$B$1315, "&lt;=" &amp; $A132, DataRegularSeason20242025!$E$3:$E$1315, F$1)</f>
        <v>59</v>
      </c>
      <c r="G132" s="2">
        <f>SUMIFS(DataRegularSeason20242025!$AA$3:$AA$1315,DataRegularSeason20242025!$B$3:$B$1315, "&lt;=" &amp; $A132, DataRegularSeason20242025!$D$3:$D$1315, G$1)+SUMIFS(DataRegularSeason20242025!$AB$3:$AB$1315,DataRegularSeason20242025!$B$3:$B$1315, "&lt;=" &amp; $A132, DataRegularSeason20242025!$E$3:$E$1315, G$1)</f>
        <v>59</v>
      </c>
      <c r="H132" s="2">
        <f>SUMIFS(DataRegularSeason20242025!$AA$3:$AA$1315,DataRegularSeason20242025!$B$3:$B$1315, "&lt;=" &amp; $A132, DataRegularSeason20242025!$D$3:$D$1315, H$1)+SUMIFS(DataRegularSeason20242025!$AB$3:$AB$1315,DataRegularSeason20242025!$B$3:$B$1315, "&lt;=" &amp; $A132, DataRegularSeason20242025!$E$3:$E$1315, H$1)</f>
        <v>37</v>
      </c>
      <c r="I132" s="2">
        <f>SUMIFS(DataRegularSeason20242025!$AA$3:$AA$1315,DataRegularSeason20242025!$B$3:$B$1315, "&lt;=" &amp; $A132, DataRegularSeason20242025!$D$3:$D$1315, I$1)+SUMIFS(DataRegularSeason20242025!$AB$3:$AB$1315,DataRegularSeason20242025!$B$3:$B$1315, "&lt;=" &amp; $A132, DataRegularSeason20242025!$E$3:$E$1315, I$1)</f>
        <v>64</v>
      </c>
      <c r="J132" s="2">
        <f>SUMIFS(DataRegularSeason20242025!$AA$3:$AA$1315,DataRegularSeason20242025!$B$3:$B$1315, "&lt;=" &amp; $A132, DataRegularSeason20242025!$D$3:$D$1315, J$1)+SUMIFS(DataRegularSeason20242025!$AB$3:$AB$1315,DataRegularSeason20242025!$B$3:$B$1315, "&lt;=" &amp; $A132, DataRegularSeason20242025!$E$3:$E$1315, J$1)</f>
        <v>69</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70</v>
      </c>
      <c r="M132" s="2">
        <f>SUMIFS(DataRegularSeason20242025!$AA$3:$AA$1315,DataRegularSeason20242025!$B$3:$B$1315, "&lt;=" &amp; $A132, DataRegularSeason20242025!$D$3:$D$1315, M$1)+SUMIFS(DataRegularSeason20242025!$AB$3:$AB$1315,DataRegularSeason20242025!$B$3:$B$1315, "&lt;=" &amp; $A132, DataRegularSeason20242025!$E$3:$E$1315, M$1)</f>
        <v>67</v>
      </c>
      <c r="N132" s="2">
        <f>SUMIFS(DataRegularSeason20242025!$AA$3:$AA$1315,DataRegularSeason20242025!$B$3:$B$1315, "&lt;=" &amp; $A132, DataRegularSeason20242025!$D$3:$D$1315, N$1)+SUMIFS(DataRegularSeason20242025!$AB$3:$AB$1315,DataRegularSeason20242025!$B$3:$B$1315, "&lt;=" &amp; $A132, DataRegularSeason20242025!$E$3:$E$1315, N$1)</f>
        <v>62</v>
      </c>
      <c r="O132" s="2">
        <f>SUMIFS(DataRegularSeason20242025!$AA$3:$AA$1315,DataRegularSeason20242025!$B$3:$B$1315, "&lt;=" &amp; $A132, DataRegularSeason20242025!$D$3:$D$1315, O$1)+SUMIFS(DataRegularSeason20242025!$AB$3:$AB$1315,DataRegularSeason20242025!$B$3:$B$1315, "&lt;=" &amp; $A132, DataRegularSeason20242025!$E$3:$E$1315, O$1)</f>
        <v>66</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66</v>
      </c>
      <c r="R132" s="2">
        <f>SUMIFS(DataRegularSeason20242025!$AA$3:$AA$1315,DataRegularSeason20242025!$B$3:$B$1315, "&lt;=" &amp; $A132, DataRegularSeason20242025!$D$3:$D$1315, R$1)+SUMIFS(DataRegularSeason20242025!$AB$3:$AB$1315,DataRegularSeason20242025!$B$3:$B$1315, "&lt;=" &amp; $A132, DataRegularSeason20242025!$E$3:$E$1315, R$1)</f>
        <v>43</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54</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53</v>
      </c>
      <c r="W132" s="2">
        <f>SUMIFS(DataRegularSeason20242025!$AA$3:$AA$1315,DataRegularSeason20242025!$B$3:$B$1315, "&lt;=" &amp; $A132, DataRegularSeason20242025!$D$3:$D$1315, W$1)+SUMIFS(DataRegularSeason20242025!$AB$3:$AB$1315,DataRegularSeason20242025!$B$3:$B$1315, "&lt;=" &amp; $A132, DataRegularSeason20242025!$E$3:$E$1315, W$1)</f>
        <v>53</v>
      </c>
      <c r="X132" s="2">
        <f>SUMIFS(DataRegularSeason20242025!$AA$3:$AA$1315,DataRegularSeason20242025!$B$3:$B$1315, "&lt;=" &amp; $A132, DataRegularSeason20242025!$D$3:$D$1315, X$1)+SUMIFS(DataRegularSeason20242025!$AB$3:$AB$1315,DataRegularSeason20242025!$B$3:$B$1315, "&lt;=" &amp; $A132, DataRegularSeason20242025!$E$3:$E$1315, X$1)</f>
        <v>50</v>
      </c>
      <c r="Y132" s="2">
        <f>SUMIFS(DataRegularSeason20242025!$AA$3:$AA$1315,DataRegularSeason20242025!$B$3:$B$1315, "&lt;=" &amp; $A132, DataRegularSeason20242025!$D$3:$D$1315, Y$1)+SUMIFS(DataRegularSeason20242025!$AB$3:$AB$1315,DataRegularSeason20242025!$B$3:$B$1315, "&lt;=" &amp; $A132, DataRegularSeason20242025!$E$3:$E$1315, Y$1)</f>
        <v>36</v>
      </c>
      <c r="Z132" s="2">
        <f>SUMIFS(DataRegularSeason20242025!$AA$3:$AA$1315,DataRegularSeason20242025!$B$3:$B$1315, "&lt;=" &amp; $A132, DataRegularSeason20242025!$D$3:$D$1315, Z$1)+SUMIFS(DataRegularSeason20242025!$AB$3:$AB$1315,DataRegularSeason20242025!$B$3:$B$1315, "&lt;=" &amp; $A132, DataRegularSeason20242025!$E$3:$E$1315, Z$1)</f>
        <v>53</v>
      </c>
      <c r="AA132" s="2">
        <f>SUMIFS(DataRegularSeason20242025!$AA$3:$AA$1315,DataRegularSeason20242025!$B$3:$B$1315, "&lt;=" &amp; $A132, DataRegularSeason20242025!$D$3:$D$1315, AA$1)+SUMIFS(DataRegularSeason20242025!$AB$3:$AB$1315,DataRegularSeason20242025!$B$3:$B$1315, "&lt;=" &amp; $A132, DataRegularSeason20242025!$E$3:$E$1315, AA$1)</f>
        <v>60</v>
      </c>
      <c r="AB132" s="2">
        <f>SUMIFS(DataRegularSeason20242025!$AA$3:$AA$1315,DataRegularSeason20242025!$B$3:$B$1315, "&lt;=" &amp; $A132, DataRegularSeason20242025!$D$3:$D$1315, AB$1)+SUMIFS(DataRegularSeason20242025!$AB$3:$AB$1315,DataRegularSeason20242025!$B$3:$B$1315, "&lt;=" &amp; $A132, DataRegularSeason20242025!$E$3:$E$1315, AB$1)</f>
        <v>66</v>
      </c>
      <c r="AC132" s="2">
        <f>SUMIFS(DataRegularSeason20242025!$AA$3:$AA$1315,DataRegularSeason20242025!$B$3:$B$1315, "&lt;=" &amp; $A132, DataRegularSeason20242025!$D$3:$D$1315, AC$1)+SUMIFS(DataRegularSeason20242025!$AB$3:$AB$1315,DataRegularSeason20242025!$B$3:$B$1315, "&lt;=" &amp; $A132, DataRegularSeason20242025!$E$3:$E$1315, AC$1)</f>
        <v>53</v>
      </c>
      <c r="AD132" s="2">
        <f>SUMIFS(DataRegularSeason20242025!$AA$3:$AA$1315,DataRegularSeason20242025!$B$3:$B$1315, "&lt;=" &amp; $A132, DataRegularSeason20242025!$D$3:$D$1315, AD$1)+SUMIFS(DataRegularSeason20242025!$AB$3:$AB$1315,DataRegularSeason20242025!$B$3:$B$1315, "&lt;=" &amp; $A132, DataRegularSeason20242025!$E$3:$E$1315, AD$1)</f>
        <v>58</v>
      </c>
      <c r="AE132" s="2">
        <f>SUMIFS(DataRegularSeason20242025!$AA$3:$AA$1315,DataRegularSeason20242025!$B$3:$B$1315, "&lt;=" &amp; $A132, DataRegularSeason20242025!$D$3:$D$1315, AE$1)+SUMIFS(DataRegularSeason20242025!$AB$3:$AB$1315,DataRegularSeason20242025!$B$3:$B$1315, "&lt;=" &amp; $A132, DataRegularSeason20242025!$E$3:$E$1315, AE$1)</f>
        <v>68</v>
      </c>
      <c r="AF132" s="2">
        <f>SUMIFS(DataRegularSeason20242025!$AA$3:$AA$1315,DataRegularSeason20242025!$B$3:$B$1315, "&lt;=" &amp; $A132, DataRegularSeason20242025!$D$3:$D$1315, AF$1)+SUMIFS(DataRegularSeason20242025!$AB$3:$AB$1315,DataRegularSeason20242025!$B$3:$B$1315, "&lt;=" &amp; $A132, DataRegularSeason20242025!$E$3:$E$1315, AF$1)</f>
        <v>79</v>
      </c>
      <c r="AG132" s="2">
        <f>SUMIFS(DataRegularSeason20242025!$AA$3:$AA$1315,DataRegularSeason20242025!$B$3:$B$1315, "&lt;=" &amp; $A132, DataRegularSeason20242025!$D$3:$D$1315, AG$1)+SUMIFS(DataRegularSeason20242025!$AB$3:$AB$1315,DataRegularSeason20242025!$B$3:$B$1315, "&lt;=" &amp; $A132, DataRegularSeason20242025!$E$3:$E$1315, AG$1)</f>
        <v>77</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52</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68</v>
      </c>
      <c r="F133" s="2">
        <f>SUMIFS(DataRegularSeason20242025!$AA$3:$AA$1315,DataRegularSeason20242025!$B$3:$B$1315, "&lt;=" &amp; $A133, DataRegularSeason20242025!$D$3:$D$1315, F$1)+SUMIFS(DataRegularSeason20242025!$AB$3:$AB$1315,DataRegularSeason20242025!$B$3:$B$1315, "&lt;=" &amp; $A133, DataRegularSeason20242025!$E$3:$E$1315, F$1)</f>
        <v>59</v>
      </c>
      <c r="G133" s="2">
        <f>SUMIFS(DataRegularSeason20242025!$AA$3:$AA$1315,DataRegularSeason20242025!$B$3:$B$1315, "&lt;=" &amp; $A133, DataRegularSeason20242025!$D$3:$D$1315, G$1)+SUMIFS(DataRegularSeason20242025!$AB$3:$AB$1315,DataRegularSeason20242025!$B$3:$B$1315, "&lt;=" &amp; $A133, DataRegularSeason20242025!$E$3:$E$1315, G$1)</f>
        <v>59</v>
      </c>
      <c r="H133" s="2">
        <f>SUMIFS(DataRegularSeason20242025!$AA$3:$AA$1315,DataRegularSeason20242025!$B$3:$B$1315, "&lt;=" &amp; $A133, DataRegularSeason20242025!$D$3:$D$1315, H$1)+SUMIFS(DataRegularSeason20242025!$AB$3:$AB$1315,DataRegularSeason20242025!$B$3:$B$1315, "&lt;=" &amp; $A133, DataRegularSeason20242025!$E$3:$E$1315, H$1)</f>
        <v>37</v>
      </c>
      <c r="I133" s="2">
        <f>SUMIFS(DataRegularSeason20242025!$AA$3:$AA$1315,DataRegularSeason20242025!$B$3:$B$1315, "&lt;=" &amp; $A133, DataRegularSeason20242025!$D$3:$D$1315, I$1)+SUMIFS(DataRegularSeason20242025!$AB$3:$AB$1315,DataRegularSeason20242025!$B$3:$B$1315, "&lt;=" &amp; $A133, DataRegularSeason20242025!$E$3:$E$1315, I$1)</f>
        <v>64</v>
      </c>
      <c r="J133" s="2">
        <f>SUMIFS(DataRegularSeason20242025!$AA$3:$AA$1315,DataRegularSeason20242025!$B$3:$B$1315, "&lt;=" &amp; $A133, DataRegularSeason20242025!$D$3:$D$1315, J$1)+SUMIFS(DataRegularSeason20242025!$AB$3:$AB$1315,DataRegularSeason20242025!$B$3:$B$1315, "&lt;=" &amp; $A133, DataRegularSeason20242025!$E$3:$E$1315, J$1)</f>
        <v>69</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70</v>
      </c>
      <c r="M133" s="2">
        <f>SUMIFS(DataRegularSeason20242025!$AA$3:$AA$1315,DataRegularSeason20242025!$B$3:$B$1315, "&lt;=" &amp; $A133, DataRegularSeason20242025!$D$3:$D$1315, M$1)+SUMIFS(DataRegularSeason20242025!$AB$3:$AB$1315,DataRegularSeason20242025!$B$3:$B$1315, "&lt;=" &amp; $A133, DataRegularSeason20242025!$E$3:$E$1315, M$1)</f>
        <v>67</v>
      </c>
      <c r="N133" s="2">
        <f>SUMIFS(DataRegularSeason20242025!$AA$3:$AA$1315,DataRegularSeason20242025!$B$3:$B$1315, "&lt;=" &amp; $A133, DataRegularSeason20242025!$D$3:$D$1315, N$1)+SUMIFS(DataRegularSeason20242025!$AB$3:$AB$1315,DataRegularSeason20242025!$B$3:$B$1315, "&lt;=" &amp; $A133, DataRegularSeason20242025!$E$3:$E$1315, N$1)</f>
        <v>62</v>
      </c>
      <c r="O133" s="2">
        <f>SUMIFS(DataRegularSeason20242025!$AA$3:$AA$1315,DataRegularSeason20242025!$B$3:$B$1315, "&lt;=" &amp; $A133, DataRegularSeason20242025!$D$3:$D$1315, O$1)+SUMIFS(DataRegularSeason20242025!$AB$3:$AB$1315,DataRegularSeason20242025!$B$3:$B$1315, "&lt;=" &amp; $A133, DataRegularSeason20242025!$E$3:$E$1315, O$1)</f>
        <v>66</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66</v>
      </c>
      <c r="R133" s="2">
        <f>SUMIFS(DataRegularSeason20242025!$AA$3:$AA$1315,DataRegularSeason20242025!$B$3:$B$1315, "&lt;=" &amp; $A133, DataRegularSeason20242025!$D$3:$D$1315, R$1)+SUMIFS(DataRegularSeason20242025!$AB$3:$AB$1315,DataRegularSeason20242025!$B$3:$B$1315, "&lt;=" &amp; $A133, DataRegularSeason20242025!$E$3:$E$1315, R$1)</f>
        <v>43</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54</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53</v>
      </c>
      <c r="W133" s="2">
        <f>SUMIFS(DataRegularSeason20242025!$AA$3:$AA$1315,DataRegularSeason20242025!$B$3:$B$1315, "&lt;=" &amp; $A133, DataRegularSeason20242025!$D$3:$D$1315, W$1)+SUMIFS(DataRegularSeason20242025!$AB$3:$AB$1315,DataRegularSeason20242025!$B$3:$B$1315, "&lt;=" &amp; $A133, DataRegularSeason20242025!$E$3:$E$1315, W$1)</f>
        <v>53</v>
      </c>
      <c r="X133" s="2">
        <f>SUMIFS(DataRegularSeason20242025!$AA$3:$AA$1315,DataRegularSeason20242025!$B$3:$B$1315, "&lt;=" &amp; $A133, DataRegularSeason20242025!$D$3:$D$1315, X$1)+SUMIFS(DataRegularSeason20242025!$AB$3:$AB$1315,DataRegularSeason20242025!$B$3:$B$1315, "&lt;=" &amp; $A133, DataRegularSeason20242025!$E$3:$E$1315, X$1)</f>
        <v>50</v>
      </c>
      <c r="Y133" s="2">
        <f>SUMIFS(DataRegularSeason20242025!$AA$3:$AA$1315,DataRegularSeason20242025!$B$3:$B$1315, "&lt;=" &amp; $A133, DataRegularSeason20242025!$D$3:$D$1315, Y$1)+SUMIFS(DataRegularSeason20242025!$AB$3:$AB$1315,DataRegularSeason20242025!$B$3:$B$1315, "&lt;=" &amp; $A133, DataRegularSeason20242025!$E$3:$E$1315, Y$1)</f>
        <v>36</v>
      </c>
      <c r="Z133" s="2">
        <f>SUMIFS(DataRegularSeason20242025!$AA$3:$AA$1315,DataRegularSeason20242025!$B$3:$B$1315, "&lt;=" &amp; $A133, DataRegularSeason20242025!$D$3:$D$1315, Z$1)+SUMIFS(DataRegularSeason20242025!$AB$3:$AB$1315,DataRegularSeason20242025!$B$3:$B$1315, "&lt;=" &amp; $A133, DataRegularSeason20242025!$E$3:$E$1315, Z$1)</f>
        <v>53</v>
      </c>
      <c r="AA133" s="2">
        <f>SUMIFS(DataRegularSeason20242025!$AA$3:$AA$1315,DataRegularSeason20242025!$B$3:$B$1315, "&lt;=" &amp; $A133, DataRegularSeason20242025!$D$3:$D$1315, AA$1)+SUMIFS(DataRegularSeason20242025!$AB$3:$AB$1315,DataRegularSeason20242025!$B$3:$B$1315, "&lt;=" &amp; $A133, DataRegularSeason20242025!$E$3:$E$1315, AA$1)</f>
        <v>60</v>
      </c>
      <c r="AB133" s="2">
        <f>SUMIFS(DataRegularSeason20242025!$AA$3:$AA$1315,DataRegularSeason20242025!$B$3:$B$1315, "&lt;=" &amp; $A133, DataRegularSeason20242025!$D$3:$D$1315, AB$1)+SUMIFS(DataRegularSeason20242025!$AB$3:$AB$1315,DataRegularSeason20242025!$B$3:$B$1315, "&lt;=" &amp; $A133, DataRegularSeason20242025!$E$3:$E$1315, AB$1)</f>
        <v>66</v>
      </c>
      <c r="AC133" s="2">
        <f>SUMIFS(DataRegularSeason20242025!$AA$3:$AA$1315,DataRegularSeason20242025!$B$3:$B$1315, "&lt;=" &amp; $A133, DataRegularSeason20242025!$D$3:$D$1315, AC$1)+SUMIFS(DataRegularSeason20242025!$AB$3:$AB$1315,DataRegularSeason20242025!$B$3:$B$1315, "&lt;=" &amp; $A133, DataRegularSeason20242025!$E$3:$E$1315, AC$1)</f>
        <v>53</v>
      </c>
      <c r="AD133" s="2">
        <f>SUMIFS(DataRegularSeason20242025!$AA$3:$AA$1315,DataRegularSeason20242025!$B$3:$B$1315, "&lt;=" &amp; $A133, DataRegularSeason20242025!$D$3:$D$1315, AD$1)+SUMIFS(DataRegularSeason20242025!$AB$3:$AB$1315,DataRegularSeason20242025!$B$3:$B$1315, "&lt;=" &amp; $A133, DataRegularSeason20242025!$E$3:$E$1315, AD$1)</f>
        <v>58</v>
      </c>
      <c r="AE133" s="2">
        <f>SUMIFS(DataRegularSeason20242025!$AA$3:$AA$1315,DataRegularSeason20242025!$B$3:$B$1315, "&lt;=" &amp; $A133, DataRegularSeason20242025!$D$3:$D$1315, AE$1)+SUMIFS(DataRegularSeason20242025!$AB$3:$AB$1315,DataRegularSeason20242025!$B$3:$B$1315, "&lt;=" &amp; $A133, DataRegularSeason20242025!$E$3:$E$1315, AE$1)</f>
        <v>68</v>
      </c>
      <c r="AF133" s="2">
        <f>SUMIFS(DataRegularSeason20242025!$AA$3:$AA$1315,DataRegularSeason20242025!$B$3:$B$1315, "&lt;=" &amp; $A133, DataRegularSeason20242025!$D$3:$D$1315, AF$1)+SUMIFS(DataRegularSeason20242025!$AB$3:$AB$1315,DataRegularSeason20242025!$B$3:$B$1315, "&lt;=" &amp; $A133, DataRegularSeason20242025!$E$3:$E$1315, AF$1)</f>
        <v>79</v>
      </c>
      <c r="AG133" s="2">
        <f>SUMIFS(DataRegularSeason20242025!$AA$3:$AA$1315,DataRegularSeason20242025!$B$3:$B$1315, "&lt;=" &amp; $A133, DataRegularSeason20242025!$D$3:$D$1315, AG$1)+SUMIFS(DataRegularSeason20242025!$AB$3:$AB$1315,DataRegularSeason20242025!$B$3:$B$1315, "&lt;=" &amp; $A133, DataRegularSeason20242025!$E$3:$E$1315, AG$1)</f>
        <v>77</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52</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68</v>
      </c>
      <c r="F134" s="2">
        <f>SUMIFS(DataRegularSeason20242025!$AA$3:$AA$1315,DataRegularSeason20242025!$B$3:$B$1315, "&lt;=" &amp; $A134, DataRegularSeason20242025!$D$3:$D$1315, F$1)+SUMIFS(DataRegularSeason20242025!$AB$3:$AB$1315,DataRegularSeason20242025!$B$3:$B$1315, "&lt;=" &amp; $A134, DataRegularSeason20242025!$E$3:$E$1315, F$1)</f>
        <v>59</v>
      </c>
      <c r="G134" s="2">
        <f>SUMIFS(DataRegularSeason20242025!$AA$3:$AA$1315,DataRegularSeason20242025!$B$3:$B$1315, "&lt;=" &amp; $A134, DataRegularSeason20242025!$D$3:$D$1315, G$1)+SUMIFS(DataRegularSeason20242025!$AB$3:$AB$1315,DataRegularSeason20242025!$B$3:$B$1315, "&lt;=" &amp; $A134, DataRegularSeason20242025!$E$3:$E$1315, G$1)</f>
        <v>59</v>
      </c>
      <c r="H134" s="2">
        <f>SUMIFS(DataRegularSeason20242025!$AA$3:$AA$1315,DataRegularSeason20242025!$B$3:$B$1315, "&lt;=" &amp; $A134, DataRegularSeason20242025!$D$3:$D$1315, H$1)+SUMIFS(DataRegularSeason20242025!$AB$3:$AB$1315,DataRegularSeason20242025!$B$3:$B$1315, "&lt;=" &amp; $A134, DataRegularSeason20242025!$E$3:$E$1315, H$1)</f>
        <v>37</v>
      </c>
      <c r="I134" s="2">
        <f>SUMIFS(DataRegularSeason20242025!$AA$3:$AA$1315,DataRegularSeason20242025!$B$3:$B$1315, "&lt;=" &amp; $A134, DataRegularSeason20242025!$D$3:$D$1315, I$1)+SUMIFS(DataRegularSeason20242025!$AB$3:$AB$1315,DataRegularSeason20242025!$B$3:$B$1315, "&lt;=" &amp; $A134, DataRegularSeason20242025!$E$3:$E$1315, I$1)</f>
        <v>64</v>
      </c>
      <c r="J134" s="2">
        <f>SUMIFS(DataRegularSeason20242025!$AA$3:$AA$1315,DataRegularSeason20242025!$B$3:$B$1315, "&lt;=" &amp; $A134, DataRegularSeason20242025!$D$3:$D$1315, J$1)+SUMIFS(DataRegularSeason20242025!$AB$3:$AB$1315,DataRegularSeason20242025!$B$3:$B$1315, "&lt;=" &amp; $A134, DataRegularSeason20242025!$E$3:$E$1315, J$1)</f>
        <v>69</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70</v>
      </c>
      <c r="M134" s="2">
        <f>SUMIFS(DataRegularSeason20242025!$AA$3:$AA$1315,DataRegularSeason20242025!$B$3:$B$1315, "&lt;=" &amp; $A134, DataRegularSeason20242025!$D$3:$D$1315, M$1)+SUMIFS(DataRegularSeason20242025!$AB$3:$AB$1315,DataRegularSeason20242025!$B$3:$B$1315, "&lt;=" &amp; $A134, DataRegularSeason20242025!$E$3:$E$1315, M$1)</f>
        <v>67</v>
      </c>
      <c r="N134" s="2">
        <f>SUMIFS(DataRegularSeason20242025!$AA$3:$AA$1315,DataRegularSeason20242025!$B$3:$B$1315, "&lt;=" &amp; $A134, DataRegularSeason20242025!$D$3:$D$1315, N$1)+SUMIFS(DataRegularSeason20242025!$AB$3:$AB$1315,DataRegularSeason20242025!$B$3:$B$1315, "&lt;=" &amp; $A134, DataRegularSeason20242025!$E$3:$E$1315, N$1)</f>
        <v>62</v>
      </c>
      <c r="O134" s="2">
        <f>SUMIFS(DataRegularSeason20242025!$AA$3:$AA$1315,DataRegularSeason20242025!$B$3:$B$1315, "&lt;=" &amp; $A134, DataRegularSeason20242025!$D$3:$D$1315, O$1)+SUMIFS(DataRegularSeason20242025!$AB$3:$AB$1315,DataRegularSeason20242025!$B$3:$B$1315, "&lt;=" &amp; $A134, DataRegularSeason20242025!$E$3:$E$1315, O$1)</f>
        <v>66</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66</v>
      </c>
      <c r="R134" s="2">
        <f>SUMIFS(DataRegularSeason20242025!$AA$3:$AA$1315,DataRegularSeason20242025!$B$3:$B$1315, "&lt;=" &amp; $A134, DataRegularSeason20242025!$D$3:$D$1315, R$1)+SUMIFS(DataRegularSeason20242025!$AB$3:$AB$1315,DataRegularSeason20242025!$B$3:$B$1315, "&lt;=" &amp; $A134, DataRegularSeason20242025!$E$3:$E$1315, R$1)</f>
        <v>43</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54</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53</v>
      </c>
      <c r="W134" s="2">
        <f>SUMIFS(DataRegularSeason20242025!$AA$3:$AA$1315,DataRegularSeason20242025!$B$3:$B$1315, "&lt;=" &amp; $A134, DataRegularSeason20242025!$D$3:$D$1315, W$1)+SUMIFS(DataRegularSeason20242025!$AB$3:$AB$1315,DataRegularSeason20242025!$B$3:$B$1315, "&lt;=" &amp; $A134, DataRegularSeason20242025!$E$3:$E$1315, W$1)</f>
        <v>53</v>
      </c>
      <c r="X134" s="2">
        <f>SUMIFS(DataRegularSeason20242025!$AA$3:$AA$1315,DataRegularSeason20242025!$B$3:$B$1315, "&lt;=" &amp; $A134, DataRegularSeason20242025!$D$3:$D$1315, X$1)+SUMIFS(DataRegularSeason20242025!$AB$3:$AB$1315,DataRegularSeason20242025!$B$3:$B$1315, "&lt;=" &amp; $A134, DataRegularSeason20242025!$E$3:$E$1315, X$1)</f>
        <v>50</v>
      </c>
      <c r="Y134" s="2">
        <f>SUMIFS(DataRegularSeason20242025!$AA$3:$AA$1315,DataRegularSeason20242025!$B$3:$B$1315, "&lt;=" &amp; $A134, DataRegularSeason20242025!$D$3:$D$1315, Y$1)+SUMIFS(DataRegularSeason20242025!$AB$3:$AB$1315,DataRegularSeason20242025!$B$3:$B$1315, "&lt;=" &amp; $A134, DataRegularSeason20242025!$E$3:$E$1315, Y$1)</f>
        <v>36</v>
      </c>
      <c r="Z134" s="2">
        <f>SUMIFS(DataRegularSeason20242025!$AA$3:$AA$1315,DataRegularSeason20242025!$B$3:$B$1315, "&lt;=" &amp; $A134, DataRegularSeason20242025!$D$3:$D$1315, Z$1)+SUMIFS(DataRegularSeason20242025!$AB$3:$AB$1315,DataRegularSeason20242025!$B$3:$B$1315, "&lt;=" &amp; $A134, DataRegularSeason20242025!$E$3:$E$1315, Z$1)</f>
        <v>53</v>
      </c>
      <c r="AA134" s="2">
        <f>SUMIFS(DataRegularSeason20242025!$AA$3:$AA$1315,DataRegularSeason20242025!$B$3:$B$1315, "&lt;=" &amp; $A134, DataRegularSeason20242025!$D$3:$D$1315, AA$1)+SUMIFS(DataRegularSeason20242025!$AB$3:$AB$1315,DataRegularSeason20242025!$B$3:$B$1315, "&lt;=" &amp; $A134, DataRegularSeason20242025!$E$3:$E$1315, AA$1)</f>
        <v>60</v>
      </c>
      <c r="AB134" s="2">
        <f>SUMIFS(DataRegularSeason20242025!$AA$3:$AA$1315,DataRegularSeason20242025!$B$3:$B$1315, "&lt;=" &amp; $A134, DataRegularSeason20242025!$D$3:$D$1315, AB$1)+SUMIFS(DataRegularSeason20242025!$AB$3:$AB$1315,DataRegularSeason20242025!$B$3:$B$1315, "&lt;=" &amp; $A134, DataRegularSeason20242025!$E$3:$E$1315, AB$1)</f>
        <v>66</v>
      </c>
      <c r="AC134" s="2">
        <f>SUMIFS(DataRegularSeason20242025!$AA$3:$AA$1315,DataRegularSeason20242025!$B$3:$B$1315, "&lt;=" &amp; $A134, DataRegularSeason20242025!$D$3:$D$1315, AC$1)+SUMIFS(DataRegularSeason20242025!$AB$3:$AB$1315,DataRegularSeason20242025!$B$3:$B$1315, "&lt;=" &amp; $A134, DataRegularSeason20242025!$E$3:$E$1315, AC$1)</f>
        <v>53</v>
      </c>
      <c r="AD134" s="2">
        <f>SUMIFS(DataRegularSeason20242025!$AA$3:$AA$1315,DataRegularSeason20242025!$B$3:$B$1315, "&lt;=" &amp; $A134, DataRegularSeason20242025!$D$3:$D$1315, AD$1)+SUMIFS(DataRegularSeason20242025!$AB$3:$AB$1315,DataRegularSeason20242025!$B$3:$B$1315, "&lt;=" &amp; $A134, DataRegularSeason20242025!$E$3:$E$1315, AD$1)</f>
        <v>58</v>
      </c>
      <c r="AE134" s="2">
        <f>SUMIFS(DataRegularSeason20242025!$AA$3:$AA$1315,DataRegularSeason20242025!$B$3:$B$1315, "&lt;=" &amp; $A134, DataRegularSeason20242025!$D$3:$D$1315, AE$1)+SUMIFS(DataRegularSeason20242025!$AB$3:$AB$1315,DataRegularSeason20242025!$B$3:$B$1315, "&lt;=" &amp; $A134, DataRegularSeason20242025!$E$3:$E$1315, AE$1)</f>
        <v>68</v>
      </c>
      <c r="AF134" s="2">
        <f>SUMIFS(DataRegularSeason20242025!$AA$3:$AA$1315,DataRegularSeason20242025!$B$3:$B$1315, "&lt;=" &amp; $A134, DataRegularSeason20242025!$D$3:$D$1315, AF$1)+SUMIFS(DataRegularSeason20242025!$AB$3:$AB$1315,DataRegularSeason20242025!$B$3:$B$1315, "&lt;=" &amp; $A134, DataRegularSeason20242025!$E$3:$E$1315, AF$1)</f>
        <v>79</v>
      </c>
      <c r="AG134" s="2">
        <f>SUMIFS(DataRegularSeason20242025!$AA$3:$AA$1315,DataRegularSeason20242025!$B$3:$B$1315, "&lt;=" &amp; $A134, DataRegularSeason20242025!$D$3:$D$1315, AG$1)+SUMIFS(DataRegularSeason20242025!$AB$3:$AB$1315,DataRegularSeason20242025!$B$3:$B$1315, "&lt;=" &amp; $A134, DataRegularSeason20242025!$E$3:$E$1315, AG$1)</f>
        <v>77</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52</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68</v>
      </c>
      <c r="F135" s="2">
        <f>SUMIFS(DataRegularSeason20242025!$AA$3:$AA$1315,DataRegularSeason20242025!$B$3:$B$1315, "&lt;=" &amp; $A135, DataRegularSeason20242025!$D$3:$D$1315, F$1)+SUMIFS(DataRegularSeason20242025!$AB$3:$AB$1315,DataRegularSeason20242025!$B$3:$B$1315, "&lt;=" &amp; $A135, DataRegularSeason20242025!$E$3:$E$1315, F$1)</f>
        <v>59</v>
      </c>
      <c r="G135" s="2">
        <f>SUMIFS(DataRegularSeason20242025!$AA$3:$AA$1315,DataRegularSeason20242025!$B$3:$B$1315, "&lt;=" &amp; $A135, DataRegularSeason20242025!$D$3:$D$1315, G$1)+SUMIFS(DataRegularSeason20242025!$AB$3:$AB$1315,DataRegularSeason20242025!$B$3:$B$1315, "&lt;=" &amp; $A135, DataRegularSeason20242025!$E$3:$E$1315, G$1)</f>
        <v>59</v>
      </c>
      <c r="H135" s="2">
        <f>SUMIFS(DataRegularSeason20242025!$AA$3:$AA$1315,DataRegularSeason20242025!$B$3:$B$1315, "&lt;=" &amp; $A135, DataRegularSeason20242025!$D$3:$D$1315, H$1)+SUMIFS(DataRegularSeason20242025!$AB$3:$AB$1315,DataRegularSeason20242025!$B$3:$B$1315, "&lt;=" &amp; $A135, DataRegularSeason20242025!$E$3:$E$1315, H$1)</f>
        <v>37</v>
      </c>
      <c r="I135" s="2">
        <f>SUMIFS(DataRegularSeason20242025!$AA$3:$AA$1315,DataRegularSeason20242025!$B$3:$B$1315, "&lt;=" &amp; $A135, DataRegularSeason20242025!$D$3:$D$1315, I$1)+SUMIFS(DataRegularSeason20242025!$AB$3:$AB$1315,DataRegularSeason20242025!$B$3:$B$1315, "&lt;=" &amp; $A135, DataRegularSeason20242025!$E$3:$E$1315, I$1)</f>
        <v>64</v>
      </c>
      <c r="J135" s="2">
        <f>SUMIFS(DataRegularSeason20242025!$AA$3:$AA$1315,DataRegularSeason20242025!$B$3:$B$1315, "&lt;=" &amp; $A135, DataRegularSeason20242025!$D$3:$D$1315, J$1)+SUMIFS(DataRegularSeason20242025!$AB$3:$AB$1315,DataRegularSeason20242025!$B$3:$B$1315, "&lt;=" &amp; $A135, DataRegularSeason20242025!$E$3:$E$1315, J$1)</f>
        <v>69</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70</v>
      </c>
      <c r="M135" s="2">
        <f>SUMIFS(DataRegularSeason20242025!$AA$3:$AA$1315,DataRegularSeason20242025!$B$3:$B$1315, "&lt;=" &amp; $A135, DataRegularSeason20242025!$D$3:$D$1315, M$1)+SUMIFS(DataRegularSeason20242025!$AB$3:$AB$1315,DataRegularSeason20242025!$B$3:$B$1315, "&lt;=" &amp; $A135, DataRegularSeason20242025!$E$3:$E$1315, M$1)</f>
        <v>67</v>
      </c>
      <c r="N135" s="2">
        <f>SUMIFS(DataRegularSeason20242025!$AA$3:$AA$1315,DataRegularSeason20242025!$B$3:$B$1315, "&lt;=" &amp; $A135, DataRegularSeason20242025!$D$3:$D$1315, N$1)+SUMIFS(DataRegularSeason20242025!$AB$3:$AB$1315,DataRegularSeason20242025!$B$3:$B$1315, "&lt;=" &amp; $A135, DataRegularSeason20242025!$E$3:$E$1315, N$1)</f>
        <v>62</v>
      </c>
      <c r="O135" s="2">
        <f>SUMIFS(DataRegularSeason20242025!$AA$3:$AA$1315,DataRegularSeason20242025!$B$3:$B$1315, "&lt;=" &amp; $A135, DataRegularSeason20242025!$D$3:$D$1315, O$1)+SUMIFS(DataRegularSeason20242025!$AB$3:$AB$1315,DataRegularSeason20242025!$B$3:$B$1315, "&lt;=" &amp; $A135, DataRegularSeason20242025!$E$3:$E$1315, O$1)</f>
        <v>66</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66</v>
      </c>
      <c r="R135" s="2">
        <f>SUMIFS(DataRegularSeason20242025!$AA$3:$AA$1315,DataRegularSeason20242025!$B$3:$B$1315, "&lt;=" &amp; $A135, DataRegularSeason20242025!$D$3:$D$1315, R$1)+SUMIFS(DataRegularSeason20242025!$AB$3:$AB$1315,DataRegularSeason20242025!$B$3:$B$1315, "&lt;=" &amp; $A135, DataRegularSeason20242025!$E$3:$E$1315, R$1)</f>
        <v>43</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54</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53</v>
      </c>
      <c r="W135" s="2">
        <f>SUMIFS(DataRegularSeason20242025!$AA$3:$AA$1315,DataRegularSeason20242025!$B$3:$B$1315, "&lt;=" &amp; $A135, DataRegularSeason20242025!$D$3:$D$1315, W$1)+SUMIFS(DataRegularSeason20242025!$AB$3:$AB$1315,DataRegularSeason20242025!$B$3:$B$1315, "&lt;=" &amp; $A135, DataRegularSeason20242025!$E$3:$E$1315, W$1)</f>
        <v>53</v>
      </c>
      <c r="X135" s="2">
        <f>SUMIFS(DataRegularSeason20242025!$AA$3:$AA$1315,DataRegularSeason20242025!$B$3:$B$1315, "&lt;=" &amp; $A135, DataRegularSeason20242025!$D$3:$D$1315, X$1)+SUMIFS(DataRegularSeason20242025!$AB$3:$AB$1315,DataRegularSeason20242025!$B$3:$B$1315, "&lt;=" &amp; $A135, DataRegularSeason20242025!$E$3:$E$1315, X$1)</f>
        <v>50</v>
      </c>
      <c r="Y135" s="2">
        <f>SUMIFS(DataRegularSeason20242025!$AA$3:$AA$1315,DataRegularSeason20242025!$B$3:$B$1315, "&lt;=" &amp; $A135, DataRegularSeason20242025!$D$3:$D$1315, Y$1)+SUMIFS(DataRegularSeason20242025!$AB$3:$AB$1315,DataRegularSeason20242025!$B$3:$B$1315, "&lt;=" &amp; $A135, DataRegularSeason20242025!$E$3:$E$1315, Y$1)</f>
        <v>36</v>
      </c>
      <c r="Z135" s="2">
        <f>SUMIFS(DataRegularSeason20242025!$AA$3:$AA$1315,DataRegularSeason20242025!$B$3:$B$1315, "&lt;=" &amp; $A135, DataRegularSeason20242025!$D$3:$D$1315, Z$1)+SUMIFS(DataRegularSeason20242025!$AB$3:$AB$1315,DataRegularSeason20242025!$B$3:$B$1315, "&lt;=" &amp; $A135, DataRegularSeason20242025!$E$3:$E$1315, Z$1)</f>
        <v>53</v>
      </c>
      <c r="AA135" s="2">
        <f>SUMIFS(DataRegularSeason20242025!$AA$3:$AA$1315,DataRegularSeason20242025!$B$3:$B$1315, "&lt;=" &amp; $A135, DataRegularSeason20242025!$D$3:$D$1315, AA$1)+SUMIFS(DataRegularSeason20242025!$AB$3:$AB$1315,DataRegularSeason20242025!$B$3:$B$1315, "&lt;=" &amp; $A135, DataRegularSeason20242025!$E$3:$E$1315, AA$1)</f>
        <v>60</v>
      </c>
      <c r="AB135" s="2">
        <f>SUMIFS(DataRegularSeason20242025!$AA$3:$AA$1315,DataRegularSeason20242025!$B$3:$B$1315, "&lt;=" &amp; $A135, DataRegularSeason20242025!$D$3:$D$1315, AB$1)+SUMIFS(DataRegularSeason20242025!$AB$3:$AB$1315,DataRegularSeason20242025!$B$3:$B$1315, "&lt;=" &amp; $A135, DataRegularSeason20242025!$E$3:$E$1315, AB$1)</f>
        <v>66</v>
      </c>
      <c r="AC135" s="2">
        <f>SUMIFS(DataRegularSeason20242025!$AA$3:$AA$1315,DataRegularSeason20242025!$B$3:$B$1315, "&lt;=" &amp; $A135, DataRegularSeason20242025!$D$3:$D$1315, AC$1)+SUMIFS(DataRegularSeason20242025!$AB$3:$AB$1315,DataRegularSeason20242025!$B$3:$B$1315, "&lt;=" &amp; $A135, DataRegularSeason20242025!$E$3:$E$1315, AC$1)</f>
        <v>53</v>
      </c>
      <c r="AD135" s="2">
        <f>SUMIFS(DataRegularSeason20242025!$AA$3:$AA$1315,DataRegularSeason20242025!$B$3:$B$1315, "&lt;=" &amp; $A135, DataRegularSeason20242025!$D$3:$D$1315, AD$1)+SUMIFS(DataRegularSeason20242025!$AB$3:$AB$1315,DataRegularSeason20242025!$B$3:$B$1315, "&lt;=" &amp; $A135, DataRegularSeason20242025!$E$3:$E$1315, AD$1)</f>
        <v>58</v>
      </c>
      <c r="AE135" s="2">
        <f>SUMIFS(DataRegularSeason20242025!$AA$3:$AA$1315,DataRegularSeason20242025!$B$3:$B$1315, "&lt;=" &amp; $A135, DataRegularSeason20242025!$D$3:$D$1315, AE$1)+SUMIFS(DataRegularSeason20242025!$AB$3:$AB$1315,DataRegularSeason20242025!$B$3:$B$1315, "&lt;=" &amp; $A135, DataRegularSeason20242025!$E$3:$E$1315, AE$1)</f>
        <v>68</v>
      </c>
      <c r="AF135" s="2">
        <f>SUMIFS(DataRegularSeason20242025!$AA$3:$AA$1315,DataRegularSeason20242025!$B$3:$B$1315, "&lt;=" &amp; $A135, DataRegularSeason20242025!$D$3:$D$1315, AF$1)+SUMIFS(DataRegularSeason20242025!$AB$3:$AB$1315,DataRegularSeason20242025!$B$3:$B$1315, "&lt;=" &amp; $A135, DataRegularSeason20242025!$E$3:$E$1315, AF$1)</f>
        <v>79</v>
      </c>
      <c r="AG135" s="2">
        <f>SUMIFS(DataRegularSeason20242025!$AA$3:$AA$1315,DataRegularSeason20242025!$B$3:$B$1315, "&lt;=" &amp; $A135, DataRegularSeason20242025!$D$3:$D$1315, AG$1)+SUMIFS(DataRegularSeason20242025!$AB$3:$AB$1315,DataRegularSeason20242025!$B$3:$B$1315, "&lt;=" &amp; $A135, DataRegularSeason20242025!$E$3:$E$1315, AG$1)</f>
        <v>77</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52</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68</v>
      </c>
      <c r="F136" s="2">
        <f>SUMIFS(DataRegularSeason20242025!$AA$3:$AA$1315,DataRegularSeason20242025!$B$3:$B$1315, "&lt;=" &amp; $A136, DataRegularSeason20242025!$D$3:$D$1315, F$1)+SUMIFS(DataRegularSeason20242025!$AB$3:$AB$1315,DataRegularSeason20242025!$B$3:$B$1315, "&lt;=" &amp; $A136, DataRegularSeason20242025!$E$3:$E$1315, F$1)</f>
        <v>59</v>
      </c>
      <c r="G136" s="2">
        <f>SUMIFS(DataRegularSeason20242025!$AA$3:$AA$1315,DataRegularSeason20242025!$B$3:$B$1315, "&lt;=" &amp; $A136, DataRegularSeason20242025!$D$3:$D$1315, G$1)+SUMIFS(DataRegularSeason20242025!$AB$3:$AB$1315,DataRegularSeason20242025!$B$3:$B$1315, "&lt;=" &amp; $A136, DataRegularSeason20242025!$E$3:$E$1315, G$1)</f>
        <v>59</v>
      </c>
      <c r="H136" s="2">
        <f>SUMIFS(DataRegularSeason20242025!$AA$3:$AA$1315,DataRegularSeason20242025!$B$3:$B$1315, "&lt;=" &amp; $A136, DataRegularSeason20242025!$D$3:$D$1315, H$1)+SUMIFS(DataRegularSeason20242025!$AB$3:$AB$1315,DataRegularSeason20242025!$B$3:$B$1315, "&lt;=" &amp; $A136, DataRegularSeason20242025!$E$3:$E$1315, H$1)</f>
        <v>37</v>
      </c>
      <c r="I136" s="2">
        <f>SUMIFS(DataRegularSeason20242025!$AA$3:$AA$1315,DataRegularSeason20242025!$B$3:$B$1315, "&lt;=" &amp; $A136, DataRegularSeason20242025!$D$3:$D$1315, I$1)+SUMIFS(DataRegularSeason20242025!$AB$3:$AB$1315,DataRegularSeason20242025!$B$3:$B$1315, "&lt;=" &amp; $A136, DataRegularSeason20242025!$E$3:$E$1315, I$1)</f>
        <v>64</v>
      </c>
      <c r="J136" s="2">
        <f>SUMIFS(DataRegularSeason20242025!$AA$3:$AA$1315,DataRegularSeason20242025!$B$3:$B$1315, "&lt;=" &amp; $A136, DataRegularSeason20242025!$D$3:$D$1315, J$1)+SUMIFS(DataRegularSeason20242025!$AB$3:$AB$1315,DataRegularSeason20242025!$B$3:$B$1315, "&lt;=" &amp; $A136, DataRegularSeason20242025!$E$3:$E$1315, J$1)</f>
        <v>69</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70</v>
      </c>
      <c r="M136" s="2">
        <f>SUMIFS(DataRegularSeason20242025!$AA$3:$AA$1315,DataRegularSeason20242025!$B$3:$B$1315, "&lt;=" &amp; $A136, DataRegularSeason20242025!$D$3:$D$1315, M$1)+SUMIFS(DataRegularSeason20242025!$AB$3:$AB$1315,DataRegularSeason20242025!$B$3:$B$1315, "&lt;=" &amp; $A136, DataRegularSeason20242025!$E$3:$E$1315, M$1)</f>
        <v>67</v>
      </c>
      <c r="N136" s="2">
        <f>SUMIFS(DataRegularSeason20242025!$AA$3:$AA$1315,DataRegularSeason20242025!$B$3:$B$1315, "&lt;=" &amp; $A136, DataRegularSeason20242025!$D$3:$D$1315, N$1)+SUMIFS(DataRegularSeason20242025!$AB$3:$AB$1315,DataRegularSeason20242025!$B$3:$B$1315, "&lt;=" &amp; $A136, DataRegularSeason20242025!$E$3:$E$1315, N$1)</f>
        <v>62</v>
      </c>
      <c r="O136" s="2">
        <f>SUMIFS(DataRegularSeason20242025!$AA$3:$AA$1315,DataRegularSeason20242025!$B$3:$B$1315, "&lt;=" &amp; $A136, DataRegularSeason20242025!$D$3:$D$1315, O$1)+SUMIFS(DataRegularSeason20242025!$AB$3:$AB$1315,DataRegularSeason20242025!$B$3:$B$1315, "&lt;=" &amp; $A136, DataRegularSeason20242025!$E$3:$E$1315, O$1)</f>
        <v>66</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66</v>
      </c>
      <c r="R136" s="2">
        <f>SUMIFS(DataRegularSeason20242025!$AA$3:$AA$1315,DataRegularSeason20242025!$B$3:$B$1315, "&lt;=" &amp; $A136, DataRegularSeason20242025!$D$3:$D$1315, R$1)+SUMIFS(DataRegularSeason20242025!$AB$3:$AB$1315,DataRegularSeason20242025!$B$3:$B$1315, "&lt;=" &amp; $A136, DataRegularSeason20242025!$E$3:$E$1315, R$1)</f>
        <v>43</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54</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53</v>
      </c>
      <c r="W136" s="2">
        <f>SUMIFS(DataRegularSeason20242025!$AA$3:$AA$1315,DataRegularSeason20242025!$B$3:$B$1315, "&lt;=" &amp; $A136, DataRegularSeason20242025!$D$3:$D$1315, W$1)+SUMIFS(DataRegularSeason20242025!$AB$3:$AB$1315,DataRegularSeason20242025!$B$3:$B$1315, "&lt;=" &amp; $A136, DataRegularSeason20242025!$E$3:$E$1315, W$1)</f>
        <v>53</v>
      </c>
      <c r="X136" s="2">
        <f>SUMIFS(DataRegularSeason20242025!$AA$3:$AA$1315,DataRegularSeason20242025!$B$3:$B$1315, "&lt;=" &amp; $A136, DataRegularSeason20242025!$D$3:$D$1315, X$1)+SUMIFS(DataRegularSeason20242025!$AB$3:$AB$1315,DataRegularSeason20242025!$B$3:$B$1315, "&lt;=" &amp; $A136, DataRegularSeason20242025!$E$3:$E$1315, X$1)</f>
        <v>50</v>
      </c>
      <c r="Y136" s="2">
        <f>SUMIFS(DataRegularSeason20242025!$AA$3:$AA$1315,DataRegularSeason20242025!$B$3:$B$1315, "&lt;=" &amp; $A136, DataRegularSeason20242025!$D$3:$D$1315, Y$1)+SUMIFS(DataRegularSeason20242025!$AB$3:$AB$1315,DataRegularSeason20242025!$B$3:$B$1315, "&lt;=" &amp; $A136, DataRegularSeason20242025!$E$3:$E$1315, Y$1)</f>
        <v>36</v>
      </c>
      <c r="Z136" s="2">
        <f>SUMIFS(DataRegularSeason20242025!$AA$3:$AA$1315,DataRegularSeason20242025!$B$3:$B$1315, "&lt;=" &amp; $A136, DataRegularSeason20242025!$D$3:$D$1315, Z$1)+SUMIFS(DataRegularSeason20242025!$AB$3:$AB$1315,DataRegularSeason20242025!$B$3:$B$1315, "&lt;=" &amp; $A136, DataRegularSeason20242025!$E$3:$E$1315, Z$1)</f>
        <v>53</v>
      </c>
      <c r="AA136" s="2">
        <f>SUMIFS(DataRegularSeason20242025!$AA$3:$AA$1315,DataRegularSeason20242025!$B$3:$B$1315, "&lt;=" &amp; $A136, DataRegularSeason20242025!$D$3:$D$1315, AA$1)+SUMIFS(DataRegularSeason20242025!$AB$3:$AB$1315,DataRegularSeason20242025!$B$3:$B$1315, "&lt;=" &amp; $A136, DataRegularSeason20242025!$E$3:$E$1315, AA$1)</f>
        <v>60</v>
      </c>
      <c r="AB136" s="2">
        <f>SUMIFS(DataRegularSeason20242025!$AA$3:$AA$1315,DataRegularSeason20242025!$B$3:$B$1315, "&lt;=" &amp; $A136, DataRegularSeason20242025!$D$3:$D$1315, AB$1)+SUMIFS(DataRegularSeason20242025!$AB$3:$AB$1315,DataRegularSeason20242025!$B$3:$B$1315, "&lt;=" &amp; $A136, DataRegularSeason20242025!$E$3:$E$1315, AB$1)</f>
        <v>66</v>
      </c>
      <c r="AC136" s="2">
        <f>SUMIFS(DataRegularSeason20242025!$AA$3:$AA$1315,DataRegularSeason20242025!$B$3:$B$1315, "&lt;=" &amp; $A136, DataRegularSeason20242025!$D$3:$D$1315, AC$1)+SUMIFS(DataRegularSeason20242025!$AB$3:$AB$1315,DataRegularSeason20242025!$B$3:$B$1315, "&lt;=" &amp; $A136, DataRegularSeason20242025!$E$3:$E$1315, AC$1)</f>
        <v>53</v>
      </c>
      <c r="AD136" s="2">
        <f>SUMIFS(DataRegularSeason20242025!$AA$3:$AA$1315,DataRegularSeason20242025!$B$3:$B$1315, "&lt;=" &amp; $A136, DataRegularSeason20242025!$D$3:$D$1315, AD$1)+SUMIFS(DataRegularSeason20242025!$AB$3:$AB$1315,DataRegularSeason20242025!$B$3:$B$1315, "&lt;=" &amp; $A136, DataRegularSeason20242025!$E$3:$E$1315, AD$1)</f>
        <v>58</v>
      </c>
      <c r="AE136" s="2">
        <f>SUMIFS(DataRegularSeason20242025!$AA$3:$AA$1315,DataRegularSeason20242025!$B$3:$B$1315, "&lt;=" &amp; $A136, DataRegularSeason20242025!$D$3:$D$1315, AE$1)+SUMIFS(DataRegularSeason20242025!$AB$3:$AB$1315,DataRegularSeason20242025!$B$3:$B$1315, "&lt;=" &amp; $A136, DataRegularSeason20242025!$E$3:$E$1315, AE$1)</f>
        <v>68</v>
      </c>
      <c r="AF136" s="2">
        <f>SUMIFS(DataRegularSeason20242025!$AA$3:$AA$1315,DataRegularSeason20242025!$B$3:$B$1315, "&lt;=" &amp; $A136, DataRegularSeason20242025!$D$3:$D$1315, AF$1)+SUMIFS(DataRegularSeason20242025!$AB$3:$AB$1315,DataRegularSeason20242025!$B$3:$B$1315, "&lt;=" &amp; $A136, DataRegularSeason20242025!$E$3:$E$1315, AF$1)</f>
        <v>79</v>
      </c>
      <c r="AG136" s="2">
        <f>SUMIFS(DataRegularSeason20242025!$AA$3:$AA$1315,DataRegularSeason20242025!$B$3:$B$1315, "&lt;=" &amp; $A136, DataRegularSeason20242025!$D$3:$D$1315, AG$1)+SUMIFS(DataRegularSeason20242025!$AB$3:$AB$1315,DataRegularSeason20242025!$B$3:$B$1315, "&lt;=" &amp; $A136, DataRegularSeason20242025!$E$3:$E$1315, AG$1)</f>
        <v>77</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52</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68</v>
      </c>
      <c r="F137" s="2">
        <f>SUMIFS(DataRegularSeason20242025!$AA$3:$AA$1315,DataRegularSeason20242025!$B$3:$B$1315, "&lt;=" &amp; $A137, DataRegularSeason20242025!$D$3:$D$1315, F$1)+SUMIFS(DataRegularSeason20242025!$AB$3:$AB$1315,DataRegularSeason20242025!$B$3:$B$1315, "&lt;=" &amp; $A137, DataRegularSeason20242025!$E$3:$E$1315, F$1)</f>
        <v>59</v>
      </c>
      <c r="G137" s="2">
        <f>SUMIFS(DataRegularSeason20242025!$AA$3:$AA$1315,DataRegularSeason20242025!$B$3:$B$1315, "&lt;=" &amp; $A137, DataRegularSeason20242025!$D$3:$D$1315, G$1)+SUMIFS(DataRegularSeason20242025!$AB$3:$AB$1315,DataRegularSeason20242025!$B$3:$B$1315, "&lt;=" &amp; $A137, DataRegularSeason20242025!$E$3:$E$1315, G$1)</f>
        <v>59</v>
      </c>
      <c r="H137" s="2">
        <f>SUMIFS(DataRegularSeason20242025!$AA$3:$AA$1315,DataRegularSeason20242025!$B$3:$B$1315, "&lt;=" &amp; $A137, DataRegularSeason20242025!$D$3:$D$1315, H$1)+SUMIFS(DataRegularSeason20242025!$AB$3:$AB$1315,DataRegularSeason20242025!$B$3:$B$1315, "&lt;=" &amp; $A137, DataRegularSeason20242025!$E$3:$E$1315, H$1)</f>
        <v>37</v>
      </c>
      <c r="I137" s="2">
        <f>SUMIFS(DataRegularSeason20242025!$AA$3:$AA$1315,DataRegularSeason20242025!$B$3:$B$1315, "&lt;=" &amp; $A137, DataRegularSeason20242025!$D$3:$D$1315, I$1)+SUMIFS(DataRegularSeason20242025!$AB$3:$AB$1315,DataRegularSeason20242025!$B$3:$B$1315, "&lt;=" &amp; $A137, DataRegularSeason20242025!$E$3:$E$1315, I$1)</f>
        <v>64</v>
      </c>
      <c r="J137" s="2">
        <f>SUMIFS(DataRegularSeason20242025!$AA$3:$AA$1315,DataRegularSeason20242025!$B$3:$B$1315, "&lt;=" &amp; $A137, DataRegularSeason20242025!$D$3:$D$1315, J$1)+SUMIFS(DataRegularSeason20242025!$AB$3:$AB$1315,DataRegularSeason20242025!$B$3:$B$1315, "&lt;=" &amp; $A137, DataRegularSeason20242025!$E$3:$E$1315, J$1)</f>
        <v>69</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70</v>
      </c>
      <c r="M137" s="2">
        <f>SUMIFS(DataRegularSeason20242025!$AA$3:$AA$1315,DataRegularSeason20242025!$B$3:$B$1315, "&lt;=" &amp; $A137, DataRegularSeason20242025!$D$3:$D$1315, M$1)+SUMIFS(DataRegularSeason20242025!$AB$3:$AB$1315,DataRegularSeason20242025!$B$3:$B$1315, "&lt;=" &amp; $A137, DataRegularSeason20242025!$E$3:$E$1315, M$1)</f>
        <v>67</v>
      </c>
      <c r="N137" s="2">
        <f>SUMIFS(DataRegularSeason20242025!$AA$3:$AA$1315,DataRegularSeason20242025!$B$3:$B$1315, "&lt;=" &amp; $A137, DataRegularSeason20242025!$D$3:$D$1315, N$1)+SUMIFS(DataRegularSeason20242025!$AB$3:$AB$1315,DataRegularSeason20242025!$B$3:$B$1315, "&lt;=" &amp; $A137, DataRegularSeason20242025!$E$3:$E$1315, N$1)</f>
        <v>62</v>
      </c>
      <c r="O137" s="2">
        <f>SUMIFS(DataRegularSeason20242025!$AA$3:$AA$1315,DataRegularSeason20242025!$B$3:$B$1315, "&lt;=" &amp; $A137, DataRegularSeason20242025!$D$3:$D$1315, O$1)+SUMIFS(DataRegularSeason20242025!$AB$3:$AB$1315,DataRegularSeason20242025!$B$3:$B$1315, "&lt;=" &amp; $A137, DataRegularSeason20242025!$E$3:$E$1315, O$1)</f>
        <v>66</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66</v>
      </c>
      <c r="R137" s="2">
        <f>SUMIFS(DataRegularSeason20242025!$AA$3:$AA$1315,DataRegularSeason20242025!$B$3:$B$1315, "&lt;=" &amp; $A137, DataRegularSeason20242025!$D$3:$D$1315, R$1)+SUMIFS(DataRegularSeason20242025!$AB$3:$AB$1315,DataRegularSeason20242025!$B$3:$B$1315, "&lt;=" &amp; $A137, DataRegularSeason20242025!$E$3:$E$1315, R$1)</f>
        <v>43</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54</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53</v>
      </c>
      <c r="W137" s="2">
        <f>SUMIFS(DataRegularSeason20242025!$AA$3:$AA$1315,DataRegularSeason20242025!$B$3:$B$1315, "&lt;=" &amp; $A137, DataRegularSeason20242025!$D$3:$D$1315, W$1)+SUMIFS(DataRegularSeason20242025!$AB$3:$AB$1315,DataRegularSeason20242025!$B$3:$B$1315, "&lt;=" &amp; $A137, DataRegularSeason20242025!$E$3:$E$1315, W$1)</f>
        <v>53</v>
      </c>
      <c r="X137" s="2">
        <f>SUMIFS(DataRegularSeason20242025!$AA$3:$AA$1315,DataRegularSeason20242025!$B$3:$B$1315, "&lt;=" &amp; $A137, DataRegularSeason20242025!$D$3:$D$1315, X$1)+SUMIFS(DataRegularSeason20242025!$AB$3:$AB$1315,DataRegularSeason20242025!$B$3:$B$1315, "&lt;=" &amp; $A137, DataRegularSeason20242025!$E$3:$E$1315, X$1)</f>
        <v>50</v>
      </c>
      <c r="Y137" s="2">
        <f>SUMIFS(DataRegularSeason20242025!$AA$3:$AA$1315,DataRegularSeason20242025!$B$3:$B$1315, "&lt;=" &amp; $A137, DataRegularSeason20242025!$D$3:$D$1315, Y$1)+SUMIFS(DataRegularSeason20242025!$AB$3:$AB$1315,DataRegularSeason20242025!$B$3:$B$1315, "&lt;=" &amp; $A137, DataRegularSeason20242025!$E$3:$E$1315, Y$1)</f>
        <v>36</v>
      </c>
      <c r="Z137" s="2">
        <f>SUMIFS(DataRegularSeason20242025!$AA$3:$AA$1315,DataRegularSeason20242025!$B$3:$B$1315, "&lt;=" &amp; $A137, DataRegularSeason20242025!$D$3:$D$1315, Z$1)+SUMIFS(DataRegularSeason20242025!$AB$3:$AB$1315,DataRegularSeason20242025!$B$3:$B$1315, "&lt;=" &amp; $A137, DataRegularSeason20242025!$E$3:$E$1315, Z$1)</f>
        <v>53</v>
      </c>
      <c r="AA137" s="2">
        <f>SUMIFS(DataRegularSeason20242025!$AA$3:$AA$1315,DataRegularSeason20242025!$B$3:$B$1315, "&lt;=" &amp; $A137, DataRegularSeason20242025!$D$3:$D$1315, AA$1)+SUMIFS(DataRegularSeason20242025!$AB$3:$AB$1315,DataRegularSeason20242025!$B$3:$B$1315, "&lt;=" &amp; $A137, DataRegularSeason20242025!$E$3:$E$1315, AA$1)</f>
        <v>60</v>
      </c>
      <c r="AB137" s="2">
        <f>SUMIFS(DataRegularSeason20242025!$AA$3:$AA$1315,DataRegularSeason20242025!$B$3:$B$1315, "&lt;=" &amp; $A137, DataRegularSeason20242025!$D$3:$D$1315, AB$1)+SUMIFS(DataRegularSeason20242025!$AB$3:$AB$1315,DataRegularSeason20242025!$B$3:$B$1315, "&lt;=" &amp; $A137, DataRegularSeason20242025!$E$3:$E$1315, AB$1)</f>
        <v>66</v>
      </c>
      <c r="AC137" s="2">
        <f>SUMIFS(DataRegularSeason20242025!$AA$3:$AA$1315,DataRegularSeason20242025!$B$3:$B$1315, "&lt;=" &amp; $A137, DataRegularSeason20242025!$D$3:$D$1315, AC$1)+SUMIFS(DataRegularSeason20242025!$AB$3:$AB$1315,DataRegularSeason20242025!$B$3:$B$1315, "&lt;=" &amp; $A137, DataRegularSeason20242025!$E$3:$E$1315, AC$1)</f>
        <v>53</v>
      </c>
      <c r="AD137" s="2">
        <f>SUMIFS(DataRegularSeason20242025!$AA$3:$AA$1315,DataRegularSeason20242025!$B$3:$B$1315, "&lt;=" &amp; $A137, DataRegularSeason20242025!$D$3:$D$1315, AD$1)+SUMIFS(DataRegularSeason20242025!$AB$3:$AB$1315,DataRegularSeason20242025!$B$3:$B$1315, "&lt;=" &amp; $A137, DataRegularSeason20242025!$E$3:$E$1315, AD$1)</f>
        <v>58</v>
      </c>
      <c r="AE137" s="2">
        <f>SUMIFS(DataRegularSeason20242025!$AA$3:$AA$1315,DataRegularSeason20242025!$B$3:$B$1315, "&lt;=" &amp; $A137, DataRegularSeason20242025!$D$3:$D$1315, AE$1)+SUMIFS(DataRegularSeason20242025!$AB$3:$AB$1315,DataRegularSeason20242025!$B$3:$B$1315, "&lt;=" &amp; $A137, DataRegularSeason20242025!$E$3:$E$1315, AE$1)</f>
        <v>68</v>
      </c>
      <c r="AF137" s="2">
        <f>SUMIFS(DataRegularSeason20242025!$AA$3:$AA$1315,DataRegularSeason20242025!$B$3:$B$1315, "&lt;=" &amp; $A137, DataRegularSeason20242025!$D$3:$D$1315, AF$1)+SUMIFS(DataRegularSeason20242025!$AB$3:$AB$1315,DataRegularSeason20242025!$B$3:$B$1315, "&lt;=" &amp; $A137, DataRegularSeason20242025!$E$3:$E$1315, AF$1)</f>
        <v>79</v>
      </c>
      <c r="AG137" s="2">
        <f>SUMIFS(DataRegularSeason20242025!$AA$3:$AA$1315,DataRegularSeason20242025!$B$3:$B$1315, "&lt;=" &amp; $A137, DataRegularSeason20242025!$D$3:$D$1315, AG$1)+SUMIFS(DataRegularSeason20242025!$AB$3:$AB$1315,DataRegularSeason20242025!$B$3:$B$1315, "&lt;=" &amp; $A137, DataRegularSeason20242025!$E$3:$E$1315, AG$1)</f>
        <v>77</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52</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68</v>
      </c>
      <c r="F138" s="2">
        <f>SUMIFS(DataRegularSeason20242025!$AA$3:$AA$1315,DataRegularSeason20242025!$B$3:$B$1315, "&lt;=" &amp; $A138, DataRegularSeason20242025!$D$3:$D$1315, F$1)+SUMIFS(DataRegularSeason20242025!$AB$3:$AB$1315,DataRegularSeason20242025!$B$3:$B$1315, "&lt;=" &amp; $A138, DataRegularSeason20242025!$E$3:$E$1315, F$1)</f>
        <v>59</v>
      </c>
      <c r="G138" s="2">
        <f>SUMIFS(DataRegularSeason20242025!$AA$3:$AA$1315,DataRegularSeason20242025!$B$3:$B$1315, "&lt;=" &amp; $A138, DataRegularSeason20242025!$D$3:$D$1315, G$1)+SUMIFS(DataRegularSeason20242025!$AB$3:$AB$1315,DataRegularSeason20242025!$B$3:$B$1315, "&lt;=" &amp; $A138, DataRegularSeason20242025!$E$3:$E$1315, G$1)</f>
        <v>59</v>
      </c>
      <c r="H138" s="2">
        <f>SUMIFS(DataRegularSeason20242025!$AA$3:$AA$1315,DataRegularSeason20242025!$B$3:$B$1315, "&lt;=" &amp; $A138, DataRegularSeason20242025!$D$3:$D$1315, H$1)+SUMIFS(DataRegularSeason20242025!$AB$3:$AB$1315,DataRegularSeason20242025!$B$3:$B$1315, "&lt;=" &amp; $A138, DataRegularSeason20242025!$E$3:$E$1315, H$1)</f>
        <v>37</v>
      </c>
      <c r="I138" s="2">
        <f>SUMIFS(DataRegularSeason20242025!$AA$3:$AA$1315,DataRegularSeason20242025!$B$3:$B$1315, "&lt;=" &amp; $A138, DataRegularSeason20242025!$D$3:$D$1315, I$1)+SUMIFS(DataRegularSeason20242025!$AB$3:$AB$1315,DataRegularSeason20242025!$B$3:$B$1315, "&lt;=" &amp; $A138, DataRegularSeason20242025!$E$3:$E$1315, I$1)</f>
        <v>64</v>
      </c>
      <c r="J138" s="2">
        <f>SUMIFS(DataRegularSeason20242025!$AA$3:$AA$1315,DataRegularSeason20242025!$B$3:$B$1315, "&lt;=" &amp; $A138, DataRegularSeason20242025!$D$3:$D$1315, J$1)+SUMIFS(DataRegularSeason20242025!$AB$3:$AB$1315,DataRegularSeason20242025!$B$3:$B$1315, "&lt;=" &amp; $A138, DataRegularSeason20242025!$E$3:$E$1315, J$1)</f>
        <v>69</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70</v>
      </c>
      <c r="M138" s="2">
        <f>SUMIFS(DataRegularSeason20242025!$AA$3:$AA$1315,DataRegularSeason20242025!$B$3:$B$1315, "&lt;=" &amp; $A138, DataRegularSeason20242025!$D$3:$D$1315, M$1)+SUMIFS(DataRegularSeason20242025!$AB$3:$AB$1315,DataRegularSeason20242025!$B$3:$B$1315, "&lt;=" &amp; $A138, DataRegularSeason20242025!$E$3:$E$1315, M$1)</f>
        <v>67</v>
      </c>
      <c r="N138" s="2">
        <f>SUMIFS(DataRegularSeason20242025!$AA$3:$AA$1315,DataRegularSeason20242025!$B$3:$B$1315, "&lt;=" &amp; $A138, DataRegularSeason20242025!$D$3:$D$1315, N$1)+SUMIFS(DataRegularSeason20242025!$AB$3:$AB$1315,DataRegularSeason20242025!$B$3:$B$1315, "&lt;=" &amp; $A138, DataRegularSeason20242025!$E$3:$E$1315, N$1)</f>
        <v>62</v>
      </c>
      <c r="O138" s="2">
        <f>SUMIFS(DataRegularSeason20242025!$AA$3:$AA$1315,DataRegularSeason20242025!$B$3:$B$1315, "&lt;=" &amp; $A138, DataRegularSeason20242025!$D$3:$D$1315, O$1)+SUMIFS(DataRegularSeason20242025!$AB$3:$AB$1315,DataRegularSeason20242025!$B$3:$B$1315, "&lt;=" &amp; $A138, DataRegularSeason20242025!$E$3:$E$1315, O$1)</f>
        <v>66</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66</v>
      </c>
      <c r="R138" s="2">
        <f>SUMIFS(DataRegularSeason20242025!$AA$3:$AA$1315,DataRegularSeason20242025!$B$3:$B$1315, "&lt;=" &amp; $A138, DataRegularSeason20242025!$D$3:$D$1315, R$1)+SUMIFS(DataRegularSeason20242025!$AB$3:$AB$1315,DataRegularSeason20242025!$B$3:$B$1315, "&lt;=" &amp; $A138, DataRegularSeason20242025!$E$3:$E$1315, R$1)</f>
        <v>43</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54</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53</v>
      </c>
      <c r="W138" s="2">
        <f>SUMIFS(DataRegularSeason20242025!$AA$3:$AA$1315,DataRegularSeason20242025!$B$3:$B$1315, "&lt;=" &amp; $A138, DataRegularSeason20242025!$D$3:$D$1315, W$1)+SUMIFS(DataRegularSeason20242025!$AB$3:$AB$1315,DataRegularSeason20242025!$B$3:$B$1315, "&lt;=" &amp; $A138, DataRegularSeason20242025!$E$3:$E$1315, W$1)</f>
        <v>53</v>
      </c>
      <c r="X138" s="2">
        <f>SUMIFS(DataRegularSeason20242025!$AA$3:$AA$1315,DataRegularSeason20242025!$B$3:$B$1315, "&lt;=" &amp; $A138, DataRegularSeason20242025!$D$3:$D$1315, X$1)+SUMIFS(DataRegularSeason20242025!$AB$3:$AB$1315,DataRegularSeason20242025!$B$3:$B$1315, "&lt;=" &amp; $A138, DataRegularSeason20242025!$E$3:$E$1315, X$1)</f>
        <v>50</v>
      </c>
      <c r="Y138" s="2">
        <f>SUMIFS(DataRegularSeason20242025!$AA$3:$AA$1315,DataRegularSeason20242025!$B$3:$B$1315, "&lt;=" &amp; $A138, DataRegularSeason20242025!$D$3:$D$1315, Y$1)+SUMIFS(DataRegularSeason20242025!$AB$3:$AB$1315,DataRegularSeason20242025!$B$3:$B$1315, "&lt;=" &amp; $A138, DataRegularSeason20242025!$E$3:$E$1315, Y$1)</f>
        <v>36</v>
      </c>
      <c r="Z138" s="2">
        <f>SUMIFS(DataRegularSeason20242025!$AA$3:$AA$1315,DataRegularSeason20242025!$B$3:$B$1315, "&lt;=" &amp; $A138, DataRegularSeason20242025!$D$3:$D$1315, Z$1)+SUMIFS(DataRegularSeason20242025!$AB$3:$AB$1315,DataRegularSeason20242025!$B$3:$B$1315, "&lt;=" &amp; $A138, DataRegularSeason20242025!$E$3:$E$1315, Z$1)</f>
        <v>53</v>
      </c>
      <c r="AA138" s="2">
        <f>SUMIFS(DataRegularSeason20242025!$AA$3:$AA$1315,DataRegularSeason20242025!$B$3:$B$1315, "&lt;=" &amp; $A138, DataRegularSeason20242025!$D$3:$D$1315, AA$1)+SUMIFS(DataRegularSeason20242025!$AB$3:$AB$1315,DataRegularSeason20242025!$B$3:$B$1315, "&lt;=" &amp; $A138, DataRegularSeason20242025!$E$3:$E$1315, AA$1)</f>
        <v>60</v>
      </c>
      <c r="AB138" s="2">
        <f>SUMIFS(DataRegularSeason20242025!$AA$3:$AA$1315,DataRegularSeason20242025!$B$3:$B$1315, "&lt;=" &amp; $A138, DataRegularSeason20242025!$D$3:$D$1315, AB$1)+SUMIFS(DataRegularSeason20242025!$AB$3:$AB$1315,DataRegularSeason20242025!$B$3:$B$1315, "&lt;=" &amp; $A138, DataRegularSeason20242025!$E$3:$E$1315, AB$1)</f>
        <v>66</v>
      </c>
      <c r="AC138" s="2">
        <f>SUMIFS(DataRegularSeason20242025!$AA$3:$AA$1315,DataRegularSeason20242025!$B$3:$B$1315, "&lt;=" &amp; $A138, DataRegularSeason20242025!$D$3:$D$1315, AC$1)+SUMIFS(DataRegularSeason20242025!$AB$3:$AB$1315,DataRegularSeason20242025!$B$3:$B$1315, "&lt;=" &amp; $A138, DataRegularSeason20242025!$E$3:$E$1315, AC$1)</f>
        <v>53</v>
      </c>
      <c r="AD138" s="2">
        <f>SUMIFS(DataRegularSeason20242025!$AA$3:$AA$1315,DataRegularSeason20242025!$B$3:$B$1315, "&lt;=" &amp; $A138, DataRegularSeason20242025!$D$3:$D$1315, AD$1)+SUMIFS(DataRegularSeason20242025!$AB$3:$AB$1315,DataRegularSeason20242025!$B$3:$B$1315, "&lt;=" &amp; $A138, DataRegularSeason20242025!$E$3:$E$1315, AD$1)</f>
        <v>58</v>
      </c>
      <c r="AE138" s="2">
        <f>SUMIFS(DataRegularSeason20242025!$AA$3:$AA$1315,DataRegularSeason20242025!$B$3:$B$1315, "&lt;=" &amp; $A138, DataRegularSeason20242025!$D$3:$D$1315, AE$1)+SUMIFS(DataRegularSeason20242025!$AB$3:$AB$1315,DataRegularSeason20242025!$B$3:$B$1315, "&lt;=" &amp; $A138, DataRegularSeason20242025!$E$3:$E$1315, AE$1)</f>
        <v>68</v>
      </c>
      <c r="AF138" s="2">
        <f>SUMIFS(DataRegularSeason20242025!$AA$3:$AA$1315,DataRegularSeason20242025!$B$3:$B$1315, "&lt;=" &amp; $A138, DataRegularSeason20242025!$D$3:$D$1315, AF$1)+SUMIFS(DataRegularSeason20242025!$AB$3:$AB$1315,DataRegularSeason20242025!$B$3:$B$1315, "&lt;=" &amp; $A138, DataRegularSeason20242025!$E$3:$E$1315, AF$1)</f>
        <v>79</v>
      </c>
      <c r="AG138" s="2">
        <f>SUMIFS(DataRegularSeason20242025!$AA$3:$AA$1315,DataRegularSeason20242025!$B$3:$B$1315, "&lt;=" &amp; $A138, DataRegularSeason20242025!$D$3:$D$1315, AG$1)+SUMIFS(DataRegularSeason20242025!$AB$3:$AB$1315,DataRegularSeason20242025!$B$3:$B$1315, "&lt;=" &amp; $A138, DataRegularSeason20242025!$E$3:$E$1315, AG$1)</f>
        <v>77</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52</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68</v>
      </c>
      <c r="F139" s="2">
        <f>SUMIFS(DataRegularSeason20242025!$AA$3:$AA$1315,DataRegularSeason20242025!$B$3:$B$1315, "&lt;=" &amp; $A139, DataRegularSeason20242025!$D$3:$D$1315, F$1)+SUMIFS(DataRegularSeason20242025!$AB$3:$AB$1315,DataRegularSeason20242025!$B$3:$B$1315, "&lt;=" &amp; $A139, DataRegularSeason20242025!$E$3:$E$1315, F$1)</f>
        <v>59</v>
      </c>
      <c r="G139" s="2">
        <f>SUMIFS(DataRegularSeason20242025!$AA$3:$AA$1315,DataRegularSeason20242025!$B$3:$B$1315, "&lt;=" &amp; $A139, DataRegularSeason20242025!$D$3:$D$1315, G$1)+SUMIFS(DataRegularSeason20242025!$AB$3:$AB$1315,DataRegularSeason20242025!$B$3:$B$1315, "&lt;=" &amp; $A139, DataRegularSeason20242025!$E$3:$E$1315, G$1)</f>
        <v>59</v>
      </c>
      <c r="H139" s="2">
        <f>SUMIFS(DataRegularSeason20242025!$AA$3:$AA$1315,DataRegularSeason20242025!$B$3:$B$1315, "&lt;=" &amp; $A139, DataRegularSeason20242025!$D$3:$D$1315, H$1)+SUMIFS(DataRegularSeason20242025!$AB$3:$AB$1315,DataRegularSeason20242025!$B$3:$B$1315, "&lt;=" &amp; $A139, DataRegularSeason20242025!$E$3:$E$1315, H$1)</f>
        <v>37</v>
      </c>
      <c r="I139" s="2">
        <f>SUMIFS(DataRegularSeason20242025!$AA$3:$AA$1315,DataRegularSeason20242025!$B$3:$B$1315, "&lt;=" &amp; $A139, DataRegularSeason20242025!$D$3:$D$1315, I$1)+SUMIFS(DataRegularSeason20242025!$AB$3:$AB$1315,DataRegularSeason20242025!$B$3:$B$1315, "&lt;=" &amp; $A139, DataRegularSeason20242025!$E$3:$E$1315, I$1)</f>
        <v>64</v>
      </c>
      <c r="J139" s="2">
        <f>SUMIFS(DataRegularSeason20242025!$AA$3:$AA$1315,DataRegularSeason20242025!$B$3:$B$1315, "&lt;=" &amp; $A139, DataRegularSeason20242025!$D$3:$D$1315, J$1)+SUMIFS(DataRegularSeason20242025!$AB$3:$AB$1315,DataRegularSeason20242025!$B$3:$B$1315, "&lt;=" &amp; $A139, DataRegularSeason20242025!$E$3:$E$1315, J$1)</f>
        <v>69</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70</v>
      </c>
      <c r="M139" s="2">
        <f>SUMIFS(DataRegularSeason20242025!$AA$3:$AA$1315,DataRegularSeason20242025!$B$3:$B$1315, "&lt;=" &amp; $A139, DataRegularSeason20242025!$D$3:$D$1315, M$1)+SUMIFS(DataRegularSeason20242025!$AB$3:$AB$1315,DataRegularSeason20242025!$B$3:$B$1315, "&lt;=" &amp; $A139, DataRegularSeason20242025!$E$3:$E$1315, M$1)</f>
        <v>67</v>
      </c>
      <c r="N139" s="2">
        <f>SUMIFS(DataRegularSeason20242025!$AA$3:$AA$1315,DataRegularSeason20242025!$B$3:$B$1315, "&lt;=" &amp; $A139, DataRegularSeason20242025!$D$3:$D$1315, N$1)+SUMIFS(DataRegularSeason20242025!$AB$3:$AB$1315,DataRegularSeason20242025!$B$3:$B$1315, "&lt;=" &amp; $A139, DataRegularSeason20242025!$E$3:$E$1315, N$1)</f>
        <v>62</v>
      </c>
      <c r="O139" s="2">
        <f>SUMIFS(DataRegularSeason20242025!$AA$3:$AA$1315,DataRegularSeason20242025!$B$3:$B$1315, "&lt;=" &amp; $A139, DataRegularSeason20242025!$D$3:$D$1315, O$1)+SUMIFS(DataRegularSeason20242025!$AB$3:$AB$1315,DataRegularSeason20242025!$B$3:$B$1315, "&lt;=" &amp; $A139, DataRegularSeason20242025!$E$3:$E$1315, O$1)</f>
        <v>66</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66</v>
      </c>
      <c r="R139" s="2">
        <f>SUMIFS(DataRegularSeason20242025!$AA$3:$AA$1315,DataRegularSeason20242025!$B$3:$B$1315, "&lt;=" &amp; $A139, DataRegularSeason20242025!$D$3:$D$1315, R$1)+SUMIFS(DataRegularSeason20242025!$AB$3:$AB$1315,DataRegularSeason20242025!$B$3:$B$1315, "&lt;=" &amp; $A139, DataRegularSeason20242025!$E$3:$E$1315, R$1)</f>
        <v>43</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54</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53</v>
      </c>
      <c r="W139" s="2">
        <f>SUMIFS(DataRegularSeason20242025!$AA$3:$AA$1315,DataRegularSeason20242025!$B$3:$B$1315, "&lt;=" &amp; $A139, DataRegularSeason20242025!$D$3:$D$1315, W$1)+SUMIFS(DataRegularSeason20242025!$AB$3:$AB$1315,DataRegularSeason20242025!$B$3:$B$1315, "&lt;=" &amp; $A139, DataRegularSeason20242025!$E$3:$E$1315, W$1)</f>
        <v>53</v>
      </c>
      <c r="X139" s="2">
        <f>SUMIFS(DataRegularSeason20242025!$AA$3:$AA$1315,DataRegularSeason20242025!$B$3:$B$1315, "&lt;=" &amp; $A139, DataRegularSeason20242025!$D$3:$D$1315, X$1)+SUMIFS(DataRegularSeason20242025!$AB$3:$AB$1315,DataRegularSeason20242025!$B$3:$B$1315, "&lt;=" &amp; $A139, DataRegularSeason20242025!$E$3:$E$1315, X$1)</f>
        <v>50</v>
      </c>
      <c r="Y139" s="2">
        <f>SUMIFS(DataRegularSeason20242025!$AA$3:$AA$1315,DataRegularSeason20242025!$B$3:$B$1315, "&lt;=" &amp; $A139, DataRegularSeason20242025!$D$3:$D$1315, Y$1)+SUMIFS(DataRegularSeason20242025!$AB$3:$AB$1315,DataRegularSeason20242025!$B$3:$B$1315, "&lt;=" &amp; $A139, DataRegularSeason20242025!$E$3:$E$1315, Y$1)</f>
        <v>36</v>
      </c>
      <c r="Z139" s="2">
        <f>SUMIFS(DataRegularSeason20242025!$AA$3:$AA$1315,DataRegularSeason20242025!$B$3:$B$1315, "&lt;=" &amp; $A139, DataRegularSeason20242025!$D$3:$D$1315, Z$1)+SUMIFS(DataRegularSeason20242025!$AB$3:$AB$1315,DataRegularSeason20242025!$B$3:$B$1315, "&lt;=" &amp; $A139, DataRegularSeason20242025!$E$3:$E$1315, Z$1)</f>
        <v>53</v>
      </c>
      <c r="AA139" s="2">
        <f>SUMIFS(DataRegularSeason20242025!$AA$3:$AA$1315,DataRegularSeason20242025!$B$3:$B$1315, "&lt;=" &amp; $A139, DataRegularSeason20242025!$D$3:$D$1315, AA$1)+SUMIFS(DataRegularSeason20242025!$AB$3:$AB$1315,DataRegularSeason20242025!$B$3:$B$1315, "&lt;=" &amp; $A139, DataRegularSeason20242025!$E$3:$E$1315, AA$1)</f>
        <v>60</v>
      </c>
      <c r="AB139" s="2">
        <f>SUMIFS(DataRegularSeason20242025!$AA$3:$AA$1315,DataRegularSeason20242025!$B$3:$B$1315, "&lt;=" &amp; $A139, DataRegularSeason20242025!$D$3:$D$1315, AB$1)+SUMIFS(DataRegularSeason20242025!$AB$3:$AB$1315,DataRegularSeason20242025!$B$3:$B$1315, "&lt;=" &amp; $A139, DataRegularSeason20242025!$E$3:$E$1315, AB$1)</f>
        <v>66</v>
      </c>
      <c r="AC139" s="2">
        <f>SUMIFS(DataRegularSeason20242025!$AA$3:$AA$1315,DataRegularSeason20242025!$B$3:$B$1315, "&lt;=" &amp; $A139, DataRegularSeason20242025!$D$3:$D$1315, AC$1)+SUMIFS(DataRegularSeason20242025!$AB$3:$AB$1315,DataRegularSeason20242025!$B$3:$B$1315, "&lt;=" &amp; $A139, DataRegularSeason20242025!$E$3:$E$1315, AC$1)</f>
        <v>53</v>
      </c>
      <c r="AD139" s="2">
        <f>SUMIFS(DataRegularSeason20242025!$AA$3:$AA$1315,DataRegularSeason20242025!$B$3:$B$1315, "&lt;=" &amp; $A139, DataRegularSeason20242025!$D$3:$D$1315, AD$1)+SUMIFS(DataRegularSeason20242025!$AB$3:$AB$1315,DataRegularSeason20242025!$B$3:$B$1315, "&lt;=" &amp; $A139, DataRegularSeason20242025!$E$3:$E$1315, AD$1)</f>
        <v>58</v>
      </c>
      <c r="AE139" s="2">
        <f>SUMIFS(DataRegularSeason20242025!$AA$3:$AA$1315,DataRegularSeason20242025!$B$3:$B$1315, "&lt;=" &amp; $A139, DataRegularSeason20242025!$D$3:$D$1315, AE$1)+SUMIFS(DataRegularSeason20242025!$AB$3:$AB$1315,DataRegularSeason20242025!$B$3:$B$1315, "&lt;=" &amp; $A139, DataRegularSeason20242025!$E$3:$E$1315, AE$1)</f>
        <v>68</v>
      </c>
      <c r="AF139" s="2">
        <f>SUMIFS(DataRegularSeason20242025!$AA$3:$AA$1315,DataRegularSeason20242025!$B$3:$B$1315, "&lt;=" &amp; $A139, DataRegularSeason20242025!$D$3:$D$1315, AF$1)+SUMIFS(DataRegularSeason20242025!$AB$3:$AB$1315,DataRegularSeason20242025!$B$3:$B$1315, "&lt;=" &amp; $A139, DataRegularSeason20242025!$E$3:$E$1315, AF$1)</f>
        <v>79</v>
      </c>
      <c r="AG139" s="2">
        <f>SUMIFS(DataRegularSeason20242025!$AA$3:$AA$1315,DataRegularSeason20242025!$B$3:$B$1315, "&lt;=" &amp; $A139, DataRegularSeason20242025!$D$3:$D$1315, AG$1)+SUMIFS(DataRegularSeason20242025!$AB$3:$AB$1315,DataRegularSeason20242025!$B$3:$B$1315, "&lt;=" &amp; $A139, DataRegularSeason20242025!$E$3:$E$1315, AG$1)</f>
        <v>77</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52</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68</v>
      </c>
      <c r="F140" s="2">
        <f>SUMIFS(DataRegularSeason20242025!$AA$3:$AA$1315,DataRegularSeason20242025!$B$3:$B$1315, "&lt;=" &amp; $A140, DataRegularSeason20242025!$D$3:$D$1315, F$1)+SUMIFS(DataRegularSeason20242025!$AB$3:$AB$1315,DataRegularSeason20242025!$B$3:$B$1315, "&lt;=" &amp; $A140, DataRegularSeason20242025!$E$3:$E$1315, F$1)</f>
        <v>59</v>
      </c>
      <c r="G140" s="2">
        <f>SUMIFS(DataRegularSeason20242025!$AA$3:$AA$1315,DataRegularSeason20242025!$B$3:$B$1315, "&lt;=" &amp; $A140, DataRegularSeason20242025!$D$3:$D$1315, G$1)+SUMIFS(DataRegularSeason20242025!$AB$3:$AB$1315,DataRegularSeason20242025!$B$3:$B$1315, "&lt;=" &amp; $A140, DataRegularSeason20242025!$E$3:$E$1315, G$1)</f>
        <v>59</v>
      </c>
      <c r="H140" s="2">
        <f>SUMIFS(DataRegularSeason20242025!$AA$3:$AA$1315,DataRegularSeason20242025!$B$3:$B$1315, "&lt;=" &amp; $A140, DataRegularSeason20242025!$D$3:$D$1315, H$1)+SUMIFS(DataRegularSeason20242025!$AB$3:$AB$1315,DataRegularSeason20242025!$B$3:$B$1315, "&lt;=" &amp; $A140, DataRegularSeason20242025!$E$3:$E$1315, H$1)</f>
        <v>37</v>
      </c>
      <c r="I140" s="2">
        <f>SUMIFS(DataRegularSeason20242025!$AA$3:$AA$1315,DataRegularSeason20242025!$B$3:$B$1315, "&lt;=" &amp; $A140, DataRegularSeason20242025!$D$3:$D$1315, I$1)+SUMIFS(DataRegularSeason20242025!$AB$3:$AB$1315,DataRegularSeason20242025!$B$3:$B$1315, "&lt;=" &amp; $A140, DataRegularSeason20242025!$E$3:$E$1315, I$1)</f>
        <v>64</v>
      </c>
      <c r="J140" s="2">
        <f>SUMIFS(DataRegularSeason20242025!$AA$3:$AA$1315,DataRegularSeason20242025!$B$3:$B$1315, "&lt;=" &amp; $A140, DataRegularSeason20242025!$D$3:$D$1315, J$1)+SUMIFS(DataRegularSeason20242025!$AB$3:$AB$1315,DataRegularSeason20242025!$B$3:$B$1315, "&lt;=" &amp; $A140, DataRegularSeason20242025!$E$3:$E$1315, J$1)</f>
        <v>69</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70</v>
      </c>
      <c r="M140" s="2">
        <f>SUMIFS(DataRegularSeason20242025!$AA$3:$AA$1315,DataRegularSeason20242025!$B$3:$B$1315, "&lt;=" &amp; $A140, DataRegularSeason20242025!$D$3:$D$1315, M$1)+SUMIFS(DataRegularSeason20242025!$AB$3:$AB$1315,DataRegularSeason20242025!$B$3:$B$1315, "&lt;=" &amp; $A140, DataRegularSeason20242025!$E$3:$E$1315, M$1)</f>
        <v>67</v>
      </c>
      <c r="N140" s="2">
        <f>SUMIFS(DataRegularSeason20242025!$AA$3:$AA$1315,DataRegularSeason20242025!$B$3:$B$1315, "&lt;=" &amp; $A140, DataRegularSeason20242025!$D$3:$D$1315, N$1)+SUMIFS(DataRegularSeason20242025!$AB$3:$AB$1315,DataRegularSeason20242025!$B$3:$B$1315, "&lt;=" &amp; $A140, DataRegularSeason20242025!$E$3:$E$1315, N$1)</f>
        <v>62</v>
      </c>
      <c r="O140" s="2">
        <f>SUMIFS(DataRegularSeason20242025!$AA$3:$AA$1315,DataRegularSeason20242025!$B$3:$B$1315, "&lt;=" &amp; $A140, DataRegularSeason20242025!$D$3:$D$1315, O$1)+SUMIFS(DataRegularSeason20242025!$AB$3:$AB$1315,DataRegularSeason20242025!$B$3:$B$1315, "&lt;=" &amp; $A140, DataRegularSeason20242025!$E$3:$E$1315, O$1)</f>
        <v>66</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66</v>
      </c>
      <c r="R140" s="2">
        <f>SUMIFS(DataRegularSeason20242025!$AA$3:$AA$1315,DataRegularSeason20242025!$B$3:$B$1315, "&lt;=" &amp; $A140, DataRegularSeason20242025!$D$3:$D$1315, R$1)+SUMIFS(DataRegularSeason20242025!$AB$3:$AB$1315,DataRegularSeason20242025!$B$3:$B$1315, "&lt;=" &amp; $A140, DataRegularSeason20242025!$E$3:$E$1315, R$1)</f>
        <v>43</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54</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53</v>
      </c>
      <c r="W140" s="2">
        <f>SUMIFS(DataRegularSeason20242025!$AA$3:$AA$1315,DataRegularSeason20242025!$B$3:$B$1315, "&lt;=" &amp; $A140, DataRegularSeason20242025!$D$3:$D$1315, W$1)+SUMIFS(DataRegularSeason20242025!$AB$3:$AB$1315,DataRegularSeason20242025!$B$3:$B$1315, "&lt;=" &amp; $A140, DataRegularSeason20242025!$E$3:$E$1315, W$1)</f>
        <v>53</v>
      </c>
      <c r="X140" s="2">
        <f>SUMIFS(DataRegularSeason20242025!$AA$3:$AA$1315,DataRegularSeason20242025!$B$3:$B$1315, "&lt;=" &amp; $A140, DataRegularSeason20242025!$D$3:$D$1315, X$1)+SUMIFS(DataRegularSeason20242025!$AB$3:$AB$1315,DataRegularSeason20242025!$B$3:$B$1315, "&lt;=" &amp; $A140, DataRegularSeason20242025!$E$3:$E$1315, X$1)</f>
        <v>50</v>
      </c>
      <c r="Y140" s="2">
        <f>SUMIFS(DataRegularSeason20242025!$AA$3:$AA$1315,DataRegularSeason20242025!$B$3:$B$1315, "&lt;=" &amp; $A140, DataRegularSeason20242025!$D$3:$D$1315, Y$1)+SUMIFS(DataRegularSeason20242025!$AB$3:$AB$1315,DataRegularSeason20242025!$B$3:$B$1315, "&lt;=" &amp; $A140, DataRegularSeason20242025!$E$3:$E$1315, Y$1)</f>
        <v>36</v>
      </c>
      <c r="Z140" s="2">
        <f>SUMIFS(DataRegularSeason20242025!$AA$3:$AA$1315,DataRegularSeason20242025!$B$3:$B$1315, "&lt;=" &amp; $A140, DataRegularSeason20242025!$D$3:$D$1315, Z$1)+SUMIFS(DataRegularSeason20242025!$AB$3:$AB$1315,DataRegularSeason20242025!$B$3:$B$1315, "&lt;=" &amp; $A140, DataRegularSeason20242025!$E$3:$E$1315, Z$1)</f>
        <v>53</v>
      </c>
      <c r="AA140" s="2">
        <f>SUMIFS(DataRegularSeason20242025!$AA$3:$AA$1315,DataRegularSeason20242025!$B$3:$B$1315, "&lt;=" &amp; $A140, DataRegularSeason20242025!$D$3:$D$1315, AA$1)+SUMIFS(DataRegularSeason20242025!$AB$3:$AB$1315,DataRegularSeason20242025!$B$3:$B$1315, "&lt;=" &amp; $A140, DataRegularSeason20242025!$E$3:$E$1315, AA$1)</f>
        <v>60</v>
      </c>
      <c r="AB140" s="2">
        <f>SUMIFS(DataRegularSeason20242025!$AA$3:$AA$1315,DataRegularSeason20242025!$B$3:$B$1315, "&lt;=" &amp; $A140, DataRegularSeason20242025!$D$3:$D$1315, AB$1)+SUMIFS(DataRegularSeason20242025!$AB$3:$AB$1315,DataRegularSeason20242025!$B$3:$B$1315, "&lt;=" &amp; $A140, DataRegularSeason20242025!$E$3:$E$1315, AB$1)</f>
        <v>66</v>
      </c>
      <c r="AC140" s="2">
        <f>SUMIFS(DataRegularSeason20242025!$AA$3:$AA$1315,DataRegularSeason20242025!$B$3:$B$1315, "&lt;=" &amp; $A140, DataRegularSeason20242025!$D$3:$D$1315, AC$1)+SUMIFS(DataRegularSeason20242025!$AB$3:$AB$1315,DataRegularSeason20242025!$B$3:$B$1315, "&lt;=" &amp; $A140, DataRegularSeason20242025!$E$3:$E$1315, AC$1)</f>
        <v>53</v>
      </c>
      <c r="AD140" s="2">
        <f>SUMIFS(DataRegularSeason20242025!$AA$3:$AA$1315,DataRegularSeason20242025!$B$3:$B$1315, "&lt;=" &amp; $A140, DataRegularSeason20242025!$D$3:$D$1315, AD$1)+SUMIFS(DataRegularSeason20242025!$AB$3:$AB$1315,DataRegularSeason20242025!$B$3:$B$1315, "&lt;=" &amp; $A140, DataRegularSeason20242025!$E$3:$E$1315, AD$1)</f>
        <v>58</v>
      </c>
      <c r="AE140" s="2">
        <f>SUMIFS(DataRegularSeason20242025!$AA$3:$AA$1315,DataRegularSeason20242025!$B$3:$B$1315, "&lt;=" &amp; $A140, DataRegularSeason20242025!$D$3:$D$1315, AE$1)+SUMIFS(DataRegularSeason20242025!$AB$3:$AB$1315,DataRegularSeason20242025!$B$3:$B$1315, "&lt;=" &amp; $A140, DataRegularSeason20242025!$E$3:$E$1315, AE$1)</f>
        <v>68</v>
      </c>
      <c r="AF140" s="2">
        <f>SUMIFS(DataRegularSeason20242025!$AA$3:$AA$1315,DataRegularSeason20242025!$B$3:$B$1315, "&lt;=" &amp; $A140, DataRegularSeason20242025!$D$3:$D$1315, AF$1)+SUMIFS(DataRegularSeason20242025!$AB$3:$AB$1315,DataRegularSeason20242025!$B$3:$B$1315, "&lt;=" &amp; $A140, DataRegularSeason20242025!$E$3:$E$1315, AF$1)</f>
        <v>79</v>
      </c>
      <c r="AG140" s="2">
        <f>SUMIFS(DataRegularSeason20242025!$AA$3:$AA$1315,DataRegularSeason20242025!$B$3:$B$1315, "&lt;=" &amp; $A140, DataRegularSeason20242025!$D$3:$D$1315, AG$1)+SUMIFS(DataRegularSeason20242025!$AB$3:$AB$1315,DataRegularSeason20242025!$B$3:$B$1315, "&lt;=" &amp; $A140, DataRegularSeason20242025!$E$3:$E$1315, AG$1)</f>
        <v>77</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52</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68</v>
      </c>
      <c r="F141" s="2">
        <f>SUMIFS(DataRegularSeason20242025!$AA$3:$AA$1315,DataRegularSeason20242025!$B$3:$B$1315, "&lt;=" &amp; $A141, DataRegularSeason20242025!$D$3:$D$1315, F$1)+SUMIFS(DataRegularSeason20242025!$AB$3:$AB$1315,DataRegularSeason20242025!$B$3:$B$1315, "&lt;=" &amp; $A141, DataRegularSeason20242025!$E$3:$E$1315, F$1)</f>
        <v>59</v>
      </c>
      <c r="G141" s="2">
        <f>SUMIFS(DataRegularSeason20242025!$AA$3:$AA$1315,DataRegularSeason20242025!$B$3:$B$1315, "&lt;=" &amp; $A141, DataRegularSeason20242025!$D$3:$D$1315, G$1)+SUMIFS(DataRegularSeason20242025!$AB$3:$AB$1315,DataRegularSeason20242025!$B$3:$B$1315, "&lt;=" &amp; $A141, DataRegularSeason20242025!$E$3:$E$1315, G$1)</f>
        <v>59</v>
      </c>
      <c r="H141" s="2">
        <f>SUMIFS(DataRegularSeason20242025!$AA$3:$AA$1315,DataRegularSeason20242025!$B$3:$B$1315, "&lt;=" &amp; $A141, DataRegularSeason20242025!$D$3:$D$1315, H$1)+SUMIFS(DataRegularSeason20242025!$AB$3:$AB$1315,DataRegularSeason20242025!$B$3:$B$1315, "&lt;=" &amp; $A141, DataRegularSeason20242025!$E$3:$E$1315, H$1)</f>
        <v>37</v>
      </c>
      <c r="I141" s="2">
        <f>SUMIFS(DataRegularSeason20242025!$AA$3:$AA$1315,DataRegularSeason20242025!$B$3:$B$1315, "&lt;=" &amp; $A141, DataRegularSeason20242025!$D$3:$D$1315, I$1)+SUMIFS(DataRegularSeason20242025!$AB$3:$AB$1315,DataRegularSeason20242025!$B$3:$B$1315, "&lt;=" &amp; $A141, DataRegularSeason20242025!$E$3:$E$1315, I$1)</f>
        <v>64</v>
      </c>
      <c r="J141" s="2">
        <f>SUMIFS(DataRegularSeason20242025!$AA$3:$AA$1315,DataRegularSeason20242025!$B$3:$B$1315, "&lt;=" &amp; $A141, DataRegularSeason20242025!$D$3:$D$1315, J$1)+SUMIFS(DataRegularSeason20242025!$AB$3:$AB$1315,DataRegularSeason20242025!$B$3:$B$1315, "&lt;=" &amp; $A141, DataRegularSeason20242025!$E$3:$E$1315, J$1)</f>
        <v>69</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70</v>
      </c>
      <c r="M141" s="2">
        <f>SUMIFS(DataRegularSeason20242025!$AA$3:$AA$1315,DataRegularSeason20242025!$B$3:$B$1315, "&lt;=" &amp; $A141, DataRegularSeason20242025!$D$3:$D$1315, M$1)+SUMIFS(DataRegularSeason20242025!$AB$3:$AB$1315,DataRegularSeason20242025!$B$3:$B$1315, "&lt;=" &amp; $A141, DataRegularSeason20242025!$E$3:$E$1315, M$1)</f>
        <v>67</v>
      </c>
      <c r="N141" s="2">
        <f>SUMIFS(DataRegularSeason20242025!$AA$3:$AA$1315,DataRegularSeason20242025!$B$3:$B$1315, "&lt;=" &amp; $A141, DataRegularSeason20242025!$D$3:$D$1315, N$1)+SUMIFS(DataRegularSeason20242025!$AB$3:$AB$1315,DataRegularSeason20242025!$B$3:$B$1315, "&lt;=" &amp; $A141, DataRegularSeason20242025!$E$3:$E$1315, N$1)</f>
        <v>62</v>
      </c>
      <c r="O141" s="2">
        <f>SUMIFS(DataRegularSeason20242025!$AA$3:$AA$1315,DataRegularSeason20242025!$B$3:$B$1315, "&lt;=" &amp; $A141, DataRegularSeason20242025!$D$3:$D$1315, O$1)+SUMIFS(DataRegularSeason20242025!$AB$3:$AB$1315,DataRegularSeason20242025!$B$3:$B$1315, "&lt;=" &amp; $A141, DataRegularSeason20242025!$E$3:$E$1315, O$1)</f>
        <v>66</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66</v>
      </c>
      <c r="R141" s="2">
        <f>SUMIFS(DataRegularSeason20242025!$AA$3:$AA$1315,DataRegularSeason20242025!$B$3:$B$1315, "&lt;=" &amp; $A141, DataRegularSeason20242025!$D$3:$D$1315, R$1)+SUMIFS(DataRegularSeason20242025!$AB$3:$AB$1315,DataRegularSeason20242025!$B$3:$B$1315, "&lt;=" &amp; $A141, DataRegularSeason20242025!$E$3:$E$1315, R$1)</f>
        <v>43</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54</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53</v>
      </c>
      <c r="W141" s="2">
        <f>SUMIFS(DataRegularSeason20242025!$AA$3:$AA$1315,DataRegularSeason20242025!$B$3:$B$1315, "&lt;=" &amp; $A141, DataRegularSeason20242025!$D$3:$D$1315, W$1)+SUMIFS(DataRegularSeason20242025!$AB$3:$AB$1315,DataRegularSeason20242025!$B$3:$B$1315, "&lt;=" &amp; $A141, DataRegularSeason20242025!$E$3:$E$1315, W$1)</f>
        <v>53</v>
      </c>
      <c r="X141" s="2">
        <f>SUMIFS(DataRegularSeason20242025!$AA$3:$AA$1315,DataRegularSeason20242025!$B$3:$B$1315, "&lt;=" &amp; $A141, DataRegularSeason20242025!$D$3:$D$1315, X$1)+SUMIFS(DataRegularSeason20242025!$AB$3:$AB$1315,DataRegularSeason20242025!$B$3:$B$1315, "&lt;=" &amp; $A141, DataRegularSeason20242025!$E$3:$E$1315, X$1)</f>
        <v>50</v>
      </c>
      <c r="Y141" s="2">
        <f>SUMIFS(DataRegularSeason20242025!$AA$3:$AA$1315,DataRegularSeason20242025!$B$3:$B$1315, "&lt;=" &amp; $A141, DataRegularSeason20242025!$D$3:$D$1315, Y$1)+SUMIFS(DataRegularSeason20242025!$AB$3:$AB$1315,DataRegularSeason20242025!$B$3:$B$1315, "&lt;=" &amp; $A141, DataRegularSeason20242025!$E$3:$E$1315, Y$1)</f>
        <v>36</v>
      </c>
      <c r="Z141" s="2">
        <f>SUMIFS(DataRegularSeason20242025!$AA$3:$AA$1315,DataRegularSeason20242025!$B$3:$B$1315, "&lt;=" &amp; $A141, DataRegularSeason20242025!$D$3:$D$1315, Z$1)+SUMIFS(DataRegularSeason20242025!$AB$3:$AB$1315,DataRegularSeason20242025!$B$3:$B$1315, "&lt;=" &amp; $A141, DataRegularSeason20242025!$E$3:$E$1315, Z$1)</f>
        <v>53</v>
      </c>
      <c r="AA141" s="2">
        <f>SUMIFS(DataRegularSeason20242025!$AA$3:$AA$1315,DataRegularSeason20242025!$B$3:$B$1315, "&lt;=" &amp; $A141, DataRegularSeason20242025!$D$3:$D$1315, AA$1)+SUMIFS(DataRegularSeason20242025!$AB$3:$AB$1315,DataRegularSeason20242025!$B$3:$B$1315, "&lt;=" &amp; $A141, DataRegularSeason20242025!$E$3:$E$1315, AA$1)</f>
        <v>60</v>
      </c>
      <c r="AB141" s="2">
        <f>SUMIFS(DataRegularSeason20242025!$AA$3:$AA$1315,DataRegularSeason20242025!$B$3:$B$1315, "&lt;=" &amp; $A141, DataRegularSeason20242025!$D$3:$D$1315, AB$1)+SUMIFS(DataRegularSeason20242025!$AB$3:$AB$1315,DataRegularSeason20242025!$B$3:$B$1315, "&lt;=" &amp; $A141, DataRegularSeason20242025!$E$3:$E$1315, AB$1)</f>
        <v>66</v>
      </c>
      <c r="AC141" s="2">
        <f>SUMIFS(DataRegularSeason20242025!$AA$3:$AA$1315,DataRegularSeason20242025!$B$3:$B$1315, "&lt;=" &amp; $A141, DataRegularSeason20242025!$D$3:$D$1315, AC$1)+SUMIFS(DataRegularSeason20242025!$AB$3:$AB$1315,DataRegularSeason20242025!$B$3:$B$1315, "&lt;=" &amp; $A141, DataRegularSeason20242025!$E$3:$E$1315, AC$1)</f>
        <v>53</v>
      </c>
      <c r="AD141" s="2">
        <f>SUMIFS(DataRegularSeason20242025!$AA$3:$AA$1315,DataRegularSeason20242025!$B$3:$B$1315, "&lt;=" &amp; $A141, DataRegularSeason20242025!$D$3:$D$1315, AD$1)+SUMIFS(DataRegularSeason20242025!$AB$3:$AB$1315,DataRegularSeason20242025!$B$3:$B$1315, "&lt;=" &amp; $A141, DataRegularSeason20242025!$E$3:$E$1315, AD$1)</f>
        <v>58</v>
      </c>
      <c r="AE141" s="2">
        <f>SUMIFS(DataRegularSeason20242025!$AA$3:$AA$1315,DataRegularSeason20242025!$B$3:$B$1315, "&lt;=" &amp; $A141, DataRegularSeason20242025!$D$3:$D$1315, AE$1)+SUMIFS(DataRegularSeason20242025!$AB$3:$AB$1315,DataRegularSeason20242025!$B$3:$B$1315, "&lt;=" &amp; $A141, DataRegularSeason20242025!$E$3:$E$1315, AE$1)</f>
        <v>68</v>
      </c>
      <c r="AF141" s="2">
        <f>SUMIFS(DataRegularSeason20242025!$AA$3:$AA$1315,DataRegularSeason20242025!$B$3:$B$1315, "&lt;=" &amp; $A141, DataRegularSeason20242025!$D$3:$D$1315, AF$1)+SUMIFS(DataRegularSeason20242025!$AB$3:$AB$1315,DataRegularSeason20242025!$B$3:$B$1315, "&lt;=" &amp; $A141, DataRegularSeason20242025!$E$3:$E$1315, AF$1)</f>
        <v>79</v>
      </c>
      <c r="AG141" s="2">
        <f>SUMIFS(DataRegularSeason20242025!$AA$3:$AA$1315,DataRegularSeason20242025!$B$3:$B$1315, "&lt;=" &amp; $A141, DataRegularSeason20242025!$D$3:$D$1315, AG$1)+SUMIFS(DataRegularSeason20242025!$AB$3:$AB$1315,DataRegularSeason20242025!$B$3:$B$1315, "&lt;=" &amp; $A141, DataRegularSeason20242025!$E$3:$E$1315, AG$1)</f>
        <v>77</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52</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68</v>
      </c>
      <c r="F142" s="2">
        <f>SUMIFS(DataRegularSeason20242025!$AA$3:$AA$1315,DataRegularSeason20242025!$B$3:$B$1315, "&lt;=" &amp; $A142, DataRegularSeason20242025!$D$3:$D$1315, F$1)+SUMIFS(DataRegularSeason20242025!$AB$3:$AB$1315,DataRegularSeason20242025!$B$3:$B$1315, "&lt;=" &amp; $A142, DataRegularSeason20242025!$E$3:$E$1315, F$1)</f>
        <v>59</v>
      </c>
      <c r="G142" s="2">
        <f>SUMIFS(DataRegularSeason20242025!$AA$3:$AA$1315,DataRegularSeason20242025!$B$3:$B$1315, "&lt;=" &amp; $A142, DataRegularSeason20242025!$D$3:$D$1315, G$1)+SUMIFS(DataRegularSeason20242025!$AB$3:$AB$1315,DataRegularSeason20242025!$B$3:$B$1315, "&lt;=" &amp; $A142, DataRegularSeason20242025!$E$3:$E$1315, G$1)</f>
        <v>59</v>
      </c>
      <c r="H142" s="2">
        <f>SUMIFS(DataRegularSeason20242025!$AA$3:$AA$1315,DataRegularSeason20242025!$B$3:$B$1315, "&lt;=" &amp; $A142, DataRegularSeason20242025!$D$3:$D$1315, H$1)+SUMIFS(DataRegularSeason20242025!$AB$3:$AB$1315,DataRegularSeason20242025!$B$3:$B$1315, "&lt;=" &amp; $A142, DataRegularSeason20242025!$E$3:$E$1315, H$1)</f>
        <v>37</v>
      </c>
      <c r="I142" s="2">
        <f>SUMIFS(DataRegularSeason20242025!$AA$3:$AA$1315,DataRegularSeason20242025!$B$3:$B$1315, "&lt;=" &amp; $A142, DataRegularSeason20242025!$D$3:$D$1315, I$1)+SUMIFS(DataRegularSeason20242025!$AB$3:$AB$1315,DataRegularSeason20242025!$B$3:$B$1315, "&lt;=" &amp; $A142, DataRegularSeason20242025!$E$3:$E$1315, I$1)</f>
        <v>64</v>
      </c>
      <c r="J142" s="2">
        <f>SUMIFS(DataRegularSeason20242025!$AA$3:$AA$1315,DataRegularSeason20242025!$B$3:$B$1315, "&lt;=" &amp; $A142, DataRegularSeason20242025!$D$3:$D$1315, J$1)+SUMIFS(DataRegularSeason20242025!$AB$3:$AB$1315,DataRegularSeason20242025!$B$3:$B$1315, "&lt;=" &amp; $A142, DataRegularSeason20242025!$E$3:$E$1315, J$1)</f>
        <v>69</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70</v>
      </c>
      <c r="M142" s="2">
        <f>SUMIFS(DataRegularSeason20242025!$AA$3:$AA$1315,DataRegularSeason20242025!$B$3:$B$1315, "&lt;=" &amp; $A142, DataRegularSeason20242025!$D$3:$D$1315, M$1)+SUMIFS(DataRegularSeason20242025!$AB$3:$AB$1315,DataRegularSeason20242025!$B$3:$B$1315, "&lt;=" &amp; $A142, DataRegularSeason20242025!$E$3:$E$1315, M$1)</f>
        <v>67</v>
      </c>
      <c r="N142" s="2">
        <f>SUMIFS(DataRegularSeason20242025!$AA$3:$AA$1315,DataRegularSeason20242025!$B$3:$B$1315, "&lt;=" &amp; $A142, DataRegularSeason20242025!$D$3:$D$1315, N$1)+SUMIFS(DataRegularSeason20242025!$AB$3:$AB$1315,DataRegularSeason20242025!$B$3:$B$1315, "&lt;=" &amp; $A142, DataRegularSeason20242025!$E$3:$E$1315, N$1)</f>
        <v>62</v>
      </c>
      <c r="O142" s="2">
        <f>SUMIFS(DataRegularSeason20242025!$AA$3:$AA$1315,DataRegularSeason20242025!$B$3:$B$1315, "&lt;=" &amp; $A142, DataRegularSeason20242025!$D$3:$D$1315, O$1)+SUMIFS(DataRegularSeason20242025!$AB$3:$AB$1315,DataRegularSeason20242025!$B$3:$B$1315, "&lt;=" &amp; $A142, DataRegularSeason20242025!$E$3:$E$1315, O$1)</f>
        <v>66</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66</v>
      </c>
      <c r="R142" s="2">
        <f>SUMIFS(DataRegularSeason20242025!$AA$3:$AA$1315,DataRegularSeason20242025!$B$3:$B$1315, "&lt;=" &amp; $A142, DataRegularSeason20242025!$D$3:$D$1315, R$1)+SUMIFS(DataRegularSeason20242025!$AB$3:$AB$1315,DataRegularSeason20242025!$B$3:$B$1315, "&lt;=" &amp; $A142, DataRegularSeason20242025!$E$3:$E$1315, R$1)</f>
        <v>43</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54</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53</v>
      </c>
      <c r="W142" s="2">
        <f>SUMIFS(DataRegularSeason20242025!$AA$3:$AA$1315,DataRegularSeason20242025!$B$3:$B$1315, "&lt;=" &amp; $A142, DataRegularSeason20242025!$D$3:$D$1315, W$1)+SUMIFS(DataRegularSeason20242025!$AB$3:$AB$1315,DataRegularSeason20242025!$B$3:$B$1315, "&lt;=" &amp; $A142, DataRegularSeason20242025!$E$3:$E$1315, W$1)</f>
        <v>53</v>
      </c>
      <c r="X142" s="2">
        <f>SUMIFS(DataRegularSeason20242025!$AA$3:$AA$1315,DataRegularSeason20242025!$B$3:$B$1315, "&lt;=" &amp; $A142, DataRegularSeason20242025!$D$3:$D$1315, X$1)+SUMIFS(DataRegularSeason20242025!$AB$3:$AB$1315,DataRegularSeason20242025!$B$3:$B$1315, "&lt;=" &amp; $A142, DataRegularSeason20242025!$E$3:$E$1315, X$1)</f>
        <v>50</v>
      </c>
      <c r="Y142" s="2">
        <f>SUMIFS(DataRegularSeason20242025!$AA$3:$AA$1315,DataRegularSeason20242025!$B$3:$B$1315, "&lt;=" &amp; $A142, DataRegularSeason20242025!$D$3:$D$1315, Y$1)+SUMIFS(DataRegularSeason20242025!$AB$3:$AB$1315,DataRegularSeason20242025!$B$3:$B$1315, "&lt;=" &amp; $A142, DataRegularSeason20242025!$E$3:$E$1315, Y$1)</f>
        <v>36</v>
      </c>
      <c r="Z142" s="2">
        <f>SUMIFS(DataRegularSeason20242025!$AA$3:$AA$1315,DataRegularSeason20242025!$B$3:$B$1315, "&lt;=" &amp; $A142, DataRegularSeason20242025!$D$3:$D$1315, Z$1)+SUMIFS(DataRegularSeason20242025!$AB$3:$AB$1315,DataRegularSeason20242025!$B$3:$B$1315, "&lt;=" &amp; $A142, DataRegularSeason20242025!$E$3:$E$1315, Z$1)</f>
        <v>53</v>
      </c>
      <c r="AA142" s="2">
        <f>SUMIFS(DataRegularSeason20242025!$AA$3:$AA$1315,DataRegularSeason20242025!$B$3:$B$1315, "&lt;=" &amp; $A142, DataRegularSeason20242025!$D$3:$D$1315, AA$1)+SUMIFS(DataRegularSeason20242025!$AB$3:$AB$1315,DataRegularSeason20242025!$B$3:$B$1315, "&lt;=" &amp; $A142, DataRegularSeason20242025!$E$3:$E$1315, AA$1)</f>
        <v>60</v>
      </c>
      <c r="AB142" s="2">
        <f>SUMIFS(DataRegularSeason20242025!$AA$3:$AA$1315,DataRegularSeason20242025!$B$3:$B$1315, "&lt;=" &amp; $A142, DataRegularSeason20242025!$D$3:$D$1315, AB$1)+SUMIFS(DataRegularSeason20242025!$AB$3:$AB$1315,DataRegularSeason20242025!$B$3:$B$1315, "&lt;=" &amp; $A142, DataRegularSeason20242025!$E$3:$E$1315, AB$1)</f>
        <v>66</v>
      </c>
      <c r="AC142" s="2">
        <f>SUMIFS(DataRegularSeason20242025!$AA$3:$AA$1315,DataRegularSeason20242025!$B$3:$B$1315, "&lt;=" &amp; $A142, DataRegularSeason20242025!$D$3:$D$1315, AC$1)+SUMIFS(DataRegularSeason20242025!$AB$3:$AB$1315,DataRegularSeason20242025!$B$3:$B$1315, "&lt;=" &amp; $A142, DataRegularSeason20242025!$E$3:$E$1315, AC$1)</f>
        <v>53</v>
      </c>
      <c r="AD142" s="2">
        <f>SUMIFS(DataRegularSeason20242025!$AA$3:$AA$1315,DataRegularSeason20242025!$B$3:$B$1315, "&lt;=" &amp; $A142, DataRegularSeason20242025!$D$3:$D$1315, AD$1)+SUMIFS(DataRegularSeason20242025!$AB$3:$AB$1315,DataRegularSeason20242025!$B$3:$B$1315, "&lt;=" &amp; $A142, DataRegularSeason20242025!$E$3:$E$1315, AD$1)</f>
        <v>58</v>
      </c>
      <c r="AE142" s="2">
        <f>SUMIFS(DataRegularSeason20242025!$AA$3:$AA$1315,DataRegularSeason20242025!$B$3:$B$1315, "&lt;=" &amp; $A142, DataRegularSeason20242025!$D$3:$D$1315, AE$1)+SUMIFS(DataRegularSeason20242025!$AB$3:$AB$1315,DataRegularSeason20242025!$B$3:$B$1315, "&lt;=" &amp; $A142, DataRegularSeason20242025!$E$3:$E$1315, AE$1)</f>
        <v>68</v>
      </c>
      <c r="AF142" s="2">
        <f>SUMIFS(DataRegularSeason20242025!$AA$3:$AA$1315,DataRegularSeason20242025!$B$3:$B$1315, "&lt;=" &amp; $A142, DataRegularSeason20242025!$D$3:$D$1315, AF$1)+SUMIFS(DataRegularSeason20242025!$AB$3:$AB$1315,DataRegularSeason20242025!$B$3:$B$1315, "&lt;=" &amp; $A142, DataRegularSeason20242025!$E$3:$E$1315, AF$1)</f>
        <v>79</v>
      </c>
      <c r="AG142" s="2">
        <f>SUMIFS(DataRegularSeason20242025!$AA$3:$AA$1315,DataRegularSeason20242025!$B$3:$B$1315, "&lt;=" &amp; $A142, DataRegularSeason20242025!$D$3:$D$1315, AG$1)+SUMIFS(DataRegularSeason20242025!$AB$3:$AB$1315,DataRegularSeason20242025!$B$3:$B$1315, "&lt;=" &amp; $A142, DataRegularSeason20242025!$E$3:$E$1315, AG$1)</f>
        <v>77</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52</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68</v>
      </c>
      <c r="F143" s="2">
        <f>SUMIFS(DataRegularSeason20242025!$AA$3:$AA$1315,DataRegularSeason20242025!$B$3:$B$1315, "&lt;=" &amp; $A143, DataRegularSeason20242025!$D$3:$D$1315, F$1)+SUMIFS(DataRegularSeason20242025!$AB$3:$AB$1315,DataRegularSeason20242025!$B$3:$B$1315, "&lt;=" &amp; $A143, DataRegularSeason20242025!$E$3:$E$1315, F$1)</f>
        <v>59</v>
      </c>
      <c r="G143" s="2">
        <f>SUMIFS(DataRegularSeason20242025!$AA$3:$AA$1315,DataRegularSeason20242025!$B$3:$B$1315, "&lt;=" &amp; $A143, DataRegularSeason20242025!$D$3:$D$1315, G$1)+SUMIFS(DataRegularSeason20242025!$AB$3:$AB$1315,DataRegularSeason20242025!$B$3:$B$1315, "&lt;=" &amp; $A143, DataRegularSeason20242025!$E$3:$E$1315, G$1)</f>
        <v>59</v>
      </c>
      <c r="H143" s="2">
        <f>SUMIFS(DataRegularSeason20242025!$AA$3:$AA$1315,DataRegularSeason20242025!$B$3:$B$1315, "&lt;=" &amp; $A143, DataRegularSeason20242025!$D$3:$D$1315, H$1)+SUMIFS(DataRegularSeason20242025!$AB$3:$AB$1315,DataRegularSeason20242025!$B$3:$B$1315, "&lt;=" &amp; $A143, DataRegularSeason20242025!$E$3:$E$1315, H$1)</f>
        <v>37</v>
      </c>
      <c r="I143" s="2">
        <f>SUMIFS(DataRegularSeason20242025!$AA$3:$AA$1315,DataRegularSeason20242025!$B$3:$B$1315, "&lt;=" &amp; $A143, DataRegularSeason20242025!$D$3:$D$1315, I$1)+SUMIFS(DataRegularSeason20242025!$AB$3:$AB$1315,DataRegularSeason20242025!$B$3:$B$1315, "&lt;=" &amp; $A143, DataRegularSeason20242025!$E$3:$E$1315, I$1)</f>
        <v>64</v>
      </c>
      <c r="J143" s="2">
        <f>SUMIFS(DataRegularSeason20242025!$AA$3:$AA$1315,DataRegularSeason20242025!$B$3:$B$1315, "&lt;=" &amp; $A143, DataRegularSeason20242025!$D$3:$D$1315, J$1)+SUMIFS(DataRegularSeason20242025!$AB$3:$AB$1315,DataRegularSeason20242025!$B$3:$B$1315, "&lt;=" &amp; $A143, DataRegularSeason20242025!$E$3:$E$1315, J$1)</f>
        <v>69</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70</v>
      </c>
      <c r="M143" s="2">
        <f>SUMIFS(DataRegularSeason20242025!$AA$3:$AA$1315,DataRegularSeason20242025!$B$3:$B$1315, "&lt;=" &amp; $A143, DataRegularSeason20242025!$D$3:$D$1315, M$1)+SUMIFS(DataRegularSeason20242025!$AB$3:$AB$1315,DataRegularSeason20242025!$B$3:$B$1315, "&lt;=" &amp; $A143, DataRegularSeason20242025!$E$3:$E$1315, M$1)</f>
        <v>67</v>
      </c>
      <c r="N143" s="2">
        <f>SUMIFS(DataRegularSeason20242025!$AA$3:$AA$1315,DataRegularSeason20242025!$B$3:$B$1315, "&lt;=" &amp; $A143, DataRegularSeason20242025!$D$3:$D$1315, N$1)+SUMIFS(DataRegularSeason20242025!$AB$3:$AB$1315,DataRegularSeason20242025!$B$3:$B$1315, "&lt;=" &amp; $A143, DataRegularSeason20242025!$E$3:$E$1315, N$1)</f>
        <v>62</v>
      </c>
      <c r="O143" s="2">
        <f>SUMIFS(DataRegularSeason20242025!$AA$3:$AA$1315,DataRegularSeason20242025!$B$3:$B$1315, "&lt;=" &amp; $A143, DataRegularSeason20242025!$D$3:$D$1315, O$1)+SUMIFS(DataRegularSeason20242025!$AB$3:$AB$1315,DataRegularSeason20242025!$B$3:$B$1315, "&lt;=" &amp; $A143, DataRegularSeason20242025!$E$3:$E$1315, O$1)</f>
        <v>66</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66</v>
      </c>
      <c r="R143" s="2">
        <f>SUMIFS(DataRegularSeason20242025!$AA$3:$AA$1315,DataRegularSeason20242025!$B$3:$B$1315, "&lt;=" &amp; $A143, DataRegularSeason20242025!$D$3:$D$1315, R$1)+SUMIFS(DataRegularSeason20242025!$AB$3:$AB$1315,DataRegularSeason20242025!$B$3:$B$1315, "&lt;=" &amp; $A143, DataRegularSeason20242025!$E$3:$E$1315, R$1)</f>
        <v>43</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54</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53</v>
      </c>
      <c r="W143" s="2">
        <f>SUMIFS(DataRegularSeason20242025!$AA$3:$AA$1315,DataRegularSeason20242025!$B$3:$B$1315, "&lt;=" &amp; $A143, DataRegularSeason20242025!$D$3:$D$1315, W$1)+SUMIFS(DataRegularSeason20242025!$AB$3:$AB$1315,DataRegularSeason20242025!$B$3:$B$1315, "&lt;=" &amp; $A143, DataRegularSeason20242025!$E$3:$E$1315, W$1)</f>
        <v>53</v>
      </c>
      <c r="X143" s="2">
        <f>SUMIFS(DataRegularSeason20242025!$AA$3:$AA$1315,DataRegularSeason20242025!$B$3:$B$1315, "&lt;=" &amp; $A143, DataRegularSeason20242025!$D$3:$D$1315, X$1)+SUMIFS(DataRegularSeason20242025!$AB$3:$AB$1315,DataRegularSeason20242025!$B$3:$B$1315, "&lt;=" &amp; $A143, DataRegularSeason20242025!$E$3:$E$1315, X$1)</f>
        <v>50</v>
      </c>
      <c r="Y143" s="2">
        <f>SUMIFS(DataRegularSeason20242025!$AA$3:$AA$1315,DataRegularSeason20242025!$B$3:$B$1315, "&lt;=" &amp; $A143, DataRegularSeason20242025!$D$3:$D$1315, Y$1)+SUMIFS(DataRegularSeason20242025!$AB$3:$AB$1315,DataRegularSeason20242025!$B$3:$B$1315, "&lt;=" &amp; $A143, DataRegularSeason20242025!$E$3:$E$1315, Y$1)</f>
        <v>36</v>
      </c>
      <c r="Z143" s="2">
        <f>SUMIFS(DataRegularSeason20242025!$AA$3:$AA$1315,DataRegularSeason20242025!$B$3:$B$1315, "&lt;=" &amp; $A143, DataRegularSeason20242025!$D$3:$D$1315, Z$1)+SUMIFS(DataRegularSeason20242025!$AB$3:$AB$1315,DataRegularSeason20242025!$B$3:$B$1315, "&lt;=" &amp; $A143, DataRegularSeason20242025!$E$3:$E$1315, Z$1)</f>
        <v>53</v>
      </c>
      <c r="AA143" s="2">
        <f>SUMIFS(DataRegularSeason20242025!$AA$3:$AA$1315,DataRegularSeason20242025!$B$3:$B$1315, "&lt;=" &amp; $A143, DataRegularSeason20242025!$D$3:$D$1315, AA$1)+SUMIFS(DataRegularSeason20242025!$AB$3:$AB$1315,DataRegularSeason20242025!$B$3:$B$1315, "&lt;=" &amp; $A143, DataRegularSeason20242025!$E$3:$E$1315, AA$1)</f>
        <v>60</v>
      </c>
      <c r="AB143" s="2">
        <f>SUMIFS(DataRegularSeason20242025!$AA$3:$AA$1315,DataRegularSeason20242025!$B$3:$B$1315, "&lt;=" &amp; $A143, DataRegularSeason20242025!$D$3:$D$1315, AB$1)+SUMIFS(DataRegularSeason20242025!$AB$3:$AB$1315,DataRegularSeason20242025!$B$3:$B$1315, "&lt;=" &amp; $A143, DataRegularSeason20242025!$E$3:$E$1315, AB$1)</f>
        <v>66</v>
      </c>
      <c r="AC143" s="2">
        <f>SUMIFS(DataRegularSeason20242025!$AA$3:$AA$1315,DataRegularSeason20242025!$B$3:$B$1315, "&lt;=" &amp; $A143, DataRegularSeason20242025!$D$3:$D$1315, AC$1)+SUMIFS(DataRegularSeason20242025!$AB$3:$AB$1315,DataRegularSeason20242025!$B$3:$B$1315, "&lt;=" &amp; $A143, DataRegularSeason20242025!$E$3:$E$1315, AC$1)</f>
        <v>53</v>
      </c>
      <c r="AD143" s="2">
        <f>SUMIFS(DataRegularSeason20242025!$AA$3:$AA$1315,DataRegularSeason20242025!$B$3:$B$1315, "&lt;=" &amp; $A143, DataRegularSeason20242025!$D$3:$D$1315, AD$1)+SUMIFS(DataRegularSeason20242025!$AB$3:$AB$1315,DataRegularSeason20242025!$B$3:$B$1315, "&lt;=" &amp; $A143, DataRegularSeason20242025!$E$3:$E$1315, AD$1)</f>
        <v>58</v>
      </c>
      <c r="AE143" s="2">
        <f>SUMIFS(DataRegularSeason20242025!$AA$3:$AA$1315,DataRegularSeason20242025!$B$3:$B$1315, "&lt;=" &amp; $A143, DataRegularSeason20242025!$D$3:$D$1315, AE$1)+SUMIFS(DataRegularSeason20242025!$AB$3:$AB$1315,DataRegularSeason20242025!$B$3:$B$1315, "&lt;=" &amp; $A143, DataRegularSeason20242025!$E$3:$E$1315, AE$1)</f>
        <v>68</v>
      </c>
      <c r="AF143" s="2">
        <f>SUMIFS(DataRegularSeason20242025!$AA$3:$AA$1315,DataRegularSeason20242025!$B$3:$B$1315, "&lt;=" &amp; $A143, DataRegularSeason20242025!$D$3:$D$1315, AF$1)+SUMIFS(DataRegularSeason20242025!$AB$3:$AB$1315,DataRegularSeason20242025!$B$3:$B$1315, "&lt;=" &amp; $A143, DataRegularSeason20242025!$E$3:$E$1315, AF$1)</f>
        <v>79</v>
      </c>
      <c r="AG143" s="2">
        <f>SUMIFS(DataRegularSeason20242025!$AA$3:$AA$1315,DataRegularSeason20242025!$B$3:$B$1315, "&lt;=" &amp; $A143, DataRegularSeason20242025!$D$3:$D$1315, AG$1)+SUMIFS(DataRegularSeason20242025!$AB$3:$AB$1315,DataRegularSeason20242025!$B$3:$B$1315, "&lt;=" &amp; $A143, DataRegularSeason20242025!$E$3:$E$1315, AG$1)</f>
        <v>77</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52</v>
      </c>
      <c r="C144" s="2">
        <f>SUMIFS(DataRegularSeason20242025!$AA$3:$AA$1315,DataRegularSeason20242025!$B$3:$B$1315, "&lt;=" &amp; $A144, DataRegularSeason20242025!$D$3:$D$1315, C$1)+SUMIFS(DataRegularSeason20242025!$AB$3:$AB$1315,DataRegularSeason20242025!$B$3:$B$1315, "&lt;=" &amp; $A144, DataRegularSeason20242025!$E$3:$E$1315, C$1)</f>
        <v>60</v>
      </c>
      <c r="D144" s="2">
        <f>SUMIFS(DataRegularSeason20242025!$AA$3:$AA$1315,DataRegularSeason20242025!$B$3:$B$1315, "&lt;=" &amp; $A144, DataRegularSeason20242025!$D$3:$D$1315, D$1)+SUMIFS(DataRegularSeason20242025!$AB$3:$AB$1315,DataRegularSeason20242025!$B$3:$B$1315, "&lt;=" &amp; $A144, DataRegularSeason20242025!$E$3:$E$1315, D$1)</f>
        <v>49</v>
      </c>
      <c r="E144" s="2">
        <f>SUMIFS(DataRegularSeason20242025!$AA$3:$AA$1315,DataRegularSeason20242025!$B$3:$B$1315, "&lt;=" &amp; $A144, DataRegularSeason20242025!$D$3:$D$1315, E$1)+SUMIFS(DataRegularSeason20242025!$AB$3:$AB$1315,DataRegularSeason20242025!$B$3:$B$1315, "&lt;=" &amp; $A144, DataRegularSeason20242025!$E$3:$E$1315, E$1)</f>
        <v>68</v>
      </c>
      <c r="F144" s="2">
        <f>SUMIFS(DataRegularSeason20242025!$AA$3:$AA$1315,DataRegularSeason20242025!$B$3:$B$1315, "&lt;=" &amp; $A144, DataRegularSeason20242025!$D$3:$D$1315, F$1)+SUMIFS(DataRegularSeason20242025!$AB$3:$AB$1315,DataRegularSeason20242025!$B$3:$B$1315, "&lt;=" &amp; $A144, DataRegularSeason20242025!$E$3:$E$1315, F$1)</f>
        <v>59</v>
      </c>
      <c r="G144" s="2">
        <f>SUMIFS(DataRegularSeason20242025!$AA$3:$AA$1315,DataRegularSeason20242025!$B$3:$B$1315, "&lt;=" &amp; $A144, DataRegularSeason20242025!$D$3:$D$1315, G$1)+SUMIFS(DataRegularSeason20242025!$AB$3:$AB$1315,DataRegularSeason20242025!$B$3:$B$1315, "&lt;=" &amp; $A144, DataRegularSeason20242025!$E$3:$E$1315, G$1)</f>
        <v>59</v>
      </c>
      <c r="H144" s="2">
        <f>SUMIFS(DataRegularSeason20242025!$AA$3:$AA$1315,DataRegularSeason20242025!$B$3:$B$1315, "&lt;=" &amp; $A144, DataRegularSeason20242025!$D$3:$D$1315, H$1)+SUMIFS(DataRegularSeason20242025!$AB$3:$AB$1315,DataRegularSeason20242025!$B$3:$B$1315, "&lt;=" &amp; $A144, DataRegularSeason20242025!$E$3:$E$1315, H$1)</f>
        <v>37</v>
      </c>
      <c r="I144" s="2">
        <f>SUMIFS(DataRegularSeason20242025!$AA$3:$AA$1315,DataRegularSeason20242025!$B$3:$B$1315, "&lt;=" &amp; $A144, DataRegularSeason20242025!$D$3:$D$1315, I$1)+SUMIFS(DataRegularSeason20242025!$AB$3:$AB$1315,DataRegularSeason20242025!$B$3:$B$1315, "&lt;=" &amp; $A144, DataRegularSeason20242025!$E$3:$E$1315, I$1)</f>
        <v>64</v>
      </c>
      <c r="J144" s="2">
        <f>SUMIFS(DataRegularSeason20242025!$AA$3:$AA$1315,DataRegularSeason20242025!$B$3:$B$1315, "&lt;=" &amp; $A144, DataRegularSeason20242025!$D$3:$D$1315, J$1)+SUMIFS(DataRegularSeason20242025!$AB$3:$AB$1315,DataRegularSeason20242025!$B$3:$B$1315, "&lt;=" &amp; $A144, DataRegularSeason20242025!$E$3:$E$1315, J$1)</f>
        <v>69</v>
      </c>
      <c r="K144" s="2">
        <f>SUMIFS(DataRegularSeason20242025!$AA$3:$AA$1315,DataRegularSeason20242025!$B$3:$B$1315, "&lt;=" &amp; $A144, DataRegularSeason20242025!$D$3:$D$1315, K$1)+SUMIFS(DataRegularSeason20242025!$AB$3:$AB$1315,DataRegularSeason20242025!$B$3:$B$1315, "&lt;=" &amp; $A144, DataRegularSeason20242025!$E$3:$E$1315, K$1)</f>
        <v>61</v>
      </c>
      <c r="L144" s="2">
        <f>SUMIFS(DataRegularSeason20242025!$AA$3:$AA$1315,DataRegularSeason20242025!$B$3:$B$1315, "&lt;=" &amp; $A144, DataRegularSeason20242025!$D$3:$D$1315, L$1)+SUMIFS(DataRegularSeason20242025!$AB$3:$AB$1315,DataRegularSeason20242025!$B$3:$B$1315, "&lt;=" &amp; $A144, DataRegularSeason20242025!$E$3:$E$1315, L$1)</f>
        <v>70</v>
      </c>
      <c r="M144" s="2">
        <f>SUMIFS(DataRegularSeason20242025!$AA$3:$AA$1315,DataRegularSeason20242025!$B$3:$B$1315, "&lt;=" &amp; $A144, DataRegularSeason20242025!$D$3:$D$1315, M$1)+SUMIFS(DataRegularSeason20242025!$AB$3:$AB$1315,DataRegularSeason20242025!$B$3:$B$1315, "&lt;=" &amp; $A144, DataRegularSeason20242025!$E$3:$E$1315, M$1)</f>
        <v>67</v>
      </c>
      <c r="N144" s="2">
        <f>SUMIFS(DataRegularSeason20242025!$AA$3:$AA$1315,DataRegularSeason20242025!$B$3:$B$1315, "&lt;=" &amp; $A144, DataRegularSeason20242025!$D$3:$D$1315, N$1)+SUMIFS(DataRegularSeason20242025!$AB$3:$AB$1315,DataRegularSeason20242025!$B$3:$B$1315, "&lt;=" &amp; $A144, DataRegularSeason20242025!$E$3:$E$1315, N$1)</f>
        <v>62</v>
      </c>
      <c r="O144" s="2">
        <f>SUMIFS(DataRegularSeason20242025!$AA$3:$AA$1315,DataRegularSeason20242025!$B$3:$B$1315, "&lt;=" &amp; $A144, DataRegularSeason20242025!$D$3:$D$1315, O$1)+SUMIFS(DataRegularSeason20242025!$AB$3:$AB$1315,DataRegularSeason20242025!$B$3:$B$1315, "&lt;=" &amp; $A144, DataRegularSeason20242025!$E$3:$E$1315, O$1)</f>
        <v>66</v>
      </c>
      <c r="P144" s="2">
        <f>SUMIFS(DataRegularSeason20242025!$AA$3:$AA$1315,DataRegularSeason20242025!$B$3:$B$1315, "&lt;=" &amp; $A144, DataRegularSeason20242025!$D$3:$D$1315, P$1)+SUMIFS(DataRegularSeason20242025!$AB$3:$AB$1315,DataRegularSeason20242025!$B$3:$B$1315, "&lt;=" &amp; $A144, DataRegularSeason20242025!$E$3:$E$1315, P$1)</f>
        <v>55</v>
      </c>
      <c r="Q144" s="2">
        <f>SUMIFS(DataRegularSeason20242025!$AA$3:$AA$1315,DataRegularSeason20242025!$B$3:$B$1315, "&lt;=" &amp; $A144, DataRegularSeason20242025!$D$3:$D$1315, Q$1)+SUMIFS(DataRegularSeason20242025!$AB$3:$AB$1315,DataRegularSeason20242025!$B$3:$B$1315, "&lt;=" &amp; $A144, DataRegularSeason20242025!$E$3:$E$1315, Q$1)</f>
        <v>66</v>
      </c>
      <c r="R144" s="2">
        <f>SUMIFS(DataRegularSeason20242025!$AA$3:$AA$1315,DataRegularSeason20242025!$B$3:$B$1315, "&lt;=" &amp; $A144, DataRegularSeason20242025!$D$3:$D$1315, R$1)+SUMIFS(DataRegularSeason20242025!$AB$3:$AB$1315,DataRegularSeason20242025!$B$3:$B$1315, "&lt;=" &amp; $A144, DataRegularSeason20242025!$E$3:$E$1315, R$1)</f>
        <v>43</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54</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53</v>
      </c>
      <c r="W144" s="2">
        <f>SUMIFS(DataRegularSeason20242025!$AA$3:$AA$1315,DataRegularSeason20242025!$B$3:$B$1315, "&lt;=" &amp; $A144, DataRegularSeason20242025!$D$3:$D$1315, W$1)+SUMIFS(DataRegularSeason20242025!$AB$3:$AB$1315,DataRegularSeason20242025!$B$3:$B$1315, "&lt;=" &amp; $A144, DataRegularSeason20242025!$E$3:$E$1315, W$1)</f>
        <v>53</v>
      </c>
      <c r="X144" s="2">
        <f>SUMIFS(DataRegularSeason20242025!$AA$3:$AA$1315,DataRegularSeason20242025!$B$3:$B$1315, "&lt;=" &amp; $A144, DataRegularSeason20242025!$D$3:$D$1315, X$1)+SUMIFS(DataRegularSeason20242025!$AB$3:$AB$1315,DataRegularSeason20242025!$B$3:$B$1315, "&lt;=" &amp; $A144, DataRegularSeason20242025!$E$3:$E$1315, X$1)</f>
        <v>50</v>
      </c>
      <c r="Y144" s="2">
        <f>SUMIFS(DataRegularSeason20242025!$AA$3:$AA$1315,DataRegularSeason20242025!$B$3:$B$1315, "&lt;=" &amp; $A144, DataRegularSeason20242025!$D$3:$D$1315, Y$1)+SUMIFS(DataRegularSeason20242025!$AB$3:$AB$1315,DataRegularSeason20242025!$B$3:$B$1315, "&lt;=" &amp; $A144, DataRegularSeason20242025!$E$3:$E$1315, Y$1)</f>
        <v>36</v>
      </c>
      <c r="Z144" s="2">
        <f>SUMIFS(DataRegularSeason20242025!$AA$3:$AA$1315,DataRegularSeason20242025!$B$3:$B$1315, "&lt;=" &amp; $A144, DataRegularSeason20242025!$D$3:$D$1315, Z$1)+SUMIFS(DataRegularSeason20242025!$AB$3:$AB$1315,DataRegularSeason20242025!$B$3:$B$1315, "&lt;=" &amp; $A144, DataRegularSeason20242025!$E$3:$E$1315, Z$1)</f>
        <v>53</v>
      </c>
      <c r="AA144" s="2">
        <f>SUMIFS(DataRegularSeason20242025!$AA$3:$AA$1315,DataRegularSeason20242025!$B$3:$B$1315, "&lt;=" &amp; $A144, DataRegularSeason20242025!$D$3:$D$1315, AA$1)+SUMIFS(DataRegularSeason20242025!$AB$3:$AB$1315,DataRegularSeason20242025!$B$3:$B$1315, "&lt;=" &amp; $A144, DataRegularSeason20242025!$E$3:$E$1315, AA$1)</f>
        <v>60</v>
      </c>
      <c r="AB144" s="2">
        <f>SUMIFS(DataRegularSeason20242025!$AA$3:$AA$1315,DataRegularSeason20242025!$B$3:$B$1315, "&lt;=" &amp; $A144, DataRegularSeason20242025!$D$3:$D$1315, AB$1)+SUMIFS(DataRegularSeason20242025!$AB$3:$AB$1315,DataRegularSeason20242025!$B$3:$B$1315, "&lt;=" &amp; $A144, DataRegularSeason20242025!$E$3:$E$1315, AB$1)</f>
        <v>66</v>
      </c>
      <c r="AC144" s="2">
        <f>SUMIFS(DataRegularSeason20242025!$AA$3:$AA$1315,DataRegularSeason20242025!$B$3:$B$1315, "&lt;=" &amp; $A144, DataRegularSeason20242025!$D$3:$D$1315, AC$1)+SUMIFS(DataRegularSeason20242025!$AB$3:$AB$1315,DataRegularSeason20242025!$B$3:$B$1315, "&lt;=" &amp; $A144, DataRegularSeason20242025!$E$3:$E$1315, AC$1)</f>
        <v>53</v>
      </c>
      <c r="AD144" s="2">
        <f>SUMIFS(DataRegularSeason20242025!$AA$3:$AA$1315,DataRegularSeason20242025!$B$3:$B$1315, "&lt;=" &amp; $A144, DataRegularSeason20242025!$D$3:$D$1315, AD$1)+SUMIFS(DataRegularSeason20242025!$AB$3:$AB$1315,DataRegularSeason20242025!$B$3:$B$1315, "&lt;=" &amp; $A144, DataRegularSeason20242025!$E$3:$E$1315, AD$1)</f>
        <v>58</v>
      </c>
      <c r="AE144" s="2">
        <f>SUMIFS(DataRegularSeason20242025!$AA$3:$AA$1315,DataRegularSeason20242025!$B$3:$B$1315, "&lt;=" &amp; $A144, DataRegularSeason20242025!$D$3:$D$1315, AE$1)+SUMIFS(DataRegularSeason20242025!$AB$3:$AB$1315,DataRegularSeason20242025!$B$3:$B$1315, "&lt;=" &amp; $A144, DataRegularSeason20242025!$E$3:$E$1315, AE$1)</f>
        <v>68</v>
      </c>
      <c r="AF144" s="2">
        <f>SUMIFS(DataRegularSeason20242025!$AA$3:$AA$1315,DataRegularSeason20242025!$B$3:$B$1315, "&lt;=" &amp; $A144, DataRegularSeason20242025!$D$3:$D$1315, AF$1)+SUMIFS(DataRegularSeason20242025!$AB$3:$AB$1315,DataRegularSeason20242025!$B$3:$B$1315, "&lt;=" &amp; $A144, DataRegularSeason20242025!$E$3:$E$1315, AF$1)</f>
        <v>79</v>
      </c>
      <c r="AG144" s="2">
        <f>SUMIFS(DataRegularSeason20242025!$AA$3:$AA$1315,DataRegularSeason20242025!$B$3:$B$1315, "&lt;=" &amp; $A144, DataRegularSeason20242025!$D$3:$D$1315, AG$1)+SUMIFS(DataRegularSeason20242025!$AB$3:$AB$1315,DataRegularSeason20242025!$B$3:$B$1315, "&lt;=" &amp; $A144, DataRegularSeason20242025!$E$3:$E$1315, AG$1)</f>
        <v>77</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52</v>
      </c>
      <c r="C145" s="2">
        <f>SUMIFS(DataRegularSeason20242025!$AA$3:$AA$1315,DataRegularSeason20242025!$B$3:$B$1315, "&lt;=" &amp; $A145, DataRegularSeason20242025!$D$3:$D$1315, C$1)+SUMIFS(DataRegularSeason20242025!$AB$3:$AB$1315,DataRegularSeason20242025!$B$3:$B$1315, "&lt;=" &amp; $A145, DataRegularSeason20242025!$E$3:$E$1315, C$1)</f>
        <v>60</v>
      </c>
      <c r="D145" s="2">
        <f>SUMIFS(DataRegularSeason20242025!$AA$3:$AA$1315,DataRegularSeason20242025!$B$3:$B$1315, "&lt;=" &amp; $A145, DataRegularSeason20242025!$D$3:$D$1315, D$1)+SUMIFS(DataRegularSeason20242025!$AB$3:$AB$1315,DataRegularSeason20242025!$B$3:$B$1315, "&lt;=" &amp; $A145, DataRegularSeason20242025!$E$3:$E$1315, D$1)</f>
        <v>49</v>
      </c>
      <c r="E145" s="2">
        <f>SUMIFS(DataRegularSeason20242025!$AA$3:$AA$1315,DataRegularSeason20242025!$B$3:$B$1315, "&lt;=" &amp; $A145, DataRegularSeason20242025!$D$3:$D$1315, E$1)+SUMIFS(DataRegularSeason20242025!$AB$3:$AB$1315,DataRegularSeason20242025!$B$3:$B$1315, "&lt;=" &amp; $A145, DataRegularSeason20242025!$E$3:$E$1315, E$1)</f>
        <v>68</v>
      </c>
      <c r="F145" s="2">
        <f>SUMIFS(DataRegularSeason20242025!$AA$3:$AA$1315,DataRegularSeason20242025!$B$3:$B$1315, "&lt;=" &amp; $A145, DataRegularSeason20242025!$D$3:$D$1315, F$1)+SUMIFS(DataRegularSeason20242025!$AB$3:$AB$1315,DataRegularSeason20242025!$B$3:$B$1315, "&lt;=" &amp; $A145, DataRegularSeason20242025!$E$3:$E$1315, F$1)</f>
        <v>59</v>
      </c>
      <c r="G145" s="2">
        <f>SUMIFS(DataRegularSeason20242025!$AA$3:$AA$1315,DataRegularSeason20242025!$B$3:$B$1315, "&lt;=" &amp; $A145, DataRegularSeason20242025!$D$3:$D$1315, G$1)+SUMIFS(DataRegularSeason20242025!$AB$3:$AB$1315,DataRegularSeason20242025!$B$3:$B$1315, "&lt;=" &amp; $A145, DataRegularSeason20242025!$E$3:$E$1315, G$1)</f>
        <v>59</v>
      </c>
      <c r="H145" s="2">
        <f>SUMIFS(DataRegularSeason20242025!$AA$3:$AA$1315,DataRegularSeason20242025!$B$3:$B$1315, "&lt;=" &amp; $A145, DataRegularSeason20242025!$D$3:$D$1315, H$1)+SUMIFS(DataRegularSeason20242025!$AB$3:$AB$1315,DataRegularSeason20242025!$B$3:$B$1315, "&lt;=" &amp; $A145, DataRegularSeason20242025!$E$3:$E$1315, H$1)</f>
        <v>37</v>
      </c>
      <c r="I145" s="2">
        <f>SUMIFS(DataRegularSeason20242025!$AA$3:$AA$1315,DataRegularSeason20242025!$B$3:$B$1315, "&lt;=" &amp; $A145, DataRegularSeason20242025!$D$3:$D$1315, I$1)+SUMIFS(DataRegularSeason20242025!$AB$3:$AB$1315,DataRegularSeason20242025!$B$3:$B$1315, "&lt;=" &amp; $A145, DataRegularSeason20242025!$E$3:$E$1315, I$1)</f>
        <v>64</v>
      </c>
      <c r="J145" s="2">
        <f>SUMIFS(DataRegularSeason20242025!$AA$3:$AA$1315,DataRegularSeason20242025!$B$3:$B$1315, "&lt;=" &amp; $A145, DataRegularSeason20242025!$D$3:$D$1315, J$1)+SUMIFS(DataRegularSeason20242025!$AB$3:$AB$1315,DataRegularSeason20242025!$B$3:$B$1315, "&lt;=" &amp; $A145, DataRegularSeason20242025!$E$3:$E$1315, J$1)</f>
        <v>69</v>
      </c>
      <c r="K145" s="2">
        <f>SUMIFS(DataRegularSeason20242025!$AA$3:$AA$1315,DataRegularSeason20242025!$B$3:$B$1315, "&lt;=" &amp; $A145, DataRegularSeason20242025!$D$3:$D$1315, K$1)+SUMIFS(DataRegularSeason20242025!$AB$3:$AB$1315,DataRegularSeason20242025!$B$3:$B$1315, "&lt;=" &amp; $A145, DataRegularSeason20242025!$E$3:$E$1315, K$1)</f>
        <v>61</v>
      </c>
      <c r="L145" s="2">
        <f>SUMIFS(DataRegularSeason20242025!$AA$3:$AA$1315,DataRegularSeason20242025!$B$3:$B$1315, "&lt;=" &amp; $A145, DataRegularSeason20242025!$D$3:$D$1315, L$1)+SUMIFS(DataRegularSeason20242025!$AB$3:$AB$1315,DataRegularSeason20242025!$B$3:$B$1315, "&lt;=" &amp; $A145, DataRegularSeason20242025!$E$3:$E$1315, L$1)</f>
        <v>70</v>
      </c>
      <c r="M145" s="2">
        <f>SUMIFS(DataRegularSeason20242025!$AA$3:$AA$1315,DataRegularSeason20242025!$B$3:$B$1315, "&lt;=" &amp; $A145, DataRegularSeason20242025!$D$3:$D$1315, M$1)+SUMIFS(DataRegularSeason20242025!$AB$3:$AB$1315,DataRegularSeason20242025!$B$3:$B$1315, "&lt;=" &amp; $A145, DataRegularSeason20242025!$E$3:$E$1315, M$1)</f>
        <v>67</v>
      </c>
      <c r="N145" s="2">
        <f>SUMIFS(DataRegularSeason20242025!$AA$3:$AA$1315,DataRegularSeason20242025!$B$3:$B$1315, "&lt;=" &amp; $A145, DataRegularSeason20242025!$D$3:$D$1315, N$1)+SUMIFS(DataRegularSeason20242025!$AB$3:$AB$1315,DataRegularSeason20242025!$B$3:$B$1315, "&lt;=" &amp; $A145, DataRegularSeason20242025!$E$3:$E$1315, N$1)</f>
        <v>62</v>
      </c>
      <c r="O145" s="2">
        <f>SUMIFS(DataRegularSeason20242025!$AA$3:$AA$1315,DataRegularSeason20242025!$B$3:$B$1315, "&lt;=" &amp; $A145, DataRegularSeason20242025!$D$3:$D$1315, O$1)+SUMIFS(DataRegularSeason20242025!$AB$3:$AB$1315,DataRegularSeason20242025!$B$3:$B$1315, "&lt;=" &amp; $A145, DataRegularSeason20242025!$E$3:$E$1315, O$1)</f>
        <v>66</v>
      </c>
      <c r="P145" s="2">
        <f>SUMIFS(DataRegularSeason20242025!$AA$3:$AA$1315,DataRegularSeason20242025!$B$3:$B$1315, "&lt;=" &amp; $A145, DataRegularSeason20242025!$D$3:$D$1315, P$1)+SUMIFS(DataRegularSeason20242025!$AB$3:$AB$1315,DataRegularSeason20242025!$B$3:$B$1315, "&lt;=" &amp; $A145, DataRegularSeason20242025!$E$3:$E$1315, P$1)</f>
        <v>55</v>
      </c>
      <c r="Q145" s="2">
        <f>SUMIFS(DataRegularSeason20242025!$AA$3:$AA$1315,DataRegularSeason20242025!$B$3:$B$1315, "&lt;=" &amp; $A145, DataRegularSeason20242025!$D$3:$D$1315, Q$1)+SUMIFS(DataRegularSeason20242025!$AB$3:$AB$1315,DataRegularSeason20242025!$B$3:$B$1315, "&lt;=" &amp; $A145, DataRegularSeason20242025!$E$3:$E$1315, Q$1)</f>
        <v>66</v>
      </c>
      <c r="R145" s="2">
        <f>SUMIFS(DataRegularSeason20242025!$AA$3:$AA$1315,DataRegularSeason20242025!$B$3:$B$1315, "&lt;=" &amp; $A145, DataRegularSeason20242025!$D$3:$D$1315, R$1)+SUMIFS(DataRegularSeason20242025!$AB$3:$AB$1315,DataRegularSeason20242025!$B$3:$B$1315, "&lt;=" &amp; $A145, DataRegularSeason20242025!$E$3:$E$1315, R$1)</f>
        <v>43</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54</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53</v>
      </c>
      <c r="W145" s="2">
        <f>SUMIFS(DataRegularSeason20242025!$AA$3:$AA$1315,DataRegularSeason20242025!$B$3:$B$1315, "&lt;=" &amp; $A145, DataRegularSeason20242025!$D$3:$D$1315, W$1)+SUMIFS(DataRegularSeason20242025!$AB$3:$AB$1315,DataRegularSeason20242025!$B$3:$B$1315, "&lt;=" &amp; $A145, DataRegularSeason20242025!$E$3:$E$1315, W$1)</f>
        <v>53</v>
      </c>
      <c r="X145" s="2">
        <f>SUMIFS(DataRegularSeason20242025!$AA$3:$AA$1315,DataRegularSeason20242025!$B$3:$B$1315, "&lt;=" &amp; $A145, DataRegularSeason20242025!$D$3:$D$1315, X$1)+SUMIFS(DataRegularSeason20242025!$AB$3:$AB$1315,DataRegularSeason20242025!$B$3:$B$1315, "&lt;=" &amp; $A145, DataRegularSeason20242025!$E$3:$E$1315, X$1)</f>
        <v>50</v>
      </c>
      <c r="Y145" s="2">
        <f>SUMIFS(DataRegularSeason20242025!$AA$3:$AA$1315,DataRegularSeason20242025!$B$3:$B$1315, "&lt;=" &amp; $A145, DataRegularSeason20242025!$D$3:$D$1315, Y$1)+SUMIFS(DataRegularSeason20242025!$AB$3:$AB$1315,DataRegularSeason20242025!$B$3:$B$1315, "&lt;=" &amp; $A145, DataRegularSeason20242025!$E$3:$E$1315, Y$1)</f>
        <v>36</v>
      </c>
      <c r="Z145" s="2">
        <f>SUMIFS(DataRegularSeason20242025!$AA$3:$AA$1315,DataRegularSeason20242025!$B$3:$B$1315, "&lt;=" &amp; $A145, DataRegularSeason20242025!$D$3:$D$1315, Z$1)+SUMIFS(DataRegularSeason20242025!$AB$3:$AB$1315,DataRegularSeason20242025!$B$3:$B$1315, "&lt;=" &amp; $A145, DataRegularSeason20242025!$E$3:$E$1315, Z$1)</f>
        <v>53</v>
      </c>
      <c r="AA145" s="2">
        <f>SUMIFS(DataRegularSeason20242025!$AA$3:$AA$1315,DataRegularSeason20242025!$B$3:$B$1315, "&lt;=" &amp; $A145, DataRegularSeason20242025!$D$3:$D$1315, AA$1)+SUMIFS(DataRegularSeason20242025!$AB$3:$AB$1315,DataRegularSeason20242025!$B$3:$B$1315, "&lt;=" &amp; $A145, DataRegularSeason20242025!$E$3:$E$1315, AA$1)</f>
        <v>60</v>
      </c>
      <c r="AB145" s="2">
        <f>SUMIFS(DataRegularSeason20242025!$AA$3:$AA$1315,DataRegularSeason20242025!$B$3:$B$1315, "&lt;=" &amp; $A145, DataRegularSeason20242025!$D$3:$D$1315, AB$1)+SUMIFS(DataRegularSeason20242025!$AB$3:$AB$1315,DataRegularSeason20242025!$B$3:$B$1315, "&lt;=" &amp; $A145, DataRegularSeason20242025!$E$3:$E$1315, AB$1)</f>
        <v>66</v>
      </c>
      <c r="AC145" s="2">
        <f>SUMIFS(DataRegularSeason20242025!$AA$3:$AA$1315,DataRegularSeason20242025!$B$3:$B$1315, "&lt;=" &amp; $A145, DataRegularSeason20242025!$D$3:$D$1315, AC$1)+SUMIFS(DataRegularSeason20242025!$AB$3:$AB$1315,DataRegularSeason20242025!$B$3:$B$1315, "&lt;=" &amp; $A145, DataRegularSeason20242025!$E$3:$E$1315, AC$1)</f>
        <v>53</v>
      </c>
      <c r="AD145" s="2">
        <f>SUMIFS(DataRegularSeason20242025!$AA$3:$AA$1315,DataRegularSeason20242025!$B$3:$B$1315, "&lt;=" &amp; $A145, DataRegularSeason20242025!$D$3:$D$1315, AD$1)+SUMIFS(DataRegularSeason20242025!$AB$3:$AB$1315,DataRegularSeason20242025!$B$3:$B$1315, "&lt;=" &amp; $A145, DataRegularSeason20242025!$E$3:$E$1315, AD$1)</f>
        <v>58</v>
      </c>
      <c r="AE145" s="2">
        <f>SUMIFS(DataRegularSeason20242025!$AA$3:$AA$1315,DataRegularSeason20242025!$B$3:$B$1315, "&lt;=" &amp; $A145, DataRegularSeason20242025!$D$3:$D$1315, AE$1)+SUMIFS(DataRegularSeason20242025!$AB$3:$AB$1315,DataRegularSeason20242025!$B$3:$B$1315, "&lt;=" &amp; $A145, DataRegularSeason20242025!$E$3:$E$1315, AE$1)</f>
        <v>68</v>
      </c>
      <c r="AF145" s="2">
        <f>SUMIFS(DataRegularSeason20242025!$AA$3:$AA$1315,DataRegularSeason20242025!$B$3:$B$1315, "&lt;=" &amp; $A145, DataRegularSeason20242025!$D$3:$D$1315, AF$1)+SUMIFS(DataRegularSeason20242025!$AB$3:$AB$1315,DataRegularSeason20242025!$B$3:$B$1315, "&lt;=" &amp; $A145, DataRegularSeason20242025!$E$3:$E$1315, AF$1)</f>
        <v>79</v>
      </c>
      <c r="AG145" s="2">
        <f>SUMIFS(DataRegularSeason20242025!$AA$3:$AA$1315,DataRegularSeason20242025!$B$3:$B$1315, "&lt;=" &amp; $A145, DataRegularSeason20242025!$D$3:$D$1315, AG$1)+SUMIFS(DataRegularSeason20242025!$AB$3:$AB$1315,DataRegularSeason20242025!$B$3:$B$1315, "&lt;=" &amp; $A145, DataRegularSeason20242025!$E$3:$E$1315, AG$1)</f>
        <v>77</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52</v>
      </c>
      <c r="C146" s="2">
        <f>SUMIFS(DataRegularSeason20242025!$AA$3:$AA$1315,DataRegularSeason20242025!$B$3:$B$1315, "&lt;=" &amp; $A146, DataRegularSeason20242025!$D$3:$D$1315, C$1)+SUMIFS(DataRegularSeason20242025!$AB$3:$AB$1315,DataRegularSeason20242025!$B$3:$B$1315, "&lt;=" &amp; $A146, DataRegularSeason20242025!$E$3:$E$1315, C$1)</f>
        <v>60</v>
      </c>
      <c r="D146" s="2">
        <f>SUMIFS(DataRegularSeason20242025!$AA$3:$AA$1315,DataRegularSeason20242025!$B$3:$B$1315, "&lt;=" &amp; $A146, DataRegularSeason20242025!$D$3:$D$1315, D$1)+SUMIFS(DataRegularSeason20242025!$AB$3:$AB$1315,DataRegularSeason20242025!$B$3:$B$1315, "&lt;=" &amp; $A146, DataRegularSeason20242025!$E$3:$E$1315, D$1)</f>
        <v>49</v>
      </c>
      <c r="E146" s="2">
        <f>SUMIFS(DataRegularSeason20242025!$AA$3:$AA$1315,DataRegularSeason20242025!$B$3:$B$1315, "&lt;=" &amp; $A146, DataRegularSeason20242025!$D$3:$D$1315, E$1)+SUMIFS(DataRegularSeason20242025!$AB$3:$AB$1315,DataRegularSeason20242025!$B$3:$B$1315, "&lt;=" &amp; $A146, DataRegularSeason20242025!$E$3:$E$1315, E$1)</f>
        <v>68</v>
      </c>
      <c r="F146" s="2">
        <f>SUMIFS(DataRegularSeason20242025!$AA$3:$AA$1315,DataRegularSeason20242025!$B$3:$B$1315, "&lt;=" &amp; $A146, DataRegularSeason20242025!$D$3:$D$1315, F$1)+SUMIFS(DataRegularSeason20242025!$AB$3:$AB$1315,DataRegularSeason20242025!$B$3:$B$1315, "&lt;=" &amp; $A146, DataRegularSeason20242025!$E$3:$E$1315, F$1)</f>
        <v>59</v>
      </c>
      <c r="G146" s="2">
        <f>SUMIFS(DataRegularSeason20242025!$AA$3:$AA$1315,DataRegularSeason20242025!$B$3:$B$1315, "&lt;=" &amp; $A146, DataRegularSeason20242025!$D$3:$D$1315, G$1)+SUMIFS(DataRegularSeason20242025!$AB$3:$AB$1315,DataRegularSeason20242025!$B$3:$B$1315, "&lt;=" &amp; $A146, DataRegularSeason20242025!$E$3:$E$1315, G$1)</f>
        <v>59</v>
      </c>
      <c r="H146" s="2">
        <f>SUMIFS(DataRegularSeason20242025!$AA$3:$AA$1315,DataRegularSeason20242025!$B$3:$B$1315, "&lt;=" &amp; $A146, DataRegularSeason20242025!$D$3:$D$1315, H$1)+SUMIFS(DataRegularSeason20242025!$AB$3:$AB$1315,DataRegularSeason20242025!$B$3:$B$1315, "&lt;=" &amp; $A146, DataRegularSeason20242025!$E$3:$E$1315, H$1)</f>
        <v>37</v>
      </c>
      <c r="I146" s="2">
        <f>SUMIFS(DataRegularSeason20242025!$AA$3:$AA$1315,DataRegularSeason20242025!$B$3:$B$1315, "&lt;=" &amp; $A146, DataRegularSeason20242025!$D$3:$D$1315, I$1)+SUMIFS(DataRegularSeason20242025!$AB$3:$AB$1315,DataRegularSeason20242025!$B$3:$B$1315, "&lt;=" &amp; $A146, DataRegularSeason20242025!$E$3:$E$1315, I$1)</f>
        <v>64</v>
      </c>
      <c r="J146" s="2">
        <f>SUMIFS(DataRegularSeason20242025!$AA$3:$AA$1315,DataRegularSeason20242025!$B$3:$B$1315, "&lt;=" &amp; $A146, DataRegularSeason20242025!$D$3:$D$1315, J$1)+SUMIFS(DataRegularSeason20242025!$AB$3:$AB$1315,DataRegularSeason20242025!$B$3:$B$1315, "&lt;=" &amp; $A146, DataRegularSeason20242025!$E$3:$E$1315, J$1)</f>
        <v>69</v>
      </c>
      <c r="K146" s="2">
        <f>SUMIFS(DataRegularSeason20242025!$AA$3:$AA$1315,DataRegularSeason20242025!$B$3:$B$1315, "&lt;=" &amp; $A146, DataRegularSeason20242025!$D$3:$D$1315, K$1)+SUMIFS(DataRegularSeason20242025!$AB$3:$AB$1315,DataRegularSeason20242025!$B$3:$B$1315, "&lt;=" &amp; $A146, DataRegularSeason20242025!$E$3:$E$1315, K$1)</f>
        <v>61</v>
      </c>
      <c r="L146" s="2">
        <f>SUMIFS(DataRegularSeason20242025!$AA$3:$AA$1315,DataRegularSeason20242025!$B$3:$B$1315, "&lt;=" &amp; $A146, DataRegularSeason20242025!$D$3:$D$1315, L$1)+SUMIFS(DataRegularSeason20242025!$AB$3:$AB$1315,DataRegularSeason20242025!$B$3:$B$1315, "&lt;=" &amp; $A146, DataRegularSeason20242025!$E$3:$E$1315, L$1)</f>
        <v>70</v>
      </c>
      <c r="M146" s="2">
        <f>SUMIFS(DataRegularSeason20242025!$AA$3:$AA$1315,DataRegularSeason20242025!$B$3:$B$1315, "&lt;=" &amp; $A146, DataRegularSeason20242025!$D$3:$D$1315, M$1)+SUMIFS(DataRegularSeason20242025!$AB$3:$AB$1315,DataRegularSeason20242025!$B$3:$B$1315, "&lt;=" &amp; $A146, DataRegularSeason20242025!$E$3:$E$1315, M$1)</f>
        <v>67</v>
      </c>
      <c r="N146" s="2">
        <f>SUMIFS(DataRegularSeason20242025!$AA$3:$AA$1315,DataRegularSeason20242025!$B$3:$B$1315, "&lt;=" &amp; $A146, DataRegularSeason20242025!$D$3:$D$1315, N$1)+SUMIFS(DataRegularSeason20242025!$AB$3:$AB$1315,DataRegularSeason20242025!$B$3:$B$1315, "&lt;=" &amp; $A146, DataRegularSeason20242025!$E$3:$E$1315, N$1)</f>
        <v>62</v>
      </c>
      <c r="O146" s="2">
        <f>SUMIFS(DataRegularSeason20242025!$AA$3:$AA$1315,DataRegularSeason20242025!$B$3:$B$1315, "&lt;=" &amp; $A146, DataRegularSeason20242025!$D$3:$D$1315, O$1)+SUMIFS(DataRegularSeason20242025!$AB$3:$AB$1315,DataRegularSeason20242025!$B$3:$B$1315, "&lt;=" &amp; $A146, DataRegularSeason20242025!$E$3:$E$1315, O$1)</f>
        <v>66</v>
      </c>
      <c r="P146" s="2">
        <f>SUMIFS(DataRegularSeason20242025!$AA$3:$AA$1315,DataRegularSeason20242025!$B$3:$B$1315, "&lt;=" &amp; $A146, DataRegularSeason20242025!$D$3:$D$1315, P$1)+SUMIFS(DataRegularSeason20242025!$AB$3:$AB$1315,DataRegularSeason20242025!$B$3:$B$1315, "&lt;=" &amp; $A146, DataRegularSeason20242025!$E$3:$E$1315, P$1)</f>
        <v>55</v>
      </c>
      <c r="Q146" s="2">
        <f>SUMIFS(DataRegularSeason20242025!$AA$3:$AA$1315,DataRegularSeason20242025!$B$3:$B$1315, "&lt;=" &amp; $A146, DataRegularSeason20242025!$D$3:$D$1315, Q$1)+SUMIFS(DataRegularSeason20242025!$AB$3:$AB$1315,DataRegularSeason20242025!$B$3:$B$1315, "&lt;=" &amp; $A146, DataRegularSeason20242025!$E$3:$E$1315, Q$1)</f>
        <v>66</v>
      </c>
      <c r="R146" s="2">
        <f>SUMIFS(DataRegularSeason20242025!$AA$3:$AA$1315,DataRegularSeason20242025!$B$3:$B$1315, "&lt;=" &amp; $A146, DataRegularSeason20242025!$D$3:$D$1315, R$1)+SUMIFS(DataRegularSeason20242025!$AB$3:$AB$1315,DataRegularSeason20242025!$B$3:$B$1315, "&lt;=" &amp; $A146, DataRegularSeason20242025!$E$3:$E$1315, R$1)</f>
        <v>43</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54</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53</v>
      </c>
      <c r="W146" s="2">
        <f>SUMIFS(DataRegularSeason20242025!$AA$3:$AA$1315,DataRegularSeason20242025!$B$3:$B$1315, "&lt;=" &amp; $A146, DataRegularSeason20242025!$D$3:$D$1315, W$1)+SUMIFS(DataRegularSeason20242025!$AB$3:$AB$1315,DataRegularSeason20242025!$B$3:$B$1315, "&lt;=" &amp; $A146, DataRegularSeason20242025!$E$3:$E$1315, W$1)</f>
        <v>53</v>
      </c>
      <c r="X146" s="2">
        <f>SUMIFS(DataRegularSeason20242025!$AA$3:$AA$1315,DataRegularSeason20242025!$B$3:$B$1315, "&lt;=" &amp; $A146, DataRegularSeason20242025!$D$3:$D$1315, X$1)+SUMIFS(DataRegularSeason20242025!$AB$3:$AB$1315,DataRegularSeason20242025!$B$3:$B$1315, "&lt;=" &amp; $A146, DataRegularSeason20242025!$E$3:$E$1315, X$1)</f>
        <v>50</v>
      </c>
      <c r="Y146" s="2">
        <f>SUMIFS(DataRegularSeason20242025!$AA$3:$AA$1315,DataRegularSeason20242025!$B$3:$B$1315, "&lt;=" &amp; $A146, DataRegularSeason20242025!$D$3:$D$1315, Y$1)+SUMIFS(DataRegularSeason20242025!$AB$3:$AB$1315,DataRegularSeason20242025!$B$3:$B$1315, "&lt;=" &amp; $A146, DataRegularSeason20242025!$E$3:$E$1315, Y$1)</f>
        <v>36</v>
      </c>
      <c r="Z146" s="2">
        <f>SUMIFS(DataRegularSeason20242025!$AA$3:$AA$1315,DataRegularSeason20242025!$B$3:$B$1315, "&lt;=" &amp; $A146, DataRegularSeason20242025!$D$3:$D$1315, Z$1)+SUMIFS(DataRegularSeason20242025!$AB$3:$AB$1315,DataRegularSeason20242025!$B$3:$B$1315, "&lt;=" &amp; $A146, DataRegularSeason20242025!$E$3:$E$1315, Z$1)</f>
        <v>53</v>
      </c>
      <c r="AA146" s="2">
        <f>SUMIFS(DataRegularSeason20242025!$AA$3:$AA$1315,DataRegularSeason20242025!$B$3:$B$1315, "&lt;=" &amp; $A146, DataRegularSeason20242025!$D$3:$D$1315, AA$1)+SUMIFS(DataRegularSeason20242025!$AB$3:$AB$1315,DataRegularSeason20242025!$B$3:$B$1315, "&lt;=" &amp; $A146, DataRegularSeason20242025!$E$3:$E$1315, AA$1)</f>
        <v>60</v>
      </c>
      <c r="AB146" s="2">
        <f>SUMIFS(DataRegularSeason20242025!$AA$3:$AA$1315,DataRegularSeason20242025!$B$3:$B$1315, "&lt;=" &amp; $A146, DataRegularSeason20242025!$D$3:$D$1315, AB$1)+SUMIFS(DataRegularSeason20242025!$AB$3:$AB$1315,DataRegularSeason20242025!$B$3:$B$1315, "&lt;=" &amp; $A146, DataRegularSeason20242025!$E$3:$E$1315, AB$1)</f>
        <v>66</v>
      </c>
      <c r="AC146" s="2">
        <f>SUMIFS(DataRegularSeason20242025!$AA$3:$AA$1315,DataRegularSeason20242025!$B$3:$B$1315, "&lt;=" &amp; $A146, DataRegularSeason20242025!$D$3:$D$1315, AC$1)+SUMIFS(DataRegularSeason20242025!$AB$3:$AB$1315,DataRegularSeason20242025!$B$3:$B$1315, "&lt;=" &amp; $A146, DataRegularSeason20242025!$E$3:$E$1315, AC$1)</f>
        <v>53</v>
      </c>
      <c r="AD146" s="2">
        <f>SUMIFS(DataRegularSeason20242025!$AA$3:$AA$1315,DataRegularSeason20242025!$B$3:$B$1315, "&lt;=" &amp; $A146, DataRegularSeason20242025!$D$3:$D$1315, AD$1)+SUMIFS(DataRegularSeason20242025!$AB$3:$AB$1315,DataRegularSeason20242025!$B$3:$B$1315, "&lt;=" &amp; $A146, DataRegularSeason20242025!$E$3:$E$1315, AD$1)</f>
        <v>58</v>
      </c>
      <c r="AE146" s="2">
        <f>SUMIFS(DataRegularSeason20242025!$AA$3:$AA$1315,DataRegularSeason20242025!$B$3:$B$1315, "&lt;=" &amp; $A146, DataRegularSeason20242025!$D$3:$D$1315, AE$1)+SUMIFS(DataRegularSeason20242025!$AB$3:$AB$1315,DataRegularSeason20242025!$B$3:$B$1315, "&lt;=" &amp; $A146, DataRegularSeason20242025!$E$3:$E$1315, AE$1)</f>
        <v>68</v>
      </c>
      <c r="AF146" s="2">
        <f>SUMIFS(DataRegularSeason20242025!$AA$3:$AA$1315,DataRegularSeason20242025!$B$3:$B$1315, "&lt;=" &amp; $A146, DataRegularSeason20242025!$D$3:$D$1315, AF$1)+SUMIFS(DataRegularSeason20242025!$AB$3:$AB$1315,DataRegularSeason20242025!$B$3:$B$1315, "&lt;=" &amp; $A146, DataRegularSeason20242025!$E$3:$E$1315, AF$1)</f>
        <v>79</v>
      </c>
      <c r="AG146" s="2">
        <f>SUMIFS(DataRegularSeason20242025!$AA$3:$AA$1315,DataRegularSeason20242025!$B$3:$B$1315, "&lt;=" &amp; $A146, DataRegularSeason20242025!$D$3:$D$1315, AG$1)+SUMIFS(DataRegularSeason20242025!$AB$3:$AB$1315,DataRegularSeason20242025!$B$3:$B$1315, "&lt;=" &amp; $A146, DataRegularSeason20242025!$E$3:$E$1315, AG$1)</f>
        <v>77</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52</v>
      </c>
      <c r="C147" s="2">
        <f>SUMIFS(DataRegularSeason20242025!$AA$3:$AA$1315,DataRegularSeason20242025!$B$3:$B$1315, "&lt;=" &amp; $A147, DataRegularSeason20242025!$D$3:$D$1315, C$1)+SUMIFS(DataRegularSeason20242025!$AB$3:$AB$1315,DataRegularSeason20242025!$B$3:$B$1315, "&lt;=" &amp; $A147, DataRegularSeason20242025!$E$3:$E$1315, C$1)</f>
        <v>60</v>
      </c>
      <c r="D147" s="2">
        <f>SUMIFS(DataRegularSeason20242025!$AA$3:$AA$1315,DataRegularSeason20242025!$B$3:$B$1315, "&lt;=" &amp; $A147, DataRegularSeason20242025!$D$3:$D$1315, D$1)+SUMIFS(DataRegularSeason20242025!$AB$3:$AB$1315,DataRegularSeason20242025!$B$3:$B$1315, "&lt;=" &amp; $A147, DataRegularSeason20242025!$E$3:$E$1315, D$1)</f>
        <v>49</v>
      </c>
      <c r="E147" s="2">
        <f>SUMIFS(DataRegularSeason20242025!$AA$3:$AA$1315,DataRegularSeason20242025!$B$3:$B$1315, "&lt;=" &amp; $A147, DataRegularSeason20242025!$D$3:$D$1315, E$1)+SUMIFS(DataRegularSeason20242025!$AB$3:$AB$1315,DataRegularSeason20242025!$B$3:$B$1315, "&lt;=" &amp; $A147, DataRegularSeason20242025!$E$3:$E$1315, E$1)</f>
        <v>68</v>
      </c>
      <c r="F147" s="2">
        <f>SUMIFS(DataRegularSeason20242025!$AA$3:$AA$1315,DataRegularSeason20242025!$B$3:$B$1315, "&lt;=" &amp; $A147, DataRegularSeason20242025!$D$3:$D$1315, F$1)+SUMIFS(DataRegularSeason20242025!$AB$3:$AB$1315,DataRegularSeason20242025!$B$3:$B$1315, "&lt;=" &amp; $A147, DataRegularSeason20242025!$E$3:$E$1315, F$1)</f>
        <v>59</v>
      </c>
      <c r="G147" s="2">
        <f>SUMIFS(DataRegularSeason20242025!$AA$3:$AA$1315,DataRegularSeason20242025!$B$3:$B$1315, "&lt;=" &amp; $A147, DataRegularSeason20242025!$D$3:$D$1315, G$1)+SUMIFS(DataRegularSeason20242025!$AB$3:$AB$1315,DataRegularSeason20242025!$B$3:$B$1315, "&lt;=" &amp; $A147, DataRegularSeason20242025!$E$3:$E$1315, G$1)</f>
        <v>59</v>
      </c>
      <c r="H147" s="2">
        <f>SUMIFS(DataRegularSeason20242025!$AA$3:$AA$1315,DataRegularSeason20242025!$B$3:$B$1315, "&lt;=" &amp; $A147, DataRegularSeason20242025!$D$3:$D$1315, H$1)+SUMIFS(DataRegularSeason20242025!$AB$3:$AB$1315,DataRegularSeason20242025!$B$3:$B$1315, "&lt;=" &amp; $A147, DataRegularSeason20242025!$E$3:$E$1315, H$1)</f>
        <v>37</v>
      </c>
      <c r="I147" s="2">
        <f>SUMIFS(DataRegularSeason20242025!$AA$3:$AA$1315,DataRegularSeason20242025!$B$3:$B$1315, "&lt;=" &amp; $A147, DataRegularSeason20242025!$D$3:$D$1315, I$1)+SUMIFS(DataRegularSeason20242025!$AB$3:$AB$1315,DataRegularSeason20242025!$B$3:$B$1315, "&lt;=" &amp; $A147, DataRegularSeason20242025!$E$3:$E$1315, I$1)</f>
        <v>64</v>
      </c>
      <c r="J147" s="2">
        <f>SUMIFS(DataRegularSeason20242025!$AA$3:$AA$1315,DataRegularSeason20242025!$B$3:$B$1315, "&lt;=" &amp; $A147, DataRegularSeason20242025!$D$3:$D$1315, J$1)+SUMIFS(DataRegularSeason20242025!$AB$3:$AB$1315,DataRegularSeason20242025!$B$3:$B$1315, "&lt;=" &amp; $A147, DataRegularSeason20242025!$E$3:$E$1315, J$1)</f>
        <v>69</v>
      </c>
      <c r="K147" s="2">
        <f>SUMIFS(DataRegularSeason20242025!$AA$3:$AA$1315,DataRegularSeason20242025!$B$3:$B$1315, "&lt;=" &amp; $A147, DataRegularSeason20242025!$D$3:$D$1315, K$1)+SUMIFS(DataRegularSeason20242025!$AB$3:$AB$1315,DataRegularSeason20242025!$B$3:$B$1315, "&lt;=" &amp; $A147, DataRegularSeason20242025!$E$3:$E$1315, K$1)</f>
        <v>61</v>
      </c>
      <c r="L147" s="2">
        <f>SUMIFS(DataRegularSeason20242025!$AA$3:$AA$1315,DataRegularSeason20242025!$B$3:$B$1315, "&lt;=" &amp; $A147, DataRegularSeason20242025!$D$3:$D$1315, L$1)+SUMIFS(DataRegularSeason20242025!$AB$3:$AB$1315,DataRegularSeason20242025!$B$3:$B$1315, "&lt;=" &amp; $A147, DataRegularSeason20242025!$E$3:$E$1315, L$1)</f>
        <v>70</v>
      </c>
      <c r="M147" s="2">
        <f>SUMIFS(DataRegularSeason20242025!$AA$3:$AA$1315,DataRegularSeason20242025!$B$3:$B$1315, "&lt;=" &amp; $A147, DataRegularSeason20242025!$D$3:$D$1315, M$1)+SUMIFS(DataRegularSeason20242025!$AB$3:$AB$1315,DataRegularSeason20242025!$B$3:$B$1315, "&lt;=" &amp; $A147, DataRegularSeason20242025!$E$3:$E$1315, M$1)</f>
        <v>67</v>
      </c>
      <c r="N147" s="2">
        <f>SUMIFS(DataRegularSeason20242025!$AA$3:$AA$1315,DataRegularSeason20242025!$B$3:$B$1315, "&lt;=" &amp; $A147, DataRegularSeason20242025!$D$3:$D$1315, N$1)+SUMIFS(DataRegularSeason20242025!$AB$3:$AB$1315,DataRegularSeason20242025!$B$3:$B$1315, "&lt;=" &amp; $A147, DataRegularSeason20242025!$E$3:$E$1315, N$1)</f>
        <v>62</v>
      </c>
      <c r="O147" s="2">
        <f>SUMIFS(DataRegularSeason20242025!$AA$3:$AA$1315,DataRegularSeason20242025!$B$3:$B$1315, "&lt;=" &amp; $A147, DataRegularSeason20242025!$D$3:$D$1315, O$1)+SUMIFS(DataRegularSeason20242025!$AB$3:$AB$1315,DataRegularSeason20242025!$B$3:$B$1315, "&lt;=" &amp; $A147, DataRegularSeason20242025!$E$3:$E$1315, O$1)</f>
        <v>66</v>
      </c>
      <c r="P147" s="2">
        <f>SUMIFS(DataRegularSeason20242025!$AA$3:$AA$1315,DataRegularSeason20242025!$B$3:$B$1315, "&lt;=" &amp; $A147, DataRegularSeason20242025!$D$3:$D$1315, P$1)+SUMIFS(DataRegularSeason20242025!$AB$3:$AB$1315,DataRegularSeason20242025!$B$3:$B$1315, "&lt;=" &amp; $A147, DataRegularSeason20242025!$E$3:$E$1315, P$1)</f>
        <v>55</v>
      </c>
      <c r="Q147" s="2">
        <f>SUMIFS(DataRegularSeason20242025!$AA$3:$AA$1315,DataRegularSeason20242025!$B$3:$B$1315, "&lt;=" &amp; $A147, DataRegularSeason20242025!$D$3:$D$1315, Q$1)+SUMIFS(DataRegularSeason20242025!$AB$3:$AB$1315,DataRegularSeason20242025!$B$3:$B$1315, "&lt;=" &amp; $A147, DataRegularSeason20242025!$E$3:$E$1315, Q$1)</f>
        <v>66</v>
      </c>
      <c r="R147" s="2">
        <f>SUMIFS(DataRegularSeason20242025!$AA$3:$AA$1315,DataRegularSeason20242025!$B$3:$B$1315, "&lt;=" &amp; $A147, DataRegularSeason20242025!$D$3:$D$1315, R$1)+SUMIFS(DataRegularSeason20242025!$AB$3:$AB$1315,DataRegularSeason20242025!$B$3:$B$1315, "&lt;=" &amp; $A147, DataRegularSeason20242025!$E$3:$E$1315, R$1)</f>
        <v>43</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54</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53</v>
      </c>
      <c r="W147" s="2">
        <f>SUMIFS(DataRegularSeason20242025!$AA$3:$AA$1315,DataRegularSeason20242025!$B$3:$B$1315, "&lt;=" &amp; $A147, DataRegularSeason20242025!$D$3:$D$1315, W$1)+SUMIFS(DataRegularSeason20242025!$AB$3:$AB$1315,DataRegularSeason20242025!$B$3:$B$1315, "&lt;=" &amp; $A147, DataRegularSeason20242025!$E$3:$E$1315, W$1)</f>
        <v>53</v>
      </c>
      <c r="X147" s="2">
        <f>SUMIFS(DataRegularSeason20242025!$AA$3:$AA$1315,DataRegularSeason20242025!$B$3:$B$1315, "&lt;=" &amp; $A147, DataRegularSeason20242025!$D$3:$D$1315, X$1)+SUMIFS(DataRegularSeason20242025!$AB$3:$AB$1315,DataRegularSeason20242025!$B$3:$B$1315, "&lt;=" &amp; $A147, DataRegularSeason20242025!$E$3:$E$1315, X$1)</f>
        <v>50</v>
      </c>
      <c r="Y147" s="2">
        <f>SUMIFS(DataRegularSeason20242025!$AA$3:$AA$1315,DataRegularSeason20242025!$B$3:$B$1315, "&lt;=" &amp; $A147, DataRegularSeason20242025!$D$3:$D$1315, Y$1)+SUMIFS(DataRegularSeason20242025!$AB$3:$AB$1315,DataRegularSeason20242025!$B$3:$B$1315, "&lt;=" &amp; $A147, DataRegularSeason20242025!$E$3:$E$1315, Y$1)</f>
        <v>36</v>
      </c>
      <c r="Z147" s="2">
        <f>SUMIFS(DataRegularSeason20242025!$AA$3:$AA$1315,DataRegularSeason20242025!$B$3:$B$1315, "&lt;=" &amp; $A147, DataRegularSeason20242025!$D$3:$D$1315, Z$1)+SUMIFS(DataRegularSeason20242025!$AB$3:$AB$1315,DataRegularSeason20242025!$B$3:$B$1315, "&lt;=" &amp; $A147, DataRegularSeason20242025!$E$3:$E$1315, Z$1)</f>
        <v>53</v>
      </c>
      <c r="AA147" s="2">
        <f>SUMIFS(DataRegularSeason20242025!$AA$3:$AA$1315,DataRegularSeason20242025!$B$3:$B$1315, "&lt;=" &amp; $A147, DataRegularSeason20242025!$D$3:$D$1315, AA$1)+SUMIFS(DataRegularSeason20242025!$AB$3:$AB$1315,DataRegularSeason20242025!$B$3:$B$1315, "&lt;=" &amp; $A147, DataRegularSeason20242025!$E$3:$E$1315, AA$1)</f>
        <v>60</v>
      </c>
      <c r="AB147" s="2">
        <f>SUMIFS(DataRegularSeason20242025!$AA$3:$AA$1315,DataRegularSeason20242025!$B$3:$B$1315, "&lt;=" &amp; $A147, DataRegularSeason20242025!$D$3:$D$1315, AB$1)+SUMIFS(DataRegularSeason20242025!$AB$3:$AB$1315,DataRegularSeason20242025!$B$3:$B$1315, "&lt;=" &amp; $A147, DataRegularSeason20242025!$E$3:$E$1315, AB$1)</f>
        <v>66</v>
      </c>
      <c r="AC147" s="2">
        <f>SUMIFS(DataRegularSeason20242025!$AA$3:$AA$1315,DataRegularSeason20242025!$B$3:$B$1315, "&lt;=" &amp; $A147, DataRegularSeason20242025!$D$3:$D$1315, AC$1)+SUMIFS(DataRegularSeason20242025!$AB$3:$AB$1315,DataRegularSeason20242025!$B$3:$B$1315, "&lt;=" &amp; $A147, DataRegularSeason20242025!$E$3:$E$1315, AC$1)</f>
        <v>53</v>
      </c>
      <c r="AD147" s="2">
        <f>SUMIFS(DataRegularSeason20242025!$AA$3:$AA$1315,DataRegularSeason20242025!$B$3:$B$1315, "&lt;=" &amp; $A147, DataRegularSeason20242025!$D$3:$D$1315, AD$1)+SUMIFS(DataRegularSeason20242025!$AB$3:$AB$1315,DataRegularSeason20242025!$B$3:$B$1315, "&lt;=" &amp; $A147, DataRegularSeason20242025!$E$3:$E$1315, AD$1)</f>
        <v>58</v>
      </c>
      <c r="AE147" s="2">
        <f>SUMIFS(DataRegularSeason20242025!$AA$3:$AA$1315,DataRegularSeason20242025!$B$3:$B$1315, "&lt;=" &amp; $A147, DataRegularSeason20242025!$D$3:$D$1315, AE$1)+SUMIFS(DataRegularSeason20242025!$AB$3:$AB$1315,DataRegularSeason20242025!$B$3:$B$1315, "&lt;=" &amp; $A147, DataRegularSeason20242025!$E$3:$E$1315, AE$1)</f>
        <v>68</v>
      </c>
      <c r="AF147" s="2">
        <f>SUMIFS(DataRegularSeason20242025!$AA$3:$AA$1315,DataRegularSeason20242025!$B$3:$B$1315, "&lt;=" &amp; $A147, DataRegularSeason20242025!$D$3:$D$1315, AF$1)+SUMIFS(DataRegularSeason20242025!$AB$3:$AB$1315,DataRegularSeason20242025!$B$3:$B$1315, "&lt;=" &amp; $A147, DataRegularSeason20242025!$E$3:$E$1315, AF$1)</f>
        <v>79</v>
      </c>
      <c r="AG147" s="2">
        <f>SUMIFS(DataRegularSeason20242025!$AA$3:$AA$1315,DataRegularSeason20242025!$B$3:$B$1315, "&lt;=" &amp; $A147, DataRegularSeason20242025!$D$3:$D$1315, AG$1)+SUMIFS(DataRegularSeason20242025!$AB$3:$AB$1315,DataRegularSeason20242025!$B$3:$B$1315, "&lt;=" &amp; $A147, DataRegularSeason20242025!$E$3:$E$1315, AG$1)</f>
        <v>77</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52</v>
      </c>
      <c r="C148" s="2">
        <f>SUMIFS(DataRegularSeason20242025!$AA$3:$AA$1315,DataRegularSeason20242025!$B$3:$B$1315, "&lt;=" &amp; $A148, DataRegularSeason20242025!$D$3:$D$1315, C$1)+SUMIFS(DataRegularSeason20242025!$AB$3:$AB$1315,DataRegularSeason20242025!$B$3:$B$1315, "&lt;=" &amp; $A148, DataRegularSeason20242025!$E$3:$E$1315, C$1)</f>
        <v>60</v>
      </c>
      <c r="D148" s="2">
        <f>SUMIFS(DataRegularSeason20242025!$AA$3:$AA$1315,DataRegularSeason20242025!$B$3:$B$1315, "&lt;=" &amp; $A148, DataRegularSeason20242025!$D$3:$D$1315, D$1)+SUMIFS(DataRegularSeason20242025!$AB$3:$AB$1315,DataRegularSeason20242025!$B$3:$B$1315, "&lt;=" &amp; $A148, DataRegularSeason20242025!$E$3:$E$1315, D$1)</f>
        <v>49</v>
      </c>
      <c r="E148" s="2">
        <f>SUMIFS(DataRegularSeason20242025!$AA$3:$AA$1315,DataRegularSeason20242025!$B$3:$B$1315, "&lt;=" &amp; $A148, DataRegularSeason20242025!$D$3:$D$1315, E$1)+SUMIFS(DataRegularSeason20242025!$AB$3:$AB$1315,DataRegularSeason20242025!$B$3:$B$1315, "&lt;=" &amp; $A148, DataRegularSeason20242025!$E$3:$E$1315, E$1)</f>
        <v>68</v>
      </c>
      <c r="F148" s="2">
        <f>SUMIFS(DataRegularSeason20242025!$AA$3:$AA$1315,DataRegularSeason20242025!$B$3:$B$1315, "&lt;=" &amp; $A148, DataRegularSeason20242025!$D$3:$D$1315, F$1)+SUMIFS(DataRegularSeason20242025!$AB$3:$AB$1315,DataRegularSeason20242025!$B$3:$B$1315, "&lt;=" &amp; $A148, DataRegularSeason20242025!$E$3:$E$1315, F$1)</f>
        <v>59</v>
      </c>
      <c r="G148" s="2">
        <f>SUMIFS(DataRegularSeason20242025!$AA$3:$AA$1315,DataRegularSeason20242025!$B$3:$B$1315, "&lt;=" &amp; $A148, DataRegularSeason20242025!$D$3:$D$1315, G$1)+SUMIFS(DataRegularSeason20242025!$AB$3:$AB$1315,DataRegularSeason20242025!$B$3:$B$1315, "&lt;=" &amp; $A148, DataRegularSeason20242025!$E$3:$E$1315, G$1)</f>
        <v>59</v>
      </c>
      <c r="H148" s="2">
        <f>SUMIFS(DataRegularSeason20242025!$AA$3:$AA$1315,DataRegularSeason20242025!$B$3:$B$1315, "&lt;=" &amp; $A148, DataRegularSeason20242025!$D$3:$D$1315, H$1)+SUMIFS(DataRegularSeason20242025!$AB$3:$AB$1315,DataRegularSeason20242025!$B$3:$B$1315, "&lt;=" &amp; $A148, DataRegularSeason20242025!$E$3:$E$1315, H$1)</f>
        <v>37</v>
      </c>
      <c r="I148" s="2">
        <f>SUMIFS(DataRegularSeason20242025!$AA$3:$AA$1315,DataRegularSeason20242025!$B$3:$B$1315, "&lt;=" &amp; $A148, DataRegularSeason20242025!$D$3:$D$1315, I$1)+SUMIFS(DataRegularSeason20242025!$AB$3:$AB$1315,DataRegularSeason20242025!$B$3:$B$1315, "&lt;=" &amp; $A148, DataRegularSeason20242025!$E$3:$E$1315, I$1)</f>
        <v>64</v>
      </c>
      <c r="J148" s="2">
        <f>SUMIFS(DataRegularSeason20242025!$AA$3:$AA$1315,DataRegularSeason20242025!$B$3:$B$1315, "&lt;=" &amp; $A148, DataRegularSeason20242025!$D$3:$D$1315, J$1)+SUMIFS(DataRegularSeason20242025!$AB$3:$AB$1315,DataRegularSeason20242025!$B$3:$B$1315, "&lt;=" &amp; $A148, DataRegularSeason20242025!$E$3:$E$1315, J$1)</f>
        <v>69</v>
      </c>
      <c r="K148" s="2">
        <f>SUMIFS(DataRegularSeason20242025!$AA$3:$AA$1315,DataRegularSeason20242025!$B$3:$B$1315, "&lt;=" &amp; $A148, DataRegularSeason20242025!$D$3:$D$1315, K$1)+SUMIFS(DataRegularSeason20242025!$AB$3:$AB$1315,DataRegularSeason20242025!$B$3:$B$1315, "&lt;=" &amp; $A148, DataRegularSeason20242025!$E$3:$E$1315, K$1)</f>
        <v>61</v>
      </c>
      <c r="L148" s="2">
        <f>SUMIFS(DataRegularSeason20242025!$AA$3:$AA$1315,DataRegularSeason20242025!$B$3:$B$1315, "&lt;=" &amp; $A148, DataRegularSeason20242025!$D$3:$D$1315, L$1)+SUMIFS(DataRegularSeason20242025!$AB$3:$AB$1315,DataRegularSeason20242025!$B$3:$B$1315, "&lt;=" &amp; $A148, DataRegularSeason20242025!$E$3:$E$1315, L$1)</f>
        <v>70</v>
      </c>
      <c r="M148" s="2">
        <f>SUMIFS(DataRegularSeason20242025!$AA$3:$AA$1315,DataRegularSeason20242025!$B$3:$B$1315, "&lt;=" &amp; $A148, DataRegularSeason20242025!$D$3:$D$1315, M$1)+SUMIFS(DataRegularSeason20242025!$AB$3:$AB$1315,DataRegularSeason20242025!$B$3:$B$1315, "&lt;=" &amp; $A148, DataRegularSeason20242025!$E$3:$E$1315, M$1)</f>
        <v>67</v>
      </c>
      <c r="N148" s="2">
        <f>SUMIFS(DataRegularSeason20242025!$AA$3:$AA$1315,DataRegularSeason20242025!$B$3:$B$1315, "&lt;=" &amp; $A148, DataRegularSeason20242025!$D$3:$D$1315, N$1)+SUMIFS(DataRegularSeason20242025!$AB$3:$AB$1315,DataRegularSeason20242025!$B$3:$B$1315, "&lt;=" &amp; $A148, DataRegularSeason20242025!$E$3:$E$1315, N$1)</f>
        <v>62</v>
      </c>
      <c r="O148" s="2">
        <f>SUMIFS(DataRegularSeason20242025!$AA$3:$AA$1315,DataRegularSeason20242025!$B$3:$B$1315, "&lt;=" &amp; $A148, DataRegularSeason20242025!$D$3:$D$1315, O$1)+SUMIFS(DataRegularSeason20242025!$AB$3:$AB$1315,DataRegularSeason20242025!$B$3:$B$1315, "&lt;=" &amp; $A148, DataRegularSeason20242025!$E$3:$E$1315, O$1)</f>
        <v>66</v>
      </c>
      <c r="P148" s="2">
        <f>SUMIFS(DataRegularSeason20242025!$AA$3:$AA$1315,DataRegularSeason20242025!$B$3:$B$1315, "&lt;=" &amp; $A148, DataRegularSeason20242025!$D$3:$D$1315, P$1)+SUMIFS(DataRegularSeason20242025!$AB$3:$AB$1315,DataRegularSeason20242025!$B$3:$B$1315, "&lt;=" &amp; $A148, DataRegularSeason20242025!$E$3:$E$1315, P$1)</f>
        <v>55</v>
      </c>
      <c r="Q148" s="2">
        <f>SUMIFS(DataRegularSeason20242025!$AA$3:$AA$1315,DataRegularSeason20242025!$B$3:$B$1315, "&lt;=" &amp; $A148, DataRegularSeason20242025!$D$3:$D$1315, Q$1)+SUMIFS(DataRegularSeason20242025!$AB$3:$AB$1315,DataRegularSeason20242025!$B$3:$B$1315, "&lt;=" &amp; $A148, DataRegularSeason20242025!$E$3:$E$1315, Q$1)</f>
        <v>66</v>
      </c>
      <c r="R148" s="2">
        <f>SUMIFS(DataRegularSeason20242025!$AA$3:$AA$1315,DataRegularSeason20242025!$B$3:$B$1315, "&lt;=" &amp; $A148, DataRegularSeason20242025!$D$3:$D$1315, R$1)+SUMIFS(DataRegularSeason20242025!$AB$3:$AB$1315,DataRegularSeason20242025!$B$3:$B$1315, "&lt;=" &amp; $A148, DataRegularSeason20242025!$E$3:$E$1315, R$1)</f>
        <v>43</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54</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53</v>
      </c>
      <c r="W148" s="2">
        <f>SUMIFS(DataRegularSeason20242025!$AA$3:$AA$1315,DataRegularSeason20242025!$B$3:$B$1315, "&lt;=" &amp; $A148, DataRegularSeason20242025!$D$3:$D$1315, W$1)+SUMIFS(DataRegularSeason20242025!$AB$3:$AB$1315,DataRegularSeason20242025!$B$3:$B$1315, "&lt;=" &amp; $A148, DataRegularSeason20242025!$E$3:$E$1315, W$1)</f>
        <v>53</v>
      </c>
      <c r="X148" s="2">
        <f>SUMIFS(DataRegularSeason20242025!$AA$3:$AA$1315,DataRegularSeason20242025!$B$3:$B$1315, "&lt;=" &amp; $A148, DataRegularSeason20242025!$D$3:$D$1315, X$1)+SUMIFS(DataRegularSeason20242025!$AB$3:$AB$1315,DataRegularSeason20242025!$B$3:$B$1315, "&lt;=" &amp; $A148, DataRegularSeason20242025!$E$3:$E$1315, X$1)</f>
        <v>50</v>
      </c>
      <c r="Y148" s="2">
        <f>SUMIFS(DataRegularSeason20242025!$AA$3:$AA$1315,DataRegularSeason20242025!$B$3:$B$1315, "&lt;=" &amp; $A148, DataRegularSeason20242025!$D$3:$D$1315, Y$1)+SUMIFS(DataRegularSeason20242025!$AB$3:$AB$1315,DataRegularSeason20242025!$B$3:$B$1315, "&lt;=" &amp; $A148, DataRegularSeason20242025!$E$3:$E$1315, Y$1)</f>
        <v>36</v>
      </c>
      <c r="Z148" s="2">
        <f>SUMIFS(DataRegularSeason20242025!$AA$3:$AA$1315,DataRegularSeason20242025!$B$3:$B$1315, "&lt;=" &amp; $A148, DataRegularSeason20242025!$D$3:$D$1315, Z$1)+SUMIFS(DataRegularSeason20242025!$AB$3:$AB$1315,DataRegularSeason20242025!$B$3:$B$1315, "&lt;=" &amp; $A148, DataRegularSeason20242025!$E$3:$E$1315, Z$1)</f>
        <v>53</v>
      </c>
      <c r="AA148" s="2">
        <f>SUMIFS(DataRegularSeason20242025!$AA$3:$AA$1315,DataRegularSeason20242025!$B$3:$B$1315, "&lt;=" &amp; $A148, DataRegularSeason20242025!$D$3:$D$1315, AA$1)+SUMIFS(DataRegularSeason20242025!$AB$3:$AB$1315,DataRegularSeason20242025!$B$3:$B$1315, "&lt;=" &amp; $A148, DataRegularSeason20242025!$E$3:$E$1315, AA$1)</f>
        <v>60</v>
      </c>
      <c r="AB148" s="2">
        <f>SUMIFS(DataRegularSeason20242025!$AA$3:$AA$1315,DataRegularSeason20242025!$B$3:$B$1315, "&lt;=" &amp; $A148, DataRegularSeason20242025!$D$3:$D$1315, AB$1)+SUMIFS(DataRegularSeason20242025!$AB$3:$AB$1315,DataRegularSeason20242025!$B$3:$B$1315, "&lt;=" &amp; $A148, DataRegularSeason20242025!$E$3:$E$1315, AB$1)</f>
        <v>66</v>
      </c>
      <c r="AC148" s="2">
        <f>SUMIFS(DataRegularSeason20242025!$AA$3:$AA$1315,DataRegularSeason20242025!$B$3:$B$1315, "&lt;=" &amp; $A148, DataRegularSeason20242025!$D$3:$D$1315, AC$1)+SUMIFS(DataRegularSeason20242025!$AB$3:$AB$1315,DataRegularSeason20242025!$B$3:$B$1315, "&lt;=" &amp; $A148, DataRegularSeason20242025!$E$3:$E$1315, AC$1)</f>
        <v>53</v>
      </c>
      <c r="AD148" s="2">
        <f>SUMIFS(DataRegularSeason20242025!$AA$3:$AA$1315,DataRegularSeason20242025!$B$3:$B$1315, "&lt;=" &amp; $A148, DataRegularSeason20242025!$D$3:$D$1315, AD$1)+SUMIFS(DataRegularSeason20242025!$AB$3:$AB$1315,DataRegularSeason20242025!$B$3:$B$1315, "&lt;=" &amp; $A148, DataRegularSeason20242025!$E$3:$E$1315, AD$1)</f>
        <v>58</v>
      </c>
      <c r="AE148" s="2">
        <f>SUMIFS(DataRegularSeason20242025!$AA$3:$AA$1315,DataRegularSeason20242025!$B$3:$B$1315, "&lt;=" &amp; $A148, DataRegularSeason20242025!$D$3:$D$1315, AE$1)+SUMIFS(DataRegularSeason20242025!$AB$3:$AB$1315,DataRegularSeason20242025!$B$3:$B$1315, "&lt;=" &amp; $A148, DataRegularSeason20242025!$E$3:$E$1315, AE$1)</f>
        <v>68</v>
      </c>
      <c r="AF148" s="2">
        <f>SUMIFS(DataRegularSeason20242025!$AA$3:$AA$1315,DataRegularSeason20242025!$B$3:$B$1315, "&lt;=" &amp; $A148, DataRegularSeason20242025!$D$3:$D$1315, AF$1)+SUMIFS(DataRegularSeason20242025!$AB$3:$AB$1315,DataRegularSeason20242025!$B$3:$B$1315, "&lt;=" &amp; $A148, DataRegularSeason20242025!$E$3:$E$1315, AF$1)</f>
        <v>79</v>
      </c>
      <c r="AG148" s="2">
        <f>SUMIFS(DataRegularSeason20242025!$AA$3:$AA$1315,DataRegularSeason20242025!$B$3:$B$1315, "&lt;=" &amp; $A148, DataRegularSeason20242025!$D$3:$D$1315, AG$1)+SUMIFS(DataRegularSeason20242025!$AB$3:$AB$1315,DataRegularSeason20242025!$B$3:$B$1315, "&lt;=" &amp; $A148, DataRegularSeason20242025!$E$3:$E$1315, AG$1)</f>
        <v>77</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52</v>
      </c>
      <c r="C149" s="2">
        <f>SUMIFS(DataRegularSeason20242025!$AA$3:$AA$1315,DataRegularSeason20242025!$B$3:$B$1315, "&lt;=" &amp; $A149, DataRegularSeason20242025!$D$3:$D$1315, C$1)+SUMIFS(DataRegularSeason20242025!$AB$3:$AB$1315,DataRegularSeason20242025!$B$3:$B$1315, "&lt;=" &amp; $A149, DataRegularSeason20242025!$E$3:$E$1315, C$1)</f>
        <v>60</v>
      </c>
      <c r="D149" s="2">
        <f>SUMIFS(DataRegularSeason20242025!$AA$3:$AA$1315,DataRegularSeason20242025!$B$3:$B$1315, "&lt;=" &amp; $A149, DataRegularSeason20242025!$D$3:$D$1315, D$1)+SUMIFS(DataRegularSeason20242025!$AB$3:$AB$1315,DataRegularSeason20242025!$B$3:$B$1315, "&lt;=" &amp; $A149, DataRegularSeason20242025!$E$3:$E$1315, D$1)</f>
        <v>49</v>
      </c>
      <c r="E149" s="2">
        <f>SUMIFS(DataRegularSeason20242025!$AA$3:$AA$1315,DataRegularSeason20242025!$B$3:$B$1315, "&lt;=" &amp; $A149, DataRegularSeason20242025!$D$3:$D$1315, E$1)+SUMIFS(DataRegularSeason20242025!$AB$3:$AB$1315,DataRegularSeason20242025!$B$3:$B$1315, "&lt;=" &amp; $A149, DataRegularSeason20242025!$E$3:$E$1315, E$1)</f>
        <v>68</v>
      </c>
      <c r="F149" s="2">
        <f>SUMIFS(DataRegularSeason20242025!$AA$3:$AA$1315,DataRegularSeason20242025!$B$3:$B$1315, "&lt;=" &amp; $A149, DataRegularSeason20242025!$D$3:$D$1315, F$1)+SUMIFS(DataRegularSeason20242025!$AB$3:$AB$1315,DataRegularSeason20242025!$B$3:$B$1315, "&lt;=" &amp; $A149, DataRegularSeason20242025!$E$3:$E$1315, F$1)</f>
        <v>59</v>
      </c>
      <c r="G149" s="2">
        <f>SUMIFS(DataRegularSeason20242025!$AA$3:$AA$1315,DataRegularSeason20242025!$B$3:$B$1315, "&lt;=" &amp; $A149, DataRegularSeason20242025!$D$3:$D$1315, G$1)+SUMIFS(DataRegularSeason20242025!$AB$3:$AB$1315,DataRegularSeason20242025!$B$3:$B$1315, "&lt;=" &amp; $A149, DataRegularSeason20242025!$E$3:$E$1315, G$1)</f>
        <v>59</v>
      </c>
      <c r="H149" s="2">
        <f>SUMIFS(DataRegularSeason20242025!$AA$3:$AA$1315,DataRegularSeason20242025!$B$3:$B$1315, "&lt;=" &amp; $A149, DataRegularSeason20242025!$D$3:$D$1315, H$1)+SUMIFS(DataRegularSeason20242025!$AB$3:$AB$1315,DataRegularSeason20242025!$B$3:$B$1315, "&lt;=" &amp; $A149, DataRegularSeason20242025!$E$3:$E$1315, H$1)</f>
        <v>37</v>
      </c>
      <c r="I149" s="2">
        <f>SUMIFS(DataRegularSeason20242025!$AA$3:$AA$1315,DataRegularSeason20242025!$B$3:$B$1315, "&lt;=" &amp; $A149, DataRegularSeason20242025!$D$3:$D$1315, I$1)+SUMIFS(DataRegularSeason20242025!$AB$3:$AB$1315,DataRegularSeason20242025!$B$3:$B$1315, "&lt;=" &amp; $A149, DataRegularSeason20242025!$E$3:$E$1315, I$1)</f>
        <v>64</v>
      </c>
      <c r="J149" s="2">
        <f>SUMIFS(DataRegularSeason20242025!$AA$3:$AA$1315,DataRegularSeason20242025!$B$3:$B$1315, "&lt;=" &amp; $A149, DataRegularSeason20242025!$D$3:$D$1315, J$1)+SUMIFS(DataRegularSeason20242025!$AB$3:$AB$1315,DataRegularSeason20242025!$B$3:$B$1315, "&lt;=" &amp; $A149, DataRegularSeason20242025!$E$3:$E$1315, J$1)</f>
        <v>69</v>
      </c>
      <c r="K149" s="2">
        <f>SUMIFS(DataRegularSeason20242025!$AA$3:$AA$1315,DataRegularSeason20242025!$B$3:$B$1315, "&lt;=" &amp; $A149, DataRegularSeason20242025!$D$3:$D$1315, K$1)+SUMIFS(DataRegularSeason20242025!$AB$3:$AB$1315,DataRegularSeason20242025!$B$3:$B$1315, "&lt;=" &amp; $A149, DataRegularSeason20242025!$E$3:$E$1315, K$1)</f>
        <v>61</v>
      </c>
      <c r="L149" s="2">
        <f>SUMIFS(DataRegularSeason20242025!$AA$3:$AA$1315,DataRegularSeason20242025!$B$3:$B$1315, "&lt;=" &amp; $A149, DataRegularSeason20242025!$D$3:$D$1315, L$1)+SUMIFS(DataRegularSeason20242025!$AB$3:$AB$1315,DataRegularSeason20242025!$B$3:$B$1315, "&lt;=" &amp; $A149, DataRegularSeason20242025!$E$3:$E$1315, L$1)</f>
        <v>70</v>
      </c>
      <c r="M149" s="2">
        <f>SUMIFS(DataRegularSeason20242025!$AA$3:$AA$1315,DataRegularSeason20242025!$B$3:$B$1315, "&lt;=" &amp; $A149, DataRegularSeason20242025!$D$3:$D$1315, M$1)+SUMIFS(DataRegularSeason20242025!$AB$3:$AB$1315,DataRegularSeason20242025!$B$3:$B$1315, "&lt;=" &amp; $A149, DataRegularSeason20242025!$E$3:$E$1315, M$1)</f>
        <v>67</v>
      </c>
      <c r="N149" s="2">
        <f>SUMIFS(DataRegularSeason20242025!$AA$3:$AA$1315,DataRegularSeason20242025!$B$3:$B$1315, "&lt;=" &amp; $A149, DataRegularSeason20242025!$D$3:$D$1315, N$1)+SUMIFS(DataRegularSeason20242025!$AB$3:$AB$1315,DataRegularSeason20242025!$B$3:$B$1315, "&lt;=" &amp; $A149, DataRegularSeason20242025!$E$3:$E$1315, N$1)</f>
        <v>62</v>
      </c>
      <c r="O149" s="2">
        <f>SUMIFS(DataRegularSeason20242025!$AA$3:$AA$1315,DataRegularSeason20242025!$B$3:$B$1315, "&lt;=" &amp; $A149, DataRegularSeason20242025!$D$3:$D$1315, O$1)+SUMIFS(DataRegularSeason20242025!$AB$3:$AB$1315,DataRegularSeason20242025!$B$3:$B$1315, "&lt;=" &amp; $A149, DataRegularSeason20242025!$E$3:$E$1315, O$1)</f>
        <v>66</v>
      </c>
      <c r="P149" s="2">
        <f>SUMIFS(DataRegularSeason20242025!$AA$3:$AA$1315,DataRegularSeason20242025!$B$3:$B$1315, "&lt;=" &amp; $A149, DataRegularSeason20242025!$D$3:$D$1315, P$1)+SUMIFS(DataRegularSeason20242025!$AB$3:$AB$1315,DataRegularSeason20242025!$B$3:$B$1315, "&lt;=" &amp; $A149, DataRegularSeason20242025!$E$3:$E$1315, P$1)</f>
        <v>55</v>
      </c>
      <c r="Q149" s="2">
        <f>SUMIFS(DataRegularSeason20242025!$AA$3:$AA$1315,DataRegularSeason20242025!$B$3:$B$1315, "&lt;=" &amp; $A149, DataRegularSeason20242025!$D$3:$D$1315, Q$1)+SUMIFS(DataRegularSeason20242025!$AB$3:$AB$1315,DataRegularSeason20242025!$B$3:$B$1315, "&lt;=" &amp; $A149, DataRegularSeason20242025!$E$3:$E$1315, Q$1)</f>
        <v>66</v>
      </c>
      <c r="R149" s="2">
        <f>SUMIFS(DataRegularSeason20242025!$AA$3:$AA$1315,DataRegularSeason20242025!$B$3:$B$1315, "&lt;=" &amp; $A149, DataRegularSeason20242025!$D$3:$D$1315, R$1)+SUMIFS(DataRegularSeason20242025!$AB$3:$AB$1315,DataRegularSeason20242025!$B$3:$B$1315, "&lt;=" &amp; $A149, DataRegularSeason20242025!$E$3:$E$1315, R$1)</f>
        <v>43</v>
      </c>
      <c r="S149" s="2">
        <f>SUMIFS(DataRegularSeason20242025!$AA$3:$AA$1315,DataRegularSeason20242025!$B$3:$B$1315, "&lt;=" &amp; $A149, DataRegularSeason20242025!$D$3:$D$1315, S$1)+SUMIFS(DataRegularSeason20242025!$AB$3:$AB$1315,DataRegularSeason20242025!$B$3:$B$1315, "&lt;=" &amp; $A149, DataRegularSeason20242025!$E$3:$E$1315, S$1)</f>
        <v>57</v>
      </c>
      <c r="T149" s="2">
        <f>SUMIFS(DataRegularSeason20242025!$AA$3:$AA$1315,DataRegularSeason20242025!$B$3:$B$1315, "&lt;=" &amp; $A149, DataRegularSeason20242025!$D$3:$D$1315, T$1)+SUMIFS(DataRegularSeason20242025!$AB$3:$AB$1315,DataRegularSeason20242025!$B$3:$B$1315, "&lt;=" &amp; $A149, DataRegularSeason20242025!$E$3:$E$1315, T$1)</f>
        <v>54</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53</v>
      </c>
      <c r="W149" s="2">
        <f>SUMIFS(DataRegularSeason20242025!$AA$3:$AA$1315,DataRegularSeason20242025!$B$3:$B$1315, "&lt;=" &amp; $A149, DataRegularSeason20242025!$D$3:$D$1315, W$1)+SUMIFS(DataRegularSeason20242025!$AB$3:$AB$1315,DataRegularSeason20242025!$B$3:$B$1315, "&lt;=" &amp; $A149, DataRegularSeason20242025!$E$3:$E$1315, W$1)</f>
        <v>53</v>
      </c>
      <c r="X149" s="2">
        <f>SUMIFS(DataRegularSeason20242025!$AA$3:$AA$1315,DataRegularSeason20242025!$B$3:$B$1315, "&lt;=" &amp; $A149, DataRegularSeason20242025!$D$3:$D$1315, X$1)+SUMIFS(DataRegularSeason20242025!$AB$3:$AB$1315,DataRegularSeason20242025!$B$3:$B$1315, "&lt;=" &amp; $A149, DataRegularSeason20242025!$E$3:$E$1315, X$1)</f>
        <v>50</v>
      </c>
      <c r="Y149" s="2">
        <f>SUMIFS(DataRegularSeason20242025!$AA$3:$AA$1315,DataRegularSeason20242025!$B$3:$B$1315, "&lt;=" &amp; $A149, DataRegularSeason20242025!$D$3:$D$1315, Y$1)+SUMIFS(DataRegularSeason20242025!$AB$3:$AB$1315,DataRegularSeason20242025!$B$3:$B$1315, "&lt;=" &amp; $A149, DataRegularSeason20242025!$E$3:$E$1315, Y$1)</f>
        <v>36</v>
      </c>
      <c r="Z149" s="2">
        <f>SUMIFS(DataRegularSeason20242025!$AA$3:$AA$1315,DataRegularSeason20242025!$B$3:$B$1315, "&lt;=" &amp; $A149, DataRegularSeason20242025!$D$3:$D$1315, Z$1)+SUMIFS(DataRegularSeason20242025!$AB$3:$AB$1315,DataRegularSeason20242025!$B$3:$B$1315, "&lt;=" &amp; $A149, DataRegularSeason20242025!$E$3:$E$1315, Z$1)</f>
        <v>53</v>
      </c>
      <c r="AA149" s="2">
        <f>SUMIFS(DataRegularSeason20242025!$AA$3:$AA$1315,DataRegularSeason20242025!$B$3:$B$1315, "&lt;=" &amp; $A149, DataRegularSeason20242025!$D$3:$D$1315, AA$1)+SUMIFS(DataRegularSeason20242025!$AB$3:$AB$1315,DataRegularSeason20242025!$B$3:$B$1315, "&lt;=" &amp; $A149, DataRegularSeason20242025!$E$3:$E$1315, AA$1)</f>
        <v>60</v>
      </c>
      <c r="AB149" s="2">
        <f>SUMIFS(DataRegularSeason20242025!$AA$3:$AA$1315,DataRegularSeason20242025!$B$3:$B$1315, "&lt;=" &amp; $A149, DataRegularSeason20242025!$D$3:$D$1315, AB$1)+SUMIFS(DataRegularSeason20242025!$AB$3:$AB$1315,DataRegularSeason20242025!$B$3:$B$1315, "&lt;=" &amp; $A149, DataRegularSeason20242025!$E$3:$E$1315, AB$1)</f>
        <v>66</v>
      </c>
      <c r="AC149" s="2">
        <f>SUMIFS(DataRegularSeason20242025!$AA$3:$AA$1315,DataRegularSeason20242025!$B$3:$B$1315, "&lt;=" &amp; $A149, DataRegularSeason20242025!$D$3:$D$1315, AC$1)+SUMIFS(DataRegularSeason20242025!$AB$3:$AB$1315,DataRegularSeason20242025!$B$3:$B$1315, "&lt;=" &amp; $A149, DataRegularSeason20242025!$E$3:$E$1315, AC$1)</f>
        <v>53</v>
      </c>
      <c r="AD149" s="2">
        <f>SUMIFS(DataRegularSeason20242025!$AA$3:$AA$1315,DataRegularSeason20242025!$B$3:$B$1315, "&lt;=" &amp; $A149, DataRegularSeason20242025!$D$3:$D$1315, AD$1)+SUMIFS(DataRegularSeason20242025!$AB$3:$AB$1315,DataRegularSeason20242025!$B$3:$B$1315, "&lt;=" &amp; $A149, DataRegularSeason20242025!$E$3:$E$1315, AD$1)</f>
        <v>58</v>
      </c>
      <c r="AE149" s="2">
        <f>SUMIFS(DataRegularSeason20242025!$AA$3:$AA$1315,DataRegularSeason20242025!$B$3:$B$1315, "&lt;=" &amp; $A149, DataRegularSeason20242025!$D$3:$D$1315, AE$1)+SUMIFS(DataRegularSeason20242025!$AB$3:$AB$1315,DataRegularSeason20242025!$B$3:$B$1315, "&lt;=" &amp; $A149, DataRegularSeason20242025!$E$3:$E$1315, AE$1)</f>
        <v>68</v>
      </c>
      <c r="AF149" s="2">
        <f>SUMIFS(DataRegularSeason20242025!$AA$3:$AA$1315,DataRegularSeason20242025!$B$3:$B$1315, "&lt;=" &amp; $A149, DataRegularSeason20242025!$D$3:$D$1315, AF$1)+SUMIFS(DataRegularSeason20242025!$AB$3:$AB$1315,DataRegularSeason20242025!$B$3:$B$1315, "&lt;=" &amp; $A149, DataRegularSeason20242025!$E$3:$E$1315, AF$1)</f>
        <v>79</v>
      </c>
      <c r="AG149" s="2">
        <f>SUMIFS(DataRegularSeason20242025!$AA$3:$AA$1315,DataRegularSeason20242025!$B$3:$B$1315, "&lt;=" &amp; $A149, DataRegularSeason20242025!$D$3:$D$1315, AG$1)+SUMIFS(DataRegularSeason20242025!$AB$3:$AB$1315,DataRegularSeason20242025!$B$3:$B$1315, "&lt;=" &amp; $A149, DataRegularSeason20242025!$E$3:$E$1315, AG$1)</f>
        <v>77</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52</v>
      </c>
      <c r="C150" s="2">
        <f>SUMIFS(DataRegularSeason20242025!$AA$3:$AA$1315,DataRegularSeason20242025!$B$3:$B$1315, "&lt;=" &amp; $A150, DataRegularSeason20242025!$D$3:$D$1315, C$1)+SUMIFS(DataRegularSeason20242025!$AB$3:$AB$1315,DataRegularSeason20242025!$B$3:$B$1315, "&lt;=" &amp; $A150, DataRegularSeason20242025!$E$3:$E$1315, C$1)</f>
        <v>60</v>
      </c>
      <c r="D150" s="2">
        <f>SUMIFS(DataRegularSeason20242025!$AA$3:$AA$1315,DataRegularSeason20242025!$B$3:$B$1315, "&lt;=" &amp; $A150, DataRegularSeason20242025!$D$3:$D$1315, D$1)+SUMIFS(DataRegularSeason20242025!$AB$3:$AB$1315,DataRegularSeason20242025!$B$3:$B$1315, "&lt;=" &amp; $A150, DataRegularSeason20242025!$E$3:$E$1315, D$1)</f>
        <v>49</v>
      </c>
      <c r="E150" s="2">
        <f>SUMIFS(DataRegularSeason20242025!$AA$3:$AA$1315,DataRegularSeason20242025!$B$3:$B$1315, "&lt;=" &amp; $A150, DataRegularSeason20242025!$D$3:$D$1315, E$1)+SUMIFS(DataRegularSeason20242025!$AB$3:$AB$1315,DataRegularSeason20242025!$B$3:$B$1315, "&lt;=" &amp; $A150, DataRegularSeason20242025!$E$3:$E$1315, E$1)</f>
        <v>68</v>
      </c>
      <c r="F150" s="2">
        <f>SUMIFS(DataRegularSeason20242025!$AA$3:$AA$1315,DataRegularSeason20242025!$B$3:$B$1315, "&lt;=" &amp; $A150, DataRegularSeason20242025!$D$3:$D$1315, F$1)+SUMIFS(DataRegularSeason20242025!$AB$3:$AB$1315,DataRegularSeason20242025!$B$3:$B$1315, "&lt;=" &amp; $A150, DataRegularSeason20242025!$E$3:$E$1315, F$1)</f>
        <v>59</v>
      </c>
      <c r="G150" s="2">
        <f>SUMIFS(DataRegularSeason20242025!$AA$3:$AA$1315,DataRegularSeason20242025!$B$3:$B$1315, "&lt;=" &amp; $A150, DataRegularSeason20242025!$D$3:$D$1315, G$1)+SUMIFS(DataRegularSeason20242025!$AB$3:$AB$1315,DataRegularSeason20242025!$B$3:$B$1315, "&lt;=" &amp; $A150, DataRegularSeason20242025!$E$3:$E$1315, G$1)</f>
        <v>59</v>
      </c>
      <c r="H150" s="2">
        <f>SUMIFS(DataRegularSeason20242025!$AA$3:$AA$1315,DataRegularSeason20242025!$B$3:$B$1315, "&lt;=" &amp; $A150, DataRegularSeason20242025!$D$3:$D$1315, H$1)+SUMIFS(DataRegularSeason20242025!$AB$3:$AB$1315,DataRegularSeason20242025!$B$3:$B$1315, "&lt;=" &amp; $A150, DataRegularSeason20242025!$E$3:$E$1315, H$1)</f>
        <v>37</v>
      </c>
      <c r="I150" s="2">
        <f>SUMIFS(DataRegularSeason20242025!$AA$3:$AA$1315,DataRegularSeason20242025!$B$3:$B$1315, "&lt;=" &amp; $A150, DataRegularSeason20242025!$D$3:$D$1315, I$1)+SUMIFS(DataRegularSeason20242025!$AB$3:$AB$1315,DataRegularSeason20242025!$B$3:$B$1315, "&lt;=" &amp; $A150, DataRegularSeason20242025!$E$3:$E$1315, I$1)</f>
        <v>64</v>
      </c>
      <c r="J150" s="2">
        <f>SUMIFS(DataRegularSeason20242025!$AA$3:$AA$1315,DataRegularSeason20242025!$B$3:$B$1315, "&lt;=" &amp; $A150, DataRegularSeason20242025!$D$3:$D$1315, J$1)+SUMIFS(DataRegularSeason20242025!$AB$3:$AB$1315,DataRegularSeason20242025!$B$3:$B$1315, "&lt;=" &amp; $A150, DataRegularSeason20242025!$E$3:$E$1315, J$1)</f>
        <v>69</v>
      </c>
      <c r="K150" s="2">
        <f>SUMIFS(DataRegularSeason20242025!$AA$3:$AA$1315,DataRegularSeason20242025!$B$3:$B$1315, "&lt;=" &amp; $A150, DataRegularSeason20242025!$D$3:$D$1315, K$1)+SUMIFS(DataRegularSeason20242025!$AB$3:$AB$1315,DataRegularSeason20242025!$B$3:$B$1315, "&lt;=" &amp; $A150, DataRegularSeason20242025!$E$3:$E$1315, K$1)</f>
        <v>61</v>
      </c>
      <c r="L150" s="2">
        <f>SUMIFS(DataRegularSeason20242025!$AA$3:$AA$1315,DataRegularSeason20242025!$B$3:$B$1315, "&lt;=" &amp; $A150, DataRegularSeason20242025!$D$3:$D$1315, L$1)+SUMIFS(DataRegularSeason20242025!$AB$3:$AB$1315,DataRegularSeason20242025!$B$3:$B$1315, "&lt;=" &amp; $A150, DataRegularSeason20242025!$E$3:$E$1315, L$1)</f>
        <v>70</v>
      </c>
      <c r="M150" s="2">
        <f>SUMIFS(DataRegularSeason20242025!$AA$3:$AA$1315,DataRegularSeason20242025!$B$3:$B$1315, "&lt;=" &amp; $A150, DataRegularSeason20242025!$D$3:$D$1315, M$1)+SUMIFS(DataRegularSeason20242025!$AB$3:$AB$1315,DataRegularSeason20242025!$B$3:$B$1315, "&lt;=" &amp; $A150, DataRegularSeason20242025!$E$3:$E$1315, M$1)</f>
        <v>67</v>
      </c>
      <c r="N150" s="2">
        <f>SUMIFS(DataRegularSeason20242025!$AA$3:$AA$1315,DataRegularSeason20242025!$B$3:$B$1315, "&lt;=" &amp; $A150, DataRegularSeason20242025!$D$3:$D$1315, N$1)+SUMIFS(DataRegularSeason20242025!$AB$3:$AB$1315,DataRegularSeason20242025!$B$3:$B$1315, "&lt;=" &amp; $A150, DataRegularSeason20242025!$E$3:$E$1315, N$1)</f>
        <v>62</v>
      </c>
      <c r="O150" s="2">
        <f>SUMIFS(DataRegularSeason20242025!$AA$3:$AA$1315,DataRegularSeason20242025!$B$3:$B$1315, "&lt;=" &amp; $A150, DataRegularSeason20242025!$D$3:$D$1315, O$1)+SUMIFS(DataRegularSeason20242025!$AB$3:$AB$1315,DataRegularSeason20242025!$B$3:$B$1315, "&lt;=" &amp; $A150, DataRegularSeason20242025!$E$3:$E$1315, O$1)</f>
        <v>66</v>
      </c>
      <c r="P150" s="2">
        <f>SUMIFS(DataRegularSeason20242025!$AA$3:$AA$1315,DataRegularSeason20242025!$B$3:$B$1315, "&lt;=" &amp; $A150, DataRegularSeason20242025!$D$3:$D$1315, P$1)+SUMIFS(DataRegularSeason20242025!$AB$3:$AB$1315,DataRegularSeason20242025!$B$3:$B$1315, "&lt;=" &amp; $A150, DataRegularSeason20242025!$E$3:$E$1315, P$1)</f>
        <v>55</v>
      </c>
      <c r="Q150" s="2">
        <f>SUMIFS(DataRegularSeason20242025!$AA$3:$AA$1315,DataRegularSeason20242025!$B$3:$B$1315, "&lt;=" &amp; $A150, DataRegularSeason20242025!$D$3:$D$1315, Q$1)+SUMIFS(DataRegularSeason20242025!$AB$3:$AB$1315,DataRegularSeason20242025!$B$3:$B$1315, "&lt;=" &amp; $A150, DataRegularSeason20242025!$E$3:$E$1315, Q$1)</f>
        <v>66</v>
      </c>
      <c r="R150" s="2">
        <f>SUMIFS(DataRegularSeason20242025!$AA$3:$AA$1315,DataRegularSeason20242025!$B$3:$B$1315, "&lt;=" &amp; $A150, DataRegularSeason20242025!$D$3:$D$1315, R$1)+SUMIFS(DataRegularSeason20242025!$AB$3:$AB$1315,DataRegularSeason20242025!$B$3:$B$1315, "&lt;=" &amp; $A150, DataRegularSeason20242025!$E$3:$E$1315, R$1)</f>
        <v>43</v>
      </c>
      <c r="S150" s="2">
        <f>SUMIFS(DataRegularSeason20242025!$AA$3:$AA$1315,DataRegularSeason20242025!$B$3:$B$1315, "&lt;=" &amp; $A150, DataRegularSeason20242025!$D$3:$D$1315, S$1)+SUMIFS(DataRegularSeason20242025!$AB$3:$AB$1315,DataRegularSeason20242025!$B$3:$B$1315, "&lt;=" &amp; $A150, DataRegularSeason20242025!$E$3:$E$1315, S$1)</f>
        <v>57</v>
      </c>
      <c r="T150" s="2">
        <f>SUMIFS(DataRegularSeason20242025!$AA$3:$AA$1315,DataRegularSeason20242025!$B$3:$B$1315, "&lt;=" &amp; $A150, DataRegularSeason20242025!$D$3:$D$1315, T$1)+SUMIFS(DataRegularSeason20242025!$AB$3:$AB$1315,DataRegularSeason20242025!$B$3:$B$1315, "&lt;=" &amp; $A150, DataRegularSeason20242025!$E$3:$E$1315, T$1)</f>
        <v>54</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53</v>
      </c>
      <c r="W150" s="2">
        <f>SUMIFS(DataRegularSeason20242025!$AA$3:$AA$1315,DataRegularSeason20242025!$B$3:$B$1315, "&lt;=" &amp; $A150, DataRegularSeason20242025!$D$3:$D$1315, W$1)+SUMIFS(DataRegularSeason20242025!$AB$3:$AB$1315,DataRegularSeason20242025!$B$3:$B$1315, "&lt;=" &amp; $A150, DataRegularSeason20242025!$E$3:$E$1315, W$1)</f>
        <v>53</v>
      </c>
      <c r="X150" s="2">
        <f>SUMIFS(DataRegularSeason20242025!$AA$3:$AA$1315,DataRegularSeason20242025!$B$3:$B$1315, "&lt;=" &amp; $A150, DataRegularSeason20242025!$D$3:$D$1315, X$1)+SUMIFS(DataRegularSeason20242025!$AB$3:$AB$1315,DataRegularSeason20242025!$B$3:$B$1315, "&lt;=" &amp; $A150, DataRegularSeason20242025!$E$3:$E$1315, X$1)</f>
        <v>50</v>
      </c>
      <c r="Y150" s="2">
        <f>SUMIFS(DataRegularSeason20242025!$AA$3:$AA$1315,DataRegularSeason20242025!$B$3:$B$1315, "&lt;=" &amp; $A150, DataRegularSeason20242025!$D$3:$D$1315, Y$1)+SUMIFS(DataRegularSeason20242025!$AB$3:$AB$1315,DataRegularSeason20242025!$B$3:$B$1315, "&lt;=" &amp; $A150, DataRegularSeason20242025!$E$3:$E$1315, Y$1)</f>
        <v>36</v>
      </c>
      <c r="Z150" s="2">
        <f>SUMIFS(DataRegularSeason20242025!$AA$3:$AA$1315,DataRegularSeason20242025!$B$3:$B$1315, "&lt;=" &amp; $A150, DataRegularSeason20242025!$D$3:$D$1315, Z$1)+SUMIFS(DataRegularSeason20242025!$AB$3:$AB$1315,DataRegularSeason20242025!$B$3:$B$1315, "&lt;=" &amp; $A150, DataRegularSeason20242025!$E$3:$E$1315, Z$1)</f>
        <v>53</v>
      </c>
      <c r="AA150" s="2">
        <f>SUMIFS(DataRegularSeason20242025!$AA$3:$AA$1315,DataRegularSeason20242025!$B$3:$B$1315, "&lt;=" &amp; $A150, DataRegularSeason20242025!$D$3:$D$1315, AA$1)+SUMIFS(DataRegularSeason20242025!$AB$3:$AB$1315,DataRegularSeason20242025!$B$3:$B$1315, "&lt;=" &amp; $A150, DataRegularSeason20242025!$E$3:$E$1315, AA$1)</f>
        <v>60</v>
      </c>
      <c r="AB150" s="2">
        <f>SUMIFS(DataRegularSeason20242025!$AA$3:$AA$1315,DataRegularSeason20242025!$B$3:$B$1315, "&lt;=" &amp; $A150, DataRegularSeason20242025!$D$3:$D$1315, AB$1)+SUMIFS(DataRegularSeason20242025!$AB$3:$AB$1315,DataRegularSeason20242025!$B$3:$B$1315, "&lt;=" &amp; $A150, DataRegularSeason20242025!$E$3:$E$1315, AB$1)</f>
        <v>66</v>
      </c>
      <c r="AC150" s="2">
        <f>SUMIFS(DataRegularSeason20242025!$AA$3:$AA$1315,DataRegularSeason20242025!$B$3:$B$1315, "&lt;=" &amp; $A150, DataRegularSeason20242025!$D$3:$D$1315, AC$1)+SUMIFS(DataRegularSeason20242025!$AB$3:$AB$1315,DataRegularSeason20242025!$B$3:$B$1315, "&lt;=" &amp; $A150, DataRegularSeason20242025!$E$3:$E$1315, AC$1)</f>
        <v>53</v>
      </c>
      <c r="AD150" s="2">
        <f>SUMIFS(DataRegularSeason20242025!$AA$3:$AA$1315,DataRegularSeason20242025!$B$3:$B$1315, "&lt;=" &amp; $A150, DataRegularSeason20242025!$D$3:$D$1315, AD$1)+SUMIFS(DataRegularSeason20242025!$AB$3:$AB$1315,DataRegularSeason20242025!$B$3:$B$1315, "&lt;=" &amp; $A150, DataRegularSeason20242025!$E$3:$E$1315, AD$1)</f>
        <v>58</v>
      </c>
      <c r="AE150" s="2">
        <f>SUMIFS(DataRegularSeason20242025!$AA$3:$AA$1315,DataRegularSeason20242025!$B$3:$B$1315, "&lt;=" &amp; $A150, DataRegularSeason20242025!$D$3:$D$1315, AE$1)+SUMIFS(DataRegularSeason20242025!$AB$3:$AB$1315,DataRegularSeason20242025!$B$3:$B$1315, "&lt;=" &amp; $A150, DataRegularSeason20242025!$E$3:$E$1315, AE$1)</f>
        <v>68</v>
      </c>
      <c r="AF150" s="2">
        <f>SUMIFS(DataRegularSeason20242025!$AA$3:$AA$1315,DataRegularSeason20242025!$B$3:$B$1315, "&lt;=" &amp; $A150, DataRegularSeason20242025!$D$3:$D$1315, AF$1)+SUMIFS(DataRegularSeason20242025!$AB$3:$AB$1315,DataRegularSeason20242025!$B$3:$B$1315, "&lt;=" &amp; $A150, DataRegularSeason20242025!$E$3:$E$1315, AF$1)</f>
        <v>79</v>
      </c>
      <c r="AG150" s="2">
        <f>SUMIFS(DataRegularSeason20242025!$AA$3:$AA$1315,DataRegularSeason20242025!$B$3:$B$1315, "&lt;=" &amp; $A150, DataRegularSeason20242025!$D$3:$D$1315, AG$1)+SUMIFS(DataRegularSeason20242025!$AB$3:$AB$1315,DataRegularSeason20242025!$B$3:$B$1315, "&lt;=" &amp; $A150, DataRegularSeason20242025!$E$3:$E$1315, AG$1)</f>
        <v>77</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52</v>
      </c>
      <c r="C151" s="2">
        <f>SUMIFS(DataRegularSeason20242025!$AA$3:$AA$1315,DataRegularSeason20242025!$B$3:$B$1315, "&lt;=" &amp; $A151, DataRegularSeason20242025!$D$3:$D$1315, C$1)+SUMIFS(DataRegularSeason20242025!$AB$3:$AB$1315,DataRegularSeason20242025!$B$3:$B$1315, "&lt;=" &amp; $A151, DataRegularSeason20242025!$E$3:$E$1315, C$1)</f>
        <v>60</v>
      </c>
      <c r="D151" s="2">
        <f>SUMIFS(DataRegularSeason20242025!$AA$3:$AA$1315,DataRegularSeason20242025!$B$3:$B$1315, "&lt;=" &amp; $A151, DataRegularSeason20242025!$D$3:$D$1315, D$1)+SUMIFS(DataRegularSeason20242025!$AB$3:$AB$1315,DataRegularSeason20242025!$B$3:$B$1315, "&lt;=" &amp; $A151, DataRegularSeason20242025!$E$3:$E$1315, D$1)</f>
        <v>49</v>
      </c>
      <c r="E151" s="2">
        <f>SUMIFS(DataRegularSeason20242025!$AA$3:$AA$1315,DataRegularSeason20242025!$B$3:$B$1315, "&lt;=" &amp; $A151, DataRegularSeason20242025!$D$3:$D$1315, E$1)+SUMIFS(DataRegularSeason20242025!$AB$3:$AB$1315,DataRegularSeason20242025!$B$3:$B$1315, "&lt;=" &amp; $A151, DataRegularSeason20242025!$E$3:$E$1315, E$1)</f>
        <v>68</v>
      </c>
      <c r="F151" s="2">
        <f>SUMIFS(DataRegularSeason20242025!$AA$3:$AA$1315,DataRegularSeason20242025!$B$3:$B$1315, "&lt;=" &amp; $A151, DataRegularSeason20242025!$D$3:$D$1315, F$1)+SUMIFS(DataRegularSeason20242025!$AB$3:$AB$1315,DataRegularSeason20242025!$B$3:$B$1315, "&lt;=" &amp; $A151, DataRegularSeason20242025!$E$3:$E$1315, F$1)</f>
        <v>59</v>
      </c>
      <c r="G151" s="2">
        <f>SUMIFS(DataRegularSeason20242025!$AA$3:$AA$1315,DataRegularSeason20242025!$B$3:$B$1315, "&lt;=" &amp; $A151, DataRegularSeason20242025!$D$3:$D$1315, G$1)+SUMIFS(DataRegularSeason20242025!$AB$3:$AB$1315,DataRegularSeason20242025!$B$3:$B$1315, "&lt;=" &amp; $A151, DataRegularSeason20242025!$E$3:$E$1315, G$1)</f>
        <v>59</v>
      </c>
      <c r="H151" s="2">
        <f>SUMIFS(DataRegularSeason20242025!$AA$3:$AA$1315,DataRegularSeason20242025!$B$3:$B$1315, "&lt;=" &amp; $A151, DataRegularSeason20242025!$D$3:$D$1315, H$1)+SUMIFS(DataRegularSeason20242025!$AB$3:$AB$1315,DataRegularSeason20242025!$B$3:$B$1315, "&lt;=" &amp; $A151, DataRegularSeason20242025!$E$3:$E$1315, H$1)</f>
        <v>37</v>
      </c>
      <c r="I151" s="2">
        <f>SUMIFS(DataRegularSeason20242025!$AA$3:$AA$1315,DataRegularSeason20242025!$B$3:$B$1315, "&lt;=" &amp; $A151, DataRegularSeason20242025!$D$3:$D$1315, I$1)+SUMIFS(DataRegularSeason20242025!$AB$3:$AB$1315,DataRegularSeason20242025!$B$3:$B$1315, "&lt;=" &amp; $A151, DataRegularSeason20242025!$E$3:$E$1315, I$1)</f>
        <v>64</v>
      </c>
      <c r="J151" s="2">
        <f>SUMIFS(DataRegularSeason20242025!$AA$3:$AA$1315,DataRegularSeason20242025!$B$3:$B$1315, "&lt;=" &amp; $A151, DataRegularSeason20242025!$D$3:$D$1315, J$1)+SUMIFS(DataRegularSeason20242025!$AB$3:$AB$1315,DataRegularSeason20242025!$B$3:$B$1315, "&lt;=" &amp; $A151, DataRegularSeason20242025!$E$3:$E$1315, J$1)</f>
        <v>69</v>
      </c>
      <c r="K151" s="2">
        <f>SUMIFS(DataRegularSeason20242025!$AA$3:$AA$1315,DataRegularSeason20242025!$B$3:$B$1315, "&lt;=" &amp; $A151, DataRegularSeason20242025!$D$3:$D$1315, K$1)+SUMIFS(DataRegularSeason20242025!$AB$3:$AB$1315,DataRegularSeason20242025!$B$3:$B$1315, "&lt;=" &amp; $A151, DataRegularSeason20242025!$E$3:$E$1315, K$1)</f>
        <v>61</v>
      </c>
      <c r="L151" s="2">
        <f>SUMIFS(DataRegularSeason20242025!$AA$3:$AA$1315,DataRegularSeason20242025!$B$3:$B$1315, "&lt;=" &amp; $A151, DataRegularSeason20242025!$D$3:$D$1315, L$1)+SUMIFS(DataRegularSeason20242025!$AB$3:$AB$1315,DataRegularSeason20242025!$B$3:$B$1315, "&lt;=" &amp; $A151, DataRegularSeason20242025!$E$3:$E$1315, L$1)</f>
        <v>70</v>
      </c>
      <c r="M151" s="2">
        <f>SUMIFS(DataRegularSeason20242025!$AA$3:$AA$1315,DataRegularSeason20242025!$B$3:$B$1315, "&lt;=" &amp; $A151, DataRegularSeason20242025!$D$3:$D$1315, M$1)+SUMIFS(DataRegularSeason20242025!$AB$3:$AB$1315,DataRegularSeason20242025!$B$3:$B$1315, "&lt;=" &amp; $A151, DataRegularSeason20242025!$E$3:$E$1315, M$1)</f>
        <v>67</v>
      </c>
      <c r="N151" s="2">
        <f>SUMIFS(DataRegularSeason20242025!$AA$3:$AA$1315,DataRegularSeason20242025!$B$3:$B$1315, "&lt;=" &amp; $A151, DataRegularSeason20242025!$D$3:$D$1315, N$1)+SUMIFS(DataRegularSeason20242025!$AB$3:$AB$1315,DataRegularSeason20242025!$B$3:$B$1315, "&lt;=" &amp; $A151, DataRegularSeason20242025!$E$3:$E$1315, N$1)</f>
        <v>62</v>
      </c>
      <c r="O151" s="2">
        <f>SUMIFS(DataRegularSeason20242025!$AA$3:$AA$1315,DataRegularSeason20242025!$B$3:$B$1315, "&lt;=" &amp; $A151, DataRegularSeason20242025!$D$3:$D$1315, O$1)+SUMIFS(DataRegularSeason20242025!$AB$3:$AB$1315,DataRegularSeason20242025!$B$3:$B$1315, "&lt;=" &amp; $A151, DataRegularSeason20242025!$E$3:$E$1315, O$1)</f>
        <v>66</v>
      </c>
      <c r="P151" s="2">
        <f>SUMIFS(DataRegularSeason20242025!$AA$3:$AA$1315,DataRegularSeason20242025!$B$3:$B$1315, "&lt;=" &amp; $A151, DataRegularSeason20242025!$D$3:$D$1315, P$1)+SUMIFS(DataRegularSeason20242025!$AB$3:$AB$1315,DataRegularSeason20242025!$B$3:$B$1315, "&lt;=" &amp; $A151, DataRegularSeason20242025!$E$3:$E$1315, P$1)</f>
        <v>55</v>
      </c>
      <c r="Q151" s="2">
        <f>SUMIFS(DataRegularSeason20242025!$AA$3:$AA$1315,DataRegularSeason20242025!$B$3:$B$1315, "&lt;=" &amp; $A151, DataRegularSeason20242025!$D$3:$D$1315, Q$1)+SUMIFS(DataRegularSeason20242025!$AB$3:$AB$1315,DataRegularSeason20242025!$B$3:$B$1315, "&lt;=" &amp; $A151, DataRegularSeason20242025!$E$3:$E$1315, Q$1)</f>
        <v>66</v>
      </c>
      <c r="R151" s="2">
        <f>SUMIFS(DataRegularSeason20242025!$AA$3:$AA$1315,DataRegularSeason20242025!$B$3:$B$1315, "&lt;=" &amp; $A151, DataRegularSeason20242025!$D$3:$D$1315, R$1)+SUMIFS(DataRegularSeason20242025!$AB$3:$AB$1315,DataRegularSeason20242025!$B$3:$B$1315, "&lt;=" &amp; $A151, DataRegularSeason20242025!$E$3:$E$1315, R$1)</f>
        <v>43</v>
      </c>
      <c r="S151" s="2">
        <f>SUMIFS(DataRegularSeason20242025!$AA$3:$AA$1315,DataRegularSeason20242025!$B$3:$B$1315, "&lt;=" &amp; $A151, DataRegularSeason20242025!$D$3:$D$1315, S$1)+SUMIFS(DataRegularSeason20242025!$AB$3:$AB$1315,DataRegularSeason20242025!$B$3:$B$1315, "&lt;=" &amp; $A151, DataRegularSeason20242025!$E$3:$E$1315, S$1)</f>
        <v>57</v>
      </c>
      <c r="T151" s="2">
        <f>SUMIFS(DataRegularSeason20242025!$AA$3:$AA$1315,DataRegularSeason20242025!$B$3:$B$1315, "&lt;=" &amp; $A151, DataRegularSeason20242025!$D$3:$D$1315, T$1)+SUMIFS(DataRegularSeason20242025!$AB$3:$AB$1315,DataRegularSeason20242025!$B$3:$B$1315, "&lt;=" &amp; $A151, DataRegularSeason20242025!$E$3:$E$1315, T$1)</f>
        <v>54</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53</v>
      </c>
      <c r="W151" s="2">
        <f>SUMIFS(DataRegularSeason20242025!$AA$3:$AA$1315,DataRegularSeason20242025!$B$3:$B$1315, "&lt;=" &amp; $A151, DataRegularSeason20242025!$D$3:$D$1315, W$1)+SUMIFS(DataRegularSeason20242025!$AB$3:$AB$1315,DataRegularSeason20242025!$B$3:$B$1315, "&lt;=" &amp; $A151, DataRegularSeason20242025!$E$3:$E$1315, W$1)</f>
        <v>53</v>
      </c>
      <c r="X151" s="2">
        <f>SUMIFS(DataRegularSeason20242025!$AA$3:$AA$1315,DataRegularSeason20242025!$B$3:$B$1315, "&lt;=" &amp; $A151, DataRegularSeason20242025!$D$3:$D$1315, X$1)+SUMIFS(DataRegularSeason20242025!$AB$3:$AB$1315,DataRegularSeason20242025!$B$3:$B$1315, "&lt;=" &amp; $A151, DataRegularSeason20242025!$E$3:$E$1315, X$1)</f>
        <v>50</v>
      </c>
      <c r="Y151" s="2">
        <f>SUMIFS(DataRegularSeason20242025!$AA$3:$AA$1315,DataRegularSeason20242025!$B$3:$B$1315, "&lt;=" &amp; $A151, DataRegularSeason20242025!$D$3:$D$1315, Y$1)+SUMIFS(DataRegularSeason20242025!$AB$3:$AB$1315,DataRegularSeason20242025!$B$3:$B$1315, "&lt;=" &amp; $A151, DataRegularSeason20242025!$E$3:$E$1315, Y$1)</f>
        <v>36</v>
      </c>
      <c r="Z151" s="2">
        <f>SUMIFS(DataRegularSeason20242025!$AA$3:$AA$1315,DataRegularSeason20242025!$B$3:$B$1315, "&lt;=" &amp; $A151, DataRegularSeason20242025!$D$3:$D$1315, Z$1)+SUMIFS(DataRegularSeason20242025!$AB$3:$AB$1315,DataRegularSeason20242025!$B$3:$B$1315, "&lt;=" &amp; $A151, DataRegularSeason20242025!$E$3:$E$1315, Z$1)</f>
        <v>53</v>
      </c>
      <c r="AA151" s="2">
        <f>SUMIFS(DataRegularSeason20242025!$AA$3:$AA$1315,DataRegularSeason20242025!$B$3:$B$1315, "&lt;=" &amp; $A151, DataRegularSeason20242025!$D$3:$D$1315, AA$1)+SUMIFS(DataRegularSeason20242025!$AB$3:$AB$1315,DataRegularSeason20242025!$B$3:$B$1315, "&lt;=" &amp; $A151, DataRegularSeason20242025!$E$3:$E$1315, AA$1)</f>
        <v>60</v>
      </c>
      <c r="AB151" s="2">
        <f>SUMIFS(DataRegularSeason20242025!$AA$3:$AA$1315,DataRegularSeason20242025!$B$3:$B$1315, "&lt;=" &amp; $A151, DataRegularSeason20242025!$D$3:$D$1315, AB$1)+SUMIFS(DataRegularSeason20242025!$AB$3:$AB$1315,DataRegularSeason20242025!$B$3:$B$1315, "&lt;=" &amp; $A151, DataRegularSeason20242025!$E$3:$E$1315, AB$1)</f>
        <v>66</v>
      </c>
      <c r="AC151" s="2">
        <f>SUMIFS(DataRegularSeason20242025!$AA$3:$AA$1315,DataRegularSeason20242025!$B$3:$B$1315, "&lt;=" &amp; $A151, DataRegularSeason20242025!$D$3:$D$1315, AC$1)+SUMIFS(DataRegularSeason20242025!$AB$3:$AB$1315,DataRegularSeason20242025!$B$3:$B$1315, "&lt;=" &amp; $A151, DataRegularSeason20242025!$E$3:$E$1315, AC$1)</f>
        <v>53</v>
      </c>
      <c r="AD151" s="2">
        <f>SUMIFS(DataRegularSeason20242025!$AA$3:$AA$1315,DataRegularSeason20242025!$B$3:$B$1315, "&lt;=" &amp; $A151, DataRegularSeason20242025!$D$3:$D$1315, AD$1)+SUMIFS(DataRegularSeason20242025!$AB$3:$AB$1315,DataRegularSeason20242025!$B$3:$B$1315, "&lt;=" &amp; $A151, DataRegularSeason20242025!$E$3:$E$1315, AD$1)</f>
        <v>58</v>
      </c>
      <c r="AE151" s="2">
        <f>SUMIFS(DataRegularSeason20242025!$AA$3:$AA$1315,DataRegularSeason20242025!$B$3:$B$1315, "&lt;=" &amp; $A151, DataRegularSeason20242025!$D$3:$D$1315, AE$1)+SUMIFS(DataRegularSeason20242025!$AB$3:$AB$1315,DataRegularSeason20242025!$B$3:$B$1315, "&lt;=" &amp; $A151, DataRegularSeason20242025!$E$3:$E$1315, AE$1)</f>
        <v>68</v>
      </c>
      <c r="AF151" s="2">
        <f>SUMIFS(DataRegularSeason20242025!$AA$3:$AA$1315,DataRegularSeason20242025!$B$3:$B$1315, "&lt;=" &amp; $A151, DataRegularSeason20242025!$D$3:$D$1315, AF$1)+SUMIFS(DataRegularSeason20242025!$AB$3:$AB$1315,DataRegularSeason20242025!$B$3:$B$1315, "&lt;=" &amp; $A151, DataRegularSeason20242025!$E$3:$E$1315, AF$1)</f>
        <v>79</v>
      </c>
      <c r="AG151" s="2">
        <f>SUMIFS(DataRegularSeason20242025!$AA$3:$AA$1315,DataRegularSeason20242025!$B$3:$B$1315, "&lt;=" &amp; $A151, DataRegularSeason20242025!$D$3:$D$1315, AG$1)+SUMIFS(DataRegularSeason20242025!$AB$3:$AB$1315,DataRegularSeason20242025!$B$3:$B$1315, "&lt;=" &amp; $A151, DataRegularSeason20242025!$E$3:$E$1315, AG$1)</f>
        <v>77</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52</v>
      </c>
      <c r="C152" s="2">
        <f>SUMIFS(DataRegularSeason20242025!$AA$3:$AA$1315,DataRegularSeason20242025!$B$3:$B$1315, "&lt;=" &amp; $A152, DataRegularSeason20242025!$D$3:$D$1315, C$1)+SUMIFS(DataRegularSeason20242025!$AB$3:$AB$1315,DataRegularSeason20242025!$B$3:$B$1315, "&lt;=" &amp; $A152, DataRegularSeason20242025!$E$3:$E$1315, C$1)</f>
        <v>60</v>
      </c>
      <c r="D152" s="2">
        <f>SUMIFS(DataRegularSeason20242025!$AA$3:$AA$1315,DataRegularSeason20242025!$B$3:$B$1315, "&lt;=" &amp; $A152, DataRegularSeason20242025!$D$3:$D$1315, D$1)+SUMIFS(DataRegularSeason20242025!$AB$3:$AB$1315,DataRegularSeason20242025!$B$3:$B$1315, "&lt;=" &amp; $A152, DataRegularSeason20242025!$E$3:$E$1315, D$1)</f>
        <v>49</v>
      </c>
      <c r="E152" s="2">
        <f>SUMIFS(DataRegularSeason20242025!$AA$3:$AA$1315,DataRegularSeason20242025!$B$3:$B$1315, "&lt;=" &amp; $A152, DataRegularSeason20242025!$D$3:$D$1315, E$1)+SUMIFS(DataRegularSeason20242025!$AB$3:$AB$1315,DataRegularSeason20242025!$B$3:$B$1315, "&lt;=" &amp; $A152, DataRegularSeason20242025!$E$3:$E$1315, E$1)</f>
        <v>68</v>
      </c>
      <c r="F152" s="2">
        <f>SUMIFS(DataRegularSeason20242025!$AA$3:$AA$1315,DataRegularSeason20242025!$B$3:$B$1315, "&lt;=" &amp; $A152, DataRegularSeason20242025!$D$3:$D$1315, F$1)+SUMIFS(DataRegularSeason20242025!$AB$3:$AB$1315,DataRegularSeason20242025!$B$3:$B$1315, "&lt;=" &amp; $A152, DataRegularSeason20242025!$E$3:$E$1315, F$1)</f>
        <v>59</v>
      </c>
      <c r="G152" s="2">
        <f>SUMIFS(DataRegularSeason20242025!$AA$3:$AA$1315,DataRegularSeason20242025!$B$3:$B$1315, "&lt;=" &amp; $A152, DataRegularSeason20242025!$D$3:$D$1315, G$1)+SUMIFS(DataRegularSeason20242025!$AB$3:$AB$1315,DataRegularSeason20242025!$B$3:$B$1315, "&lt;=" &amp; $A152, DataRegularSeason20242025!$E$3:$E$1315, G$1)</f>
        <v>59</v>
      </c>
      <c r="H152" s="2">
        <f>SUMIFS(DataRegularSeason20242025!$AA$3:$AA$1315,DataRegularSeason20242025!$B$3:$B$1315, "&lt;=" &amp; $A152, DataRegularSeason20242025!$D$3:$D$1315, H$1)+SUMIFS(DataRegularSeason20242025!$AB$3:$AB$1315,DataRegularSeason20242025!$B$3:$B$1315, "&lt;=" &amp; $A152, DataRegularSeason20242025!$E$3:$E$1315, H$1)</f>
        <v>37</v>
      </c>
      <c r="I152" s="2">
        <f>SUMIFS(DataRegularSeason20242025!$AA$3:$AA$1315,DataRegularSeason20242025!$B$3:$B$1315, "&lt;=" &amp; $A152, DataRegularSeason20242025!$D$3:$D$1315, I$1)+SUMIFS(DataRegularSeason20242025!$AB$3:$AB$1315,DataRegularSeason20242025!$B$3:$B$1315, "&lt;=" &amp; $A152, DataRegularSeason20242025!$E$3:$E$1315, I$1)</f>
        <v>64</v>
      </c>
      <c r="J152" s="2">
        <f>SUMIFS(DataRegularSeason20242025!$AA$3:$AA$1315,DataRegularSeason20242025!$B$3:$B$1315, "&lt;=" &amp; $A152, DataRegularSeason20242025!$D$3:$D$1315, J$1)+SUMIFS(DataRegularSeason20242025!$AB$3:$AB$1315,DataRegularSeason20242025!$B$3:$B$1315, "&lt;=" &amp; $A152, DataRegularSeason20242025!$E$3:$E$1315, J$1)</f>
        <v>69</v>
      </c>
      <c r="K152" s="2">
        <f>SUMIFS(DataRegularSeason20242025!$AA$3:$AA$1315,DataRegularSeason20242025!$B$3:$B$1315, "&lt;=" &amp; $A152, DataRegularSeason20242025!$D$3:$D$1315, K$1)+SUMIFS(DataRegularSeason20242025!$AB$3:$AB$1315,DataRegularSeason20242025!$B$3:$B$1315, "&lt;=" &amp; $A152, DataRegularSeason20242025!$E$3:$E$1315, K$1)</f>
        <v>61</v>
      </c>
      <c r="L152" s="2">
        <f>SUMIFS(DataRegularSeason20242025!$AA$3:$AA$1315,DataRegularSeason20242025!$B$3:$B$1315, "&lt;=" &amp; $A152, DataRegularSeason20242025!$D$3:$D$1315, L$1)+SUMIFS(DataRegularSeason20242025!$AB$3:$AB$1315,DataRegularSeason20242025!$B$3:$B$1315, "&lt;=" &amp; $A152, DataRegularSeason20242025!$E$3:$E$1315, L$1)</f>
        <v>70</v>
      </c>
      <c r="M152" s="2">
        <f>SUMIFS(DataRegularSeason20242025!$AA$3:$AA$1315,DataRegularSeason20242025!$B$3:$B$1315, "&lt;=" &amp; $A152, DataRegularSeason20242025!$D$3:$D$1315, M$1)+SUMIFS(DataRegularSeason20242025!$AB$3:$AB$1315,DataRegularSeason20242025!$B$3:$B$1315, "&lt;=" &amp; $A152, DataRegularSeason20242025!$E$3:$E$1315, M$1)</f>
        <v>67</v>
      </c>
      <c r="N152" s="2">
        <f>SUMIFS(DataRegularSeason20242025!$AA$3:$AA$1315,DataRegularSeason20242025!$B$3:$B$1315, "&lt;=" &amp; $A152, DataRegularSeason20242025!$D$3:$D$1315, N$1)+SUMIFS(DataRegularSeason20242025!$AB$3:$AB$1315,DataRegularSeason20242025!$B$3:$B$1315, "&lt;=" &amp; $A152, DataRegularSeason20242025!$E$3:$E$1315, N$1)</f>
        <v>62</v>
      </c>
      <c r="O152" s="2">
        <f>SUMIFS(DataRegularSeason20242025!$AA$3:$AA$1315,DataRegularSeason20242025!$B$3:$B$1315, "&lt;=" &amp; $A152, DataRegularSeason20242025!$D$3:$D$1315, O$1)+SUMIFS(DataRegularSeason20242025!$AB$3:$AB$1315,DataRegularSeason20242025!$B$3:$B$1315, "&lt;=" &amp; $A152, DataRegularSeason20242025!$E$3:$E$1315, O$1)</f>
        <v>66</v>
      </c>
      <c r="P152" s="2">
        <f>SUMIFS(DataRegularSeason20242025!$AA$3:$AA$1315,DataRegularSeason20242025!$B$3:$B$1315, "&lt;=" &amp; $A152, DataRegularSeason20242025!$D$3:$D$1315, P$1)+SUMIFS(DataRegularSeason20242025!$AB$3:$AB$1315,DataRegularSeason20242025!$B$3:$B$1315, "&lt;=" &amp; $A152, DataRegularSeason20242025!$E$3:$E$1315, P$1)</f>
        <v>55</v>
      </c>
      <c r="Q152" s="2">
        <f>SUMIFS(DataRegularSeason20242025!$AA$3:$AA$1315,DataRegularSeason20242025!$B$3:$B$1315, "&lt;=" &amp; $A152, DataRegularSeason20242025!$D$3:$D$1315, Q$1)+SUMIFS(DataRegularSeason20242025!$AB$3:$AB$1315,DataRegularSeason20242025!$B$3:$B$1315, "&lt;=" &amp; $A152, DataRegularSeason20242025!$E$3:$E$1315, Q$1)</f>
        <v>66</v>
      </c>
      <c r="R152" s="2">
        <f>SUMIFS(DataRegularSeason20242025!$AA$3:$AA$1315,DataRegularSeason20242025!$B$3:$B$1315, "&lt;=" &amp; $A152, DataRegularSeason20242025!$D$3:$D$1315, R$1)+SUMIFS(DataRegularSeason20242025!$AB$3:$AB$1315,DataRegularSeason20242025!$B$3:$B$1315, "&lt;=" &amp; $A152, DataRegularSeason20242025!$E$3:$E$1315, R$1)</f>
        <v>43</v>
      </c>
      <c r="S152" s="2">
        <f>SUMIFS(DataRegularSeason20242025!$AA$3:$AA$1315,DataRegularSeason20242025!$B$3:$B$1315, "&lt;=" &amp; $A152, DataRegularSeason20242025!$D$3:$D$1315, S$1)+SUMIFS(DataRegularSeason20242025!$AB$3:$AB$1315,DataRegularSeason20242025!$B$3:$B$1315, "&lt;=" &amp; $A152, DataRegularSeason20242025!$E$3:$E$1315, S$1)</f>
        <v>57</v>
      </c>
      <c r="T152" s="2">
        <f>SUMIFS(DataRegularSeason20242025!$AA$3:$AA$1315,DataRegularSeason20242025!$B$3:$B$1315, "&lt;=" &amp; $A152, DataRegularSeason20242025!$D$3:$D$1315, T$1)+SUMIFS(DataRegularSeason20242025!$AB$3:$AB$1315,DataRegularSeason20242025!$B$3:$B$1315, "&lt;=" &amp; $A152, DataRegularSeason20242025!$E$3:$E$1315, T$1)</f>
        <v>54</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53</v>
      </c>
      <c r="W152" s="2">
        <f>SUMIFS(DataRegularSeason20242025!$AA$3:$AA$1315,DataRegularSeason20242025!$B$3:$B$1315, "&lt;=" &amp; $A152, DataRegularSeason20242025!$D$3:$D$1315, W$1)+SUMIFS(DataRegularSeason20242025!$AB$3:$AB$1315,DataRegularSeason20242025!$B$3:$B$1315, "&lt;=" &amp; $A152, DataRegularSeason20242025!$E$3:$E$1315, W$1)</f>
        <v>53</v>
      </c>
      <c r="X152" s="2">
        <f>SUMIFS(DataRegularSeason20242025!$AA$3:$AA$1315,DataRegularSeason20242025!$B$3:$B$1315, "&lt;=" &amp; $A152, DataRegularSeason20242025!$D$3:$D$1315, X$1)+SUMIFS(DataRegularSeason20242025!$AB$3:$AB$1315,DataRegularSeason20242025!$B$3:$B$1315, "&lt;=" &amp; $A152, DataRegularSeason20242025!$E$3:$E$1315, X$1)</f>
        <v>50</v>
      </c>
      <c r="Y152" s="2">
        <f>SUMIFS(DataRegularSeason20242025!$AA$3:$AA$1315,DataRegularSeason20242025!$B$3:$B$1315, "&lt;=" &amp; $A152, DataRegularSeason20242025!$D$3:$D$1315, Y$1)+SUMIFS(DataRegularSeason20242025!$AB$3:$AB$1315,DataRegularSeason20242025!$B$3:$B$1315, "&lt;=" &amp; $A152, DataRegularSeason20242025!$E$3:$E$1315, Y$1)</f>
        <v>36</v>
      </c>
      <c r="Z152" s="2">
        <f>SUMIFS(DataRegularSeason20242025!$AA$3:$AA$1315,DataRegularSeason20242025!$B$3:$B$1315, "&lt;=" &amp; $A152, DataRegularSeason20242025!$D$3:$D$1315, Z$1)+SUMIFS(DataRegularSeason20242025!$AB$3:$AB$1315,DataRegularSeason20242025!$B$3:$B$1315, "&lt;=" &amp; $A152, DataRegularSeason20242025!$E$3:$E$1315, Z$1)</f>
        <v>53</v>
      </c>
      <c r="AA152" s="2">
        <f>SUMIFS(DataRegularSeason20242025!$AA$3:$AA$1315,DataRegularSeason20242025!$B$3:$B$1315, "&lt;=" &amp; $A152, DataRegularSeason20242025!$D$3:$D$1315, AA$1)+SUMIFS(DataRegularSeason20242025!$AB$3:$AB$1315,DataRegularSeason20242025!$B$3:$B$1315, "&lt;=" &amp; $A152, DataRegularSeason20242025!$E$3:$E$1315, AA$1)</f>
        <v>60</v>
      </c>
      <c r="AB152" s="2">
        <f>SUMIFS(DataRegularSeason20242025!$AA$3:$AA$1315,DataRegularSeason20242025!$B$3:$B$1315, "&lt;=" &amp; $A152, DataRegularSeason20242025!$D$3:$D$1315, AB$1)+SUMIFS(DataRegularSeason20242025!$AB$3:$AB$1315,DataRegularSeason20242025!$B$3:$B$1315, "&lt;=" &amp; $A152, DataRegularSeason20242025!$E$3:$E$1315, AB$1)</f>
        <v>66</v>
      </c>
      <c r="AC152" s="2">
        <f>SUMIFS(DataRegularSeason20242025!$AA$3:$AA$1315,DataRegularSeason20242025!$B$3:$B$1315, "&lt;=" &amp; $A152, DataRegularSeason20242025!$D$3:$D$1315, AC$1)+SUMIFS(DataRegularSeason20242025!$AB$3:$AB$1315,DataRegularSeason20242025!$B$3:$B$1315, "&lt;=" &amp; $A152, DataRegularSeason20242025!$E$3:$E$1315, AC$1)</f>
        <v>53</v>
      </c>
      <c r="AD152" s="2">
        <f>SUMIFS(DataRegularSeason20242025!$AA$3:$AA$1315,DataRegularSeason20242025!$B$3:$B$1315, "&lt;=" &amp; $A152, DataRegularSeason20242025!$D$3:$D$1315, AD$1)+SUMIFS(DataRegularSeason20242025!$AB$3:$AB$1315,DataRegularSeason20242025!$B$3:$B$1315, "&lt;=" &amp; $A152, DataRegularSeason20242025!$E$3:$E$1315, AD$1)</f>
        <v>58</v>
      </c>
      <c r="AE152" s="2">
        <f>SUMIFS(DataRegularSeason20242025!$AA$3:$AA$1315,DataRegularSeason20242025!$B$3:$B$1315, "&lt;=" &amp; $A152, DataRegularSeason20242025!$D$3:$D$1315, AE$1)+SUMIFS(DataRegularSeason20242025!$AB$3:$AB$1315,DataRegularSeason20242025!$B$3:$B$1315, "&lt;=" &amp; $A152, DataRegularSeason20242025!$E$3:$E$1315, AE$1)</f>
        <v>68</v>
      </c>
      <c r="AF152" s="2">
        <f>SUMIFS(DataRegularSeason20242025!$AA$3:$AA$1315,DataRegularSeason20242025!$B$3:$B$1315, "&lt;=" &amp; $A152, DataRegularSeason20242025!$D$3:$D$1315, AF$1)+SUMIFS(DataRegularSeason20242025!$AB$3:$AB$1315,DataRegularSeason20242025!$B$3:$B$1315, "&lt;=" &amp; $A152, DataRegularSeason20242025!$E$3:$E$1315, AF$1)</f>
        <v>79</v>
      </c>
      <c r="AG152" s="2">
        <f>SUMIFS(DataRegularSeason20242025!$AA$3:$AA$1315,DataRegularSeason20242025!$B$3:$B$1315, "&lt;=" &amp; $A152, DataRegularSeason20242025!$D$3:$D$1315, AG$1)+SUMIFS(DataRegularSeason20242025!$AB$3:$AB$1315,DataRegularSeason20242025!$B$3:$B$1315, "&lt;=" &amp; $A152, DataRegularSeason20242025!$E$3:$E$1315, AG$1)</f>
        <v>77</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52</v>
      </c>
      <c r="C153" s="2">
        <f>SUMIFS(DataRegularSeason20242025!$AA$3:$AA$1315,DataRegularSeason20242025!$B$3:$B$1315, "&lt;=" &amp; $A153, DataRegularSeason20242025!$D$3:$D$1315, C$1)+SUMIFS(DataRegularSeason20242025!$AB$3:$AB$1315,DataRegularSeason20242025!$B$3:$B$1315, "&lt;=" &amp; $A153, DataRegularSeason20242025!$E$3:$E$1315, C$1)</f>
        <v>60</v>
      </c>
      <c r="D153" s="2">
        <f>SUMIFS(DataRegularSeason20242025!$AA$3:$AA$1315,DataRegularSeason20242025!$B$3:$B$1315, "&lt;=" &amp; $A153, DataRegularSeason20242025!$D$3:$D$1315, D$1)+SUMIFS(DataRegularSeason20242025!$AB$3:$AB$1315,DataRegularSeason20242025!$B$3:$B$1315, "&lt;=" &amp; $A153, DataRegularSeason20242025!$E$3:$E$1315, D$1)</f>
        <v>49</v>
      </c>
      <c r="E153" s="2">
        <f>SUMIFS(DataRegularSeason20242025!$AA$3:$AA$1315,DataRegularSeason20242025!$B$3:$B$1315, "&lt;=" &amp; $A153, DataRegularSeason20242025!$D$3:$D$1315, E$1)+SUMIFS(DataRegularSeason20242025!$AB$3:$AB$1315,DataRegularSeason20242025!$B$3:$B$1315, "&lt;=" &amp; $A153, DataRegularSeason20242025!$E$3:$E$1315, E$1)</f>
        <v>68</v>
      </c>
      <c r="F153" s="2">
        <f>SUMIFS(DataRegularSeason20242025!$AA$3:$AA$1315,DataRegularSeason20242025!$B$3:$B$1315, "&lt;=" &amp; $A153, DataRegularSeason20242025!$D$3:$D$1315, F$1)+SUMIFS(DataRegularSeason20242025!$AB$3:$AB$1315,DataRegularSeason20242025!$B$3:$B$1315, "&lt;=" &amp; $A153, DataRegularSeason20242025!$E$3:$E$1315, F$1)</f>
        <v>59</v>
      </c>
      <c r="G153" s="2">
        <f>SUMIFS(DataRegularSeason20242025!$AA$3:$AA$1315,DataRegularSeason20242025!$B$3:$B$1315, "&lt;=" &amp; $A153, DataRegularSeason20242025!$D$3:$D$1315, G$1)+SUMIFS(DataRegularSeason20242025!$AB$3:$AB$1315,DataRegularSeason20242025!$B$3:$B$1315, "&lt;=" &amp; $A153, DataRegularSeason20242025!$E$3:$E$1315, G$1)</f>
        <v>59</v>
      </c>
      <c r="H153" s="2">
        <f>SUMIFS(DataRegularSeason20242025!$AA$3:$AA$1315,DataRegularSeason20242025!$B$3:$B$1315, "&lt;=" &amp; $A153, DataRegularSeason20242025!$D$3:$D$1315, H$1)+SUMIFS(DataRegularSeason20242025!$AB$3:$AB$1315,DataRegularSeason20242025!$B$3:$B$1315, "&lt;=" &amp; $A153, DataRegularSeason20242025!$E$3:$E$1315, H$1)</f>
        <v>37</v>
      </c>
      <c r="I153" s="2">
        <f>SUMIFS(DataRegularSeason20242025!$AA$3:$AA$1315,DataRegularSeason20242025!$B$3:$B$1315, "&lt;=" &amp; $A153, DataRegularSeason20242025!$D$3:$D$1315, I$1)+SUMIFS(DataRegularSeason20242025!$AB$3:$AB$1315,DataRegularSeason20242025!$B$3:$B$1315, "&lt;=" &amp; $A153, DataRegularSeason20242025!$E$3:$E$1315, I$1)</f>
        <v>64</v>
      </c>
      <c r="J153" s="2">
        <f>SUMIFS(DataRegularSeason20242025!$AA$3:$AA$1315,DataRegularSeason20242025!$B$3:$B$1315, "&lt;=" &amp; $A153, DataRegularSeason20242025!$D$3:$D$1315, J$1)+SUMIFS(DataRegularSeason20242025!$AB$3:$AB$1315,DataRegularSeason20242025!$B$3:$B$1315, "&lt;=" &amp; $A153, DataRegularSeason20242025!$E$3:$E$1315, J$1)</f>
        <v>69</v>
      </c>
      <c r="K153" s="2">
        <f>SUMIFS(DataRegularSeason20242025!$AA$3:$AA$1315,DataRegularSeason20242025!$B$3:$B$1315, "&lt;=" &amp; $A153, DataRegularSeason20242025!$D$3:$D$1315, K$1)+SUMIFS(DataRegularSeason20242025!$AB$3:$AB$1315,DataRegularSeason20242025!$B$3:$B$1315, "&lt;=" &amp; $A153, DataRegularSeason20242025!$E$3:$E$1315, K$1)</f>
        <v>61</v>
      </c>
      <c r="L153" s="2">
        <f>SUMIFS(DataRegularSeason20242025!$AA$3:$AA$1315,DataRegularSeason20242025!$B$3:$B$1315, "&lt;=" &amp; $A153, DataRegularSeason20242025!$D$3:$D$1315, L$1)+SUMIFS(DataRegularSeason20242025!$AB$3:$AB$1315,DataRegularSeason20242025!$B$3:$B$1315, "&lt;=" &amp; $A153, DataRegularSeason20242025!$E$3:$E$1315, L$1)</f>
        <v>70</v>
      </c>
      <c r="M153" s="2">
        <f>SUMIFS(DataRegularSeason20242025!$AA$3:$AA$1315,DataRegularSeason20242025!$B$3:$B$1315, "&lt;=" &amp; $A153, DataRegularSeason20242025!$D$3:$D$1315, M$1)+SUMIFS(DataRegularSeason20242025!$AB$3:$AB$1315,DataRegularSeason20242025!$B$3:$B$1315, "&lt;=" &amp; $A153, DataRegularSeason20242025!$E$3:$E$1315, M$1)</f>
        <v>67</v>
      </c>
      <c r="N153" s="2">
        <f>SUMIFS(DataRegularSeason20242025!$AA$3:$AA$1315,DataRegularSeason20242025!$B$3:$B$1315, "&lt;=" &amp; $A153, DataRegularSeason20242025!$D$3:$D$1315, N$1)+SUMIFS(DataRegularSeason20242025!$AB$3:$AB$1315,DataRegularSeason20242025!$B$3:$B$1315, "&lt;=" &amp; $A153, DataRegularSeason20242025!$E$3:$E$1315, N$1)</f>
        <v>62</v>
      </c>
      <c r="O153" s="2">
        <f>SUMIFS(DataRegularSeason20242025!$AA$3:$AA$1315,DataRegularSeason20242025!$B$3:$B$1315, "&lt;=" &amp; $A153, DataRegularSeason20242025!$D$3:$D$1315, O$1)+SUMIFS(DataRegularSeason20242025!$AB$3:$AB$1315,DataRegularSeason20242025!$B$3:$B$1315, "&lt;=" &amp; $A153, DataRegularSeason20242025!$E$3:$E$1315, O$1)</f>
        <v>66</v>
      </c>
      <c r="P153" s="2">
        <f>SUMIFS(DataRegularSeason20242025!$AA$3:$AA$1315,DataRegularSeason20242025!$B$3:$B$1315, "&lt;=" &amp; $A153, DataRegularSeason20242025!$D$3:$D$1315, P$1)+SUMIFS(DataRegularSeason20242025!$AB$3:$AB$1315,DataRegularSeason20242025!$B$3:$B$1315, "&lt;=" &amp; $A153, DataRegularSeason20242025!$E$3:$E$1315, P$1)</f>
        <v>55</v>
      </c>
      <c r="Q153" s="2">
        <f>SUMIFS(DataRegularSeason20242025!$AA$3:$AA$1315,DataRegularSeason20242025!$B$3:$B$1315, "&lt;=" &amp; $A153, DataRegularSeason20242025!$D$3:$D$1315, Q$1)+SUMIFS(DataRegularSeason20242025!$AB$3:$AB$1315,DataRegularSeason20242025!$B$3:$B$1315, "&lt;=" &amp; $A153, DataRegularSeason20242025!$E$3:$E$1315, Q$1)</f>
        <v>66</v>
      </c>
      <c r="R153" s="2">
        <f>SUMIFS(DataRegularSeason20242025!$AA$3:$AA$1315,DataRegularSeason20242025!$B$3:$B$1315, "&lt;=" &amp; $A153, DataRegularSeason20242025!$D$3:$D$1315, R$1)+SUMIFS(DataRegularSeason20242025!$AB$3:$AB$1315,DataRegularSeason20242025!$B$3:$B$1315, "&lt;=" &amp; $A153, DataRegularSeason20242025!$E$3:$E$1315, R$1)</f>
        <v>43</v>
      </c>
      <c r="S153" s="2">
        <f>SUMIFS(DataRegularSeason20242025!$AA$3:$AA$1315,DataRegularSeason20242025!$B$3:$B$1315, "&lt;=" &amp; $A153, DataRegularSeason20242025!$D$3:$D$1315, S$1)+SUMIFS(DataRegularSeason20242025!$AB$3:$AB$1315,DataRegularSeason20242025!$B$3:$B$1315, "&lt;=" &amp; $A153, DataRegularSeason20242025!$E$3:$E$1315, S$1)</f>
        <v>57</v>
      </c>
      <c r="T153" s="2">
        <f>SUMIFS(DataRegularSeason20242025!$AA$3:$AA$1315,DataRegularSeason20242025!$B$3:$B$1315, "&lt;=" &amp; $A153, DataRegularSeason20242025!$D$3:$D$1315, T$1)+SUMIFS(DataRegularSeason20242025!$AB$3:$AB$1315,DataRegularSeason20242025!$B$3:$B$1315, "&lt;=" &amp; $A153, DataRegularSeason20242025!$E$3:$E$1315, T$1)</f>
        <v>54</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53</v>
      </c>
      <c r="W153" s="2">
        <f>SUMIFS(DataRegularSeason20242025!$AA$3:$AA$1315,DataRegularSeason20242025!$B$3:$B$1315, "&lt;=" &amp; $A153, DataRegularSeason20242025!$D$3:$D$1315, W$1)+SUMIFS(DataRegularSeason20242025!$AB$3:$AB$1315,DataRegularSeason20242025!$B$3:$B$1315, "&lt;=" &amp; $A153, DataRegularSeason20242025!$E$3:$E$1315, W$1)</f>
        <v>53</v>
      </c>
      <c r="X153" s="2">
        <f>SUMIFS(DataRegularSeason20242025!$AA$3:$AA$1315,DataRegularSeason20242025!$B$3:$B$1315, "&lt;=" &amp; $A153, DataRegularSeason20242025!$D$3:$D$1315, X$1)+SUMIFS(DataRegularSeason20242025!$AB$3:$AB$1315,DataRegularSeason20242025!$B$3:$B$1315, "&lt;=" &amp; $A153, DataRegularSeason20242025!$E$3:$E$1315, X$1)</f>
        <v>50</v>
      </c>
      <c r="Y153" s="2">
        <f>SUMIFS(DataRegularSeason20242025!$AA$3:$AA$1315,DataRegularSeason20242025!$B$3:$B$1315, "&lt;=" &amp; $A153, DataRegularSeason20242025!$D$3:$D$1315, Y$1)+SUMIFS(DataRegularSeason20242025!$AB$3:$AB$1315,DataRegularSeason20242025!$B$3:$B$1315, "&lt;=" &amp; $A153, DataRegularSeason20242025!$E$3:$E$1315, Y$1)</f>
        <v>36</v>
      </c>
      <c r="Z153" s="2">
        <f>SUMIFS(DataRegularSeason20242025!$AA$3:$AA$1315,DataRegularSeason20242025!$B$3:$B$1315, "&lt;=" &amp; $A153, DataRegularSeason20242025!$D$3:$D$1315, Z$1)+SUMIFS(DataRegularSeason20242025!$AB$3:$AB$1315,DataRegularSeason20242025!$B$3:$B$1315, "&lt;=" &amp; $A153, DataRegularSeason20242025!$E$3:$E$1315, Z$1)</f>
        <v>53</v>
      </c>
      <c r="AA153" s="2">
        <f>SUMIFS(DataRegularSeason20242025!$AA$3:$AA$1315,DataRegularSeason20242025!$B$3:$B$1315, "&lt;=" &amp; $A153, DataRegularSeason20242025!$D$3:$D$1315, AA$1)+SUMIFS(DataRegularSeason20242025!$AB$3:$AB$1315,DataRegularSeason20242025!$B$3:$B$1315, "&lt;=" &amp; $A153, DataRegularSeason20242025!$E$3:$E$1315, AA$1)</f>
        <v>60</v>
      </c>
      <c r="AB153" s="2">
        <f>SUMIFS(DataRegularSeason20242025!$AA$3:$AA$1315,DataRegularSeason20242025!$B$3:$B$1315, "&lt;=" &amp; $A153, DataRegularSeason20242025!$D$3:$D$1315, AB$1)+SUMIFS(DataRegularSeason20242025!$AB$3:$AB$1315,DataRegularSeason20242025!$B$3:$B$1315, "&lt;=" &amp; $A153, DataRegularSeason20242025!$E$3:$E$1315, AB$1)</f>
        <v>66</v>
      </c>
      <c r="AC153" s="2">
        <f>SUMIFS(DataRegularSeason20242025!$AA$3:$AA$1315,DataRegularSeason20242025!$B$3:$B$1315, "&lt;=" &amp; $A153, DataRegularSeason20242025!$D$3:$D$1315, AC$1)+SUMIFS(DataRegularSeason20242025!$AB$3:$AB$1315,DataRegularSeason20242025!$B$3:$B$1315, "&lt;=" &amp; $A153, DataRegularSeason20242025!$E$3:$E$1315, AC$1)</f>
        <v>53</v>
      </c>
      <c r="AD153" s="2">
        <f>SUMIFS(DataRegularSeason20242025!$AA$3:$AA$1315,DataRegularSeason20242025!$B$3:$B$1315, "&lt;=" &amp; $A153, DataRegularSeason20242025!$D$3:$D$1315, AD$1)+SUMIFS(DataRegularSeason20242025!$AB$3:$AB$1315,DataRegularSeason20242025!$B$3:$B$1315, "&lt;=" &amp; $A153, DataRegularSeason20242025!$E$3:$E$1315, AD$1)</f>
        <v>58</v>
      </c>
      <c r="AE153" s="2">
        <f>SUMIFS(DataRegularSeason20242025!$AA$3:$AA$1315,DataRegularSeason20242025!$B$3:$B$1315, "&lt;=" &amp; $A153, DataRegularSeason20242025!$D$3:$D$1315, AE$1)+SUMIFS(DataRegularSeason20242025!$AB$3:$AB$1315,DataRegularSeason20242025!$B$3:$B$1315, "&lt;=" &amp; $A153, DataRegularSeason20242025!$E$3:$E$1315, AE$1)</f>
        <v>68</v>
      </c>
      <c r="AF153" s="2">
        <f>SUMIFS(DataRegularSeason20242025!$AA$3:$AA$1315,DataRegularSeason20242025!$B$3:$B$1315, "&lt;=" &amp; $A153, DataRegularSeason20242025!$D$3:$D$1315, AF$1)+SUMIFS(DataRegularSeason20242025!$AB$3:$AB$1315,DataRegularSeason20242025!$B$3:$B$1315, "&lt;=" &amp; $A153, DataRegularSeason20242025!$E$3:$E$1315, AF$1)</f>
        <v>79</v>
      </c>
      <c r="AG153" s="2">
        <f>SUMIFS(DataRegularSeason20242025!$AA$3:$AA$1315,DataRegularSeason20242025!$B$3:$B$1315, "&lt;=" &amp; $A153, DataRegularSeason20242025!$D$3:$D$1315, AG$1)+SUMIFS(DataRegularSeason20242025!$AB$3:$AB$1315,DataRegularSeason20242025!$B$3:$B$1315, "&lt;=" &amp; $A153, DataRegularSeason20242025!$E$3:$E$1315, AG$1)</f>
        <v>77</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52</v>
      </c>
      <c r="C154" s="2">
        <f>SUMIFS(DataRegularSeason20242025!$AA$3:$AA$1315,DataRegularSeason20242025!$B$3:$B$1315, "&lt;=" &amp; $A154, DataRegularSeason20242025!$D$3:$D$1315, C$1)+SUMIFS(DataRegularSeason20242025!$AB$3:$AB$1315,DataRegularSeason20242025!$B$3:$B$1315, "&lt;=" &amp; $A154, DataRegularSeason20242025!$E$3:$E$1315, C$1)</f>
        <v>60</v>
      </c>
      <c r="D154" s="2">
        <f>SUMIFS(DataRegularSeason20242025!$AA$3:$AA$1315,DataRegularSeason20242025!$B$3:$B$1315, "&lt;=" &amp; $A154, DataRegularSeason20242025!$D$3:$D$1315, D$1)+SUMIFS(DataRegularSeason20242025!$AB$3:$AB$1315,DataRegularSeason20242025!$B$3:$B$1315, "&lt;=" &amp; $A154, DataRegularSeason20242025!$E$3:$E$1315, D$1)</f>
        <v>49</v>
      </c>
      <c r="E154" s="2">
        <f>SUMIFS(DataRegularSeason20242025!$AA$3:$AA$1315,DataRegularSeason20242025!$B$3:$B$1315, "&lt;=" &amp; $A154, DataRegularSeason20242025!$D$3:$D$1315, E$1)+SUMIFS(DataRegularSeason20242025!$AB$3:$AB$1315,DataRegularSeason20242025!$B$3:$B$1315, "&lt;=" &amp; $A154, DataRegularSeason20242025!$E$3:$E$1315, E$1)</f>
        <v>68</v>
      </c>
      <c r="F154" s="2">
        <f>SUMIFS(DataRegularSeason20242025!$AA$3:$AA$1315,DataRegularSeason20242025!$B$3:$B$1315, "&lt;=" &amp; $A154, DataRegularSeason20242025!$D$3:$D$1315, F$1)+SUMIFS(DataRegularSeason20242025!$AB$3:$AB$1315,DataRegularSeason20242025!$B$3:$B$1315, "&lt;=" &amp; $A154, DataRegularSeason20242025!$E$3:$E$1315, F$1)</f>
        <v>59</v>
      </c>
      <c r="G154" s="2">
        <f>SUMIFS(DataRegularSeason20242025!$AA$3:$AA$1315,DataRegularSeason20242025!$B$3:$B$1315, "&lt;=" &amp; $A154, DataRegularSeason20242025!$D$3:$D$1315, G$1)+SUMIFS(DataRegularSeason20242025!$AB$3:$AB$1315,DataRegularSeason20242025!$B$3:$B$1315, "&lt;=" &amp; $A154, DataRegularSeason20242025!$E$3:$E$1315, G$1)</f>
        <v>59</v>
      </c>
      <c r="H154" s="2">
        <f>SUMIFS(DataRegularSeason20242025!$AA$3:$AA$1315,DataRegularSeason20242025!$B$3:$B$1315, "&lt;=" &amp; $A154, DataRegularSeason20242025!$D$3:$D$1315, H$1)+SUMIFS(DataRegularSeason20242025!$AB$3:$AB$1315,DataRegularSeason20242025!$B$3:$B$1315, "&lt;=" &amp; $A154, DataRegularSeason20242025!$E$3:$E$1315, H$1)</f>
        <v>37</v>
      </c>
      <c r="I154" s="2">
        <f>SUMIFS(DataRegularSeason20242025!$AA$3:$AA$1315,DataRegularSeason20242025!$B$3:$B$1315, "&lt;=" &amp; $A154, DataRegularSeason20242025!$D$3:$D$1315, I$1)+SUMIFS(DataRegularSeason20242025!$AB$3:$AB$1315,DataRegularSeason20242025!$B$3:$B$1315, "&lt;=" &amp; $A154, DataRegularSeason20242025!$E$3:$E$1315, I$1)</f>
        <v>64</v>
      </c>
      <c r="J154" s="2">
        <f>SUMIFS(DataRegularSeason20242025!$AA$3:$AA$1315,DataRegularSeason20242025!$B$3:$B$1315, "&lt;=" &amp; $A154, DataRegularSeason20242025!$D$3:$D$1315, J$1)+SUMIFS(DataRegularSeason20242025!$AB$3:$AB$1315,DataRegularSeason20242025!$B$3:$B$1315, "&lt;=" &amp; $A154, DataRegularSeason20242025!$E$3:$E$1315, J$1)</f>
        <v>69</v>
      </c>
      <c r="K154" s="2">
        <f>SUMIFS(DataRegularSeason20242025!$AA$3:$AA$1315,DataRegularSeason20242025!$B$3:$B$1315, "&lt;=" &amp; $A154, DataRegularSeason20242025!$D$3:$D$1315, K$1)+SUMIFS(DataRegularSeason20242025!$AB$3:$AB$1315,DataRegularSeason20242025!$B$3:$B$1315, "&lt;=" &amp; $A154, DataRegularSeason20242025!$E$3:$E$1315, K$1)</f>
        <v>61</v>
      </c>
      <c r="L154" s="2">
        <f>SUMIFS(DataRegularSeason20242025!$AA$3:$AA$1315,DataRegularSeason20242025!$B$3:$B$1315, "&lt;=" &amp; $A154, DataRegularSeason20242025!$D$3:$D$1315, L$1)+SUMIFS(DataRegularSeason20242025!$AB$3:$AB$1315,DataRegularSeason20242025!$B$3:$B$1315, "&lt;=" &amp; $A154, DataRegularSeason20242025!$E$3:$E$1315, L$1)</f>
        <v>70</v>
      </c>
      <c r="M154" s="2">
        <f>SUMIFS(DataRegularSeason20242025!$AA$3:$AA$1315,DataRegularSeason20242025!$B$3:$B$1315, "&lt;=" &amp; $A154, DataRegularSeason20242025!$D$3:$D$1315, M$1)+SUMIFS(DataRegularSeason20242025!$AB$3:$AB$1315,DataRegularSeason20242025!$B$3:$B$1315, "&lt;=" &amp; $A154, DataRegularSeason20242025!$E$3:$E$1315, M$1)</f>
        <v>67</v>
      </c>
      <c r="N154" s="2">
        <f>SUMIFS(DataRegularSeason20242025!$AA$3:$AA$1315,DataRegularSeason20242025!$B$3:$B$1315, "&lt;=" &amp; $A154, DataRegularSeason20242025!$D$3:$D$1315, N$1)+SUMIFS(DataRegularSeason20242025!$AB$3:$AB$1315,DataRegularSeason20242025!$B$3:$B$1315, "&lt;=" &amp; $A154, DataRegularSeason20242025!$E$3:$E$1315, N$1)</f>
        <v>62</v>
      </c>
      <c r="O154" s="2">
        <f>SUMIFS(DataRegularSeason20242025!$AA$3:$AA$1315,DataRegularSeason20242025!$B$3:$B$1315, "&lt;=" &amp; $A154, DataRegularSeason20242025!$D$3:$D$1315, O$1)+SUMIFS(DataRegularSeason20242025!$AB$3:$AB$1315,DataRegularSeason20242025!$B$3:$B$1315, "&lt;=" &amp; $A154, DataRegularSeason20242025!$E$3:$E$1315, O$1)</f>
        <v>66</v>
      </c>
      <c r="P154" s="2">
        <f>SUMIFS(DataRegularSeason20242025!$AA$3:$AA$1315,DataRegularSeason20242025!$B$3:$B$1315, "&lt;=" &amp; $A154, DataRegularSeason20242025!$D$3:$D$1315, P$1)+SUMIFS(DataRegularSeason20242025!$AB$3:$AB$1315,DataRegularSeason20242025!$B$3:$B$1315, "&lt;=" &amp; $A154, DataRegularSeason20242025!$E$3:$E$1315, P$1)</f>
        <v>55</v>
      </c>
      <c r="Q154" s="2">
        <f>SUMIFS(DataRegularSeason20242025!$AA$3:$AA$1315,DataRegularSeason20242025!$B$3:$B$1315, "&lt;=" &amp; $A154, DataRegularSeason20242025!$D$3:$D$1315, Q$1)+SUMIFS(DataRegularSeason20242025!$AB$3:$AB$1315,DataRegularSeason20242025!$B$3:$B$1315, "&lt;=" &amp; $A154, DataRegularSeason20242025!$E$3:$E$1315, Q$1)</f>
        <v>66</v>
      </c>
      <c r="R154" s="2">
        <f>SUMIFS(DataRegularSeason20242025!$AA$3:$AA$1315,DataRegularSeason20242025!$B$3:$B$1315, "&lt;=" &amp; $A154, DataRegularSeason20242025!$D$3:$D$1315, R$1)+SUMIFS(DataRegularSeason20242025!$AB$3:$AB$1315,DataRegularSeason20242025!$B$3:$B$1315, "&lt;=" &amp; $A154, DataRegularSeason20242025!$E$3:$E$1315, R$1)</f>
        <v>43</v>
      </c>
      <c r="S154" s="2">
        <f>SUMIFS(DataRegularSeason20242025!$AA$3:$AA$1315,DataRegularSeason20242025!$B$3:$B$1315, "&lt;=" &amp; $A154, DataRegularSeason20242025!$D$3:$D$1315, S$1)+SUMIFS(DataRegularSeason20242025!$AB$3:$AB$1315,DataRegularSeason20242025!$B$3:$B$1315, "&lt;=" &amp; $A154, DataRegularSeason20242025!$E$3:$E$1315, S$1)</f>
        <v>57</v>
      </c>
      <c r="T154" s="2">
        <f>SUMIFS(DataRegularSeason20242025!$AA$3:$AA$1315,DataRegularSeason20242025!$B$3:$B$1315, "&lt;=" &amp; $A154, DataRegularSeason20242025!$D$3:$D$1315, T$1)+SUMIFS(DataRegularSeason20242025!$AB$3:$AB$1315,DataRegularSeason20242025!$B$3:$B$1315, "&lt;=" &amp; $A154, DataRegularSeason20242025!$E$3:$E$1315, T$1)</f>
        <v>54</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53</v>
      </c>
      <c r="W154" s="2">
        <f>SUMIFS(DataRegularSeason20242025!$AA$3:$AA$1315,DataRegularSeason20242025!$B$3:$B$1315, "&lt;=" &amp; $A154, DataRegularSeason20242025!$D$3:$D$1315, W$1)+SUMIFS(DataRegularSeason20242025!$AB$3:$AB$1315,DataRegularSeason20242025!$B$3:$B$1315, "&lt;=" &amp; $A154, DataRegularSeason20242025!$E$3:$E$1315, W$1)</f>
        <v>53</v>
      </c>
      <c r="X154" s="2">
        <f>SUMIFS(DataRegularSeason20242025!$AA$3:$AA$1315,DataRegularSeason20242025!$B$3:$B$1315, "&lt;=" &amp; $A154, DataRegularSeason20242025!$D$3:$D$1315, X$1)+SUMIFS(DataRegularSeason20242025!$AB$3:$AB$1315,DataRegularSeason20242025!$B$3:$B$1315, "&lt;=" &amp; $A154, DataRegularSeason20242025!$E$3:$E$1315, X$1)</f>
        <v>50</v>
      </c>
      <c r="Y154" s="2">
        <f>SUMIFS(DataRegularSeason20242025!$AA$3:$AA$1315,DataRegularSeason20242025!$B$3:$B$1315, "&lt;=" &amp; $A154, DataRegularSeason20242025!$D$3:$D$1315, Y$1)+SUMIFS(DataRegularSeason20242025!$AB$3:$AB$1315,DataRegularSeason20242025!$B$3:$B$1315, "&lt;=" &amp; $A154, DataRegularSeason20242025!$E$3:$E$1315, Y$1)</f>
        <v>36</v>
      </c>
      <c r="Z154" s="2">
        <f>SUMIFS(DataRegularSeason20242025!$AA$3:$AA$1315,DataRegularSeason20242025!$B$3:$B$1315, "&lt;=" &amp; $A154, DataRegularSeason20242025!$D$3:$D$1315, Z$1)+SUMIFS(DataRegularSeason20242025!$AB$3:$AB$1315,DataRegularSeason20242025!$B$3:$B$1315, "&lt;=" &amp; $A154, DataRegularSeason20242025!$E$3:$E$1315, Z$1)</f>
        <v>53</v>
      </c>
      <c r="AA154" s="2">
        <f>SUMIFS(DataRegularSeason20242025!$AA$3:$AA$1315,DataRegularSeason20242025!$B$3:$B$1315, "&lt;=" &amp; $A154, DataRegularSeason20242025!$D$3:$D$1315, AA$1)+SUMIFS(DataRegularSeason20242025!$AB$3:$AB$1315,DataRegularSeason20242025!$B$3:$B$1315, "&lt;=" &amp; $A154, DataRegularSeason20242025!$E$3:$E$1315, AA$1)</f>
        <v>60</v>
      </c>
      <c r="AB154" s="2">
        <f>SUMIFS(DataRegularSeason20242025!$AA$3:$AA$1315,DataRegularSeason20242025!$B$3:$B$1315, "&lt;=" &amp; $A154, DataRegularSeason20242025!$D$3:$D$1315, AB$1)+SUMIFS(DataRegularSeason20242025!$AB$3:$AB$1315,DataRegularSeason20242025!$B$3:$B$1315, "&lt;=" &amp; $A154, DataRegularSeason20242025!$E$3:$E$1315, AB$1)</f>
        <v>66</v>
      </c>
      <c r="AC154" s="2">
        <f>SUMIFS(DataRegularSeason20242025!$AA$3:$AA$1315,DataRegularSeason20242025!$B$3:$B$1315, "&lt;=" &amp; $A154, DataRegularSeason20242025!$D$3:$D$1315, AC$1)+SUMIFS(DataRegularSeason20242025!$AB$3:$AB$1315,DataRegularSeason20242025!$B$3:$B$1315, "&lt;=" &amp; $A154, DataRegularSeason20242025!$E$3:$E$1315, AC$1)</f>
        <v>53</v>
      </c>
      <c r="AD154" s="2">
        <f>SUMIFS(DataRegularSeason20242025!$AA$3:$AA$1315,DataRegularSeason20242025!$B$3:$B$1315, "&lt;=" &amp; $A154, DataRegularSeason20242025!$D$3:$D$1315, AD$1)+SUMIFS(DataRegularSeason20242025!$AB$3:$AB$1315,DataRegularSeason20242025!$B$3:$B$1315, "&lt;=" &amp; $A154, DataRegularSeason20242025!$E$3:$E$1315, AD$1)</f>
        <v>58</v>
      </c>
      <c r="AE154" s="2">
        <f>SUMIFS(DataRegularSeason20242025!$AA$3:$AA$1315,DataRegularSeason20242025!$B$3:$B$1315, "&lt;=" &amp; $A154, DataRegularSeason20242025!$D$3:$D$1315, AE$1)+SUMIFS(DataRegularSeason20242025!$AB$3:$AB$1315,DataRegularSeason20242025!$B$3:$B$1315, "&lt;=" &amp; $A154, DataRegularSeason20242025!$E$3:$E$1315, AE$1)</f>
        <v>68</v>
      </c>
      <c r="AF154" s="2">
        <f>SUMIFS(DataRegularSeason20242025!$AA$3:$AA$1315,DataRegularSeason20242025!$B$3:$B$1315, "&lt;=" &amp; $A154, DataRegularSeason20242025!$D$3:$D$1315, AF$1)+SUMIFS(DataRegularSeason20242025!$AB$3:$AB$1315,DataRegularSeason20242025!$B$3:$B$1315, "&lt;=" &amp; $A154, DataRegularSeason20242025!$E$3:$E$1315, AF$1)</f>
        <v>79</v>
      </c>
      <c r="AG154" s="2">
        <f>SUMIFS(DataRegularSeason20242025!$AA$3:$AA$1315,DataRegularSeason20242025!$B$3:$B$1315, "&lt;=" &amp; $A154, DataRegularSeason20242025!$D$3:$D$1315, AG$1)+SUMIFS(DataRegularSeason20242025!$AB$3:$AB$1315,DataRegularSeason20242025!$B$3:$B$1315, "&lt;=" &amp; $A154, DataRegularSeason20242025!$E$3:$E$1315, AG$1)</f>
        <v>77</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52</v>
      </c>
      <c r="C155" s="2">
        <f>SUMIFS(DataRegularSeason20242025!$AA$3:$AA$1315,DataRegularSeason20242025!$B$3:$B$1315, "&lt;=" &amp; $A155, DataRegularSeason20242025!$D$3:$D$1315, C$1)+SUMIFS(DataRegularSeason20242025!$AB$3:$AB$1315,DataRegularSeason20242025!$B$3:$B$1315, "&lt;=" &amp; $A155, DataRegularSeason20242025!$E$3:$E$1315, C$1)</f>
        <v>60</v>
      </c>
      <c r="D155" s="2">
        <f>SUMIFS(DataRegularSeason20242025!$AA$3:$AA$1315,DataRegularSeason20242025!$B$3:$B$1315, "&lt;=" &amp; $A155, DataRegularSeason20242025!$D$3:$D$1315, D$1)+SUMIFS(DataRegularSeason20242025!$AB$3:$AB$1315,DataRegularSeason20242025!$B$3:$B$1315, "&lt;=" &amp; $A155, DataRegularSeason20242025!$E$3:$E$1315, D$1)</f>
        <v>49</v>
      </c>
      <c r="E155" s="2">
        <f>SUMIFS(DataRegularSeason20242025!$AA$3:$AA$1315,DataRegularSeason20242025!$B$3:$B$1315, "&lt;=" &amp; $A155, DataRegularSeason20242025!$D$3:$D$1315, E$1)+SUMIFS(DataRegularSeason20242025!$AB$3:$AB$1315,DataRegularSeason20242025!$B$3:$B$1315, "&lt;=" &amp; $A155, DataRegularSeason20242025!$E$3:$E$1315, E$1)</f>
        <v>68</v>
      </c>
      <c r="F155" s="2">
        <f>SUMIFS(DataRegularSeason20242025!$AA$3:$AA$1315,DataRegularSeason20242025!$B$3:$B$1315, "&lt;=" &amp; $A155, DataRegularSeason20242025!$D$3:$D$1315, F$1)+SUMIFS(DataRegularSeason20242025!$AB$3:$AB$1315,DataRegularSeason20242025!$B$3:$B$1315, "&lt;=" &amp; $A155, DataRegularSeason20242025!$E$3:$E$1315, F$1)</f>
        <v>59</v>
      </c>
      <c r="G155" s="2">
        <f>SUMIFS(DataRegularSeason20242025!$AA$3:$AA$1315,DataRegularSeason20242025!$B$3:$B$1315, "&lt;=" &amp; $A155, DataRegularSeason20242025!$D$3:$D$1315, G$1)+SUMIFS(DataRegularSeason20242025!$AB$3:$AB$1315,DataRegularSeason20242025!$B$3:$B$1315, "&lt;=" &amp; $A155, DataRegularSeason20242025!$E$3:$E$1315, G$1)</f>
        <v>59</v>
      </c>
      <c r="H155" s="2">
        <f>SUMIFS(DataRegularSeason20242025!$AA$3:$AA$1315,DataRegularSeason20242025!$B$3:$B$1315, "&lt;=" &amp; $A155, DataRegularSeason20242025!$D$3:$D$1315, H$1)+SUMIFS(DataRegularSeason20242025!$AB$3:$AB$1315,DataRegularSeason20242025!$B$3:$B$1315, "&lt;=" &amp; $A155, DataRegularSeason20242025!$E$3:$E$1315, H$1)</f>
        <v>37</v>
      </c>
      <c r="I155" s="2">
        <f>SUMIFS(DataRegularSeason20242025!$AA$3:$AA$1315,DataRegularSeason20242025!$B$3:$B$1315, "&lt;=" &amp; $A155, DataRegularSeason20242025!$D$3:$D$1315, I$1)+SUMIFS(DataRegularSeason20242025!$AB$3:$AB$1315,DataRegularSeason20242025!$B$3:$B$1315, "&lt;=" &amp; $A155, DataRegularSeason20242025!$E$3:$E$1315, I$1)</f>
        <v>64</v>
      </c>
      <c r="J155" s="2">
        <f>SUMIFS(DataRegularSeason20242025!$AA$3:$AA$1315,DataRegularSeason20242025!$B$3:$B$1315, "&lt;=" &amp; $A155, DataRegularSeason20242025!$D$3:$D$1315, J$1)+SUMIFS(DataRegularSeason20242025!$AB$3:$AB$1315,DataRegularSeason20242025!$B$3:$B$1315, "&lt;=" &amp; $A155, DataRegularSeason20242025!$E$3:$E$1315, J$1)</f>
        <v>69</v>
      </c>
      <c r="K155" s="2">
        <f>SUMIFS(DataRegularSeason20242025!$AA$3:$AA$1315,DataRegularSeason20242025!$B$3:$B$1315, "&lt;=" &amp; $A155, DataRegularSeason20242025!$D$3:$D$1315, K$1)+SUMIFS(DataRegularSeason20242025!$AB$3:$AB$1315,DataRegularSeason20242025!$B$3:$B$1315, "&lt;=" &amp; $A155, DataRegularSeason20242025!$E$3:$E$1315, K$1)</f>
        <v>61</v>
      </c>
      <c r="L155" s="2">
        <f>SUMIFS(DataRegularSeason20242025!$AA$3:$AA$1315,DataRegularSeason20242025!$B$3:$B$1315, "&lt;=" &amp; $A155, DataRegularSeason20242025!$D$3:$D$1315, L$1)+SUMIFS(DataRegularSeason20242025!$AB$3:$AB$1315,DataRegularSeason20242025!$B$3:$B$1315, "&lt;=" &amp; $A155, DataRegularSeason20242025!$E$3:$E$1315, L$1)</f>
        <v>70</v>
      </c>
      <c r="M155" s="2">
        <f>SUMIFS(DataRegularSeason20242025!$AA$3:$AA$1315,DataRegularSeason20242025!$B$3:$B$1315, "&lt;=" &amp; $A155, DataRegularSeason20242025!$D$3:$D$1315, M$1)+SUMIFS(DataRegularSeason20242025!$AB$3:$AB$1315,DataRegularSeason20242025!$B$3:$B$1315, "&lt;=" &amp; $A155, DataRegularSeason20242025!$E$3:$E$1315, M$1)</f>
        <v>67</v>
      </c>
      <c r="N155" s="2">
        <f>SUMIFS(DataRegularSeason20242025!$AA$3:$AA$1315,DataRegularSeason20242025!$B$3:$B$1315, "&lt;=" &amp; $A155, DataRegularSeason20242025!$D$3:$D$1315, N$1)+SUMIFS(DataRegularSeason20242025!$AB$3:$AB$1315,DataRegularSeason20242025!$B$3:$B$1315, "&lt;=" &amp; $A155, DataRegularSeason20242025!$E$3:$E$1315, N$1)</f>
        <v>62</v>
      </c>
      <c r="O155" s="2">
        <f>SUMIFS(DataRegularSeason20242025!$AA$3:$AA$1315,DataRegularSeason20242025!$B$3:$B$1315, "&lt;=" &amp; $A155, DataRegularSeason20242025!$D$3:$D$1315, O$1)+SUMIFS(DataRegularSeason20242025!$AB$3:$AB$1315,DataRegularSeason20242025!$B$3:$B$1315, "&lt;=" &amp; $A155, DataRegularSeason20242025!$E$3:$E$1315, O$1)</f>
        <v>66</v>
      </c>
      <c r="P155" s="2">
        <f>SUMIFS(DataRegularSeason20242025!$AA$3:$AA$1315,DataRegularSeason20242025!$B$3:$B$1315, "&lt;=" &amp; $A155, DataRegularSeason20242025!$D$3:$D$1315, P$1)+SUMIFS(DataRegularSeason20242025!$AB$3:$AB$1315,DataRegularSeason20242025!$B$3:$B$1315, "&lt;=" &amp; $A155, DataRegularSeason20242025!$E$3:$E$1315, P$1)</f>
        <v>55</v>
      </c>
      <c r="Q155" s="2">
        <f>SUMIFS(DataRegularSeason20242025!$AA$3:$AA$1315,DataRegularSeason20242025!$B$3:$B$1315, "&lt;=" &amp; $A155, DataRegularSeason20242025!$D$3:$D$1315, Q$1)+SUMIFS(DataRegularSeason20242025!$AB$3:$AB$1315,DataRegularSeason20242025!$B$3:$B$1315, "&lt;=" &amp; $A155, DataRegularSeason20242025!$E$3:$E$1315, Q$1)</f>
        <v>66</v>
      </c>
      <c r="R155" s="2">
        <f>SUMIFS(DataRegularSeason20242025!$AA$3:$AA$1315,DataRegularSeason20242025!$B$3:$B$1315, "&lt;=" &amp; $A155, DataRegularSeason20242025!$D$3:$D$1315, R$1)+SUMIFS(DataRegularSeason20242025!$AB$3:$AB$1315,DataRegularSeason20242025!$B$3:$B$1315, "&lt;=" &amp; $A155, DataRegularSeason20242025!$E$3:$E$1315, R$1)</f>
        <v>43</v>
      </c>
      <c r="S155" s="2">
        <f>SUMIFS(DataRegularSeason20242025!$AA$3:$AA$1315,DataRegularSeason20242025!$B$3:$B$1315, "&lt;=" &amp; $A155, DataRegularSeason20242025!$D$3:$D$1315, S$1)+SUMIFS(DataRegularSeason20242025!$AB$3:$AB$1315,DataRegularSeason20242025!$B$3:$B$1315, "&lt;=" &amp; $A155, DataRegularSeason20242025!$E$3:$E$1315, S$1)</f>
        <v>57</v>
      </c>
      <c r="T155" s="2">
        <f>SUMIFS(DataRegularSeason20242025!$AA$3:$AA$1315,DataRegularSeason20242025!$B$3:$B$1315, "&lt;=" &amp; $A155, DataRegularSeason20242025!$D$3:$D$1315, T$1)+SUMIFS(DataRegularSeason20242025!$AB$3:$AB$1315,DataRegularSeason20242025!$B$3:$B$1315, "&lt;=" &amp; $A155, DataRegularSeason20242025!$E$3:$E$1315, T$1)</f>
        <v>54</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53</v>
      </c>
      <c r="W155" s="2">
        <f>SUMIFS(DataRegularSeason20242025!$AA$3:$AA$1315,DataRegularSeason20242025!$B$3:$B$1315, "&lt;=" &amp; $A155, DataRegularSeason20242025!$D$3:$D$1315, W$1)+SUMIFS(DataRegularSeason20242025!$AB$3:$AB$1315,DataRegularSeason20242025!$B$3:$B$1315, "&lt;=" &amp; $A155, DataRegularSeason20242025!$E$3:$E$1315, W$1)</f>
        <v>53</v>
      </c>
      <c r="X155" s="2">
        <f>SUMIFS(DataRegularSeason20242025!$AA$3:$AA$1315,DataRegularSeason20242025!$B$3:$B$1315, "&lt;=" &amp; $A155, DataRegularSeason20242025!$D$3:$D$1315, X$1)+SUMIFS(DataRegularSeason20242025!$AB$3:$AB$1315,DataRegularSeason20242025!$B$3:$B$1315, "&lt;=" &amp; $A155, DataRegularSeason20242025!$E$3:$E$1315, X$1)</f>
        <v>50</v>
      </c>
      <c r="Y155" s="2">
        <f>SUMIFS(DataRegularSeason20242025!$AA$3:$AA$1315,DataRegularSeason20242025!$B$3:$B$1315, "&lt;=" &amp; $A155, DataRegularSeason20242025!$D$3:$D$1315, Y$1)+SUMIFS(DataRegularSeason20242025!$AB$3:$AB$1315,DataRegularSeason20242025!$B$3:$B$1315, "&lt;=" &amp; $A155, DataRegularSeason20242025!$E$3:$E$1315, Y$1)</f>
        <v>36</v>
      </c>
      <c r="Z155" s="2">
        <f>SUMIFS(DataRegularSeason20242025!$AA$3:$AA$1315,DataRegularSeason20242025!$B$3:$B$1315, "&lt;=" &amp; $A155, DataRegularSeason20242025!$D$3:$D$1315, Z$1)+SUMIFS(DataRegularSeason20242025!$AB$3:$AB$1315,DataRegularSeason20242025!$B$3:$B$1315, "&lt;=" &amp; $A155, DataRegularSeason20242025!$E$3:$E$1315, Z$1)</f>
        <v>53</v>
      </c>
      <c r="AA155" s="2">
        <f>SUMIFS(DataRegularSeason20242025!$AA$3:$AA$1315,DataRegularSeason20242025!$B$3:$B$1315, "&lt;=" &amp; $A155, DataRegularSeason20242025!$D$3:$D$1315, AA$1)+SUMIFS(DataRegularSeason20242025!$AB$3:$AB$1315,DataRegularSeason20242025!$B$3:$B$1315, "&lt;=" &amp; $A155, DataRegularSeason20242025!$E$3:$E$1315, AA$1)</f>
        <v>60</v>
      </c>
      <c r="AB155" s="2">
        <f>SUMIFS(DataRegularSeason20242025!$AA$3:$AA$1315,DataRegularSeason20242025!$B$3:$B$1315, "&lt;=" &amp; $A155, DataRegularSeason20242025!$D$3:$D$1315, AB$1)+SUMIFS(DataRegularSeason20242025!$AB$3:$AB$1315,DataRegularSeason20242025!$B$3:$B$1315, "&lt;=" &amp; $A155, DataRegularSeason20242025!$E$3:$E$1315, AB$1)</f>
        <v>66</v>
      </c>
      <c r="AC155" s="2">
        <f>SUMIFS(DataRegularSeason20242025!$AA$3:$AA$1315,DataRegularSeason20242025!$B$3:$B$1315, "&lt;=" &amp; $A155, DataRegularSeason20242025!$D$3:$D$1315, AC$1)+SUMIFS(DataRegularSeason20242025!$AB$3:$AB$1315,DataRegularSeason20242025!$B$3:$B$1315, "&lt;=" &amp; $A155, DataRegularSeason20242025!$E$3:$E$1315, AC$1)</f>
        <v>53</v>
      </c>
      <c r="AD155" s="2">
        <f>SUMIFS(DataRegularSeason20242025!$AA$3:$AA$1315,DataRegularSeason20242025!$B$3:$B$1315, "&lt;=" &amp; $A155, DataRegularSeason20242025!$D$3:$D$1315, AD$1)+SUMIFS(DataRegularSeason20242025!$AB$3:$AB$1315,DataRegularSeason20242025!$B$3:$B$1315, "&lt;=" &amp; $A155, DataRegularSeason20242025!$E$3:$E$1315, AD$1)</f>
        <v>58</v>
      </c>
      <c r="AE155" s="2">
        <f>SUMIFS(DataRegularSeason20242025!$AA$3:$AA$1315,DataRegularSeason20242025!$B$3:$B$1315, "&lt;=" &amp; $A155, DataRegularSeason20242025!$D$3:$D$1315, AE$1)+SUMIFS(DataRegularSeason20242025!$AB$3:$AB$1315,DataRegularSeason20242025!$B$3:$B$1315, "&lt;=" &amp; $A155, DataRegularSeason20242025!$E$3:$E$1315, AE$1)</f>
        <v>68</v>
      </c>
      <c r="AF155" s="2">
        <f>SUMIFS(DataRegularSeason20242025!$AA$3:$AA$1315,DataRegularSeason20242025!$B$3:$B$1315, "&lt;=" &amp; $A155, DataRegularSeason20242025!$D$3:$D$1315, AF$1)+SUMIFS(DataRegularSeason20242025!$AB$3:$AB$1315,DataRegularSeason20242025!$B$3:$B$1315, "&lt;=" &amp; $A155, DataRegularSeason20242025!$E$3:$E$1315, AF$1)</f>
        <v>79</v>
      </c>
      <c r="AG155" s="2">
        <f>SUMIFS(DataRegularSeason20242025!$AA$3:$AA$1315,DataRegularSeason20242025!$B$3:$B$1315, "&lt;=" &amp; $A155, DataRegularSeason20242025!$D$3:$D$1315, AG$1)+SUMIFS(DataRegularSeason20242025!$AB$3:$AB$1315,DataRegularSeason20242025!$B$3:$B$1315, "&lt;=" &amp; $A155, DataRegularSeason20242025!$E$3:$E$1315, AG$1)</f>
        <v>77</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52</v>
      </c>
      <c r="C156" s="2">
        <f>SUMIFS(DataRegularSeason20242025!$AA$3:$AA$1315,DataRegularSeason20242025!$B$3:$B$1315, "&lt;=" &amp; $A156, DataRegularSeason20242025!$D$3:$D$1315, C$1)+SUMIFS(DataRegularSeason20242025!$AB$3:$AB$1315,DataRegularSeason20242025!$B$3:$B$1315, "&lt;=" &amp; $A156, DataRegularSeason20242025!$E$3:$E$1315, C$1)</f>
        <v>60</v>
      </c>
      <c r="D156" s="2">
        <f>SUMIFS(DataRegularSeason20242025!$AA$3:$AA$1315,DataRegularSeason20242025!$B$3:$B$1315, "&lt;=" &amp; $A156, DataRegularSeason20242025!$D$3:$D$1315, D$1)+SUMIFS(DataRegularSeason20242025!$AB$3:$AB$1315,DataRegularSeason20242025!$B$3:$B$1315, "&lt;=" &amp; $A156, DataRegularSeason20242025!$E$3:$E$1315, D$1)</f>
        <v>49</v>
      </c>
      <c r="E156" s="2">
        <f>SUMIFS(DataRegularSeason20242025!$AA$3:$AA$1315,DataRegularSeason20242025!$B$3:$B$1315, "&lt;=" &amp; $A156, DataRegularSeason20242025!$D$3:$D$1315, E$1)+SUMIFS(DataRegularSeason20242025!$AB$3:$AB$1315,DataRegularSeason20242025!$B$3:$B$1315, "&lt;=" &amp; $A156, DataRegularSeason20242025!$E$3:$E$1315, E$1)</f>
        <v>68</v>
      </c>
      <c r="F156" s="2">
        <f>SUMIFS(DataRegularSeason20242025!$AA$3:$AA$1315,DataRegularSeason20242025!$B$3:$B$1315, "&lt;=" &amp; $A156, DataRegularSeason20242025!$D$3:$D$1315, F$1)+SUMIFS(DataRegularSeason20242025!$AB$3:$AB$1315,DataRegularSeason20242025!$B$3:$B$1315, "&lt;=" &amp; $A156, DataRegularSeason20242025!$E$3:$E$1315, F$1)</f>
        <v>59</v>
      </c>
      <c r="G156" s="2">
        <f>SUMIFS(DataRegularSeason20242025!$AA$3:$AA$1315,DataRegularSeason20242025!$B$3:$B$1315, "&lt;=" &amp; $A156, DataRegularSeason20242025!$D$3:$D$1315, G$1)+SUMIFS(DataRegularSeason20242025!$AB$3:$AB$1315,DataRegularSeason20242025!$B$3:$B$1315, "&lt;=" &amp; $A156, DataRegularSeason20242025!$E$3:$E$1315, G$1)</f>
        <v>59</v>
      </c>
      <c r="H156" s="2">
        <f>SUMIFS(DataRegularSeason20242025!$AA$3:$AA$1315,DataRegularSeason20242025!$B$3:$B$1315, "&lt;=" &amp; $A156, DataRegularSeason20242025!$D$3:$D$1315, H$1)+SUMIFS(DataRegularSeason20242025!$AB$3:$AB$1315,DataRegularSeason20242025!$B$3:$B$1315, "&lt;=" &amp; $A156, DataRegularSeason20242025!$E$3:$E$1315, H$1)</f>
        <v>37</v>
      </c>
      <c r="I156" s="2">
        <f>SUMIFS(DataRegularSeason20242025!$AA$3:$AA$1315,DataRegularSeason20242025!$B$3:$B$1315, "&lt;=" &amp; $A156, DataRegularSeason20242025!$D$3:$D$1315, I$1)+SUMIFS(DataRegularSeason20242025!$AB$3:$AB$1315,DataRegularSeason20242025!$B$3:$B$1315, "&lt;=" &amp; $A156, DataRegularSeason20242025!$E$3:$E$1315, I$1)</f>
        <v>64</v>
      </c>
      <c r="J156" s="2">
        <f>SUMIFS(DataRegularSeason20242025!$AA$3:$AA$1315,DataRegularSeason20242025!$B$3:$B$1315, "&lt;=" &amp; $A156, DataRegularSeason20242025!$D$3:$D$1315, J$1)+SUMIFS(DataRegularSeason20242025!$AB$3:$AB$1315,DataRegularSeason20242025!$B$3:$B$1315, "&lt;=" &amp; $A156, DataRegularSeason20242025!$E$3:$E$1315, J$1)</f>
        <v>69</v>
      </c>
      <c r="K156" s="2">
        <f>SUMIFS(DataRegularSeason20242025!$AA$3:$AA$1315,DataRegularSeason20242025!$B$3:$B$1315, "&lt;=" &amp; $A156, DataRegularSeason20242025!$D$3:$D$1315, K$1)+SUMIFS(DataRegularSeason20242025!$AB$3:$AB$1315,DataRegularSeason20242025!$B$3:$B$1315, "&lt;=" &amp; $A156, DataRegularSeason20242025!$E$3:$E$1315, K$1)</f>
        <v>61</v>
      </c>
      <c r="L156" s="2">
        <f>SUMIFS(DataRegularSeason20242025!$AA$3:$AA$1315,DataRegularSeason20242025!$B$3:$B$1315, "&lt;=" &amp; $A156, DataRegularSeason20242025!$D$3:$D$1315, L$1)+SUMIFS(DataRegularSeason20242025!$AB$3:$AB$1315,DataRegularSeason20242025!$B$3:$B$1315, "&lt;=" &amp; $A156, DataRegularSeason20242025!$E$3:$E$1315, L$1)</f>
        <v>70</v>
      </c>
      <c r="M156" s="2">
        <f>SUMIFS(DataRegularSeason20242025!$AA$3:$AA$1315,DataRegularSeason20242025!$B$3:$B$1315, "&lt;=" &amp; $A156, DataRegularSeason20242025!$D$3:$D$1315, M$1)+SUMIFS(DataRegularSeason20242025!$AB$3:$AB$1315,DataRegularSeason20242025!$B$3:$B$1315, "&lt;=" &amp; $A156, DataRegularSeason20242025!$E$3:$E$1315, M$1)</f>
        <v>67</v>
      </c>
      <c r="N156" s="2">
        <f>SUMIFS(DataRegularSeason20242025!$AA$3:$AA$1315,DataRegularSeason20242025!$B$3:$B$1315, "&lt;=" &amp; $A156, DataRegularSeason20242025!$D$3:$D$1315, N$1)+SUMIFS(DataRegularSeason20242025!$AB$3:$AB$1315,DataRegularSeason20242025!$B$3:$B$1315, "&lt;=" &amp; $A156, DataRegularSeason20242025!$E$3:$E$1315, N$1)</f>
        <v>62</v>
      </c>
      <c r="O156" s="2">
        <f>SUMIFS(DataRegularSeason20242025!$AA$3:$AA$1315,DataRegularSeason20242025!$B$3:$B$1315, "&lt;=" &amp; $A156, DataRegularSeason20242025!$D$3:$D$1315, O$1)+SUMIFS(DataRegularSeason20242025!$AB$3:$AB$1315,DataRegularSeason20242025!$B$3:$B$1315, "&lt;=" &amp; $A156, DataRegularSeason20242025!$E$3:$E$1315, O$1)</f>
        <v>66</v>
      </c>
      <c r="P156" s="2">
        <f>SUMIFS(DataRegularSeason20242025!$AA$3:$AA$1315,DataRegularSeason20242025!$B$3:$B$1315, "&lt;=" &amp; $A156, DataRegularSeason20242025!$D$3:$D$1315, P$1)+SUMIFS(DataRegularSeason20242025!$AB$3:$AB$1315,DataRegularSeason20242025!$B$3:$B$1315, "&lt;=" &amp; $A156, DataRegularSeason20242025!$E$3:$E$1315, P$1)</f>
        <v>55</v>
      </c>
      <c r="Q156" s="2">
        <f>SUMIFS(DataRegularSeason20242025!$AA$3:$AA$1315,DataRegularSeason20242025!$B$3:$B$1315, "&lt;=" &amp; $A156, DataRegularSeason20242025!$D$3:$D$1315, Q$1)+SUMIFS(DataRegularSeason20242025!$AB$3:$AB$1315,DataRegularSeason20242025!$B$3:$B$1315, "&lt;=" &amp; $A156, DataRegularSeason20242025!$E$3:$E$1315, Q$1)</f>
        <v>66</v>
      </c>
      <c r="R156" s="2">
        <f>SUMIFS(DataRegularSeason20242025!$AA$3:$AA$1315,DataRegularSeason20242025!$B$3:$B$1315, "&lt;=" &amp; $A156, DataRegularSeason20242025!$D$3:$D$1315, R$1)+SUMIFS(DataRegularSeason20242025!$AB$3:$AB$1315,DataRegularSeason20242025!$B$3:$B$1315, "&lt;=" &amp; $A156, DataRegularSeason20242025!$E$3:$E$1315, R$1)</f>
        <v>43</v>
      </c>
      <c r="S156" s="2">
        <f>SUMIFS(DataRegularSeason20242025!$AA$3:$AA$1315,DataRegularSeason20242025!$B$3:$B$1315, "&lt;=" &amp; $A156, DataRegularSeason20242025!$D$3:$D$1315, S$1)+SUMIFS(DataRegularSeason20242025!$AB$3:$AB$1315,DataRegularSeason20242025!$B$3:$B$1315, "&lt;=" &amp; $A156, DataRegularSeason20242025!$E$3:$E$1315, S$1)</f>
        <v>57</v>
      </c>
      <c r="T156" s="2">
        <f>SUMIFS(DataRegularSeason20242025!$AA$3:$AA$1315,DataRegularSeason20242025!$B$3:$B$1315, "&lt;=" &amp; $A156, DataRegularSeason20242025!$D$3:$D$1315, T$1)+SUMIFS(DataRegularSeason20242025!$AB$3:$AB$1315,DataRegularSeason20242025!$B$3:$B$1315, "&lt;=" &amp; $A156, DataRegularSeason20242025!$E$3:$E$1315, T$1)</f>
        <v>54</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53</v>
      </c>
      <c r="W156" s="2">
        <f>SUMIFS(DataRegularSeason20242025!$AA$3:$AA$1315,DataRegularSeason20242025!$B$3:$B$1315, "&lt;=" &amp; $A156, DataRegularSeason20242025!$D$3:$D$1315, W$1)+SUMIFS(DataRegularSeason20242025!$AB$3:$AB$1315,DataRegularSeason20242025!$B$3:$B$1315, "&lt;=" &amp; $A156, DataRegularSeason20242025!$E$3:$E$1315, W$1)</f>
        <v>53</v>
      </c>
      <c r="X156" s="2">
        <f>SUMIFS(DataRegularSeason20242025!$AA$3:$AA$1315,DataRegularSeason20242025!$B$3:$B$1315, "&lt;=" &amp; $A156, DataRegularSeason20242025!$D$3:$D$1315, X$1)+SUMIFS(DataRegularSeason20242025!$AB$3:$AB$1315,DataRegularSeason20242025!$B$3:$B$1315, "&lt;=" &amp; $A156, DataRegularSeason20242025!$E$3:$E$1315, X$1)</f>
        <v>50</v>
      </c>
      <c r="Y156" s="2">
        <f>SUMIFS(DataRegularSeason20242025!$AA$3:$AA$1315,DataRegularSeason20242025!$B$3:$B$1315, "&lt;=" &amp; $A156, DataRegularSeason20242025!$D$3:$D$1315, Y$1)+SUMIFS(DataRegularSeason20242025!$AB$3:$AB$1315,DataRegularSeason20242025!$B$3:$B$1315, "&lt;=" &amp; $A156, DataRegularSeason20242025!$E$3:$E$1315, Y$1)</f>
        <v>36</v>
      </c>
      <c r="Z156" s="2">
        <f>SUMIFS(DataRegularSeason20242025!$AA$3:$AA$1315,DataRegularSeason20242025!$B$3:$B$1315, "&lt;=" &amp; $A156, DataRegularSeason20242025!$D$3:$D$1315, Z$1)+SUMIFS(DataRegularSeason20242025!$AB$3:$AB$1315,DataRegularSeason20242025!$B$3:$B$1315, "&lt;=" &amp; $A156, DataRegularSeason20242025!$E$3:$E$1315, Z$1)</f>
        <v>53</v>
      </c>
      <c r="AA156" s="2">
        <f>SUMIFS(DataRegularSeason20242025!$AA$3:$AA$1315,DataRegularSeason20242025!$B$3:$B$1315, "&lt;=" &amp; $A156, DataRegularSeason20242025!$D$3:$D$1315, AA$1)+SUMIFS(DataRegularSeason20242025!$AB$3:$AB$1315,DataRegularSeason20242025!$B$3:$B$1315, "&lt;=" &amp; $A156, DataRegularSeason20242025!$E$3:$E$1315, AA$1)</f>
        <v>60</v>
      </c>
      <c r="AB156" s="2">
        <f>SUMIFS(DataRegularSeason20242025!$AA$3:$AA$1315,DataRegularSeason20242025!$B$3:$B$1315, "&lt;=" &amp; $A156, DataRegularSeason20242025!$D$3:$D$1315, AB$1)+SUMIFS(DataRegularSeason20242025!$AB$3:$AB$1315,DataRegularSeason20242025!$B$3:$B$1315, "&lt;=" &amp; $A156, DataRegularSeason20242025!$E$3:$E$1315, AB$1)</f>
        <v>66</v>
      </c>
      <c r="AC156" s="2">
        <f>SUMIFS(DataRegularSeason20242025!$AA$3:$AA$1315,DataRegularSeason20242025!$B$3:$B$1315, "&lt;=" &amp; $A156, DataRegularSeason20242025!$D$3:$D$1315, AC$1)+SUMIFS(DataRegularSeason20242025!$AB$3:$AB$1315,DataRegularSeason20242025!$B$3:$B$1315, "&lt;=" &amp; $A156, DataRegularSeason20242025!$E$3:$E$1315, AC$1)</f>
        <v>53</v>
      </c>
      <c r="AD156" s="2">
        <f>SUMIFS(DataRegularSeason20242025!$AA$3:$AA$1315,DataRegularSeason20242025!$B$3:$B$1315, "&lt;=" &amp; $A156, DataRegularSeason20242025!$D$3:$D$1315, AD$1)+SUMIFS(DataRegularSeason20242025!$AB$3:$AB$1315,DataRegularSeason20242025!$B$3:$B$1315, "&lt;=" &amp; $A156, DataRegularSeason20242025!$E$3:$E$1315, AD$1)</f>
        <v>58</v>
      </c>
      <c r="AE156" s="2">
        <f>SUMIFS(DataRegularSeason20242025!$AA$3:$AA$1315,DataRegularSeason20242025!$B$3:$B$1315, "&lt;=" &amp; $A156, DataRegularSeason20242025!$D$3:$D$1315, AE$1)+SUMIFS(DataRegularSeason20242025!$AB$3:$AB$1315,DataRegularSeason20242025!$B$3:$B$1315, "&lt;=" &amp; $A156, DataRegularSeason20242025!$E$3:$E$1315, AE$1)</f>
        <v>68</v>
      </c>
      <c r="AF156" s="2">
        <f>SUMIFS(DataRegularSeason20242025!$AA$3:$AA$1315,DataRegularSeason20242025!$B$3:$B$1315, "&lt;=" &amp; $A156, DataRegularSeason20242025!$D$3:$D$1315, AF$1)+SUMIFS(DataRegularSeason20242025!$AB$3:$AB$1315,DataRegularSeason20242025!$B$3:$B$1315, "&lt;=" &amp; $A156, DataRegularSeason20242025!$E$3:$E$1315, AF$1)</f>
        <v>79</v>
      </c>
      <c r="AG156" s="2">
        <f>SUMIFS(DataRegularSeason20242025!$AA$3:$AA$1315,DataRegularSeason20242025!$B$3:$B$1315, "&lt;=" &amp; $A156, DataRegularSeason20242025!$D$3:$D$1315, AG$1)+SUMIFS(DataRegularSeason20242025!$AB$3:$AB$1315,DataRegularSeason20242025!$B$3:$B$1315, "&lt;=" &amp; $A156, DataRegularSeason20242025!$E$3:$E$1315, AG$1)</f>
        <v>77</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52</v>
      </c>
      <c r="C157" s="2">
        <f>SUMIFS(DataRegularSeason20242025!$AA$3:$AA$1315,DataRegularSeason20242025!$B$3:$B$1315, "&lt;=" &amp; $A157, DataRegularSeason20242025!$D$3:$D$1315, C$1)+SUMIFS(DataRegularSeason20242025!$AB$3:$AB$1315,DataRegularSeason20242025!$B$3:$B$1315, "&lt;=" &amp; $A157, DataRegularSeason20242025!$E$3:$E$1315, C$1)</f>
        <v>60</v>
      </c>
      <c r="D157" s="2">
        <f>SUMIFS(DataRegularSeason20242025!$AA$3:$AA$1315,DataRegularSeason20242025!$B$3:$B$1315, "&lt;=" &amp; $A157, DataRegularSeason20242025!$D$3:$D$1315, D$1)+SUMIFS(DataRegularSeason20242025!$AB$3:$AB$1315,DataRegularSeason20242025!$B$3:$B$1315, "&lt;=" &amp; $A157, DataRegularSeason20242025!$E$3:$E$1315, D$1)</f>
        <v>49</v>
      </c>
      <c r="E157" s="2">
        <f>SUMIFS(DataRegularSeason20242025!$AA$3:$AA$1315,DataRegularSeason20242025!$B$3:$B$1315, "&lt;=" &amp; $A157, DataRegularSeason20242025!$D$3:$D$1315, E$1)+SUMIFS(DataRegularSeason20242025!$AB$3:$AB$1315,DataRegularSeason20242025!$B$3:$B$1315, "&lt;=" &amp; $A157, DataRegularSeason20242025!$E$3:$E$1315, E$1)</f>
        <v>68</v>
      </c>
      <c r="F157" s="2">
        <f>SUMIFS(DataRegularSeason20242025!$AA$3:$AA$1315,DataRegularSeason20242025!$B$3:$B$1315, "&lt;=" &amp; $A157, DataRegularSeason20242025!$D$3:$D$1315, F$1)+SUMIFS(DataRegularSeason20242025!$AB$3:$AB$1315,DataRegularSeason20242025!$B$3:$B$1315, "&lt;=" &amp; $A157, DataRegularSeason20242025!$E$3:$E$1315, F$1)</f>
        <v>59</v>
      </c>
      <c r="G157" s="2">
        <f>SUMIFS(DataRegularSeason20242025!$AA$3:$AA$1315,DataRegularSeason20242025!$B$3:$B$1315, "&lt;=" &amp; $A157, DataRegularSeason20242025!$D$3:$D$1315, G$1)+SUMIFS(DataRegularSeason20242025!$AB$3:$AB$1315,DataRegularSeason20242025!$B$3:$B$1315, "&lt;=" &amp; $A157, DataRegularSeason20242025!$E$3:$E$1315, G$1)</f>
        <v>59</v>
      </c>
      <c r="H157" s="2">
        <f>SUMIFS(DataRegularSeason20242025!$AA$3:$AA$1315,DataRegularSeason20242025!$B$3:$B$1315, "&lt;=" &amp; $A157, DataRegularSeason20242025!$D$3:$D$1315, H$1)+SUMIFS(DataRegularSeason20242025!$AB$3:$AB$1315,DataRegularSeason20242025!$B$3:$B$1315, "&lt;=" &amp; $A157, DataRegularSeason20242025!$E$3:$E$1315, H$1)</f>
        <v>37</v>
      </c>
      <c r="I157" s="2">
        <f>SUMIFS(DataRegularSeason20242025!$AA$3:$AA$1315,DataRegularSeason20242025!$B$3:$B$1315, "&lt;=" &amp; $A157, DataRegularSeason20242025!$D$3:$D$1315, I$1)+SUMIFS(DataRegularSeason20242025!$AB$3:$AB$1315,DataRegularSeason20242025!$B$3:$B$1315, "&lt;=" &amp; $A157, DataRegularSeason20242025!$E$3:$E$1315, I$1)</f>
        <v>64</v>
      </c>
      <c r="J157" s="2">
        <f>SUMIFS(DataRegularSeason20242025!$AA$3:$AA$1315,DataRegularSeason20242025!$B$3:$B$1315, "&lt;=" &amp; $A157, DataRegularSeason20242025!$D$3:$D$1315, J$1)+SUMIFS(DataRegularSeason20242025!$AB$3:$AB$1315,DataRegularSeason20242025!$B$3:$B$1315, "&lt;=" &amp; $A157, DataRegularSeason20242025!$E$3:$E$1315, J$1)</f>
        <v>69</v>
      </c>
      <c r="K157" s="2">
        <f>SUMIFS(DataRegularSeason20242025!$AA$3:$AA$1315,DataRegularSeason20242025!$B$3:$B$1315, "&lt;=" &amp; $A157, DataRegularSeason20242025!$D$3:$D$1315, K$1)+SUMIFS(DataRegularSeason20242025!$AB$3:$AB$1315,DataRegularSeason20242025!$B$3:$B$1315, "&lt;=" &amp; $A157, DataRegularSeason20242025!$E$3:$E$1315, K$1)</f>
        <v>61</v>
      </c>
      <c r="L157" s="2">
        <f>SUMIFS(DataRegularSeason20242025!$AA$3:$AA$1315,DataRegularSeason20242025!$B$3:$B$1315, "&lt;=" &amp; $A157, DataRegularSeason20242025!$D$3:$D$1315, L$1)+SUMIFS(DataRegularSeason20242025!$AB$3:$AB$1315,DataRegularSeason20242025!$B$3:$B$1315, "&lt;=" &amp; $A157, DataRegularSeason20242025!$E$3:$E$1315, L$1)</f>
        <v>70</v>
      </c>
      <c r="M157" s="2">
        <f>SUMIFS(DataRegularSeason20242025!$AA$3:$AA$1315,DataRegularSeason20242025!$B$3:$B$1315, "&lt;=" &amp; $A157, DataRegularSeason20242025!$D$3:$D$1315, M$1)+SUMIFS(DataRegularSeason20242025!$AB$3:$AB$1315,DataRegularSeason20242025!$B$3:$B$1315, "&lt;=" &amp; $A157, DataRegularSeason20242025!$E$3:$E$1315, M$1)</f>
        <v>67</v>
      </c>
      <c r="N157" s="2">
        <f>SUMIFS(DataRegularSeason20242025!$AA$3:$AA$1315,DataRegularSeason20242025!$B$3:$B$1315, "&lt;=" &amp; $A157, DataRegularSeason20242025!$D$3:$D$1315, N$1)+SUMIFS(DataRegularSeason20242025!$AB$3:$AB$1315,DataRegularSeason20242025!$B$3:$B$1315, "&lt;=" &amp; $A157, DataRegularSeason20242025!$E$3:$E$1315, N$1)</f>
        <v>62</v>
      </c>
      <c r="O157" s="2">
        <f>SUMIFS(DataRegularSeason20242025!$AA$3:$AA$1315,DataRegularSeason20242025!$B$3:$B$1315, "&lt;=" &amp; $A157, DataRegularSeason20242025!$D$3:$D$1315, O$1)+SUMIFS(DataRegularSeason20242025!$AB$3:$AB$1315,DataRegularSeason20242025!$B$3:$B$1315, "&lt;=" &amp; $A157, DataRegularSeason20242025!$E$3:$E$1315, O$1)</f>
        <v>66</v>
      </c>
      <c r="P157" s="2">
        <f>SUMIFS(DataRegularSeason20242025!$AA$3:$AA$1315,DataRegularSeason20242025!$B$3:$B$1315, "&lt;=" &amp; $A157, DataRegularSeason20242025!$D$3:$D$1315, P$1)+SUMIFS(DataRegularSeason20242025!$AB$3:$AB$1315,DataRegularSeason20242025!$B$3:$B$1315, "&lt;=" &amp; $A157, DataRegularSeason20242025!$E$3:$E$1315, P$1)</f>
        <v>55</v>
      </c>
      <c r="Q157" s="2">
        <f>SUMIFS(DataRegularSeason20242025!$AA$3:$AA$1315,DataRegularSeason20242025!$B$3:$B$1315, "&lt;=" &amp; $A157, DataRegularSeason20242025!$D$3:$D$1315, Q$1)+SUMIFS(DataRegularSeason20242025!$AB$3:$AB$1315,DataRegularSeason20242025!$B$3:$B$1315, "&lt;=" &amp; $A157, DataRegularSeason20242025!$E$3:$E$1315, Q$1)</f>
        <v>66</v>
      </c>
      <c r="R157" s="2">
        <f>SUMIFS(DataRegularSeason20242025!$AA$3:$AA$1315,DataRegularSeason20242025!$B$3:$B$1315, "&lt;=" &amp; $A157, DataRegularSeason20242025!$D$3:$D$1315, R$1)+SUMIFS(DataRegularSeason20242025!$AB$3:$AB$1315,DataRegularSeason20242025!$B$3:$B$1315, "&lt;=" &amp; $A157, DataRegularSeason20242025!$E$3:$E$1315, R$1)</f>
        <v>43</v>
      </c>
      <c r="S157" s="2">
        <f>SUMIFS(DataRegularSeason20242025!$AA$3:$AA$1315,DataRegularSeason20242025!$B$3:$B$1315, "&lt;=" &amp; $A157, DataRegularSeason20242025!$D$3:$D$1315, S$1)+SUMIFS(DataRegularSeason20242025!$AB$3:$AB$1315,DataRegularSeason20242025!$B$3:$B$1315, "&lt;=" &amp; $A157, DataRegularSeason20242025!$E$3:$E$1315, S$1)</f>
        <v>57</v>
      </c>
      <c r="T157" s="2">
        <f>SUMIFS(DataRegularSeason20242025!$AA$3:$AA$1315,DataRegularSeason20242025!$B$3:$B$1315, "&lt;=" &amp; $A157, DataRegularSeason20242025!$D$3:$D$1315, T$1)+SUMIFS(DataRegularSeason20242025!$AB$3:$AB$1315,DataRegularSeason20242025!$B$3:$B$1315, "&lt;=" &amp; $A157, DataRegularSeason20242025!$E$3:$E$1315, T$1)</f>
        <v>54</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53</v>
      </c>
      <c r="W157" s="2">
        <f>SUMIFS(DataRegularSeason20242025!$AA$3:$AA$1315,DataRegularSeason20242025!$B$3:$B$1315, "&lt;=" &amp; $A157, DataRegularSeason20242025!$D$3:$D$1315, W$1)+SUMIFS(DataRegularSeason20242025!$AB$3:$AB$1315,DataRegularSeason20242025!$B$3:$B$1315, "&lt;=" &amp; $A157, DataRegularSeason20242025!$E$3:$E$1315, W$1)</f>
        <v>53</v>
      </c>
      <c r="X157" s="2">
        <f>SUMIFS(DataRegularSeason20242025!$AA$3:$AA$1315,DataRegularSeason20242025!$B$3:$B$1315, "&lt;=" &amp; $A157, DataRegularSeason20242025!$D$3:$D$1315, X$1)+SUMIFS(DataRegularSeason20242025!$AB$3:$AB$1315,DataRegularSeason20242025!$B$3:$B$1315, "&lt;=" &amp; $A157, DataRegularSeason20242025!$E$3:$E$1315, X$1)</f>
        <v>50</v>
      </c>
      <c r="Y157" s="2">
        <f>SUMIFS(DataRegularSeason20242025!$AA$3:$AA$1315,DataRegularSeason20242025!$B$3:$B$1315, "&lt;=" &amp; $A157, DataRegularSeason20242025!$D$3:$D$1315, Y$1)+SUMIFS(DataRegularSeason20242025!$AB$3:$AB$1315,DataRegularSeason20242025!$B$3:$B$1315, "&lt;=" &amp; $A157, DataRegularSeason20242025!$E$3:$E$1315, Y$1)</f>
        <v>36</v>
      </c>
      <c r="Z157" s="2">
        <f>SUMIFS(DataRegularSeason20242025!$AA$3:$AA$1315,DataRegularSeason20242025!$B$3:$B$1315, "&lt;=" &amp; $A157, DataRegularSeason20242025!$D$3:$D$1315, Z$1)+SUMIFS(DataRegularSeason20242025!$AB$3:$AB$1315,DataRegularSeason20242025!$B$3:$B$1315, "&lt;=" &amp; $A157, DataRegularSeason20242025!$E$3:$E$1315, Z$1)</f>
        <v>53</v>
      </c>
      <c r="AA157" s="2">
        <f>SUMIFS(DataRegularSeason20242025!$AA$3:$AA$1315,DataRegularSeason20242025!$B$3:$B$1315, "&lt;=" &amp; $A157, DataRegularSeason20242025!$D$3:$D$1315, AA$1)+SUMIFS(DataRegularSeason20242025!$AB$3:$AB$1315,DataRegularSeason20242025!$B$3:$B$1315, "&lt;=" &amp; $A157, DataRegularSeason20242025!$E$3:$E$1315, AA$1)</f>
        <v>60</v>
      </c>
      <c r="AB157" s="2">
        <f>SUMIFS(DataRegularSeason20242025!$AA$3:$AA$1315,DataRegularSeason20242025!$B$3:$B$1315, "&lt;=" &amp; $A157, DataRegularSeason20242025!$D$3:$D$1315, AB$1)+SUMIFS(DataRegularSeason20242025!$AB$3:$AB$1315,DataRegularSeason20242025!$B$3:$B$1315, "&lt;=" &amp; $A157, DataRegularSeason20242025!$E$3:$E$1315, AB$1)</f>
        <v>66</v>
      </c>
      <c r="AC157" s="2">
        <f>SUMIFS(DataRegularSeason20242025!$AA$3:$AA$1315,DataRegularSeason20242025!$B$3:$B$1315, "&lt;=" &amp; $A157, DataRegularSeason20242025!$D$3:$D$1315, AC$1)+SUMIFS(DataRegularSeason20242025!$AB$3:$AB$1315,DataRegularSeason20242025!$B$3:$B$1315, "&lt;=" &amp; $A157, DataRegularSeason20242025!$E$3:$E$1315, AC$1)</f>
        <v>53</v>
      </c>
      <c r="AD157" s="2">
        <f>SUMIFS(DataRegularSeason20242025!$AA$3:$AA$1315,DataRegularSeason20242025!$B$3:$B$1315, "&lt;=" &amp; $A157, DataRegularSeason20242025!$D$3:$D$1315, AD$1)+SUMIFS(DataRegularSeason20242025!$AB$3:$AB$1315,DataRegularSeason20242025!$B$3:$B$1315, "&lt;=" &amp; $A157, DataRegularSeason20242025!$E$3:$E$1315, AD$1)</f>
        <v>58</v>
      </c>
      <c r="AE157" s="2">
        <f>SUMIFS(DataRegularSeason20242025!$AA$3:$AA$1315,DataRegularSeason20242025!$B$3:$B$1315, "&lt;=" &amp; $A157, DataRegularSeason20242025!$D$3:$D$1315, AE$1)+SUMIFS(DataRegularSeason20242025!$AB$3:$AB$1315,DataRegularSeason20242025!$B$3:$B$1315, "&lt;=" &amp; $A157, DataRegularSeason20242025!$E$3:$E$1315, AE$1)</f>
        <v>68</v>
      </c>
      <c r="AF157" s="2">
        <f>SUMIFS(DataRegularSeason20242025!$AA$3:$AA$1315,DataRegularSeason20242025!$B$3:$B$1315, "&lt;=" &amp; $A157, DataRegularSeason20242025!$D$3:$D$1315, AF$1)+SUMIFS(DataRegularSeason20242025!$AB$3:$AB$1315,DataRegularSeason20242025!$B$3:$B$1315, "&lt;=" &amp; $A157, DataRegularSeason20242025!$E$3:$E$1315, AF$1)</f>
        <v>79</v>
      </c>
      <c r="AG157" s="2">
        <f>SUMIFS(DataRegularSeason20242025!$AA$3:$AA$1315,DataRegularSeason20242025!$B$3:$B$1315, "&lt;=" &amp; $A157, DataRegularSeason20242025!$D$3:$D$1315, AG$1)+SUMIFS(DataRegularSeason20242025!$AB$3:$AB$1315,DataRegularSeason20242025!$B$3:$B$1315, "&lt;=" &amp; $A157, DataRegularSeason20242025!$E$3:$E$1315, AG$1)</f>
        <v>77</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52</v>
      </c>
      <c r="C158" s="2">
        <f>SUMIFS(DataRegularSeason20242025!$AA$3:$AA$1315,DataRegularSeason20242025!$B$3:$B$1315, "&lt;=" &amp; $A158, DataRegularSeason20242025!$D$3:$D$1315, C$1)+SUMIFS(DataRegularSeason20242025!$AB$3:$AB$1315,DataRegularSeason20242025!$B$3:$B$1315, "&lt;=" &amp; $A158, DataRegularSeason20242025!$E$3:$E$1315, C$1)</f>
        <v>60</v>
      </c>
      <c r="D158" s="2">
        <f>SUMIFS(DataRegularSeason20242025!$AA$3:$AA$1315,DataRegularSeason20242025!$B$3:$B$1315, "&lt;=" &amp; $A158, DataRegularSeason20242025!$D$3:$D$1315, D$1)+SUMIFS(DataRegularSeason20242025!$AB$3:$AB$1315,DataRegularSeason20242025!$B$3:$B$1315, "&lt;=" &amp; $A158, DataRegularSeason20242025!$E$3:$E$1315, D$1)</f>
        <v>49</v>
      </c>
      <c r="E158" s="2">
        <f>SUMIFS(DataRegularSeason20242025!$AA$3:$AA$1315,DataRegularSeason20242025!$B$3:$B$1315, "&lt;=" &amp; $A158, DataRegularSeason20242025!$D$3:$D$1315, E$1)+SUMIFS(DataRegularSeason20242025!$AB$3:$AB$1315,DataRegularSeason20242025!$B$3:$B$1315, "&lt;=" &amp; $A158, DataRegularSeason20242025!$E$3:$E$1315, E$1)</f>
        <v>68</v>
      </c>
      <c r="F158" s="2">
        <f>SUMIFS(DataRegularSeason20242025!$AA$3:$AA$1315,DataRegularSeason20242025!$B$3:$B$1315, "&lt;=" &amp; $A158, DataRegularSeason20242025!$D$3:$D$1315, F$1)+SUMIFS(DataRegularSeason20242025!$AB$3:$AB$1315,DataRegularSeason20242025!$B$3:$B$1315, "&lt;=" &amp; $A158, DataRegularSeason20242025!$E$3:$E$1315, F$1)</f>
        <v>59</v>
      </c>
      <c r="G158" s="2">
        <f>SUMIFS(DataRegularSeason20242025!$AA$3:$AA$1315,DataRegularSeason20242025!$B$3:$B$1315, "&lt;=" &amp; $A158, DataRegularSeason20242025!$D$3:$D$1315, G$1)+SUMIFS(DataRegularSeason20242025!$AB$3:$AB$1315,DataRegularSeason20242025!$B$3:$B$1315, "&lt;=" &amp; $A158, DataRegularSeason20242025!$E$3:$E$1315, G$1)</f>
        <v>59</v>
      </c>
      <c r="H158" s="2">
        <f>SUMIFS(DataRegularSeason20242025!$AA$3:$AA$1315,DataRegularSeason20242025!$B$3:$B$1315, "&lt;=" &amp; $A158, DataRegularSeason20242025!$D$3:$D$1315, H$1)+SUMIFS(DataRegularSeason20242025!$AB$3:$AB$1315,DataRegularSeason20242025!$B$3:$B$1315, "&lt;=" &amp; $A158, DataRegularSeason20242025!$E$3:$E$1315, H$1)</f>
        <v>37</v>
      </c>
      <c r="I158" s="2">
        <f>SUMIFS(DataRegularSeason20242025!$AA$3:$AA$1315,DataRegularSeason20242025!$B$3:$B$1315, "&lt;=" &amp; $A158, DataRegularSeason20242025!$D$3:$D$1315, I$1)+SUMIFS(DataRegularSeason20242025!$AB$3:$AB$1315,DataRegularSeason20242025!$B$3:$B$1315, "&lt;=" &amp; $A158, DataRegularSeason20242025!$E$3:$E$1315, I$1)</f>
        <v>64</v>
      </c>
      <c r="J158" s="2">
        <f>SUMIFS(DataRegularSeason20242025!$AA$3:$AA$1315,DataRegularSeason20242025!$B$3:$B$1315, "&lt;=" &amp; $A158, DataRegularSeason20242025!$D$3:$D$1315, J$1)+SUMIFS(DataRegularSeason20242025!$AB$3:$AB$1315,DataRegularSeason20242025!$B$3:$B$1315, "&lt;=" &amp; $A158, DataRegularSeason20242025!$E$3:$E$1315, J$1)</f>
        <v>69</v>
      </c>
      <c r="K158" s="2">
        <f>SUMIFS(DataRegularSeason20242025!$AA$3:$AA$1315,DataRegularSeason20242025!$B$3:$B$1315, "&lt;=" &amp; $A158, DataRegularSeason20242025!$D$3:$D$1315, K$1)+SUMIFS(DataRegularSeason20242025!$AB$3:$AB$1315,DataRegularSeason20242025!$B$3:$B$1315, "&lt;=" &amp; $A158, DataRegularSeason20242025!$E$3:$E$1315, K$1)</f>
        <v>61</v>
      </c>
      <c r="L158" s="2">
        <f>SUMIFS(DataRegularSeason20242025!$AA$3:$AA$1315,DataRegularSeason20242025!$B$3:$B$1315, "&lt;=" &amp; $A158, DataRegularSeason20242025!$D$3:$D$1315, L$1)+SUMIFS(DataRegularSeason20242025!$AB$3:$AB$1315,DataRegularSeason20242025!$B$3:$B$1315, "&lt;=" &amp; $A158, DataRegularSeason20242025!$E$3:$E$1315, L$1)</f>
        <v>70</v>
      </c>
      <c r="M158" s="2">
        <f>SUMIFS(DataRegularSeason20242025!$AA$3:$AA$1315,DataRegularSeason20242025!$B$3:$B$1315, "&lt;=" &amp; $A158, DataRegularSeason20242025!$D$3:$D$1315, M$1)+SUMIFS(DataRegularSeason20242025!$AB$3:$AB$1315,DataRegularSeason20242025!$B$3:$B$1315, "&lt;=" &amp; $A158, DataRegularSeason20242025!$E$3:$E$1315, M$1)</f>
        <v>67</v>
      </c>
      <c r="N158" s="2">
        <f>SUMIFS(DataRegularSeason20242025!$AA$3:$AA$1315,DataRegularSeason20242025!$B$3:$B$1315, "&lt;=" &amp; $A158, DataRegularSeason20242025!$D$3:$D$1315, N$1)+SUMIFS(DataRegularSeason20242025!$AB$3:$AB$1315,DataRegularSeason20242025!$B$3:$B$1315, "&lt;=" &amp; $A158, DataRegularSeason20242025!$E$3:$E$1315, N$1)</f>
        <v>62</v>
      </c>
      <c r="O158" s="2">
        <f>SUMIFS(DataRegularSeason20242025!$AA$3:$AA$1315,DataRegularSeason20242025!$B$3:$B$1315, "&lt;=" &amp; $A158, DataRegularSeason20242025!$D$3:$D$1315, O$1)+SUMIFS(DataRegularSeason20242025!$AB$3:$AB$1315,DataRegularSeason20242025!$B$3:$B$1315, "&lt;=" &amp; $A158, DataRegularSeason20242025!$E$3:$E$1315, O$1)</f>
        <v>66</v>
      </c>
      <c r="P158" s="2">
        <f>SUMIFS(DataRegularSeason20242025!$AA$3:$AA$1315,DataRegularSeason20242025!$B$3:$B$1315, "&lt;=" &amp; $A158, DataRegularSeason20242025!$D$3:$D$1315, P$1)+SUMIFS(DataRegularSeason20242025!$AB$3:$AB$1315,DataRegularSeason20242025!$B$3:$B$1315, "&lt;=" &amp; $A158, DataRegularSeason20242025!$E$3:$E$1315, P$1)</f>
        <v>55</v>
      </c>
      <c r="Q158" s="2">
        <f>SUMIFS(DataRegularSeason20242025!$AA$3:$AA$1315,DataRegularSeason20242025!$B$3:$B$1315, "&lt;=" &amp; $A158, DataRegularSeason20242025!$D$3:$D$1315, Q$1)+SUMIFS(DataRegularSeason20242025!$AB$3:$AB$1315,DataRegularSeason20242025!$B$3:$B$1315, "&lt;=" &amp; $A158, DataRegularSeason20242025!$E$3:$E$1315, Q$1)</f>
        <v>66</v>
      </c>
      <c r="R158" s="2">
        <f>SUMIFS(DataRegularSeason20242025!$AA$3:$AA$1315,DataRegularSeason20242025!$B$3:$B$1315, "&lt;=" &amp; $A158, DataRegularSeason20242025!$D$3:$D$1315, R$1)+SUMIFS(DataRegularSeason20242025!$AB$3:$AB$1315,DataRegularSeason20242025!$B$3:$B$1315, "&lt;=" &amp; $A158, DataRegularSeason20242025!$E$3:$E$1315, R$1)</f>
        <v>43</v>
      </c>
      <c r="S158" s="2">
        <f>SUMIFS(DataRegularSeason20242025!$AA$3:$AA$1315,DataRegularSeason20242025!$B$3:$B$1315, "&lt;=" &amp; $A158, DataRegularSeason20242025!$D$3:$D$1315, S$1)+SUMIFS(DataRegularSeason20242025!$AB$3:$AB$1315,DataRegularSeason20242025!$B$3:$B$1315, "&lt;=" &amp; $A158, DataRegularSeason20242025!$E$3:$E$1315, S$1)</f>
        <v>57</v>
      </c>
      <c r="T158" s="2">
        <f>SUMIFS(DataRegularSeason20242025!$AA$3:$AA$1315,DataRegularSeason20242025!$B$3:$B$1315, "&lt;=" &amp; $A158, DataRegularSeason20242025!$D$3:$D$1315, T$1)+SUMIFS(DataRegularSeason20242025!$AB$3:$AB$1315,DataRegularSeason20242025!$B$3:$B$1315, "&lt;=" &amp; $A158, DataRegularSeason20242025!$E$3:$E$1315, T$1)</f>
        <v>54</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53</v>
      </c>
      <c r="W158" s="2">
        <f>SUMIFS(DataRegularSeason20242025!$AA$3:$AA$1315,DataRegularSeason20242025!$B$3:$B$1315, "&lt;=" &amp; $A158, DataRegularSeason20242025!$D$3:$D$1315, W$1)+SUMIFS(DataRegularSeason20242025!$AB$3:$AB$1315,DataRegularSeason20242025!$B$3:$B$1315, "&lt;=" &amp; $A158, DataRegularSeason20242025!$E$3:$E$1315, W$1)</f>
        <v>53</v>
      </c>
      <c r="X158" s="2">
        <f>SUMIFS(DataRegularSeason20242025!$AA$3:$AA$1315,DataRegularSeason20242025!$B$3:$B$1315, "&lt;=" &amp; $A158, DataRegularSeason20242025!$D$3:$D$1315, X$1)+SUMIFS(DataRegularSeason20242025!$AB$3:$AB$1315,DataRegularSeason20242025!$B$3:$B$1315, "&lt;=" &amp; $A158, DataRegularSeason20242025!$E$3:$E$1315, X$1)</f>
        <v>50</v>
      </c>
      <c r="Y158" s="2">
        <f>SUMIFS(DataRegularSeason20242025!$AA$3:$AA$1315,DataRegularSeason20242025!$B$3:$B$1315, "&lt;=" &amp; $A158, DataRegularSeason20242025!$D$3:$D$1315, Y$1)+SUMIFS(DataRegularSeason20242025!$AB$3:$AB$1315,DataRegularSeason20242025!$B$3:$B$1315, "&lt;=" &amp; $A158, DataRegularSeason20242025!$E$3:$E$1315, Y$1)</f>
        <v>36</v>
      </c>
      <c r="Z158" s="2">
        <f>SUMIFS(DataRegularSeason20242025!$AA$3:$AA$1315,DataRegularSeason20242025!$B$3:$B$1315, "&lt;=" &amp; $A158, DataRegularSeason20242025!$D$3:$D$1315, Z$1)+SUMIFS(DataRegularSeason20242025!$AB$3:$AB$1315,DataRegularSeason20242025!$B$3:$B$1315, "&lt;=" &amp; $A158, DataRegularSeason20242025!$E$3:$E$1315, Z$1)</f>
        <v>53</v>
      </c>
      <c r="AA158" s="2">
        <f>SUMIFS(DataRegularSeason20242025!$AA$3:$AA$1315,DataRegularSeason20242025!$B$3:$B$1315, "&lt;=" &amp; $A158, DataRegularSeason20242025!$D$3:$D$1315, AA$1)+SUMIFS(DataRegularSeason20242025!$AB$3:$AB$1315,DataRegularSeason20242025!$B$3:$B$1315, "&lt;=" &amp; $A158, DataRegularSeason20242025!$E$3:$E$1315, AA$1)</f>
        <v>60</v>
      </c>
      <c r="AB158" s="2">
        <f>SUMIFS(DataRegularSeason20242025!$AA$3:$AA$1315,DataRegularSeason20242025!$B$3:$B$1315, "&lt;=" &amp; $A158, DataRegularSeason20242025!$D$3:$D$1315, AB$1)+SUMIFS(DataRegularSeason20242025!$AB$3:$AB$1315,DataRegularSeason20242025!$B$3:$B$1315, "&lt;=" &amp; $A158, DataRegularSeason20242025!$E$3:$E$1315, AB$1)</f>
        <v>66</v>
      </c>
      <c r="AC158" s="2">
        <f>SUMIFS(DataRegularSeason20242025!$AA$3:$AA$1315,DataRegularSeason20242025!$B$3:$B$1315, "&lt;=" &amp; $A158, DataRegularSeason20242025!$D$3:$D$1315, AC$1)+SUMIFS(DataRegularSeason20242025!$AB$3:$AB$1315,DataRegularSeason20242025!$B$3:$B$1315, "&lt;=" &amp; $A158, DataRegularSeason20242025!$E$3:$E$1315, AC$1)</f>
        <v>53</v>
      </c>
      <c r="AD158" s="2">
        <f>SUMIFS(DataRegularSeason20242025!$AA$3:$AA$1315,DataRegularSeason20242025!$B$3:$B$1315, "&lt;=" &amp; $A158, DataRegularSeason20242025!$D$3:$D$1315, AD$1)+SUMIFS(DataRegularSeason20242025!$AB$3:$AB$1315,DataRegularSeason20242025!$B$3:$B$1315, "&lt;=" &amp; $A158, DataRegularSeason20242025!$E$3:$E$1315, AD$1)</f>
        <v>58</v>
      </c>
      <c r="AE158" s="2">
        <f>SUMIFS(DataRegularSeason20242025!$AA$3:$AA$1315,DataRegularSeason20242025!$B$3:$B$1315, "&lt;=" &amp; $A158, DataRegularSeason20242025!$D$3:$D$1315, AE$1)+SUMIFS(DataRegularSeason20242025!$AB$3:$AB$1315,DataRegularSeason20242025!$B$3:$B$1315, "&lt;=" &amp; $A158, DataRegularSeason20242025!$E$3:$E$1315, AE$1)</f>
        <v>68</v>
      </c>
      <c r="AF158" s="2">
        <f>SUMIFS(DataRegularSeason20242025!$AA$3:$AA$1315,DataRegularSeason20242025!$B$3:$B$1315, "&lt;=" &amp; $A158, DataRegularSeason20242025!$D$3:$D$1315, AF$1)+SUMIFS(DataRegularSeason20242025!$AB$3:$AB$1315,DataRegularSeason20242025!$B$3:$B$1315, "&lt;=" &amp; $A158, DataRegularSeason20242025!$E$3:$E$1315, AF$1)</f>
        <v>79</v>
      </c>
      <c r="AG158" s="2">
        <f>SUMIFS(DataRegularSeason20242025!$AA$3:$AA$1315,DataRegularSeason20242025!$B$3:$B$1315, "&lt;=" &amp; $A158, DataRegularSeason20242025!$D$3:$D$1315, AG$1)+SUMIFS(DataRegularSeason20242025!$AB$3:$AB$1315,DataRegularSeason20242025!$B$3:$B$1315, "&lt;=" &amp; $A158, DataRegularSeason20242025!$E$3:$E$1315, AG$1)</f>
        <v>77</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52</v>
      </c>
      <c r="C159" s="2">
        <f>SUMIFS(DataRegularSeason20242025!$AA$3:$AA$1315,DataRegularSeason20242025!$B$3:$B$1315, "&lt;=" &amp; $A159, DataRegularSeason20242025!$D$3:$D$1315, C$1)+SUMIFS(DataRegularSeason20242025!$AB$3:$AB$1315,DataRegularSeason20242025!$B$3:$B$1315, "&lt;=" &amp; $A159, DataRegularSeason20242025!$E$3:$E$1315, C$1)</f>
        <v>60</v>
      </c>
      <c r="D159" s="2">
        <f>SUMIFS(DataRegularSeason20242025!$AA$3:$AA$1315,DataRegularSeason20242025!$B$3:$B$1315, "&lt;=" &amp; $A159, DataRegularSeason20242025!$D$3:$D$1315, D$1)+SUMIFS(DataRegularSeason20242025!$AB$3:$AB$1315,DataRegularSeason20242025!$B$3:$B$1315, "&lt;=" &amp; $A159, DataRegularSeason20242025!$E$3:$E$1315, D$1)</f>
        <v>49</v>
      </c>
      <c r="E159" s="2">
        <f>SUMIFS(DataRegularSeason20242025!$AA$3:$AA$1315,DataRegularSeason20242025!$B$3:$B$1315, "&lt;=" &amp; $A159, DataRegularSeason20242025!$D$3:$D$1315, E$1)+SUMIFS(DataRegularSeason20242025!$AB$3:$AB$1315,DataRegularSeason20242025!$B$3:$B$1315, "&lt;=" &amp; $A159, DataRegularSeason20242025!$E$3:$E$1315, E$1)</f>
        <v>68</v>
      </c>
      <c r="F159" s="2">
        <f>SUMIFS(DataRegularSeason20242025!$AA$3:$AA$1315,DataRegularSeason20242025!$B$3:$B$1315, "&lt;=" &amp; $A159, DataRegularSeason20242025!$D$3:$D$1315, F$1)+SUMIFS(DataRegularSeason20242025!$AB$3:$AB$1315,DataRegularSeason20242025!$B$3:$B$1315, "&lt;=" &amp; $A159, DataRegularSeason20242025!$E$3:$E$1315, F$1)</f>
        <v>59</v>
      </c>
      <c r="G159" s="2">
        <f>SUMIFS(DataRegularSeason20242025!$AA$3:$AA$1315,DataRegularSeason20242025!$B$3:$B$1315, "&lt;=" &amp; $A159, DataRegularSeason20242025!$D$3:$D$1315, G$1)+SUMIFS(DataRegularSeason20242025!$AB$3:$AB$1315,DataRegularSeason20242025!$B$3:$B$1315, "&lt;=" &amp; $A159, DataRegularSeason20242025!$E$3:$E$1315, G$1)</f>
        <v>59</v>
      </c>
      <c r="H159" s="2">
        <f>SUMIFS(DataRegularSeason20242025!$AA$3:$AA$1315,DataRegularSeason20242025!$B$3:$B$1315, "&lt;=" &amp; $A159, DataRegularSeason20242025!$D$3:$D$1315, H$1)+SUMIFS(DataRegularSeason20242025!$AB$3:$AB$1315,DataRegularSeason20242025!$B$3:$B$1315, "&lt;=" &amp; $A159, DataRegularSeason20242025!$E$3:$E$1315, H$1)</f>
        <v>37</v>
      </c>
      <c r="I159" s="2">
        <f>SUMIFS(DataRegularSeason20242025!$AA$3:$AA$1315,DataRegularSeason20242025!$B$3:$B$1315, "&lt;=" &amp; $A159, DataRegularSeason20242025!$D$3:$D$1315, I$1)+SUMIFS(DataRegularSeason20242025!$AB$3:$AB$1315,DataRegularSeason20242025!$B$3:$B$1315, "&lt;=" &amp; $A159, DataRegularSeason20242025!$E$3:$E$1315, I$1)</f>
        <v>64</v>
      </c>
      <c r="J159" s="2">
        <f>SUMIFS(DataRegularSeason20242025!$AA$3:$AA$1315,DataRegularSeason20242025!$B$3:$B$1315, "&lt;=" &amp; $A159, DataRegularSeason20242025!$D$3:$D$1315, J$1)+SUMIFS(DataRegularSeason20242025!$AB$3:$AB$1315,DataRegularSeason20242025!$B$3:$B$1315, "&lt;=" &amp; $A159, DataRegularSeason20242025!$E$3:$E$1315, J$1)</f>
        <v>69</v>
      </c>
      <c r="K159" s="2">
        <f>SUMIFS(DataRegularSeason20242025!$AA$3:$AA$1315,DataRegularSeason20242025!$B$3:$B$1315, "&lt;=" &amp; $A159, DataRegularSeason20242025!$D$3:$D$1315, K$1)+SUMIFS(DataRegularSeason20242025!$AB$3:$AB$1315,DataRegularSeason20242025!$B$3:$B$1315, "&lt;=" &amp; $A159, DataRegularSeason20242025!$E$3:$E$1315, K$1)</f>
        <v>61</v>
      </c>
      <c r="L159" s="2">
        <f>SUMIFS(DataRegularSeason20242025!$AA$3:$AA$1315,DataRegularSeason20242025!$B$3:$B$1315, "&lt;=" &amp; $A159, DataRegularSeason20242025!$D$3:$D$1315, L$1)+SUMIFS(DataRegularSeason20242025!$AB$3:$AB$1315,DataRegularSeason20242025!$B$3:$B$1315, "&lt;=" &amp; $A159, DataRegularSeason20242025!$E$3:$E$1315, L$1)</f>
        <v>70</v>
      </c>
      <c r="M159" s="2">
        <f>SUMIFS(DataRegularSeason20242025!$AA$3:$AA$1315,DataRegularSeason20242025!$B$3:$B$1315, "&lt;=" &amp; $A159, DataRegularSeason20242025!$D$3:$D$1315, M$1)+SUMIFS(DataRegularSeason20242025!$AB$3:$AB$1315,DataRegularSeason20242025!$B$3:$B$1315, "&lt;=" &amp; $A159, DataRegularSeason20242025!$E$3:$E$1315, M$1)</f>
        <v>67</v>
      </c>
      <c r="N159" s="2">
        <f>SUMIFS(DataRegularSeason20242025!$AA$3:$AA$1315,DataRegularSeason20242025!$B$3:$B$1315, "&lt;=" &amp; $A159, DataRegularSeason20242025!$D$3:$D$1315, N$1)+SUMIFS(DataRegularSeason20242025!$AB$3:$AB$1315,DataRegularSeason20242025!$B$3:$B$1315, "&lt;=" &amp; $A159, DataRegularSeason20242025!$E$3:$E$1315, N$1)</f>
        <v>62</v>
      </c>
      <c r="O159" s="2">
        <f>SUMIFS(DataRegularSeason20242025!$AA$3:$AA$1315,DataRegularSeason20242025!$B$3:$B$1315, "&lt;=" &amp; $A159, DataRegularSeason20242025!$D$3:$D$1315, O$1)+SUMIFS(DataRegularSeason20242025!$AB$3:$AB$1315,DataRegularSeason20242025!$B$3:$B$1315, "&lt;=" &amp; $A159, DataRegularSeason20242025!$E$3:$E$1315, O$1)</f>
        <v>66</v>
      </c>
      <c r="P159" s="2">
        <f>SUMIFS(DataRegularSeason20242025!$AA$3:$AA$1315,DataRegularSeason20242025!$B$3:$B$1315, "&lt;=" &amp; $A159, DataRegularSeason20242025!$D$3:$D$1315, P$1)+SUMIFS(DataRegularSeason20242025!$AB$3:$AB$1315,DataRegularSeason20242025!$B$3:$B$1315, "&lt;=" &amp; $A159, DataRegularSeason20242025!$E$3:$E$1315, P$1)</f>
        <v>55</v>
      </c>
      <c r="Q159" s="2">
        <f>SUMIFS(DataRegularSeason20242025!$AA$3:$AA$1315,DataRegularSeason20242025!$B$3:$B$1315, "&lt;=" &amp; $A159, DataRegularSeason20242025!$D$3:$D$1315, Q$1)+SUMIFS(DataRegularSeason20242025!$AB$3:$AB$1315,DataRegularSeason20242025!$B$3:$B$1315, "&lt;=" &amp; $A159, DataRegularSeason20242025!$E$3:$E$1315, Q$1)</f>
        <v>66</v>
      </c>
      <c r="R159" s="2">
        <f>SUMIFS(DataRegularSeason20242025!$AA$3:$AA$1315,DataRegularSeason20242025!$B$3:$B$1315, "&lt;=" &amp; $A159, DataRegularSeason20242025!$D$3:$D$1315, R$1)+SUMIFS(DataRegularSeason20242025!$AB$3:$AB$1315,DataRegularSeason20242025!$B$3:$B$1315, "&lt;=" &amp; $A159, DataRegularSeason20242025!$E$3:$E$1315, R$1)</f>
        <v>43</v>
      </c>
      <c r="S159" s="2">
        <f>SUMIFS(DataRegularSeason20242025!$AA$3:$AA$1315,DataRegularSeason20242025!$B$3:$B$1315, "&lt;=" &amp; $A159, DataRegularSeason20242025!$D$3:$D$1315, S$1)+SUMIFS(DataRegularSeason20242025!$AB$3:$AB$1315,DataRegularSeason20242025!$B$3:$B$1315, "&lt;=" &amp; $A159, DataRegularSeason20242025!$E$3:$E$1315, S$1)</f>
        <v>57</v>
      </c>
      <c r="T159" s="2">
        <f>SUMIFS(DataRegularSeason20242025!$AA$3:$AA$1315,DataRegularSeason20242025!$B$3:$B$1315, "&lt;=" &amp; $A159, DataRegularSeason20242025!$D$3:$D$1315, T$1)+SUMIFS(DataRegularSeason20242025!$AB$3:$AB$1315,DataRegularSeason20242025!$B$3:$B$1315, "&lt;=" &amp; $A159, DataRegularSeason20242025!$E$3:$E$1315, T$1)</f>
        <v>54</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53</v>
      </c>
      <c r="W159" s="2">
        <f>SUMIFS(DataRegularSeason20242025!$AA$3:$AA$1315,DataRegularSeason20242025!$B$3:$B$1315, "&lt;=" &amp; $A159, DataRegularSeason20242025!$D$3:$D$1315, W$1)+SUMIFS(DataRegularSeason20242025!$AB$3:$AB$1315,DataRegularSeason20242025!$B$3:$B$1315, "&lt;=" &amp; $A159, DataRegularSeason20242025!$E$3:$E$1315, W$1)</f>
        <v>53</v>
      </c>
      <c r="X159" s="2">
        <f>SUMIFS(DataRegularSeason20242025!$AA$3:$AA$1315,DataRegularSeason20242025!$B$3:$B$1315, "&lt;=" &amp; $A159, DataRegularSeason20242025!$D$3:$D$1315, X$1)+SUMIFS(DataRegularSeason20242025!$AB$3:$AB$1315,DataRegularSeason20242025!$B$3:$B$1315, "&lt;=" &amp; $A159, DataRegularSeason20242025!$E$3:$E$1315, X$1)</f>
        <v>50</v>
      </c>
      <c r="Y159" s="2">
        <f>SUMIFS(DataRegularSeason20242025!$AA$3:$AA$1315,DataRegularSeason20242025!$B$3:$B$1315, "&lt;=" &amp; $A159, DataRegularSeason20242025!$D$3:$D$1315, Y$1)+SUMIFS(DataRegularSeason20242025!$AB$3:$AB$1315,DataRegularSeason20242025!$B$3:$B$1315, "&lt;=" &amp; $A159, DataRegularSeason20242025!$E$3:$E$1315, Y$1)</f>
        <v>36</v>
      </c>
      <c r="Z159" s="2">
        <f>SUMIFS(DataRegularSeason20242025!$AA$3:$AA$1315,DataRegularSeason20242025!$B$3:$B$1315, "&lt;=" &amp; $A159, DataRegularSeason20242025!$D$3:$D$1315, Z$1)+SUMIFS(DataRegularSeason20242025!$AB$3:$AB$1315,DataRegularSeason20242025!$B$3:$B$1315, "&lt;=" &amp; $A159, DataRegularSeason20242025!$E$3:$E$1315, Z$1)</f>
        <v>53</v>
      </c>
      <c r="AA159" s="2">
        <f>SUMIFS(DataRegularSeason20242025!$AA$3:$AA$1315,DataRegularSeason20242025!$B$3:$B$1315, "&lt;=" &amp; $A159, DataRegularSeason20242025!$D$3:$D$1315, AA$1)+SUMIFS(DataRegularSeason20242025!$AB$3:$AB$1315,DataRegularSeason20242025!$B$3:$B$1315, "&lt;=" &amp; $A159, DataRegularSeason20242025!$E$3:$E$1315, AA$1)</f>
        <v>60</v>
      </c>
      <c r="AB159" s="2">
        <f>SUMIFS(DataRegularSeason20242025!$AA$3:$AA$1315,DataRegularSeason20242025!$B$3:$B$1315, "&lt;=" &amp; $A159, DataRegularSeason20242025!$D$3:$D$1315, AB$1)+SUMIFS(DataRegularSeason20242025!$AB$3:$AB$1315,DataRegularSeason20242025!$B$3:$B$1315, "&lt;=" &amp; $A159, DataRegularSeason20242025!$E$3:$E$1315, AB$1)</f>
        <v>66</v>
      </c>
      <c r="AC159" s="2">
        <f>SUMIFS(DataRegularSeason20242025!$AA$3:$AA$1315,DataRegularSeason20242025!$B$3:$B$1315, "&lt;=" &amp; $A159, DataRegularSeason20242025!$D$3:$D$1315, AC$1)+SUMIFS(DataRegularSeason20242025!$AB$3:$AB$1315,DataRegularSeason20242025!$B$3:$B$1315, "&lt;=" &amp; $A159, DataRegularSeason20242025!$E$3:$E$1315, AC$1)</f>
        <v>53</v>
      </c>
      <c r="AD159" s="2">
        <f>SUMIFS(DataRegularSeason20242025!$AA$3:$AA$1315,DataRegularSeason20242025!$B$3:$B$1315, "&lt;=" &amp; $A159, DataRegularSeason20242025!$D$3:$D$1315, AD$1)+SUMIFS(DataRegularSeason20242025!$AB$3:$AB$1315,DataRegularSeason20242025!$B$3:$B$1315, "&lt;=" &amp; $A159, DataRegularSeason20242025!$E$3:$E$1315, AD$1)</f>
        <v>58</v>
      </c>
      <c r="AE159" s="2">
        <f>SUMIFS(DataRegularSeason20242025!$AA$3:$AA$1315,DataRegularSeason20242025!$B$3:$B$1315, "&lt;=" &amp; $A159, DataRegularSeason20242025!$D$3:$D$1315, AE$1)+SUMIFS(DataRegularSeason20242025!$AB$3:$AB$1315,DataRegularSeason20242025!$B$3:$B$1315, "&lt;=" &amp; $A159, DataRegularSeason20242025!$E$3:$E$1315, AE$1)</f>
        <v>68</v>
      </c>
      <c r="AF159" s="2">
        <f>SUMIFS(DataRegularSeason20242025!$AA$3:$AA$1315,DataRegularSeason20242025!$B$3:$B$1315, "&lt;=" &amp; $A159, DataRegularSeason20242025!$D$3:$D$1315, AF$1)+SUMIFS(DataRegularSeason20242025!$AB$3:$AB$1315,DataRegularSeason20242025!$B$3:$B$1315, "&lt;=" &amp; $A159, DataRegularSeason20242025!$E$3:$E$1315, AF$1)</f>
        <v>79</v>
      </c>
      <c r="AG159" s="2">
        <f>SUMIFS(DataRegularSeason20242025!$AA$3:$AA$1315,DataRegularSeason20242025!$B$3:$B$1315, "&lt;=" &amp; $A159, DataRegularSeason20242025!$D$3:$D$1315, AG$1)+SUMIFS(DataRegularSeason20242025!$AB$3:$AB$1315,DataRegularSeason20242025!$B$3:$B$1315, "&lt;=" &amp; $A159, DataRegularSeason20242025!$E$3:$E$1315, AG$1)</f>
        <v>77</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52</v>
      </c>
      <c r="C160" s="2">
        <f>SUMIFS(DataRegularSeason20242025!$AA$3:$AA$1315,DataRegularSeason20242025!$B$3:$B$1315, "&lt;=" &amp; $A160, DataRegularSeason20242025!$D$3:$D$1315, C$1)+SUMIFS(DataRegularSeason20242025!$AB$3:$AB$1315,DataRegularSeason20242025!$B$3:$B$1315, "&lt;=" &amp; $A160, DataRegularSeason20242025!$E$3:$E$1315, C$1)</f>
        <v>60</v>
      </c>
      <c r="D160" s="2">
        <f>SUMIFS(DataRegularSeason20242025!$AA$3:$AA$1315,DataRegularSeason20242025!$B$3:$B$1315, "&lt;=" &amp; $A160, DataRegularSeason20242025!$D$3:$D$1315, D$1)+SUMIFS(DataRegularSeason20242025!$AB$3:$AB$1315,DataRegularSeason20242025!$B$3:$B$1315, "&lt;=" &amp; $A160, DataRegularSeason20242025!$E$3:$E$1315, D$1)</f>
        <v>49</v>
      </c>
      <c r="E160" s="2">
        <f>SUMIFS(DataRegularSeason20242025!$AA$3:$AA$1315,DataRegularSeason20242025!$B$3:$B$1315, "&lt;=" &amp; $A160, DataRegularSeason20242025!$D$3:$D$1315, E$1)+SUMIFS(DataRegularSeason20242025!$AB$3:$AB$1315,DataRegularSeason20242025!$B$3:$B$1315, "&lt;=" &amp; $A160, DataRegularSeason20242025!$E$3:$E$1315, E$1)</f>
        <v>68</v>
      </c>
      <c r="F160" s="2">
        <f>SUMIFS(DataRegularSeason20242025!$AA$3:$AA$1315,DataRegularSeason20242025!$B$3:$B$1315, "&lt;=" &amp; $A160, DataRegularSeason20242025!$D$3:$D$1315, F$1)+SUMIFS(DataRegularSeason20242025!$AB$3:$AB$1315,DataRegularSeason20242025!$B$3:$B$1315, "&lt;=" &amp; $A160, DataRegularSeason20242025!$E$3:$E$1315, F$1)</f>
        <v>59</v>
      </c>
      <c r="G160" s="2">
        <f>SUMIFS(DataRegularSeason20242025!$AA$3:$AA$1315,DataRegularSeason20242025!$B$3:$B$1315, "&lt;=" &amp; $A160, DataRegularSeason20242025!$D$3:$D$1315, G$1)+SUMIFS(DataRegularSeason20242025!$AB$3:$AB$1315,DataRegularSeason20242025!$B$3:$B$1315, "&lt;=" &amp; $A160, DataRegularSeason20242025!$E$3:$E$1315, G$1)</f>
        <v>59</v>
      </c>
      <c r="H160" s="2">
        <f>SUMIFS(DataRegularSeason20242025!$AA$3:$AA$1315,DataRegularSeason20242025!$B$3:$B$1315, "&lt;=" &amp; $A160, DataRegularSeason20242025!$D$3:$D$1315, H$1)+SUMIFS(DataRegularSeason20242025!$AB$3:$AB$1315,DataRegularSeason20242025!$B$3:$B$1315, "&lt;=" &amp; $A160, DataRegularSeason20242025!$E$3:$E$1315, H$1)</f>
        <v>37</v>
      </c>
      <c r="I160" s="2">
        <f>SUMIFS(DataRegularSeason20242025!$AA$3:$AA$1315,DataRegularSeason20242025!$B$3:$B$1315, "&lt;=" &amp; $A160, DataRegularSeason20242025!$D$3:$D$1315, I$1)+SUMIFS(DataRegularSeason20242025!$AB$3:$AB$1315,DataRegularSeason20242025!$B$3:$B$1315, "&lt;=" &amp; $A160, DataRegularSeason20242025!$E$3:$E$1315, I$1)</f>
        <v>64</v>
      </c>
      <c r="J160" s="2">
        <f>SUMIFS(DataRegularSeason20242025!$AA$3:$AA$1315,DataRegularSeason20242025!$B$3:$B$1315, "&lt;=" &amp; $A160, DataRegularSeason20242025!$D$3:$D$1315, J$1)+SUMIFS(DataRegularSeason20242025!$AB$3:$AB$1315,DataRegularSeason20242025!$B$3:$B$1315, "&lt;=" &amp; $A160, DataRegularSeason20242025!$E$3:$E$1315, J$1)</f>
        <v>69</v>
      </c>
      <c r="K160" s="2">
        <f>SUMIFS(DataRegularSeason20242025!$AA$3:$AA$1315,DataRegularSeason20242025!$B$3:$B$1315, "&lt;=" &amp; $A160, DataRegularSeason20242025!$D$3:$D$1315, K$1)+SUMIFS(DataRegularSeason20242025!$AB$3:$AB$1315,DataRegularSeason20242025!$B$3:$B$1315, "&lt;=" &amp; $A160, DataRegularSeason20242025!$E$3:$E$1315, K$1)</f>
        <v>61</v>
      </c>
      <c r="L160" s="2">
        <f>SUMIFS(DataRegularSeason20242025!$AA$3:$AA$1315,DataRegularSeason20242025!$B$3:$B$1315, "&lt;=" &amp; $A160, DataRegularSeason20242025!$D$3:$D$1315, L$1)+SUMIFS(DataRegularSeason20242025!$AB$3:$AB$1315,DataRegularSeason20242025!$B$3:$B$1315, "&lt;=" &amp; $A160, DataRegularSeason20242025!$E$3:$E$1315, L$1)</f>
        <v>70</v>
      </c>
      <c r="M160" s="2">
        <f>SUMIFS(DataRegularSeason20242025!$AA$3:$AA$1315,DataRegularSeason20242025!$B$3:$B$1315, "&lt;=" &amp; $A160, DataRegularSeason20242025!$D$3:$D$1315, M$1)+SUMIFS(DataRegularSeason20242025!$AB$3:$AB$1315,DataRegularSeason20242025!$B$3:$B$1315, "&lt;=" &amp; $A160, DataRegularSeason20242025!$E$3:$E$1315, M$1)</f>
        <v>67</v>
      </c>
      <c r="N160" s="2">
        <f>SUMIFS(DataRegularSeason20242025!$AA$3:$AA$1315,DataRegularSeason20242025!$B$3:$B$1315, "&lt;=" &amp; $A160, DataRegularSeason20242025!$D$3:$D$1315, N$1)+SUMIFS(DataRegularSeason20242025!$AB$3:$AB$1315,DataRegularSeason20242025!$B$3:$B$1315, "&lt;=" &amp; $A160, DataRegularSeason20242025!$E$3:$E$1315, N$1)</f>
        <v>62</v>
      </c>
      <c r="O160" s="2">
        <f>SUMIFS(DataRegularSeason20242025!$AA$3:$AA$1315,DataRegularSeason20242025!$B$3:$B$1315, "&lt;=" &amp; $A160, DataRegularSeason20242025!$D$3:$D$1315, O$1)+SUMIFS(DataRegularSeason20242025!$AB$3:$AB$1315,DataRegularSeason20242025!$B$3:$B$1315, "&lt;=" &amp; $A160, DataRegularSeason20242025!$E$3:$E$1315, O$1)</f>
        <v>66</v>
      </c>
      <c r="P160" s="2">
        <f>SUMIFS(DataRegularSeason20242025!$AA$3:$AA$1315,DataRegularSeason20242025!$B$3:$B$1315, "&lt;=" &amp; $A160, DataRegularSeason20242025!$D$3:$D$1315, P$1)+SUMIFS(DataRegularSeason20242025!$AB$3:$AB$1315,DataRegularSeason20242025!$B$3:$B$1315, "&lt;=" &amp; $A160, DataRegularSeason20242025!$E$3:$E$1315, P$1)</f>
        <v>55</v>
      </c>
      <c r="Q160" s="2">
        <f>SUMIFS(DataRegularSeason20242025!$AA$3:$AA$1315,DataRegularSeason20242025!$B$3:$B$1315, "&lt;=" &amp; $A160, DataRegularSeason20242025!$D$3:$D$1315, Q$1)+SUMIFS(DataRegularSeason20242025!$AB$3:$AB$1315,DataRegularSeason20242025!$B$3:$B$1315, "&lt;=" &amp; $A160, DataRegularSeason20242025!$E$3:$E$1315, Q$1)</f>
        <v>66</v>
      </c>
      <c r="R160" s="2">
        <f>SUMIFS(DataRegularSeason20242025!$AA$3:$AA$1315,DataRegularSeason20242025!$B$3:$B$1315, "&lt;=" &amp; $A160, DataRegularSeason20242025!$D$3:$D$1315, R$1)+SUMIFS(DataRegularSeason20242025!$AB$3:$AB$1315,DataRegularSeason20242025!$B$3:$B$1315, "&lt;=" &amp; $A160, DataRegularSeason20242025!$E$3:$E$1315, R$1)</f>
        <v>43</v>
      </c>
      <c r="S160" s="2">
        <f>SUMIFS(DataRegularSeason20242025!$AA$3:$AA$1315,DataRegularSeason20242025!$B$3:$B$1315, "&lt;=" &amp; $A160, DataRegularSeason20242025!$D$3:$D$1315, S$1)+SUMIFS(DataRegularSeason20242025!$AB$3:$AB$1315,DataRegularSeason20242025!$B$3:$B$1315, "&lt;=" &amp; $A160, DataRegularSeason20242025!$E$3:$E$1315, S$1)</f>
        <v>57</v>
      </c>
      <c r="T160" s="2">
        <f>SUMIFS(DataRegularSeason20242025!$AA$3:$AA$1315,DataRegularSeason20242025!$B$3:$B$1315, "&lt;=" &amp; $A160, DataRegularSeason20242025!$D$3:$D$1315, T$1)+SUMIFS(DataRegularSeason20242025!$AB$3:$AB$1315,DataRegularSeason20242025!$B$3:$B$1315, "&lt;=" &amp; $A160, DataRegularSeason20242025!$E$3:$E$1315, T$1)</f>
        <v>54</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53</v>
      </c>
      <c r="W160" s="2">
        <f>SUMIFS(DataRegularSeason20242025!$AA$3:$AA$1315,DataRegularSeason20242025!$B$3:$B$1315, "&lt;=" &amp; $A160, DataRegularSeason20242025!$D$3:$D$1315, W$1)+SUMIFS(DataRegularSeason20242025!$AB$3:$AB$1315,DataRegularSeason20242025!$B$3:$B$1315, "&lt;=" &amp; $A160, DataRegularSeason20242025!$E$3:$E$1315, W$1)</f>
        <v>53</v>
      </c>
      <c r="X160" s="2">
        <f>SUMIFS(DataRegularSeason20242025!$AA$3:$AA$1315,DataRegularSeason20242025!$B$3:$B$1315, "&lt;=" &amp; $A160, DataRegularSeason20242025!$D$3:$D$1315, X$1)+SUMIFS(DataRegularSeason20242025!$AB$3:$AB$1315,DataRegularSeason20242025!$B$3:$B$1315, "&lt;=" &amp; $A160, DataRegularSeason20242025!$E$3:$E$1315, X$1)</f>
        <v>50</v>
      </c>
      <c r="Y160" s="2">
        <f>SUMIFS(DataRegularSeason20242025!$AA$3:$AA$1315,DataRegularSeason20242025!$B$3:$B$1315, "&lt;=" &amp; $A160, DataRegularSeason20242025!$D$3:$D$1315, Y$1)+SUMIFS(DataRegularSeason20242025!$AB$3:$AB$1315,DataRegularSeason20242025!$B$3:$B$1315, "&lt;=" &amp; $A160, DataRegularSeason20242025!$E$3:$E$1315, Y$1)</f>
        <v>36</v>
      </c>
      <c r="Z160" s="2">
        <f>SUMIFS(DataRegularSeason20242025!$AA$3:$AA$1315,DataRegularSeason20242025!$B$3:$B$1315, "&lt;=" &amp; $A160, DataRegularSeason20242025!$D$3:$D$1315, Z$1)+SUMIFS(DataRegularSeason20242025!$AB$3:$AB$1315,DataRegularSeason20242025!$B$3:$B$1315, "&lt;=" &amp; $A160, DataRegularSeason20242025!$E$3:$E$1315, Z$1)</f>
        <v>53</v>
      </c>
      <c r="AA160" s="2">
        <f>SUMIFS(DataRegularSeason20242025!$AA$3:$AA$1315,DataRegularSeason20242025!$B$3:$B$1315, "&lt;=" &amp; $A160, DataRegularSeason20242025!$D$3:$D$1315, AA$1)+SUMIFS(DataRegularSeason20242025!$AB$3:$AB$1315,DataRegularSeason20242025!$B$3:$B$1315, "&lt;=" &amp; $A160, DataRegularSeason20242025!$E$3:$E$1315, AA$1)</f>
        <v>60</v>
      </c>
      <c r="AB160" s="2">
        <f>SUMIFS(DataRegularSeason20242025!$AA$3:$AA$1315,DataRegularSeason20242025!$B$3:$B$1315, "&lt;=" &amp; $A160, DataRegularSeason20242025!$D$3:$D$1315, AB$1)+SUMIFS(DataRegularSeason20242025!$AB$3:$AB$1315,DataRegularSeason20242025!$B$3:$B$1315, "&lt;=" &amp; $A160, DataRegularSeason20242025!$E$3:$E$1315, AB$1)</f>
        <v>66</v>
      </c>
      <c r="AC160" s="2">
        <f>SUMIFS(DataRegularSeason20242025!$AA$3:$AA$1315,DataRegularSeason20242025!$B$3:$B$1315, "&lt;=" &amp; $A160, DataRegularSeason20242025!$D$3:$D$1315, AC$1)+SUMIFS(DataRegularSeason20242025!$AB$3:$AB$1315,DataRegularSeason20242025!$B$3:$B$1315, "&lt;=" &amp; $A160, DataRegularSeason20242025!$E$3:$E$1315, AC$1)</f>
        <v>53</v>
      </c>
      <c r="AD160" s="2">
        <f>SUMIFS(DataRegularSeason20242025!$AA$3:$AA$1315,DataRegularSeason20242025!$B$3:$B$1315, "&lt;=" &amp; $A160, DataRegularSeason20242025!$D$3:$D$1315, AD$1)+SUMIFS(DataRegularSeason20242025!$AB$3:$AB$1315,DataRegularSeason20242025!$B$3:$B$1315, "&lt;=" &amp; $A160, DataRegularSeason20242025!$E$3:$E$1315, AD$1)</f>
        <v>58</v>
      </c>
      <c r="AE160" s="2">
        <f>SUMIFS(DataRegularSeason20242025!$AA$3:$AA$1315,DataRegularSeason20242025!$B$3:$B$1315, "&lt;=" &amp; $A160, DataRegularSeason20242025!$D$3:$D$1315, AE$1)+SUMIFS(DataRegularSeason20242025!$AB$3:$AB$1315,DataRegularSeason20242025!$B$3:$B$1315, "&lt;=" &amp; $A160, DataRegularSeason20242025!$E$3:$E$1315, AE$1)</f>
        <v>68</v>
      </c>
      <c r="AF160" s="2">
        <f>SUMIFS(DataRegularSeason20242025!$AA$3:$AA$1315,DataRegularSeason20242025!$B$3:$B$1315, "&lt;=" &amp; $A160, DataRegularSeason20242025!$D$3:$D$1315, AF$1)+SUMIFS(DataRegularSeason20242025!$AB$3:$AB$1315,DataRegularSeason20242025!$B$3:$B$1315, "&lt;=" &amp; $A160, DataRegularSeason20242025!$E$3:$E$1315, AF$1)</f>
        <v>79</v>
      </c>
      <c r="AG160" s="2">
        <f>SUMIFS(DataRegularSeason20242025!$AA$3:$AA$1315,DataRegularSeason20242025!$B$3:$B$1315, "&lt;=" &amp; $A160, DataRegularSeason20242025!$D$3:$D$1315, AG$1)+SUMIFS(DataRegularSeason20242025!$AB$3:$AB$1315,DataRegularSeason20242025!$B$3:$B$1315, "&lt;=" &amp; $A160, DataRegularSeason20242025!$E$3:$E$1315, AG$1)</f>
        <v>77</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52</v>
      </c>
      <c r="C161" s="2">
        <f>SUMIFS(DataRegularSeason20242025!$AA$3:$AA$1315,DataRegularSeason20242025!$B$3:$B$1315, "&lt;=" &amp; $A161, DataRegularSeason20242025!$D$3:$D$1315, C$1)+SUMIFS(DataRegularSeason20242025!$AB$3:$AB$1315,DataRegularSeason20242025!$B$3:$B$1315, "&lt;=" &amp; $A161, DataRegularSeason20242025!$E$3:$E$1315, C$1)</f>
        <v>60</v>
      </c>
      <c r="D161" s="2">
        <f>SUMIFS(DataRegularSeason20242025!$AA$3:$AA$1315,DataRegularSeason20242025!$B$3:$B$1315, "&lt;=" &amp; $A161, DataRegularSeason20242025!$D$3:$D$1315, D$1)+SUMIFS(DataRegularSeason20242025!$AB$3:$AB$1315,DataRegularSeason20242025!$B$3:$B$1315, "&lt;=" &amp; $A161, DataRegularSeason20242025!$E$3:$E$1315, D$1)</f>
        <v>49</v>
      </c>
      <c r="E161" s="2">
        <f>SUMIFS(DataRegularSeason20242025!$AA$3:$AA$1315,DataRegularSeason20242025!$B$3:$B$1315, "&lt;=" &amp; $A161, DataRegularSeason20242025!$D$3:$D$1315, E$1)+SUMIFS(DataRegularSeason20242025!$AB$3:$AB$1315,DataRegularSeason20242025!$B$3:$B$1315, "&lt;=" &amp; $A161, DataRegularSeason20242025!$E$3:$E$1315, E$1)</f>
        <v>68</v>
      </c>
      <c r="F161" s="2">
        <f>SUMIFS(DataRegularSeason20242025!$AA$3:$AA$1315,DataRegularSeason20242025!$B$3:$B$1315, "&lt;=" &amp; $A161, DataRegularSeason20242025!$D$3:$D$1315, F$1)+SUMIFS(DataRegularSeason20242025!$AB$3:$AB$1315,DataRegularSeason20242025!$B$3:$B$1315, "&lt;=" &amp; $A161, DataRegularSeason20242025!$E$3:$E$1315, F$1)</f>
        <v>59</v>
      </c>
      <c r="G161" s="2">
        <f>SUMIFS(DataRegularSeason20242025!$AA$3:$AA$1315,DataRegularSeason20242025!$B$3:$B$1315, "&lt;=" &amp; $A161, DataRegularSeason20242025!$D$3:$D$1315, G$1)+SUMIFS(DataRegularSeason20242025!$AB$3:$AB$1315,DataRegularSeason20242025!$B$3:$B$1315, "&lt;=" &amp; $A161, DataRegularSeason20242025!$E$3:$E$1315, G$1)</f>
        <v>59</v>
      </c>
      <c r="H161" s="2">
        <f>SUMIFS(DataRegularSeason20242025!$AA$3:$AA$1315,DataRegularSeason20242025!$B$3:$B$1315, "&lt;=" &amp; $A161, DataRegularSeason20242025!$D$3:$D$1315, H$1)+SUMIFS(DataRegularSeason20242025!$AB$3:$AB$1315,DataRegularSeason20242025!$B$3:$B$1315, "&lt;=" &amp; $A161, DataRegularSeason20242025!$E$3:$E$1315, H$1)</f>
        <v>37</v>
      </c>
      <c r="I161" s="2">
        <f>SUMIFS(DataRegularSeason20242025!$AA$3:$AA$1315,DataRegularSeason20242025!$B$3:$B$1315, "&lt;=" &amp; $A161, DataRegularSeason20242025!$D$3:$D$1315, I$1)+SUMIFS(DataRegularSeason20242025!$AB$3:$AB$1315,DataRegularSeason20242025!$B$3:$B$1315, "&lt;=" &amp; $A161, DataRegularSeason20242025!$E$3:$E$1315, I$1)</f>
        <v>64</v>
      </c>
      <c r="J161" s="2">
        <f>SUMIFS(DataRegularSeason20242025!$AA$3:$AA$1315,DataRegularSeason20242025!$B$3:$B$1315, "&lt;=" &amp; $A161, DataRegularSeason20242025!$D$3:$D$1315, J$1)+SUMIFS(DataRegularSeason20242025!$AB$3:$AB$1315,DataRegularSeason20242025!$B$3:$B$1315, "&lt;=" &amp; $A161, DataRegularSeason20242025!$E$3:$E$1315, J$1)</f>
        <v>69</v>
      </c>
      <c r="K161" s="2">
        <f>SUMIFS(DataRegularSeason20242025!$AA$3:$AA$1315,DataRegularSeason20242025!$B$3:$B$1315, "&lt;=" &amp; $A161, DataRegularSeason20242025!$D$3:$D$1315, K$1)+SUMIFS(DataRegularSeason20242025!$AB$3:$AB$1315,DataRegularSeason20242025!$B$3:$B$1315, "&lt;=" &amp; $A161, DataRegularSeason20242025!$E$3:$E$1315, K$1)</f>
        <v>61</v>
      </c>
      <c r="L161" s="2">
        <f>SUMIFS(DataRegularSeason20242025!$AA$3:$AA$1315,DataRegularSeason20242025!$B$3:$B$1315, "&lt;=" &amp; $A161, DataRegularSeason20242025!$D$3:$D$1315, L$1)+SUMIFS(DataRegularSeason20242025!$AB$3:$AB$1315,DataRegularSeason20242025!$B$3:$B$1315, "&lt;=" &amp; $A161, DataRegularSeason20242025!$E$3:$E$1315, L$1)</f>
        <v>70</v>
      </c>
      <c r="M161" s="2">
        <f>SUMIFS(DataRegularSeason20242025!$AA$3:$AA$1315,DataRegularSeason20242025!$B$3:$B$1315, "&lt;=" &amp; $A161, DataRegularSeason20242025!$D$3:$D$1315, M$1)+SUMIFS(DataRegularSeason20242025!$AB$3:$AB$1315,DataRegularSeason20242025!$B$3:$B$1315, "&lt;=" &amp; $A161, DataRegularSeason20242025!$E$3:$E$1315, M$1)</f>
        <v>67</v>
      </c>
      <c r="N161" s="2">
        <f>SUMIFS(DataRegularSeason20242025!$AA$3:$AA$1315,DataRegularSeason20242025!$B$3:$B$1315, "&lt;=" &amp; $A161, DataRegularSeason20242025!$D$3:$D$1315, N$1)+SUMIFS(DataRegularSeason20242025!$AB$3:$AB$1315,DataRegularSeason20242025!$B$3:$B$1315, "&lt;=" &amp; $A161, DataRegularSeason20242025!$E$3:$E$1315, N$1)</f>
        <v>62</v>
      </c>
      <c r="O161" s="2">
        <f>SUMIFS(DataRegularSeason20242025!$AA$3:$AA$1315,DataRegularSeason20242025!$B$3:$B$1315, "&lt;=" &amp; $A161, DataRegularSeason20242025!$D$3:$D$1315, O$1)+SUMIFS(DataRegularSeason20242025!$AB$3:$AB$1315,DataRegularSeason20242025!$B$3:$B$1315, "&lt;=" &amp; $A161, DataRegularSeason20242025!$E$3:$E$1315, O$1)</f>
        <v>66</v>
      </c>
      <c r="P161" s="2">
        <f>SUMIFS(DataRegularSeason20242025!$AA$3:$AA$1315,DataRegularSeason20242025!$B$3:$B$1315, "&lt;=" &amp; $A161, DataRegularSeason20242025!$D$3:$D$1315, P$1)+SUMIFS(DataRegularSeason20242025!$AB$3:$AB$1315,DataRegularSeason20242025!$B$3:$B$1315, "&lt;=" &amp; $A161, DataRegularSeason20242025!$E$3:$E$1315, P$1)</f>
        <v>55</v>
      </c>
      <c r="Q161" s="2">
        <f>SUMIFS(DataRegularSeason20242025!$AA$3:$AA$1315,DataRegularSeason20242025!$B$3:$B$1315, "&lt;=" &amp; $A161, DataRegularSeason20242025!$D$3:$D$1315, Q$1)+SUMIFS(DataRegularSeason20242025!$AB$3:$AB$1315,DataRegularSeason20242025!$B$3:$B$1315, "&lt;=" &amp; $A161, DataRegularSeason20242025!$E$3:$E$1315, Q$1)</f>
        <v>66</v>
      </c>
      <c r="R161" s="2">
        <f>SUMIFS(DataRegularSeason20242025!$AA$3:$AA$1315,DataRegularSeason20242025!$B$3:$B$1315, "&lt;=" &amp; $A161, DataRegularSeason20242025!$D$3:$D$1315, R$1)+SUMIFS(DataRegularSeason20242025!$AB$3:$AB$1315,DataRegularSeason20242025!$B$3:$B$1315, "&lt;=" &amp; $A161, DataRegularSeason20242025!$E$3:$E$1315, R$1)</f>
        <v>43</v>
      </c>
      <c r="S161" s="2">
        <f>SUMIFS(DataRegularSeason20242025!$AA$3:$AA$1315,DataRegularSeason20242025!$B$3:$B$1315, "&lt;=" &amp; $A161, DataRegularSeason20242025!$D$3:$D$1315, S$1)+SUMIFS(DataRegularSeason20242025!$AB$3:$AB$1315,DataRegularSeason20242025!$B$3:$B$1315, "&lt;=" &amp; $A161, DataRegularSeason20242025!$E$3:$E$1315, S$1)</f>
        <v>57</v>
      </c>
      <c r="T161" s="2">
        <f>SUMIFS(DataRegularSeason20242025!$AA$3:$AA$1315,DataRegularSeason20242025!$B$3:$B$1315, "&lt;=" &amp; $A161, DataRegularSeason20242025!$D$3:$D$1315, T$1)+SUMIFS(DataRegularSeason20242025!$AB$3:$AB$1315,DataRegularSeason20242025!$B$3:$B$1315, "&lt;=" &amp; $A161, DataRegularSeason20242025!$E$3:$E$1315, T$1)</f>
        <v>54</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53</v>
      </c>
      <c r="W161" s="2">
        <f>SUMIFS(DataRegularSeason20242025!$AA$3:$AA$1315,DataRegularSeason20242025!$B$3:$B$1315, "&lt;=" &amp; $A161, DataRegularSeason20242025!$D$3:$D$1315, W$1)+SUMIFS(DataRegularSeason20242025!$AB$3:$AB$1315,DataRegularSeason20242025!$B$3:$B$1315, "&lt;=" &amp; $A161, DataRegularSeason20242025!$E$3:$E$1315, W$1)</f>
        <v>53</v>
      </c>
      <c r="X161" s="2">
        <f>SUMIFS(DataRegularSeason20242025!$AA$3:$AA$1315,DataRegularSeason20242025!$B$3:$B$1315, "&lt;=" &amp; $A161, DataRegularSeason20242025!$D$3:$D$1315, X$1)+SUMIFS(DataRegularSeason20242025!$AB$3:$AB$1315,DataRegularSeason20242025!$B$3:$B$1315, "&lt;=" &amp; $A161, DataRegularSeason20242025!$E$3:$E$1315, X$1)</f>
        <v>50</v>
      </c>
      <c r="Y161" s="2">
        <f>SUMIFS(DataRegularSeason20242025!$AA$3:$AA$1315,DataRegularSeason20242025!$B$3:$B$1315, "&lt;=" &amp; $A161, DataRegularSeason20242025!$D$3:$D$1315, Y$1)+SUMIFS(DataRegularSeason20242025!$AB$3:$AB$1315,DataRegularSeason20242025!$B$3:$B$1315, "&lt;=" &amp; $A161, DataRegularSeason20242025!$E$3:$E$1315, Y$1)</f>
        <v>36</v>
      </c>
      <c r="Z161" s="2">
        <f>SUMIFS(DataRegularSeason20242025!$AA$3:$AA$1315,DataRegularSeason20242025!$B$3:$B$1315, "&lt;=" &amp; $A161, DataRegularSeason20242025!$D$3:$D$1315, Z$1)+SUMIFS(DataRegularSeason20242025!$AB$3:$AB$1315,DataRegularSeason20242025!$B$3:$B$1315, "&lt;=" &amp; $A161, DataRegularSeason20242025!$E$3:$E$1315, Z$1)</f>
        <v>53</v>
      </c>
      <c r="AA161" s="2">
        <f>SUMIFS(DataRegularSeason20242025!$AA$3:$AA$1315,DataRegularSeason20242025!$B$3:$B$1315, "&lt;=" &amp; $A161, DataRegularSeason20242025!$D$3:$D$1315, AA$1)+SUMIFS(DataRegularSeason20242025!$AB$3:$AB$1315,DataRegularSeason20242025!$B$3:$B$1315, "&lt;=" &amp; $A161, DataRegularSeason20242025!$E$3:$E$1315, AA$1)</f>
        <v>60</v>
      </c>
      <c r="AB161" s="2">
        <f>SUMIFS(DataRegularSeason20242025!$AA$3:$AA$1315,DataRegularSeason20242025!$B$3:$B$1315, "&lt;=" &amp; $A161, DataRegularSeason20242025!$D$3:$D$1315, AB$1)+SUMIFS(DataRegularSeason20242025!$AB$3:$AB$1315,DataRegularSeason20242025!$B$3:$B$1315, "&lt;=" &amp; $A161, DataRegularSeason20242025!$E$3:$E$1315, AB$1)</f>
        <v>66</v>
      </c>
      <c r="AC161" s="2">
        <f>SUMIFS(DataRegularSeason20242025!$AA$3:$AA$1315,DataRegularSeason20242025!$B$3:$B$1315, "&lt;=" &amp; $A161, DataRegularSeason20242025!$D$3:$D$1315, AC$1)+SUMIFS(DataRegularSeason20242025!$AB$3:$AB$1315,DataRegularSeason20242025!$B$3:$B$1315, "&lt;=" &amp; $A161, DataRegularSeason20242025!$E$3:$E$1315, AC$1)</f>
        <v>53</v>
      </c>
      <c r="AD161" s="2">
        <f>SUMIFS(DataRegularSeason20242025!$AA$3:$AA$1315,DataRegularSeason20242025!$B$3:$B$1315, "&lt;=" &amp; $A161, DataRegularSeason20242025!$D$3:$D$1315, AD$1)+SUMIFS(DataRegularSeason20242025!$AB$3:$AB$1315,DataRegularSeason20242025!$B$3:$B$1315, "&lt;=" &amp; $A161, DataRegularSeason20242025!$E$3:$E$1315, AD$1)</f>
        <v>58</v>
      </c>
      <c r="AE161" s="2">
        <f>SUMIFS(DataRegularSeason20242025!$AA$3:$AA$1315,DataRegularSeason20242025!$B$3:$B$1315, "&lt;=" &amp; $A161, DataRegularSeason20242025!$D$3:$D$1315, AE$1)+SUMIFS(DataRegularSeason20242025!$AB$3:$AB$1315,DataRegularSeason20242025!$B$3:$B$1315, "&lt;=" &amp; $A161, DataRegularSeason20242025!$E$3:$E$1315, AE$1)</f>
        <v>68</v>
      </c>
      <c r="AF161" s="2">
        <f>SUMIFS(DataRegularSeason20242025!$AA$3:$AA$1315,DataRegularSeason20242025!$B$3:$B$1315, "&lt;=" &amp; $A161, DataRegularSeason20242025!$D$3:$D$1315, AF$1)+SUMIFS(DataRegularSeason20242025!$AB$3:$AB$1315,DataRegularSeason20242025!$B$3:$B$1315, "&lt;=" &amp; $A161, DataRegularSeason20242025!$E$3:$E$1315, AF$1)</f>
        <v>79</v>
      </c>
      <c r="AG161" s="2">
        <f>SUMIFS(DataRegularSeason20242025!$AA$3:$AA$1315,DataRegularSeason20242025!$B$3:$B$1315, "&lt;=" &amp; $A161, DataRegularSeason20242025!$D$3:$D$1315, AG$1)+SUMIFS(DataRegularSeason20242025!$AB$3:$AB$1315,DataRegularSeason20242025!$B$3:$B$1315, "&lt;=" &amp; $A161, DataRegularSeason20242025!$E$3:$E$1315, AG$1)</f>
        <v>77</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52</v>
      </c>
      <c r="C162" s="2">
        <f>SUMIFS(DataRegularSeason20242025!$AA$3:$AA$1315,DataRegularSeason20242025!$B$3:$B$1315, "&lt;=" &amp; $A162, DataRegularSeason20242025!$D$3:$D$1315, C$1)+SUMIFS(DataRegularSeason20242025!$AB$3:$AB$1315,DataRegularSeason20242025!$B$3:$B$1315, "&lt;=" &amp; $A162, DataRegularSeason20242025!$E$3:$E$1315, C$1)</f>
        <v>60</v>
      </c>
      <c r="D162" s="2">
        <f>SUMIFS(DataRegularSeason20242025!$AA$3:$AA$1315,DataRegularSeason20242025!$B$3:$B$1315, "&lt;=" &amp; $A162, DataRegularSeason20242025!$D$3:$D$1315, D$1)+SUMIFS(DataRegularSeason20242025!$AB$3:$AB$1315,DataRegularSeason20242025!$B$3:$B$1315, "&lt;=" &amp; $A162, DataRegularSeason20242025!$E$3:$E$1315, D$1)</f>
        <v>49</v>
      </c>
      <c r="E162" s="2">
        <f>SUMIFS(DataRegularSeason20242025!$AA$3:$AA$1315,DataRegularSeason20242025!$B$3:$B$1315, "&lt;=" &amp; $A162, DataRegularSeason20242025!$D$3:$D$1315, E$1)+SUMIFS(DataRegularSeason20242025!$AB$3:$AB$1315,DataRegularSeason20242025!$B$3:$B$1315, "&lt;=" &amp; $A162, DataRegularSeason20242025!$E$3:$E$1315, E$1)</f>
        <v>68</v>
      </c>
      <c r="F162" s="2">
        <f>SUMIFS(DataRegularSeason20242025!$AA$3:$AA$1315,DataRegularSeason20242025!$B$3:$B$1315, "&lt;=" &amp; $A162, DataRegularSeason20242025!$D$3:$D$1315, F$1)+SUMIFS(DataRegularSeason20242025!$AB$3:$AB$1315,DataRegularSeason20242025!$B$3:$B$1315, "&lt;=" &amp; $A162, DataRegularSeason20242025!$E$3:$E$1315, F$1)</f>
        <v>59</v>
      </c>
      <c r="G162" s="2">
        <f>SUMIFS(DataRegularSeason20242025!$AA$3:$AA$1315,DataRegularSeason20242025!$B$3:$B$1315, "&lt;=" &amp; $A162, DataRegularSeason20242025!$D$3:$D$1315, G$1)+SUMIFS(DataRegularSeason20242025!$AB$3:$AB$1315,DataRegularSeason20242025!$B$3:$B$1315, "&lt;=" &amp; $A162, DataRegularSeason20242025!$E$3:$E$1315, G$1)</f>
        <v>59</v>
      </c>
      <c r="H162" s="2">
        <f>SUMIFS(DataRegularSeason20242025!$AA$3:$AA$1315,DataRegularSeason20242025!$B$3:$B$1315, "&lt;=" &amp; $A162, DataRegularSeason20242025!$D$3:$D$1315, H$1)+SUMIFS(DataRegularSeason20242025!$AB$3:$AB$1315,DataRegularSeason20242025!$B$3:$B$1315, "&lt;=" &amp; $A162, DataRegularSeason20242025!$E$3:$E$1315, H$1)</f>
        <v>37</v>
      </c>
      <c r="I162" s="2">
        <f>SUMIFS(DataRegularSeason20242025!$AA$3:$AA$1315,DataRegularSeason20242025!$B$3:$B$1315, "&lt;=" &amp; $A162, DataRegularSeason20242025!$D$3:$D$1315, I$1)+SUMIFS(DataRegularSeason20242025!$AB$3:$AB$1315,DataRegularSeason20242025!$B$3:$B$1315, "&lt;=" &amp; $A162, DataRegularSeason20242025!$E$3:$E$1315, I$1)</f>
        <v>64</v>
      </c>
      <c r="J162" s="2">
        <f>SUMIFS(DataRegularSeason20242025!$AA$3:$AA$1315,DataRegularSeason20242025!$B$3:$B$1315, "&lt;=" &amp; $A162, DataRegularSeason20242025!$D$3:$D$1315, J$1)+SUMIFS(DataRegularSeason20242025!$AB$3:$AB$1315,DataRegularSeason20242025!$B$3:$B$1315, "&lt;=" &amp; $A162, DataRegularSeason20242025!$E$3:$E$1315, J$1)</f>
        <v>69</v>
      </c>
      <c r="K162" s="2">
        <f>SUMIFS(DataRegularSeason20242025!$AA$3:$AA$1315,DataRegularSeason20242025!$B$3:$B$1315, "&lt;=" &amp; $A162, DataRegularSeason20242025!$D$3:$D$1315, K$1)+SUMIFS(DataRegularSeason20242025!$AB$3:$AB$1315,DataRegularSeason20242025!$B$3:$B$1315, "&lt;=" &amp; $A162, DataRegularSeason20242025!$E$3:$E$1315, K$1)</f>
        <v>61</v>
      </c>
      <c r="L162" s="2">
        <f>SUMIFS(DataRegularSeason20242025!$AA$3:$AA$1315,DataRegularSeason20242025!$B$3:$B$1315, "&lt;=" &amp; $A162, DataRegularSeason20242025!$D$3:$D$1315, L$1)+SUMIFS(DataRegularSeason20242025!$AB$3:$AB$1315,DataRegularSeason20242025!$B$3:$B$1315, "&lt;=" &amp; $A162, DataRegularSeason20242025!$E$3:$E$1315, L$1)</f>
        <v>70</v>
      </c>
      <c r="M162" s="2">
        <f>SUMIFS(DataRegularSeason20242025!$AA$3:$AA$1315,DataRegularSeason20242025!$B$3:$B$1315, "&lt;=" &amp; $A162, DataRegularSeason20242025!$D$3:$D$1315, M$1)+SUMIFS(DataRegularSeason20242025!$AB$3:$AB$1315,DataRegularSeason20242025!$B$3:$B$1315, "&lt;=" &amp; $A162, DataRegularSeason20242025!$E$3:$E$1315, M$1)</f>
        <v>67</v>
      </c>
      <c r="N162" s="2">
        <f>SUMIFS(DataRegularSeason20242025!$AA$3:$AA$1315,DataRegularSeason20242025!$B$3:$B$1315, "&lt;=" &amp; $A162, DataRegularSeason20242025!$D$3:$D$1315, N$1)+SUMIFS(DataRegularSeason20242025!$AB$3:$AB$1315,DataRegularSeason20242025!$B$3:$B$1315, "&lt;=" &amp; $A162, DataRegularSeason20242025!$E$3:$E$1315, N$1)</f>
        <v>62</v>
      </c>
      <c r="O162" s="2">
        <f>SUMIFS(DataRegularSeason20242025!$AA$3:$AA$1315,DataRegularSeason20242025!$B$3:$B$1315, "&lt;=" &amp; $A162, DataRegularSeason20242025!$D$3:$D$1315, O$1)+SUMIFS(DataRegularSeason20242025!$AB$3:$AB$1315,DataRegularSeason20242025!$B$3:$B$1315, "&lt;=" &amp; $A162, DataRegularSeason20242025!$E$3:$E$1315, O$1)</f>
        <v>66</v>
      </c>
      <c r="P162" s="2">
        <f>SUMIFS(DataRegularSeason20242025!$AA$3:$AA$1315,DataRegularSeason20242025!$B$3:$B$1315, "&lt;=" &amp; $A162, DataRegularSeason20242025!$D$3:$D$1315, P$1)+SUMIFS(DataRegularSeason20242025!$AB$3:$AB$1315,DataRegularSeason20242025!$B$3:$B$1315, "&lt;=" &amp; $A162, DataRegularSeason20242025!$E$3:$E$1315, P$1)</f>
        <v>55</v>
      </c>
      <c r="Q162" s="2">
        <f>SUMIFS(DataRegularSeason20242025!$AA$3:$AA$1315,DataRegularSeason20242025!$B$3:$B$1315, "&lt;=" &amp; $A162, DataRegularSeason20242025!$D$3:$D$1315, Q$1)+SUMIFS(DataRegularSeason20242025!$AB$3:$AB$1315,DataRegularSeason20242025!$B$3:$B$1315, "&lt;=" &amp; $A162, DataRegularSeason20242025!$E$3:$E$1315, Q$1)</f>
        <v>66</v>
      </c>
      <c r="R162" s="2">
        <f>SUMIFS(DataRegularSeason20242025!$AA$3:$AA$1315,DataRegularSeason20242025!$B$3:$B$1315, "&lt;=" &amp; $A162, DataRegularSeason20242025!$D$3:$D$1315, R$1)+SUMIFS(DataRegularSeason20242025!$AB$3:$AB$1315,DataRegularSeason20242025!$B$3:$B$1315, "&lt;=" &amp; $A162, DataRegularSeason20242025!$E$3:$E$1315, R$1)</f>
        <v>43</v>
      </c>
      <c r="S162" s="2">
        <f>SUMIFS(DataRegularSeason20242025!$AA$3:$AA$1315,DataRegularSeason20242025!$B$3:$B$1315, "&lt;=" &amp; $A162, DataRegularSeason20242025!$D$3:$D$1315, S$1)+SUMIFS(DataRegularSeason20242025!$AB$3:$AB$1315,DataRegularSeason20242025!$B$3:$B$1315, "&lt;=" &amp; $A162, DataRegularSeason20242025!$E$3:$E$1315, S$1)</f>
        <v>57</v>
      </c>
      <c r="T162" s="2">
        <f>SUMIFS(DataRegularSeason20242025!$AA$3:$AA$1315,DataRegularSeason20242025!$B$3:$B$1315, "&lt;=" &amp; $A162, DataRegularSeason20242025!$D$3:$D$1315, T$1)+SUMIFS(DataRegularSeason20242025!$AB$3:$AB$1315,DataRegularSeason20242025!$B$3:$B$1315, "&lt;=" &amp; $A162, DataRegularSeason20242025!$E$3:$E$1315, T$1)</f>
        <v>54</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53</v>
      </c>
      <c r="W162" s="2">
        <f>SUMIFS(DataRegularSeason20242025!$AA$3:$AA$1315,DataRegularSeason20242025!$B$3:$B$1315, "&lt;=" &amp; $A162, DataRegularSeason20242025!$D$3:$D$1315, W$1)+SUMIFS(DataRegularSeason20242025!$AB$3:$AB$1315,DataRegularSeason20242025!$B$3:$B$1315, "&lt;=" &amp; $A162, DataRegularSeason20242025!$E$3:$E$1315, W$1)</f>
        <v>53</v>
      </c>
      <c r="X162" s="2">
        <f>SUMIFS(DataRegularSeason20242025!$AA$3:$AA$1315,DataRegularSeason20242025!$B$3:$B$1315, "&lt;=" &amp; $A162, DataRegularSeason20242025!$D$3:$D$1315, X$1)+SUMIFS(DataRegularSeason20242025!$AB$3:$AB$1315,DataRegularSeason20242025!$B$3:$B$1315, "&lt;=" &amp; $A162, DataRegularSeason20242025!$E$3:$E$1315, X$1)</f>
        <v>50</v>
      </c>
      <c r="Y162" s="2">
        <f>SUMIFS(DataRegularSeason20242025!$AA$3:$AA$1315,DataRegularSeason20242025!$B$3:$B$1315, "&lt;=" &amp; $A162, DataRegularSeason20242025!$D$3:$D$1315, Y$1)+SUMIFS(DataRegularSeason20242025!$AB$3:$AB$1315,DataRegularSeason20242025!$B$3:$B$1315, "&lt;=" &amp; $A162, DataRegularSeason20242025!$E$3:$E$1315, Y$1)</f>
        <v>36</v>
      </c>
      <c r="Z162" s="2">
        <f>SUMIFS(DataRegularSeason20242025!$AA$3:$AA$1315,DataRegularSeason20242025!$B$3:$B$1315, "&lt;=" &amp; $A162, DataRegularSeason20242025!$D$3:$D$1315, Z$1)+SUMIFS(DataRegularSeason20242025!$AB$3:$AB$1315,DataRegularSeason20242025!$B$3:$B$1315, "&lt;=" &amp; $A162, DataRegularSeason20242025!$E$3:$E$1315, Z$1)</f>
        <v>53</v>
      </c>
      <c r="AA162" s="2">
        <f>SUMIFS(DataRegularSeason20242025!$AA$3:$AA$1315,DataRegularSeason20242025!$B$3:$B$1315, "&lt;=" &amp; $A162, DataRegularSeason20242025!$D$3:$D$1315, AA$1)+SUMIFS(DataRegularSeason20242025!$AB$3:$AB$1315,DataRegularSeason20242025!$B$3:$B$1315, "&lt;=" &amp; $A162, DataRegularSeason20242025!$E$3:$E$1315, AA$1)</f>
        <v>60</v>
      </c>
      <c r="AB162" s="2">
        <f>SUMIFS(DataRegularSeason20242025!$AA$3:$AA$1315,DataRegularSeason20242025!$B$3:$B$1315, "&lt;=" &amp; $A162, DataRegularSeason20242025!$D$3:$D$1315, AB$1)+SUMIFS(DataRegularSeason20242025!$AB$3:$AB$1315,DataRegularSeason20242025!$B$3:$B$1315, "&lt;=" &amp; $A162, DataRegularSeason20242025!$E$3:$E$1315, AB$1)</f>
        <v>66</v>
      </c>
      <c r="AC162" s="2">
        <f>SUMIFS(DataRegularSeason20242025!$AA$3:$AA$1315,DataRegularSeason20242025!$B$3:$B$1315, "&lt;=" &amp; $A162, DataRegularSeason20242025!$D$3:$D$1315, AC$1)+SUMIFS(DataRegularSeason20242025!$AB$3:$AB$1315,DataRegularSeason20242025!$B$3:$B$1315, "&lt;=" &amp; $A162, DataRegularSeason20242025!$E$3:$E$1315, AC$1)</f>
        <v>53</v>
      </c>
      <c r="AD162" s="2">
        <f>SUMIFS(DataRegularSeason20242025!$AA$3:$AA$1315,DataRegularSeason20242025!$B$3:$B$1315, "&lt;=" &amp; $A162, DataRegularSeason20242025!$D$3:$D$1315, AD$1)+SUMIFS(DataRegularSeason20242025!$AB$3:$AB$1315,DataRegularSeason20242025!$B$3:$B$1315, "&lt;=" &amp; $A162, DataRegularSeason20242025!$E$3:$E$1315, AD$1)</f>
        <v>58</v>
      </c>
      <c r="AE162" s="2">
        <f>SUMIFS(DataRegularSeason20242025!$AA$3:$AA$1315,DataRegularSeason20242025!$B$3:$B$1315, "&lt;=" &amp; $A162, DataRegularSeason20242025!$D$3:$D$1315, AE$1)+SUMIFS(DataRegularSeason20242025!$AB$3:$AB$1315,DataRegularSeason20242025!$B$3:$B$1315, "&lt;=" &amp; $A162, DataRegularSeason20242025!$E$3:$E$1315, AE$1)</f>
        <v>68</v>
      </c>
      <c r="AF162" s="2">
        <f>SUMIFS(DataRegularSeason20242025!$AA$3:$AA$1315,DataRegularSeason20242025!$B$3:$B$1315, "&lt;=" &amp; $A162, DataRegularSeason20242025!$D$3:$D$1315, AF$1)+SUMIFS(DataRegularSeason20242025!$AB$3:$AB$1315,DataRegularSeason20242025!$B$3:$B$1315, "&lt;=" &amp; $A162, DataRegularSeason20242025!$E$3:$E$1315, AF$1)</f>
        <v>79</v>
      </c>
      <c r="AG162" s="2">
        <f>SUMIFS(DataRegularSeason20242025!$AA$3:$AA$1315,DataRegularSeason20242025!$B$3:$B$1315, "&lt;=" &amp; $A162, DataRegularSeason20242025!$D$3:$D$1315, AG$1)+SUMIFS(DataRegularSeason20242025!$AB$3:$AB$1315,DataRegularSeason20242025!$B$3:$B$1315, "&lt;=" &amp; $A162, DataRegularSeason20242025!$E$3:$E$1315, AG$1)</f>
        <v>77</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52</v>
      </c>
      <c r="C163" s="2">
        <f>SUMIFS(DataRegularSeason20242025!$AA$3:$AA$1315,DataRegularSeason20242025!$B$3:$B$1315, "&lt;=" &amp; $A163, DataRegularSeason20242025!$D$3:$D$1315, C$1)+SUMIFS(DataRegularSeason20242025!$AB$3:$AB$1315,DataRegularSeason20242025!$B$3:$B$1315, "&lt;=" &amp; $A163, DataRegularSeason20242025!$E$3:$E$1315, C$1)</f>
        <v>60</v>
      </c>
      <c r="D163" s="2">
        <f>SUMIFS(DataRegularSeason20242025!$AA$3:$AA$1315,DataRegularSeason20242025!$B$3:$B$1315, "&lt;=" &amp; $A163, DataRegularSeason20242025!$D$3:$D$1315, D$1)+SUMIFS(DataRegularSeason20242025!$AB$3:$AB$1315,DataRegularSeason20242025!$B$3:$B$1315, "&lt;=" &amp; $A163, DataRegularSeason20242025!$E$3:$E$1315, D$1)</f>
        <v>49</v>
      </c>
      <c r="E163" s="2">
        <f>SUMIFS(DataRegularSeason20242025!$AA$3:$AA$1315,DataRegularSeason20242025!$B$3:$B$1315, "&lt;=" &amp; $A163, DataRegularSeason20242025!$D$3:$D$1315, E$1)+SUMIFS(DataRegularSeason20242025!$AB$3:$AB$1315,DataRegularSeason20242025!$B$3:$B$1315, "&lt;=" &amp; $A163, DataRegularSeason20242025!$E$3:$E$1315, E$1)</f>
        <v>68</v>
      </c>
      <c r="F163" s="2">
        <f>SUMIFS(DataRegularSeason20242025!$AA$3:$AA$1315,DataRegularSeason20242025!$B$3:$B$1315, "&lt;=" &amp; $A163, DataRegularSeason20242025!$D$3:$D$1315, F$1)+SUMIFS(DataRegularSeason20242025!$AB$3:$AB$1315,DataRegularSeason20242025!$B$3:$B$1315, "&lt;=" &amp; $A163, DataRegularSeason20242025!$E$3:$E$1315, F$1)</f>
        <v>59</v>
      </c>
      <c r="G163" s="2">
        <f>SUMIFS(DataRegularSeason20242025!$AA$3:$AA$1315,DataRegularSeason20242025!$B$3:$B$1315, "&lt;=" &amp; $A163, DataRegularSeason20242025!$D$3:$D$1315, G$1)+SUMIFS(DataRegularSeason20242025!$AB$3:$AB$1315,DataRegularSeason20242025!$B$3:$B$1315, "&lt;=" &amp; $A163, DataRegularSeason20242025!$E$3:$E$1315, G$1)</f>
        <v>59</v>
      </c>
      <c r="H163" s="2">
        <f>SUMIFS(DataRegularSeason20242025!$AA$3:$AA$1315,DataRegularSeason20242025!$B$3:$B$1315, "&lt;=" &amp; $A163, DataRegularSeason20242025!$D$3:$D$1315, H$1)+SUMIFS(DataRegularSeason20242025!$AB$3:$AB$1315,DataRegularSeason20242025!$B$3:$B$1315, "&lt;=" &amp; $A163, DataRegularSeason20242025!$E$3:$E$1315, H$1)</f>
        <v>37</v>
      </c>
      <c r="I163" s="2">
        <f>SUMIFS(DataRegularSeason20242025!$AA$3:$AA$1315,DataRegularSeason20242025!$B$3:$B$1315, "&lt;=" &amp; $A163, DataRegularSeason20242025!$D$3:$D$1315, I$1)+SUMIFS(DataRegularSeason20242025!$AB$3:$AB$1315,DataRegularSeason20242025!$B$3:$B$1315, "&lt;=" &amp; $A163, DataRegularSeason20242025!$E$3:$E$1315, I$1)</f>
        <v>64</v>
      </c>
      <c r="J163" s="2">
        <f>SUMIFS(DataRegularSeason20242025!$AA$3:$AA$1315,DataRegularSeason20242025!$B$3:$B$1315, "&lt;=" &amp; $A163, DataRegularSeason20242025!$D$3:$D$1315, J$1)+SUMIFS(DataRegularSeason20242025!$AB$3:$AB$1315,DataRegularSeason20242025!$B$3:$B$1315, "&lt;=" &amp; $A163, DataRegularSeason20242025!$E$3:$E$1315, J$1)</f>
        <v>69</v>
      </c>
      <c r="K163" s="2">
        <f>SUMIFS(DataRegularSeason20242025!$AA$3:$AA$1315,DataRegularSeason20242025!$B$3:$B$1315, "&lt;=" &amp; $A163, DataRegularSeason20242025!$D$3:$D$1315, K$1)+SUMIFS(DataRegularSeason20242025!$AB$3:$AB$1315,DataRegularSeason20242025!$B$3:$B$1315, "&lt;=" &amp; $A163, DataRegularSeason20242025!$E$3:$E$1315, K$1)</f>
        <v>61</v>
      </c>
      <c r="L163" s="2">
        <f>SUMIFS(DataRegularSeason20242025!$AA$3:$AA$1315,DataRegularSeason20242025!$B$3:$B$1315, "&lt;=" &amp; $A163, DataRegularSeason20242025!$D$3:$D$1315, L$1)+SUMIFS(DataRegularSeason20242025!$AB$3:$AB$1315,DataRegularSeason20242025!$B$3:$B$1315, "&lt;=" &amp; $A163, DataRegularSeason20242025!$E$3:$E$1315, L$1)</f>
        <v>70</v>
      </c>
      <c r="M163" s="2">
        <f>SUMIFS(DataRegularSeason20242025!$AA$3:$AA$1315,DataRegularSeason20242025!$B$3:$B$1315, "&lt;=" &amp; $A163, DataRegularSeason20242025!$D$3:$D$1315, M$1)+SUMIFS(DataRegularSeason20242025!$AB$3:$AB$1315,DataRegularSeason20242025!$B$3:$B$1315, "&lt;=" &amp; $A163, DataRegularSeason20242025!$E$3:$E$1315, M$1)</f>
        <v>67</v>
      </c>
      <c r="N163" s="2">
        <f>SUMIFS(DataRegularSeason20242025!$AA$3:$AA$1315,DataRegularSeason20242025!$B$3:$B$1315, "&lt;=" &amp; $A163, DataRegularSeason20242025!$D$3:$D$1315, N$1)+SUMIFS(DataRegularSeason20242025!$AB$3:$AB$1315,DataRegularSeason20242025!$B$3:$B$1315, "&lt;=" &amp; $A163, DataRegularSeason20242025!$E$3:$E$1315, N$1)</f>
        <v>62</v>
      </c>
      <c r="O163" s="2">
        <f>SUMIFS(DataRegularSeason20242025!$AA$3:$AA$1315,DataRegularSeason20242025!$B$3:$B$1315, "&lt;=" &amp; $A163, DataRegularSeason20242025!$D$3:$D$1315, O$1)+SUMIFS(DataRegularSeason20242025!$AB$3:$AB$1315,DataRegularSeason20242025!$B$3:$B$1315, "&lt;=" &amp; $A163, DataRegularSeason20242025!$E$3:$E$1315, O$1)</f>
        <v>66</v>
      </c>
      <c r="P163" s="2">
        <f>SUMIFS(DataRegularSeason20242025!$AA$3:$AA$1315,DataRegularSeason20242025!$B$3:$B$1315, "&lt;=" &amp; $A163, DataRegularSeason20242025!$D$3:$D$1315, P$1)+SUMIFS(DataRegularSeason20242025!$AB$3:$AB$1315,DataRegularSeason20242025!$B$3:$B$1315, "&lt;=" &amp; $A163, DataRegularSeason20242025!$E$3:$E$1315, P$1)</f>
        <v>55</v>
      </c>
      <c r="Q163" s="2">
        <f>SUMIFS(DataRegularSeason20242025!$AA$3:$AA$1315,DataRegularSeason20242025!$B$3:$B$1315, "&lt;=" &amp; $A163, DataRegularSeason20242025!$D$3:$D$1315, Q$1)+SUMIFS(DataRegularSeason20242025!$AB$3:$AB$1315,DataRegularSeason20242025!$B$3:$B$1315, "&lt;=" &amp; $A163, DataRegularSeason20242025!$E$3:$E$1315, Q$1)</f>
        <v>66</v>
      </c>
      <c r="R163" s="2">
        <f>SUMIFS(DataRegularSeason20242025!$AA$3:$AA$1315,DataRegularSeason20242025!$B$3:$B$1315, "&lt;=" &amp; $A163, DataRegularSeason20242025!$D$3:$D$1315, R$1)+SUMIFS(DataRegularSeason20242025!$AB$3:$AB$1315,DataRegularSeason20242025!$B$3:$B$1315, "&lt;=" &amp; $A163, DataRegularSeason20242025!$E$3:$E$1315, R$1)</f>
        <v>43</v>
      </c>
      <c r="S163" s="2">
        <f>SUMIFS(DataRegularSeason20242025!$AA$3:$AA$1315,DataRegularSeason20242025!$B$3:$B$1315, "&lt;=" &amp; $A163, DataRegularSeason20242025!$D$3:$D$1315, S$1)+SUMIFS(DataRegularSeason20242025!$AB$3:$AB$1315,DataRegularSeason20242025!$B$3:$B$1315, "&lt;=" &amp; $A163, DataRegularSeason20242025!$E$3:$E$1315, S$1)</f>
        <v>57</v>
      </c>
      <c r="T163" s="2">
        <f>SUMIFS(DataRegularSeason20242025!$AA$3:$AA$1315,DataRegularSeason20242025!$B$3:$B$1315, "&lt;=" &amp; $A163, DataRegularSeason20242025!$D$3:$D$1315, T$1)+SUMIFS(DataRegularSeason20242025!$AB$3:$AB$1315,DataRegularSeason20242025!$B$3:$B$1315, "&lt;=" &amp; $A163, DataRegularSeason20242025!$E$3:$E$1315, T$1)</f>
        <v>54</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53</v>
      </c>
      <c r="W163" s="2">
        <f>SUMIFS(DataRegularSeason20242025!$AA$3:$AA$1315,DataRegularSeason20242025!$B$3:$B$1315, "&lt;=" &amp; $A163, DataRegularSeason20242025!$D$3:$D$1315, W$1)+SUMIFS(DataRegularSeason20242025!$AB$3:$AB$1315,DataRegularSeason20242025!$B$3:$B$1315, "&lt;=" &amp; $A163, DataRegularSeason20242025!$E$3:$E$1315, W$1)</f>
        <v>53</v>
      </c>
      <c r="X163" s="2">
        <f>SUMIFS(DataRegularSeason20242025!$AA$3:$AA$1315,DataRegularSeason20242025!$B$3:$B$1315, "&lt;=" &amp; $A163, DataRegularSeason20242025!$D$3:$D$1315, X$1)+SUMIFS(DataRegularSeason20242025!$AB$3:$AB$1315,DataRegularSeason20242025!$B$3:$B$1315, "&lt;=" &amp; $A163, DataRegularSeason20242025!$E$3:$E$1315, X$1)</f>
        <v>50</v>
      </c>
      <c r="Y163" s="2">
        <f>SUMIFS(DataRegularSeason20242025!$AA$3:$AA$1315,DataRegularSeason20242025!$B$3:$B$1315, "&lt;=" &amp; $A163, DataRegularSeason20242025!$D$3:$D$1315, Y$1)+SUMIFS(DataRegularSeason20242025!$AB$3:$AB$1315,DataRegularSeason20242025!$B$3:$B$1315, "&lt;=" &amp; $A163, DataRegularSeason20242025!$E$3:$E$1315, Y$1)</f>
        <v>36</v>
      </c>
      <c r="Z163" s="2">
        <f>SUMIFS(DataRegularSeason20242025!$AA$3:$AA$1315,DataRegularSeason20242025!$B$3:$B$1315, "&lt;=" &amp; $A163, DataRegularSeason20242025!$D$3:$D$1315, Z$1)+SUMIFS(DataRegularSeason20242025!$AB$3:$AB$1315,DataRegularSeason20242025!$B$3:$B$1315, "&lt;=" &amp; $A163, DataRegularSeason20242025!$E$3:$E$1315, Z$1)</f>
        <v>53</v>
      </c>
      <c r="AA163" s="2">
        <f>SUMIFS(DataRegularSeason20242025!$AA$3:$AA$1315,DataRegularSeason20242025!$B$3:$B$1315, "&lt;=" &amp; $A163, DataRegularSeason20242025!$D$3:$D$1315, AA$1)+SUMIFS(DataRegularSeason20242025!$AB$3:$AB$1315,DataRegularSeason20242025!$B$3:$B$1315, "&lt;=" &amp; $A163, DataRegularSeason20242025!$E$3:$E$1315, AA$1)</f>
        <v>60</v>
      </c>
      <c r="AB163" s="2">
        <f>SUMIFS(DataRegularSeason20242025!$AA$3:$AA$1315,DataRegularSeason20242025!$B$3:$B$1315, "&lt;=" &amp; $A163, DataRegularSeason20242025!$D$3:$D$1315, AB$1)+SUMIFS(DataRegularSeason20242025!$AB$3:$AB$1315,DataRegularSeason20242025!$B$3:$B$1315, "&lt;=" &amp; $A163, DataRegularSeason20242025!$E$3:$E$1315, AB$1)</f>
        <v>66</v>
      </c>
      <c r="AC163" s="2">
        <f>SUMIFS(DataRegularSeason20242025!$AA$3:$AA$1315,DataRegularSeason20242025!$B$3:$B$1315, "&lt;=" &amp; $A163, DataRegularSeason20242025!$D$3:$D$1315, AC$1)+SUMIFS(DataRegularSeason20242025!$AB$3:$AB$1315,DataRegularSeason20242025!$B$3:$B$1315, "&lt;=" &amp; $A163, DataRegularSeason20242025!$E$3:$E$1315, AC$1)</f>
        <v>53</v>
      </c>
      <c r="AD163" s="2">
        <f>SUMIFS(DataRegularSeason20242025!$AA$3:$AA$1315,DataRegularSeason20242025!$B$3:$B$1315, "&lt;=" &amp; $A163, DataRegularSeason20242025!$D$3:$D$1315, AD$1)+SUMIFS(DataRegularSeason20242025!$AB$3:$AB$1315,DataRegularSeason20242025!$B$3:$B$1315, "&lt;=" &amp; $A163, DataRegularSeason20242025!$E$3:$E$1315, AD$1)</f>
        <v>58</v>
      </c>
      <c r="AE163" s="2">
        <f>SUMIFS(DataRegularSeason20242025!$AA$3:$AA$1315,DataRegularSeason20242025!$B$3:$B$1315, "&lt;=" &amp; $A163, DataRegularSeason20242025!$D$3:$D$1315, AE$1)+SUMIFS(DataRegularSeason20242025!$AB$3:$AB$1315,DataRegularSeason20242025!$B$3:$B$1315, "&lt;=" &amp; $A163, DataRegularSeason20242025!$E$3:$E$1315, AE$1)</f>
        <v>68</v>
      </c>
      <c r="AF163" s="2">
        <f>SUMIFS(DataRegularSeason20242025!$AA$3:$AA$1315,DataRegularSeason20242025!$B$3:$B$1315, "&lt;=" &amp; $A163, DataRegularSeason20242025!$D$3:$D$1315, AF$1)+SUMIFS(DataRegularSeason20242025!$AB$3:$AB$1315,DataRegularSeason20242025!$B$3:$B$1315, "&lt;=" &amp; $A163, DataRegularSeason20242025!$E$3:$E$1315, AF$1)</f>
        <v>79</v>
      </c>
      <c r="AG163" s="2">
        <f>SUMIFS(DataRegularSeason20242025!$AA$3:$AA$1315,DataRegularSeason20242025!$B$3:$B$1315, "&lt;=" &amp; $A163, DataRegularSeason20242025!$D$3:$D$1315, AG$1)+SUMIFS(DataRegularSeason20242025!$AB$3:$AB$1315,DataRegularSeason20242025!$B$3:$B$1315, "&lt;=" &amp; $A163, DataRegularSeason20242025!$E$3:$E$1315, AG$1)</f>
        <v>77</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52</v>
      </c>
      <c r="C164" s="2">
        <f>SUMIFS(DataRegularSeason20242025!$AA$3:$AA$1315,DataRegularSeason20242025!$B$3:$B$1315, "&lt;=" &amp; $A164, DataRegularSeason20242025!$D$3:$D$1315, C$1)+SUMIFS(DataRegularSeason20242025!$AB$3:$AB$1315,DataRegularSeason20242025!$B$3:$B$1315, "&lt;=" &amp; $A164, DataRegularSeason20242025!$E$3:$E$1315, C$1)</f>
        <v>60</v>
      </c>
      <c r="D164" s="2">
        <f>SUMIFS(DataRegularSeason20242025!$AA$3:$AA$1315,DataRegularSeason20242025!$B$3:$B$1315, "&lt;=" &amp; $A164, DataRegularSeason20242025!$D$3:$D$1315, D$1)+SUMIFS(DataRegularSeason20242025!$AB$3:$AB$1315,DataRegularSeason20242025!$B$3:$B$1315, "&lt;=" &amp; $A164, DataRegularSeason20242025!$E$3:$E$1315, D$1)</f>
        <v>49</v>
      </c>
      <c r="E164" s="2">
        <f>SUMIFS(DataRegularSeason20242025!$AA$3:$AA$1315,DataRegularSeason20242025!$B$3:$B$1315, "&lt;=" &amp; $A164, DataRegularSeason20242025!$D$3:$D$1315, E$1)+SUMIFS(DataRegularSeason20242025!$AB$3:$AB$1315,DataRegularSeason20242025!$B$3:$B$1315, "&lt;=" &amp; $A164, DataRegularSeason20242025!$E$3:$E$1315, E$1)</f>
        <v>68</v>
      </c>
      <c r="F164" s="2">
        <f>SUMIFS(DataRegularSeason20242025!$AA$3:$AA$1315,DataRegularSeason20242025!$B$3:$B$1315, "&lt;=" &amp; $A164, DataRegularSeason20242025!$D$3:$D$1315, F$1)+SUMIFS(DataRegularSeason20242025!$AB$3:$AB$1315,DataRegularSeason20242025!$B$3:$B$1315, "&lt;=" &amp; $A164, DataRegularSeason20242025!$E$3:$E$1315, F$1)</f>
        <v>59</v>
      </c>
      <c r="G164" s="2">
        <f>SUMIFS(DataRegularSeason20242025!$AA$3:$AA$1315,DataRegularSeason20242025!$B$3:$B$1315, "&lt;=" &amp; $A164, DataRegularSeason20242025!$D$3:$D$1315, G$1)+SUMIFS(DataRegularSeason20242025!$AB$3:$AB$1315,DataRegularSeason20242025!$B$3:$B$1315, "&lt;=" &amp; $A164, DataRegularSeason20242025!$E$3:$E$1315, G$1)</f>
        <v>59</v>
      </c>
      <c r="H164" s="2">
        <f>SUMIFS(DataRegularSeason20242025!$AA$3:$AA$1315,DataRegularSeason20242025!$B$3:$B$1315, "&lt;=" &amp; $A164, DataRegularSeason20242025!$D$3:$D$1315, H$1)+SUMIFS(DataRegularSeason20242025!$AB$3:$AB$1315,DataRegularSeason20242025!$B$3:$B$1315, "&lt;=" &amp; $A164, DataRegularSeason20242025!$E$3:$E$1315, H$1)</f>
        <v>37</v>
      </c>
      <c r="I164" s="2">
        <f>SUMIFS(DataRegularSeason20242025!$AA$3:$AA$1315,DataRegularSeason20242025!$B$3:$B$1315, "&lt;=" &amp; $A164, DataRegularSeason20242025!$D$3:$D$1315, I$1)+SUMIFS(DataRegularSeason20242025!$AB$3:$AB$1315,DataRegularSeason20242025!$B$3:$B$1315, "&lt;=" &amp; $A164, DataRegularSeason20242025!$E$3:$E$1315, I$1)</f>
        <v>64</v>
      </c>
      <c r="J164" s="2">
        <f>SUMIFS(DataRegularSeason20242025!$AA$3:$AA$1315,DataRegularSeason20242025!$B$3:$B$1315, "&lt;=" &amp; $A164, DataRegularSeason20242025!$D$3:$D$1315, J$1)+SUMIFS(DataRegularSeason20242025!$AB$3:$AB$1315,DataRegularSeason20242025!$B$3:$B$1315, "&lt;=" &amp; $A164, DataRegularSeason20242025!$E$3:$E$1315, J$1)</f>
        <v>69</v>
      </c>
      <c r="K164" s="2">
        <f>SUMIFS(DataRegularSeason20242025!$AA$3:$AA$1315,DataRegularSeason20242025!$B$3:$B$1315, "&lt;=" &amp; $A164, DataRegularSeason20242025!$D$3:$D$1315, K$1)+SUMIFS(DataRegularSeason20242025!$AB$3:$AB$1315,DataRegularSeason20242025!$B$3:$B$1315, "&lt;=" &amp; $A164, DataRegularSeason20242025!$E$3:$E$1315, K$1)</f>
        <v>61</v>
      </c>
      <c r="L164" s="2">
        <f>SUMIFS(DataRegularSeason20242025!$AA$3:$AA$1315,DataRegularSeason20242025!$B$3:$B$1315, "&lt;=" &amp; $A164, DataRegularSeason20242025!$D$3:$D$1315, L$1)+SUMIFS(DataRegularSeason20242025!$AB$3:$AB$1315,DataRegularSeason20242025!$B$3:$B$1315, "&lt;=" &amp; $A164, DataRegularSeason20242025!$E$3:$E$1315, L$1)</f>
        <v>70</v>
      </c>
      <c r="M164" s="2">
        <f>SUMIFS(DataRegularSeason20242025!$AA$3:$AA$1315,DataRegularSeason20242025!$B$3:$B$1315, "&lt;=" &amp; $A164, DataRegularSeason20242025!$D$3:$D$1315, M$1)+SUMIFS(DataRegularSeason20242025!$AB$3:$AB$1315,DataRegularSeason20242025!$B$3:$B$1315, "&lt;=" &amp; $A164, DataRegularSeason20242025!$E$3:$E$1315, M$1)</f>
        <v>67</v>
      </c>
      <c r="N164" s="2">
        <f>SUMIFS(DataRegularSeason20242025!$AA$3:$AA$1315,DataRegularSeason20242025!$B$3:$B$1315, "&lt;=" &amp; $A164, DataRegularSeason20242025!$D$3:$D$1315, N$1)+SUMIFS(DataRegularSeason20242025!$AB$3:$AB$1315,DataRegularSeason20242025!$B$3:$B$1315, "&lt;=" &amp; $A164, DataRegularSeason20242025!$E$3:$E$1315, N$1)</f>
        <v>62</v>
      </c>
      <c r="O164" s="2">
        <f>SUMIFS(DataRegularSeason20242025!$AA$3:$AA$1315,DataRegularSeason20242025!$B$3:$B$1315, "&lt;=" &amp; $A164, DataRegularSeason20242025!$D$3:$D$1315, O$1)+SUMIFS(DataRegularSeason20242025!$AB$3:$AB$1315,DataRegularSeason20242025!$B$3:$B$1315, "&lt;=" &amp; $A164, DataRegularSeason20242025!$E$3:$E$1315, O$1)</f>
        <v>66</v>
      </c>
      <c r="P164" s="2">
        <f>SUMIFS(DataRegularSeason20242025!$AA$3:$AA$1315,DataRegularSeason20242025!$B$3:$B$1315, "&lt;=" &amp; $A164, DataRegularSeason20242025!$D$3:$D$1315, P$1)+SUMIFS(DataRegularSeason20242025!$AB$3:$AB$1315,DataRegularSeason20242025!$B$3:$B$1315, "&lt;=" &amp; $A164, DataRegularSeason20242025!$E$3:$E$1315, P$1)</f>
        <v>55</v>
      </c>
      <c r="Q164" s="2">
        <f>SUMIFS(DataRegularSeason20242025!$AA$3:$AA$1315,DataRegularSeason20242025!$B$3:$B$1315, "&lt;=" &amp; $A164, DataRegularSeason20242025!$D$3:$D$1315, Q$1)+SUMIFS(DataRegularSeason20242025!$AB$3:$AB$1315,DataRegularSeason20242025!$B$3:$B$1315, "&lt;=" &amp; $A164, DataRegularSeason20242025!$E$3:$E$1315, Q$1)</f>
        <v>66</v>
      </c>
      <c r="R164" s="2">
        <f>SUMIFS(DataRegularSeason20242025!$AA$3:$AA$1315,DataRegularSeason20242025!$B$3:$B$1315, "&lt;=" &amp; $A164, DataRegularSeason20242025!$D$3:$D$1315, R$1)+SUMIFS(DataRegularSeason20242025!$AB$3:$AB$1315,DataRegularSeason20242025!$B$3:$B$1315, "&lt;=" &amp; $A164, DataRegularSeason20242025!$E$3:$E$1315, R$1)</f>
        <v>43</v>
      </c>
      <c r="S164" s="2">
        <f>SUMIFS(DataRegularSeason20242025!$AA$3:$AA$1315,DataRegularSeason20242025!$B$3:$B$1315, "&lt;=" &amp; $A164, DataRegularSeason20242025!$D$3:$D$1315, S$1)+SUMIFS(DataRegularSeason20242025!$AB$3:$AB$1315,DataRegularSeason20242025!$B$3:$B$1315, "&lt;=" &amp; $A164, DataRegularSeason20242025!$E$3:$E$1315, S$1)</f>
        <v>57</v>
      </c>
      <c r="T164" s="2">
        <f>SUMIFS(DataRegularSeason20242025!$AA$3:$AA$1315,DataRegularSeason20242025!$B$3:$B$1315, "&lt;=" &amp; $A164, DataRegularSeason20242025!$D$3:$D$1315, T$1)+SUMIFS(DataRegularSeason20242025!$AB$3:$AB$1315,DataRegularSeason20242025!$B$3:$B$1315, "&lt;=" &amp; $A164, DataRegularSeason20242025!$E$3:$E$1315, T$1)</f>
        <v>54</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53</v>
      </c>
      <c r="W164" s="2">
        <f>SUMIFS(DataRegularSeason20242025!$AA$3:$AA$1315,DataRegularSeason20242025!$B$3:$B$1315, "&lt;=" &amp; $A164, DataRegularSeason20242025!$D$3:$D$1315, W$1)+SUMIFS(DataRegularSeason20242025!$AB$3:$AB$1315,DataRegularSeason20242025!$B$3:$B$1315, "&lt;=" &amp; $A164, DataRegularSeason20242025!$E$3:$E$1315, W$1)</f>
        <v>53</v>
      </c>
      <c r="X164" s="2">
        <f>SUMIFS(DataRegularSeason20242025!$AA$3:$AA$1315,DataRegularSeason20242025!$B$3:$B$1315, "&lt;=" &amp; $A164, DataRegularSeason20242025!$D$3:$D$1315, X$1)+SUMIFS(DataRegularSeason20242025!$AB$3:$AB$1315,DataRegularSeason20242025!$B$3:$B$1315, "&lt;=" &amp; $A164, DataRegularSeason20242025!$E$3:$E$1315, X$1)</f>
        <v>50</v>
      </c>
      <c r="Y164" s="2">
        <f>SUMIFS(DataRegularSeason20242025!$AA$3:$AA$1315,DataRegularSeason20242025!$B$3:$B$1315, "&lt;=" &amp; $A164, DataRegularSeason20242025!$D$3:$D$1315, Y$1)+SUMIFS(DataRegularSeason20242025!$AB$3:$AB$1315,DataRegularSeason20242025!$B$3:$B$1315, "&lt;=" &amp; $A164, DataRegularSeason20242025!$E$3:$E$1315, Y$1)</f>
        <v>36</v>
      </c>
      <c r="Z164" s="2">
        <f>SUMIFS(DataRegularSeason20242025!$AA$3:$AA$1315,DataRegularSeason20242025!$B$3:$B$1315, "&lt;=" &amp; $A164, DataRegularSeason20242025!$D$3:$D$1315, Z$1)+SUMIFS(DataRegularSeason20242025!$AB$3:$AB$1315,DataRegularSeason20242025!$B$3:$B$1315, "&lt;=" &amp; $A164, DataRegularSeason20242025!$E$3:$E$1315, Z$1)</f>
        <v>53</v>
      </c>
      <c r="AA164" s="2">
        <f>SUMIFS(DataRegularSeason20242025!$AA$3:$AA$1315,DataRegularSeason20242025!$B$3:$B$1315, "&lt;=" &amp; $A164, DataRegularSeason20242025!$D$3:$D$1315, AA$1)+SUMIFS(DataRegularSeason20242025!$AB$3:$AB$1315,DataRegularSeason20242025!$B$3:$B$1315, "&lt;=" &amp; $A164, DataRegularSeason20242025!$E$3:$E$1315, AA$1)</f>
        <v>60</v>
      </c>
      <c r="AB164" s="2">
        <f>SUMIFS(DataRegularSeason20242025!$AA$3:$AA$1315,DataRegularSeason20242025!$B$3:$B$1315, "&lt;=" &amp; $A164, DataRegularSeason20242025!$D$3:$D$1315, AB$1)+SUMIFS(DataRegularSeason20242025!$AB$3:$AB$1315,DataRegularSeason20242025!$B$3:$B$1315, "&lt;=" &amp; $A164, DataRegularSeason20242025!$E$3:$E$1315, AB$1)</f>
        <v>66</v>
      </c>
      <c r="AC164" s="2">
        <f>SUMIFS(DataRegularSeason20242025!$AA$3:$AA$1315,DataRegularSeason20242025!$B$3:$B$1315, "&lt;=" &amp; $A164, DataRegularSeason20242025!$D$3:$D$1315, AC$1)+SUMIFS(DataRegularSeason20242025!$AB$3:$AB$1315,DataRegularSeason20242025!$B$3:$B$1315, "&lt;=" &amp; $A164, DataRegularSeason20242025!$E$3:$E$1315, AC$1)</f>
        <v>53</v>
      </c>
      <c r="AD164" s="2">
        <f>SUMIFS(DataRegularSeason20242025!$AA$3:$AA$1315,DataRegularSeason20242025!$B$3:$B$1315, "&lt;=" &amp; $A164, DataRegularSeason20242025!$D$3:$D$1315, AD$1)+SUMIFS(DataRegularSeason20242025!$AB$3:$AB$1315,DataRegularSeason20242025!$B$3:$B$1315, "&lt;=" &amp; $A164, DataRegularSeason20242025!$E$3:$E$1315, AD$1)</f>
        <v>58</v>
      </c>
      <c r="AE164" s="2">
        <f>SUMIFS(DataRegularSeason20242025!$AA$3:$AA$1315,DataRegularSeason20242025!$B$3:$B$1315, "&lt;=" &amp; $A164, DataRegularSeason20242025!$D$3:$D$1315, AE$1)+SUMIFS(DataRegularSeason20242025!$AB$3:$AB$1315,DataRegularSeason20242025!$B$3:$B$1315, "&lt;=" &amp; $A164, DataRegularSeason20242025!$E$3:$E$1315, AE$1)</f>
        <v>68</v>
      </c>
      <c r="AF164" s="2">
        <f>SUMIFS(DataRegularSeason20242025!$AA$3:$AA$1315,DataRegularSeason20242025!$B$3:$B$1315, "&lt;=" &amp; $A164, DataRegularSeason20242025!$D$3:$D$1315, AF$1)+SUMIFS(DataRegularSeason20242025!$AB$3:$AB$1315,DataRegularSeason20242025!$B$3:$B$1315, "&lt;=" &amp; $A164, DataRegularSeason20242025!$E$3:$E$1315, AF$1)</f>
        <v>79</v>
      </c>
      <c r="AG164" s="2">
        <f>SUMIFS(DataRegularSeason20242025!$AA$3:$AA$1315,DataRegularSeason20242025!$B$3:$B$1315, "&lt;=" &amp; $A164, DataRegularSeason20242025!$D$3:$D$1315, AG$1)+SUMIFS(DataRegularSeason20242025!$AB$3:$AB$1315,DataRegularSeason20242025!$B$3:$B$1315, "&lt;=" &amp; $A164, DataRegularSeason20242025!$E$3:$E$1315, AG$1)</f>
        <v>77</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52</v>
      </c>
      <c r="C165" s="2">
        <f>SUMIFS(DataRegularSeason20242025!$AA$3:$AA$1315,DataRegularSeason20242025!$B$3:$B$1315, "&lt;=" &amp; $A165, DataRegularSeason20242025!$D$3:$D$1315, C$1)+SUMIFS(DataRegularSeason20242025!$AB$3:$AB$1315,DataRegularSeason20242025!$B$3:$B$1315, "&lt;=" &amp; $A165, DataRegularSeason20242025!$E$3:$E$1315, C$1)</f>
        <v>60</v>
      </c>
      <c r="D165" s="2">
        <f>SUMIFS(DataRegularSeason20242025!$AA$3:$AA$1315,DataRegularSeason20242025!$B$3:$B$1315, "&lt;=" &amp; $A165, DataRegularSeason20242025!$D$3:$D$1315, D$1)+SUMIFS(DataRegularSeason20242025!$AB$3:$AB$1315,DataRegularSeason20242025!$B$3:$B$1315, "&lt;=" &amp; $A165, DataRegularSeason20242025!$E$3:$E$1315, D$1)</f>
        <v>49</v>
      </c>
      <c r="E165" s="2">
        <f>SUMIFS(DataRegularSeason20242025!$AA$3:$AA$1315,DataRegularSeason20242025!$B$3:$B$1315, "&lt;=" &amp; $A165, DataRegularSeason20242025!$D$3:$D$1315, E$1)+SUMIFS(DataRegularSeason20242025!$AB$3:$AB$1315,DataRegularSeason20242025!$B$3:$B$1315, "&lt;=" &amp; $A165, DataRegularSeason20242025!$E$3:$E$1315, E$1)</f>
        <v>68</v>
      </c>
      <c r="F165" s="2">
        <f>SUMIFS(DataRegularSeason20242025!$AA$3:$AA$1315,DataRegularSeason20242025!$B$3:$B$1315, "&lt;=" &amp; $A165, DataRegularSeason20242025!$D$3:$D$1315, F$1)+SUMIFS(DataRegularSeason20242025!$AB$3:$AB$1315,DataRegularSeason20242025!$B$3:$B$1315, "&lt;=" &amp; $A165, DataRegularSeason20242025!$E$3:$E$1315, F$1)</f>
        <v>59</v>
      </c>
      <c r="G165" s="2">
        <f>SUMIFS(DataRegularSeason20242025!$AA$3:$AA$1315,DataRegularSeason20242025!$B$3:$B$1315, "&lt;=" &amp; $A165, DataRegularSeason20242025!$D$3:$D$1315, G$1)+SUMIFS(DataRegularSeason20242025!$AB$3:$AB$1315,DataRegularSeason20242025!$B$3:$B$1315, "&lt;=" &amp; $A165, DataRegularSeason20242025!$E$3:$E$1315, G$1)</f>
        <v>59</v>
      </c>
      <c r="H165" s="2">
        <f>SUMIFS(DataRegularSeason20242025!$AA$3:$AA$1315,DataRegularSeason20242025!$B$3:$B$1315, "&lt;=" &amp; $A165, DataRegularSeason20242025!$D$3:$D$1315, H$1)+SUMIFS(DataRegularSeason20242025!$AB$3:$AB$1315,DataRegularSeason20242025!$B$3:$B$1315, "&lt;=" &amp; $A165, DataRegularSeason20242025!$E$3:$E$1315, H$1)</f>
        <v>37</v>
      </c>
      <c r="I165" s="2">
        <f>SUMIFS(DataRegularSeason20242025!$AA$3:$AA$1315,DataRegularSeason20242025!$B$3:$B$1315, "&lt;=" &amp; $A165, DataRegularSeason20242025!$D$3:$D$1315, I$1)+SUMIFS(DataRegularSeason20242025!$AB$3:$AB$1315,DataRegularSeason20242025!$B$3:$B$1315, "&lt;=" &amp; $A165, DataRegularSeason20242025!$E$3:$E$1315, I$1)</f>
        <v>64</v>
      </c>
      <c r="J165" s="2">
        <f>SUMIFS(DataRegularSeason20242025!$AA$3:$AA$1315,DataRegularSeason20242025!$B$3:$B$1315, "&lt;=" &amp; $A165, DataRegularSeason20242025!$D$3:$D$1315, J$1)+SUMIFS(DataRegularSeason20242025!$AB$3:$AB$1315,DataRegularSeason20242025!$B$3:$B$1315, "&lt;=" &amp; $A165, DataRegularSeason20242025!$E$3:$E$1315, J$1)</f>
        <v>69</v>
      </c>
      <c r="K165" s="2">
        <f>SUMIFS(DataRegularSeason20242025!$AA$3:$AA$1315,DataRegularSeason20242025!$B$3:$B$1315, "&lt;=" &amp; $A165, DataRegularSeason20242025!$D$3:$D$1315, K$1)+SUMIFS(DataRegularSeason20242025!$AB$3:$AB$1315,DataRegularSeason20242025!$B$3:$B$1315, "&lt;=" &amp; $A165, DataRegularSeason20242025!$E$3:$E$1315, K$1)</f>
        <v>61</v>
      </c>
      <c r="L165" s="2">
        <f>SUMIFS(DataRegularSeason20242025!$AA$3:$AA$1315,DataRegularSeason20242025!$B$3:$B$1315, "&lt;=" &amp; $A165, DataRegularSeason20242025!$D$3:$D$1315, L$1)+SUMIFS(DataRegularSeason20242025!$AB$3:$AB$1315,DataRegularSeason20242025!$B$3:$B$1315, "&lt;=" &amp; $A165, DataRegularSeason20242025!$E$3:$E$1315, L$1)</f>
        <v>70</v>
      </c>
      <c r="M165" s="2">
        <f>SUMIFS(DataRegularSeason20242025!$AA$3:$AA$1315,DataRegularSeason20242025!$B$3:$B$1315, "&lt;=" &amp; $A165, DataRegularSeason20242025!$D$3:$D$1315, M$1)+SUMIFS(DataRegularSeason20242025!$AB$3:$AB$1315,DataRegularSeason20242025!$B$3:$B$1315, "&lt;=" &amp; $A165, DataRegularSeason20242025!$E$3:$E$1315, M$1)</f>
        <v>67</v>
      </c>
      <c r="N165" s="2">
        <f>SUMIFS(DataRegularSeason20242025!$AA$3:$AA$1315,DataRegularSeason20242025!$B$3:$B$1315, "&lt;=" &amp; $A165, DataRegularSeason20242025!$D$3:$D$1315, N$1)+SUMIFS(DataRegularSeason20242025!$AB$3:$AB$1315,DataRegularSeason20242025!$B$3:$B$1315, "&lt;=" &amp; $A165, DataRegularSeason20242025!$E$3:$E$1315, N$1)</f>
        <v>62</v>
      </c>
      <c r="O165" s="2">
        <f>SUMIFS(DataRegularSeason20242025!$AA$3:$AA$1315,DataRegularSeason20242025!$B$3:$B$1315, "&lt;=" &amp; $A165, DataRegularSeason20242025!$D$3:$D$1315, O$1)+SUMIFS(DataRegularSeason20242025!$AB$3:$AB$1315,DataRegularSeason20242025!$B$3:$B$1315, "&lt;=" &amp; $A165, DataRegularSeason20242025!$E$3:$E$1315, O$1)</f>
        <v>66</v>
      </c>
      <c r="P165" s="2">
        <f>SUMIFS(DataRegularSeason20242025!$AA$3:$AA$1315,DataRegularSeason20242025!$B$3:$B$1315, "&lt;=" &amp; $A165, DataRegularSeason20242025!$D$3:$D$1315, P$1)+SUMIFS(DataRegularSeason20242025!$AB$3:$AB$1315,DataRegularSeason20242025!$B$3:$B$1315, "&lt;=" &amp; $A165, DataRegularSeason20242025!$E$3:$E$1315, P$1)</f>
        <v>55</v>
      </c>
      <c r="Q165" s="2">
        <f>SUMIFS(DataRegularSeason20242025!$AA$3:$AA$1315,DataRegularSeason20242025!$B$3:$B$1315, "&lt;=" &amp; $A165, DataRegularSeason20242025!$D$3:$D$1315, Q$1)+SUMIFS(DataRegularSeason20242025!$AB$3:$AB$1315,DataRegularSeason20242025!$B$3:$B$1315, "&lt;=" &amp; $A165, DataRegularSeason20242025!$E$3:$E$1315, Q$1)</f>
        <v>66</v>
      </c>
      <c r="R165" s="2">
        <f>SUMIFS(DataRegularSeason20242025!$AA$3:$AA$1315,DataRegularSeason20242025!$B$3:$B$1315, "&lt;=" &amp; $A165, DataRegularSeason20242025!$D$3:$D$1315, R$1)+SUMIFS(DataRegularSeason20242025!$AB$3:$AB$1315,DataRegularSeason20242025!$B$3:$B$1315, "&lt;=" &amp; $A165, DataRegularSeason20242025!$E$3:$E$1315, R$1)</f>
        <v>43</v>
      </c>
      <c r="S165" s="2">
        <f>SUMIFS(DataRegularSeason20242025!$AA$3:$AA$1315,DataRegularSeason20242025!$B$3:$B$1315, "&lt;=" &amp; $A165, DataRegularSeason20242025!$D$3:$D$1315, S$1)+SUMIFS(DataRegularSeason20242025!$AB$3:$AB$1315,DataRegularSeason20242025!$B$3:$B$1315, "&lt;=" &amp; $A165, DataRegularSeason20242025!$E$3:$E$1315, S$1)</f>
        <v>57</v>
      </c>
      <c r="T165" s="2">
        <f>SUMIFS(DataRegularSeason20242025!$AA$3:$AA$1315,DataRegularSeason20242025!$B$3:$B$1315, "&lt;=" &amp; $A165, DataRegularSeason20242025!$D$3:$D$1315, T$1)+SUMIFS(DataRegularSeason20242025!$AB$3:$AB$1315,DataRegularSeason20242025!$B$3:$B$1315, "&lt;=" &amp; $A165, DataRegularSeason20242025!$E$3:$E$1315, T$1)</f>
        <v>54</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53</v>
      </c>
      <c r="W165" s="2">
        <f>SUMIFS(DataRegularSeason20242025!$AA$3:$AA$1315,DataRegularSeason20242025!$B$3:$B$1315, "&lt;=" &amp; $A165, DataRegularSeason20242025!$D$3:$D$1315, W$1)+SUMIFS(DataRegularSeason20242025!$AB$3:$AB$1315,DataRegularSeason20242025!$B$3:$B$1315, "&lt;=" &amp; $A165, DataRegularSeason20242025!$E$3:$E$1315, W$1)</f>
        <v>53</v>
      </c>
      <c r="X165" s="2">
        <f>SUMIFS(DataRegularSeason20242025!$AA$3:$AA$1315,DataRegularSeason20242025!$B$3:$B$1315, "&lt;=" &amp; $A165, DataRegularSeason20242025!$D$3:$D$1315, X$1)+SUMIFS(DataRegularSeason20242025!$AB$3:$AB$1315,DataRegularSeason20242025!$B$3:$B$1315, "&lt;=" &amp; $A165, DataRegularSeason20242025!$E$3:$E$1315, X$1)</f>
        <v>50</v>
      </c>
      <c r="Y165" s="2">
        <f>SUMIFS(DataRegularSeason20242025!$AA$3:$AA$1315,DataRegularSeason20242025!$B$3:$B$1315, "&lt;=" &amp; $A165, DataRegularSeason20242025!$D$3:$D$1315, Y$1)+SUMIFS(DataRegularSeason20242025!$AB$3:$AB$1315,DataRegularSeason20242025!$B$3:$B$1315, "&lt;=" &amp; $A165, DataRegularSeason20242025!$E$3:$E$1315, Y$1)</f>
        <v>36</v>
      </c>
      <c r="Z165" s="2">
        <f>SUMIFS(DataRegularSeason20242025!$AA$3:$AA$1315,DataRegularSeason20242025!$B$3:$B$1315, "&lt;=" &amp; $A165, DataRegularSeason20242025!$D$3:$D$1315, Z$1)+SUMIFS(DataRegularSeason20242025!$AB$3:$AB$1315,DataRegularSeason20242025!$B$3:$B$1315, "&lt;=" &amp; $A165, DataRegularSeason20242025!$E$3:$E$1315, Z$1)</f>
        <v>53</v>
      </c>
      <c r="AA165" s="2">
        <f>SUMIFS(DataRegularSeason20242025!$AA$3:$AA$1315,DataRegularSeason20242025!$B$3:$B$1315, "&lt;=" &amp; $A165, DataRegularSeason20242025!$D$3:$D$1315, AA$1)+SUMIFS(DataRegularSeason20242025!$AB$3:$AB$1315,DataRegularSeason20242025!$B$3:$B$1315, "&lt;=" &amp; $A165, DataRegularSeason20242025!$E$3:$E$1315, AA$1)</f>
        <v>60</v>
      </c>
      <c r="AB165" s="2">
        <f>SUMIFS(DataRegularSeason20242025!$AA$3:$AA$1315,DataRegularSeason20242025!$B$3:$B$1315, "&lt;=" &amp; $A165, DataRegularSeason20242025!$D$3:$D$1315, AB$1)+SUMIFS(DataRegularSeason20242025!$AB$3:$AB$1315,DataRegularSeason20242025!$B$3:$B$1315, "&lt;=" &amp; $A165, DataRegularSeason20242025!$E$3:$E$1315, AB$1)</f>
        <v>66</v>
      </c>
      <c r="AC165" s="2">
        <f>SUMIFS(DataRegularSeason20242025!$AA$3:$AA$1315,DataRegularSeason20242025!$B$3:$B$1315, "&lt;=" &amp; $A165, DataRegularSeason20242025!$D$3:$D$1315, AC$1)+SUMIFS(DataRegularSeason20242025!$AB$3:$AB$1315,DataRegularSeason20242025!$B$3:$B$1315, "&lt;=" &amp; $A165, DataRegularSeason20242025!$E$3:$E$1315, AC$1)</f>
        <v>53</v>
      </c>
      <c r="AD165" s="2">
        <f>SUMIFS(DataRegularSeason20242025!$AA$3:$AA$1315,DataRegularSeason20242025!$B$3:$B$1315, "&lt;=" &amp; $A165, DataRegularSeason20242025!$D$3:$D$1315, AD$1)+SUMIFS(DataRegularSeason20242025!$AB$3:$AB$1315,DataRegularSeason20242025!$B$3:$B$1315, "&lt;=" &amp; $A165, DataRegularSeason20242025!$E$3:$E$1315, AD$1)</f>
        <v>58</v>
      </c>
      <c r="AE165" s="2">
        <f>SUMIFS(DataRegularSeason20242025!$AA$3:$AA$1315,DataRegularSeason20242025!$B$3:$B$1315, "&lt;=" &amp; $A165, DataRegularSeason20242025!$D$3:$D$1315, AE$1)+SUMIFS(DataRegularSeason20242025!$AB$3:$AB$1315,DataRegularSeason20242025!$B$3:$B$1315, "&lt;=" &amp; $A165, DataRegularSeason20242025!$E$3:$E$1315, AE$1)</f>
        <v>68</v>
      </c>
      <c r="AF165" s="2">
        <f>SUMIFS(DataRegularSeason20242025!$AA$3:$AA$1315,DataRegularSeason20242025!$B$3:$B$1315, "&lt;=" &amp; $A165, DataRegularSeason20242025!$D$3:$D$1315, AF$1)+SUMIFS(DataRegularSeason20242025!$AB$3:$AB$1315,DataRegularSeason20242025!$B$3:$B$1315, "&lt;=" &amp; $A165, DataRegularSeason20242025!$E$3:$E$1315, AF$1)</f>
        <v>79</v>
      </c>
      <c r="AG165" s="2">
        <f>SUMIFS(DataRegularSeason20242025!$AA$3:$AA$1315,DataRegularSeason20242025!$B$3:$B$1315, "&lt;=" &amp; $A165, DataRegularSeason20242025!$D$3:$D$1315, AG$1)+SUMIFS(DataRegularSeason20242025!$AB$3:$AB$1315,DataRegularSeason20242025!$B$3:$B$1315, "&lt;=" &amp; $A165, DataRegularSeason20242025!$E$3:$E$1315, AG$1)</f>
        <v>77</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52</v>
      </c>
      <c r="C166" s="2">
        <f>SUMIFS(DataRegularSeason20242025!$AA$3:$AA$1315,DataRegularSeason20242025!$B$3:$B$1315, "&lt;=" &amp; $A166, DataRegularSeason20242025!$D$3:$D$1315, C$1)+SUMIFS(DataRegularSeason20242025!$AB$3:$AB$1315,DataRegularSeason20242025!$B$3:$B$1315, "&lt;=" &amp; $A166, DataRegularSeason20242025!$E$3:$E$1315, C$1)</f>
        <v>60</v>
      </c>
      <c r="D166" s="2">
        <f>SUMIFS(DataRegularSeason20242025!$AA$3:$AA$1315,DataRegularSeason20242025!$B$3:$B$1315, "&lt;=" &amp; $A166, DataRegularSeason20242025!$D$3:$D$1315, D$1)+SUMIFS(DataRegularSeason20242025!$AB$3:$AB$1315,DataRegularSeason20242025!$B$3:$B$1315, "&lt;=" &amp; $A166, DataRegularSeason20242025!$E$3:$E$1315, D$1)</f>
        <v>49</v>
      </c>
      <c r="E166" s="2">
        <f>SUMIFS(DataRegularSeason20242025!$AA$3:$AA$1315,DataRegularSeason20242025!$B$3:$B$1315, "&lt;=" &amp; $A166, DataRegularSeason20242025!$D$3:$D$1315, E$1)+SUMIFS(DataRegularSeason20242025!$AB$3:$AB$1315,DataRegularSeason20242025!$B$3:$B$1315, "&lt;=" &amp; $A166, DataRegularSeason20242025!$E$3:$E$1315, E$1)</f>
        <v>68</v>
      </c>
      <c r="F166" s="2">
        <f>SUMIFS(DataRegularSeason20242025!$AA$3:$AA$1315,DataRegularSeason20242025!$B$3:$B$1315, "&lt;=" &amp; $A166, DataRegularSeason20242025!$D$3:$D$1315, F$1)+SUMIFS(DataRegularSeason20242025!$AB$3:$AB$1315,DataRegularSeason20242025!$B$3:$B$1315, "&lt;=" &amp; $A166, DataRegularSeason20242025!$E$3:$E$1315, F$1)</f>
        <v>59</v>
      </c>
      <c r="G166" s="2">
        <f>SUMIFS(DataRegularSeason20242025!$AA$3:$AA$1315,DataRegularSeason20242025!$B$3:$B$1315, "&lt;=" &amp; $A166, DataRegularSeason20242025!$D$3:$D$1315, G$1)+SUMIFS(DataRegularSeason20242025!$AB$3:$AB$1315,DataRegularSeason20242025!$B$3:$B$1315, "&lt;=" &amp; $A166, DataRegularSeason20242025!$E$3:$E$1315, G$1)</f>
        <v>59</v>
      </c>
      <c r="H166" s="2">
        <f>SUMIFS(DataRegularSeason20242025!$AA$3:$AA$1315,DataRegularSeason20242025!$B$3:$B$1315, "&lt;=" &amp; $A166, DataRegularSeason20242025!$D$3:$D$1315, H$1)+SUMIFS(DataRegularSeason20242025!$AB$3:$AB$1315,DataRegularSeason20242025!$B$3:$B$1315, "&lt;=" &amp; $A166, DataRegularSeason20242025!$E$3:$E$1315, H$1)</f>
        <v>37</v>
      </c>
      <c r="I166" s="2">
        <f>SUMIFS(DataRegularSeason20242025!$AA$3:$AA$1315,DataRegularSeason20242025!$B$3:$B$1315, "&lt;=" &amp; $A166, DataRegularSeason20242025!$D$3:$D$1315, I$1)+SUMIFS(DataRegularSeason20242025!$AB$3:$AB$1315,DataRegularSeason20242025!$B$3:$B$1315, "&lt;=" &amp; $A166, DataRegularSeason20242025!$E$3:$E$1315, I$1)</f>
        <v>64</v>
      </c>
      <c r="J166" s="2">
        <f>SUMIFS(DataRegularSeason20242025!$AA$3:$AA$1315,DataRegularSeason20242025!$B$3:$B$1315, "&lt;=" &amp; $A166, DataRegularSeason20242025!$D$3:$D$1315, J$1)+SUMIFS(DataRegularSeason20242025!$AB$3:$AB$1315,DataRegularSeason20242025!$B$3:$B$1315, "&lt;=" &amp; $A166, DataRegularSeason20242025!$E$3:$E$1315, J$1)</f>
        <v>69</v>
      </c>
      <c r="K166" s="2">
        <f>SUMIFS(DataRegularSeason20242025!$AA$3:$AA$1315,DataRegularSeason20242025!$B$3:$B$1315, "&lt;=" &amp; $A166, DataRegularSeason20242025!$D$3:$D$1315, K$1)+SUMIFS(DataRegularSeason20242025!$AB$3:$AB$1315,DataRegularSeason20242025!$B$3:$B$1315, "&lt;=" &amp; $A166, DataRegularSeason20242025!$E$3:$E$1315, K$1)</f>
        <v>61</v>
      </c>
      <c r="L166" s="2">
        <f>SUMIFS(DataRegularSeason20242025!$AA$3:$AA$1315,DataRegularSeason20242025!$B$3:$B$1315, "&lt;=" &amp; $A166, DataRegularSeason20242025!$D$3:$D$1315, L$1)+SUMIFS(DataRegularSeason20242025!$AB$3:$AB$1315,DataRegularSeason20242025!$B$3:$B$1315, "&lt;=" &amp; $A166, DataRegularSeason20242025!$E$3:$E$1315, L$1)</f>
        <v>70</v>
      </c>
      <c r="M166" s="2">
        <f>SUMIFS(DataRegularSeason20242025!$AA$3:$AA$1315,DataRegularSeason20242025!$B$3:$B$1315, "&lt;=" &amp; $A166, DataRegularSeason20242025!$D$3:$D$1315, M$1)+SUMIFS(DataRegularSeason20242025!$AB$3:$AB$1315,DataRegularSeason20242025!$B$3:$B$1315, "&lt;=" &amp; $A166, DataRegularSeason20242025!$E$3:$E$1315, M$1)</f>
        <v>67</v>
      </c>
      <c r="N166" s="2">
        <f>SUMIFS(DataRegularSeason20242025!$AA$3:$AA$1315,DataRegularSeason20242025!$B$3:$B$1315, "&lt;=" &amp; $A166, DataRegularSeason20242025!$D$3:$D$1315, N$1)+SUMIFS(DataRegularSeason20242025!$AB$3:$AB$1315,DataRegularSeason20242025!$B$3:$B$1315, "&lt;=" &amp; $A166, DataRegularSeason20242025!$E$3:$E$1315, N$1)</f>
        <v>62</v>
      </c>
      <c r="O166" s="2">
        <f>SUMIFS(DataRegularSeason20242025!$AA$3:$AA$1315,DataRegularSeason20242025!$B$3:$B$1315, "&lt;=" &amp; $A166, DataRegularSeason20242025!$D$3:$D$1315, O$1)+SUMIFS(DataRegularSeason20242025!$AB$3:$AB$1315,DataRegularSeason20242025!$B$3:$B$1315, "&lt;=" &amp; $A166, DataRegularSeason20242025!$E$3:$E$1315, O$1)</f>
        <v>66</v>
      </c>
      <c r="P166" s="2">
        <f>SUMIFS(DataRegularSeason20242025!$AA$3:$AA$1315,DataRegularSeason20242025!$B$3:$B$1315, "&lt;=" &amp; $A166, DataRegularSeason20242025!$D$3:$D$1315, P$1)+SUMIFS(DataRegularSeason20242025!$AB$3:$AB$1315,DataRegularSeason20242025!$B$3:$B$1315, "&lt;=" &amp; $A166, DataRegularSeason20242025!$E$3:$E$1315, P$1)</f>
        <v>55</v>
      </c>
      <c r="Q166" s="2">
        <f>SUMIFS(DataRegularSeason20242025!$AA$3:$AA$1315,DataRegularSeason20242025!$B$3:$B$1315, "&lt;=" &amp; $A166, DataRegularSeason20242025!$D$3:$D$1315, Q$1)+SUMIFS(DataRegularSeason20242025!$AB$3:$AB$1315,DataRegularSeason20242025!$B$3:$B$1315, "&lt;=" &amp; $A166, DataRegularSeason20242025!$E$3:$E$1315, Q$1)</f>
        <v>66</v>
      </c>
      <c r="R166" s="2">
        <f>SUMIFS(DataRegularSeason20242025!$AA$3:$AA$1315,DataRegularSeason20242025!$B$3:$B$1315, "&lt;=" &amp; $A166, DataRegularSeason20242025!$D$3:$D$1315, R$1)+SUMIFS(DataRegularSeason20242025!$AB$3:$AB$1315,DataRegularSeason20242025!$B$3:$B$1315, "&lt;=" &amp; $A166, DataRegularSeason20242025!$E$3:$E$1315, R$1)</f>
        <v>43</v>
      </c>
      <c r="S166" s="2">
        <f>SUMIFS(DataRegularSeason20242025!$AA$3:$AA$1315,DataRegularSeason20242025!$B$3:$B$1315, "&lt;=" &amp; $A166, DataRegularSeason20242025!$D$3:$D$1315, S$1)+SUMIFS(DataRegularSeason20242025!$AB$3:$AB$1315,DataRegularSeason20242025!$B$3:$B$1315, "&lt;=" &amp; $A166, DataRegularSeason20242025!$E$3:$E$1315, S$1)</f>
        <v>57</v>
      </c>
      <c r="T166" s="2">
        <f>SUMIFS(DataRegularSeason20242025!$AA$3:$AA$1315,DataRegularSeason20242025!$B$3:$B$1315, "&lt;=" &amp; $A166, DataRegularSeason20242025!$D$3:$D$1315, T$1)+SUMIFS(DataRegularSeason20242025!$AB$3:$AB$1315,DataRegularSeason20242025!$B$3:$B$1315, "&lt;=" &amp; $A166, DataRegularSeason20242025!$E$3:$E$1315, T$1)</f>
        <v>54</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53</v>
      </c>
      <c r="W166" s="2">
        <f>SUMIFS(DataRegularSeason20242025!$AA$3:$AA$1315,DataRegularSeason20242025!$B$3:$B$1315, "&lt;=" &amp; $A166, DataRegularSeason20242025!$D$3:$D$1315, W$1)+SUMIFS(DataRegularSeason20242025!$AB$3:$AB$1315,DataRegularSeason20242025!$B$3:$B$1315, "&lt;=" &amp; $A166, DataRegularSeason20242025!$E$3:$E$1315, W$1)</f>
        <v>53</v>
      </c>
      <c r="X166" s="2">
        <f>SUMIFS(DataRegularSeason20242025!$AA$3:$AA$1315,DataRegularSeason20242025!$B$3:$B$1315, "&lt;=" &amp; $A166, DataRegularSeason20242025!$D$3:$D$1315, X$1)+SUMIFS(DataRegularSeason20242025!$AB$3:$AB$1315,DataRegularSeason20242025!$B$3:$B$1315, "&lt;=" &amp; $A166, DataRegularSeason20242025!$E$3:$E$1315, X$1)</f>
        <v>50</v>
      </c>
      <c r="Y166" s="2">
        <f>SUMIFS(DataRegularSeason20242025!$AA$3:$AA$1315,DataRegularSeason20242025!$B$3:$B$1315, "&lt;=" &amp; $A166, DataRegularSeason20242025!$D$3:$D$1315, Y$1)+SUMIFS(DataRegularSeason20242025!$AB$3:$AB$1315,DataRegularSeason20242025!$B$3:$B$1315, "&lt;=" &amp; $A166, DataRegularSeason20242025!$E$3:$E$1315, Y$1)</f>
        <v>36</v>
      </c>
      <c r="Z166" s="2">
        <f>SUMIFS(DataRegularSeason20242025!$AA$3:$AA$1315,DataRegularSeason20242025!$B$3:$B$1315, "&lt;=" &amp; $A166, DataRegularSeason20242025!$D$3:$D$1315, Z$1)+SUMIFS(DataRegularSeason20242025!$AB$3:$AB$1315,DataRegularSeason20242025!$B$3:$B$1315, "&lt;=" &amp; $A166, DataRegularSeason20242025!$E$3:$E$1315, Z$1)</f>
        <v>53</v>
      </c>
      <c r="AA166" s="2">
        <f>SUMIFS(DataRegularSeason20242025!$AA$3:$AA$1315,DataRegularSeason20242025!$B$3:$B$1315, "&lt;=" &amp; $A166, DataRegularSeason20242025!$D$3:$D$1315, AA$1)+SUMIFS(DataRegularSeason20242025!$AB$3:$AB$1315,DataRegularSeason20242025!$B$3:$B$1315, "&lt;=" &amp; $A166, DataRegularSeason20242025!$E$3:$E$1315, AA$1)</f>
        <v>60</v>
      </c>
      <c r="AB166" s="2">
        <f>SUMIFS(DataRegularSeason20242025!$AA$3:$AA$1315,DataRegularSeason20242025!$B$3:$B$1315, "&lt;=" &amp; $A166, DataRegularSeason20242025!$D$3:$D$1315, AB$1)+SUMIFS(DataRegularSeason20242025!$AB$3:$AB$1315,DataRegularSeason20242025!$B$3:$B$1315, "&lt;=" &amp; $A166, DataRegularSeason20242025!$E$3:$E$1315, AB$1)</f>
        <v>66</v>
      </c>
      <c r="AC166" s="2">
        <f>SUMIFS(DataRegularSeason20242025!$AA$3:$AA$1315,DataRegularSeason20242025!$B$3:$B$1315, "&lt;=" &amp; $A166, DataRegularSeason20242025!$D$3:$D$1315, AC$1)+SUMIFS(DataRegularSeason20242025!$AB$3:$AB$1315,DataRegularSeason20242025!$B$3:$B$1315, "&lt;=" &amp; $A166, DataRegularSeason20242025!$E$3:$E$1315, AC$1)</f>
        <v>53</v>
      </c>
      <c r="AD166" s="2">
        <f>SUMIFS(DataRegularSeason20242025!$AA$3:$AA$1315,DataRegularSeason20242025!$B$3:$B$1315, "&lt;=" &amp; $A166, DataRegularSeason20242025!$D$3:$D$1315, AD$1)+SUMIFS(DataRegularSeason20242025!$AB$3:$AB$1315,DataRegularSeason20242025!$B$3:$B$1315, "&lt;=" &amp; $A166, DataRegularSeason20242025!$E$3:$E$1315, AD$1)</f>
        <v>58</v>
      </c>
      <c r="AE166" s="2">
        <f>SUMIFS(DataRegularSeason20242025!$AA$3:$AA$1315,DataRegularSeason20242025!$B$3:$B$1315, "&lt;=" &amp; $A166, DataRegularSeason20242025!$D$3:$D$1315, AE$1)+SUMIFS(DataRegularSeason20242025!$AB$3:$AB$1315,DataRegularSeason20242025!$B$3:$B$1315, "&lt;=" &amp; $A166, DataRegularSeason20242025!$E$3:$E$1315, AE$1)</f>
        <v>68</v>
      </c>
      <c r="AF166" s="2">
        <f>SUMIFS(DataRegularSeason20242025!$AA$3:$AA$1315,DataRegularSeason20242025!$B$3:$B$1315, "&lt;=" &amp; $A166, DataRegularSeason20242025!$D$3:$D$1315, AF$1)+SUMIFS(DataRegularSeason20242025!$AB$3:$AB$1315,DataRegularSeason20242025!$B$3:$B$1315, "&lt;=" &amp; $A166, DataRegularSeason20242025!$E$3:$E$1315, AF$1)</f>
        <v>79</v>
      </c>
      <c r="AG166" s="2">
        <f>SUMIFS(DataRegularSeason20242025!$AA$3:$AA$1315,DataRegularSeason20242025!$B$3:$B$1315, "&lt;=" &amp; $A166, DataRegularSeason20242025!$D$3:$D$1315, AG$1)+SUMIFS(DataRegularSeason20242025!$AB$3:$AB$1315,DataRegularSeason20242025!$B$3:$B$1315, "&lt;=" &amp; $A166, DataRegularSeason20242025!$E$3:$E$1315, AG$1)</f>
        <v>77</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52</v>
      </c>
      <c r="C167" s="2">
        <f>SUMIFS(DataRegularSeason20242025!$AA$3:$AA$1315,DataRegularSeason20242025!$B$3:$B$1315, "&lt;=" &amp; $A167, DataRegularSeason20242025!$D$3:$D$1315, C$1)+SUMIFS(DataRegularSeason20242025!$AB$3:$AB$1315,DataRegularSeason20242025!$B$3:$B$1315, "&lt;=" &amp; $A167, DataRegularSeason20242025!$E$3:$E$1315, C$1)</f>
        <v>60</v>
      </c>
      <c r="D167" s="2">
        <f>SUMIFS(DataRegularSeason20242025!$AA$3:$AA$1315,DataRegularSeason20242025!$B$3:$B$1315, "&lt;=" &amp; $A167, DataRegularSeason20242025!$D$3:$D$1315, D$1)+SUMIFS(DataRegularSeason20242025!$AB$3:$AB$1315,DataRegularSeason20242025!$B$3:$B$1315, "&lt;=" &amp; $A167, DataRegularSeason20242025!$E$3:$E$1315, D$1)</f>
        <v>49</v>
      </c>
      <c r="E167" s="2">
        <f>SUMIFS(DataRegularSeason20242025!$AA$3:$AA$1315,DataRegularSeason20242025!$B$3:$B$1315, "&lt;=" &amp; $A167, DataRegularSeason20242025!$D$3:$D$1315, E$1)+SUMIFS(DataRegularSeason20242025!$AB$3:$AB$1315,DataRegularSeason20242025!$B$3:$B$1315, "&lt;=" &amp; $A167, DataRegularSeason20242025!$E$3:$E$1315, E$1)</f>
        <v>68</v>
      </c>
      <c r="F167" s="2">
        <f>SUMIFS(DataRegularSeason20242025!$AA$3:$AA$1315,DataRegularSeason20242025!$B$3:$B$1315, "&lt;=" &amp; $A167, DataRegularSeason20242025!$D$3:$D$1315, F$1)+SUMIFS(DataRegularSeason20242025!$AB$3:$AB$1315,DataRegularSeason20242025!$B$3:$B$1315, "&lt;=" &amp; $A167, DataRegularSeason20242025!$E$3:$E$1315, F$1)</f>
        <v>59</v>
      </c>
      <c r="G167" s="2">
        <f>SUMIFS(DataRegularSeason20242025!$AA$3:$AA$1315,DataRegularSeason20242025!$B$3:$B$1315, "&lt;=" &amp; $A167, DataRegularSeason20242025!$D$3:$D$1315, G$1)+SUMIFS(DataRegularSeason20242025!$AB$3:$AB$1315,DataRegularSeason20242025!$B$3:$B$1315, "&lt;=" &amp; $A167, DataRegularSeason20242025!$E$3:$E$1315, G$1)</f>
        <v>59</v>
      </c>
      <c r="H167" s="2">
        <f>SUMIFS(DataRegularSeason20242025!$AA$3:$AA$1315,DataRegularSeason20242025!$B$3:$B$1315, "&lt;=" &amp; $A167, DataRegularSeason20242025!$D$3:$D$1315, H$1)+SUMIFS(DataRegularSeason20242025!$AB$3:$AB$1315,DataRegularSeason20242025!$B$3:$B$1315, "&lt;=" &amp; $A167, DataRegularSeason20242025!$E$3:$E$1315, H$1)</f>
        <v>37</v>
      </c>
      <c r="I167" s="2">
        <f>SUMIFS(DataRegularSeason20242025!$AA$3:$AA$1315,DataRegularSeason20242025!$B$3:$B$1315, "&lt;=" &amp; $A167, DataRegularSeason20242025!$D$3:$D$1315, I$1)+SUMIFS(DataRegularSeason20242025!$AB$3:$AB$1315,DataRegularSeason20242025!$B$3:$B$1315, "&lt;=" &amp; $A167, DataRegularSeason20242025!$E$3:$E$1315, I$1)</f>
        <v>64</v>
      </c>
      <c r="J167" s="2">
        <f>SUMIFS(DataRegularSeason20242025!$AA$3:$AA$1315,DataRegularSeason20242025!$B$3:$B$1315, "&lt;=" &amp; $A167, DataRegularSeason20242025!$D$3:$D$1315, J$1)+SUMIFS(DataRegularSeason20242025!$AB$3:$AB$1315,DataRegularSeason20242025!$B$3:$B$1315, "&lt;=" &amp; $A167, DataRegularSeason20242025!$E$3:$E$1315, J$1)</f>
        <v>69</v>
      </c>
      <c r="K167" s="2">
        <f>SUMIFS(DataRegularSeason20242025!$AA$3:$AA$1315,DataRegularSeason20242025!$B$3:$B$1315, "&lt;=" &amp; $A167, DataRegularSeason20242025!$D$3:$D$1315, K$1)+SUMIFS(DataRegularSeason20242025!$AB$3:$AB$1315,DataRegularSeason20242025!$B$3:$B$1315, "&lt;=" &amp; $A167, DataRegularSeason20242025!$E$3:$E$1315, K$1)</f>
        <v>61</v>
      </c>
      <c r="L167" s="2">
        <f>SUMIFS(DataRegularSeason20242025!$AA$3:$AA$1315,DataRegularSeason20242025!$B$3:$B$1315, "&lt;=" &amp; $A167, DataRegularSeason20242025!$D$3:$D$1315, L$1)+SUMIFS(DataRegularSeason20242025!$AB$3:$AB$1315,DataRegularSeason20242025!$B$3:$B$1315, "&lt;=" &amp; $A167, DataRegularSeason20242025!$E$3:$E$1315, L$1)</f>
        <v>70</v>
      </c>
      <c r="M167" s="2">
        <f>SUMIFS(DataRegularSeason20242025!$AA$3:$AA$1315,DataRegularSeason20242025!$B$3:$B$1315, "&lt;=" &amp; $A167, DataRegularSeason20242025!$D$3:$D$1315, M$1)+SUMIFS(DataRegularSeason20242025!$AB$3:$AB$1315,DataRegularSeason20242025!$B$3:$B$1315, "&lt;=" &amp; $A167, DataRegularSeason20242025!$E$3:$E$1315, M$1)</f>
        <v>67</v>
      </c>
      <c r="N167" s="2">
        <f>SUMIFS(DataRegularSeason20242025!$AA$3:$AA$1315,DataRegularSeason20242025!$B$3:$B$1315, "&lt;=" &amp; $A167, DataRegularSeason20242025!$D$3:$D$1315, N$1)+SUMIFS(DataRegularSeason20242025!$AB$3:$AB$1315,DataRegularSeason20242025!$B$3:$B$1315, "&lt;=" &amp; $A167, DataRegularSeason20242025!$E$3:$E$1315, N$1)</f>
        <v>62</v>
      </c>
      <c r="O167" s="2">
        <f>SUMIFS(DataRegularSeason20242025!$AA$3:$AA$1315,DataRegularSeason20242025!$B$3:$B$1315, "&lt;=" &amp; $A167, DataRegularSeason20242025!$D$3:$D$1315, O$1)+SUMIFS(DataRegularSeason20242025!$AB$3:$AB$1315,DataRegularSeason20242025!$B$3:$B$1315, "&lt;=" &amp; $A167, DataRegularSeason20242025!$E$3:$E$1315, O$1)</f>
        <v>66</v>
      </c>
      <c r="P167" s="2">
        <f>SUMIFS(DataRegularSeason20242025!$AA$3:$AA$1315,DataRegularSeason20242025!$B$3:$B$1315, "&lt;=" &amp; $A167, DataRegularSeason20242025!$D$3:$D$1315, P$1)+SUMIFS(DataRegularSeason20242025!$AB$3:$AB$1315,DataRegularSeason20242025!$B$3:$B$1315, "&lt;=" &amp; $A167, DataRegularSeason20242025!$E$3:$E$1315, P$1)</f>
        <v>55</v>
      </c>
      <c r="Q167" s="2">
        <f>SUMIFS(DataRegularSeason20242025!$AA$3:$AA$1315,DataRegularSeason20242025!$B$3:$B$1315, "&lt;=" &amp; $A167, DataRegularSeason20242025!$D$3:$D$1315, Q$1)+SUMIFS(DataRegularSeason20242025!$AB$3:$AB$1315,DataRegularSeason20242025!$B$3:$B$1315, "&lt;=" &amp; $A167, DataRegularSeason20242025!$E$3:$E$1315, Q$1)</f>
        <v>66</v>
      </c>
      <c r="R167" s="2">
        <f>SUMIFS(DataRegularSeason20242025!$AA$3:$AA$1315,DataRegularSeason20242025!$B$3:$B$1315, "&lt;=" &amp; $A167, DataRegularSeason20242025!$D$3:$D$1315, R$1)+SUMIFS(DataRegularSeason20242025!$AB$3:$AB$1315,DataRegularSeason20242025!$B$3:$B$1315, "&lt;=" &amp; $A167, DataRegularSeason20242025!$E$3:$E$1315, R$1)</f>
        <v>43</v>
      </c>
      <c r="S167" s="2">
        <f>SUMIFS(DataRegularSeason20242025!$AA$3:$AA$1315,DataRegularSeason20242025!$B$3:$B$1315, "&lt;=" &amp; $A167, DataRegularSeason20242025!$D$3:$D$1315, S$1)+SUMIFS(DataRegularSeason20242025!$AB$3:$AB$1315,DataRegularSeason20242025!$B$3:$B$1315, "&lt;=" &amp; $A167, DataRegularSeason20242025!$E$3:$E$1315, S$1)</f>
        <v>57</v>
      </c>
      <c r="T167" s="2">
        <f>SUMIFS(DataRegularSeason20242025!$AA$3:$AA$1315,DataRegularSeason20242025!$B$3:$B$1315, "&lt;=" &amp; $A167, DataRegularSeason20242025!$D$3:$D$1315, T$1)+SUMIFS(DataRegularSeason20242025!$AB$3:$AB$1315,DataRegularSeason20242025!$B$3:$B$1315, "&lt;=" &amp; $A167, DataRegularSeason20242025!$E$3:$E$1315, T$1)</f>
        <v>54</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53</v>
      </c>
      <c r="W167" s="2">
        <f>SUMIFS(DataRegularSeason20242025!$AA$3:$AA$1315,DataRegularSeason20242025!$B$3:$B$1315, "&lt;=" &amp; $A167, DataRegularSeason20242025!$D$3:$D$1315, W$1)+SUMIFS(DataRegularSeason20242025!$AB$3:$AB$1315,DataRegularSeason20242025!$B$3:$B$1315, "&lt;=" &amp; $A167, DataRegularSeason20242025!$E$3:$E$1315, W$1)</f>
        <v>53</v>
      </c>
      <c r="X167" s="2">
        <f>SUMIFS(DataRegularSeason20242025!$AA$3:$AA$1315,DataRegularSeason20242025!$B$3:$B$1315, "&lt;=" &amp; $A167, DataRegularSeason20242025!$D$3:$D$1315, X$1)+SUMIFS(DataRegularSeason20242025!$AB$3:$AB$1315,DataRegularSeason20242025!$B$3:$B$1315, "&lt;=" &amp; $A167, DataRegularSeason20242025!$E$3:$E$1315, X$1)</f>
        <v>50</v>
      </c>
      <c r="Y167" s="2">
        <f>SUMIFS(DataRegularSeason20242025!$AA$3:$AA$1315,DataRegularSeason20242025!$B$3:$B$1315, "&lt;=" &amp; $A167, DataRegularSeason20242025!$D$3:$D$1315, Y$1)+SUMIFS(DataRegularSeason20242025!$AB$3:$AB$1315,DataRegularSeason20242025!$B$3:$B$1315, "&lt;=" &amp; $A167, DataRegularSeason20242025!$E$3:$E$1315, Y$1)</f>
        <v>36</v>
      </c>
      <c r="Z167" s="2">
        <f>SUMIFS(DataRegularSeason20242025!$AA$3:$AA$1315,DataRegularSeason20242025!$B$3:$B$1315, "&lt;=" &amp; $A167, DataRegularSeason20242025!$D$3:$D$1315, Z$1)+SUMIFS(DataRegularSeason20242025!$AB$3:$AB$1315,DataRegularSeason20242025!$B$3:$B$1315, "&lt;=" &amp; $A167, DataRegularSeason20242025!$E$3:$E$1315, Z$1)</f>
        <v>53</v>
      </c>
      <c r="AA167" s="2">
        <f>SUMIFS(DataRegularSeason20242025!$AA$3:$AA$1315,DataRegularSeason20242025!$B$3:$B$1315, "&lt;=" &amp; $A167, DataRegularSeason20242025!$D$3:$D$1315, AA$1)+SUMIFS(DataRegularSeason20242025!$AB$3:$AB$1315,DataRegularSeason20242025!$B$3:$B$1315, "&lt;=" &amp; $A167, DataRegularSeason20242025!$E$3:$E$1315, AA$1)</f>
        <v>60</v>
      </c>
      <c r="AB167" s="2">
        <f>SUMIFS(DataRegularSeason20242025!$AA$3:$AA$1315,DataRegularSeason20242025!$B$3:$B$1315, "&lt;=" &amp; $A167, DataRegularSeason20242025!$D$3:$D$1315, AB$1)+SUMIFS(DataRegularSeason20242025!$AB$3:$AB$1315,DataRegularSeason20242025!$B$3:$B$1315, "&lt;=" &amp; $A167, DataRegularSeason20242025!$E$3:$E$1315, AB$1)</f>
        <v>66</v>
      </c>
      <c r="AC167" s="2">
        <f>SUMIFS(DataRegularSeason20242025!$AA$3:$AA$1315,DataRegularSeason20242025!$B$3:$B$1315, "&lt;=" &amp; $A167, DataRegularSeason20242025!$D$3:$D$1315, AC$1)+SUMIFS(DataRegularSeason20242025!$AB$3:$AB$1315,DataRegularSeason20242025!$B$3:$B$1315, "&lt;=" &amp; $A167, DataRegularSeason20242025!$E$3:$E$1315, AC$1)</f>
        <v>53</v>
      </c>
      <c r="AD167" s="2">
        <f>SUMIFS(DataRegularSeason20242025!$AA$3:$AA$1315,DataRegularSeason20242025!$B$3:$B$1315, "&lt;=" &amp; $A167, DataRegularSeason20242025!$D$3:$D$1315, AD$1)+SUMIFS(DataRegularSeason20242025!$AB$3:$AB$1315,DataRegularSeason20242025!$B$3:$B$1315, "&lt;=" &amp; $A167, DataRegularSeason20242025!$E$3:$E$1315, AD$1)</f>
        <v>58</v>
      </c>
      <c r="AE167" s="2">
        <f>SUMIFS(DataRegularSeason20242025!$AA$3:$AA$1315,DataRegularSeason20242025!$B$3:$B$1315, "&lt;=" &amp; $A167, DataRegularSeason20242025!$D$3:$D$1315, AE$1)+SUMIFS(DataRegularSeason20242025!$AB$3:$AB$1315,DataRegularSeason20242025!$B$3:$B$1315, "&lt;=" &amp; $A167, DataRegularSeason20242025!$E$3:$E$1315, AE$1)</f>
        <v>68</v>
      </c>
      <c r="AF167" s="2">
        <f>SUMIFS(DataRegularSeason20242025!$AA$3:$AA$1315,DataRegularSeason20242025!$B$3:$B$1315, "&lt;=" &amp; $A167, DataRegularSeason20242025!$D$3:$D$1315, AF$1)+SUMIFS(DataRegularSeason20242025!$AB$3:$AB$1315,DataRegularSeason20242025!$B$3:$B$1315, "&lt;=" &amp; $A167, DataRegularSeason20242025!$E$3:$E$1315, AF$1)</f>
        <v>79</v>
      </c>
      <c r="AG167" s="2">
        <f>SUMIFS(DataRegularSeason20242025!$AA$3:$AA$1315,DataRegularSeason20242025!$B$3:$B$1315, "&lt;=" &amp; $A167, DataRegularSeason20242025!$D$3:$D$1315, AG$1)+SUMIFS(DataRegularSeason20242025!$AB$3:$AB$1315,DataRegularSeason20242025!$B$3:$B$1315, "&lt;=" &amp; $A167, DataRegularSeason20242025!$E$3:$E$1315, AG$1)</f>
        <v>77</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52</v>
      </c>
      <c r="C168" s="2">
        <f>SUMIFS(DataRegularSeason20242025!$AA$3:$AA$1315,DataRegularSeason20242025!$B$3:$B$1315, "&lt;=" &amp; $A168, DataRegularSeason20242025!$D$3:$D$1315, C$1)+SUMIFS(DataRegularSeason20242025!$AB$3:$AB$1315,DataRegularSeason20242025!$B$3:$B$1315, "&lt;=" &amp; $A168, DataRegularSeason20242025!$E$3:$E$1315, C$1)</f>
        <v>60</v>
      </c>
      <c r="D168" s="2">
        <f>SUMIFS(DataRegularSeason20242025!$AA$3:$AA$1315,DataRegularSeason20242025!$B$3:$B$1315, "&lt;=" &amp; $A168, DataRegularSeason20242025!$D$3:$D$1315, D$1)+SUMIFS(DataRegularSeason20242025!$AB$3:$AB$1315,DataRegularSeason20242025!$B$3:$B$1315, "&lt;=" &amp; $A168, DataRegularSeason20242025!$E$3:$E$1315, D$1)</f>
        <v>49</v>
      </c>
      <c r="E168" s="2">
        <f>SUMIFS(DataRegularSeason20242025!$AA$3:$AA$1315,DataRegularSeason20242025!$B$3:$B$1315, "&lt;=" &amp; $A168, DataRegularSeason20242025!$D$3:$D$1315, E$1)+SUMIFS(DataRegularSeason20242025!$AB$3:$AB$1315,DataRegularSeason20242025!$B$3:$B$1315, "&lt;=" &amp; $A168, DataRegularSeason20242025!$E$3:$E$1315, E$1)</f>
        <v>68</v>
      </c>
      <c r="F168" s="2">
        <f>SUMIFS(DataRegularSeason20242025!$AA$3:$AA$1315,DataRegularSeason20242025!$B$3:$B$1315, "&lt;=" &amp; $A168, DataRegularSeason20242025!$D$3:$D$1315, F$1)+SUMIFS(DataRegularSeason20242025!$AB$3:$AB$1315,DataRegularSeason20242025!$B$3:$B$1315, "&lt;=" &amp; $A168, DataRegularSeason20242025!$E$3:$E$1315, F$1)</f>
        <v>59</v>
      </c>
      <c r="G168" s="2">
        <f>SUMIFS(DataRegularSeason20242025!$AA$3:$AA$1315,DataRegularSeason20242025!$B$3:$B$1315, "&lt;=" &amp; $A168, DataRegularSeason20242025!$D$3:$D$1315, G$1)+SUMIFS(DataRegularSeason20242025!$AB$3:$AB$1315,DataRegularSeason20242025!$B$3:$B$1315, "&lt;=" &amp; $A168, DataRegularSeason20242025!$E$3:$E$1315, G$1)</f>
        <v>59</v>
      </c>
      <c r="H168" s="2">
        <f>SUMIFS(DataRegularSeason20242025!$AA$3:$AA$1315,DataRegularSeason20242025!$B$3:$B$1315, "&lt;=" &amp; $A168, DataRegularSeason20242025!$D$3:$D$1315, H$1)+SUMIFS(DataRegularSeason20242025!$AB$3:$AB$1315,DataRegularSeason20242025!$B$3:$B$1315, "&lt;=" &amp; $A168, DataRegularSeason20242025!$E$3:$E$1315, H$1)</f>
        <v>37</v>
      </c>
      <c r="I168" s="2">
        <f>SUMIFS(DataRegularSeason20242025!$AA$3:$AA$1315,DataRegularSeason20242025!$B$3:$B$1315, "&lt;=" &amp; $A168, DataRegularSeason20242025!$D$3:$D$1315, I$1)+SUMIFS(DataRegularSeason20242025!$AB$3:$AB$1315,DataRegularSeason20242025!$B$3:$B$1315, "&lt;=" &amp; $A168, DataRegularSeason20242025!$E$3:$E$1315, I$1)</f>
        <v>64</v>
      </c>
      <c r="J168" s="2">
        <f>SUMIFS(DataRegularSeason20242025!$AA$3:$AA$1315,DataRegularSeason20242025!$B$3:$B$1315, "&lt;=" &amp; $A168, DataRegularSeason20242025!$D$3:$D$1315, J$1)+SUMIFS(DataRegularSeason20242025!$AB$3:$AB$1315,DataRegularSeason20242025!$B$3:$B$1315, "&lt;=" &amp; $A168, DataRegularSeason20242025!$E$3:$E$1315, J$1)</f>
        <v>69</v>
      </c>
      <c r="K168" s="2">
        <f>SUMIFS(DataRegularSeason20242025!$AA$3:$AA$1315,DataRegularSeason20242025!$B$3:$B$1315, "&lt;=" &amp; $A168, DataRegularSeason20242025!$D$3:$D$1315, K$1)+SUMIFS(DataRegularSeason20242025!$AB$3:$AB$1315,DataRegularSeason20242025!$B$3:$B$1315, "&lt;=" &amp; $A168, DataRegularSeason20242025!$E$3:$E$1315, K$1)</f>
        <v>61</v>
      </c>
      <c r="L168" s="2">
        <f>SUMIFS(DataRegularSeason20242025!$AA$3:$AA$1315,DataRegularSeason20242025!$B$3:$B$1315, "&lt;=" &amp; $A168, DataRegularSeason20242025!$D$3:$D$1315, L$1)+SUMIFS(DataRegularSeason20242025!$AB$3:$AB$1315,DataRegularSeason20242025!$B$3:$B$1315, "&lt;=" &amp; $A168, DataRegularSeason20242025!$E$3:$E$1315, L$1)</f>
        <v>70</v>
      </c>
      <c r="M168" s="2">
        <f>SUMIFS(DataRegularSeason20242025!$AA$3:$AA$1315,DataRegularSeason20242025!$B$3:$B$1315, "&lt;=" &amp; $A168, DataRegularSeason20242025!$D$3:$D$1315, M$1)+SUMIFS(DataRegularSeason20242025!$AB$3:$AB$1315,DataRegularSeason20242025!$B$3:$B$1315, "&lt;=" &amp; $A168, DataRegularSeason20242025!$E$3:$E$1315, M$1)</f>
        <v>67</v>
      </c>
      <c r="N168" s="2">
        <f>SUMIFS(DataRegularSeason20242025!$AA$3:$AA$1315,DataRegularSeason20242025!$B$3:$B$1315, "&lt;=" &amp; $A168, DataRegularSeason20242025!$D$3:$D$1315, N$1)+SUMIFS(DataRegularSeason20242025!$AB$3:$AB$1315,DataRegularSeason20242025!$B$3:$B$1315, "&lt;=" &amp; $A168, DataRegularSeason20242025!$E$3:$E$1315, N$1)</f>
        <v>62</v>
      </c>
      <c r="O168" s="2">
        <f>SUMIFS(DataRegularSeason20242025!$AA$3:$AA$1315,DataRegularSeason20242025!$B$3:$B$1315, "&lt;=" &amp; $A168, DataRegularSeason20242025!$D$3:$D$1315, O$1)+SUMIFS(DataRegularSeason20242025!$AB$3:$AB$1315,DataRegularSeason20242025!$B$3:$B$1315, "&lt;=" &amp; $A168, DataRegularSeason20242025!$E$3:$E$1315, O$1)</f>
        <v>66</v>
      </c>
      <c r="P168" s="2">
        <f>SUMIFS(DataRegularSeason20242025!$AA$3:$AA$1315,DataRegularSeason20242025!$B$3:$B$1315, "&lt;=" &amp; $A168, DataRegularSeason20242025!$D$3:$D$1315, P$1)+SUMIFS(DataRegularSeason20242025!$AB$3:$AB$1315,DataRegularSeason20242025!$B$3:$B$1315, "&lt;=" &amp; $A168, DataRegularSeason20242025!$E$3:$E$1315, P$1)</f>
        <v>55</v>
      </c>
      <c r="Q168" s="2">
        <f>SUMIFS(DataRegularSeason20242025!$AA$3:$AA$1315,DataRegularSeason20242025!$B$3:$B$1315, "&lt;=" &amp; $A168, DataRegularSeason20242025!$D$3:$D$1315, Q$1)+SUMIFS(DataRegularSeason20242025!$AB$3:$AB$1315,DataRegularSeason20242025!$B$3:$B$1315, "&lt;=" &amp; $A168, DataRegularSeason20242025!$E$3:$E$1315, Q$1)</f>
        <v>66</v>
      </c>
      <c r="R168" s="2">
        <f>SUMIFS(DataRegularSeason20242025!$AA$3:$AA$1315,DataRegularSeason20242025!$B$3:$B$1315, "&lt;=" &amp; $A168, DataRegularSeason20242025!$D$3:$D$1315, R$1)+SUMIFS(DataRegularSeason20242025!$AB$3:$AB$1315,DataRegularSeason20242025!$B$3:$B$1315, "&lt;=" &amp; $A168, DataRegularSeason20242025!$E$3:$E$1315, R$1)</f>
        <v>43</v>
      </c>
      <c r="S168" s="2">
        <f>SUMIFS(DataRegularSeason20242025!$AA$3:$AA$1315,DataRegularSeason20242025!$B$3:$B$1315, "&lt;=" &amp; $A168, DataRegularSeason20242025!$D$3:$D$1315, S$1)+SUMIFS(DataRegularSeason20242025!$AB$3:$AB$1315,DataRegularSeason20242025!$B$3:$B$1315, "&lt;=" &amp; $A168, DataRegularSeason20242025!$E$3:$E$1315, S$1)</f>
        <v>57</v>
      </c>
      <c r="T168" s="2">
        <f>SUMIFS(DataRegularSeason20242025!$AA$3:$AA$1315,DataRegularSeason20242025!$B$3:$B$1315, "&lt;=" &amp; $A168, DataRegularSeason20242025!$D$3:$D$1315, T$1)+SUMIFS(DataRegularSeason20242025!$AB$3:$AB$1315,DataRegularSeason20242025!$B$3:$B$1315, "&lt;=" &amp; $A168, DataRegularSeason20242025!$E$3:$E$1315, T$1)</f>
        <v>54</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53</v>
      </c>
      <c r="W168" s="2">
        <f>SUMIFS(DataRegularSeason20242025!$AA$3:$AA$1315,DataRegularSeason20242025!$B$3:$B$1315, "&lt;=" &amp; $A168, DataRegularSeason20242025!$D$3:$D$1315, W$1)+SUMIFS(DataRegularSeason20242025!$AB$3:$AB$1315,DataRegularSeason20242025!$B$3:$B$1315, "&lt;=" &amp; $A168, DataRegularSeason20242025!$E$3:$E$1315, W$1)</f>
        <v>53</v>
      </c>
      <c r="X168" s="2">
        <f>SUMIFS(DataRegularSeason20242025!$AA$3:$AA$1315,DataRegularSeason20242025!$B$3:$B$1315, "&lt;=" &amp; $A168, DataRegularSeason20242025!$D$3:$D$1315, X$1)+SUMIFS(DataRegularSeason20242025!$AB$3:$AB$1315,DataRegularSeason20242025!$B$3:$B$1315, "&lt;=" &amp; $A168, DataRegularSeason20242025!$E$3:$E$1315, X$1)</f>
        <v>50</v>
      </c>
      <c r="Y168" s="2">
        <f>SUMIFS(DataRegularSeason20242025!$AA$3:$AA$1315,DataRegularSeason20242025!$B$3:$B$1315, "&lt;=" &amp; $A168, DataRegularSeason20242025!$D$3:$D$1315, Y$1)+SUMIFS(DataRegularSeason20242025!$AB$3:$AB$1315,DataRegularSeason20242025!$B$3:$B$1315, "&lt;=" &amp; $A168, DataRegularSeason20242025!$E$3:$E$1315, Y$1)</f>
        <v>36</v>
      </c>
      <c r="Z168" s="2">
        <f>SUMIFS(DataRegularSeason20242025!$AA$3:$AA$1315,DataRegularSeason20242025!$B$3:$B$1315, "&lt;=" &amp; $A168, DataRegularSeason20242025!$D$3:$D$1315, Z$1)+SUMIFS(DataRegularSeason20242025!$AB$3:$AB$1315,DataRegularSeason20242025!$B$3:$B$1315, "&lt;=" &amp; $A168, DataRegularSeason20242025!$E$3:$E$1315, Z$1)</f>
        <v>53</v>
      </c>
      <c r="AA168" s="2">
        <f>SUMIFS(DataRegularSeason20242025!$AA$3:$AA$1315,DataRegularSeason20242025!$B$3:$B$1315, "&lt;=" &amp; $A168, DataRegularSeason20242025!$D$3:$D$1315, AA$1)+SUMIFS(DataRegularSeason20242025!$AB$3:$AB$1315,DataRegularSeason20242025!$B$3:$B$1315, "&lt;=" &amp; $A168, DataRegularSeason20242025!$E$3:$E$1315, AA$1)</f>
        <v>60</v>
      </c>
      <c r="AB168" s="2">
        <f>SUMIFS(DataRegularSeason20242025!$AA$3:$AA$1315,DataRegularSeason20242025!$B$3:$B$1315, "&lt;=" &amp; $A168, DataRegularSeason20242025!$D$3:$D$1315, AB$1)+SUMIFS(DataRegularSeason20242025!$AB$3:$AB$1315,DataRegularSeason20242025!$B$3:$B$1315, "&lt;=" &amp; $A168, DataRegularSeason20242025!$E$3:$E$1315, AB$1)</f>
        <v>66</v>
      </c>
      <c r="AC168" s="2">
        <f>SUMIFS(DataRegularSeason20242025!$AA$3:$AA$1315,DataRegularSeason20242025!$B$3:$B$1315, "&lt;=" &amp; $A168, DataRegularSeason20242025!$D$3:$D$1315, AC$1)+SUMIFS(DataRegularSeason20242025!$AB$3:$AB$1315,DataRegularSeason20242025!$B$3:$B$1315, "&lt;=" &amp; $A168, DataRegularSeason20242025!$E$3:$E$1315, AC$1)</f>
        <v>53</v>
      </c>
      <c r="AD168" s="2">
        <f>SUMIFS(DataRegularSeason20242025!$AA$3:$AA$1315,DataRegularSeason20242025!$B$3:$B$1315, "&lt;=" &amp; $A168, DataRegularSeason20242025!$D$3:$D$1315, AD$1)+SUMIFS(DataRegularSeason20242025!$AB$3:$AB$1315,DataRegularSeason20242025!$B$3:$B$1315, "&lt;=" &amp; $A168, DataRegularSeason20242025!$E$3:$E$1315, AD$1)</f>
        <v>58</v>
      </c>
      <c r="AE168" s="2">
        <f>SUMIFS(DataRegularSeason20242025!$AA$3:$AA$1315,DataRegularSeason20242025!$B$3:$B$1315, "&lt;=" &amp; $A168, DataRegularSeason20242025!$D$3:$D$1315, AE$1)+SUMIFS(DataRegularSeason20242025!$AB$3:$AB$1315,DataRegularSeason20242025!$B$3:$B$1315, "&lt;=" &amp; $A168, DataRegularSeason20242025!$E$3:$E$1315, AE$1)</f>
        <v>68</v>
      </c>
      <c r="AF168" s="2">
        <f>SUMIFS(DataRegularSeason20242025!$AA$3:$AA$1315,DataRegularSeason20242025!$B$3:$B$1315, "&lt;=" &amp; $A168, DataRegularSeason20242025!$D$3:$D$1315, AF$1)+SUMIFS(DataRegularSeason20242025!$AB$3:$AB$1315,DataRegularSeason20242025!$B$3:$B$1315, "&lt;=" &amp; $A168, DataRegularSeason20242025!$E$3:$E$1315, AF$1)</f>
        <v>79</v>
      </c>
      <c r="AG168" s="2">
        <f>SUMIFS(DataRegularSeason20242025!$AA$3:$AA$1315,DataRegularSeason20242025!$B$3:$B$1315, "&lt;=" &amp; $A168, DataRegularSeason20242025!$D$3:$D$1315, AG$1)+SUMIFS(DataRegularSeason20242025!$AB$3:$AB$1315,DataRegularSeason20242025!$B$3:$B$1315, "&lt;=" &amp; $A168, DataRegularSeason20242025!$E$3:$E$1315, AG$1)</f>
        <v>77</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52</v>
      </c>
      <c r="C169" s="2">
        <f>SUMIFS(DataRegularSeason20242025!$AA$3:$AA$1315,DataRegularSeason20242025!$B$3:$B$1315, "&lt;=" &amp; $A169, DataRegularSeason20242025!$D$3:$D$1315, C$1)+SUMIFS(DataRegularSeason20242025!$AB$3:$AB$1315,DataRegularSeason20242025!$B$3:$B$1315, "&lt;=" &amp; $A169, DataRegularSeason20242025!$E$3:$E$1315, C$1)</f>
        <v>60</v>
      </c>
      <c r="D169" s="2">
        <f>SUMIFS(DataRegularSeason20242025!$AA$3:$AA$1315,DataRegularSeason20242025!$B$3:$B$1315, "&lt;=" &amp; $A169, DataRegularSeason20242025!$D$3:$D$1315, D$1)+SUMIFS(DataRegularSeason20242025!$AB$3:$AB$1315,DataRegularSeason20242025!$B$3:$B$1315, "&lt;=" &amp; $A169, DataRegularSeason20242025!$E$3:$E$1315, D$1)</f>
        <v>49</v>
      </c>
      <c r="E169" s="2">
        <f>SUMIFS(DataRegularSeason20242025!$AA$3:$AA$1315,DataRegularSeason20242025!$B$3:$B$1315, "&lt;=" &amp; $A169, DataRegularSeason20242025!$D$3:$D$1315, E$1)+SUMIFS(DataRegularSeason20242025!$AB$3:$AB$1315,DataRegularSeason20242025!$B$3:$B$1315, "&lt;=" &amp; $A169, DataRegularSeason20242025!$E$3:$E$1315, E$1)</f>
        <v>68</v>
      </c>
      <c r="F169" s="2">
        <f>SUMIFS(DataRegularSeason20242025!$AA$3:$AA$1315,DataRegularSeason20242025!$B$3:$B$1315, "&lt;=" &amp; $A169, DataRegularSeason20242025!$D$3:$D$1315, F$1)+SUMIFS(DataRegularSeason20242025!$AB$3:$AB$1315,DataRegularSeason20242025!$B$3:$B$1315, "&lt;=" &amp; $A169, DataRegularSeason20242025!$E$3:$E$1315, F$1)</f>
        <v>59</v>
      </c>
      <c r="G169" s="2">
        <f>SUMIFS(DataRegularSeason20242025!$AA$3:$AA$1315,DataRegularSeason20242025!$B$3:$B$1315, "&lt;=" &amp; $A169, DataRegularSeason20242025!$D$3:$D$1315, G$1)+SUMIFS(DataRegularSeason20242025!$AB$3:$AB$1315,DataRegularSeason20242025!$B$3:$B$1315, "&lt;=" &amp; $A169, DataRegularSeason20242025!$E$3:$E$1315, G$1)</f>
        <v>59</v>
      </c>
      <c r="H169" s="2">
        <f>SUMIFS(DataRegularSeason20242025!$AA$3:$AA$1315,DataRegularSeason20242025!$B$3:$B$1315, "&lt;=" &amp; $A169, DataRegularSeason20242025!$D$3:$D$1315, H$1)+SUMIFS(DataRegularSeason20242025!$AB$3:$AB$1315,DataRegularSeason20242025!$B$3:$B$1315, "&lt;=" &amp; $A169, DataRegularSeason20242025!$E$3:$E$1315, H$1)</f>
        <v>37</v>
      </c>
      <c r="I169" s="2">
        <f>SUMIFS(DataRegularSeason20242025!$AA$3:$AA$1315,DataRegularSeason20242025!$B$3:$B$1315, "&lt;=" &amp; $A169, DataRegularSeason20242025!$D$3:$D$1315, I$1)+SUMIFS(DataRegularSeason20242025!$AB$3:$AB$1315,DataRegularSeason20242025!$B$3:$B$1315, "&lt;=" &amp; $A169, DataRegularSeason20242025!$E$3:$E$1315, I$1)</f>
        <v>64</v>
      </c>
      <c r="J169" s="2">
        <f>SUMIFS(DataRegularSeason20242025!$AA$3:$AA$1315,DataRegularSeason20242025!$B$3:$B$1315, "&lt;=" &amp; $A169, DataRegularSeason20242025!$D$3:$D$1315, J$1)+SUMIFS(DataRegularSeason20242025!$AB$3:$AB$1315,DataRegularSeason20242025!$B$3:$B$1315, "&lt;=" &amp; $A169, DataRegularSeason20242025!$E$3:$E$1315, J$1)</f>
        <v>69</v>
      </c>
      <c r="K169" s="2">
        <f>SUMIFS(DataRegularSeason20242025!$AA$3:$AA$1315,DataRegularSeason20242025!$B$3:$B$1315, "&lt;=" &amp; $A169, DataRegularSeason20242025!$D$3:$D$1315, K$1)+SUMIFS(DataRegularSeason20242025!$AB$3:$AB$1315,DataRegularSeason20242025!$B$3:$B$1315, "&lt;=" &amp; $A169, DataRegularSeason20242025!$E$3:$E$1315, K$1)</f>
        <v>61</v>
      </c>
      <c r="L169" s="2">
        <f>SUMIFS(DataRegularSeason20242025!$AA$3:$AA$1315,DataRegularSeason20242025!$B$3:$B$1315, "&lt;=" &amp; $A169, DataRegularSeason20242025!$D$3:$D$1315, L$1)+SUMIFS(DataRegularSeason20242025!$AB$3:$AB$1315,DataRegularSeason20242025!$B$3:$B$1315, "&lt;=" &amp; $A169, DataRegularSeason20242025!$E$3:$E$1315, L$1)</f>
        <v>70</v>
      </c>
      <c r="M169" s="2">
        <f>SUMIFS(DataRegularSeason20242025!$AA$3:$AA$1315,DataRegularSeason20242025!$B$3:$B$1315, "&lt;=" &amp; $A169, DataRegularSeason20242025!$D$3:$D$1315, M$1)+SUMIFS(DataRegularSeason20242025!$AB$3:$AB$1315,DataRegularSeason20242025!$B$3:$B$1315, "&lt;=" &amp; $A169, DataRegularSeason20242025!$E$3:$E$1315, M$1)</f>
        <v>67</v>
      </c>
      <c r="N169" s="2">
        <f>SUMIFS(DataRegularSeason20242025!$AA$3:$AA$1315,DataRegularSeason20242025!$B$3:$B$1315, "&lt;=" &amp; $A169, DataRegularSeason20242025!$D$3:$D$1315, N$1)+SUMIFS(DataRegularSeason20242025!$AB$3:$AB$1315,DataRegularSeason20242025!$B$3:$B$1315, "&lt;=" &amp; $A169, DataRegularSeason20242025!$E$3:$E$1315, N$1)</f>
        <v>62</v>
      </c>
      <c r="O169" s="2">
        <f>SUMIFS(DataRegularSeason20242025!$AA$3:$AA$1315,DataRegularSeason20242025!$B$3:$B$1315, "&lt;=" &amp; $A169, DataRegularSeason20242025!$D$3:$D$1315, O$1)+SUMIFS(DataRegularSeason20242025!$AB$3:$AB$1315,DataRegularSeason20242025!$B$3:$B$1315, "&lt;=" &amp; $A169, DataRegularSeason20242025!$E$3:$E$1315, O$1)</f>
        <v>66</v>
      </c>
      <c r="P169" s="2">
        <f>SUMIFS(DataRegularSeason20242025!$AA$3:$AA$1315,DataRegularSeason20242025!$B$3:$B$1315, "&lt;=" &amp; $A169, DataRegularSeason20242025!$D$3:$D$1315, P$1)+SUMIFS(DataRegularSeason20242025!$AB$3:$AB$1315,DataRegularSeason20242025!$B$3:$B$1315, "&lt;=" &amp; $A169, DataRegularSeason20242025!$E$3:$E$1315, P$1)</f>
        <v>55</v>
      </c>
      <c r="Q169" s="2">
        <f>SUMIFS(DataRegularSeason20242025!$AA$3:$AA$1315,DataRegularSeason20242025!$B$3:$B$1315, "&lt;=" &amp; $A169, DataRegularSeason20242025!$D$3:$D$1315, Q$1)+SUMIFS(DataRegularSeason20242025!$AB$3:$AB$1315,DataRegularSeason20242025!$B$3:$B$1315, "&lt;=" &amp; $A169, DataRegularSeason20242025!$E$3:$E$1315, Q$1)</f>
        <v>66</v>
      </c>
      <c r="R169" s="2">
        <f>SUMIFS(DataRegularSeason20242025!$AA$3:$AA$1315,DataRegularSeason20242025!$B$3:$B$1315, "&lt;=" &amp; $A169, DataRegularSeason20242025!$D$3:$D$1315, R$1)+SUMIFS(DataRegularSeason20242025!$AB$3:$AB$1315,DataRegularSeason20242025!$B$3:$B$1315, "&lt;=" &amp; $A169, DataRegularSeason20242025!$E$3:$E$1315, R$1)</f>
        <v>43</v>
      </c>
      <c r="S169" s="2">
        <f>SUMIFS(DataRegularSeason20242025!$AA$3:$AA$1315,DataRegularSeason20242025!$B$3:$B$1315, "&lt;=" &amp; $A169, DataRegularSeason20242025!$D$3:$D$1315, S$1)+SUMIFS(DataRegularSeason20242025!$AB$3:$AB$1315,DataRegularSeason20242025!$B$3:$B$1315, "&lt;=" &amp; $A169, DataRegularSeason20242025!$E$3:$E$1315, S$1)</f>
        <v>57</v>
      </c>
      <c r="T169" s="2">
        <f>SUMIFS(DataRegularSeason20242025!$AA$3:$AA$1315,DataRegularSeason20242025!$B$3:$B$1315, "&lt;=" &amp; $A169, DataRegularSeason20242025!$D$3:$D$1315, T$1)+SUMIFS(DataRegularSeason20242025!$AB$3:$AB$1315,DataRegularSeason20242025!$B$3:$B$1315, "&lt;=" &amp; $A169, DataRegularSeason20242025!$E$3:$E$1315, T$1)</f>
        <v>54</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53</v>
      </c>
      <c r="W169" s="2">
        <f>SUMIFS(DataRegularSeason20242025!$AA$3:$AA$1315,DataRegularSeason20242025!$B$3:$B$1315, "&lt;=" &amp; $A169, DataRegularSeason20242025!$D$3:$D$1315, W$1)+SUMIFS(DataRegularSeason20242025!$AB$3:$AB$1315,DataRegularSeason20242025!$B$3:$B$1315, "&lt;=" &amp; $A169, DataRegularSeason20242025!$E$3:$E$1315, W$1)</f>
        <v>53</v>
      </c>
      <c r="X169" s="2">
        <f>SUMIFS(DataRegularSeason20242025!$AA$3:$AA$1315,DataRegularSeason20242025!$B$3:$B$1315, "&lt;=" &amp; $A169, DataRegularSeason20242025!$D$3:$D$1315, X$1)+SUMIFS(DataRegularSeason20242025!$AB$3:$AB$1315,DataRegularSeason20242025!$B$3:$B$1315, "&lt;=" &amp; $A169, DataRegularSeason20242025!$E$3:$E$1315, X$1)</f>
        <v>50</v>
      </c>
      <c r="Y169" s="2">
        <f>SUMIFS(DataRegularSeason20242025!$AA$3:$AA$1315,DataRegularSeason20242025!$B$3:$B$1315, "&lt;=" &amp; $A169, DataRegularSeason20242025!$D$3:$D$1315, Y$1)+SUMIFS(DataRegularSeason20242025!$AB$3:$AB$1315,DataRegularSeason20242025!$B$3:$B$1315, "&lt;=" &amp; $A169, DataRegularSeason20242025!$E$3:$E$1315, Y$1)</f>
        <v>36</v>
      </c>
      <c r="Z169" s="2">
        <f>SUMIFS(DataRegularSeason20242025!$AA$3:$AA$1315,DataRegularSeason20242025!$B$3:$B$1315, "&lt;=" &amp; $A169, DataRegularSeason20242025!$D$3:$D$1315, Z$1)+SUMIFS(DataRegularSeason20242025!$AB$3:$AB$1315,DataRegularSeason20242025!$B$3:$B$1315, "&lt;=" &amp; $A169, DataRegularSeason20242025!$E$3:$E$1315, Z$1)</f>
        <v>53</v>
      </c>
      <c r="AA169" s="2">
        <f>SUMIFS(DataRegularSeason20242025!$AA$3:$AA$1315,DataRegularSeason20242025!$B$3:$B$1315, "&lt;=" &amp; $A169, DataRegularSeason20242025!$D$3:$D$1315, AA$1)+SUMIFS(DataRegularSeason20242025!$AB$3:$AB$1315,DataRegularSeason20242025!$B$3:$B$1315, "&lt;=" &amp; $A169, DataRegularSeason20242025!$E$3:$E$1315, AA$1)</f>
        <v>60</v>
      </c>
      <c r="AB169" s="2">
        <f>SUMIFS(DataRegularSeason20242025!$AA$3:$AA$1315,DataRegularSeason20242025!$B$3:$B$1315, "&lt;=" &amp; $A169, DataRegularSeason20242025!$D$3:$D$1315, AB$1)+SUMIFS(DataRegularSeason20242025!$AB$3:$AB$1315,DataRegularSeason20242025!$B$3:$B$1315, "&lt;=" &amp; $A169, DataRegularSeason20242025!$E$3:$E$1315, AB$1)</f>
        <v>66</v>
      </c>
      <c r="AC169" s="2">
        <f>SUMIFS(DataRegularSeason20242025!$AA$3:$AA$1315,DataRegularSeason20242025!$B$3:$B$1315, "&lt;=" &amp; $A169, DataRegularSeason20242025!$D$3:$D$1315, AC$1)+SUMIFS(DataRegularSeason20242025!$AB$3:$AB$1315,DataRegularSeason20242025!$B$3:$B$1315, "&lt;=" &amp; $A169, DataRegularSeason20242025!$E$3:$E$1315, AC$1)</f>
        <v>53</v>
      </c>
      <c r="AD169" s="2">
        <f>SUMIFS(DataRegularSeason20242025!$AA$3:$AA$1315,DataRegularSeason20242025!$B$3:$B$1315, "&lt;=" &amp; $A169, DataRegularSeason20242025!$D$3:$D$1315, AD$1)+SUMIFS(DataRegularSeason20242025!$AB$3:$AB$1315,DataRegularSeason20242025!$B$3:$B$1315, "&lt;=" &amp; $A169, DataRegularSeason20242025!$E$3:$E$1315, AD$1)</f>
        <v>58</v>
      </c>
      <c r="AE169" s="2">
        <f>SUMIFS(DataRegularSeason20242025!$AA$3:$AA$1315,DataRegularSeason20242025!$B$3:$B$1315, "&lt;=" &amp; $A169, DataRegularSeason20242025!$D$3:$D$1315, AE$1)+SUMIFS(DataRegularSeason20242025!$AB$3:$AB$1315,DataRegularSeason20242025!$B$3:$B$1315, "&lt;=" &amp; $A169, DataRegularSeason20242025!$E$3:$E$1315, AE$1)</f>
        <v>68</v>
      </c>
      <c r="AF169" s="2">
        <f>SUMIFS(DataRegularSeason20242025!$AA$3:$AA$1315,DataRegularSeason20242025!$B$3:$B$1315, "&lt;=" &amp; $A169, DataRegularSeason20242025!$D$3:$D$1315, AF$1)+SUMIFS(DataRegularSeason20242025!$AB$3:$AB$1315,DataRegularSeason20242025!$B$3:$B$1315, "&lt;=" &amp; $A169, DataRegularSeason20242025!$E$3:$E$1315, AF$1)</f>
        <v>79</v>
      </c>
      <c r="AG169" s="2">
        <f>SUMIFS(DataRegularSeason20242025!$AA$3:$AA$1315,DataRegularSeason20242025!$B$3:$B$1315, "&lt;=" &amp; $A169, DataRegularSeason20242025!$D$3:$D$1315, AG$1)+SUMIFS(DataRegularSeason20242025!$AB$3:$AB$1315,DataRegularSeason20242025!$B$3:$B$1315, "&lt;=" &amp; $A169, DataRegularSeason20242025!$E$3:$E$1315, AG$1)</f>
        <v>77</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52</v>
      </c>
      <c r="C170" s="2">
        <f>SUMIFS(DataRegularSeason20242025!$AA$3:$AA$1315,DataRegularSeason20242025!$B$3:$B$1315, "&lt;=" &amp; $A170, DataRegularSeason20242025!$D$3:$D$1315, C$1)+SUMIFS(DataRegularSeason20242025!$AB$3:$AB$1315,DataRegularSeason20242025!$B$3:$B$1315, "&lt;=" &amp; $A170, DataRegularSeason20242025!$E$3:$E$1315, C$1)</f>
        <v>60</v>
      </c>
      <c r="D170" s="2">
        <f>SUMIFS(DataRegularSeason20242025!$AA$3:$AA$1315,DataRegularSeason20242025!$B$3:$B$1315, "&lt;=" &amp; $A170, DataRegularSeason20242025!$D$3:$D$1315, D$1)+SUMIFS(DataRegularSeason20242025!$AB$3:$AB$1315,DataRegularSeason20242025!$B$3:$B$1315, "&lt;=" &amp; $A170, DataRegularSeason20242025!$E$3:$E$1315, D$1)</f>
        <v>49</v>
      </c>
      <c r="E170" s="2">
        <f>SUMIFS(DataRegularSeason20242025!$AA$3:$AA$1315,DataRegularSeason20242025!$B$3:$B$1315, "&lt;=" &amp; $A170, DataRegularSeason20242025!$D$3:$D$1315, E$1)+SUMIFS(DataRegularSeason20242025!$AB$3:$AB$1315,DataRegularSeason20242025!$B$3:$B$1315, "&lt;=" &amp; $A170, DataRegularSeason20242025!$E$3:$E$1315, E$1)</f>
        <v>68</v>
      </c>
      <c r="F170" s="2">
        <f>SUMIFS(DataRegularSeason20242025!$AA$3:$AA$1315,DataRegularSeason20242025!$B$3:$B$1315, "&lt;=" &amp; $A170, DataRegularSeason20242025!$D$3:$D$1315, F$1)+SUMIFS(DataRegularSeason20242025!$AB$3:$AB$1315,DataRegularSeason20242025!$B$3:$B$1315, "&lt;=" &amp; $A170, DataRegularSeason20242025!$E$3:$E$1315, F$1)</f>
        <v>59</v>
      </c>
      <c r="G170" s="2">
        <f>SUMIFS(DataRegularSeason20242025!$AA$3:$AA$1315,DataRegularSeason20242025!$B$3:$B$1315, "&lt;=" &amp; $A170, DataRegularSeason20242025!$D$3:$D$1315, G$1)+SUMIFS(DataRegularSeason20242025!$AB$3:$AB$1315,DataRegularSeason20242025!$B$3:$B$1315, "&lt;=" &amp; $A170, DataRegularSeason20242025!$E$3:$E$1315, G$1)</f>
        <v>59</v>
      </c>
      <c r="H170" s="2">
        <f>SUMIFS(DataRegularSeason20242025!$AA$3:$AA$1315,DataRegularSeason20242025!$B$3:$B$1315, "&lt;=" &amp; $A170, DataRegularSeason20242025!$D$3:$D$1315, H$1)+SUMIFS(DataRegularSeason20242025!$AB$3:$AB$1315,DataRegularSeason20242025!$B$3:$B$1315, "&lt;=" &amp; $A170, DataRegularSeason20242025!$E$3:$E$1315, H$1)</f>
        <v>37</v>
      </c>
      <c r="I170" s="2">
        <f>SUMIFS(DataRegularSeason20242025!$AA$3:$AA$1315,DataRegularSeason20242025!$B$3:$B$1315, "&lt;=" &amp; $A170, DataRegularSeason20242025!$D$3:$D$1315, I$1)+SUMIFS(DataRegularSeason20242025!$AB$3:$AB$1315,DataRegularSeason20242025!$B$3:$B$1315, "&lt;=" &amp; $A170, DataRegularSeason20242025!$E$3:$E$1315, I$1)</f>
        <v>64</v>
      </c>
      <c r="J170" s="2">
        <f>SUMIFS(DataRegularSeason20242025!$AA$3:$AA$1315,DataRegularSeason20242025!$B$3:$B$1315, "&lt;=" &amp; $A170, DataRegularSeason20242025!$D$3:$D$1315, J$1)+SUMIFS(DataRegularSeason20242025!$AB$3:$AB$1315,DataRegularSeason20242025!$B$3:$B$1315, "&lt;=" &amp; $A170, DataRegularSeason20242025!$E$3:$E$1315, J$1)</f>
        <v>69</v>
      </c>
      <c r="K170" s="2">
        <f>SUMIFS(DataRegularSeason20242025!$AA$3:$AA$1315,DataRegularSeason20242025!$B$3:$B$1315, "&lt;=" &amp; $A170, DataRegularSeason20242025!$D$3:$D$1315, K$1)+SUMIFS(DataRegularSeason20242025!$AB$3:$AB$1315,DataRegularSeason20242025!$B$3:$B$1315, "&lt;=" &amp; $A170, DataRegularSeason20242025!$E$3:$E$1315, K$1)</f>
        <v>61</v>
      </c>
      <c r="L170" s="2">
        <f>SUMIFS(DataRegularSeason20242025!$AA$3:$AA$1315,DataRegularSeason20242025!$B$3:$B$1315, "&lt;=" &amp; $A170, DataRegularSeason20242025!$D$3:$D$1315, L$1)+SUMIFS(DataRegularSeason20242025!$AB$3:$AB$1315,DataRegularSeason20242025!$B$3:$B$1315, "&lt;=" &amp; $A170, DataRegularSeason20242025!$E$3:$E$1315, L$1)</f>
        <v>70</v>
      </c>
      <c r="M170" s="2">
        <f>SUMIFS(DataRegularSeason20242025!$AA$3:$AA$1315,DataRegularSeason20242025!$B$3:$B$1315, "&lt;=" &amp; $A170, DataRegularSeason20242025!$D$3:$D$1315, M$1)+SUMIFS(DataRegularSeason20242025!$AB$3:$AB$1315,DataRegularSeason20242025!$B$3:$B$1315, "&lt;=" &amp; $A170, DataRegularSeason20242025!$E$3:$E$1315, M$1)</f>
        <v>67</v>
      </c>
      <c r="N170" s="2">
        <f>SUMIFS(DataRegularSeason20242025!$AA$3:$AA$1315,DataRegularSeason20242025!$B$3:$B$1315, "&lt;=" &amp; $A170, DataRegularSeason20242025!$D$3:$D$1315, N$1)+SUMIFS(DataRegularSeason20242025!$AB$3:$AB$1315,DataRegularSeason20242025!$B$3:$B$1315, "&lt;=" &amp; $A170, DataRegularSeason20242025!$E$3:$E$1315, N$1)</f>
        <v>62</v>
      </c>
      <c r="O170" s="2">
        <f>SUMIFS(DataRegularSeason20242025!$AA$3:$AA$1315,DataRegularSeason20242025!$B$3:$B$1315, "&lt;=" &amp; $A170, DataRegularSeason20242025!$D$3:$D$1315, O$1)+SUMIFS(DataRegularSeason20242025!$AB$3:$AB$1315,DataRegularSeason20242025!$B$3:$B$1315, "&lt;=" &amp; $A170, DataRegularSeason20242025!$E$3:$E$1315, O$1)</f>
        <v>66</v>
      </c>
      <c r="P170" s="2">
        <f>SUMIFS(DataRegularSeason20242025!$AA$3:$AA$1315,DataRegularSeason20242025!$B$3:$B$1315, "&lt;=" &amp; $A170, DataRegularSeason20242025!$D$3:$D$1315, P$1)+SUMIFS(DataRegularSeason20242025!$AB$3:$AB$1315,DataRegularSeason20242025!$B$3:$B$1315, "&lt;=" &amp; $A170, DataRegularSeason20242025!$E$3:$E$1315, P$1)</f>
        <v>55</v>
      </c>
      <c r="Q170" s="2">
        <f>SUMIFS(DataRegularSeason20242025!$AA$3:$AA$1315,DataRegularSeason20242025!$B$3:$B$1315, "&lt;=" &amp; $A170, DataRegularSeason20242025!$D$3:$D$1315, Q$1)+SUMIFS(DataRegularSeason20242025!$AB$3:$AB$1315,DataRegularSeason20242025!$B$3:$B$1315, "&lt;=" &amp; $A170, DataRegularSeason20242025!$E$3:$E$1315, Q$1)</f>
        <v>66</v>
      </c>
      <c r="R170" s="2">
        <f>SUMIFS(DataRegularSeason20242025!$AA$3:$AA$1315,DataRegularSeason20242025!$B$3:$B$1315, "&lt;=" &amp; $A170, DataRegularSeason20242025!$D$3:$D$1315, R$1)+SUMIFS(DataRegularSeason20242025!$AB$3:$AB$1315,DataRegularSeason20242025!$B$3:$B$1315, "&lt;=" &amp; $A170, DataRegularSeason20242025!$E$3:$E$1315, R$1)</f>
        <v>43</v>
      </c>
      <c r="S170" s="2">
        <f>SUMIFS(DataRegularSeason20242025!$AA$3:$AA$1315,DataRegularSeason20242025!$B$3:$B$1315, "&lt;=" &amp; $A170, DataRegularSeason20242025!$D$3:$D$1315, S$1)+SUMIFS(DataRegularSeason20242025!$AB$3:$AB$1315,DataRegularSeason20242025!$B$3:$B$1315, "&lt;=" &amp; $A170, DataRegularSeason20242025!$E$3:$E$1315, S$1)</f>
        <v>57</v>
      </c>
      <c r="T170" s="2">
        <f>SUMIFS(DataRegularSeason20242025!$AA$3:$AA$1315,DataRegularSeason20242025!$B$3:$B$1315, "&lt;=" &amp; $A170, DataRegularSeason20242025!$D$3:$D$1315, T$1)+SUMIFS(DataRegularSeason20242025!$AB$3:$AB$1315,DataRegularSeason20242025!$B$3:$B$1315, "&lt;=" &amp; $A170, DataRegularSeason20242025!$E$3:$E$1315, T$1)</f>
        <v>54</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53</v>
      </c>
      <c r="W170" s="2">
        <f>SUMIFS(DataRegularSeason20242025!$AA$3:$AA$1315,DataRegularSeason20242025!$B$3:$B$1315, "&lt;=" &amp; $A170, DataRegularSeason20242025!$D$3:$D$1315, W$1)+SUMIFS(DataRegularSeason20242025!$AB$3:$AB$1315,DataRegularSeason20242025!$B$3:$B$1315, "&lt;=" &amp; $A170, DataRegularSeason20242025!$E$3:$E$1315, W$1)</f>
        <v>53</v>
      </c>
      <c r="X170" s="2">
        <f>SUMIFS(DataRegularSeason20242025!$AA$3:$AA$1315,DataRegularSeason20242025!$B$3:$B$1315, "&lt;=" &amp; $A170, DataRegularSeason20242025!$D$3:$D$1315, X$1)+SUMIFS(DataRegularSeason20242025!$AB$3:$AB$1315,DataRegularSeason20242025!$B$3:$B$1315, "&lt;=" &amp; $A170, DataRegularSeason20242025!$E$3:$E$1315, X$1)</f>
        <v>50</v>
      </c>
      <c r="Y170" s="2">
        <f>SUMIFS(DataRegularSeason20242025!$AA$3:$AA$1315,DataRegularSeason20242025!$B$3:$B$1315, "&lt;=" &amp; $A170, DataRegularSeason20242025!$D$3:$D$1315, Y$1)+SUMIFS(DataRegularSeason20242025!$AB$3:$AB$1315,DataRegularSeason20242025!$B$3:$B$1315, "&lt;=" &amp; $A170, DataRegularSeason20242025!$E$3:$E$1315, Y$1)</f>
        <v>36</v>
      </c>
      <c r="Z170" s="2">
        <f>SUMIFS(DataRegularSeason20242025!$AA$3:$AA$1315,DataRegularSeason20242025!$B$3:$B$1315, "&lt;=" &amp; $A170, DataRegularSeason20242025!$D$3:$D$1315, Z$1)+SUMIFS(DataRegularSeason20242025!$AB$3:$AB$1315,DataRegularSeason20242025!$B$3:$B$1315, "&lt;=" &amp; $A170, DataRegularSeason20242025!$E$3:$E$1315, Z$1)</f>
        <v>53</v>
      </c>
      <c r="AA170" s="2">
        <f>SUMIFS(DataRegularSeason20242025!$AA$3:$AA$1315,DataRegularSeason20242025!$B$3:$B$1315, "&lt;=" &amp; $A170, DataRegularSeason20242025!$D$3:$D$1315, AA$1)+SUMIFS(DataRegularSeason20242025!$AB$3:$AB$1315,DataRegularSeason20242025!$B$3:$B$1315, "&lt;=" &amp; $A170, DataRegularSeason20242025!$E$3:$E$1315, AA$1)</f>
        <v>60</v>
      </c>
      <c r="AB170" s="2">
        <f>SUMIFS(DataRegularSeason20242025!$AA$3:$AA$1315,DataRegularSeason20242025!$B$3:$B$1315, "&lt;=" &amp; $A170, DataRegularSeason20242025!$D$3:$D$1315, AB$1)+SUMIFS(DataRegularSeason20242025!$AB$3:$AB$1315,DataRegularSeason20242025!$B$3:$B$1315, "&lt;=" &amp; $A170, DataRegularSeason20242025!$E$3:$E$1315, AB$1)</f>
        <v>66</v>
      </c>
      <c r="AC170" s="2">
        <f>SUMIFS(DataRegularSeason20242025!$AA$3:$AA$1315,DataRegularSeason20242025!$B$3:$B$1315, "&lt;=" &amp; $A170, DataRegularSeason20242025!$D$3:$D$1315, AC$1)+SUMIFS(DataRegularSeason20242025!$AB$3:$AB$1315,DataRegularSeason20242025!$B$3:$B$1315, "&lt;=" &amp; $A170, DataRegularSeason20242025!$E$3:$E$1315, AC$1)</f>
        <v>53</v>
      </c>
      <c r="AD170" s="2">
        <f>SUMIFS(DataRegularSeason20242025!$AA$3:$AA$1315,DataRegularSeason20242025!$B$3:$B$1315, "&lt;=" &amp; $A170, DataRegularSeason20242025!$D$3:$D$1315, AD$1)+SUMIFS(DataRegularSeason20242025!$AB$3:$AB$1315,DataRegularSeason20242025!$B$3:$B$1315, "&lt;=" &amp; $A170, DataRegularSeason20242025!$E$3:$E$1315, AD$1)</f>
        <v>58</v>
      </c>
      <c r="AE170" s="2">
        <f>SUMIFS(DataRegularSeason20242025!$AA$3:$AA$1315,DataRegularSeason20242025!$B$3:$B$1315, "&lt;=" &amp; $A170, DataRegularSeason20242025!$D$3:$D$1315, AE$1)+SUMIFS(DataRegularSeason20242025!$AB$3:$AB$1315,DataRegularSeason20242025!$B$3:$B$1315, "&lt;=" &amp; $A170, DataRegularSeason20242025!$E$3:$E$1315, AE$1)</f>
        <v>68</v>
      </c>
      <c r="AF170" s="2">
        <f>SUMIFS(DataRegularSeason20242025!$AA$3:$AA$1315,DataRegularSeason20242025!$B$3:$B$1315, "&lt;=" &amp; $A170, DataRegularSeason20242025!$D$3:$D$1315, AF$1)+SUMIFS(DataRegularSeason20242025!$AB$3:$AB$1315,DataRegularSeason20242025!$B$3:$B$1315, "&lt;=" &amp; $A170, DataRegularSeason20242025!$E$3:$E$1315, AF$1)</f>
        <v>79</v>
      </c>
      <c r="AG170" s="2">
        <f>SUMIFS(DataRegularSeason20242025!$AA$3:$AA$1315,DataRegularSeason20242025!$B$3:$B$1315, "&lt;=" &amp; $A170, DataRegularSeason20242025!$D$3:$D$1315, AG$1)+SUMIFS(DataRegularSeason20242025!$AB$3:$AB$1315,DataRegularSeason20242025!$B$3:$B$1315, "&lt;=" &amp; $A170, DataRegularSeason20242025!$E$3:$E$1315, AG$1)</f>
        <v>77</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52</v>
      </c>
      <c r="C171" s="2">
        <f>SUMIFS(DataRegularSeason20242025!$AA$3:$AA$1315,DataRegularSeason20242025!$B$3:$B$1315, "&lt;=" &amp; $A171, DataRegularSeason20242025!$D$3:$D$1315, C$1)+SUMIFS(DataRegularSeason20242025!$AB$3:$AB$1315,DataRegularSeason20242025!$B$3:$B$1315, "&lt;=" &amp; $A171, DataRegularSeason20242025!$E$3:$E$1315, C$1)</f>
        <v>60</v>
      </c>
      <c r="D171" s="2">
        <f>SUMIFS(DataRegularSeason20242025!$AA$3:$AA$1315,DataRegularSeason20242025!$B$3:$B$1315, "&lt;=" &amp; $A171, DataRegularSeason20242025!$D$3:$D$1315, D$1)+SUMIFS(DataRegularSeason20242025!$AB$3:$AB$1315,DataRegularSeason20242025!$B$3:$B$1315, "&lt;=" &amp; $A171, DataRegularSeason20242025!$E$3:$E$1315, D$1)</f>
        <v>49</v>
      </c>
      <c r="E171" s="2">
        <f>SUMIFS(DataRegularSeason20242025!$AA$3:$AA$1315,DataRegularSeason20242025!$B$3:$B$1315, "&lt;=" &amp; $A171, DataRegularSeason20242025!$D$3:$D$1315, E$1)+SUMIFS(DataRegularSeason20242025!$AB$3:$AB$1315,DataRegularSeason20242025!$B$3:$B$1315, "&lt;=" &amp; $A171, DataRegularSeason20242025!$E$3:$E$1315, E$1)</f>
        <v>68</v>
      </c>
      <c r="F171" s="2">
        <f>SUMIFS(DataRegularSeason20242025!$AA$3:$AA$1315,DataRegularSeason20242025!$B$3:$B$1315, "&lt;=" &amp; $A171, DataRegularSeason20242025!$D$3:$D$1315, F$1)+SUMIFS(DataRegularSeason20242025!$AB$3:$AB$1315,DataRegularSeason20242025!$B$3:$B$1315, "&lt;=" &amp; $A171, DataRegularSeason20242025!$E$3:$E$1315, F$1)</f>
        <v>59</v>
      </c>
      <c r="G171" s="2">
        <f>SUMIFS(DataRegularSeason20242025!$AA$3:$AA$1315,DataRegularSeason20242025!$B$3:$B$1315, "&lt;=" &amp; $A171, DataRegularSeason20242025!$D$3:$D$1315, G$1)+SUMIFS(DataRegularSeason20242025!$AB$3:$AB$1315,DataRegularSeason20242025!$B$3:$B$1315, "&lt;=" &amp; $A171, DataRegularSeason20242025!$E$3:$E$1315, G$1)</f>
        <v>59</v>
      </c>
      <c r="H171" s="2">
        <f>SUMIFS(DataRegularSeason20242025!$AA$3:$AA$1315,DataRegularSeason20242025!$B$3:$B$1315, "&lt;=" &amp; $A171, DataRegularSeason20242025!$D$3:$D$1315, H$1)+SUMIFS(DataRegularSeason20242025!$AB$3:$AB$1315,DataRegularSeason20242025!$B$3:$B$1315, "&lt;=" &amp; $A171, DataRegularSeason20242025!$E$3:$E$1315, H$1)</f>
        <v>37</v>
      </c>
      <c r="I171" s="2">
        <f>SUMIFS(DataRegularSeason20242025!$AA$3:$AA$1315,DataRegularSeason20242025!$B$3:$B$1315, "&lt;=" &amp; $A171, DataRegularSeason20242025!$D$3:$D$1315, I$1)+SUMIFS(DataRegularSeason20242025!$AB$3:$AB$1315,DataRegularSeason20242025!$B$3:$B$1315, "&lt;=" &amp; $A171, DataRegularSeason20242025!$E$3:$E$1315, I$1)</f>
        <v>64</v>
      </c>
      <c r="J171" s="2">
        <f>SUMIFS(DataRegularSeason20242025!$AA$3:$AA$1315,DataRegularSeason20242025!$B$3:$B$1315, "&lt;=" &amp; $A171, DataRegularSeason20242025!$D$3:$D$1315, J$1)+SUMIFS(DataRegularSeason20242025!$AB$3:$AB$1315,DataRegularSeason20242025!$B$3:$B$1315, "&lt;=" &amp; $A171, DataRegularSeason20242025!$E$3:$E$1315, J$1)</f>
        <v>69</v>
      </c>
      <c r="K171" s="2">
        <f>SUMIFS(DataRegularSeason20242025!$AA$3:$AA$1315,DataRegularSeason20242025!$B$3:$B$1315, "&lt;=" &amp; $A171, DataRegularSeason20242025!$D$3:$D$1315, K$1)+SUMIFS(DataRegularSeason20242025!$AB$3:$AB$1315,DataRegularSeason20242025!$B$3:$B$1315, "&lt;=" &amp; $A171, DataRegularSeason20242025!$E$3:$E$1315, K$1)</f>
        <v>61</v>
      </c>
      <c r="L171" s="2">
        <f>SUMIFS(DataRegularSeason20242025!$AA$3:$AA$1315,DataRegularSeason20242025!$B$3:$B$1315, "&lt;=" &amp; $A171, DataRegularSeason20242025!$D$3:$D$1315, L$1)+SUMIFS(DataRegularSeason20242025!$AB$3:$AB$1315,DataRegularSeason20242025!$B$3:$B$1315, "&lt;=" &amp; $A171, DataRegularSeason20242025!$E$3:$E$1315, L$1)</f>
        <v>70</v>
      </c>
      <c r="M171" s="2">
        <f>SUMIFS(DataRegularSeason20242025!$AA$3:$AA$1315,DataRegularSeason20242025!$B$3:$B$1315, "&lt;=" &amp; $A171, DataRegularSeason20242025!$D$3:$D$1315, M$1)+SUMIFS(DataRegularSeason20242025!$AB$3:$AB$1315,DataRegularSeason20242025!$B$3:$B$1315, "&lt;=" &amp; $A171, DataRegularSeason20242025!$E$3:$E$1315, M$1)</f>
        <v>67</v>
      </c>
      <c r="N171" s="2">
        <f>SUMIFS(DataRegularSeason20242025!$AA$3:$AA$1315,DataRegularSeason20242025!$B$3:$B$1315, "&lt;=" &amp; $A171, DataRegularSeason20242025!$D$3:$D$1315, N$1)+SUMIFS(DataRegularSeason20242025!$AB$3:$AB$1315,DataRegularSeason20242025!$B$3:$B$1315, "&lt;=" &amp; $A171, DataRegularSeason20242025!$E$3:$E$1315, N$1)</f>
        <v>62</v>
      </c>
      <c r="O171" s="2">
        <f>SUMIFS(DataRegularSeason20242025!$AA$3:$AA$1315,DataRegularSeason20242025!$B$3:$B$1315, "&lt;=" &amp; $A171, DataRegularSeason20242025!$D$3:$D$1315, O$1)+SUMIFS(DataRegularSeason20242025!$AB$3:$AB$1315,DataRegularSeason20242025!$B$3:$B$1315, "&lt;=" &amp; $A171, DataRegularSeason20242025!$E$3:$E$1315, O$1)</f>
        <v>66</v>
      </c>
      <c r="P171" s="2">
        <f>SUMIFS(DataRegularSeason20242025!$AA$3:$AA$1315,DataRegularSeason20242025!$B$3:$B$1315, "&lt;=" &amp; $A171, DataRegularSeason20242025!$D$3:$D$1315, P$1)+SUMIFS(DataRegularSeason20242025!$AB$3:$AB$1315,DataRegularSeason20242025!$B$3:$B$1315, "&lt;=" &amp; $A171, DataRegularSeason20242025!$E$3:$E$1315, P$1)</f>
        <v>55</v>
      </c>
      <c r="Q171" s="2">
        <f>SUMIFS(DataRegularSeason20242025!$AA$3:$AA$1315,DataRegularSeason20242025!$B$3:$B$1315, "&lt;=" &amp; $A171, DataRegularSeason20242025!$D$3:$D$1315, Q$1)+SUMIFS(DataRegularSeason20242025!$AB$3:$AB$1315,DataRegularSeason20242025!$B$3:$B$1315, "&lt;=" &amp; $A171, DataRegularSeason20242025!$E$3:$E$1315, Q$1)</f>
        <v>66</v>
      </c>
      <c r="R171" s="2">
        <f>SUMIFS(DataRegularSeason20242025!$AA$3:$AA$1315,DataRegularSeason20242025!$B$3:$B$1315, "&lt;=" &amp; $A171, DataRegularSeason20242025!$D$3:$D$1315, R$1)+SUMIFS(DataRegularSeason20242025!$AB$3:$AB$1315,DataRegularSeason20242025!$B$3:$B$1315, "&lt;=" &amp; $A171, DataRegularSeason20242025!$E$3:$E$1315, R$1)</f>
        <v>43</v>
      </c>
      <c r="S171" s="2">
        <f>SUMIFS(DataRegularSeason20242025!$AA$3:$AA$1315,DataRegularSeason20242025!$B$3:$B$1315, "&lt;=" &amp; $A171, DataRegularSeason20242025!$D$3:$D$1315, S$1)+SUMIFS(DataRegularSeason20242025!$AB$3:$AB$1315,DataRegularSeason20242025!$B$3:$B$1315, "&lt;=" &amp; $A171, DataRegularSeason20242025!$E$3:$E$1315, S$1)</f>
        <v>57</v>
      </c>
      <c r="T171" s="2">
        <f>SUMIFS(DataRegularSeason20242025!$AA$3:$AA$1315,DataRegularSeason20242025!$B$3:$B$1315, "&lt;=" &amp; $A171, DataRegularSeason20242025!$D$3:$D$1315, T$1)+SUMIFS(DataRegularSeason20242025!$AB$3:$AB$1315,DataRegularSeason20242025!$B$3:$B$1315, "&lt;=" &amp; $A171, DataRegularSeason20242025!$E$3:$E$1315, T$1)</f>
        <v>54</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53</v>
      </c>
      <c r="W171" s="2">
        <f>SUMIFS(DataRegularSeason20242025!$AA$3:$AA$1315,DataRegularSeason20242025!$B$3:$B$1315, "&lt;=" &amp; $A171, DataRegularSeason20242025!$D$3:$D$1315, W$1)+SUMIFS(DataRegularSeason20242025!$AB$3:$AB$1315,DataRegularSeason20242025!$B$3:$B$1315, "&lt;=" &amp; $A171, DataRegularSeason20242025!$E$3:$E$1315, W$1)</f>
        <v>53</v>
      </c>
      <c r="X171" s="2">
        <f>SUMIFS(DataRegularSeason20242025!$AA$3:$AA$1315,DataRegularSeason20242025!$B$3:$B$1315, "&lt;=" &amp; $A171, DataRegularSeason20242025!$D$3:$D$1315, X$1)+SUMIFS(DataRegularSeason20242025!$AB$3:$AB$1315,DataRegularSeason20242025!$B$3:$B$1315, "&lt;=" &amp; $A171, DataRegularSeason20242025!$E$3:$E$1315, X$1)</f>
        <v>50</v>
      </c>
      <c r="Y171" s="2">
        <f>SUMIFS(DataRegularSeason20242025!$AA$3:$AA$1315,DataRegularSeason20242025!$B$3:$B$1315, "&lt;=" &amp; $A171, DataRegularSeason20242025!$D$3:$D$1315, Y$1)+SUMIFS(DataRegularSeason20242025!$AB$3:$AB$1315,DataRegularSeason20242025!$B$3:$B$1315, "&lt;=" &amp; $A171, DataRegularSeason20242025!$E$3:$E$1315, Y$1)</f>
        <v>36</v>
      </c>
      <c r="Z171" s="2">
        <f>SUMIFS(DataRegularSeason20242025!$AA$3:$AA$1315,DataRegularSeason20242025!$B$3:$B$1315, "&lt;=" &amp; $A171, DataRegularSeason20242025!$D$3:$D$1315, Z$1)+SUMIFS(DataRegularSeason20242025!$AB$3:$AB$1315,DataRegularSeason20242025!$B$3:$B$1315, "&lt;=" &amp; $A171, DataRegularSeason20242025!$E$3:$E$1315, Z$1)</f>
        <v>53</v>
      </c>
      <c r="AA171" s="2">
        <f>SUMIFS(DataRegularSeason20242025!$AA$3:$AA$1315,DataRegularSeason20242025!$B$3:$B$1315, "&lt;=" &amp; $A171, DataRegularSeason20242025!$D$3:$D$1315, AA$1)+SUMIFS(DataRegularSeason20242025!$AB$3:$AB$1315,DataRegularSeason20242025!$B$3:$B$1315, "&lt;=" &amp; $A171, DataRegularSeason20242025!$E$3:$E$1315, AA$1)</f>
        <v>60</v>
      </c>
      <c r="AB171" s="2">
        <f>SUMIFS(DataRegularSeason20242025!$AA$3:$AA$1315,DataRegularSeason20242025!$B$3:$B$1315, "&lt;=" &amp; $A171, DataRegularSeason20242025!$D$3:$D$1315, AB$1)+SUMIFS(DataRegularSeason20242025!$AB$3:$AB$1315,DataRegularSeason20242025!$B$3:$B$1315, "&lt;=" &amp; $A171, DataRegularSeason20242025!$E$3:$E$1315, AB$1)</f>
        <v>66</v>
      </c>
      <c r="AC171" s="2">
        <f>SUMIFS(DataRegularSeason20242025!$AA$3:$AA$1315,DataRegularSeason20242025!$B$3:$B$1315, "&lt;=" &amp; $A171, DataRegularSeason20242025!$D$3:$D$1315, AC$1)+SUMIFS(DataRegularSeason20242025!$AB$3:$AB$1315,DataRegularSeason20242025!$B$3:$B$1315, "&lt;=" &amp; $A171, DataRegularSeason20242025!$E$3:$E$1315, AC$1)</f>
        <v>53</v>
      </c>
      <c r="AD171" s="2">
        <f>SUMIFS(DataRegularSeason20242025!$AA$3:$AA$1315,DataRegularSeason20242025!$B$3:$B$1315, "&lt;=" &amp; $A171, DataRegularSeason20242025!$D$3:$D$1315, AD$1)+SUMIFS(DataRegularSeason20242025!$AB$3:$AB$1315,DataRegularSeason20242025!$B$3:$B$1315, "&lt;=" &amp; $A171, DataRegularSeason20242025!$E$3:$E$1315, AD$1)</f>
        <v>58</v>
      </c>
      <c r="AE171" s="2">
        <f>SUMIFS(DataRegularSeason20242025!$AA$3:$AA$1315,DataRegularSeason20242025!$B$3:$B$1315, "&lt;=" &amp; $A171, DataRegularSeason20242025!$D$3:$D$1315, AE$1)+SUMIFS(DataRegularSeason20242025!$AB$3:$AB$1315,DataRegularSeason20242025!$B$3:$B$1315, "&lt;=" &amp; $A171, DataRegularSeason20242025!$E$3:$E$1315, AE$1)</f>
        <v>68</v>
      </c>
      <c r="AF171" s="2">
        <f>SUMIFS(DataRegularSeason20242025!$AA$3:$AA$1315,DataRegularSeason20242025!$B$3:$B$1315, "&lt;=" &amp; $A171, DataRegularSeason20242025!$D$3:$D$1315, AF$1)+SUMIFS(DataRegularSeason20242025!$AB$3:$AB$1315,DataRegularSeason20242025!$B$3:$B$1315, "&lt;=" &amp; $A171, DataRegularSeason20242025!$E$3:$E$1315, AF$1)</f>
        <v>79</v>
      </c>
      <c r="AG171" s="2">
        <f>SUMIFS(DataRegularSeason20242025!$AA$3:$AA$1315,DataRegularSeason20242025!$B$3:$B$1315, "&lt;=" &amp; $A171, DataRegularSeason20242025!$D$3:$D$1315, AG$1)+SUMIFS(DataRegularSeason20242025!$AB$3:$AB$1315,DataRegularSeason20242025!$B$3:$B$1315, "&lt;=" &amp; $A171, DataRegularSeason20242025!$E$3:$E$1315, AG$1)</f>
        <v>77</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52</v>
      </c>
      <c r="C172" s="2">
        <f>SUMIFS(DataRegularSeason20242025!$AA$3:$AA$1315,DataRegularSeason20242025!$B$3:$B$1315, "&lt;=" &amp; $A172, DataRegularSeason20242025!$D$3:$D$1315, C$1)+SUMIFS(DataRegularSeason20242025!$AB$3:$AB$1315,DataRegularSeason20242025!$B$3:$B$1315, "&lt;=" &amp; $A172, DataRegularSeason20242025!$E$3:$E$1315, C$1)</f>
        <v>60</v>
      </c>
      <c r="D172" s="2">
        <f>SUMIFS(DataRegularSeason20242025!$AA$3:$AA$1315,DataRegularSeason20242025!$B$3:$B$1315, "&lt;=" &amp; $A172, DataRegularSeason20242025!$D$3:$D$1315, D$1)+SUMIFS(DataRegularSeason20242025!$AB$3:$AB$1315,DataRegularSeason20242025!$B$3:$B$1315, "&lt;=" &amp; $A172, DataRegularSeason20242025!$E$3:$E$1315, D$1)</f>
        <v>49</v>
      </c>
      <c r="E172" s="2">
        <f>SUMIFS(DataRegularSeason20242025!$AA$3:$AA$1315,DataRegularSeason20242025!$B$3:$B$1315, "&lt;=" &amp; $A172, DataRegularSeason20242025!$D$3:$D$1315, E$1)+SUMIFS(DataRegularSeason20242025!$AB$3:$AB$1315,DataRegularSeason20242025!$B$3:$B$1315, "&lt;=" &amp; $A172, DataRegularSeason20242025!$E$3:$E$1315, E$1)</f>
        <v>68</v>
      </c>
      <c r="F172" s="2">
        <f>SUMIFS(DataRegularSeason20242025!$AA$3:$AA$1315,DataRegularSeason20242025!$B$3:$B$1315, "&lt;=" &amp; $A172, DataRegularSeason20242025!$D$3:$D$1315, F$1)+SUMIFS(DataRegularSeason20242025!$AB$3:$AB$1315,DataRegularSeason20242025!$B$3:$B$1315, "&lt;=" &amp; $A172, DataRegularSeason20242025!$E$3:$E$1315, F$1)</f>
        <v>59</v>
      </c>
      <c r="G172" s="2">
        <f>SUMIFS(DataRegularSeason20242025!$AA$3:$AA$1315,DataRegularSeason20242025!$B$3:$B$1315, "&lt;=" &amp; $A172, DataRegularSeason20242025!$D$3:$D$1315, G$1)+SUMIFS(DataRegularSeason20242025!$AB$3:$AB$1315,DataRegularSeason20242025!$B$3:$B$1315, "&lt;=" &amp; $A172, DataRegularSeason20242025!$E$3:$E$1315, G$1)</f>
        <v>59</v>
      </c>
      <c r="H172" s="2">
        <f>SUMIFS(DataRegularSeason20242025!$AA$3:$AA$1315,DataRegularSeason20242025!$B$3:$B$1315, "&lt;=" &amp; $A172, DataRegularSeason20242025!$D$3:$D$1315, H$1)+SUMIFS(DataRegularSeason20242025!$AB$3:$AB$1315,DataRegularSeason20242025!$B$3:$B$1315, "&lt;=" &amp; $A172, DataRegularSeason20242025!$E$3:$E$1315, H$1)</f>
        <v>37</v>
      </c>
      <c r="I172" s="2">
        <f>SUMIFS(DataRegularSeason20242025!$AA$3:$AA$1315,DataRegularSeason20242025!$B$3:$B$1315, "&lt;=" &amp; $A172, DataRegularSeason20242025!$D$3:$D$1315, I$1)+SUMIFS(DataRegularSeason20242025!$AB$3:$AB$1315,DataRegularSeason20242025!$B$3:$B$1315, "&lt;=" &amp; $A172, DataRegularSeason20242025!$E$3:$E$1315, I$1)</f>
        <v>64</v>
      </c>
      <c r="J172" s="2">
        <f>SUMIFS(DataRegularSeason20242025!$AA$3:$AA$1315,DataRegularSeason20242025!$B$3:$B$1315, "&lt;=" &amp; $A172, DataRegularSeason20242025!$D$3:$D$1315, J$1)+SUMIFS(DataRegularSeason20242025!$AB$3:$AB$1315,DataRegularSeason20242025!$B$3:$B$1315, "&lt;=" &amp; $A172, DataRegularSeason20242025!$E$3:$E$1315, J$1)</f>
        <v>69</v>
      </c>
      <c r="K172" s="2">
        <f>SUMIFS(DataRegularSeason20242025!$AA$3:$AA$1315,DataRegularSeason20242025!$B$3:$B$1315, "&lt;=" &amp; $A172, DataRegularSeason20242025!$D$3:$D$1315, K$1)+SUMIFS(DataRegularSeason20242025!$AB$3:$AB$1315,DataRegularSeason20242025!$B$3:$B$1315, "&lt;=" &amp; $A172, DataRegularSeason20242025!$E$3:$E$1315, K$1)</f>
        <v>61</v>
      </c>
      <c r="L172" s="2">
        <f>SUMIFS(DataRegularSeason20242025!$AA$3:$AA$1315,DataRegularSeason20242025!$B$3:$B$1315, "&lt;=" &amp; $A172, DataRegularSeason20242025!$D$3:$D$1315, L$1)+SUMIFS(DataRegularSeason20242025!$AB$3:$AB$1315,DataRegularSeason20242025!$B$3:$B$1315, "&lt;=" &amp; $A172, DataRegularSeason20242025!$E$3:$E$1315, L$1)</f>
        <v>70</v>
      </c>
      <c r="M172" s="2">
        <f>SUMIFS(DataRegularSeason20242025!$AA$3:$AA$1315,DataRegularSeason20242025!$B$3:$B$1315, "&lt;=" &amp; $A172, DataRegularSeason20242025!$D$3:$D$1315, M$1)+SUMIFS(DataRegularSeason20242025!$AB$3:$AB$1315,DataRegularSeason20242025!$B$3:$B$1315, "&lt;=" &amp; $A172, DataRegularSeason20242025!$E$3:$E$1315, M$1)</f>
        <v>67</v>
      </c>
      <c r="N172" s="2">
        <f>SUMIFS(DataRegularSeason20242025!$AA$3:$AA$1315,DataRegularSeason20242025!$B$3:$B$1315, "&lt;=" &amp; $A172, DataRegularSeason20242025!$D$3:$D$1315, N$1)+SUMIFS(DataRegularSeason20242025!$AB$3:$AB$1315,DataRegularSeason20242025!$B$3:$B$1315, "&lt;=" &amp; $A172, DataRegularSeason20242025!$E$3:$E$1315, N$1)</f>
        <v>62</v>
      </c>
      <c r="O172" s="2">
        <f>SUMIFS(DataRegularSeason20242025!$AA$3:$AA$1315,DataRegularSeason20242025!$B$3:$B$1315, "&lt;=" &amp; $A172, DataRegularSeason20242025!$D$3:$D$1315, O$1)+SUMIFS(DataRegularSeason20242025!$AB$3:$AB$1315,DataRegularSeason20242025!$B$3:$B$1315, "&lt;=" &amp; $A172, DataRegularSeason20242025!$E$3:$E$1315, O$1)</f>
        <v>66</v>
      </c>
      <c r="P172" s="2">
        <f>SUMIFS(DataRegularSeason20242025!$AA$3:$AA$1315,DataRegularSeason20242025!$B$3:$B$1315, "&lt;=" &amp; $A172, DataRegularSeason20242025!$D$3:$D$1315, P$1)+SUMIFS(DataRegularSeason20242025!$AB$3:$AB$1315,DataRegularSeason20242025!$B$3:$B$1315, "&lt;=" &amp; $A172, DataRegularSeason20242025!$E$3:$E$1315, P$1)</f>
        <v>55</v>
      </c>
      <c r="Q172" s="2">
        <f>SUMIFS(DataRegularSeason20242025!$AA$3:$AA$1315,DataRegularSeason20242025!$B$3:$B$1315, "&lt;=" &amp; $A172, DataRegularSeason20242025!$D$3:$D$1315, Q$1)+SUMIFS(DataRegularSeason20242025!$AB$3:$AB$1315,DataRegularSeason20242025!$B$3:$B$1315, "&lt;=" &amp; $A172, DataRegularSeason20242025!$E$3:$E$1315, Q$1)</f>
        <v>66</v>
      </c>
      <c r="R172" s="2">
        <f>SUMIFS(DataRegularSeason20242025!$AA$3:$AA$1315,DataRegularSeason20242025!$B$3:$B$1315, "&lt;=" &amp; $A172, DataRegularSeason20242025!$D$3:$D$1315, R$1)+SUMIFS(DataRegularSeason20242025!$AB$3:$AB$1315,DataRegularSeason20242025!$B$3:$B$1315, "&lt;=" &amp; $A172, DataRegularSeason20242025!$E$3:$E$1315, R$1)</f>
        <v>43</v>
      </c>
      <c r="S172" s="2">
        <f>SUMIFS(DataRegularSeason20242025!$AA$3:$AA$1315,DataRegularSeason20242025!$B$3:$B$1315, "&lt;=" &amp; $A172, DataRegularSeason20242025!$D$3:$D$1315, S$1)+SUMIFS(DataRegularSeason20242025!$AB$3:$AB$1315,DataRegularSeason20242025!$B$3:$B$1315, "&lt;=" &amp; $A172, DataRegularSeason20242025!$E$3:$E$1315, S$1)</f>
        <v>57</v>
      </c>
      <c r="T172" s="2">
        <f>SUMIFS(DataRegularSeason20242025!$AA$3:$AA$1315,DataRegularSeason20242025!$B$3:$B$1315, "&lt;=" &amp; $A172, DataRegularSeason20242025!$D$3:$D$1315, T$1)+SUMIFS(DataRegularSeason20242025!$AB$3:$AB$1315,DataRegularSeason20242025!$B$3:$B$1315, "&lt;=" &amp; $A172, DataRegularSeason20242025!$E$3:$E$1315, T$1)</f>
        <v>54</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53</v>
      </c>
      <c r="W172" s="2">
        <f>SUMIFS(DataRegularSeason20242025!$AA$3:$AA$1315,DataRegularSeason20242025!$B$3:$B$1315, "&lt;=" &amp; $A172, DataRegularSeason20242025!$D$3:$D$1315, W$1)+SUMIFS(DataRegularSeason20242025!$AB$3:$AB$1315,DataRegularSeason20242025!$B$3:$B$1315, "&lt;=" &amp; $A172, DataRegularSeason20242025!$E$3:$E$1315, W$1)</f>
        <v>53</v>
      </c>
      <c r="X172" s="2">
        <f>SUMIFS(DataRegularSeason20242025!$AA$3:$AA$1315,DataRegularSeason20242025!$B$3:$B$1315, "&lt;=" &amp; $A172, DataRegularSeason20242025!$D$3:$D$1315, X$1)+SUMIFS(DataRegularSeason20242025!$AB$3:$AB$1315,DataRegularSeason20242025!$B$3:$B$1315, "&lt;=" &amp; $A172, DataRegularSeason20242025!$E$3:$E$1315, X$1)</f>
        <v>50</v>
      </c>
      <c r="Y172" s="2">
        <f>SUMIFS(DataRegularSeason20242025!$AA$3:$AA$1315,DataRegularSeason20242025!$B$3:$B$1315, "&lt;=" &amp; $A172, DataRegularSeason20242025!$D$3:$D$1315, Y$1)+SUMIFS(DataRegularSeason20242025!$AB$3:$AB$1315,DataRegularSeason20242025!$B$3:$B$1315, "&lt;=" &amp; $A172, DataRegularSeason20242025!$E$3:$E$1315, Y$1)</f>
        <v>36</v>
      </c>
      <c r="Z172" s="2">
        <f>SUMIFS(DataRegularSeason20242025!$AA$3:$AA$1315,DataRegularSeason20242025!$B$3:$B$1315, "&lt;=" &amp; $A172, DataRegularSeason20242025!$D$3:$D$1315, Z$1)+SUMIFS(DataRegularSeason20242025!$AB$3:$AB$1315,DataRegularSeason20242025!$B$3:$B$1315, "&lt;=" &amp; $A172, DataRegularSeason20242025!$E$3:$E$1315, Z$1)</f>
        <v>53</v>
      </c>
      <c r="AA172" s="2">
        <f>SUMIFS(DataRegularSeason20242025!$AA$3:$AA$1315,DataRegularSeason20242025!$B$3:$B$1315, "&lt;=" &amp; $A172, DataRegularSeason20242025!$D$3:$D$1315, AA$1)+SUMIFS(DataRegularSeason20242025!$AB$3:$AB$1315,DataRegularSeason20242025!$B$3:$B$1315, "&lt;=" &amp; $A172, DataRegularSeason20242025!$E$3:$E$1315, AA$1)</f>
        <v>60</v>
      </c>
      <c r="AB172" s="2">
        <f>SUMIFS(DataRegularSeason20242025!$AA$3:$AA$1315,DataRegularSeason20242025!$B$3:$B$1315, "&lt;=" &amp; $A172, DataRegularSeason20242025!$D$3:$D$1315, AB$1)+SUMIFS(DataRegularSeason20242025!$AB$3:$AB$1315,DataRegularSeason20242025!$B$3:$B$1315, "&lt;=" &amp; $A172, DataRegularSeason20242025!$E$3:$E$1315, AB$1)</f>
        <v>66</v>
      </c>
      <c r="AC172" s="2">
        <f>SUMIFS(DataRegularSeason20242025!$AA$3:$AA$1315,DataRegularSeason20242025!$B$3:$B$1315, "&lt;=" &amp; $A172, DataRegularSeason20242025!$D$3:$D$1315, AC$1)+SUMIFS(DataRegularSeason20242025!$AB$3:$AB$1315,DataRegularSeason20242025!$B$3:$B$1315, "&lt;=" &amp; $A172, DataRegularSeason20242025!$E$3:$E$1315, AC$1)</f>
        <v>53</v>
      </c>
      <c r="AD172" s="2">
        <f>SUMIFS(DataRegularSeason20242025!$AA$3:$AA$1315,DataRegularSeason20242025!$B$3:$B$1315, "&lt;=" &amp; $A172, DataRegularSeason20242025!$D$3:$D$1315, AD$1)+SUMIFS(DataRegularSeason20242025!$AB$3:$AB$1315,DataRegularSeason20242025!$B$3:$B$1315, "&lt;=" &amp; $A172, DataRegularSeason20242025!$E$3:$E$1315, AD$1)</f>
        <v>58</v>
      </c>
      <c r="AE172" s="2">
        <f>SUMIFS(DataRegularSeason20242025!$AA$3:$AA$1315,DataRegularSeason20242025!$B$3:$B$1315, "&lt;=" &amp; $A172, DataRegularSeason20242025!$D$3:$D$1315, AE$1)+SUMIFS(DataRegularSeason20242025!$AB$3:$AB$1315,DataRegularSeason20242025!$B$3:$B$1315, "&lt;=" &amp; $A172, DataRegularSeason20242025!$E$3:$E$1315, AE$1)</f>
        <v>68</v>
      </c>
      <c r="AF172" s="2">
        <f>SUMIFS(DataRegularSeason20242025!$AA$3:$AA$1315,DataRegularSeason20242025!$B$3:$B$1315, "&lt;=" &amp; $A172, DataRegularSeason20242025!$D$3:$D$1315, AF$1)+SUMIFS(DataRegularSeason20242025!$AB$3:$AB$1315,DataRegularSeason20242025!$B$3:$B$1315, "&lt;=" &amp; $A172, DataRegularSeason20242025!$E$3:$E$1315, AF$1)</f>
        <v>79</v>
      </c>
      <c r="AG172" s="2">
        <f>SUMIFS(DataRegularSeason20242025!$AA$3:$AA$1315,DataRegularSeason20242025!$B$3:$B$1315, "&lt;=" &amp; $A172, DataRegularSeason20242025!$D$3:$D$1315, AG$1)+SUMIFS(DataRegularSeason20242025!$AB$3:$AB$1315,DataRegularSeason20242025!$B$3:$B$1315, "&lt;=" &amp; $A172, DataRegularSeason20242025!$E$3:$E$1315, AG$1)</f>
        <v>77</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52</v>
      </c>
      <c r="C173" s="2">
        <f>SUMIFS(DataRegularSeason20242025!$AA$3:$AA$1315,DataRegularSeason20242025!$B$3:$B$1315, "&lt;=" &amp; $A173, DataRegularSeason20242025!$D$3:$D$1315, C$1)+SUMIFS(DataRegularSeason20242025!$AB$3:$AB$1315,DataRegularSeason20242025!$B$3:$B$1315, "&lt;=" &amp; $A173, DataRegularSeason20242025!$E$3:$E$1315, C$1)</f>
        <v>60</v>
      </c>
      <c r="D173" s="2">
        <f>SUMIFS(DataRegularSeason20242025!$AA$3:$AA$1315,DataRegularSeason20242025!$B$3:$B$1315, "&lt;=" &amp; $A173, DataRegularSeason20242025!$D$3:$D$1315, D$1)+SUMIFS(DataRegularSeason20242025!$AB$3:$AB$1315,DataRegularSeason20242025!$B$3:$B$1315, "&lt;=" &amp; $A173, DataRegularSeason20242025!$E$3:$E$1315, D$1)</f>
        <v>49</v>
      </c>
      <c r="E173" s="2">
        <f>SUMIFS(DataRegularSeason20242025!$AA$3:$AA$1315,DataRegularSeason20242025!$B$3:$B$1315, "&lt;=" &amp; $A173, DataRegularSeason20242025!$D$3:$D$1315, E$1)+SUMIFS(DataRegularSeason20242025!$AB$3:$AB$1315,DataRegularSeason20242025!$B$3:$B$1315, "&lt;=" &amp; $A173, DataRegularSeason20242025!$E$3:$E$1315, E$1)</f>
        <v>68</v>
      </c>
      <c r="F173" s="2">
        <f>SUMIFS(DataRegularSeason20242025!$AA$3:$AA$1315,DataRegularSeason20242025!$B$3:$B$1315, "&lt;=" &amp; $A173, DataRegularSeason20242025!$D$3:$D$1315, F$1)+SUMIFS(DataRegularSeason20242025!$AB$3:$AB$1315,DataRegularSeason20242025!$B$3:$B$1315, "&lt;=" &amp; $A173, DataRegularSeason20242025!$E$3:$E$1315, F$1)</f>
        <v>59</v>
      </c>
      <c r="G173" s="2">
        <f>SUMIFS(DataRegularSeason20242025!$AA$3:$AA$1315,DataRegularSeason20242025!$B$3:$B$1315, "&lt;=" &amp; $A173, DataRegularSeason20242025!$D$3:$D$1315, G$1)+SUMIFS(DataRegularSeason20242025!$AB$3:$AB$1315,DataRegularSeason20242025!$B$3:$B$1315, "&lt;=" &amp; $A173, DataRegularSeason20242025!$E$3:$E$1315, G$1)</f>
        <v>59</v>
      </c>
      <c r="H173" s="2">
        <f>SUMIFS(DataRegularSeason20242025!$AA$3:$AA$1315,DataRegularSeason20242025!$B$3:$B$1315, "&lt;=" &amp; $A173, DataRegularSeason20242025!$D$3:$D$1315, H$1)+SUMIFS(DataRegularSeason20242025!$AB$3:$AB$1315,DataRegularSeason20242025!$B$3:$B$1315, "&lt;=" &amp; $A173, DataRegularSeason20242025!$E$3:$E$1315, H$1)</f>
        <v>37</v>
      </c>
      <c r="I173" s="2">
        <f>SUMIFS(DataRegularSeason20242025!$AA$3:$AA$1315,DataRegularSeason20242025!$B$3:$B$1315, "&lt;=" &amp; $A173, DataRegularSeason20242025!$D$3:$D$1315, I$1)+SUMIFS(DataRegularSeason20242025!$AB$3:$AB$1315,DataRegularSeason20242025!$B$3:$B$1315, "&lt;=" &amp; $A173, DataRegularSeason20242025!$E$3:$E$1315, I$1)</f>
        <v>64</v>
      </c>
      <c r="J173" s="2">
        <f>SUMIFS(DataRegularSeason20242025!$AA$3:$AA$1315,DataRegularSeason20242025!$B$3:$B$1315, "&lt;=" &amp; $A173, DataRegularSeason20242025!$D$3:$D$1315, J$1)+SUMIFS(DataRegularSeason20242025!$AB$3:$AB$1315,DataRegularSeason20242025!$B$3:$B$1315, "&lt;=" &amp; $A173, DataRegularSeason20242025!$E$3:$E$1315, J$1)</f>
        <v>69</v>
      </c>
      <c r="K173" s="2">
        <f>SUMIFS(DataRegularSeason20242025!$AA$3:$AA$1315,DataRegularSeason20242025!$B$3:$B$1315, "&lt;=" &amp; $A173, DataRegularSeason20242025!$D$3:$D$1315, K$1)+SUMIFS(DataRegularSeason20242025!$AB$3:$AB$1315,DataRegularSeason20242025!$B$3:$B$1315, "&lt;=" &amp; $A173, DataRegularSeason20242025!$E$3:$E$1315, K$1)</f>
        <v>61</v>
      </c>
      <c r="L173" s="2">
        <f>SUMIFS(DataRegularSeason20242025!$AA$3:$AA$1315,DataRegularSeason20242025!$B$3:$B$1315, "&lt;=" &amp; $A173, DataRegularSeason20242025!$D$3:$D$1315, L$1)+SUMIFS(DataRegularSeason20242025!$AB$3:$AB$1315,DataRegularSeason20242025!$B$3:$B$1315, "&lt;=" &amp; $A173, DataRegularSeason20242025!$E$3:$E$1315, L$1)</f>
        <v>70</v>
      </c>
      <c r="M173" s="2">
        <f>SUMIFS(DataRegularSeason20242025!$AA$3:$AA$1315,DataRegularSeason20242025!$B$3:$B$1315, "&lt;=" &amp; $A173, DataRegularSeason20242025!$D$3:$D$1315, M$1)+SUMIFS(DataRegularSeason20242025!$AB$3:$AB$1315,DataRegularSeason20242025!$B$3:$B$1315, "&lt;=" &amp; $A173, DataRegularSeason20242025!$E$3:$E$1315, M$1)</f>
        <v>67</v>
      </c>
      <c r="N173" s="2">
        <f>SUMIFS(DataRegularSeason20242025!$AA$3:$AA$1315,DataRegularSeason20242025!$B$3:$B$1315, "&lt;=" &amp; $A173, DataRegularSeason20242025!$D$3:$D$1315, N$1)+SUMIFS(DataRegularSeason20242025!$AB$3:$AB$1315,DataRegularSeason20242025!$B$3:$B$1315, "&lt;=" &amp; $A173, DataRegularSeason20242025!$E$3:$E$1315, N$1)</f>
        <v>62</v>
      </c>
      <c r="O173" s="2">
        <f>SUMIFS(DataRegularSeason20242025!$AA$3:$AA$1315,DataRegularSeason20242025!$B$3:$B$1315, "&lt;=" &amp; $A173, DataRegularSeason20242025!$D$3:$D$1315, O$1)+SUMIFS(DataRegularSeason20242025!$AB$3:$AB$1315,DataRegularSeason20242025!$B$3:$B$1315, "&lt;=" &amp; $A173, DataRegularSeason20242025!$E$3:$E$1315, O$1)</f>
        <v>66</v>
      </c>
      <c r="P173" s="2">
        <f>SUMIFS(DataRegularSeason20242025!$AA$3:$AA$1315,DataRegularSeason20242025!$B$3:$B$1315, "&lt;=" &amp; $A173, DataRegularSeason20242025!$D$3:$D$1315, P$1)+SUMIFS(DataRegularSeason20242025!$AB$3:$AB$1315,DataRegularSeason20242025!$B$3:$B$1315, "&lt;=" &amp; $A173, DataRegularSeason20242025!$E$3:$E$1315, P$1)</f>
        <v>55</v>
      </c>
      <c r="Q173" s="2">
        <f>SUMIFS(DataRegularSeason20242025!$AA$3:$AA$1315,DataRegularSeason20242025!$B$3:$B$1315, "&lt;=" &amp; $A173, DataRegularSeason20242025!$D$3:$D$1315, Q$1)+SUMIFS(DataRegularSeason20242025!$AB$3:$AB$1315,DataRegularSeason20242025!$B$3:$B$1315, "&lt;=" &amp; $A173, DataRegularSeason20242025!$E$3:$E$1315, Q$1)</f>
        <v>66</v>
      </c>
      <c r="R173" s="2">
        <f>SUMIFS(DataRegularSeason20242025!$AA$3:$AA$1315,DataRegularSeason20242025!$B$3:$B$1315, "&lt;=" &amp; $A173, DataRegularSeason20242025!$D$3:$D$1315, R$1)+SUMIFS(DataRegularSeason20242025!$AB$3:$AB$1315,DataRegularSeason20242025!$B$3:$B$1315, "&lt;=" &amp; $A173, DataRegularSeason20242025!$E$3:$E$1315, R$1)</f>
        <v>43</v>
      </c>
      <c r="S173" s="2">
        <f>SUMIFS(DataRegularSeason20242025!$AA$3:$AA$1315,DataRegularSeason20242025!$B$3:$B$1315, "&lt;=" &amp; $A173, DataRegularSeason20242025!$D$3:$D$1315, S$1)+SUMIFS(DataRegularSeason20242025!$AB$3:$AB$1315,DataRegularSeason20242025!$B$3:$B$1315, "&lt;=" &amp; $A173, DataRegularSeason20242025!$E$3:$E$1315, S$1)</f>
        <v>57</v>
      </c>
      <c r="T173" s="2">
        <f>SUMIFS(DataRegularSeason20242025!$AA$3:$AA$1315,DataRegularSeason20242025!$B$3:$B$1315, "&lt;=" &amp; $A173, DataRegularSeason20242025!$D$3:$D$1315, T$1)+SUMIFS(DataRegularSeason20242025!$AB$3:$AB$1315,DataRegularSeason20242025!$B$3:$B$1315, "&lt;=" &amp; $A173, DataRegularSeason20242025!$E$3:$E$1315, T$1)</f>
        <v>54</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53</v>
      </c>
      <c r="W173" s="2">
        <f>SUMIFS(DataRegularSeason20242025!$AA$3:$AA$1315,DataRegularSeason20242025!$B$3:$B$1315, "&lt;=" &amp; $A173, DataRegularSeason20242025!$D$3:$D$1315, W$1)+SUMIFS(DataRegularSeason20242025!$AB$3:$AB$1315,DataRegularSeason20242025!$B$3:$B$1315, "&lt;=" &amp; $A173, DataRegularSeason20242025!$E$3:$E$1315, W$1)</f>
        <v>53</v>
      </c>
      <c r="X173" s="2">
        <f>SUMIFS(DataRegularSeason20242025!$AA$3:$AA$1315,DataRegularSeason20242025!$B$3:$B$1315, "&lt;=" &amp; $A173, DataRegularSeason20242025!$D$3:$D$1315, X$1)+SUMIFS(DataRegularSeason20242025!$AB$3:$AB$1315,DataRegularSeason20242025!$B$3:$B$1315, "&lt;=" &amp; $A173, DataRegularSeason20242025!$E$3:$E$1315, X$1)</f>
        <v>50</v>
      </c>
      <c r="Y173" s="2">
        <f>SUMIFS(DataRegularSeason20242025!$AA$3:$AA$1315,DataRegularSeason20242025!$B$3:$B$1315, "&lt;=" &amp; $A173, DataRegularSeason20242025!$D$3:$D$1315, Y$1)+SUMIFS(DataRegularSeason20242025!$AB$3:$AB$1315,DataRegularSeason20242025!$B$3:$B$1315, "&lt;=" &amp; $A173, DataRegularSeason20242025!$E$3:$E$1315, Y$1)</f>
        <v>36</v>
      </c>
      <c r="Z173" s="2">
        <f>SUMIFS(DataRegularSeason20242025!$AA$3:$AA$1315,DataRegularSeason20242025!$B$3:$B$1315, "&lt;=" &amp; $A173, DataRegularSeason20242025!$D$3:$D$1315, Z$1)+SUMIFS(DataRegularSeason20242025!$AB$3:$AB$1315,DataRegularSeason20242025!$B$3:$B$1315, "&lt;=" &amp; $A173, DataRegularSeason20242025!$E$3:$E$1315, Z$1)</f>
        <v>53</v>
      </c>
      <c r="AA173" s="2">
        <f>SUMIFS(DataRegularSeason20242025!$AA$3:$AA$1315,DataRegularSeason20242025!$B$3:$B$1315, "&lt;=" &amp; $A173, DataRegularSeason20242025!$D$3:$D$1315, AA$1)+SUMIFS(DataRegularSeason20242025!$AB$3:$AB$1315,DataRegularSeason20242025!$B$3:$B$1315, "&lt;=" &amp; $A173, DataRegularSeason20242025!$E$3:$E$1315, AA$1)</f>
        <v>60</v>
      </c>
      <c r="AB173" s="2">
        <f>SUMIFS(DataRegularSeason20242025!$AA$3:$AA$1315,DataRegularSeason20242025!$B$3:$B$1315, "&lt;=" &amp; $A173, DataRegularSeason20242025!$D$3:$D$1315, AB$1)+SUMIFS(DataRegularSeason20242025!$AB$3:$AB$1315,DataRegularSeason20242025!$B$3:$B$1315, "&lt;=" &amp; $A173, DataRegularSeason20242025!$E$3:$E$1315, AB$1)</f>
        <v>66</v>
      </c>
      <c r="AC173" s="2">
        <f>SUMIFS(DataRegularSeason20242025!$AA$3:$AA$1315,DataRegularSeason20242025!$B$3:$B$1315, "&lt;=" &amp; $A173, DataRegularSeason20242025!$D$3:$D$1315, AC$1)+SUMIFS(DataRegularSeason20242025!$AB$3:$AB$1315,DataRegularSeason20242025!$B$3:$B$1315, "&lt;=" &amp; $A173, DataRegularSeason20242025!$E$3:$E$1315, AC$1)</f>
        <v>53</v>
      </c>
      <c r="AD173" s="2">
        <f>SUMIFS(DataRegularSeason20242025!$AA$3:$AA$1315,DataRegularSeason20242025!$B$3:$B$1315, "&lt;=" &amp; $A173, DataRegularSeason20242025!$D$3:$D$1315, AD$1)+SUMIFS(DataRegularSeason20242025!$AB$3:$AB$1315,DataRegularSeason20242025!$B$3:$B$1315, "&lt;=" &amp; $A173, DataRegularSeason20242025!$E$3:$E$1315, AD$1)</f>
        <v>58</v>
      </c>
      <c r="AE173" s="2">
        <f>SUMIFS(DataRegularSeason20242025!$AA$3:$AA$1315,DataRegularSeason20242025!$B$3:$B$1315, "&lt;=" &amp; $A173, DataRegularSeason20242025!$D$3:$D$1315, AE$1)+SUMIFS(DataRegularSeason20242025!$AB$3:$AB$1315,DataRegularSeason20242025!$B$3:$B$1315, "&lt;=" &amp; $A173, DataRegularSeason20242025!$E$3:$E$1315, AE$1)</f>
        <v>68</v>
      </c>
      <c r="AF173" s="2">
        <f>SUMIFS(DataRegularSeason20242025!$AA$3:$AA$1315,DataRegularSeason20242025!$B$3:$B$1315, "&lt;=" &amp; $A173, DataRegularSeason20242025!$D$3:$D$1315, AF$1)+SUMIFS(DataRegularSeason20242025!$AB$3:$AB$1315,DataRegularSeason20242025!$B$3:$B$1315, "&lt;=" &amp; $A173, DataRegularSeason20242025!$E$3:$E$1315, AF$1)</f>
        <v>79</v>
      </c>
      <c r="AG173" s="2">
        <f>SUMIFS(DataRegularSeason20242025!$AA$3:$AA$1315,DataRegularSeason20242025!$B$3:$B$1315, "&lt;=" &amp; $A173, DataRegularSeason20242025!$D$3:$D$1315, AG$1)+SUMIFS(DataRegularSeason20242025!$AB$3:$AB$1315,DataRegularSeason20242025!$B$3:$B$1315, "&lt;=" &amp; $A173, DataRegularSeason20242025!$E$3:$E$1315, AG$1)</f>
        <v>77</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52</v>
      </c>
      <c r="C174" s="2">
        <f>SUMIFS(DataRegularSeason20242025!$AA$3:$AA$1315,DataRegularSeason20242025!$B$3:$B$1315, "&lt;=" &amp; $A174, DataRegularSeason20242025!$D$3:$D$1315, C$1)+SUMIFS(DataRegularSeason20242025!$AB$3:$AB$1315,DataRegularSeason20242025!$B$3:$B$1315, "&lt;=" &amp; $A174, DataRegularSeason20242025!$E$3:$E$1315, C$1)</f>
        <v>60</v>
      </c>
      <c r="D174" s="2">
        <f>SUMIFS(DataRegularSeason20242025!$AA$3:$AA$1315,DataRegularSeason20242025!$B$3:$B$1315, "&lt;=" &amp; $A174, DataRegularSeason20242025!$D$3:$D$1315, D$1)+SUMIFS(DataRegularSeason20242025!$AB$3:$AB$1315,DataRegularSeason20242025!$B$3:$B$1315, "&lt;=" &amp; $A174, DataRegularSeason20242025!$E$3:$E$1315, D$1)</f>
        <v>49</v>
      </c>
      <c r="E174" s="2">
        <f>SUMIFS(DataRegularSeason20242025!$AA$3:$AA$1315,DataRegularSeason20242025!$B$3:$B$1315, "&lt;=" &amp; $A174, DataRegularSeason20242025!$D$3:$D$1315, E$1)+SUMIFS(DataRegularSeason20242025!$AB$3:$AB$1315,DataRegularSeason20242025!$B$3:$B$1315, "&lt;=" &amp; $A174, DataRegularSeason20242025!$E$3:$E$1315, E$1)</f>
        <v>68</v>
      </c>
      <c r="F174" s="2">
        <f>SUMIFS(DataRegularSeason20242025!$AA$3:$AA$1315,DataRegularSeason20242025!$B$3:$B$1315, "&lt;=" &amp; $A174, DataRegularSeason20242025!$D$3:$D$1315, F$1)+SUMIFS(DataRegularSeason20242025!$AB$3:$AB$1315,DataRegularSeason20242025!$B$3:$B$1315, "&lt;=" &amp; $A174, DataRegularSeason20242025!$E$3:$E$1315, F$1)</f>
        <v>59</v>
      </c>
      <c r="G174" s="2">
        <f>SUMIFS(DataRegularSeason20242025!$AA$3:$AA$1315,DataRegularSeason20242025!$B$3:$B$1315, "&lt;=" &amp; $A174, DataRegularSeason20242025!$D$3:$D$1315, G$1)+SUMIFS(DataRegularSeason20242025!$AB$3:$AB$1315,DataRegularSeason20242025!$B$3:$B$1315, "&lt;=" &amp; $A174, DataRegularSeason20242025!$E$3:$E$1315, G$1)</f>
        <v>59</v>
      </c>
      <c r="H174" s="2">
        <f>SUMIFS(DataRegularSeason20242025!$AA$3:$AA$1315,DataRegularSeason20242025!$B$3:$B$1315, "&lt;=" &amp; $A174, DataRegularSeason20242025!$D$3:$D$1315, H$1)+SUMIFS(DataRegularSeason20242025!$AB$3:$AB$1315,DataRegularSeason20242025!$B$3:$B$1315, "&lt;=" &amp; $A174, DataRegularSeason20242025!$E$3:$E$1315, H$1)</f>
        <v>37</v>
      </c>
      <c r="I174" s="2">
        <f>SUMIFS(DataRegularSeason20242025!$AA$3:$AA$1315,DataRegularSeason20242025!$B$3:$B$1315, "&lt;=" &amp; $A174, DataRegularSeason20242025!$D$3:$D$1315, I$1)+SUMIFS(DataRegularSeason20242025!$AB$3:$AB$1315,DataRegularSeason20242025!$B$3:$B$1315, "&lt;=" &amp; $A174, DataRegularSeason20242025!$E$3:$E$1315, I$1)</f>
        <v>64</v>
      </c>
      <c r="J174" s="2">
        <f>SUMIFS(DataRegularSeason20242025!$AA$3:$AA$1315,DataRegularSeason20242025!$B$3:$B$1315, "&lt;=" &amp; $A174, DataRegularSeason20242025!$D$3:$D$1315, J$1)+SUMIFS(DataRegularSeason20242025!$AB$3:$AB$1315,DataRegularSeason20242025!$B$3:$B$1315, "&lt;=" &amp; $A174, DataRegularSeason20242025!$E$3:$E$1315, J$1)</f>
        <v>69</v>
      </c>
      <c r="K174" s="2">
        <f>SUMIFS(DataRegularSeason20242025!$AA$3:$AA$1315,DataRegularSeason20242025!$B$3:$B$1315, "&lt;=" &amp; $A174, DataRegularSeason20242025!$D$3:$D$1315, K$1)+SUMIFS(DataRegularSeason20242025!$AB$3:$AB$1315,DataRegularSeason20242025!$B$3:$B$1315, "&lt;=" &amp; $A174, DataRegularSeason20242025!$E$3:$E$1315, K$1)</f>
        <v>61</v>
      </c>
      <c r="L174" s="2">
        <f>SUMIFS(DataRegularSeason20242025!$AA$3:$AA$1315,DataRegularSeason20242025!$B$3:$B$1315, "&lt;=" &amp; $A174, DataRegularSeason20242025!$D$3:$D$1315, L$1)+SUMIFS(DataRegularSeason20242025!$AB$3:$AB$1315,DataRegularSeason20242025!$B$3:$B$1315, "&lt;=" &amp; $A174, DataRegularSeason20242025!$E$3:$E$1315, L$1)</f>
        <v>70</v>
      </c>
      <c r="M174" s="2">
        <f>SUMIFS(DataRegularSeason20242025!$AA$3:$AA$1315,DataRegularSeason20242025!$B$3:$B$1315, "&lt;=" &amp; $A174, DataRegularSeason20242025!$D$3:$D$1315, M$1)+SUMIFS(DataRegularSeason20242025!$AB$3:$AB$1315,DataRegularSeason20242025!$B$3:$B$1315, "&lt;=" &amp; $A174, DataRegularSeason20242025!$E$3:$E$1315, M$1)</f>
        <v>67</v>
      </c>
      <c r="N174" s="2">
        <f>SUMIFS(DataRegularSeason20242025!$AA$3:$AA$1315,DataRegularSeason20242025!$B$3:$B$1315, "&lt;=" &amp; $A174, DataRegularSeason20242025!$D$3:$D$1315, N$1)+SUMIFS(DataRegularSeason20242025!$AB$3:$AB$1315,DataRegularSeason20242025!$B$3:$B$1315, "&lt;=" &amp; $A174, DataRegularSeason20242025!$E$3:$E$1315, N$1)</f>
        <v>62</v>
      </c>
      <c r="O174" s="2">
        <f>SUMIFS(DataRegularSeason20242025!$AA$3:$AA$1315,DataRegularSeason20242025!$B$3:$B$1315, "&lt;=" &amp; $A174, DataRegularSeason20242025!$D$3:$D$1315, O$1)+SUMIFS(DataRegularSeason20242025!$AB$3:$AB$1315,DataRegularSeason20242025!$B$3:$B$1315, "&lt;=" &amp; $A174, DataRegularSeason20242025!$E$3:$E$1315, O$1)</f>
        <v>66</v>
      </c>
      <c r="P174" s="2">
        <f>SUMIFS(DataRegularSeason20242025!$AA$3:$AA$1315,DataRegularSeason20242025!$B$3:$B$1315, "&lt;=" &amp; $A174, DataRegularSeason20242025!$D$3:$D$1315, P$1)+SUMIFS(DataRegularSeason20242025!$AB$3:$AB$1315,DataRegularSeason20242025!$B$3:$B$1315, "&lt;=" &amp; $A174, DataRegularSeason20242025!$E$3:$E$1315, P$1)</f>
        <v>55</v>
      </c>
      <c r="Q174" s="2">
        <f>SUMIFS(DataRegularSeason20242025!$AA$3:$AA$1315,DataRegularSeason20242025!$B$3:$B$1315, "&lt;=" &amp; $A174, DataRegularSeason20242025!$D$3:$D$1315, Q$1)+SUMIFS(DataRegularSeason20242025!$AB$3:$AB$1315,DataRegularSeason20242025!$B$3:$B$1315, "&lt;=" &amp; $A174, DataRegularSeason20242025!$E$3:$E$1315, Q$1)</f>
        <v>66</v>
      </c>
      <c r="R174" s="2">
        <f>SUMIFS(DataRegularSeason20242025!$AA$3:$AA$1315,DataRegularSeason20242025!$B$3:$B$1315, "&lt;=" &amp; $A174, DataRegularSeason20242025!$D$3:$D$1315, R$1)+SUMIFS(DataRegularSeason20242025!$AB$3:$AB$1315,DataRegularSeason20242025!$B$3:$B$1315, "&lt;=" &amp; $A174, DataRegularSeason20242025!$E$3:$E$1315, R$1)</f>
        <v>43</v>
      </c>
      <c r="S174" s="2">
        <f>SUMIFS(DataRegularSeason20242025!$AA$3:$AA$1315,DataRegularSeason20242025!$B$3:$B$1315, "&lt;=" &amp; $A174, DataRegularSeason20242025!$D$3:$D$1315, S$1)+SUMIFS(DataRegularSeason20242025!$AB$3:$AB$1315,DataRegularSeason20242025!$B$3:$B$1315, "&lt;=" &amp; $A174, DataRegularSeason20242025!$E$3:$E$1315, S$1)</f>
        <v>57</v>
      </c>
      <c r="T174" s="2">
        <f>SUMIFS(DataRegularSeason20242025!$AA$3:$AA$1315,DataRegularSeason20242025!$B$3:$B$1315, "&lt;=" &amp; $A174, DataRegularSeason20242025!$D$3:$D$1315, T$1)+SUMIFS(DataRegularSeason20242025!$AB$3:$AB$1315,DataRegularSeason20242025!$B$3:$B$1315, "&lt;=" &amp; $A174, DataRegularSeason20242025!$E$3:$E$1315, T$1)</f>
        <v>54</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53</v>
      </c>
      <c r="W174" s="2">
        <f>SUMIFS(DataRegularSeason20242025!$AA$3:$AA$1315,DataRegularSeason20242025!$B$3:$B$1315, "&lt;=" &amp; $A174, DataRegularSeason20242025!$D$3:$D$1315, W$1)+SUMIFS(DataRegularSeason20242025!$AB$3:$AB$1315,DataRegularSeason20242025!$B$3:$B$1315, "&lt;=" &amp; $A174, DataRegularSeason20242025!$E$3:$E$1315, W$1)</f>
        <v>53</v>
      </c>
      <c r="X174" s="2">
        <f>SUMIFS(DataRegularSeason20242025!$AA$3:$AA$1315,DataRegularSeason20242025!$B$3:$B$1315, "&lt;=" &amp; $A174, DataRegularSeason20242025!$D$3:$D$1315, X$1)+SUMIFS(DataRegularSeason20242025!$AB$3:$AB$1315,DataRegularSeason20242025!$B$3:$B$1315, "&lt;=" &amp; $A174, DataRegularSeason20242025!$E$3:$E$1315, X$1)</f>
        <v>50</v>
      </c>
      <c r="Y174" s="2">
        <f>SUMIFS(DataRegularSeason20242025!$AA$3:$AA$1315,DataRegularSeason20242025!$B$3:$B$1315, "&lt;=" &amp; $A174, DataRegularSeason20242025!$D$3:$D$1315, Y$1)+SUMIFS(DataRegularSeason20242025!$AB$3:$AB$1315,DataRegularSeason20242025!$B$3:$B$1315, "&lt;=" &amp; $A174, DataRegularSeason20242025!$E$3:$E$1315, Y$1)</f>
        <v>36</v>
      </c>
      <c r="Z174" s="2">
        <f>SUMIFS(DataRegularSeason20242025!$AA$3:$AA$1315,DataRegularSeason20242025!$B$3:$B$1315, "&lt;=" &amp; $A174, DataRegularSeason20242025!$D$3:$D$1315, Z$1)+SUMIFS(DataRegularSeason20242025!$AB$3:$AB$1315,DataRegularSeason20242025!$B$3:$B$1315, "&lt;=" &amp; $A174, DataRegularSeason20242025!$E$3:$E$1315, Z$1)</f>
        <v>53</v>
      </c>
      <c r="AA174" s="2">
        <f>SUMIFS(DataRegularSeason20242025!$AA$3:$AA$1315,DataRegularSeason20242025!$B$3:$B$1315, "&lt;=" &amp; $A174, DataRegularSeason20242025!$D$3:$D$1315, AA$1)+SUMIFS(DataRegularSeason20242025!$AB$3:$AB$1315,DataRegularSeason20242025!$B$3:$B$1315, "&lt;=" &amp; $A174, DataRegularSeason20242025!$E$3:$E$1315, AA$1)</f>
        <v>60</v>
      </c>
      <c r="AB174" s="2">
        <f>SUMIFS(DataRegularSeason20242025!$AA$3:$AA$1315,DataRegularSeason20242025!$B$3:$B$1315, "&lt;=" &amp; $A174, DataRegularSeason20242025!$D$3:$D$1315, AB$1)+SUMIFS(DataRegularSeason20242025!$AB$3:$AB$1315,DataRegularSeason20242025!$B$3:$B$1315, "&lt;=" &amp; $A174, DataRegularSeason20242025!$E$3:$E$1315, AB$1)</f>
        <v>66</v>
      </c>
      <c r="AC174" s="2">
        <f>SUMIFS(DataRegularSeason20242025!$AA$3:$AA$1315,DataRegularSeason20242025!$B$3:$B$1315, "&lt;=" &amp; $A174, DataRegularSeason20242025!$D$3:$D$1315, AC$1)+SUMIFS(DataRegularSeason20242025!$AB$3:$AB$1315,DataRegularSeason20242025!$B$3:$B$1315, "&lt;=" &amp; $A174, DataRegularSeason20242025!$E$3:$E$1315, AC$1)</f>
        <v>53</v>
      </c>
      <c r="AD174" s="2">
        <f>SUMIFS(DataRegularSeason20242025!$AA$3:$AA$1315,DataRegularSeason20242025!$B$3:$B$1315, "&lt;=" &amp; $A174, DataRegularSeason20242025!$D$3:$D$1315, AD$1)+SUMIFS(DataRegularSeason20242025!$AB$3:$AB$1315,DataRegularSeason20242025!$B$3:$B$1315, "&lt;=" &amp; $A174, DataRegularSeason20242025!$E$3:$E$1315, AD$1)</f>
        <v>58</v>
      </c>
      <c r="AE174" s="2">
        <f>SUMIFS(DataRegularSeason20242025!$AA$3:$AA$1315,DataRegularSeason20242025!$B$3:$B$1315, "&lt;=" &amp; $A174, DataRegularSeason20242025!$D$3:$D$1315, AE$1)+SUMIFS(DataRegularSeason20242025!$AB$3:$AB$1315,DataRegularSeason20242025!$B$3:$B$1315, "&lt;=" &amp; $A174, DataRegularSeason20242025!$E$3:$E$1315, AE$1)</f>
        <v>68</v>
      </c>
      <c r="AF174" s="2">
        <f>SUMIFS(DataRegularSeason20242025!$AA$3:$AA$1315,DataRegularSeason20242025!$B$3:$B$1315, "&lt;=" &amp; $A174, DataRegularSeason20242025!$D$3:$D$1315, AF$1)+SUMIFS(DataRegularSeason20242025!$AB$3:$AB$1315,DataRegularSeason20242025!$B$3:$B$1315, "&lt;=" &amp; $A174, DataRegularSeason20242025!$E$3:$E$1315, AF$1)</f>
        <v>79</v>
      </c>
      <c r="AG174" s="2">
        <f>SUMIFS(DataRegularSeason20242025!$AA$3:$AA$1315,DataRegularSeason20242025!$B$3:$B$1315, "&lt;=" &amp; $A174, DataRegularSeason20242025!$D$3:$D$1315, AG$1)+SUMIFS(DataRegularSeason20242025!$AB$3:$AB$1315,DataRegularSeason20242025!$B$3:$B$1315, "&lt;=" &amp; $A174, DataRegularSeason20242025!$E$3:$E$1315, AG$1)</f>
        <v>77</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52</v>
      </c>
      <c r="C175" s="2">
        <f>SUMIFS(DataRegularSeason20242025!$AA$3:$AA$1315,DataRegularSeason20242025!$B$3:$B$1315, "&lt;=" &amp; $A175, DataRegularSeason20242025!$D$3:$D$1315, C$1)+SUMIFS(DataRegularSeason20242025!$AB$3:$AB$1315,DataRegularSeason20242025!$B$3:$B$1315, "&lt;=" &amp; $A175, DataRegularSeason20242025!$E$3:$E$1315, C$1)</f>
        <v>60</v>
      </c>
      <c r="D175" s="2">
        <f>SUMIFS(DataRegularSeason20242025!$AA$3:$AA$1315,DataRegularSeason20242025!$B$3:$B$1315, "&lt;=" &amp; $A175, DataRegularSeason20242025!$D$3:$D$1315, D$1)+SUMIFS(DataRegularSeason20242025!$AB$3:$AB$1315,DataRegularSeason20242025!$B$3:$B$1315, "&lt;=" &amp; $A175, DataRegularSeason20242025!$E$3:$E$1315, D$1)</f>
        <v>49</v>
      </c>
      <c r="E175" s="2">
        <f>SUMIFS(DataRegularSeason20242025!$AA$3:$AA$1315,DataRegularSeason20242025!$B$3:$B$1315, "&lt;=" &amp; $A175, DataRegularSeason20242025!$D$3:$D$1315, E$1)+SUMIFS(DataRegularSeason20242025!$AB$3:$AB$1315,DataRegularSeason20242025!$B$3:$B$1315, "&lt;=" &amp; $A175, DataRegularSeason20242025!$E$3:$E$1315, E$1)</f>
        <v>68</v>
      </c>
      <c r="F175" s="2">
        <f>SUMIFS(DataRegularSeason20242025!$AA$3:$AA$1315,DataRegularSeason20242025!$B$3:$B$1315, "&lt;=" &amp; $A175, DataRegularSeason20242025!$D$3:$D$1315, F$1)+SUMIFS(DataRegularSeason20242025!$AB$3:$AB$1315,DataRegularSeason20242025!$B$3:$B$1315, "&lt;=" &amp; $A175, DataRegularSeason20242025!$E$3:$E$1315, F$1)</f>
        <v>59</v>
      </c>
      <c r="G175" s="2">
        <f>SUMIFS(DataRegularSeason20242025!$AA$3:$AA$1315,DataRegularSeason20242025!$B$3:$B$1315, "&lt;=" &amp; $A175, DataRegularSeason20242025!$D$3:$D$1315, G$1)+SUMIFS(DataRegularSeason20242025!$AB$3:$AB$1315,DataRegularSeason20242025!$B$3:$B$1315, "&lt;=" &amp; $A175, DataRegularSeason20242025!$E$3:$E$1315, G$1)</f>
        <v>59</v>
      </c>
      <c r="H175" s="2">
        <f>SUMIFS(DataRegularSeason20242025!$AA$3:$AA$1315,DataRegularSeason20242025!$B$3:$B$1315, "&lt;=" &amp; $A175, DataRegularSeason20242025!$D$3:$D$1315, H$1)+SUMIFS(DataRegularSeason20242025!$AB$3:$AB$1315,DataRegularSeason20242025!$B$3:$B$1315, "&lt;=" &amp; $A175, DataRegularSeason20242025!$E$3:$E$1315, H$1)</f>
        <v>37</v>
      </c>
      <c r="I175" s="2">
        <f>SUMIFS(DataRegularSeason20242025!$AA$3:$AA$1315,DataRegularSeason20242025!$B$3:$B$1315, "&lt;=" &amp; $A175, DataRegularSeason20242025!$D$3:$D$1315, I$1)+SUMIFS(DataRegularSeason20242025!$AB$3:$AB$1315,DataRegularSeason20242025!$B$3:$B$1315, "&lt;=" &amp; $A175, DataRegularSeason20242025!$E$3:$E$1315, I$1)</f>
        <v>64</v>
      </c>
      <c r="J175" s="2">
        <f>SUMIFS(DataRegularSeason20242025!$AA$3:$AA$1315,DataRegularSeason20242025!$B$3:$B$1315, "&lt;=" &amp; $A175, DataRegularSeason20242025!$D$3:$D$1315, J$1)+SUMIFS(DataRegularSeason20242025!$AB$3:$AB$1315,DataRegularSeason20242025!$B$3:$B$1315, "&lt;=" &amp; $A175, DataRegularSeason20242025!$E$3:$E$1315, J$1)</f>
        <v>69</v>
      </c>
      <c r="K175" s="2">
        <f>SUMIFS(DataRegularSeason20242025!$AA$3:$AA$1315,DataRegularSeason20242025!$B$3:$B$1315, "&lt;=" &amp; $A175, DataRegularSeason20242025!$D$3:$D$1315, K$1)+SUMIFS(DataRegularSeason20242025!$AB$3:$AB$1315,DataRegularSeason20242025!$B$3:$B$1315, "&lt;=" &amp; $A175, DataRegularSeason20242025!$E$3:$E$1315, K$1)</f>
        <v>61</v>
      </c>
      <c r="L175" s="2">
        <f>SUMIFS(DataRegularSeason20242025!$AA$3:$AA$1315,DataRegularSeason20242025!$B$3:$B$1315, "&lt;=" &amp; $A175, DataRegularSeason20242025!$D$3:$D$1315, L$1)+SUMIFS(DataRegularSeason20242025!$AB$3:$AB$1315,DataRegularSeason20242025!$B$3:$B$1315, "&lt;=" &amp; $A175, DataRegularSeason20242025!$E$3:$E$1315, L$1)</f>
        <v>70</v>
      </c>
      <c r="M175" s="2">
        <f>SUMIFS(DataRegularSeason20242025!$AA$3:$AA$1315,DataRegularSeason20242025!$B$3:$B$1315, "&lt;=" &amp; $A175, DataRegularSeason20242025!$D$3:$D$1315, M$1)+SUMIFS(DataRegularSeason20242025!$AB$3:$AB$1315,DataRegularSeason20242025!$B$3:$B$1315, "&lt;=" &amp; $A175, DataRegularSeason20242025!$E$3:$E$1315, M$1)</f>
        <v>67</v>
      </c>
      <c r="N175" s="2">
        <f>SUMIFS(DataRegularSeason20242025!$AA$3:$AA$1315,DataRegularSeason20242025!$B$3:$B$1315, "&lt;=" &amp; $A175, DataRegularSeason20242025!$D$3:$D$1315, N$1)+SUMIFS(DataRegularSeason20242025!$AB$3:$AB$1315,DataRegularSeason20242025!$B$3:$B$1315, "&lt;=" &amp; $A175, DataRegularSeason20242025!$E$3:$E$1315, N$1)</f>
        <v>62</v>
      </c>
      <c r="O175" s="2">
        <f>SUMIFS(DataRegularSeason20242025!$AA$3:$AA$1315,DataRegularSeason20242025!$B$3:$B$1315, "&lt;=" &amp; $A175, DataRegularSeason20242025!$D$3:$D$1315, O$1)+SUMIFS(DataRegularSeason20242025!$AB$3:$AB$1315,DataRegularSeason20242025!$B$3:$B$1315, "&lt;=" &amp; $A175, DataRegularSeason20242025!$E$3:$E$1315, O$1)</f>
        <v>66</v>
      </c>
      <c r="P175" s="2">
        <f>SUMIFS(DataRegularSeason20242025!$AA$3:$AA$1315,DataRegularSeason20242025!$B$3:$B$1315, "&lt;=" &amp; $A175, DataRegularSeason20242025!$D$3:$D$1315, P$1)+SUMIFS(DataRegularSeason20242025!$AB$3:$AB$1315,DataRegularSeason20242025!$B$3:$B$1315, "&lt;=" &amp; $A175, DataRegularSeason20242025!$E$3:$E$1315, P$1)</f>
        <v>55</v>
      </c>
      <c r="Q175" s="2">
        <f>SUMIFS(DataRegularSeason20242025!$AA$3:$AA$1315,DataRegularSeason20242025!$B$3:$B$1315, "&lt;=" &amp; $A175, DataRegularSeason20242025!$D$3:$D$1315, Q$1)+SUMIFS(DataRegularSeason20242025!$AB$3:$AB$1315,DataRegularSeason20242025!$B$3:$B$1315, "&lt;=" &amp; $A175, DataRegularSeason20242025!$E$3:$E$1315, Q$1)</f>
        <v>66</v>
      </c>
      <c r="R175" s="2">
        <f>SUMIFS(DataRegularSeason20242025!$AA$3:$AA$1315,DataRegularSeason20242025!$B$3:$B$1315, "&lt;=" &amp; $A175, DataRegularSeason20242025!$D$3:$D$1315, R$1)+SUMIFS(DataRegularSeason20242025!$AB$3:$AB$1315,DataRegularSeason20242025!$B$3:$B$1315, "&lt;=" &amp; $A175, DataRegularSeason20242025!$E$3:$E$1315, R$1)</f>
        <v>43</v>
      </c>
      <c r="S175" s="2">
        <f>SUMIFS(DataRegularSeason20242025!$AA$3:$AA$1315,DataRegularSeason20242025!$B$3:$B$1315, "&lt;=" &amp; $A175, DataRegularSeason20242025!$D$3:$D$1315, S$1)+SUMIFS(DataRegularSeason20242025!$AB$3:$AB$1315,DataRegularSeason20242025!$B$3:$B$1315, "&lt;=" &amp; $A175, DataRegularSeason20242025!$E$3:$E$1315, S$1)</f>
        <v>57</v>
      </c>
      <c r="T175" s="2">
        <f>SUMIFS(DataRegularSeason20242025!$AA$3:$AA$1315,DataRegularSeason20242025!$B$3:$B$1315, "&lt;=" &amp; $A175, DataRegularSeason20242025!$D$3:$D$1315, T$1)+SUMIFS(DataRegularSeason20242025!$AB$3:$AB$1315,DataRegularSeason20242025!$B$3:$B$1315, "&lt;=" &amp; $A175, DataRegularSeason20242025!$E$3:$E$1315, T$1)</f>
        <v>54</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53</v>
      </c>
      <c r="W175" s="2">
        <f>SUMIFS(DataRegularSeason20242025!$AA$3:$AA$1315,DataRegularSeason20242025!$B$3:$B$1315, "&lt;=" &amp; $A175, DataRegularSeason20242025!$D$3:$D$1315, W$1)+SUMIFS(DataRegularSeason20242025!$AB$3:$AB$1315,DataRegularSeason20242025!$B$3:$B$1315, "&lt;=" &amp; $A175, DataRegularSeason20242025!$E$3:$E$1315, W$1)</f>
        <v>53</v>
      </c>
      <c r="X175" s="2">
        <f>SUMIFS(DataRegularSeason20242025!$AA$3:$AA$1315,DataRegularSeason20242025!$B$3:$B$1315, "&lt;=" &amp; $A175, DataRegularSeason20242025!$D$3:$D$1315, X$1)+SUMIFS(DataRegularSeason20242025!$AB$3:$AB$1315,DataRegularSeason20242025!$B$3:$B$1315, "&lt;=" &amp; $A175, DataRegularSeason20242025!$E$3:$E$1315, X$1)</f>
        <v>50</v>
      </c>
      <c r="Y175" s="2">
        <f>SUMIFS(DataRegularSeason20242025!$AA$3:$AA$1315,DataRegularSeason20242025!$B$3:$B$1315, "&lt;=" &amp; $A175, DataRegularSeason20242025!$D$3:$D$1315, Y$1)+SUMIFS(DataRegularSeason20242025!$AB$3:$AB$1315,DataRegularSeason20242025!$B$3:$B$1315, "&lt;=" &amp; $A175, DataRegularSeason20242025!$E$3:$E$1315, Y$1)</f>
        <v>36</v>
      </c>
      <c r="Z175" s="2">
        <f>SUMIFS(DataRegularSeason20242025!$AA$3:$AA$1315,DataRegularSeason20242025!$B$3:$B$1315, "&lt;=" &amp; $A175, DataRegularSeason20242025!$D$3:$D$1315, Z$1)+SUMIFS(DataRegularSeason20242025!$AB$3:$AB$1315,DataRegularSeason20242025!$B$3:$B$1315, "&lt;=" &amp; $A175, DataRegularSeason20242025!$E$3:$E$1315, Z$1)</f>
        <v>53</v>
      </c>
      <c r="AA175" s="2">
        <f>SUMIFS(DataRegularSeason20242025!$AA$3:$AA$1315,DataRegularSeason20242025!$B$3:$B$1315, "&lt;=" &amp; $A175, DataRegularSeason20242025!$D$3:$D$1315, AA$1)+SUMIFS(DataRegularSeason20242025!$AB$3:$AB$1315,DataRegularSeason20242025!$B$3:$B$1315, "&lt;=" &amp; $A175, DataRegularSeason20242025!$E$3:$E$1315, AA$1)</f>
        <v>60</v>
      </c>
      <c r="AB175" s="2">
        <f>SUMIFS(DataRegularSeason20242025!$AA$3:$AA$1315,DataRegularSeason20242025!$B$3:$B$1315, "&lt;=" &amp; $A175, DataRegularSeason20242025!$D$3:$D$1315, AB$1)+SUMIFS(DataRegularSeason20242025!$AB$3:$AB$1315,DataRegularSeason20242025!$B$3:$B$1315, "&lt;=" &amp; $A175, DataRegularSeason20242025!$E$3:$E$1315, AB$1)</f>
        <v>66</v>
      </c>
      <c r="AC175" s="2">
        <f>SUMIFS(DataRegularSeason20242025!$AA$3:$AA$1315,DataRegularSeason20242025!$B$3:$B$1315, "&lt;=" &amp; $A175, DataRegularSeason20242025!$D$3:$D$1315, AC$1)+SUMIFS(DataRegularSeason20242025!$AB$3:$AB$1315,DataRegularSeason20242025!$B$3:$B$1315, "&lt;=" &amp; $A175, DataRegularSeason20242025!$E$3:$E$1315, AC$1)</f>
        <v>53</v>
      </c>
      <c r="AD175" s="2">
        <f>SUMIFS(DataRegularSeason20242025!$AA$3:$AA$1315,DataRegularSeason20242025!$B$3:$B$1315, "&lt;=" &amp; $A175, DataRegularSeason20242025!$D$3:$D$1315, AD$1)+SUMIFS(DataRegularSeason20242025!$AB$3:$AB$1315,DataRegularSeason20242025!$B$3:$B$1315, "&lt;=" &amp; $A175, DataRegularSeason20242025!$E$3:$E$1315, AD$1)</f>
        <v>58</v>
      </c>
      <c r="AE175" s="2">
        <f>SUMIFS(DataRegularSeason20242025!$AA$3:$AA$1315,DataRegularSeason20242025!$B$3:$B$1315, "&lt;=" &amp; $A175, DataRegularSeason20242025!$D$3:$D$1315, AE$1)+SUMIFS(DataRegularSeason20242025!$AB$3:$AB$1315,DataRegularSeason20242025!$B$3:$B$1315, "&lt;=" &amp; $A175, DataRegularSeason20242025!$E$3:$E$1315, AE$1)</f>
        <v>68</v>
      </c>
      <c r="AF175" s="2">
        <f>SUMIFS(DataRegularSeason20242025!$AA$3:$AA$1315,DataRegularSeason20242025!$B$3:$B$1315, "&lt;=" &amp; $A175, DataRegularSeason20242025!$D$3:$D$1315, AF$1)+SUMIFS(DataRegularSeason20242025!$AB$3:$AB$1315,DataRegularSeason20242025!$B$3:$B$1315, "&lt;=" &amp; $A175, DataRegularSeason20242025!$E$3:$E$1315, AF$1)</f>
        <v>79</v>
      </c>
      <c r="AG175" s="2">
        <f>SUMIFS(DataRegularSeason20242025!$AA$3:$AA$1315,DataRegularSeason20242025!$B$3:$B$1315, "&lt;=" &amp; $A175, DataRegularSeason20242025!$D$3:$D$1315, AG$1)+SUMIFS(DataRegularSeason20242025!$AB$3:$AB$1315,DataRegularSeason20242025!$B$3:$B$1315, "&lt;=" &amp; $A175, DataRegularSeason20242025!$E$3:$E$1315, AG$1)</f>
        <v>77</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52</v>
      </c>
      <c r="C176" s="2">
        <f>SUMIFS(DataRegularSeason20242025!$AA$3:$AA$1315,DataRegularSeason20242025!$B$3:$B$1315, "&lt;=" &amp; $A176, DataRegularSeason20242025!$D$3:$D$1315, C$1)+SUMIFS(DataRegularSeason20242025!$AB$3:$AB$1315,DataRegularSeason20242025!$B$3:$B$1315, "&lt;=" &amp; $A176, DataRegularSeason20242025!$E$3:$E$1315, C$1)</f>
        <v>60</v>
      </c>
      <c r="D176" s="2">
        <f>SUMIFS(DataRegularSeason20242025!$AA$3:$AA$1315,DataRegularSeason20242025!$B$3:$B$1315, "&lt;=" &amp; $A176, DataRegularSeason20242025!$D$3:$D$1315, D$1)+SUMIFS(DataRegularSeason20242025!$AB$3:$AB$1315,DataRegularSeason20242025!$B$3:$B$1315, "&lt;=" &amp; $A176, DataRegularSeason20242025!$E$3:$E$1315, D$1)</f>
        <v>49</v>
      </c>
      <c r="E176" s="2">
        <f>SUMIFS(DataRegularSeason20242025!$AA$3:$AA$1315,DataRegularSeason20242025!$B$3:$B$1315, "&lt;=" &amp; $A176, DataRegularSeason20242025!$D$3:$D$1315, E$1)+SUMIFS(DataRegularSeason20242025!$AB$3:$AB$1315,DataRegularSeason20242025!$B$3:$B$1315, "&lt;=" &amp; $A176, DataRegularSeason20242025!$E$3:$E$1315, E$1)</f>
        <v>68</v>
      </c>
      <c r="F176" s="2">
        <f>SUMIFS(DataRegularSeason20242025!$AA$3:$AA$1315,DataRegularSeason20242025!$B$3:$B$1315, "&lt;=" &amp; $A176, DataRegularSeason20242025!$D$3:$D$1315, F$1)+SUMIFS(DataRegularSeason20242025!$AB$3:$AB$1315,DataRegularSeason20242025!$B$3:$B$1315, "&lt;=" &amp; $A176, DataRegularSeason20242025!$E$3:$E$1315, F$1)</f>
        <v>59</v>
      </c>
      <c r="G176" s="2">
        <f>SUMIFS(DataRegularSeason20242025!$AA$3:$AA$1315,DataRegularSeason20242025!$B$3:$B$1315, "&lt;=" &amp; $A176, DataRegularSeason20242025!$D$3:$D$1315, G$1)+SUMIFS(DataRegularSeason20242025!$AB$3:$AB$1315,DataRegularSeason20242025!$B$3:$B$1315, "&lt;=" &amp; $A176, DataRegularSeason20242025!$E$3:$E$1315, G$1)</f>
        <v>59</v>
      </c>
      <c r="H176" s="2">
        <f>SUMIFS(DataRegularSeason20242025!$AA$3:$AA$1315,DataRegularSeason20242025!$B$3:$B$1315, "&lt;=" &amp; $A176, DataRegularSeason20242025!$D$3:$D$1315, H$1)+SUMIFS(DataRegularSeason20242025!$AB$3:$AB$1315,DataRegularSeason20242025!$B$3:$B$1315, "&lt;=" &amp; $A176, DataRegularSeason20242025!$E$3:$E$1315, H$1)</f>
        <v>37</v>
      </c>
      <c r="I176" s="2">
        <f>SUMIFS(DataRegularSeason20242025!$AA$3:$AA$1315,DataRegularSeason20242025!$B$3:$B$1315, "&lt;=" &amp; $A176, DataRegularSeason20242025!$D$3:$D$1315, I$1)+SUMIFS(DataRegularSeason20242025!$AB$3:$AB$1315,DataRegularSeason20242025!$B$3:$B$1315, "&lt;=" &amp; $A176, DataRegularSeason20242025!$E$3:$E$1315, I$1)</f>
        <v>64</v>
      </c>
      <c r="J176" s="2">
        <f>SUMIFS(DataRegularSeason20242025!$AA$3:$AA$1315,DataRegularSeason20242025!$B$3:$B$1315, "&lt;=" &amp; $A176, DataRegularSeason20242025!$D$3:$D$1315, J$1)+SUMIFS(DataRegularSeason20242025!$AB$3:$AB$1315,DataRegularSeason20242025!$B$3:$B$1315, "&lt;=" &amp; $A176, DataRegularSeason20242025!$E$3:$E$1315, J$1)</f>
        <v>69</v>
      </c>
      <c r="K176" s="2">
        <f>SUMIFS(DataRegularSeason20242025!$AA$3:$AA$1315,DataRegularSeason20242025!$B$3:$B$1315, "&lt;=" &amp; $A176, DataRegularSeason20242025!$D$3:$D$1315, K$1)+SUMIFS(DataRegularSeason20242025!$AB$3:$AB$1315,DataRegularSeason20242025!$B$3:$B$1315, "&lt;=" &amp; $A176, DataRegularSeason20242025!$E$3:$E$1315, K$1)</f>
        <v>61</v>
      </c>
      <c r="L176" s="2">
        <f>SUMIFS(DataRegularSeason20242025!$AA$3:$AA$1315,DataRegularSeason20242025!$B$3:$B$1315, "&lt;=" &amp; $A176, DataRegularSeason20242025!$D$3:$D$1315, L$1)+SUMIFS(DataRegularSeason20242025!$AB$3:$AB$1315,DataRegularSeason20242025!$B$3:$B$1315, "&lt;=" &amp; $A176, DataRegularSeason20242025!$E$3:$E$1315, L$1)</f>
        <v>70</v>
      </c>
      <c r="M176" s="2">
        <f>SUMIFS(DataRegularSeason20242025!$AA$3:$AA$1315,DataRegularSeason20242025!$B$3:$B$1315, "&lt;=" &amp; $A176, DataRegularSeason20242025!$D$3:$D$1315, M$1)+SUMIFS(DataRegularSeason20242025!$AB$3:$AB$1315,DataRegularSeason20242025!$B$3:$B$1315, "&lt;=" &amp; $A176, DataRegularSeason20242025!$E$3:$E$1315, M$1)</f>
        <v>67</v>
      </c>
      <c r="N176" s="2">
        <f>SUMIFS(DataRegularSeason20242025!$AA$3:$AA$1315,DataRegularSeason20242025!$B$3:$B$1315, "&lt;=" &amp; $A176, DataRegularSeason20242025!$D$3:$D$1315, N$1)+SUMIFS(DataRegularSeason20242025!$AB$3:$AB$1315,DataRegularSeason20242025!$B$3:$B$1315, "&lt;=" &amp; $A176, DataRegularSeason20242025!$E$3:$E$1315, N$1)</f>
        <v>62</v>
      </c>
      <c r="O176" s="2">
        <f>SUMIFS(DataRegularSeason20242025!$AA$3:$AA$1315,DataRegularSeason20242025!$B$3:$B$1315, "&lt;=" &amp; $A176, DataRegularSeason20242025!$D$3:$D$1315, O$1)+SUMIFS(DataRegularSeason20242025!$AB$3:$AB$1315,DataRegularSeason20242025!$B$3:$B$1315, "&lt;=" &amp; $A176, DataRegularSeason20242025!$E$3:$E$1315, O$1)</f>
        <v>66</v>
      </c>
      <c r="P176" s="2">
        <f>SUMIFS(DataRegularSeason20242025!$AA$3:$AA$1315,DataRegularSeason20242025!$B$3:$B$1315, "&lt;=" &amp; $A176, DataRegularSeason20242025!$D$3:$D$1315, P$1)+SUMIFS(DataRegularSeason20242025!$AB$3:$AB$1315,DataRegularSeason20242025!$B$3:$B$1315, "&lt;=" &amp; $A176, DataRegularSeason20242025!$E$3:$E$1315, P$1)</f>
        <v>55</v>
      </c>
      <c r="Q176" s="2">
        <f>SUMIFS(DataRegularSeason20242025!$AA$3:$AA$1315,DataRegularSeason20242025!$B$3:$B$1315, "&lt;=" &amp; $A176, DataRegularSeason20242025!$D$3:$D$1315, Q$1)+SUMIFS(DataRegularSeason20242025!$AB$3:$AB$1315,DataRegularSeason20242025!$B$3:$B$1315, "&lt;=" &amp; $A176, DataRegularSeason20242025!$E$3:$E$1315, Q$1)</f>
        <v>66</v>
      </c>
      <c r="R176" s="2">
        <f>SUMIFS(DataRegularSeason20242025!$AA$3:$AA$1315,DataRegularSeason20242025!$B$3:$B$1315, "&lt;=" &amp; $A176, DataRegularSeason20242025!$D$3:$D$1315, R$1)+SUMIFS(DataRegularSeason20242025!$AB$3:$AB$1315,DataRegularSeason20242025!$B$3:$B$1315, "&lt;=" &amp; $A176, DataRegularSeason20242025!$E$3:$E$1315, R$1)</f>
        <v>43</v>
      </c>
      <c r="S176" s="2">
        <f>SUMIFS(DataRegularSeason20242025!$AA$3:$AA$1315,DataRegularSeason20242025!$B$3:$B$1315, "&lt;=" &amp; $A176, DataRegularSeason20242025!$D$3:$D$1315, S$1)+SUMIFS(DataRegularSeason20242025!$AB$3:$AB$1315,DataRegularSeason20242025!$B$3:$B$1315, "&lt;=" &amp; $A176, DataRegularSeason20242025!$E$3:$E$1315, S$1)</f>
        <v>57</v>
      </c>
      <c r="T176" s="2">
        <f>SUMIFS(DataRegularSeason20242025!$AA$3:$AA$1315,DataRegularSeason20242025!$B$3:$B$1315, "&lt;=" &amp; $A176, DataRegularSeason20242025!$D$3:$D$1315, T$1)+SUMIFS(DataRegularSeason20242025!$AB$3:$AB$1315,DataRegularSeason20242025!$B$3:$B$1315, "&lt;=" &amp; $A176, DataRegularSeason20242025!$E$3:$E$1315, T$1)</f>
        <v>54</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53</v>
      </c>
      <c r="W176" s="2">
        <f>SUMIFS(DataRegularSeason20242025!$AA$3:$AA$1315,DataRegularSeason20242025!$B$3:$B$1315, "&lt;=" &amp; $A176, DataRegularSeason20242025!$D$3:$D$1315, W$1)+SUMIFS(DataRegularSeason20242025!$AB$3:$AB$1315,DataRegularSeason20242025!$B$3:$B$1315, "&lt;=" &amp; $A176, DataRegularSeason20242025!$E$3:$E$1315, W$1)</f>
        <v>53</v>
      </c>
      <c r="X176" s="2">
        <f>SUMIFS(DataRegularSeason20242025!$AA$3:$AA$1315,DataRegularSeason20242025!$B$3:$B$1315, "&lt;=" &amp; $A176, DataRegularSeason20242025!$D$3:$D$1315, X$1)+SUMIFS(DataRegularSeason20242025!$AB$3:$AB$1315,DataRegularSeason20242025!$B$3:$B$1315, "&lt;=" &amp; $A176, DataRegularSeason20242025!$E$3:$E$1315, X$1)</f>
        <v>50</v>
      </c>
      <c r="Y176" s="2">
        <f>SUMIFS(DataRegularSeason20242025!$AA$3:$AA$1315,DataRegularSeason20242025!$B$3:$B$1315, "&lt;=" &amp; $A176, DataRegularSeason20242025!$D$3:$D$1315, Y$1)+SUMIFS(DataRegularSeason20242025!$AB$3:$AB$1315,DataRegularSeason20242025!$B$3:$B$1315, "&lt;=" &amp; $A176, DataRegularSeason20242025!$E$3:$E$1315, Y$1)</f>
        <v>36</v>
      </c>
      <c r="Z176" s="2">
        <f>SUMIFS(DataRegularSeason20242025!$AA$3:$AA$1315,DataRegularSeason20242025!$B$3:$B$1315, "&lt;=" &amp; $A176, DataRegularSeason20242025!$D$3:$D$1315, Z$1)+SUMIFS(DataRegularSeason20242025!$AB$3:$AB$1315,DataRegularSeason20242025!$B$3:$B$1315, "&lt;=" &amp; $A176, DataRegularSeason20242025!$E$3:$E$1315, Z$1)</f>
        <v>53</v>
      </c>
      <c r="AA176" s="2">
        <f>SUMIFS(DataRegularSeason20242025!$AA$3:$AA$1315,DataRegularSeason20242025!$B$3:$B$1315, "&lt;=" &amp; $A176, DataRegularSeason20242025!$D$3:$D$1315, AA$1)+SUMIFS(DataRegularSeason20242025!$AB$3:$AB$1315,DataRegularSeason20242025!$B$3:$B$1315, "&lt;=" &amp; $A176, DataRegularSeason20242025!$E$3:$E$1315, AA$1)</f>
        <v>60</v>
      </c>
      <c r="AB176" s="2">
        <f>SUMIFS(DataRegularSeason20242025!$AA$3:$AA$1315,DataRegularSeason20242025!$B$3:$B$1315, "&lt;=" &amp; $A176, DataRegularSeason20242025!$D$3:$D$1315, AB$1)+SUMIFS(DataRegularSeason20242025!$AB$3:$AB$1315,DataRegularSeason20242025!$B$3:$B$1315, "&lt;=" &amp; $A176, DataRegularSeason20242025!$E$3:$E$1315, AB$1)</f>
        <v>66</v>
      </c>
      <c r="AC176" s="2">
        <f>SUMIFS(DataRegularSeason20242025!$AA$3:$AA$1315,DataRegularSeason20242025!$B$3:$B$1315, "&lt;=" &amp; $A176, DataRegularSeason20242025!$D$3:$D$1315, AC$1)+SUMIFS(DataRegularSeason20242025!$AB$3:$AB$1315,DataRegularSeason20242025!$B$3:$B$1315, "&lt;=" &amp; $A176, DataRegularSeason20242025!$E$3:$E$1315, AC$1)</f>
        <v>53</v>
      </c>
      <c r="AD176" s="2">
        <f>SUMIFS(DataRegularSeason20242025!$AA$3:$AA$1315,DataRegularSeason20242025!$B$3:$B$1315, "&lt;=" &amp; $A176, DataRegularSeason20242025!$D$3:$D$1315, AD$1)+SUMIFS(DataRegularSeason20242025!$AB$3:$AB$1315,DataRegularSeason20242025!$B$3:$B$1315, "&lt;=" &amp; $A176, DataRegularSeason20242025!$E$3:$E$1315, AD$1)</f>
        <v>58</v>
      </c>
      <c r="AE176" s="2">
        <f>SUMIFS(DataRegularSeason20242025!$AA$3:$AA$1315,DataRegularSeason20242025!$B$3:$B$1315, "&lt;=" &amp; $A176, DataRegularSeason20242025!$D$3:$D$1315, AE$1)+SUMIFS(DataRegularSeason20242025!$AB$3:$AB$1315,DataRegularSeason20242025!$B$3:$B$1315, "&lt;=" &amp; $A176, DataRegularSeason20242025!$E$3:$E$1315, AE$1)</f>
        <v>68</v>
      </c>
      <c r="AF176" s="2">
        <f>SUMIFS(DataRegularSeason20242025!$AA$3:$AA$1315,DataRegularSeason20242025!$B$3:$B$1315, "&lt;=" &amp; $A176, DataRegularSeason20242025!$D$3:$D$1315, AF$1)+SUMIFS(DataRegularSeason20242025!$AB$3:$AB$1315,DataRegularSeason20242025!$B$3:$B$1315, "&lt;=" &amp; $A176, DataRegularSeason20242025!$E$3:$E$1315, AF$1)</f>
        <v>79</v>
      </c>
      <c r="AG176" s="2">
        <f>SUMIFS(DataRegularSeason20242025!$AA$3:$AA$1315,DataRegularSeason20242025!$B$3:$B$1315, "&lt;=" &amp; $A176, DataRegularSeason20242025!$D$3:$D$1315, AG$1)+SUMIFS(DataRegularSeason20242025!$AB$3:$AB$1315,DataRegularSeason20242025!$B$3:$B$1315, "&lt;=" &amp; $A176, DataRegularSeason20242025!$E$3:$E$1315, AG$1)</f>
        <v>77</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52</v>
      </c>
      <c r="C177" s="2">
        <f>SUMIFS(DataRegularSeason20242025!$AA$3:$AA$1315,DataRegularSeason20242025!$B$3:$B$1315, "&lt;=" &amp; $A177, DataRegularSeason20242025!$D$3:$D$1315, C$1)+SUMIFS(DataRegularSeason20242025!$AB$3:$AB$1315,DataRegularSeason20242025!$B$3:$B$1315, "&lt;=" &amp; $A177, DataRegularSeason20242025!$E$3:$E$1315, C$1)</f>
        <v>60</v>
      </c>
      <c r="D177" s="2">
        <f>SUMIFS(DataRegularSeason20242025!$AA$3:$AA$1315,DataRegularSeason20242025!$B$3:$B$1315, "&lt;=" &amp; $A177, DataRegularSeason20242025!$D$3:$D$1315, D$1)+SUMIFS(DataRegularSeason20242025!$AB$3:$AB$1315,DataRegularSeason20242025!$B$3:$B$1315, "&lt;=" &amp; $A177, DataRegularSeason20242025!$E$3:$E$1315, D$1)</f>
        <v>49</v>
      </c>
      <c r="E177" s="2">
        <f>SUMIFS(DataRegularSeason20242025!$AA$3:$AA$1315,DataRegularSeason20242025!$B$3:$B$1315, "&lt;=" &amp; $A177, DataRegularSeason20242025!$D$3:$D$1315, E$1)+SUMIFS(DataRegularSeason20242025!$AB$3:$AB$1315,DataRegularSeason20242025!$B$3:$B$1315, "&lt;=" &amp; $A177, DataRegularSeason20242025!$E$3:$E$1315, E$1)</f>
        <v>68</v>
      </c>
      <c r="F177" s="2">
        <f>SUMIFS(DataRegularSeason20242025!$AA$3:$AA$1315,DataRegularSeason20242025!$B$3:$B$1315, "&lt;=" &amp; $A177, DataRegularSeason20242025!$D$3:$D$1315, F$1)+SUMIFS(DataRegularSeason20242025!$AB$3:$AB$1315,DataRegularSeason20242025!$B$3:$B$1315, "&lt;=" &amp; $A177, DataRegularSeason20242025!$E$3:$E$1315, F$1)</f>
        <v>59</v>
      </c>
      <c r="G177" s="2">
        <f>SUMIFS(DataRegularSeason20242025!$AA$3:$AA$1315,DataRegularSeason20242025!$B$3:$B$1315, "&lt;=" &amp; $A177, DataRegularSeason20242025!$D$3:$D$1315, G$1)+SUMIFS(DataRegularSeason20242025!$AB$3:$AB$1315,DataRegularSeason20242025!$B$3:$B$1315, "&lt;=" &amp; $A177, DataRegularSeason20242025!$E$3:$E$1315, G$1)</f>
        <v>59</v>
      </c>
      <c r="H177" s="2">
        <f>SUMIFS(DataRegularSeason20242025!$AA$3:$AA$1315,DataRegularSeason20242025!$B$3:$B$1315, "&lt;=" &amp; $A177, DataRegularSeason20242025!$D$3:$D$1315, H$1)+SUMIFS(DataRegularSeason20242025!$AB$3:$AB$1315,DataRegularSeason20242025!$B$3:$B$1315, "&lt;=" &amp; $A177, DataRegularSeason20242025!$E$3:$E$1315, H$1)</f>
        <v>37</v>
      </c>
      <c r="I177" s="2">
        <f>SUMIFS(DataRegularSeason20242025!$AA$3:$AA$1315,DataRegularSeason20242025!$B$3:$B$1315, "&lt;=" &amp; $A177, DataRegularSeason20242025!$D$3:$D$1315, I$1)+SUMIFS(DataRegularSeason20242025!$AB$3:$AB$1315,DataRegularSeason20242025!$B$3:$B$1315, "&lt;=" &amp; $A177, DataRegularSeason20242025!$E$3:$E$1315, I$1)</f>
        <v>64</v>
      </c>
      <c r="J177" s="2">
        <f>SUMIFS(DataRegularSeason20242025!$AA$3:$AA$1315,DataRegularSeason20242025!$B$3:$B$1315, "&lt;=" &amp; $A177, DataRegularSeason20242025!$D$3:$D$1315, J$1)+SUMIFS(DataRegularSeason20242025!$AB$3:$AB$1315,DataRegularSeason20242025!$B$3:$B$1315, "&lt;=" &amp; $A177, DataRegularSeason20242025!$E$3:$E$1315, J$1)</f>
        <v>69</v>
      </c>
      <c r="K177" s="2">
        <f>SUMIFS(DataRegularSeason20242025!$AA$3:$AA$1315,DataRegularSeason20242025!$B$3:$B$1315, "&lt;=" &amp; $A177, DataRegularSeason20242025!$D$3:$D$1315, K$1)+SUMIFS(DataRegularSeason20242025!$AB$3:$AB$1315,DataRegularSeason20242025!$B$3:$B$1315, "&lt;=" &amp; $A177, DataRegularSeason20242025!$E$3:$E$1315, K$1)</f>
        <v>61</v>
      </c>
      <c r="L177" s="2">
        <f>SUMIFS(DataRegularSeason20242025!$AA$3:$AA$1315,DataRegularSeason20242025!$B$3:$B$1315, "&lt;=" &amp; $A177, DataRegularSeason20242025!$D$3:$D$1315, L$1)+SUMIFS(DataRegularSeason20242025!$AB$3:$AB$1315,DataRegularSeason20242025!$B$3:$B$1315, "&lt;=" &amp; $A177, DataRegularSeason20242025!$E$3:$E$1315, L$1)</f>
        <v>70</v>
      </c>
      <c r="M177" s="2">
        <f>SUMIFS(DataRegularSeason20242025!$AA$3:$AA$1315,DataRegularSeason20242025!$B$3:$B$1315, "&lt;=" &amp; $A177, DataRegularSeason20242025!$D$3:$D$1315, M$1)+SUMIFS(DataRegularSeason20242025!$AB$3:$AB$1315,DataRegularSeason20242025!$B$3:$B$1315, "&lt;=" &amp; $A177, DataRegularSeason20242025!$E$3:$E$1315, M$1)</f>
        <v>67</v>
      </c>
      <c r="N177" s="2">
        <f>SUMIFS(DataRegularSeason20242025!$AA$3:$AA$1315,DataRegularSeason20242025!$B$3:$B$1315, "&lt;=" &amp; $A177, DataRegularSeason20242025!$D$3:$D$1315, N$1)+SUMIFS(DataRegularSeason20242025!$AB$3:$AB$1315,DataRegularSeason20242025!$B$3:$B$1315, "&lt;=" &amp; $A177, DataRegularSeason20242025!$E$3:$E$1315, N$1)</f>
        <v>62</v>
      </c>
      <c r="O177" s="2">
        <f>SUMIFS(DataRegularSeason20242025!$AA$3:$AA$1315,DataRegularSeason20242025!$B$3:$B$1315, "&lt;=" &amp; $A177, DataRegularSeason20242025!$D$3:$D$1315, O$1)+SUMIFS(DataRegularSeason20242025!$AB$3:$AB$1315,DataRegularSeason20242025!$B$3:$B$1315, "&lt;=" &amp; $A177, DataRegularSeason20242025!$E$3:$E$1315, O$1)</f>
        <v>66</v>
      </c>
      <c r="P177" s="2">
        <f>SUMIFS(DataRegularSeason20242025!$AA$3:$AA$1315,DataRegularSeason20242025!$B$3:$B$1315, "&lt;=" &amp; $A177, DataRegularSeason20242025!$D$3:$D$1315, P$1)+SUMIFS(DataRegularSeason20242025!$AB$3:$AB$1315,DataRegularSeason20242025!$B$3:$B$1315, "&lt;=" &amp; $A177, DataRegularSeason20242025!$E$3:$E$1315, P$1)</f>
        <v>55</v>
      </c>
      <c r="Q177" s="2">
        <f>SUMIFS(DataRegularSeason20242025!$AA$3:$AA$1315,DataRegularSeason20242025!$B$3:$B$1315, "&lt;=" &amp; $A177, DataRegularSeason20242025!$D$3:$D$1315, Q$1)+SUMIFS(DataRegularSeason20242025!$AB$3:$AB$1315,DataRegularSeason20242025!$B$3:$B$1315, "&lt;=" &amp; $A177, DataRegularSeason20242025!$E$3:$E$1315, Q$1)</f>
        <v>66</v>
      </c>
      <c r="R177" s="2">
        <f>SUMIFS(DataRegularSeason20242025!$AA$3:$AA$1315,DataRegularSeason20242025!$B$3:$B$1315, "&lt;=" &amp; $A177, DataRegularSeason20242025!$D$3:$D$1315, R$1)+SUMIFS(DataRegularSeason20242025!$AB$3:$AB$1315,DataRegularSeason20242025!$B$3:$B$1315, "&lt;=" &amp; $A177, DataRegularSeason20242025!$E$3:$E$1315, R$1)</f>
        <v>43</v>
      </c>
      <c r="S177" s="2">
        <f>SUMIFS(DataRegularSeason20242025!$AA$3:$AA$1315,DataRegularSeason20242025!$B$3:$B$1315, "&lt;=" &amp; $A177, DataRegularSeason20242025!$D$3:$D$1315, S$1)+SUMIFS(DataRegularSeason20242025!$AB$3:$AB$1315,DataRegularSeason20242025!$B$3:$B$1315, "&lt;=" &amp; $A177, DataRegularSeason20242025!$E$3:$E$1315, S$1)</f>
        <v>57</v>
      </c>
      <c r="T177" s="2">
        <f>SUMIFS(DataRegularSeason20242025!$AA$3:$AA$1315,DataRegularSeason20242025!$B$3:$B$1315, "&lt;=" &amp; $A177, DataRegularSeason20242025!$D$3:$D$1315, T$1)+SUMIFS(DataRegularSeason20242025!$AB$3:$AB$1315,DataRegularSeason20242025!$B$3:$B$1315, "&lt;=" &amp; $A177, DataRegularSeason20242025!$E$3:$E$1315, T$1)</f>
        <v>54</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53</v>
      </c>
      <c r="W177" s="2">
        <f>SUMIFS(DataRegularSeason20242025!$AA$3:$AA$1315,DataRegularSeason20242025!$B$3:$B$1315, "&lt;=" &amp; $A177, DataRegularSeason20242025!$D$3:$D$1315, W$1)+SUMIFS(DataRegularSeason20242025!$AB$3:$AB$1315,DataRegularSeason20242025!$B$3:$B$1315, "&lt;=" &amp; $A177, DataRegularSeason20242025!$E$3:$E$1315, W$1)</f>
        <v>53</v>
      </c>
      <c r="X177" s="2">
        <f>SUMIFS(DataRegularSeason20242025!$AA$3:$AA$1315,DataRegularSeason20242025!$B$3:$B$1315, "&lt;=" &amp; $A177, DataRegularSeason20242025!$D$3:$D$1315, X$1)+SUMIFS(DataRegularSeason20242025!$AB$3:$AB$1315,DataRegularSeason20242025!$B$3:$B$1315, "&lt;=" &amp; $A177, DataRegularSeason20242025!$E$3:$E$1315, X$1)</f>
        <v>50</v>
      </c>
      <c r="Y177" s="2">
        <f>SUMIFS(DataRegularSeason20242025!$AA$3:$AA$1315,DataRegularSeason20242025!$B$3:$B$1315, "&lt;=" &amp; $A177, DataRegularSeason20242025!$D$3:$D$1315, Y$1)+SUMIFS(DataRegularSeason20242025!$AB$3:$AB$1315,DataRegularSeason20242025!$B$3:$B$1315, "&lt;=" &amp; $A177, DataRegularSeason20242025!$E$3:$E$1315, Y$1)</f>
        <v>36</v>
      </c>
      <c r="Z177" s="2">
        <f>SUMIFS(DataRegularSeason20242025!$AA$3:$AA$1315,DataRegularSeason20242025!$B$3:$B$1315, "&lt;=" &amp; $A177, DataRegularSeason20242025!$D$3:$D$1315, Z$1)+SUMIFS(DataRegularSeason20242025!$AB$3:$AB$1315,DataRegularSeason20242025!$B$3:$B$1315, "&lt;=" &amp; $A177, DataRegularSeason20242025!$E$3:$E$1315, Z$1)</f>
        <v>53</v>
      </c>
      <c r="AA177" s="2">
        <f>SUMIFS(DataRegularSeason20242025!$AA$3:$AA$1315,DataRegularSeason20242025!$B$3:$B$1315, "&lt;=" &amp; $A177, DataRegularSeason20242025!$D$3:$D$1315, AA$1)+SUMIFS(DataRegularSeason20242025!$AB$3:$AB$1315,DataRegularSeason20242025!$B$3:$B$1315, "&lt;=" &amp; $A177, DataRegularSeason20242025!$E$3:$E$1315, AA$1)</f>
        <v>60</v>
      </c>
      <c r="AB177" s="2">
        <f>SUMIFS(DataRegularSeason20242025!$AA$3:$AA$1315,DataRegularSeason20242025!$B$3:$B$1315, "&lt;=" &amp; $A177, DataRegularSeason20242025!$D$3:$D$1315, AB$1)+SUMIFS(DataRegularSeason20242025!$AB$3:$AB$1315,DataRegularSeason20242025!$B$3:$B$1315, "&lt;=" &amp; $A177, DataRegularSeason20242025!$E$3:$E$1315, AB$1)</f>
        <v>66</v>
      </c>
      <c r="AC177" s="2">
        <f>SUMIFS(DataRegularSeason20242025!$AA$3:$AA$1315,DataRegularSeason20242025!$B$3:$B$1315, "&lt;=" &amp; $A177, DataRegularSeason20242025!$D$3:$D$1315, AC$1)+SUMIFS(DataRegularSeason20242025!$AB$3:$AB$1315,DataRegularSeason20242025!$B$3:$B$1315, "&lt;=" &amp; $A177, DataRegularSeason20242025!$E$3:$E$1315, AC$1)</f>
        <v>53</v>
      </c>
      <c r="AD177" s="2">
        <f>SUMIFS(DataRegularSeason20242025!$AA$3:$AA$1315,DataRegularSeason20242025!$B$3:$B$1315, "&lt;=" &amp; $A177, DataRegularSeason20242025!$D$3:$D$1315, AD$1)+SUMIFS(DataRegularSeason20242025!$AB$3:$AB$1315,DataRegularSeason20242025!$B$3:$B$1315, "&lt;=" &amp; $A177, DataRegularSeason20242025!$E$3:$E$1315, AD$1)</f>
        <v>58</v>
      </c>
      <c r="AE177" s="2">
        <f>SUMIFS(DataRegularSeason20242025!$AA$3:$AA$1315,DataRegularSeason20242025!$B$3:$B$1315, "&lt;=" &amp; $A177, DataRegularSeason20242025!$D$3:$D$1315, AE$1)+SUMIFS(DataRegularSeason20242025!$AB$3:$AB$1315,DataRegularSeason20242025!$B$3:$B$1315, "&lt;=" &amp; $A177, DataRegularSeason20242025!$E$3:$E$1315, AE$1)</f>
        <v>68</v>
      </c>
      <c r="AF177" s="2">
        <f>SUMIFS(DataRegularSeason20242025!$AA$3:$AA$1315,DataRegularSeason20242025!$B$3:$B$1315, "&lt;=" &amp; $A177, DataRegularSeason20242025!$D$3:$D$1315, AF$1)+SUMIFS(DataRegularSeason20242025!$AB$3:$AB$1315,DataRegularSeason20242025!$B$3:$B$1315, "&lt;=" &amp; $A177, DataRegularSeason20242025!$E$3:$E$1315, AF$1)</f>
        <v>79</v>
      </c>
      <c r="AG177" s="2">
        <f>SUMIFS(DataRegularSeason20242025!$AA$3:$AA$1315,DataRegularSeason20242025!$B$3:$B$1315, "&lt;=" &amp; $A177, DataRegularSeason20242025!$D$3:$D$1315, AG$1)+SUMIFS(DataRegularSeason20242025!$AB$3:$AB$1315,DataRegularSeason20242025!$B$3:$B$1315, "&lt;=" &amp; $A177, DataRegularSeason20242025!$E$3:$E$1315, AG$1)</f>
        <v>77</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52</v>
      </c>
      <c r="C178" s="2">
        <f>SUMIFS(DataRegularSeason20242025!$AA$3:$AA$1315,DataRegularSeason20242025!$B$3:$B$1315, "&lt;=" &amp; $A178, DataRegularSeason20242025!$D$3:$D$1315, C$1)+SUMIFS(DataRegularSeason20242025!$AB$3:$AB$1315,DataRegularSeason20242025!$B$3:$B$1315, "&lt;=" &amp; $A178, DataRegularSeason20242025!$E$3:$E$1315, C$1)</f>
        <v>60</v>
      </c>
      <c r="D178" s="2">
        <f>SUMIFS(DataRegularSeason20242025!$AA$3:$AA$1315,DataRegularSeason20242025!$B$3:$B$1315, "&lt;=" &amp; $A178, DataRegularSeason20242025!$D$3:$D$1315, D$1)+SUMIFS(DataRegularSeason20242025!$AB$3:$AB$1315,DataRegularSeason20242025!$B$3:$B$1315, "&lt;=" &amp; $A178, DataRegularSeason20242025!$E$3:$E$1315, D$1)</f>
        <v>49</v>
      </c>
      <c r="E178" s="2">
        <f>SUMIFS(DataRegularSeason20242025!$AA$3:$AA$1315,DataRegularSeason20242025!$B$3:$B$1315, "&lt;=" &amp; $A178, DataRegularSeason20242025!$D$3:$D$1315, E$1)+SUMIFS(DataRegularSeason20242025!$AB$3:$AB$1315,DataRegularSeason20242025!$B$3:$B$1315, "&lt;=" &amp; $A178, DataRegularSeason20242025!$E$3:$E$1315, E$1)</f>
        <v>68</v>
      </c>
      <c r="F178" s="2">
        <f>SUMIFS(DataRegularSeason20242025!$AA$3:$AA$1315,DataRegularSeason20242025!$B$3:$B$1315, "&lt;=" &amp; $A178, DataRegularSeason20242025!$D$3:$D$1315, F$1)+SUMIFS(DataRegularSeason20242025!$AB$3:$AB$1315,DataRegularSeason20242025!$B$3:$B$1315, "&lt;=" &amp; $A178, DataRegularSeason20242025!$E$3:$E$1315, F$1)</f>
        <v>59</v>
      </c>
      <c r="G178" s="2">
        <f>SUMIFS(DataRegularSeason20242025!$AA$3:$AA$1315,DataRegularSeason20242025!$B$3:$B$1315, "&lt;=" &amp; $A178, DataRegularSeason20242025!$D$3:$D$1315, G$1)+SUMIFS(DataRegularSeason20242025!$AB$3:$AB$1315,DataRegularSeason20242025!$B$3:$B$1315, "&lt;=" &amp; $A178, DataRegularSeason20242025!$E$3:$E$1315, G$1)</f>
        <v>59</v>
      </c>
      <c r="H178" s="2">
        <f>SUMIFS(DataRegularSeason20242025!$AA$3:$AA$1315,DataRegularSeason20242025!$B$3:$B$1315, "&lt;=" &amp; $A178, DataRegularSeason20242025!$D$3:$D$1315, H$1)+SUMIFS(DataRegularSeason20242025!$AB$3:$AB$1315,DataRegularSeason20242025!$B$3:$B$1315, "&lt;=" &amp; $A178, DataRegularSeason20242025!$E$3:$E$1315, H$1)</f>
        <v>37</v>
      </c>
      <c r="I178" s="2">
        <f>SUMIFS(DataRegularSeason20242025!$AA$3:$AA$1315,DataRegularSeason20242025!$B$3:$B$1315, "&lt;=" &amp; $A178, DataRegularSeason20242025!$D$3:$D$1315, I$1)+SUMIFS(DataRegularSeason20242025!$AB$3:$AB$1315,DataRegularSeason20242025!$B$3:$B$1315, "&lt;=" &amp; $A178, DataRegularSeason20242025!$E$3:$E$1315, I$1)</f>
        <v>64</v>
      </c>
      <c r="J178" s="2">
        <f>SUMIFS(DataRegularSeason20242025!$AA$3:$AA$1315,DataRegularSeason20242025!$B$3:$B$1315, "&lt;=" &amp; $A178, DataRegularSeason20242025!$D$3:$D$1315, J$1)+SUMIFS(DataRegularSeason20242025!$AB$3:$AB$1315,DataRegularSeason20242025!$B$3:$B$1315, "&lt;=" &amp; $A178, DataRegularSeason20242025!$E$3:$E$1315, J$1)</f>
        <v>69</v>
      </c>
      <c r="K178" s="2">
        <f>SUMIFS(DataRegularSeason20242025!$AA$3:$AA$1315,DataRegularSeason20242025!$B$3:$B$1315, "&lt;=" &amp; $A178, DataRegularSeason20242025!$D$3:$D$1315, K$1)+SUMIFS(DataRegularSeason20242025!$AB$3:$AB$1315,DataRegularSeason20242025!$B$3:$B$1315, "&lt;=" &amp; $A178, DataRegularSeason20242025!$E$3:$E$1315, K$1)</f>
        <v>61</v>
      </c>
      <c r="L178" s="2">
        <f>SUMIFS(DataRegularSeason20242025!$AA$3:$AA$1315,DataRegularSeason20242025!$B$3:$B$1315, "&lt;=" &amp; $A178, DataRegularSeason20242025!$D$3:$D$1315, L$1)+SUMIFS(DataRegularSeason20242025!$AB$3:$AB$1315,DataRegularSeason20242025!$B$3:$B$1315, "&lt;=" &amp; $A178, DataRegularSeason20242025!$E$3:$E$1315, L$1)</f>
        <v>70</v>
      </c>
      <c r="M178" s="2">
        <f>SUMIFS(DataRegularSeason20242025!$AA$3:$AA$1315,DataRegularSeason20242025!$B$3:$B$1315, "&lt;=" &amp; $A178, DataRegularSeason20242025!$D$3:$D$1315, M$1)+SUMIFS(DataRegularSeason20242025!$AB$3:$AB$1315,DataRegularSeason20242025!$B$3:$B$1315, "&lt;=" &amp; $A178, DataRegularSeason20242025!$E$3:$E$1315, M$1)</f>
        <v>67</v>
      </c>
      <c r="N178" s="2">
        <f>SUMIFS(DataRegularSeason20242025!$AA$3:$AA$1315,DataRegularSeason20242025!$B$3:$B$1315, "&lt;=" &amp; $A178, DataRegularSeason20242025!$D$3:$D$1315, N$1)+SUMIFS(DataRegularSeason20242025!$AB$3:$AB$1315,DataRegularSeason20242025!$B$3:$B$1315, "&lt;=" &amp; $A178, DataRegularSeason20242025!$E$3:$E$1315, N$1)</f>
        <v>62</v>
      </c>
      <c r="O178" s="2">
        <f>SUMIFS(DataRegularSeason20242025!$AA$3:$AA$1315,DataRegularSeason20242025!$B$3:$B$1315, "&lt;=" &amp; $A178, DataRegularSeason20242025!$D$3:$D$1315, O$1)+SUMIFS(DataRegularSeason20242025!$AB$3:$AB$1315,DataRegularSeason20242025!$B$3:$B$1315, "&lt;=" &amp; $A178, DataRegularSeason20242025!$E$3:$E$1315, O$1)</f>
        <v>66</v>
      </c>
      <c r="P178" s="2">
        <f>SUMIFS(DataRegularSeason20242025!$AA$3:$AA$1315,DataRegularSeason20242025!$B$3:$B$1315, "&lt;=" &amp; $A178, DataRegularSeason20242025!$D$3:$D$1315, P$1)+SUMIFS(DataRegularSeason20242025!$AB$3:$AB$1315,DataRegularSeason20242025!$B$3:$B$1315, "&lt;=" &amp; $A178, DataRegularSeason20242025!$E$3:$E$1315, P$1)</f>
        <v>55</v>
      </c>
      <c r="Q178" s="2">
        <f>SUMIFS(DataRegularSeason20242025!$AA$3:$AA$1315,DataRegularSeason20242025!$B$3:$B$1315, "&lt;=" &amp; $A178, DataRegularSeason20242025!$D$3:$D$1315, Q$1)+SUMIFS(DataRegularSeason20242025!$AB$3:$AB$1315,DataRegularSeason20242025!$B$3:$B$1315, "&lt;=" &amp; $A178, DataRegularSeason20242025!$E$3:$E$1315, Q$1)</f>
        <v>66</v>
      </c>
      <c r="R178" s="2">
        <f>SUMIFS(DataRegularSeason20242025!$AA$3:$AA$1315,DataRegularSeason20242025!$B$3:$B$1315, "&lt;=" &amp; $A178, DataRegularSeason20242025!$D$3:$D$1315, R$1)+SUMIFS(DataRegularSeason20242025!$AB$3:$AB$1315,DataRegularSeason20242025!$B$3:$B$1315, "&lt;=" &amp; $A178, DataRegularSeason20242025!$E$3:$E$1315, R$1)</f>
        <v>43</v>
      </c>
      <c r="S178" s="2">
        <f>SUMIFS(DataRegularSeason20242025!$AA$3:$AA$1315,DataRegularSeason20242025!$B$3:$B$1315, "&lt;=" &amp; $A178, DataRegularSeason20242025!$D$3:$D$1315, S$1)+SUMIFS(DataRegularSeason20242025!$AB$3:$AB$1315,DataRegularSeason20242025!$B$3:$B$1315, "&lt;=" &amp; $A178, DataRegularSeason20242025!$E$3:$E$1315, S$1)</f>
        <v>57</v>
      </c>
      <c r="T178" s="2">
        <f>SUMIFS(DataRegularSeason20242025!$AA$3:$AA$1315,DataRegularSeason20242025!$B$3:$B$1315, "&lt;=" &amp; $A178, DataRegularSeason20242025!$D$3:$D$1315, T$1)+SUMIFS(DataRegularSeason20242025!$AB$3:$AB$1315,DataRegularSeason20242025!$B$3:$B$1315, "&lt;=" &amp; $A178, DataRegularSeason20242025!$E$3:$E$1315, T$1)</f>
        <v>54</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53</v>
      </c>
      <c r="W178" s="2">
        <f>SUMIFS(DataRegularSeason20242025!$AA$3:$AA$1315,DataRegularSeason20242025!$B$3:$B$1315, "&lt;=" &amp; $A178, DataRegularSeason20242025!$D$3:$D$1315, W$1)+SUMIFS(DataRegularSeason20242025!$AB$3:$AB$1315,DataRegularSeason20242025!$B$3:$B$1315, "&lt;=" &amp; $A178, DataRegularSeason20242025!$E$3:$E$1315, W$1)</f>
        <v>53</v>
      </c>
      <c r="X178" s="2">
        <f>SUMIFS(DataRegularSeason20242025!$AA$3:$AA$1315,DataRegularSeason20242025!$B$3:$B$1315, "&lt;=" &amp; $A178, DataRegularSeason20242025!$D$3:$D$1315, X$1)+SUMIFS(DataRegularSeason20242025!$AB$3:$AB$1315,DataRegularSeason20242025!$B$3:$B$1315, "&lt;=" &amp; $A178, DataRegularSeason20242025!$E$3:$E$1315, X$1)</f>
        <v>50</v>
      </c>
      <c r="Y178" s="2">
        <f>SUMIFS(DataRegularSeason20242025!$AA$3:$AA$1315,DataRegularSeason20242025!$B$3:$B$1315, "&lt;=" &amp; $A178, DataRegularSeason20242025!$D$3:$D$1315, Y$1)+SUMIFS(DataRegularSeason20242025!$AB$3:$AB$1315,DataRegularSeason20242025!$B$3:$B$1315, "&lt;=" &amp; $A178, DataRegularSeason20242025!$E$3:$E$1315, Y$1)</f>
        <v>36</v>
      </c>
      <c r="Z178" s="2">
        <f>SUMIFS(DataRegularSeason20242025!$AA$3:$AA$1315,DataRegularSeason20242025!$B$3:$B$1315, "&lt;=" &amp; $A178, DataRegularSeason20242025!$D$3:$D$1315, Z$1)+SUMIFS(DataRegularSeason20242025!$AB$3:$AB$1315,DataRegularSeason20242025!$B$3:$B$1315, "&lt;=" &amp; $A178, DataRegularSeason20242025!$E$3:$E$1315, Z$1)</f>
        <v>53</v>
      </c>
      <c r="AA178" s="2">
        <f>SUMIFS(DataRegularSeason20242025!$AA$3:$AA$1315,DataRegularSeason20242025!$B$3:$B$1315, "&lt;=" &amp; $A178, DataRegularSeason20242025!$D$3:$D$1315, AA$1)+SUMIFS(DataRegularSeason20242025!$AB$3:$AB$1315,DataRegularSeason20242025!$B$3:$B$1315, "&lt;=" &amp; $A178, DataRegularSeason20242025!$E$3:$E$1315, AA$1)</f>
        <v>60</v>
      </c>
      <c r="AB178" s="2">
        <f>SUMIFS(DataRegularSeason20242025!$AA$3:$AA$1315,DataRegularSeason20242025!$B$3:$B$1315, "&lt;=" &amp; $A178, DataRegularSeason20242025!$D$3:$D$1315, AB$1)+SUMIFS(DataRegularSeason20242025!$AB$3:$AB$1315,DataRegularSeason20242025!$B$3:$B$1315, "&lt;=" &amp; $A178, DataRegularSeason20242025!$E$3:$E$1315, AB$1)</f>
        <v>66</v>
      </c>
      <c r="AC178" s="2">
        <f>SUMIFS(DataRegularSeason20242025!$AA$3:$AA$1315,DataRegularSeason20242025!$B$3:$B$1315, "&lt;=" &amp; $A178, DataRegularSeason20242025!$D$3:$D$1315, AC$1)+SUMIFS(DataRegularSeason20242025!$AB$3:$AB$1315,DataRegularSeason20242025!$B$3:$B$1315, "&lt;=" &amp; $A178, DataRegularSeason20242025!$E$3:$E$1315, AC$1)</f>
        <v>53</v>
      </c>
      <c r="AD178" s="2">
        <f>SUMIFS(DataRegularSeason20242025!$AA$3:$AA$1315,DataRegularSeason20242025!$B$3:$B$1315, "&lt;=" &amp; $A178, DataRegularSeason20242025!$D$3:$D$1315, AD$1)+SUMIFS(DataRegularSeason20242025!$AB$3:$AB$1315,DataRegularSeason20242025!$B$3:$B$1315, "&lt;=" &amp; $A178, DataRegularSeason20242025!$E$3:$E$1315, AD$1)</f>
        <v>58</v>
      </c>
      <c r="AE178" s="2">
        <f>SUMIFS(DataRegularSeason20242025!$AA$3:$AA$1315,DataRegularSeason20242025!$B$3:$B$1315, "&lt;=" &amp; $A178, DataRegularSeason20242025!$D$3:$D$1315, AE$1)+SUMIFS(DataRegularSeason20242025!$AB$3:$AB$1315,DataRegularSeason20242025!$B$3:$B$1315, "&lt;=" &amp; $A178, DataRegularSeason20242025!$E$3:$E$1315, AE$1)</f>
        <v>68</v>
      </c>
      <c r="AF178" s="2">
        <f>SUMIFS(DataRegularSeason20242025!$AA$3:$AA$1315,DataRegularSeason20242025!$B$3:$B$1315, "&lt;=" &amp; $A178, DataRegularSeason20242025!$D$3:$D$1315, AF$1)+SUMIFS(DataRegularSeason20242025!$AB$3:$AB$1315,DataRegularSeason20242025!$B$3:$B$1315, "&lt;=" &amp; $A178, DataRegularSeason20242025!$E$3:$E$1315, AF$1)</f>
        <v>79</v>
      </c>
      <c r="AG178" s="2">
        <f>SUMIFS(DataRegularSeason20242025!$AA$3:$AA$1315,DataRegularSeason20242025!$B$3:$B$1315, "&lt;=" &amp; $A178, DataRegularSeason20242025!$D$3:$D$1315, AG$1)+SUMIFS(DataRegularSeason20242025!$AB$3:$AB$1315,DataRegularSeason20242025!$B$3:$B$1315, "&lt;=" &amp; $A178, DataRegularSeason20242025!$E$3:$E$1315, AG$1)</f>
        <v>77</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52</v>
      </c>
      <c r="C179" s="2">
        <f>SUMIFS(DataRegularSeason20242025!$AA$3:$AA$1315,DataRegularSeason20242025!$B$3:$B$1315, "&lt;=" &amp; $A179, DataRegularSeason20242025!$D$3:$D$1315, C$1)+SUMIFS(DataRegularSeason20242025!$AB$3:$AB$1315,DataRegularSeason20242025!$B$3:$B$1315, "&lt;=" &amp; $A179, DataRegularSeason20242025!$E$3:$E$1315, C$1)</f>
        <v>60</v>
      </c>
      <c r="D179" s="2">
        <f>SUMIFS(DataRegularSeason20242025!$AA$3:$AA$1315,DataRegularSeason20242025!$B$3:$B$1315, "&lt;=" &amp; $A179, DataRegularSeason20242025!$D$3:$D$1315, D$1)+SUMIFS(DataRegularSeason20242025!$AB$3:$AB$1315,DataRegularSeason20242025!$B$3:$B$1315, "&lt;=" &amp; $A179, DataRegularSeason20242025!$E$3:$E$1315, D$1)</f>
        <v>49</v>
      </c>
      <c r="E179" s="2">
        <f>SUMIFS(DataRegularSeason20242025!$AA$3:$AA$1315,DataRegularSeason20242025!$B$3:$B$1315, "&lt;=" &amp; $A179, DataRegularSeason20242025!$D$3:$D$1315, E$1)+SUMIFS(DataRegularSeason20242025!$AB$3:$AB$1315,DataRegularSeason20242025!$B$3:$B$1315, "&lt;=" &amp; $A179, DataRegularSeason20242025!$E$3:$E$1315, E$1)</f>
        <v>68</v>
      </c>
      <c r="F179" s="2">
        <f>SUMIFS(DataRegularSeason20242025!$AA$3:$AA$1315,DataRegularSeason20242025!$B$3:$B$1315, "&lt;=" &amp; $A179, DataRegularSeason20242025!$D$3:$D$1315, F$1)+SUMIFS(DataRegularSeason20242025!$AB$3:$AB$1315,DataRegularSeason20242025!$B$3:$B$1315, "&lt;=" &amp; $A179, DataRegularSeason20242025!$E$3:$E$1315, F$1)</f>
        <v>59</v>
      </c>
      <c r="G179" s="2">
        <f>SUMIFS(DataRegularSeason20242025!$AA$3:$AA$1315,DataRegularSeason20242025!$B$3:$B$1315, "&lt;=" &amp; $A179, DataRegularSeason20242025!$D$3:$D$1315, G$1)+SUMIFS(DataRegularSeason20242025!$AB$3:$AB$1315,DataRegularSeason20242025!$B$3:$B$1315, "&lt;=" &amp; $A179, DataRegularSeason20242025!$E$3:$E$1315, G$1)</f>
        <v>59</v>
      </c>
      <c r="H179" s="2">
        <f>SUMIFS(DataRegularSeason20242025!$AA$3:$AA$1315,DataRegularSeason20242025!$B$3:$B$1315, "&lt;=" &amp; $A179, DataRegularSeason20242025!$D$3:$D$1315, H$1)+SUMIFS(DataRegularSeason20242025!$AB$3:$AB$1315,DataRegularSeason20242025!$B$3:$B$1315, "&lt;=" &amp; $A179, DataRegularSeason20242025!$E$3:$E$1315, H$1)</f>
        <v>37</v>
      </c>
      <c r="I179" s="2">
        <f>SUMIFS(DataRegularSeason20242025!$AA$3:$AA$1315,DataRegularSeason20242025!$B$3:$B$1315, "&lt;=" &amp; $A179, DataRegularSeason20242025!$D$3:$D$1315, I$1)+SUMIFS(DataRegularSeason20242025!$AB$3:$AB$1315,DataRegularSeason20242025!$B$3:$B$1315, "&lt;=" &amp; $A179, DataRegularSeason20242025!$E$3:$E$1315, I$1)</f>
        <v>64</v>
      </c>
      <c r="J179" s="2">
        <f>SUMIFS(DataRegularSeason20242025!$AA$3:$AA$1315,DataRegularSeason20242025!$B$3:$B$1315, "&lt;=" &amp; $A179, DataRegularSeason20242025!$D$3:$D$1315, J$1)+SUMIFS(DataRegularSeason20242025!$AB$3:$AB$1315,DataRegularSeason20242025!$B$3:$B$1315, "&lt;=" &amp; $A179, DataRegularSeason20242025!$E$3:$E$1315, J$1)</f>
        <v>69</v>
      </c>
      <c r="K179" s="2">
        <f>SUMIFS(DataRegularSeason20242025!$AA$3:$AA$1315,DataRegularSeason20242025!$B$3:$B$1315, "&lt;=" &amp; $A179, DataRegularSeason20242025!$D$3:$D$1315, K$1)+SUMIFS(DataRegularSeason20242025!$AB$3:$AB$1315,DataRegularSeason20242025!$B$3:$B$1315, "&lt;=" &amp; $A179, DataRegularSeason20242025!$E$3:$E$1315, K$1)</f>
        <v>61</v>
      </c>
      <c r="L179" s="2">
        <f>SUMIFS(DataRegularSeason20242025!$AA$3:$AA$1315,DataRegularSeason20242025!$B$3:$B$1315, "&lt;=" &amp; $A179, DataRegularSeason20242025!$D$3:$D$1315, L$1)+SUMIFS(DataRegularSeason20242025!$AB$3:$AB$1315,DataRegularSeason20242025!$B$3:$B$1315, "&lt;=" &amp; $A179, DataRegularSeason20242025!$E$3:$E$1315, L$1)</f>
        <v>70</v>
      </c>
      <c r="M179" s="2">
        <f>SUMIFS(DataRegularSeason20242025!$AA$3:$AA$1315,DataRegularSeason20242025!$B$3:$B$1315, "&lt;=" &amp; $A179, DataRegularSeason20242025!$D$3:$D$1315, M$1)+SUMIFS(DataRegularSeason20242025!$AB$3:$AB$1315,DataRegularSeason20242025!$B$3:$B$1315, "&lt;=" &amp; $A179, DataRegularSeason20242025!$E$3:$E$1315, M$1)</f>
        <v>67</v>
      </c>
      <c r="N179" s="2">
        <f>SUMIFS(DataRegularSeason20242025!$AA$3:$AA$1315,DataRegularSeason20242025!$B$3:$B$1315, "&lt;=" &amp; $A179, DataRegularSeason20242025!$D$3:$D$1315, N$1)+SUMIFS(DataRegularSeason20242025!$AB$3:$AB$1315,DataRegularSeason20242025!$B$3:$B$1315, "&lt;=" &amp; $A179, DataRegularSeason20242025!$E$3:$E$1315, N$1)</f>
        <v>62</v>
      </c>
      <c r="O179" s="2">
        <f>SUMIFS(DataRegularSeason20242025!$AA$3:$AA$1315,DataRegularSeason20242025!$B$3:$B$1315, "&lt;=" &amp; $A179, DataRegularSeason20242025!$D$3:$D$1315, O$1)+SUMIFS(DataRegularSeason20242025!$AB$3:$AB$1315,DataRegularSeason20242025!$B$3:$B$1315, "&lt;=" &amp; $A179, DataRegularSeason20242025!$E$3:$E$1315, O$1)</f>
        <v>66</v>
      </c>
      <c r="P179" s="2">
        <f>SUMIFS(DataRegularSeason20242025!$AA$3:$AA$1315,DataRegularSeason20242025!$B$3:$B$1315, "&lt;=" &amp; $A179, DataRegularSeason20242025!$D$3:$D$1315, P$1)+SUMIFS(DataRegularSeason20242025!$AB$3:$AB$1315,DataRegularSeason20242025!$B$3:$B$1315, "&lt;=" &amp; $A179, DataRegularSeason20242025!$E$3:$E$1315, P$1)</f>
        <v>55</v>
      </c>
      <c r="Q179" s="2">
        <f>SUMIFS(DataRegularSeason20242025!$AA$3:$AA$1315,DataRegularSeason20242025!$B$3:$B$1315, "&lt;=" &amp; $A179, DataRegularSeason20242025!$D$3:$D$1315, Q$1)+SUMIFS(DataRegularSeason20242025!$AB$3:$AB$1315,DataRegularSeason20242025!$B$3:$B$1315, "&lt;=" &amp; $A179, DataRegularSeason20242025!$E$3:$E$1315, Q$1)</f>
        <v>66</v>
      </c>
      <c r="R179" s="2">
        <f>SUMIFS(DataRegularSeason20242025!$AA$3:$AA$1315,DataRegularSeason20242025!$B$3:$B$1315, "&lt;=" &amp; $A179, DataRegularSeason20242025!$D$3:$D$1315, R$1)+SUMIFS(DataRegularSeason20242025!$AB$3:$AB$1315,DataRegularSeason20242025!$B$3:$B$1315, "&lt;=" &amp; $A179, DataRegularSeason20242025!$E$3:$E$1315, R$1)</f>
        <v>43</v>
      </c>
      <c r="S179" s="2">
        <f>SUMIFS(DataRegularSeason20242025!$AA$3:$AA$1315,DataRegularSeason20242025!$B$3:$B$1315, "&lt;=" &amp; $A179, DataRegularSeason20242025!$D$3:$D$1315, S$1)+SUMIFS(DataRegularSeason20242025!$AB$3:$AB$1315,DataRegularSeason20242025!$B$3:$B$1315, "&lt;=" &amp; $A179, DataRegularSeason20242025!$E$3:$E$1315, S$1)</f>
        <v>57</v>
      </c>
      <c r="T179" s="2">
        <f>SUMIFS(DataRegularSeason20242025!$AA$3:$AA$1315,DataRegularSeason20242025!$B$3:$B$1315, "&lt;=" &amp; $A179, DataRegularSeason20242025!$D$3:$D$1315, T$1)+SUMIFS(DataRegularSeason20242025!$AB$3:$AB$1315,DataRegularSeason20242025!$B$3:$B$1315, "&lt;=" &amp; $A179, DataRegularSeason20242025!$E$3:$E$1315, T$1)</f>
        <v>54</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53</v>
      </c>
      <c r="W179" s="2">
        <f>SUMIFS(DataRegularSeason20242025!$AA$3:$AA$1315,DataRegularSeason20242025!$B$3:$B$1315, "&lt;=" &amp; $A179, DataRegularSeason20242025!$D$3:$D$1315, W$1)+SUMIFS(DataRegularSeason20242025!$AB$3:$AB$1315,DataRegularSeason20242025!$B$3:$B$1315, "&lt;=" &amp; $A179, DataRegularSeason20242025!$E$3:$E$1315, W$1)</f>
        <v>53</v>
      </c>
      <c r="X179" s="2">
        <f>SUMIFS(DataRegularSeason20242025!$AA$3:$AA$1315,DataRegularSeason20242025!$B$3:$B$1315, "&lt;=" &amp; $A179, DataRegularSeason20242025!$D$3:$D$1315, X$1)+SUMIFS(DataRegularSeason20242025!$AB$3:$AB$1315,DataRegularSeason20242025!$B$3:$B$1315, "&lt;=" &amp; $A179, DataRegularSeason20242025!$E$3:$E$1315, X$1)</f>
        <v>50</v>
      </c>
      <c r="Y179" s="2">
        <f>SUMIFS(DataRegularSeason20242025!$AA$3:$AA$1315,DataRegularSeason20242025!$B$3:$B$1315, "&lt;=" &amp; $A179, DataRegularSeason20242025!$D$3:$D$1315, Y$1)+SUMIFS(DataRegularSeason20242025!$AB$3:$AB$1315,DataRegularSeason20242025!$B$3:$B$1315, "&lt;=" &amp; $A179, DataRegularSeason20242025!$E$3:$E$1315, Y$1)</f>
        <v>36</v>
      </c>
      <c r="Z179" s="2">
        <f>SUMIFS(DataRegularSeason20242025!$AA$3:$AA$1315,DataRegularSeason20242025!$B$3:$B$1315, "&lt;=" &amp; $A179, DataRegularSeason20242025!$D$3:$D$1315, Z$1)+SUMIFS(DataRegularSeason20242025!$AB$3:$AB$1315,DataRegularSeason20242025!$B$3:$B$1315, "&lt;=" &amp; $A179, DataRegularSeason20242025!$E$3:$E$1315, Z$1)</f>
        <v>53</v>
      </c>
      <c r="AA179" s="2">
        <f>SUMIFS(DataRegularSeason20242025!$AA$3:$AA$1315,DataRegularSeason20242025!$B$3:$B$1315, "&lt;=" &amp; $A179, DataRegularSeason20242025!$D$3:$D$1315, AA$1)+SUMIFS(DataRegularSeason20242025!$AB$3:$AB$1315,DataRegularSeason20242025!$B$3:$B$1315, "&lt;=" &amp; $A179, DataRegularSeason20242025!$E$3:$E$1315, AA$1)</f>
        <v>60</v>
      </c>
      <c r="AB179" s="2">
        <f>SUMIFS(DataRegularSeason20242025!$AA$3:$AA$1315,DataRegularSeason20242025!$B$3:$B$1315, "&lt;=" &amp; $A179, DataRegularSeason20242025!$D$3:$D$1315, AB$1)+SUMIFS(DataRegularSeason20242025!$AB$3:$AB$1315,DataRegularSeason20242025!$B$3:$B$1315, "&lt;=" &amp; $A179, DataRegularSeason20242025!$E$3:$E$1315, AB$1)</f>
        <v>66</v>
      </c>
      <c r="AC179" s="2">
        <f>SUMIFS(DataRegularSeason20242025!$AA$3:$AA$1315,DataRegularSeason20242025!$B$3:$B$1315, "&lt;=" &amp; $A179, DataRegularSeason20242025!$D$3:$D$1315, AC$1)+SUMIFS(DataRegularSeason20242025!$AB$3:$AB$1315,DataRegularSeason20242025!$B$3:$B$1315, "&lt;=" &amp; $A179, DataRegularSeason20242025!$E$3:$E$1315, AC$1)</f>
        <v>53</v>
      </c>
      <c r="AD179" s="2">
        <f>SUMIFS(DataRegularSeason20242025!$AA$3:$AA$1315,DataRegularSeason20242025!$B$3:$B$1315, "&lt;=" &amp; $A179, DataRegularSeason20242025!$D$3:$D$1315, AD$1)+SUMIFS(DataRegularSeason20242025!$AB$3:$AB$1315,DataRegularSeason20242025!$B$3:$B$1315, "&lt;=" &amp; $A179, DataRegularSeason20242025!$E$3:$E$1315, AD$1)</f>
        <v>58</v>
      </c>
      <c r="AE179" s="2">
        <f>SUMIFS(DataRegularSeason20242025!$AA$3:$AA$1315,DataRegularSeason20242025!$B$3:$B$1315, "&lt;=" &amp; $A179, DataRegularSeason20242025!$D$3:$D$1315, AE$1)+SUMIFS(DataRegularSeason20242025!$AB$3:$AB$1315,DataRegularSeason20242025!$B$3:$B$1315, "&lt;=" &amp; $A179, DataRegularSeason20242025!$E$3:$E$1315, AE$1)</f>
        <v>68</v>
      </c>
      <c r="AF179" s="2">
        <f>SUMIFS(DataRegularSeason20242025!$AA$3:$AA$1315,DataRegularSeason20242025!$B$3:$B$1315, "&lt;=" &amp; $A179, DataRegularSeason20242025!$D$3:$D$1315, AF$1)+SUMIFS(DataRegularSeason20242025!$AB$3:$AB$1315,DataRegularSeason20242025!$B$3:$B$1315, "&lt;=" &amp; $A179, DataRegularSeason20242025!$E$3:$E$1315, AF$1)</f>
        <v>79</v>
      </c>
      <c r="AG179" s="2">
        <f>SUMIFS(DataRegularSeason20242025!$AA$3:$AA$1315,DataRegularSeason20242025!$B$3:$B$1315, "&lt;=" &amp; $A179, DataRegularSeason20242025!$D$3:$D$1315, AG$1)+SUMIFS(DataRegularSeason20242025!$AB$3:$AB$1315,DataRegularSeason20242025!$B$3:$B$1315, "&lt;=" &amp; $A179, DataRegularSeason20242025!$E$3:$E$1315, AG$1)</f>
        <v>77</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52</v>
      </c>
      <c r="C180" s="2">
        <f>SUMIFS(DataRegularSeason20242025!$AA$3:$AA$1315,DataRegularSeason20242025!$B$3:$B$1315, "&lt;=" &amp; $A180, DataRegularSeason20242025!$D$3:$D$1315, C$1)+SUMIFS(DataRegularSeason20242025!$AB$3:$AB$1315,DataRegularSeason20242025!$B$3:$B$1315, "&lt;=" &amp; $A180, DataRegularSeason20242025!$E$3:$E$1315, C$1)</f>
        <v>60</v>
      </c>
      <c r="D180" s="2">
        <f>SUMIFS(DataRegularSeason20242025!$AA$3:$AA$1315,DataRegularSeason20242025!$B$3:$B$1315, "&lt;=" &amp; $A180, DataRegularSeason20242025!$D$3:$D$1315, D$1)+SUMIFS(DataRegularSeason20242025!$AB$3:$AB$1315,DataRegularSeason20242025!$B$3:$B$1315, "&lt;=" &amp; $A180, DataRegularSeason20242025!$E$3:$E$1315, D$1)</f>
        <v>49</v>
      </c>
      <c r="E180" s="2">
        <f>SUMIFS(DataRegularSeason20242025!$AA$3:$AA$1315,DataRegularSeason20242025!$B$3:$B$1315, "&lt;=" &amp; $A180, DataRegularSeason20242025!$D$3:$D$1315, E$1)+SUMIFS(DataRegularSeason20242025!$AB$3:$AB$1315,DataRegularSeason20242025!$B$3:$B$1315, "&lt;=" &amp; $A180, DataRegularSeason20242025!$E$3:$E$1315, E$1)</f>
        <v>68</v>
      </c>
      <c r="F180" s="2">
        <f>SUMIFS(DataRegularSeason20242025!$AA$3:$AA$1315,DataRegularSeason20242025!$B$3:$B$1315, "&lt;=" &amp; $A180, DataRegularSeason20242025!$D$3:$D$1315, F$1)+SUMIFS(DataRegularSeason20242025!$AB$3:$AB$1315,DataRegularSeason20242025!$B$3:$B$1315, "&lt;=" &amp; $A180, DataRegularSeason20242025!$E$3:$E$1315, F$1)</f>
        <v>59</v>
      </c>
      <c r="G180" s="2">
        <f>SUMIFS(DataRegularSeason20242025!$AA$3:$AA$1315,DataRegularSeason20242025!$B$3:$B$1315, "&lt;=" &amp; $A180, DataRegularSeason20242025!$D$3:$D$1315, G$1)+SUMIFS(DataRegularSeason20242025!$AB$3:$AB$1315,DataRegularSeason20242025!$B$3:$B$1315, "&lt;=" &amp; $A180, DataRegularSeason20242025!$E$3:$E$1315, G$1)</f>
        <v>59</v>
      </c>
      <c r="H180" s="2">
        <f>SUMIFS(DataRegularSeason20242025!$AA$3:$AA$1315,DataRegularSeason20242025!$B$3:$B$1315, "&lt;=" &amp; $A180, DataRegularSeason20242025!$D$3:$D$1315, H$1)+SUMIFS(DataRegularSeason20242025!$AB$3:$AB$1315,DataRegularSeason20242025!$B$3:$B$1315, "&lt;=" &amp; $A180, DataRegularSeason20242025!$E$3:$E$1315, H$1)</f>
        <v>37</v>
      </c>
      <c r="I180" s="2">
        <f>SUMIFS(DataRegularSeason20242025!$AA$3:$AA$1315,DataRegularSeason20242025!$B$3:$B$1315, "&lt;=" &amp; $A180, DataRegularSeason20242025!$D$3:$D$1315, I$1)+SUMIFS(DataRegularSeason20242025!$AB$3:$AB$1315,DataRegularSeason20242025!$B$3:$B$1315, "&lt;=" &amp; $A180, DataRegularSeason20242025!$E$3:$E$1315, I$1)</f>
        <v>64</v>
      </c>
      <c r="J180" s="2">
        <f>SUMIFS(DataRegularSeason20242025!$AA$3:$AA$1315,DataRegularSeason20242025!$B$3:$B$1315, "&lt;=" &amp; $A180, DataRegularSeason20242025!$D$3:$D$1315, J$1)+SUMIFS(DataRegularSeason20242025!$AB$3:$AB$1315,DataRegularSeason20242025!$B$3:$B$1315, "&lt;=" &amp; $A180, DataRegularSeason20242025!$E$3:$E$1315, J$1)</f>
        <v>69</v>
      </c>
      <c r="K180" s="2">
        <f>SUMIFS(DataRegularSeason20242025!$AA$3:$AA$1315,DataRegularSeason20242025!$B$3:$B$1315, "&lt;=" &amp; $A180, DataRegularSeason20242025!$D$3:$D$1315, K$1)+SUMIFS(DataRegularSeason20242025!$AB$3:$AB$1315,DataRegularSeason20242025!$B$3:$B$1315, "&lt;=" &amp; $A180, DataRegularSeason20242025!$E$3:$E$1315, K$1)</f>
        <v>61</v>
      </c>
      <c r="L180" s="2">
        <f>SUMIFS(DataRegularSeason20242025!$AA$3:$AA$1315,DataRegularSeason20242025!$B$3:$B$1315, "&lt;=" &amp; $A180, DataRegularSeason20242025!$D$3:$D$1315, L$1)+SUMIFS(DataRegularSeason20242025!$AB$3:$AB$1315,DataRegularSeason20242025!$B$3:$B$1315, "&lt;=" &amp; $A180, DataRegularSeason20242025!$E$3:$E$1315, L$1)</f>
        <v>70</v>
      </c>
      <c r="M180" s="2">
        <f>SUMIFS(DataRegularSeason20242025!$AA$3:$AA$1315,DataRegularSeason20242025!$B$3:$B$1315, "&lt;=" &amp; $A180, DataRegularSeason20242025!$D$3:$D$1315, M$1)+SUMIFS(DataRegularSeason20242025!$AB$3:$AB$1315,DataRegularSeason20242025!$B$3:$B$1315, "&lt;=" &amp; $A180, DataRegularSeason20242025!$E$3:$E$1315, M$1)</f>
        <v>67</v>
      </c>
      <c r="N180" s="2">
        <f>SUMIFS(DataRegularSeason20242025!$AA$3:$AA$1315,DataRegularSeason20242025!$B$3:$B$1315, "&lt;=" &amp; $A180, DataRegularSeason20242025!$D$3:$D$1315, N$1)+SUMIFS(DataRegularSeason20242025!$AB$3:$AB$1315,DataRegularSeason20242025!$B$3:$B$1315, "&lt;=" &amp; $A180, DataRegularSeason20242025!$E$3:$E$1315, N$1)</f>
        <v>62</v>
      </c>
      <c r="O180" s="2">
        <f>SUMIFS(DataRegularSeason20242025!$AA$3:$AA$1315,DataRegularSeason20242025!$B$3:$B$1315, "&lt;=" &amp; $A180, DataRegularSeason20242025!$D$3:$D$1315, O$1)+SUMIFS(DataRegularSeason20242025!$AB$3:$AB$1315,DataRegularSeason20242025!$B$3:$B$1315, "&lt;=" &amp; $A180, DataRegularSeason20242025!$E$3:$E$1315, O$1)</f>
        <v>66</v>
      </c>
      <c r="P180" s="2">
        <f>SUMIFS(DataRegularSeason20242025!$AA$3:$AA$1315,DataRegularSeason20242025!$B$3:$B$1315, "&lt;=" &amp; $A180, DataRegularSeason20242025!$D$3:$D$1315, P$1)+SUMIFS(DataRegularSeason20242025!$AB$3:$AB$1315,DataRegularSeason20242025!$B$3:$B$1315, "&lt;=" &amp; $A180, DataRegularSeason20242025!$E$3:$E$1315, P$1)</f>
        <v>55</v>
      </c>
      <c r="Q180" s="2">
        <f>SUMIFS(DataRegularSeason20242025!$AA$3:$AA$1315,DataRegularSeason20242025!$B$3:$B$1315, "&lt;=" &amp; $A180, DataRegularSeason20242025!$D$3:$D$1315, Q$1)+SUMIFS(DataRegularSeason20242025!$AB$3:$AB$1315,DataRegularSeason20242025!$B$3:$B$1315, "&lt;=" &amp; $A180, DataRegularSeason20242025!$E$3:$E$1315, Q$1)</f>
        <v>66</v>
      </c>
      <c r="R180" s="2">
        <f>SUMIFS(DataRegularSeason20242025!$AA$3:$AA$1315,DataRegularSeason20242025!$B$3:$B$1315, "&lt;=" &amp; $A180, DataRegularSeason20242025!$D$3:$D$1315, R$1)+SUMIFS(DataRegularSeason20242025!$AB$3:$AB$1315,DataRegularSeason20242025!$B$3:$B$1315, "&lt;=" &amp; $A180, DataRegularSeason20242025!$E$3:$E$1315, R$1)</f>
        <v>43</v>
      </c>
      <c r="S180" s="2">
        <f>SUMIFS(DataRegularSeason20242025!$AA$3:$AA$1315,DataRegularSeason20242025!$B$3:$B$1315, "&lt;=" &amp; $A180, DataRegularSeason20242025!$D$3:$D$1315, S$1)+SUMIFS(DataRegularSeason20242025!$AB$3:$AB$1315,DataRegularSeason20242025!$B$3:$B$1315, "&lt;=" &amp; $A180, DataRegularSeason20242025!$E$3:$E$1315, S$1)</f>
        <v>57</v>
      </c>
      <c r="T180" s="2">
        <f>SUMIFS(DataRegularSeason20242025!$AA$3:$AA$1315,DataRegularSeason20242025!$B$3:$B$1315, "&lt;=" &amp; $A180, DataRegularSeason20242025!$D$3:$D$1315, T$1)+SUMIFS(DataRegularSeason20242025!$AB$3:$AB$1315,DataRegularSeason20242025!$B$3:$B$1315, "&lt;=" &amp; $A180, DataRegularSeason20242025!$E$3:$E$1315, T$1)</f>
        <v>54</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53</v>
      </c>
      <c r="W180" s="2">
        <f>SUMIFS(DataRegularSeason20242025!$AA$3:$AA$1315,DataRegularSeason20242025!$B$3:$B$1315, "&lt;=" &amp; $A180, DataRegularSeason20242025!$D$3:$D$1315, W$1)+SUMIFS(DataRegularSeason20242025!$AB$3:$AB$1315,DataRegularSeason20242025!$B$3:$B$1315, "&lt;=" &amp; $A180, DataRegularSeason20242025!$E$3:$E$1315, W$1)</f>
        <v>53</v>
      </c>
      <c r="X180" s="2">
        <f>SUMIFS(DataRegularSeason20242025!$AA$3:$AA$1315,DataRegularSeason20242025!$B$3:$B$1315, "&lt;=" &amp; $A180, DataRegularSeason20242025!$D$3:$D$1315, X$1)+SUMIFS(DataRegularSeason20242025!$AB$3:$AB$1315,DataRegularSeason20242025!$B$3:$B$1315, "&lt;=" &amp; $A180, DataRegularSeason20242025!$E$3:$E$1315, X$1)</f>
        <v>50</v>
      </c>
      <c r="Y180" s="2">
        <f>SUMIFS(DataRegularSeason20242025!$AA$3:$AA$1315,DataRegularSeason20242025!$B$3:$B$1315, "&lt;=" &amp; $A180, DataRegularSeason20242025!$D$3:$D$1315, Y$1)+SUMIFS(DataRegularSeason20242025!$AB$3:$AB$1315,DataRegularSeason20242025!$B$3:$B$1315, "&lt;=" &amp; $A180, DataRegularSeason20242025!$E$3:$E$1315, Y$1)</f>
        <v>36</v>
      </c>
      <c r="Z180" s="2">
        <f>SUMIFS(DataRegularSeason20242025!$AA$3:$AA$1315,DataRegularSeason20242025!$B$3:$B$1315, "&lt;=" &amp; $A180, DataRegularSeason20242025!$D$3:$D$1315, Z$1)+SUMIFS(DataRegularSeason20242025!$AB$3:$AB$1315,DataRegularSeason20242025!$B$3:$B$1315, "&lt;=" &amp; $A180, DataRegularSeason20242025!$E$3:$E$1315, Z$1)</f>
        <v>53</v>
      </c>
      <c r="AA180" s="2">
        <f>SUMIFS(DataRegularSeason20242025!$AA$3:$AA$1315,DataRegularSeason20242025!$B$3:$B$1315, "&lt;=" &amp; $A180, DataRegularSeason20242025!$D$3:$D$1315, AA$1)+SUMIFS(DataRegularSeason20242025!$AB$3:$AB$1315,DataRegularSeason20242025!$B$3:$B$1315, "&lt;=" &amp; $A180, DataRegularSeason20242025!$E$3:$E$1315, AA$1)</f>
        <v>60</v>
      </c>
      <c r="AB180" s="2">
        <f>SUMIFS(DataRegularSeason20242025!$AA$3:$AA$1315,DataRegularSeason20242025!$B$3:$B$1315, "&lt;=" &amp; $A180, DataRegularSeason20242025!$D$3:$D$1315, AB$1)+SUMIFS(DataRegularSeason20242025!$AB$3:$AB$1315,DataRegularSeason20242025!$B$3:$B$1315, "&lt;=" &amp; $A180, DataRegularSeason20242025!$E$3:$E$1315, AB$1)</f>
        <v>66</v>
      </c>
      <c r="AC180" s="2">
        <f>SUMIFS(DataRegularSeason20242025!$AA$3:$AA$1315,DataRegularSeason20242025!$B$3:$B$1315, "&lt;=" &amp; $A180, DataRegularSeason20242025!$D$3:$D$1315, AC$1)+SUMIFS(DataRegularSeason20242025!$AB$3:$AB$1315,DataRegularSeason20242025!$B$3:$B$1315, "&lt;=" &amp; $A180, DataRegularSeason20242025!$E$3:$E$1315, AC$1)</f>
        <v>53</v>
      </c>
      <c r="AD180" s="2">
        <f>SUMIFS(DataRegularSeason20242025!$AA$3:$AA$1315,DataRegularSeason20242025!$B$3:$B$1315, "&lt;=" &amp; $A180, DataRegularSeason20242025!$D$3:$D$1315, AD$1)+SUMIFS(DataRegularSeason20242025!$AB$3:$AB$1315,DataRegularSeason20242025!$B$3:$B$1315, "&lt;=" &amp; $A180, DataRegularSeason20242025!$E$3:$E$1315, AD$1)</f>
        <v>58</v>
      </c>
      <c r="AE180" s="2">
        <f>SUMIFS(DataRegularSeason20242025!$AA$3:$AA$1315,DataRegularSeason20242025!$B$3:$B$1315, "&lt;=" &amp; $A180, DataRegularSeason20242025!$D$3:$D$1315, AE$1)+SUMIFS(DataRegularSeason20242025!$AB$3:$AB$1315,DataRegularSeason20242025!$B$3:$B$1315, "&lt;=" &amp; $A180, DataRegularSeason20242025!$E$3:$E$1315, AE$1)</f>
        <v>68</v>
      </c>
      <c r="AF180" s="2">
        <f>SUMIFS(DataRegularSeason20242025!$AA$3:$AA$1315,DataRegularSeason20242025!$B$3:$B$1315, "&lt;=" &amp; $A180, DataRegularSeason20242025!$D$3:$D$1315, AF$1)+SUMIFS(DataRegularSeason20242025!$AB$3:$AB$1315,DataRegularSeason20242025!$B$3:$B$1315, "&lt;=" &amp; $A180, DataRegularSeason20242025!$E$3:$E$1315, AF$1)</f>
        <v>79</v>
      </c>
      <c r="AG180" s="2">
        <f>SUMIFS(DataRegularSeason20242025!$AA$3:$AA$1315,DataRegularSeason20242025!$B$3:$B$1315, "&lt;=" &amp; $A180, DataRegularSeason20242025!$D$3:$D$1315, AG$1)+SUMIFS(DataRegularSeason20242025!$AB$3:$AB$1315,DataRegularSeason20242025!$B$3:$B$1315, "&lt;=" &amp; $A180, DataRegularSeason20242025!$E$3:$E$1315, AG$1)</f>
        <v>77</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52</v>
      </c>
      <c r="C181" s="2">
        <f>SUMIFS(DataRegularSeason20242025!$AA$3:$AA$1315,DataRegularSeason20242025!$B$3:$B$1315, "&lt;=" &amp; $A181, DataRegularSeason20242025!$D$3:$D$1315, C$1)+SUMIFS(DataRegularSeason20242025!$AB$3:$AB$1315,DataRegularSeason20242025!$B$3:$B$1315, "&lt;=" &amp; $A181, DataRegularSeason20242025!$E$3:$E$1315, C$1)</f>
        <v>60</v>
      </c>
      <c r="D181" s="2">
        <f>SUMIFS(DataRegularSeason20242025!$AA$3:$AA$1315,DataRegularSeason20242025!$B$3:$B$1315, "&lt;=" &amp; $A181, DataRegularSeason20242025!$D$3:$D$1315, D$1)+SUMIFS(DataRegularSeason20242025!$AB$3:$AB$1315,DataRegularSeason20242025!$B$3:$B$1315, "&lt;=" &amp; $A181, DataRegularSeason20242025!$E$3:$E$1315, D$1)</f>
        <v>49</v>
      </c>
      <c r="E181" s="2">
        <f>SUMIFS(DataRegularSeason20242025!$AA$3:$AA$1315,DataRegularSeason20242025!$B$3:$B$1315, "&lt;=" &amp; $A181, DataRegularSeason20242025!$D$3:$D$1315, E$1)+SUMIFS(DataRegularSeason20242025!$AB$3:$AB$1315,DataRegularSeason20242025!$B$3:$B$1315, "&lt;=" &amp; $A181, DataRegularSeason20242025!$E$3:$E$1315, E$1)</f>
        <v>68</v>
      </c>
      <c r="F181" s="2">
        <f>SUMIFS(DataRegularSeason20242025!$AA$3:$AA$1315,DataRegularSeason20242025!$B$3:$B$1315, "&lt;=" &amp; $A181, DataRegularSeason20242025!$D$3:$D$1315, F$1)+SUMIFS(DataRegularSeason20242025!$AB$3:$AB$1315,DataRegularSeason20242025!$B$3:$B$1315, "&lt;=" &amp; $A181, DataRegularSeason20242025!$E$3:$E$1315, F$1)</f>
        <v>59</v>
      </c>
      <c r="G181" s="2">
        <f>SUMIFS(DataRegularSeason20242025!$AA$3:$AA$1315,DataRegularSeason20242025!$B$3:$B$1315, "&lt;=" &amp; $A181, DataRegularSeason20242025!$D$3:$D$1315, G$1)+SUMIFS(DataRegularSeason20242025!$AB$3:$AB$1315,DataRegularSeason20242025!$B$3:$B$1315, "&lt;=" &amp; $A181, DataRegularSeason20242025!$E$3:$E$1315, G$1)</f>
        <v>59</v>
      </c>
      <c r="H181" s="2">
        <f>SUMIFS(DataRegularSeason20242025!$AA$3:$AA$1315,DataRegularSeason20242025!$B$3:$B$1315, "&lt;=" &amp; $A181, DataRegularSeason20242025!$D$3:$D$1315, H$1)+SUMIFS(DataRegularSeason20242025!$AB$3:$AB$1315,DataRegularSeason20242025!$B$3:$B$1315, "&lt;=" &amp; $A181, DataRegularSeason20242025!$E$3:$E$1315, H$1)</f>
        <v>37</v>
      </c>
      <c r="I181" s="2">
        <f>SUMIFS(DataRegularSeason20242025!$AA$3:$AA$1315,DataRegularSeason20242025!$B$3:$B$1315, "&lt;=" &amp; $A181, DataRegularSeason20242025!$D$3:$D$1315, I$1)+SUMIFS(DataRegularSeason20242025!$AB$3:$AB$1315,DataRegularSeason20242025!$B$3:$B$1315, "&lt;=" &amp; $A181, DataRegularSeason20242025!$E$3:$E$1315, I$1)</f>
        <v>64</v>
      </c>
      <c r="J181" s="2">
        <f>SUMIFS(DataRegularSeason20242025!$AA$3:$AA$1315,DataRegularSeason20242025!$B$3:$B$1315, "&lt;=" &amp; $A181, DataRegularSeason20242025!$D$3:$D$1315, J$1)+SUMIFS(DataRegularSeason20242025!$AB$3:$AB$1315,DataRegularSeason20242025!$B$3:$B$1315, "&lt;=" &amp; $A181, DataRegularSeason20242025!$E$3:$E$1315, J$1)</f>
        <v>69</v>
      </c>
      <c r="K181" s="2">
        <f>SUMIFS(DataRegularSeason20242025!$AA$3:$AA$1315,DataRegularSeason20242025!$B$3:$B$1315, "&lt;=" &amp; $A181, DataRegularSeason20242025!$D$3:$D$1315, K$1)+SUMIFS(DataRegularSeason20242025!$AB$3:$AB$1315,DataRegularSeason20242025!$B$3:$B$1315, "&lt;=" &amp; $A181, DataRegularSeason20242025!$E$3:$E$1315, K$1)</f>
        <v>61</v>
      </c>
      <c r="L181" s="2">
        <f>SUMIFS(DataRegularSeason20242025!$AA$3:$AA$1315,DataRegularSeason20242025!$B$3:$B$1315, "&lt;=" &amp; $A181, DataRegularSeason20242025!$D$3:$D$1315, L$1)+SUMIFS(DataRegularSeason20242025!$AB$3:$AB$1315,DataRegularSeason20242025!$B$3:$B$1315, "&lt;=" &amp; $A181, DataRegularSeason20242025!$E$3:$E$1315, L$1)</f>
        <v>70</v>
      </c>
      <c r="M181" s="2">
        <f>SUMIFS(DataRegularSeason20242025!$AA$3:$AA$1315,DataRegularSeason20242025!$B$3:$B$1315, "&lt;=" &amp; $A181, DataRegularSeason20242025!$D$3:$D$1315, M$1)+SUMIFS(DataRegularSeason20242025!$AB$3:$AB$1315,DataRegularSeason20242025!$B$3:$B$1315, "&lt;=" &amp; $A181, DataRegularSeason20242025!$E$3:$E$1315, M$1)</f>
        <v>67</v>
      </c>
      <c r="N181" s="2">
        <f>SUMIFS(DataRegularSeason20242025!$AA$3:$AA$1315,DataRegularSeason20242025!$B$3:$B$1315, "&lt;=" &amp; $A181, DataRegularSeason20242025!$D$3:$D$1315, N$1)+SUMIFS(DataRegularSeason20242025!$AB$3:$AB$1315,DataRegularSeason20242025!$B$3:$B$1315, "&lt;=" &amp; $A181, DataRegularSeason20242025!$E$3:$E$1315, N$1)</f>
        <v>62</v>
      </c>
      <c r="O181" s="2">
        <f>SUMIFS(DataRegularSeason20242025!$AA$3:$AA$1315,DataRegularSeason20242025!$B$3:$B$1315, "&lt;=" &amp; $A181, DataRegularSeason20242025!$D$3:$D$1315, O$1)+SUMIFS(DataRegularSeason20242025!$AB$3:$AB$1315,DataRegularSeason20242025!$B$3:$B$1315, "&lt;=" &amp; $A181, DataRegularSeason20242025!$E$3:$E$1315, O$1)</f>
        <v>66</v>
      </c>
      <c r="P181" s="2">
        <f>SUMIFS(DataRegularSeason20242025!$AA$3:$AA$1315,DataRegularSeason20242025!$B$3:$B$1315, "&lt;=" &amp; $A181, DataRegularSeason20242025!$D$3:$D$1315, P$1)+SUMIFS(DataRegularSeason20242025!$AB$3:$AB$1315,DataRegularSeason20242025!$B$3:$B$1315, "&lt;=" &amp; $A181, DataRegularSeason20242025!$E$3:$E$1315, P$1)</f>
        <v>55</v>
      </c>
      <c r="Q181" s="2">
        <f>SUMIFS(DataRegularSeason20242025!$AA$3:$AA$1315,DataRegularSeason20242025!$B$3:$B$1315, "&lt;=" &amp; $A181, DataRegularSeason20242025!$D$3:$D$1315, Q$1)+SUMIFS(DataRegularSeason20242025!$AB$3:$AB$1315,DataRegularSeason20242025!$B$3:$B$1315, "&lt;=" &amp; $A181, DataRegularSeason20242025!$E$3:$E$1315, Q$1)</f>
        <v>66</v>
      </c>
      <c r="R181" s="2">
        <f>SUMIFS(DataRegularSeason20242025!$AA$3:$AA$1315,DataRegularSeason20242025!$B$3:$B$1315, "&lt;=" &amp; $A181, DataRegularSeason20242025!$D$3:$D$1315, R$1)+SUMIFS(DataRegularSeason20242025!$AB$3:$AB$1315,DataRegularSeason20242025!$B$3:$B$1315, "&lt;=" &amp; $A181, DataRegularSeason20242025!$E$3:$E$1315, R$1)</f>
        <v>43</v>
      </c>
      <c r="S181" s="2">
        <f>SUMIFS(DataRegularSeason20242025!$AA$3:$AA$1315,DataRegularSeason20242025!$B$3:$B$1315, "&lt;=" &amp; $A181, DataRegularSeason20242025!$D$3:$D$1315, S$1)+SUMIFS(DataRegularSeason20242025!$AB$3:$AB$1315,DataRegularSeason20242025!$B$3:$B$1315, "&lt;=" &amp; $A181, DataRegularSeason20242025!$E$3:$E$1315, S$1)</f>
        <v>57</v>
      </c>
      <c r="T181" s="2">
        <f>SUMIFS(DataRegularSeason20242025!$AA$3:$AA$1315,DataRegularSeason20242025!$B$3:$B$1315, "&lt;=" &amp; $A181, DataRegularSeason20242025!$D$3:$D$1315, T$1)+SUMIFS(DataRegularSeason20242025!$AB$3:$AB$1315,DataRegularSeason20242025!$B$3:$B$1315, "&lt;=" &amp; $A181, DataRegularSeason20242025!$E$3:$E$1315, T$1)</f>
        <v>54</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53</v>
      </c>
      <c r="W181" s="2">
        <f>SUMIFS(DataRegularSeason20242025!$AA$3:$AA$1315,DataRegularSeason20242025!$B$3:$B$1315, "&lt;=" &amp; $A181, DataRegularSeason20242025!$D$3:$D$1315, W$1)+SUMIFS(DataRegularSeason20242025!$AB$3:$AB$1315,DataRegularSeason20242025!$B$3:$B$1315, "&lt;=" &amp; $A181, DataRegularSeason20242025!$E$3:$E$1315, W$1)</f>
        <v>53</v>
      </c>
      <c r="X181" s="2">
        <f>SUMIFS(DataRegularSeason20242025!$AA$3:$AA$1315,DataRegularSeason20242025!$B$3:$B$1315, "&lt;=" &amp; $A181, DataRegularSeason20242025!$D$3:$D$1315, X$1)+SUMIFS(DataRegularSeason20242025!$AB$3:$AB$1315,DataRegularSeason20242025!$B$3:$B$1315, "&lt;=" &amp; $A181, DataRegularSeason20242025!$E$3:$E$1315, X$1)</f>
        <v>50</v>
      </c>
      <c r="Y181" s="2">
        <f>SUMIFS(DataRegularSeason20242025!$AA$3:$AA$1315,DataRegularSeason20242025!$B$3:$B$1315, "&lt;=" &amp; $A181, DataRegularSeason20242025!$D$3:$D$1315, Y$1)+SUMIFS(DataRegularSeason20242025!$AB$3:$AB$1315,DataRegularSeason20242025!$B$3:$B$1315, "&lt;=" &amp; $A181, DataRegularSeason20242025!$E$3:$E$1315, Y$1)</f>
        <v>36</v>
      </c>
      <c r="Z181" s="2">
        <f>SUMIFS(DataRegularSeason20242025!$AA$3:$AA$1315,DataRegularSeason20242025!$B$3:$B$1315, "&lt;=" &amp; $A181, DataRegularSeason20242025!$D$3:$D$1315, Z$1)+SUMIFS(DataRegularSeason20242025!$AB$3:$AB$1315,DataRegularSeason20242025!$B$3:$B$1315, "&lt;=" &amp; $A181, DataRegularSeason20242025!$E$3:$E$1315, Z$1)</f>
        <v>53</v>
      </c>
      <c r="AA181" s="2">
        <f>SUMIFS(DataRegularSeason20242025!$AA$3:$AA$1315,DataRegularSeason20242025!$B$3:$B$1315, "&lt;=" &amp; $A181, DataRegularSeason20242025!$D$3:$D$1315, AA$1)+SUMIFS(DataRegularSeason20242025!$AB$3:$AB$1315,DataRegularSeason20242025!$B$3:$B$1315, "&lt;=" &amp; $A181, DataRegularSeason20242025!$E$3:$E$1315, AA$1)</f>
        <v>60</v>
      </c>
      <c r="AB181" s="2">
        <f>SUMIFS(DataRegularSeason20242025!$AA$3:$AA$1315,DataRegularSeason20242025!$B$3:$B$1315, "&lt;=" &amp; $A181, DataRegularSeason20242025!$D$3:$D$1315, AB$1)+SUMIFS(DataRegularSeason20242025!$AB$3:$AB$1315,DataRegularSeason20242025!$B$3:$B$1315, "&lt;=" &amp; $A181, DataRegularSeason20242025!$E$3:$E$1315, AB$1)</f>
        <v>66</v>
      </c>
      <c r="AC181" s="2">
        <f>SUMIFS(DataRegularSeason20242025!$AA$3:$AA$1315,DataRegularSeason20242025!$B$3:$B$1315, "&lt;=" &amp; $A181, DataRegularSeason20242025!$D$3:$D$1315, AC$1)+SUMIFS(DataRegularSeason20242025!$AB$3:$AB$1315,DataRegularSeason20242025!$B$3:$B$1315, "&lt;=" &amp; $A181, DataRegularSeason20242025!$E$3:$E$1315, AC$1)</f>
        <v>53</v>
      </c>
      <c r="AD181" s="2">
        <f>SUMIFS(DataRegularSeason20242025!$AA$3:$AA$1315,DataRegularSeason20242025!$B$3:$B$1315, "&lt;=" &amp; $A181, DataRegularSeason20242025!$D$3:$D$1315, AD$1)+SUMIFS(DataRegularSeason20242025!$AB$3:$AB$1315,DataRegularSeason20242025!$B$3:$B$1315, "&lt;=" &amp; $A181, DataRegularSeason20242025!$E$3:$E$1315, AD$1)</f>
        <v>58</v>
      </c>
      <c r="AE181" s="2">
        <f>SUMIFS(DataRegularSeason20242025!$AA$3:$AA$1315,DataRegularSeason20242025!$B$3:$B$1315, "&lt;=" &amp; $A181, DataRegularSeason20242025!$D$3:$D$1315, AE$1)+SUMIFS(DataRegularSeason20242025!$AB$3:$AB$1315,DataRegularSeason20242025!$B$3:$B$1315, "&lt;=" &amp; $A181, DataRegularSeason20242025!$E$3:$E$1315, AE$1)</f>
        <v>68</v>
      </c>
      <c r="AF181" s="2">
        <f>SUMIFS(DataRegularSeason20242025!$AA$3:$AA$1315,DataRegularSeason20242025!$B$3:$B$1315, "&lt;=" &amp; $A181, DataRegularSeason20242025!$D$3:$D$1315, AF$1)+SUMIFS(DataRegularSeason20242025!$AB$3:$AB$1315,DataRegularSeason20242025!$B$3:$B$1315, "&lt;=" &amp; $A181, DataRegularSeason20242025!$E$3:$E$1315, AF$1)</f>
        <v>79</v>
      </c>
      <c r="AG181" s="2">
        <f>SUMIFS(DataRegularSeason20242025!$AA$3:$AA$1315,DataRegularSeason20242025!$B$3:$B$1315, "&lt;=" &amp; $A181, DataRegularSeason20242025!$D$3:$D$1315, AG$1)+SUMIFS(DataRegularSeason20242025!$AB$3:$AB$1315,DataRegularSeason20242025!$B$3:$B$1315, "&lt;=" &amp; $A181, DataRegularSeason20242025!$E$3:$E$1315, AG$1)</f>
        <v>77</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52</v>
      </c>
      <c r="C182" s="2">
        <f>SUMIFS(DataRegularSeason20242025!$AA$3:$AA$1315,DataRegularSeason20242025!$B$3:$B$1315, "&lt;=" &amp; $A182, DataRegularSeason20242025!$D$3:$D$1315, C$1)+SUMIFS(DataRegularSeason20242025!$AB$3:$AB$1315,DataRegularSeason20242025!$B$3:$B$1315, "&lt;=" &amp; $A182, DataRegularSeason20242025!$E$3:$E$1315, C$1)</f>
        <v>60</v>
      </c>
      <c r="D182" s="2">
        <f>SUMIFS(DataRegularSeason20242025!$AA$3:$AA$1315,DataRegularSeason20242025!$B$3:$B$1315, "&lt;=" &amp; $A182, DataRegularSeason20242025!$D$3:$D$1315, D$1)+SUMIFS(DataRegularSeason20242025!$AB$3:$AB$1315,DataRegularSeason20242025!$B$3:$B$1315, "&lt;=" &amp; $A182, DataRegularSeason20242025!$E$3:$E$1315, D$1)</f>
        <v>49</v>
      </c>
      <c r="E182" s="2">
        <f>SUMIFS(DataRegularSeason20242025!$AA$3:$AA$1315,DataRegularSeason20242025!$B$3:$B$1315, "&lt;=" &amp; $A182, DataRegularSeason20242025!$D$3:$D$1315, E$1)+SUMIFS(DataRegularSeason20242025!$AB$3:$AB$1315,DataRegularSeason20242025!$B$3:$B$1315, "&lt;=" &amp; $A182, DataRegularSeason20242025!$E$3:$E$1315, E$1)</f>
        <v>68</v>
      </c>
      <c r="F182" s="2">
        <f>SUMIFS(DataRegularSeason20242025!$AA$3:$AA$1315,DataRegularSeason20242025!$B$3:$B$1315, "&lt;=" &amp; $A182, DataRegularSeason20242025!$D$3:$D$1315, F$1)+SUMIFS(DataRegularSeason20242025!$AB$3:$AB$1315,DataRegularSeason20242025!$B$3:$B$1315, "&lt;=" &amp; $A182, DataRegularSeason20242025!$E$3:$E$1315, F$1)</f>
        <v>59</v>
      </c>
      <c r="G182" s="2">
        <f>SUMIFS(DataRegularSeason20242025!$AA$3:$AA$1315,DataRegularSeason20242025!$B$3:$B$1315, "&lt;=" &amp; $A182, DataRegularSeason20242025!$D$3:$D$1315, G$1)+SUMIFS(DataRegularSeason20242025!$AB$3:$AB$1315,DataRegularSeason20242025!$B$3:$B$1315, "&lt;=" &amp; $A182, DataRegularSeason20242025!$E$3:$E$1315, G$1)</f>
        <v>59</v>
      </c>
      <c r="H182" s="2">
        <f>SUMIFS(DataRegularSeason20242025!$AA$3:$AA$1315,DataRegularSeason20242025!$B$3:$B$1315, "&lt;=" &amp; $A182, DataRegularSeason20242025!$D$3:$D$1315, H$1)+SUMIFS(DataRegularSeason20242025!$AB$3:$AB$1315,DataRegularSeason20242025!$B$3:$B$1315, "&lt;=" &amp; $A182, DataRegularSeason20242025!$E$3:$E$1315, H$1)</f>
        <v>37</v>
      </c>
      <c r="I182" s="2">
        <f>SUMIFS(DataRegularSeason20242025!$AA$3:$AA$1315,DataRegularSeason20242025!$B$3:$B$1315, "&lt;=" &amp; $A182, DataRegularSeason20242025!$D$3:$D$1315, I$1)+SUMIFS(DataRegularSeason20242025!$AB$3:$AB$1315,DataRegularSeason20242025!$B$3:$B$1315, "&lt;=" &amp; $A182, DataRegularSeason20242025!$E$3:$E$1315, I$1)</f>
        <v>64</v>
      </c>
      <c r="J182" s="2">
        <f>SUMIFS(DataRegularSeason20242025!$AA$3:$AA$1315,DataRegularSeason20242025!$B$3:$B$1315, "&lt;=" &amp; $A182, DataRegularSeason20242025!$D$3:$D$1315, J$1)+SUMIFS(DataRegularSeason20242025!$AB$3:$AB$1315,DataRegularSeason20242025!$B$3:$B$1315, "&lt;=" &amp; $A182, DataRegularSeason20242025!$E$3:$E$1315, J$1)</f>
        <v>69</v>
      </c>
      <c r="K182" s="2">
        <f>SUMIFS(DataRegularSeason20242025!$AA$3:$AA$1315,DataRegularSeason20242025!$B$3:$B$1315, "&lt;=" &amp; $A182, DataRegularSeason20242025!$D$3:$D$1315, K$1)+SUMIFS(DataRegularSeason20242025!$AB$3:$AB$1315,DataRegularSeason20242025!$B$3:$B$1315, "&lt;=" &amp; $A182, DataRegularSeason20242025!$E$3:$E$1315, K$1)</f>
        <v>61</v>
      </c>
      <c r="L182" s="2">
        <f>SUMIFS(DataRegularSeason20242025!$AA$3:$AA$1315,DataRegularSeason20242025!$B$3:$B$1315, "&lt;=" &amp; $A182, DataRegularSeason20242025!$D$3:$D$1315, L$1)+SUMIFS(DataRegularSeason20242025!$AB$3:$AB$1315,DataRegularSeason20242025!$B$3:$B$1315, "&lt;=" &amp; $A182, DataRegularSeason20242025!$E$3:$E$1315, L$1)</f>
        <v>70</v>
      </c>
      <c r="M182" s="2">
        <f>SUMIFS(DataRegularSeason20242025!$AA$3:$AA$1315,DataRegularSeason20242025!$B$3:$B$1315, "&lt;=" &amp; $A182, DataRegularSeason20242025!$D$3:$D$1315, M$1)+SUMIFS(DataRegularSeason20242025!$AB$3:$AB$1315,DataRegularSeason20242025!$B$3:$B$1315, "&lt;=" &amp; $A182, DataRegularSeason20242025!$E$3:$E$1315, M$1)</f>
        <v>67</v>
      </c>
      <c r="N182" s="2">
        <f>SUMIFS(DataRegularSeason20242025!$AA$3:$AA$1315,DataRegularSeason20242025!$B$3:$B$1315, "&lt;=" &amp; $A182, DataRegularSeason20242025!$D$3:$D$1315, N$1)+SUMIFS(DataRegularSeason20242025!$AB$3:$AB$1315,DataRegularSeason20242025!$B$3:$B$1315, "&lt;=" &amp; $A182, DataRegularSeason20242025!$E$3:$E$1315, N$1)</f>
        <v>62</v>
      </c>
      <c r="O182" s="2">
        <f>SUMIFS(DataRegularSeason20242025!$AA$3:$AA$1315,DataRegularSeason20242025!$B$3:$B$1315, "&lt;=" &amp; $A182, DataRegularSeason20242025!$D$3:$D$1315, O$1)+SUMIFS(DataRegularSeason20242025!$AB$3:$AB$1315,DataRegularSeason20242025!$B$3:$B$1315, "&lt;=" &amp; $A182, DataRegularSeason20242025!$E$3:$E$1315, O$1)</f>
        <v>66</v>
      </c>
      <c r="P182" s="2">
        <f>SUMIFS(DataRegularSeason20242025!$AA$3:$AA$1315,DataRegularSeason20242025!$B$3:$B$1315, "&lt;=" &amp; $A182, DataRegularSeason20242025!$D$3:$D$1315, P$1)+SUMIFS(DataRegularSeason20242025!$AB$3:$AB$1315,DataRegularSeason20242025!$B$3:$B$1315, "&lt;=" &amp; $A182, DataRegularSeason20242025!$E$3:$E$1315, P$1)</f>
        <v>55</v>
      </c>
      <c r="Q182" s="2">
        <f>SUMIFS(DataRegularSeason20242025!$AA$3:$AA$1315,DataRegularSeason20242025!$B$3:$B$1315, "&lt;=" &amp; $A182, DataRegularSeason20242025!$D$3:$D$1315, Q$1)+SUMIFS(DataRegularSeason20242025!$AB$3:$AB$1315,DataRegularSeason20242025!$B$3:$B$1315, "&lt;=" &amp; $A182, DataRegularSeason20242025!$E$3:$E$1315, Q$1)</f>
        <v>66</v>
      </c>
      <c r="R182" s="2">
        <f>SUMIFS(DataRegularSeason20242025!$AA$3:$AA$1315,DataRegularSeason20242025!$B$3:$B$1315, "&lt;=" &amp; $A182, DataRegularSeason20242025!$D$3:$D$1315, R$1)+SUMIFS(DataRegularSeason20242025!$AB$3:$AB$1315,DataRegularSeason20242025!$B$3:$B$1315, "&lt;=" &amp; $A182, DataRegularSeason20242025!$E$3:$E$1315, R$1)</f>
        <v>43</v>
      </c>
      <c r="S182" s="2">
        <f>SUMIFS(DataRegularSeason20242025!$AA$3:$AA$1315,DataRegularSeason20242025!$B$3:$B$1315, "&lt;=" &amp; $A182, DataRegularSeason20242025!$D$3:$D$1315, S$1)+SUMIFS(DataRegularSeason20242025!$AB$3:$AB$1315,DataRegularSeason20242025!$B$3:$B$1315, "&lt;=" &amp; $A182, DataRegularSeason20242025!$E$3:$E$1315, S$1)</f>
        <v>57</v>
      </c>
      <c r="T182" s="2">
        <f>SUMIFS(DataRegularSeason20242025!$AA$3:$AA$1315,DataRegularSeason20242025!$B$3:$B$1315, "&lt;=" &amp; $A182, DataRegularSeason20242025!$D$3:$D$1315, T$1)+SUMIFS(DataRegularSeason20242025!$AB$3:$AB$1315,DataRegularSeason20242025!$B$3:$B$1315, "&lt;=" &amp; $A182, DataRegularSeason20242025!$E$3:$E$1315, T$1)</f>
        <v>54</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53</v>
      </c>
      <c r="W182" s="2">
        <f>SUMIFS(DataRegularSeason20242025!$AA$3:$AA$1315,DataRegularSeason20242025!$B$3:$B$1315, "&lt;=" &amp; $A182, DataRegularSeason20242025!$D$3:$D$1315, W$1)+SUMIFS(DataRegularSeason20242025!$AB$3:$AB$1315,DataRegularSeason20242025!$B$3:$B$1315, "&lt;=" &amp; $A182, DataRegularSeason20242025!$E$3:$E$1315, W$1)</f>
        <v>53</v>
      </c>
      <c r="X182" s="2">
        <f>SUMIFS(DataRegularSeason20242025!$AA$3:$AA$1315,DataRegularSeason20242025!$B$3:$B$1315, "&lt;=" &amp; $A182, DataRegularSeason20242025!$D$3:$D$1315, X$1)+SUMIFS(DataRegularSeason20242025!$AB$3:$AB$1315,DataRegularSeason20242025!$B$3:$B$1315, "&lt;=" &amp; $A182, DataRegularSeason20242025!$E$3:$E$1315, X$1)</f>
        <v>50</v>
      </c>
      <c r="Y182" s="2">
        <f>SUMIFS(DataRegularSeason20242025!$AA$3:$AA$1315,DataRegularSeason20242025!$B$3:$B$1315, "&lt;=" &amp; $A182, DataRegularSeason20242025!$D$3:$D$1315, Y$1)+SUMIFS(DataRegularSeason20242025!$AB$3:$AB$1315,DataRegularSeason20242025!$B$3:$B$1315, "&lt;=" &amp; $A182, DataRegularSeason20242025!$E$3:$E$1315, Y$1)</f>
        <v>36</v>
      </c>
      <c r="Z182" s="2">
        <f>SUMIFS(DataRegularSeason20242025!$AA$3:$AA$1315,DataRegularSeason20242025!$B$3:$B$1315, "&lt;=" &amp; $A182, DataRegularSeason20242025!$D$3:$D$1315, Z$1)+SUMIFS(DataRegularSeason20242025!$AB$3:$AB$1315,DataRegularSeason20242025!$B$3:$B$1315, "&lt;=" &amp; $A182, DataRegularSeason20242025!$E$3:$E$1315, Z$1)</f>
        <v>53</v>
      </c>
      <c r="AA182" s="2">
        <f>SUMIFS(DataRegularSeason20242025!$AA$3:$AA$1315,DataRegularSeason20242025!$B$3:$B$1315, "&lt;=" &amp; $A182, DataRegularSeason20242025!$D$3:$D$1315, AA$1)+SUMIFS(DataRegularSeason20242025!$AB$3:$AB$1315,DataRegularSeason20242025!$B$3:$B$1315, "&lt;=" &amp; $A182, DataRegularSeason20242025!$E$3:$E$1315, AA$1)</f>
        <v>60</v>
      </c>
      <c r="AB182" s="2">
        <f>SUMIFS(DataRegularSeason20242025!$AA$3:$AA$1315,DataRegularSeason20242025!$B$3:$B$1315, "&lt;=" &amp; $A182, DataRegularSeason20242025!$D$3:$D$1315, AB$1)+SUMIFS(DataRegularSeason20242025!$AB$3:$AB$1315,DataRegularSeason20242025!$B$3:$B$1315, "&lt;=" &amp; $A182, DataRegularSeason20242025!$E$3:$E$1315, AB$1)</f>
        <v>66</v>
      </c>
      <c r="AC182" s="2">
        <f>SUMIFS(DataRegularSeason20242025!$AA$3:$AA$1315,DataRegularSeason20242025!$B$3:$B$1315, "&lt;=" &amp; $A182, DataRegularSeason20242025!$D$3:$D$1315, AC$1)+SUMIFS(DataRegularSeason20242025!$AB$3:$AB$1315,DataRegularSeason20242025!$B$3:$B$1315, "&lt;=" &amp; $A182, DataRegularSeason20242025!$E$3:$E$1315, AC$1)</f>
        <v>53</v>
      </c>
      <c r="AD182" s="2">
        <f>SUMIFS(DataRegularSeason20242025!$AA$3:$AA$1315,DataRegularSeason20242025!$B$3:$B$1315, "&lt;=" &amp; $A182, DataRegularSeason20242025!$D$3:$D$1315, AD$1)+SUMIFS(DataRegularSeason20242025!$AB$3:$AB$1315,DataRegularSeason20242025!$B$3:$B$1315, "&lt;=" &amp; $A182, DataRegularSeason20242025!$E$3:$E$1315, AD$1)</f>
        <v>58</v>
      </c>
      <c r="AE182" s="2">
        <f>SUMIFS(DataRegularSeason20242025!$AA$3:$AA$1315,DataRegularSeason20242025!$B$3:$B$1315, "&lt;=" &amp; $A182, DataRegularSeason20242025!$D$3:$D$1315, AE$1)+SUMIFS(DataRegularSeason20242025!$AB$3:$AB$1315,DataRegularSeason20242025!$B$3:$B$1315, "&lt;=" &amp; $A182, DataRegularSeason20242025!$E$3:$E$1315, AE$1)</f>
        <v>68</v>
      </c>
      <c r="AF182" s="2">
        <f>SUMIFS(DataRegularSeason20242025!$AA$3:$AA$1315,DataRegularSeason20242025!$B$3:$B$1315, "&lt;=" &amp; $A182, DataRegularSeason20242025!$D$3:$D$1315, AF$1)+SUMIFS(DataRegularSeason20242025!$AB$3:$AB$1315,DataRegularSeason20242025!$B$3:$B$1315, "&lt;=" &amp; $A182, DataRegularSeason20242025!$E$3:$E$1315, AF$1)</f>
        <v>79</v>
      </c>
      <c r="AG182" s="2">
        <f>SUMIFS(DataRegularSeason20242025!$AA$3:$AA$1315,DataRegularSeason20242025!$B$3:$B$1315, "&lt;=" &amp; $A182, DataRegularSeason20242025!$D$3:$D$1315, AG$1)+SUMIFS(DataRegularSeason20242025!$AB$3:$AB$1315,DataRegularSeason20242025!$B$3:$B$1315, "&lt;=" &amp; $A182, DataRegularSeason20242025!$E$3:$E$1315, AG$1)</f>
        <v>77</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52</v>
      </c>
      <c r="C183" s="2">
        <f>SUMIFS(DataRegularSeason20242025!$AA$3:$AA$1315,DataRegularSeason20242025!$B$3:$B$1315, "&lt;=" &amp; $A183, DataRegularSeason20242025!$D$3:$D$1315, C$1)+SUMIFS(DataRegularSeason20242025!$AB$3:$AB$1315,DataRegularSeason20242025!$B$3:$B$1315, "&lt;=" &amp; $A183, DataRegularSeason20242025!$E$3:$E$1315, C$1)</f>
        <v>60</v>
      </c>
      <c r="D183" s="2">
        <f>SUMIFS(DataRegularSeason20242025!$AA$3:$AA$1315,DataRegularSeason20242025!$B$3:$B$1315, "&lt;=" &amp; $A183, DataRegularSeason20242025!$D$3:$D$1315, D$1)+SUMIFS(DataRegularSeason20242025!$AB$3:$AB$1315,DataRegularSeason20242025!$B$3:$B$1315, "&lt;=" &amp; $A183, DataRegularSeason20242025!$E$3:$E$1315, D$1)</f>
        <v>49</v>
      </c>
      <c r="E183" s="2">
        <f>SUMIFS(DataRegularSeason20242025!$AA$3:$AA$1315,DataRegularSeason20242025!$B$3:$B$1315, "&lt;=" &amp; $A183, DataRegularSeason20242025!$D$3:$D$1315, E$1)+SUMIFS(DataRegularSeason20242025!$AB$3:$AB$1315,DataRegularSeason20242025!$B$3:$B$1315, "&lt;=" &amp; $A183, DataRegularSeason20242025!$E$3:$E$1315, E$1)</f>
        <v>68</v>
      </c>
      <c r="F183" s="2">
        <f>SUMIFS(DataRegularSeason20242025!$AA$3:$AA$1315,DataRegularSeason20242025!$B$3:$B$1315, "&lt;=" &amp; $A183, DataRegularSeason20242025!$D$3:$D$1315, F$1)+SUMIFS(DataRegularSeason20242025!$AB$3:$AB$1315,DataRegularSeason20242025!$B$3:$B$1315, "&lt;=" &amp; $A183, DataRegularSeason20242025!$E$3:$E$1315, F$1)</f>
        <v>59</v>
      </c>
      <c r="G183" s="2">
        <f>SUMIFS(DataRegularSeason20242025!$AA$3:$AA$1315,DataRegularSeason20242025!$B$3:$B$1315, "&lt;=" &amp; $A183, DataRegularSeason20242025!$D$3:$D$1315, G$1)+SUMIFS(DataRegularSeason20242025!$AB$3:$AB$1315,DataRegularSeason20242025!$B$3:$B$1315, "&lt;=" &amp; $A183, DataRegularSeason20242025!$E$3:$E$1315, G$1)</f>
        <v>59</v>
      </c>
      <c r="H183" s="2">
        <f>SUMIFS(DataRegularSeason20242025!$AA$3:$AA$1315,DataRegularSeason20242025!$B$3:$B$1315, "&lt;=" &amp; $A183, DataRegularSeason20242025!$D$3:$D$1315, H$1)+SUMIFS(DataRegularSeason20242025!$AB$3:$AB$1315,DataRegularSeason20242025!$B$3:$B$1315, "&lt;=" &amp; $A183, DataRegularSeason20242025!$E$3:$E$1315, H$1)</f>
        <v>37</v>
      </c>
      <c r="I183" s="2">
        <f>SUMIFS(DataRegularSeason20242025!$AA$3:$AA$1315,DataRegularSeason20242025!$B$3:$B$1315, "&lt;=" &amp; $A183, DataRegularSeason20242025!$D$3:$D$1315, I$1)+SUMIFS(DataRegularSeason20242025!$AB$3:$AB$1315,DataRegularSeason20242025!$B$3:$B$1315, "&lt;=" &amp; $A183, DataRegularSeason20242025!$E$3:$E$1315, I$1)</f>
        <v>64</v>
      </c>
      <c r="J183" s="2">
        <f>SUMIFS(DataRegularSeason20242025!$AA$3:$AA$1315,DataRegularSeason20242025!$B$3:$B$1315, "&lt;=" &amp; $A183, DataRegularSeason20242025!$D$3:$D$1315, J$1)+SUMIFS(DataRegularSeason20242025!$AB$3:$AB$1315,DataRegularSeason20242025!$B$3:$B$1315, "&lt;=" &amp; $A183, DataRegularSeason20242025!$E$3:$E$1315, J$1)</f>
        <v>69</v>
      </c>
      <c r="K183" s="2">
        <f>SUMIFS(DataRegularSeason20242025!$AA$3:$AA$1315,DataRegularSeason20242025!$B$3:$B$1315, "&lt;=" &amp; $A183, DataRegularSeason20242025!$D$3:$D$1315, K$1)+SUMIFS(DataRegularSeason20242025!$AB$3:$AB$1315,DataRegularSeason20242025!$B$3:$B$1315, "&lt;=" &amp; $A183, DataRegularSeason20242025!$E$3:$E$1315, K$1)</f>
        <v>61</v>
      </c>
      <c r="L183" s="2">
        <f>SUMIFS(DataRegularSeason20242025!$AA$3:$AA$1315,DataRegularSeason20242025!$B$3:$B$1315, "&lt;=" &amp; $A183, DataRegularSeason20242025!$D$3:$D$1315, L$1)+SUMIFS(DataRegularSeason20242025!$AB$3:$AB$1315,DataRegularSeason20242025!$B$3:$B$1315, "&lt;=" &amp; $A183, DataRegularSeason20242025!$E$3:$E$1315, L$1)</f>
        <v>70</v>
      </c>
      <c r="M183" s="2">
        <f>SUMIFS(DataRegularSeason20242025!$AA$3:$AA$1315,DataRegularSeason20242025!$B$3:$B$1315, "&lt;=" &amp; $A183, DataRegularSeason20242025!$D$3:$D$1315, M$1)+SUMIFS(DataRegularSeason20242025!$AB$3:$AB$1315,DataRegularSeason20242025!$B$3:$B$1315, "&lt;=" &amp; $A183, DataRegularSeason20242025!$E$3:$E$1315, M$1)</f>
        <v>67</v>
      </c>
      <c r="N183" s="2">
        <f>SUMIFS(DataRegularSeason20242025!$AA$3:$AA$1315,DataRegularSeason20242025!$B$3:$B$1315, "&lt;=" &amp; $A183, DataRegularSeason20242025!$D$3:$D$1315, N$1)+SUMIFS(DataRegularSeason20242025!$AB$3:$AB$1315,DataRegularSeason20242025!$B$3:$B$1315, "&lt;=" &amp; $A183, DataRegularSeason20242025!$E$3:$E$1315, N$1)</f>
        <v>62</v>
      </c>
      <c r="O183" s="2">
        <f>SUMIFS(DataRegularSeason20242025!$AA$3:$AA$1315,DataRegularSeason20242025!$B$3:$B$1315, "&lt;=" &amp; $A183, DataRegularSeason20242025!$D$3:$D$1315, O$1)+SUMIFS(DataRegularSeason20242025!$AB$3:$AB$1315,DataRegularSeason20242025!$B$3:$B$1315, "&lt;=" &amp; $A183, DataRegularSeason20242025!$E$3:$E$1315, O$1)</f>
        <v>66</v>
      </c>
      <c r="P183" s="2">
        <f>SUMIFS(DataRegularSeason20242025!$AA$3:$AA$1315,DataRegularSeason20242025!$B$3:$B$1315, "&lt;=" &amp; $A183, DataRegularSeason20242025!$D$3:$D$1315, P$1)+SUMIFS(DataRegularSeason20242025!$AB$3:$AB$1315,DataRegularSeason20242025!$B$3:$B$1315, "&lt;=" &amp; $A183, DataRegularSeason20242025!$E$3:$E$1315, P$1)</f>
        <v>55</v>
      </c>
      <c r="Q183" s="2">
        <f>SUMIFS(DataRegularSeason20242025!$AA$3:$AA$1315,DataRegularSeason20242025!$B$3:$B$1315, "&lt;=" &amp; $A183, DataRegularSeason20242025!$D$3:$D$1315, Q$1)+SUMIFS(DataRegularSeason20242025!$AB$3:$AB$1315,DataRegularSeason20242025!$B$3:$B$1315, "&lt;=" &amp; $A183, DataRegularSeason20242025!$E$3:$E$1315, Q$1)</f>
        <v>66</v>
      </c>
      <c r="R183" s="2">
        <f>SUMIFS(DataRegularSeason20242025!$AA$3:$AA$1315,DataRegularSeason20242025!$B$3:$B$1315, "&lt;=" &amp; $A183, DataRegularSeason20242025!$D$3:$D$1315, R$1)+SUMIFS(DataRegularSeason20242025!$AB$3:$AB$1315,DataRegularSeason20242025!$B$3:$B$1315, "&lt;=" &amp; $A183, DataRegularSeason20242025!$E$3:$E$1315, R$1)</f>
        <v>43</v>
      </c>
      <c r="S183" s="2">
        <f>SUMIFS(DataRegularSeason20242025!$AA$3:$AA$1315,DataRegularSeason20242025!$B$3:$B$1315, "&lt;=" &amp; $A183, DataRegularSeason20242025!$D$3:$D$1315, S$1)+SUMIFS(DataRegularSeason20242025!$AB$3:$AB$1315,DataRegularSeason20242025!$B$3:$B$1315, "&lt;=" &amp; $A183, DataRegularSeason20242025!$E$3:$E$1315, S$1)</f>
        <v>57</v>
      </c>
      <c r="T183" s="2">
        <f>SUMIFS(DataRegularSeason20242025!$AA$3:$AA$1315,DataRegularSeason20242025!$B$3:$B$1315, "&lt;=" &amp; $A183, DataRegularSeason20242025!$D$3:$D$1315, T$1)+SUMIFS(DataRegularSeason20242025!$AB$3:$AB$1315,DataRegularSeason20242025!$B$3:$B$1315, "&lt;=" &amp; $A183, DataRegularSeason20242025!$E$3:$E$1315, T$1)</f>
        <v>54</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53</v>
      </c>
      <c r="W183" s="2">
        <f>SUMIFS(DataRegularSeason20242025!$AA$3:$AA$1315,DataRegularSeason20242025!$B$3:$B$1315, "&lt;=" &amp; $A183, DataRegularSeason20242025!$D$3:$D$1315, W$1)+SUMIFS(DataRegularSeason20242025!$AB$3:$AB$1315,DataRegularSeason20242025!$B$3:$B$1315, "&lt;=" &amp; $A183, DataRegularSeason20242025!$E$3:$E$1315, W$1)</f>
        <v>53</v>
      </c>
      <c r="X183" s="2">
        <f>SUMIFS(DataRegularSeason20242025!$AA$3:$AA$1315,DataRegularSeason20242025!$B$3:$B$1315, "&lt;=" &amp; $A183, DataRegularSeason20242025!$D$3:$D$1315, X$1)+SUMIFS(DataRegularSeason20242025!$AB$3:$AB$1315,DataRegularSeason20242025!$B$3:$B$1315, "&lt;=" &amp; $A183, DataRegularSeason20242025!$E$3:$E$1315, X$1)</f>
        <v>50</v>
      </c>
      <c r="Y183" s="2">
        <f>SUMIFS(DataRegularSeason20242025!$AA$3:$AA$1315,DataRegularSeason20242025!$B$3:$B$1315, "&lt;=" &amp; $A183, DataRegularSeason20242025!$D$3:$D$1315, Y$1)+SUMIFS(DataRegularSeason20242025!$AB$3:$AB$1315,DataRegularSeason20242025!$B$3:$B$1315, "&lt;=" &amp; $A183, DataRegularSeason20242025!$E$3:$E$1315, Y$1)</f>
        <v>36</v>
      </c>
      <c r="Z183" s="2">
        <f>SUMIFS(DataRegularSeason20242025!$AA$3:$AA$1315,DataRegularSeason20242025!$B$3:$B$1315, "&lt;=" &amp; $A183, DataRegularSeason20242025!$D$3:$D$1315, Z$1)+SUMIFS(DataRegularSeason20242025!$AB$3:$AB$1315,DataRegularSeason20242025!$B$3:$B$1315, "&lt;=" &amp; $A183, DataRegularSeason20242025!$E$3:$E$1315, Z$1)</f>
        <v>53</v>
      </c>
      <c r="AA183" s="2">
        <f>SUMIFS(DataRegularSeason20242025!$AA$3:$AA$1315,DataRegularSeason20242025!$B$3:$B$1315, "&lt;=" &amp; $A183, DataRegularSeason20242025!$D$3:$D$1315, AA$1)+SUMIFS(DataRegularSeason20242025!$AB$3:$AB$1315,DataRegularSeason20242025!$B$3:$B$1315, "&lt;=" &amp; $A183, DataRegularSeason20242025!$E$3:$E$1315, AA$1)</f>
        <v>60</v>
      </c>
      <c r="AB183" s="2">
        <f>SUMIFS(DataRegularSeason20242025!$AA$3:$AA$1315,DataRegularSeason20242025!$B$3:$B$1315, "&lt;=" &amp; $A183, DataRegularSeason20242025!$D$3:$D$1315, AB$1)+SUMIFS(DataRegularSeason20242025!$AB$3:$AB$1315,DataRegularSeason20242025!$B$3:$B$1315, "&lt;=" &amp; $A183, DataRegularSeason20242025!$E$3:$E$1315, AB$1)</f>
        <v>66</v>
      </c>
      <c r="AC183" s="2">
        <f>SUMIFS(DataRegularSeason20242025!$AA$3:$AA$1315,DataRegularSeason20242025!$B$3:$B$1315, "&lt;=" &amp; $A183, DataRegularSeason20242025!$D$3:$D$1315, AC$1)+SUMIFS(DataRegularSeason20242025!$AB$3:$AB$1315,DataRegularSeason20242025!$B$3:$B$1315, "&lt;=" &amp; $A183, DataRegularSeason20242025!$E$3:$E$1315, AC$1)</f>
        <v>53</v>
      </c>
      <c r="AD183" s="2">
        <f>SUMIFS(DataRegularSeason20242025!$AA$3:$AA$1315,DataRegularSeason20242025!$B$3:$B$1315, "&lt;=" &amp; $A183, DataRegularSeason20242025!$D$3:$D$1315, AD$1)+SUMIFS(DataRegularSeason20242025!$AB$3:$AB$1315,DataRegularSeason20242025!$B$3:$B$1315, "&lt;=" &amp; $A183, DataRegularSeason20242025!$E$3:$E$1315, AD$1)</f>
        <v>58</v>
      </c>
      <c r="AE183" s="2">
        <f>SUMIFS(DataRegularSeason20242025!$AA$3:$AA$1315,DataRegularSeason20242025!$B$3:$B$1315, "&lt;=" &amp; $A183, DataRegularSeason20242025!$D$3:$D$1315, AE$1)+SUMIFS(DataRegularSeason20242025!$AB$3:$AB$1315,DataRegularSeason20242025!$B$3:$B$1315, "&lt;=" &amp; $A183, DataRegularSeason20242025!$E$3:$E$1315, AE$1)</f>
        <v>68</v>
      </c>
      <c r="AF183" s="2">
        <f>SUMIFS(DataRegularSeason20242025!$AA$3:$AA$1315,DataRegularSeason20242025!$B$3:$B$1315, "&lt;=" &amp; $A183, DataRegularSeason20242025!$D$3:$D$1315, AF$1)+SUMIFS(DataRegularSeason20242025!$AB$3:$AB$1315,DataRegularSeason20242025!$B$3:$B$1315, "&lt;=" &amp; $A183, DataRegularSeason20242025!$E$3:$E$1315, AF$1)</f>
        <v>79</v>
      </c>
      <c r="AG183" s="2">
        <f>SUMIFS(DataRegularSeason20242025!$AA$3:$AA$1315,DataRegularSeason20242025!$B$3:$B$1315, "&lt;=" &amp; $A183, DataRegularSeason20242025!$D$3:$D$1315, AG$1)+SUMIFS(DataRegularSeason20242025!$AB$3:$AB$1315,DataRegularSeason20242025!$B$3:$B$1315, "&lt;=" &amp; $A183, DataRegularSeason20242025!$E$3:$E$1315, AG$1)</f>
        <v>77</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52</v>
      </c>
      <c r="C184" s="2">
        <f>SUMIFS(DataRegularSeason20242025!$AA$3:$AA$1315,DataRegularSeason20242025!$B$3:$B$1315, "&lt;=" &amp; $A184, DataRegularSeason20242025!$D$3:$D$1315, C$1)+SUMIFS(DataRegularSeason20242025!$AB$3:$AB$1315,DataRegularSeason20242025!$B$3:$B$1315, "&lt;=" &amp; $A184, DataRegularSeason20242025!$E$3:$E$1315, C$1)</f>
        <v>60</v>
      </c>
      <c r="D184" s="2">
        <f>SUMIFS(DataRegularSeason20242025!$AA$3:$AA$1315,DataRegularSeason20242025!$B$3:$B$1315, "&lt;=" &amp; $A184, DataRegularSeason20242025!$D$3:$D$1315, D$1)+SUMIFS(DataRegularSeason20242025!$AB$3:$AB$1315,DataRegularSeason20242025!$B$3:$B$1315, "&lt;=" &amp; $A184, DataRegularSeason20242025!$E$3:$E$1315, D$1)</f>
        <v>49</v>
      </c>
      <c r="E184" s="2">
        <f>SUMIFS(DataRegularSeason20242025!$AA$3:$AA$1315,DataRegularSeason20242025!$B$3:$B$1315, "&lt;=" &amp; $A184, DataRegularSeason20242025!$D$3:$D$1315, E$1)+SUMIFS(DataRegularSeason20242025!$AB$3:$AB$1315,DataRegularSeason20242025!$B$3:$B$1315, "&lt;=" &amp; $A184, DataRegularSeason20242025!$E$3:$E$1315, E$1)</f>
        <v>68</v>
      </c>
      <c r="F184" s="2">
        <f>SUMIFS(DataRegularSeason20242025!$AA$3:$AA$1315,DataRegularSeason20242025!$B$3:$B$1315, "&lt;=" &amp; $A184, DataRegularSeason20242025!$D$3:$D$1315, F$1)+SUMIFS(DataRegularSeason20242025!$AB$3:$AB$1315,DataRegularSeason20242025!$B$3:$B$1315, "&lt;=" &amp; $A184, DataRegularSeason20242025!$E$3:$E$1315, F$1)</f>
        <v>59</v>
      </c>
      <c r="G184" s="2">
        <f>SUMIFS(DataRegularSeason20242025!$AA$3:$AA$1315,DataRegularSeason20242025!$B$3:$B$1315, "&lt;=" &amp; $A184, DataRegularSeason20242025!$D$3:$D$1315, G$1)+SUMIFS(DataRegularSeason20242025!$AB$3:$AB$1315,DataRegularSeason20242025!$B$3:$B$1315, "&lt;=" &amp; $A184, DataRegularSeason20242025!$E$3:$E$1315, G$1)</f>
        <v>59</v>
      </c>
      <c r="H184" s="2">
        <f>SUMIFS(DataRegularSeason20242025!$AA$3:$AA$1315,DataRegularSeason20242025!$B$3:$B$1315, "&lt;=" &amp; $A184, DataRegularSeason20242025!$D$3:$D$1315, H$1)+SUMIFS(DataRegularSeason20242025!$AB$3:$AB$1315,DataRegularSeason20242025!$B$3:$B$1315, "&lt;=" &amp; $A184, DataRegularSeason20242025!$E$3:$E$1315, H$1)</f>
        <v>37</v>
      </c>
      <c r="I184" s="2">
        <f>SUMIFS(DataRegularSeason20242025!$AA$3:$AA$1315,DataRegularSeason20242025!$B$3:$B$1315, "&lt;=" &amp; $A184, DataRegularSeason20242025!$D$3:$D$1315, I$1)+SUMIFS(DataRegularSeason20242025!$AB$3:$AB$1315,DataRegularSeason20242025!$B$3:$B$1315, "&lt;=" &amp; $A184, DataRegularSeason20242025!$E$3:$E$1315, I$1)</f>
        <v>64</v>
      </c>
      <c r="J184" s="2">
        <f>SUMIFS(DataRegularSeason20242025!$AA$3:$AA$1315,DataRegularSeason20242025!$B$3:$B$1315, "&lt;=" &amp; $A184, DataRegularSeason20242025!$D$3:$D$1315, J$1)+SUMIFS(DataRegularSeason20242025!$AB$3:$AB$1315,DataRegularSeason20242025!$B$3:$B$1315, "&lt;=" &amp; $A184, DataRegularSeason20242025!$E$3:$E$1315, J$1)</f>
        <v>69</v>
      </c>
      <c r="K184" s="2">
        <f>SUMIFS(DataRegularSeason20242025!$AA$3:$AA$1315,DataRegularSeason20242025!$B$3:$B$1315, "&lt;=" &amp; $A184, DataRegularSeason20242025!$D$3:$D$1315, K$1)+SUMIFS(DataRegularSeason20242025!$AB$3:$AB$1315,DataRegularSeason20242025!$B$3:$B$1315, "&lt;=" &amp; $A184, DataRegularSeason20242025!$E$3:$E$1315, K$1)</f>
        <v>61</v>
      </c>
      <c r="L184" s="2">
        <f>SUMIFS(DataRegularSeason20242025!$AA$3:$AA$1315,DataRegularSeason20242025!$B$3:$B$1315, "&lt;=" &amp; $A184, DataRegularSeason20242025!$D$3:$D$1315, L$1)+SUMIFS(DataRegularSeason20242025!$AB$3:$AB$1315,DataRegularSeason20242025!$B$3:$B$1315, "&lt;=" &amp; $A184, DataRegularSeason20242025!$E$3:$E$1315, L$1)</f>
        <v>70</v>
      </c>
      <c r="M184" s="2">
        <f>SUMIFS(DataRegularSeason20242025!$AA$3:$AA$1315,DataRegularSeason20242025!$B$3:$B$1315, "&lt;=" &amp; $A184, DataRegularSeason20242025!$D$3:$D$1315, M$1)+SUMIFS(DataRegularSeason20242025!$AB$3:$AB$1315,DataRegularSeason20242025!$B$3:$B$1315, "&lt;=" &amp; $A184, DataRegularSeason20242025!$E$3:$E$1315, M$1)</f>
        <v>67</v>
      </c>
      <c r="N184" s="2">
        <f>SUMIFS(DataRegularSeason20242025!$AA$3:$AA$1315,DataRegularSeason20242025!$B$3:$B$1315, "&lt;=" &amp; $A184, DataRegularSeason20242025!$D$3:$D$1315, N$1)+SUMIFS(DataRegularSeason20242025!$AB$3:$AB$1315,DataRegularSeason20242025!$B$3:$B$1315, "&lt;=" &amp; $A184, DataRegularSeason20242025!$E$3:$E$1315, N$1)</f>
        <v>62</v>
      </c>
      <c r="O184" s="2">
        <f>SUMIFS(DataRegularSeason20242025!$AA$3:$AA$1315,DataRegularSeason20242025!$B$3:$B$1315, "&lt;=" &amp; $A184, DataRegularSeason20242025!$D$3:$D$1315, O$1)+SUMIFS(DataRegularSeason20242025!$AB$3:$AB$1315,DataRegularSeason20242025!$B$3:$B$1315, "&lt;=" &amp; $A184, DataRegularSeason20242025!$E$3:$E$1315, O$1)</f>
        <v>66</v>
      </c>
      <c r="P184" s="2">
        <f>SUMIFS(DataRegularSeason20242025!$AA$3:$AA$1315,DataRegularSeason20242025!$B$3:$B$1315, "&lt;=" &amp; $A184, DataRegularSeason20242025!$D$3:$D$1315, P$1)+SUMIFS(DataRegularSeason20242025!$AB$3:$AB$1315,DataRegularSeason20242025!$B$3:$B$1315, "&lt;=" &amp; $A184, DataRegularSeason20242025!$E$3:$E$1315, P$1)</f>
        <v>55</v>
      </c>
      <c r="Q184" s="2">
        <f>SUMIFS(DataRegularSeason20242025!$AA$3:$AA$1315,DataRegularSeason20242025!$B$3:$B$1315, "&lt;=" &amp; $A184, DataRegularSeason20242025!$D$3:$D$1315, Q$1)+SUMIFS(DataRegularSeason20242025!$AB$3:$AB$1315,DataRegularSeason20242025!$B$3:$B$1315, "&lt;=" &amp; $A184, DataRegularSeason20242025!$E$3:$E$1315, Q$1)</f>
        <v>66</v>
      </c>
      <c r="R184" s="2">
        <f>SUMIFS(DataRegularSeason20242025!$AA$3:$AA$1315,DataRegularSeason20242025!$B$3:$B$1315, "&lt;=" &amp; $A184, DataRegularSeason20242025!$D$3:$D$1315, R$1)+SUMIFS(DataRegularSeason20242025!$AB$3:$AB$1315,DataRegularSeason20242025!$B$3:$B$1315, "&lt;=" &amp; $A184, DataRegularSeason20242025!$E$3:$E$1315, R$1)</f>
        <v>43</v>
      </c>
      <c r="S184" s="2">
        <f>SUMIFS(DataRegularSeason20242025!$AA$3:$AA$1315,DataRegularSeason20242025!$B$3:$B$1315, "&lt;=" &amp; $A184, DataRegularSeason20242025!$D$3:$D$1315, S$1)+SUMIFS(DataRegularSeason20242025!$AB$3:$AB$1315,DataRegularSeason20242025!$B$3:$B$1315, "&lt;=" &amp; $A184, DataRegularSeason20242025!$E$3:$E$1315, S$1)</f>
        <v>57</v>
      </c>
      <c r="T184" s="2">
        <f>SUMIFS(DataRegularSeason20242025!$AA$3:$AA$1315,DataRegularSeason20242025!$B$3:$B$1315, "&lt;=" &amp; $A184, DataRegularSeason20242025!$D$3:$D$1315, T$1)+SUMIFS(DataRegularSeason20242025!$AB$3:$AB$1315,DataRegularSeason20242025!$B$3:$B$1315, "&lt;=" &amp; $A184, DataRegularSeason20242025!$E$3:$E$1315, T$1)</f>
        <v>54</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53</v>
      </c>
      <c r="W184" s="2">
        <f>SUMIFS(DataRegularSeason20242025!$AA$3:$AA$1315,DataRegularSeason20242025!$B$3:$B$1315, "&lt;=" &amp; $A184, DataRegularSeason20242025!$D$3:$D$1315, W$1)+SUMIFS(DataRegularSeason20242025!$AB$3:$AB$1315,DataRegularSeason20242025!$B$3:$B$1315, "&lt;=" &amp; $A184, DataRegularSeason20242025!$E$3:$E$1315, W$1)</f>
        <v>53</v>
      </c>
      <c r="X184" s="2">
        <f>SUMIFS(DataRegularSeason20242025!$AA$3:$AA$1315,DataRegularSeason20242025!$B$3:$B$1315, "&lt;=" &amp; $A184, DataRegularSeason20242025!$D$3:$D$1315, X$1)+SUMIFS(DataRegularSeason20242025!$AB$3:$AB$1315,DataRegularSeason20242025!$B$3:$B$1315, "&lt;=" &amp; $A184, DataRegularSeason20242025!$E$3:$E$1315, X$1)</f>
        <v>50</v>
      </c>
      <c r="Y184" s="2">
        <f>SUMIFS(DataRegularSeason20242025!$AA$3:$AA$1315,DataRegularSeason20242025!$B$3:$B$1315, "&lt;=" &amp; $A184, DataRegularSeason20242025!$D$3:$D$1315, Y$1)+SUMIFS(DataRegularSeason20242025!$AB$3:$AB$1315,DataRegularSeason20242025!$B$3:$B$1315, "&lt;=" &amp; $A184, DataRegularSeason20242025!$E$3:$E$1315, Y$1)</f>
        <v>36</v>
      </c>
      <c r="Z184" s="2">
        <f>SUMIFS(DataRegularSeason20242025!$AA$3:$AA$1315,DataRegularSeason20242025!$B$3:$B$1315, "&lt;=" &amp; $A184, DataRegularSeason20242025!$D$3:$D$1315, Z$1)+SUMIFS(DataRegularSeason20242025!$AB$3:$AB$1315,DataRegularSeason20242025!$B$3:$B$1315, "&lt;=" &amp; $A184, DataRegularSeason20242025!$E$3:$E$1315, Z$1)</f>
        <v>53</v>
      </c>
      <c r="AA184" s="2">
        <f>SUMIFS(DataRegularSeason20242025!$AA$3:$AA$1315,DataRegularSeason20242025!$B$3:$B$1315, "&lt;=" &amp; $A184, DataRegularSeason20242025!$D$3:$D$1315, AA$1)+SUMIFS(DataRegularSeason20242025!$AB$3:$AB$1315,DataRegularSeason20242025!$B$3:$B$1315, "&lt;=" &amp; $A184, DataRegularSeason20242025!$E$3:$E$1315, AA$1)</f>
        <v>60</v>
      </c>
      <c r="AB184" s="2">
        <f>SUMIFS(DataRegularSeason20242025!$AA$3:$AA$1315,DataRegularSeason20242025!$B$3:$B$1315, "&lt;=" &amp; $A184, DataRegularSeason20242025!$D$3:$D$1315, AB$1)+SUMIFS(DataRegularSeason20242025!$AB$3:$AB$1315,DataRegularSeason20242025!$B$3:$B$1315, "&lt;=" &amp; $A184, DataRegularSeason20242025!$E$3:$E$1315, AB$1)</f>
        <v>66</v>
      </c>
      <c r="AC184" s="2">
        <f>SUMIFS(DataRegularSeason20242025!$AA$3:$AA$1315,DataRegularSeason20242025!$B$3:$B$1315, "&lt;=" &amp; $A184, DataRegularSeason20242025!$D$3:$D$1315, AC$1)+SUMIFS(DataRegularSeason20242025!$AB$3:$AB$1315,DataRegularSeason20242025!$B$3:$B$1315, "&lt;=" &amp; $A184, DataRegularSeason20242025!$E$3:$E$1315, AC$1)</f>
        <v>53</v>
      </c>
      <c r="AD184" s="2">
        <f>SUMIFS(DataRegularSeason20242025!$AA$3:$AA$1315,DataRegularSeason20242025!$B$3:$B$1315, "&lt;=" &amp; $A184, DataRegularSeason20242025!$D$3:$D$1315, AD$1)+SUMIFS(DataRegularSeason20242025!$AB$3:$AB$1315,DataRegularSeason20242025!$B$3:$B$1315, "&lt;=" &amp; $A184, DataRegularSeason20242025!$E$3:$E$1315, AD$1)</f>
        <v>58</v>
      </c>
      <c r="AE184" s="2">
        <f>SUMIFS(DataRegularSeason20242025!$AA$3:$AA$1315,DataRegularSeason20242025!$B$3:$B$1315, "&lt;=" &amp; $A184, DataRegularSeason20242025!$D$3:$D$1315, AE$1)+SUMIFS(DataRegularSeason20242025!$AB$3:$AB$1315,DataRegularSeason20242025!$B$3:$B$1315, "&lt;=" &amp; $A184, DataRegularSeason20242025!$E$3:$E$1315, AE$1)</f>
        <v>68</v>
      </c>
      <c r="AF184" s="2">
        <f>SUMIFS(DataRegularSeason20242025!$AA$3:$AA$1315,DataRegularSeason20242025!$B$3:$B$1315, "&lt;=" &amp; $A184, DataRegularSeason20242025!$D$3:$D$1315, AF$1)+SUMIFS(DataRegularSeason20242025!$AB$3:$AB$1315,DataRegularSeason20242025!$B$3:$B$1315, "&lt;=" &amp; $A184, DataRegularSeason20242025!$E$3:$E$1315, AF$1)</f>
        <v>79</v>
      </c>
      <c r="AG184" s="2">
        <f>SUMIFS(DataRegularSeason20242025!$AA$3:$AA$1315,DataRegularSeason20242025!$B$3:$B$1315, "&lt;=" &amp; $A184, DataRegularSeason20242025!$D$3:$D$1315, AG$1)+SUMIFS(DataRegularSeason20242025!$AB$3:$AB$1315,DataRegularSeason20242025!$B$3:$B$1315, "&lt;=" &amp; $A184, DataRegularSeason20242025!$E$3:$E$1315, AG$1)</f>
        <v>77</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52</v>
      </c>
      <c r="C185" s="2">
        <f>SUMIFS(DataRegularSeason20242025!$AA$3:$AA$1315,DataRegularSeason20242025!$B$3:$B$1315, "&lt;=" &amp; $A185, DataRegularSeason20242025!$D$3:$D$1315, C$1)+SUMIFS(DataRegularSeason20242025!$AB$3:$AB$1315,DataRegularSeason20242025!$B$3:$B$1315, "&lt;=" &amp; $A185, DataRegularSeason20242025!$E$3:$E$1315, C$1)</f>
        <v>60</v>
      </c>
      <c r="D185" s="2">
        <f>SUMIFS(DataRegularSeason20242025!$AA$3:$AA$1315,DataRegularSeason20242025!$B$3:$B$1315, "&lt;=" &amp; $A185, DataRegularSeason20242025!$D$3:$D$1315, D$1)+SUMIFS(DataRegularSeason20242025!$AB$3:$AB$1315,DataRegularSeason20242025!$B$3:$B$1315, "&lt;=" &amp; $A185, DataRegularSeason20242025!$E$3:$E$1315, D$1)</f>
        <v>49</v>
      </c>
      <c r="E185" s="2">
        <f>SUMIFS(DataRegularSeason20242025!$AA$3:$AA$1315,DataRegularSeason20242025!$B$3:$B$1315, "&lt;=" &amp; $A185, DataRegularSeason20242025!$D$3:$D$1315, E$1)+SUMIFS(DataRegularSeason20242025!$AB$3:$AB$1315,DataRegularSeason20242025!$B$3:$B$1315, "&lt;=" &amp; $A185, DataRegularSeason20242025!$E$3:$E$1315, E$1)</f>
        <v>68</v>
      </c>
      <c r="F185" s="2">
        <f>SUMIFS(DataRegularSeason20242025!$AA$3:$AA$1315,DataRegularSeason20242025!$B$3:$B$1315, "&lt;=" &amp; $A185, DataRegularSeason20242025!$D$3:$D$1315, F$1)+SUMIFS(DataRegularSeason20242025!$AB$3:$AB$1315,DataRegularSeason20242025!$B$3:$B$1315, "&lt;=" &amp; $A185, DataRegularSeason20242025!$E$3:$E$1315, F$1)</f>
        <v>59</v>
      </c>
      <c r="G185" s="2">
        <f>SUMIFS(DataRegularSeason20242025!$AA$3:$AA$1315,DataRegularSeason20242025!$B$3:$B$1315, "&lt;=" &amp; $A185, DataRegularSeason20242025!$D$3:$D$1315, G$1)+SUMIFS(DataRegularSeason20242025!$AB$3:$AB$1315,DataRegularSeason20242025!$B$3:$B$1315, "&lt;=" &amp; $A185, DataRegularSeason20242025!$E$3:$E$1315, G$1)</f>
        <v>59</v>
      </c>
      <c r="H185" s="2">
        <f>SUMIFS(DataRegularSeason20242025!$AA$3:$AA$1315,DataRegularSeason20242025!$B$3:$B$1315, "&lt;=" &amp; $A185, DataRegularSeason20242025!$D$3:$D$1315, H$1)+SUMIFS(DataRegularSeason20242025!$AB$3:$AB$1315,DataRegularSeason20242025!$B$3:$B$1315, "&lt;=" &amp; $A185, DataRegularSeason20242025!$E$3:$E$1315, H$1)</f>
        <v>37</v>
      </c>
      <c r="I185" s="2">
        <f>SUMIFS(DataRegularSeason20242025!$AA$3:$AA$1315,DataRegularSeason20242025!$B$3:$B$1315, "&lt;=" &amp; $A185, DataRegularSeason20242025!$D$3:$D$1315, I$1)+SUMIFS(DataRegularSeason20242025!$AB$3:$AB$1315,DataRegularSeason20242025!$B$3:$B$1315, "&lt;=" &amp; $A185, DataRegularSeason20242025!$E$3:$E$1315, I$1)</f>
        <v>64</v>
      </c>
      <c r="J185" s="2">
        <f>SUMIFS(DataRegularSeason20242025!$AA$3:$AA$1315,DataRegularSeason20242025!$B$3:$B$1315, "&lt;=" &amp; $A185, DataRegularSeason20242025!$D$3:$D$1315, J$1)+SUMIFS(DataRegularSeason20242025!$AB$3:$AB$1315,DataRegularSeason20242025!$B$3:$B$1315, "&lt;=" &amp; $A185, DataRegularSeason20242025!$E$3:$E$1315, J$1)</f>
        <v>69</v>
      </c>
      <c r="K185" s="2">
        <f>SUMIFS(DataRegularSeason20242025!$AA$3:$AA$1315,DataRegularSeason20242025!$B$3:$B$1315, "&lt;=" &amp; $A185, DataRegularSeason20242025!$D$3:$D$1315, K$1)+SUMIFS(DataRegularSeason20242025!$AB$3:$AB$1315,DataRegularSeason20242025!$B$3:$B$1315, "&lt;=" &amp; $A185, DataRegularSeason20242025!$E$3:$E$1315, K$1)</f>
        <v>61</v>
      </c>
      <c r="L185" s="2">
        <f>SUMIFS(DataRegularSeason20242025!$AA$3:$AA$1315,DataRegularSeason20242025!$B$3:$B$1315, "&lt;=" &amp; $A185, DataRegularSeason20242025!$D$3:$D$1315, L$1)+SUMIFS(DataRegularSeason20242025!$AB$3:$AB$1315,DataRegularSeason20242025!$B$3:$B$1315, "&lt;=" &amp; $A185, DataRegularSeason20242025!$E$3:$E$1315, L$1)</f>
        <v>70</v>
      </c>
      <c r="M185" s="2">
        <f>SUMIFS(DataRegularSeason20242025!$AA$3:$AA$1315,DataRegularSeason20242025!$B$3:$B$1315, "&lt;=" &amp; $A185, DataRegularSeason20242025!$D$3:$D$1315, M$1)+SUMIFS(DataRegularSeason20242025!$AB$3:$AB$1315,DataRegularSeason20242025!$B$3:$B$1315, "&lt;=" &amp; $A185, DataRegularSeason20242025!$E$3:$E$1315, M$1)</f>
        <v>67</v>
      </c>
      <c r="N185" s="2">
        <f>SUMIFS(DataRegularSeason20242025!$AA$3:$AA$1315,DataRegularSeason20242025!$B$3:$B$1315, "&lt;=" &amp; $A185, DataRegularSeason20242025!$D$3:$D$1315, N$1)+SUMIFS(DataRegularSeason20242025!$AB$3:$AB$1315,DataRegularSeason20242025!$B$3:$B$1315, "&lt;=" &amp; $A185, DataRegularSeason20242025!$E$3:$E$1315, N$1)</f>
        <v>62</v>
      </c>
      <c r="O185" s="2">
        <f>SUMIFS(DataRegularSeason20242025!$AA$3:$AA$1315,DataRegularSeason20242025!$B$3:$B$1315, "&lt;=" &amp; $A185, DataRegularSeason20242025!$D$3:$D$1315, O$1)+SUMIFS(DataRegularSeason20242025!$AB$3:$AB$1315,DataRegularSeason20242025!$B$3:$B$1315, "&lt;=" &amp; $A185, DataRegularSeason20242025!$E$3:$E$1315, O$1)</f>
        <v>66</v>
      </c>
      <c r="P185" s="2">
        <f>SUMIFS(DataRegularSeason20242025!$AA$3:$AA$1315,DataRegularSeason20242025!$B$3:$B$1315, "&lt;=" &amp; $A185, DataRegularSeason20242025!$D$3:$D$1315, P$1)+SUMIFS(DataRegularSeason20242025!$AB$3:$AB$1315,DataRegularSeason20242025!$B$3:$B$1315, "&lt;=" &amp; $A185, DataRegularSeason20242025!$E$3:$E$1315, P$1)</f>
        <v>55</v>
      </c>
      <c r="Q185" s="2">
        <f>SUMIFS(DataRegularSeason20242025!$AA$3:$AA$1315,DataRegularSeason20242025!$B$3:$B$1315, "&lt;=" &amp; $A185, DataRegularSeason20242025!$D$3:$D$1315, Q$1)+SUMIFS(DataRegularSeason20242025!$AB$3:$AB$1315,DataRegularSeason20242025!$B$3:$B$1315, "&lt;=" &amp; $A185, DataRegularSeason20242025!$E$3:$E$1315, Q$1)</f>
        <v>66</v>
      </c>
      <c r="R185" s="2">
        <f>SUMIFS(DataRegularSeason20242025!$AA$3:$AA$1315,DataRegularSeason20242025!$B$3:$B$1315, "&lt;=" &amp; $A185, DataRegularSeason20242025!$D$3:$D$1315, R$1)+SUMIFS(DataRegularSeason20242025!$AB$3:$AB$1315,DataRegularSeason20242025!$B$3:$B$1315, "&lt;=" &amp; $A185, DataRegularSeason20242025!$E$3:$E$1315, R$1)</f>
        <v>43</v>
      </c>
      <c r="S185" s="2">
        <f>SUMIFS(DataRegularSeason20242025!$AA$3:$AA$1315,DataRegularSeason20242025!$B$3:$B$1315, "&lt;=" &amp; $A185, DataRegularSeason20242025!$D$3:$D$1315, S$1)+SUMIFS(DataRegularSeason20242025!$AB$3:$AB$1315,DataRegularSeason20242025!$B$3:$B$1315, "&lt;=" &amp; $A185, DataRegularSeason20242025!$E$3:$E$1315, S$1)</f>
        <v>57</v>
      </c>
      <c r="T185" s="2">
        <f>SUMIFS(DataRegularSeason20242025!$AA$3:$AA$1315,DataRegularSeason20242025!$B$3:$B$1315, "&lt;=" &amp; $A185, DataRegularSeason20242025!$D$3:$D$1315, T$1)+SUMIFS(DataRegularSeason20242025!$AB$3:$AB$1315,DataRegularSeason20242025!$B$3:$B$1315, "&lt;=" &amp; $A185, DataRegularSeason20242025!$E$3:$E$1315, T$1)</f>
        <v>54</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53</v>
      </c>
      <c r="W185" s="2">
        <f>SUMIFS(DataRegularSeason20242025!$AA$3:$AA$1315,DataRegularSeason20242025!$B$3:$B$1315, "&lt;=" &amp; $A185, DataRegularSeason20242025!$D$3:$D$1315, W$1)+SUMIFS(DataRegularSeason20242025!$AB$3:$AB$1315,DataRegularSeason20242025!$B$3:$B$1315, "&lt;=" &amp; $A185, DataRegularSeason20242025!$E$3:$E$1315, W$1)</f>
        <v>53</v>
      </c>
      <c r="X185" s="2">
        <f>SUMIFS(DataRegularSeason20242025!$AA$3:$AA$1315,DataRegularSeason20242025!$B$3:$B$1315, "&lt;=" &amp; $A185, DataRegularSeason20242025!$D$3:$D$1315, X$1)+SUMIFS(DataRegularSeason20242025!$AB$3:$AB$1315,DataRegularSeason20242025!$B$3:$B$1315, "&lt;=" &amp; $A185, DataRegularSeason20242025!$E$3:$E$1315, X$1)</f>
        <v>50</v>
      </c>
      <c r="Y185" s="2">
        <f>SUMIFS(DataRegularSeason20242025!$AA$3:$AA$1315,DataRegularSeason20242025!$B$3:$B$1315, "&lt;=" &amp; $A185, DataRegularSeason20242025!$D$3:$D$1315, Y$1)+SUMIFS(DataRegularSeason20242025!$AB$3:$AB$1315,DataRegularSeason20242025!$B$3:$B$1315, "&lt;=" &amp; $A185, DataRegularSeason20242025!$E$3:$E$1315, Y$1)</f>
        <v>36</v>
      </c>
      <c r="Z185" s="2">
        <f>SUMIFS(DataRegularSeason20242025!$AA$3:$AA$1315,DataRegularSeason20242025!$B$3:$B$1315, "&lt;=" &amp; $A185, DataRegularSeason20242025!$D$3:$D$1315, Z$1)+SUMIFS(DataRegularSeason20242025!$AB$3:$AB$1315,DataRegularSeason20242025!$B$3:$B$1315, "&lt;=" &amp; $A185, DataRegularSeason20242025!$E$3:$E$1315, Z$1)</f>
        <v>53</v>
      </c>
      <c r="AA185" s="2">
        <f>SUMIFS(DataRegularSeason20242025!$AA$3:$AA$1315,DataRegularSeason20242025!$B$3:$B$1315, "&lt;=" &amp; $A185, DataRegularSeason20242025!$D$3:$D$1315, AA$1)+SUMIFS(DataRegularSeason20242025!$AB$3:$AB$1315,DataRegularSeason20242025!$B$3:$B$1315, "&lt;=" &amp; $A185, DataRegularSeason20242025!$E$3:$E$1315, AA$1)</f>
        <v>60</v>
      </c>
      <c r="AB185" s="2">
        <f>SUMIFS(DataRegularSeason20242025!$AA$3:$AA$1315,DataRegularSeason20242025!$B$3:$B$1315, "&lt;=" &amp; $A185, DataRegularSeason20242025!$D$3:$D$1315, AB$1)+SUMIFS(DataRegularSeason20242025!$AB$3:$AB$1315,DataRegularSeason20242025!$B$3:$B$1315, "&lt;=" &amp; $A185, DataRegularSeason20242025!$E$3:$E$1315, AB$1)</f>
        <v>66</v>
      </c>
      <c r="AC185" s="2">
        <f>SUMIFS(DataRegularSeason20242025!$AA$3:$AA$1315,DataRegularSeason20242025!$B$3:$B$1315, "&lt;=" &amp; $A185, DataRegularSeason20242025!$D$3:$D$1315, AC$1)+SUMIFS(DataRegularSeason20242025!$AB$3:$AB$1315,DataRegularSeason20242025!$B$3:$B$1315, "&lt;=" &amp; $A185, DataRegularSeason20242025!$E$3:$E$1315, AC$1)</f>
        <v>53</v>
      </c>
      <c r="AD185" s="2">
        <f>SUMIFS(DataRegularSeason20242025!$AA$3:$AA$1315,DataRegularSeason20242025!$B$3:$B$1315, "&lt;=" &amp; $A185, DataRegularSeason20242025!$D$3:$D$1315, AD$1)+SUMIFS(DataRegularSeason20242025!$AB$3:$AB$1315,DataRegularSeason20242025!$B$3:$B$1315, "&lt;=" &amp; $A185, DataRegularSeason20242025!$E$3:$E$1315, AD$1)</f>
        <v>58</v>
      </c>
      <c r="AE185" s="2">
        <f>SUMIFS(DataRegularSeason20242025!$AA$3:$AA$1315,DataRegularSeason20242025!$B$3:$B$1315, "&lt;=" &amp; $A185, DataRegularSeason20242025!$D$3:$D$1315, AE$1)+SUMIFS(DataRegularSeason20242025!$AB$3:$AB$1315,DataRegularSeason20242025!$B$3:$B$1315, "&lt;=" &amp; $A185, DataRegularSeason20242025!$E$3:$E$1315, AE$1)</f>
        <v>68</v>
      </c>
      <c r="AF185" s="2">
        <f>SUMIFS(DataRegularSeason20242025!$AA$3:$AA$1315,DataRegularSeason20242025!$B$3:$B$1315, "&lt;=" &amp; $A185, DataRegularSeason20242025!$D$3:$D$1315, AF$1)+SUMIFS(DataRegularSeason20242025!$AB$3:$AB$1315,DataRegularSeason20242025!$B$3:$B$1315, "&lt;=" &amp; $A185, DataRegularSeason20242025!$E$3:$E$1315, AF$1)</f>
        <v>79</v>
      </c>
      <c r="AG185" s="2">
        <f>SUMIFS(DataRegularSeason20242025!$AA$3:$AA$1315,DataRegularSeason20242025!$B$3:$B$1315, "&lt;=" &amp; $A185, DataRegularSeason20242025!$D$3:$D$1315, AG$1)+SUMIFS(DataRegularSeason20242025!$AB$3:$AB$1315,DataRegularSeason20242025!$B$3:$B$1315, "&lt;=" &amp; $A185, DataRegularSeason20242025!$E$3:$E$1315, AG$1)</f>
        <v>77</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52</v>
      </c>
      <c r="C186" s="2">
        <f>SUMIFS(DataRegularSeason20242025!$AA$3:$AA$1315,DataRegularSeason20242025!$B$3:$B$1315, "&lt;=" &amp; $A186, DataRegularSeason20242025!$D$3:$D$1315, C$1)+SUMIFS(DataRegularSeason20242025!$AB$3:$AB$1315,DataRegularSeason20242025!$B$3:$B$1315, "&lt;=" &amp; $A186, DataRegularSeason20242025!$E$3:$E$1315, C$1)</f>
        <v>60</v>
      </c>
      <c r="D186" s="2">
        <f>SUMIFS(DataRegularSeason20242025!$AA$3:$AA$1315,DataRegularSeason20242025!$B$3:$B$1315, "&lt;=" &amp; $A186, DataRegularSeason20242025!$D$3:$D$1315, D$1)+SUMIFS(DataRegularSeason20242025!$AB$3:$AB$1315,DataRegularSeason20242025!$B$3:$B$1315, "&lt;=" &amp; $A186, DataRegularSeason20242025!$E$3:$E$1315, D$1)</f>
        <v>49</v>
      </c>
      <c r="E186" s="2">
        <f>SUMIFS(DataRegularSeason20242025!$AA$3:$AA$1315,DataRegularSeason20242025!$B$3:$B$1315, "&lt;=" &amp; $A186, DataRegularSeason20242025!$D$3:$D$1315, E$1)+SUMIFS(DataRegularSeason20242025!$AB$3:$AB$1315,DataRegularSeason20242025!$B$3:$B$1315, "&lt;=" &amp; $A186, DataRegularSeason20242025!$E$3:$E$1315, E$1)</f>
        <v>68</v>
      </c>
      <c r="F186" s="2">
        <f>SUMIFS(DataRegularSeason20242025!$AA$3:$AA$1315,DataRegularSeason20242025!$B$3:$B$1315, "&lt;=" &amp; $A186, DataRegularSeason20242025!$D$3:$D$1315, F$1)+SUMIFS(DataRegularSeason20242025!$AB$3:$AB$1315,DataRegularSeason20242025!$B$3:$B$1315, "&lt;=" &amp; $A186, DataRegularSeason20242025!$E$3:$E$1315, F$1)</f>
        <v>59</v>
      </c>
      <c r="G186" s="2">
        <f>SUMIFS(DataRegularSeason20242025!$AA$3:$AA$1315,DataRegularSeason20242025!$B$3:$B$1315, "&lt;=" &amp; $A186, DataRegularSeason20242025!$D$3:$D$1315, G$1)+SUMIFS(DataRegularSeason20242025!$AB$3:$AB$1315,DataRegularSeason20242025!$B$3:$B$1315, "&lt;=" &amp; $A186, DataRegularSeason20242025!$E$3:$E$1315, G$1)</f>
        <v>59</v>
      </c>
      <c r="H186" s="2">
        <f>SUMIFS(DataRegularSeason20242025!$AA$3:$AA$1315,DataRegularSeason20242025!$B$3:$B$1315, "&lt;=" &amp; $A186, DataRegularSeason20242025!$D$3:$D$1315, H$1)+SUMIFS(DataRegularSeason20242025!$AB$3:$AB$1315,DataRegularSeason20242025!$B$3:$B$1315, "&lt;=" &amp; $A186, DataRegularSeason20242025!$E$3:$E$1315, H$1)</f>
        <v>37</v>
      </c>
      <c r="I186" s="2">
        <f>SUMIFS(DataRegularSeason20242025!$AA$3:$AA$1315,DataRegularSeason20242025!$B$3:$B$1315, "&lt;=" &amp; $A186, DataRegularSeason20242025!$D$3:$D$1315, I$1)+SUMIFS(DataRegularSeason20242025!$AB$3:$AB$1315,DataRegularSeason20242025!$B$3:$B$1315, "&lt;=" &amp; $A186, DataRegularSeason20242025!$E$3:$E$1315, I$1)</f>
        <v>64</v>
      </c>
      <c r="J186" s="2">
        <f>SUMIFS(DataRegularSeason20242025!$AA$3:$AA$1315,DataRegularSeason20242025!$B$3:$B$1315, "&lt;=" &amp; $A186, DataRegularSeason20242025!$D$3:$D$1315, J$1)+SUMIFS(DataRegularSeason20242025!$AB$3:$AB$1315,DataRegularSeason20242025!$B$3:$B$1315, "&lt;=" &amp; $A186, DataRegularSeason20242025!$E$3:$E$1315, J$1)</f>
        <v>69</v>
      </c>
      <c r="K186" s="2">
        <f>SUMIFS(DataRegularSeason20242025!$AA$3:$AA$1315,DataRegularSeason20242025!$B$3:$B$1315, "&lt;=" &amp; $A186, DataRegularSeason20242025!$D$3:$D$1315, K$1)+SUMIFS(DataRegularSeason20242025!$AB$3:$AB$1315,DataRegularSeason20242025!$B$3:$B$1315, "&lt;=" &amp; $A186, DataRegularSeason20242025!$E$3:$E$1315, K$1)</f>
        <v>61</v>
      </c>
      <c r="L186" s="2">
        <f>SUMIFS(DataRegularSeason20242025!$AA$3:$AA$1315,DataRegularSeason20242025!$B$3:$B$1315, "&lt;=" &amp; $A186, DataRegularSeason20242025!$D$3:$D$1315, L$1)+SUMIFS(DataRegularSeason20242025!$AB$3:$AB$1315,DataRegularSeason20242025!$B$3:$B$1315, "&lt;=" &amp; $A186, DataRegularSeason20242025!$E$3:$E$1315, L$1)</f>
        <v>70</v>
      </c>
      <c r="M186" s="2">
        <f>SUMIFS(DataRegularSeason20242025!$AA$3:$AA$1315,DataRegularSeason20242025!$B$3:$B$1315, "&lt;=" &amp; $A186, DataRegularSeason20242025!$D$3:$D$1315, M$1)+SUMIFS(DataRegularSeason20242025!$AB$3:$AB$1315,DataRegularSeason20242025!$B$3:$B$1315, "&lt;=" &amp; $A186, DataRegularSeason20242025!$E$3:$E$1315, M$1)</f>
        <v>67</v>
      </c>
      <c r="N186" s="2">
        <f>SUMIFS(DataRegularSeason20242025!$AA$3:$AA$1315,DataRegularSeason20242025!$B$3:$B$1315, "&lt;=" &amp; $A186, DataRegularSeason20242025!$D$3:$D$1315, N$1)+SUMIFS(DataRegularSeason20242025!$AB$3:$AB$1315,DataRegularSeason20242025!$B$3:$B$1315, "&lt;=" &amp; $A186, DataRegularSeason20242025!$E$3:$E$1315, N$1)</f>
        <v>62</v>
      </c>
      <c r="O186" s="2">
        <f>SUMIFS(DataRegularSeason20242025!$AA$3:$AA$1315,DataRegularSeason20242025!$B$3:$B$1315, "&lt;=" &amp; $A186, DataRegularSeason20242025!$D$3:$D$1315, O$1)+SUMIFS(DataRegularSeason20242025!$AB$3:$AB$1315,DataRegularSeason20242025!$B$3:$B$1315, "&lt;=" &amp; $A186, DataRegularSeason20242025!$E$3:$E$1315, O$1)</f>
        <v>66</v>
      </c>
      <c r="P186" s="2">
        <f>SUMIFS(DataRegularSeason20242025!$AA$3:$AA$1315,DataRegularSeason20242025!$B$3:$B$1315, "&lt;=" &amp; $A186, DataRegularSeason20242025!$D$3:$D$1315, P$1)+SUMIFS(DataRegularSeason20242025!$AB$3:$AB$1315,DataRegularSeason20242025!$B$3:$B$1315, "&lt;=" &amp; $A186, DataRegularSeason20242025!$E$3:$E$1315, P$1)</f>
        <v>55</v>
      </c>
      <c r="Q186" s="2">
        <f>SUMIFS(DataRegularSeason20242025!$AA$3:$AA$1315,DataRegularSeason20242025!$B$3:$B$1315, "&lt;=" &amp; $A186, DataRegularSeason20242025!$D$3:$D$1315, Q$1)+SUMIFS(DataRegularSeason20242025!$AB$3:$AB$1315,DataRegularSeason20242025!$B$3:$B$1315, "&lt;=" &amp; $A186, DataRegularSeason20242025!$E$3:$E$1315, Q$1)</f>
        <v>66</v>
      </c>
      <c r="R186" s="2">
        <f>SUMIFS(DataRegularSeason20242025!$AA$3:$AA$1315,DataRegularSeason20242025!$B$3:$B$1315, "&lt;=" &amp; $A186, DataRegularSeason20242025!$D$3:$D$1315, R$1)+SUMIFS(DataRegularSeason20242025!$AB$3:$AB$1315,DataRegularSeason20242025!$B$3:$B$1315, "&lt;=" &amp; $A186, DataRegularSeason20242025!$E$3:$E$1315, R$1)</f>
        <v>43</v>
      </c>
      <c r="S186" s="2">
        <f>SUMIFS(DataRegularSeason20242025!$AA$3:$AA$1315,DataRegularSeason20242025!$B$3:$B$1315, "&lt;=" &amp; $A186, DataRegularSeason20242025!$D$3:$D$1315, S$1)+SUMIFS(DataRegularSeason20242025!$AB$3:$AB$1315,DataRegularSeason20242025!$B$3:$B$1315, "&lt;=" &amp; $A186, DataRegularSeason20242025!$E$3:$E$1315, S$1)</f>
        <v>57</v>
      </c>
      <c r="T186" s="2">
        <f>SUMIFS(DataRegularSeason20242025!$AA$3:$AA$1315,DataRegularSeason20242025!$B$3:$B$1315, "&lt;=" &amp; $A186, DataRegularSeason20242025!$D$3:$D$1315, T$1)+SUMIFS(DataRegularSeason20242025!$AB$3:$AB$1315,DataRegularSeason20242025!$B$3:$B$1315, "&lt;=" &amp; $A186, DataRegularSeason20242025!$E$3:$E$1315, T$1)</f>
        <v>54</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53</v>
      </c>
      <c r="W186" s="2">
        <f>SUMIFS(DataRegularSeason20242025!$AA$3:$AA$1315,DataRegularSeason20242025!$B$3:$B$1315, "&lt;=" &amp; $A186, DataRegularSeason20242025!$D$3:$D$1315, W$1)+SUMIFS(DataRegularSeason20242025!$AB$3:$AB$1315,DataRegularSeason20242025!$B$3:$B$1315, "&lt;=" &amp; $A186, DataRegularSeason20242025!$E$3:$E$1315, W$1)</f>
        <v>53</v>
      </c>
      <c r="X186" s="2">
        <f>SUMIFS(DataRegularSeason20242025!$AA$3:$AA$1315,DataRegularSeason20242025!$B$3:$B$1315, "&lt;=" &amp; $A186, DataRegularSeason20242025!$D$3:$D$1315, X$1)+SUMIFS(DataRegularSeason20242025!$AB$3:$AB$1315,DataRegularSeason20242025!$B$3:$B$1315, "&lt;=" &amp; $A186, DataRegularSeason20242025!$E$3:$E$1315, X$1)</f>
        <v>50</v>
      </c>
      <c r="Y186" s="2">
        <f>SUMIFS(DataRegularSeason20242025!$AA$3:$AA$1315,DataRegularSeason20242025!$B$3:$B$1315, "&lt;=" &amp; $A186, DataRegularSeason20242025!$D$3:$D$1315, Y$1)+SUMIFS(DataRegularSeason20242025!$AB$3:$AB$1315,DataRegularSeason20242025!$B$3:$B$1315, "&lt;=" &amp; $A186, DataRegularSeason20242025!$E$3:$E$1315, Y$1)</f>
        <v>36</v>
      </c>
      <c r="Z186" s="2">
        <f>SUMIFS(DataRegularSeason20242025!$AA$3:$AA$1315,DataRegularSeason20242025!$B$3:$B$1315, "&lt;=" &amp; $A186, DataRegularSeason20242025!$D$3:$D$1315, Z$1)+SUMIFS(DataRegularSeason20242025!$AB$3:$AB$1315,DataRegularSeason20242025!$B$3:$B$1315, "&lt;=" &amp; $A186, DataRegularSeason20242025!$E$3:$E$1315, Z$1)</f>
        <v>53</v>
      </c>
      <c r="AA186" s="2">
        <f>SUMIFS(DataRegularSeason20242025!$AA$3:$AA$1315,DataRegularSeason20242025!$B$3:$B$1315, "&lt;=" &amp; $A186, DataRegularSeason20242025!$D$3:$D$1315, AA$1)+SUMIFS(DataRegularSeason20242025!$AB$3:$AB$1315,DataRegularSeason20242025!$B$3:$B$1315, "&lt;=" &amp; $A186, DataRegularSeason20242025!$E$3:$E$1315, AA$1)</f>
        <v>60</v>
      </c>
      <c r="AB186" s="2">
        <f>SUMIFS(DataRegularSeason20242025!$AA$3:$AA$1315,DataRegularSeason20242025!$B$3:$B$1315, "&lt;=" &amp; $A186, DataRegularSeason20242025!$D$3:$D$1315, AB$1)+SUMIFS(DataRegularSeason20242025!$AB$3:$AB$1315,DataRegularSeason20242025!$B$3:$B$1315, "&lt;=" &amp; $A186, DataRegularSeason20242025!$E$3:$E$1315, AB$1)</f>
        <v>66</v>
      </c>
      <c r="AC186" s="2">
        <f>SUMIFS(DataRegularSeason20242025!$AA$3:$AA$1315,DataRegularSeason20242025!$B$3:$B$1315, "&lt;=" &amp; $A186, DataRegularSeason20242025!$D$3:$D$1315, AC$1)+SUMIFS(DataRegularSeason20242025!$AB$3:$AB$1315,DataRegularSeason20242025!$B$3:$B$1315, "&lt;=" &amp; $A186, DataRegularSeason20242025!$E$3:$E$1315, AC$1)</f>
        <v>53</v>
      </c>
      <c r="AD186" s="2">
        <f>SUMIFS(DataRegularSeason20242025!$AA$3:$AA$1315,DataRegularSeason20242025!$B$3:$B$1315, "&lt;=" &amp; $A186, DataRegularSeason20242025!$D$3:$D$1315, AD$1)+SUMIFS(DataRegularSeason20242025!$AB$3:$AB$1315,DataRegularSeason20242025!$B$3:$B$1315, "&lt;=" &amp; $A186, DataRegularSeason20242025!$E$3:$E$1315, AD$1)</f>
        <v>58</v>
      </c>
      <c r="AE186" s="2">
        <f>SUMIFS(DataRegularSeason20242025!$AA$3:$AA$1315,DataRegularSeason20242025!$B$3:$B$1315, "&lt;=" &amp; $A186, DataRegularSeason20242025!$D$3:$D$1315, AE$1)+SUMIFS(DataRegularSeason20242025!$AB$3:$AB$1315,DataRegularSeason20242025!$B$3:$B$1315, "&lt;=" &amp; $A186, DataRegularSeason20242025!$E$3:$E$1315, AE$1)</f>
        <v>68</v>
      </c>
      <c r="AF186" s="2">
        <f>SUMIFS(DataRegularSeason20242025!$AA$3:$AA$1315,DataRegularSeason20242025!$B$3:$B$1315, "&lt;=" &amp; $A186, DataRegularSeason20242025!$D$3:$D$1315, AF$1)+SUMIFS(DataRegularSeason20242025!$AB$3:$AB$1315,DataRegularSeason20242025!$B$3:$B$1315, "&lt;=" &amp; $A186, DataRegularSeason20242025!$E$3:$E$1315, AF$1)</f>
        <v>79</v>
      </c>
      <c r="AG186" s="2">
        <f>SUMIFS(DataRegularSeason20242025!$AA$3:$AA$1315,DataRegularSeason20242025!$B$3:$B$1315, "&lt;=" &amp; $A186, DataRegularSeason20242025!$D$3:$D$1315, AG$1)+SUMIFS(DataRegularSeason20242025!$AB$3:$AB$1315,DataRegularSeason20242025!$B$3:$B$1315, "&lt;=" &amp; $A186, DataRegularSeason20242025!$E$3:$E$1315, AG$1)</f>
        <v>77</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52</v>
      </c>
      <c r="C187" s="2">
        <f>SUMIFS(DataRegularSeason20242025!$AA$3:$AA$1315,DataRegularSeason20242025!$B$3:$B$1315, "&lt;=" &amp; $A187, DataRegularSeason20242025!$D$3:$D$1315, C$1)+SUMIFS(DataRegularSeason20242025!$AB$3:$AB$1315,DataRegularSeason20242025!$B$3:$B$1315, "&lt;=" &amp; $A187, DataRegularSeason20242025!$E$3:$E$1315, C$1)</f>
        <v>60</v>
      </c>
      <c r="D187" s="2">
        <f>SUMIFS(DataRegularSeason20242025!$AA$3:$AA$1315,DataRegularSeason20242025!$B$3:$B$1315, "&lt;=" &amp; $A187, DataRegularSeason20242025!$D$3:$D$1315, D$1)+SUMIFS(DataRegularSeason20242025!$AB$3:$AB$1315,DataRegularSeason20242025!$B$3:$B$1315, "&lt;=" &amp; $A187, DataRegularSeason20242025!$E$3:$E$1315, D$1)</f>
        <v>49</v>
      </c>
      <c r="E187" s="2">
        <f>SUMIFS(DataRegularSeason20242025!$AA$3:$AA$1315,DataRegularSeason20242025!$B$3:$B$1315, "&lt;=" &amp; $A187, DataRegularSeason20242025!$D$3:$D$1315, E$1)+SUMIFS(DataRegularSeason20242025!$AB$3:$AB$1315,DataRegularSeason20242025!$B$3:$B$1315, "&lt;=" &amp; $A187, DataRegularSeason20242025!$E$3:$E$1315, E$1)</f>
        <v>68</v>
      </c>
      <c r="F187" s="2">
        <f>SUMIFS(DataRegularSeason20242025!$AA$3:$AA$1315,DataRegularSeason20242025!$B$3:$B$1315, "&lt;=" &amp; $A187, DataRegularSeason20242025!$D$3:$D$1315, F$1)+SUMIFS(DataRegularSeason20242025!$AB$3:$AB$1315,DataRegularSeason20242025!$B$3:$B$1315, "&lt;=" &amp; $A187, DataRegularSeason20242025!$E$3:$E$1315, F$1)</f>
        <v>59</v>
      </c>
      <c r="G187" s="2">
        <f>SUMIFS(DataRegularSeason20242025!$AA$3:$AA$1315,DataRegularSeason20242025!$B$3:$B$1315, "&lt;=" &amp; $A187, DataRegularSeason20242025!$D$3:$D$1315, G$1)+SUMIFS(DataRegularSeason20242025!$AB$3:$AB$1315,DataRegularSeason20242025!$B$3:$B$1315, "&lt;=" &amp; $A187, DataRegularSeason20242025!$E$3:$E$1315, G$1)</f>
        <v>59</v>
      </c>
      <c r="H187" s="2">
        <f>SUMIFS(DataRegularSeason20242025!$AA$3:$AA$1315,DataRegularSeason20242025!$B$3:$B$1315, "&lt;=" &amp; $A187, DataRegularSeason20242025!$D$3:$D$1315, H$1)+SUMIFS(DataRegularSeason20242025!$AB$3:$AB$1315,DataRegularSeason20242025!$B$3:$B$1315, "&lt;=" &amp; $A187, DataRegularSeason20242025!$E$3:$E$1315, H$1)</f>
        <v>37</v>
      </c>
      <c r="I187" s="2">
        <f>SUMIFS(DataRegularSeason20242025!$AA$3:$AA$1315,DataRegularSeason20242025!$B$3:$B$1315, "&lt;=" &amp; $A187, DataRegularSeason20242025!$D$3:$D$1315, I$1)+SUMIFS(DataRegularSeason20242025!$AB$3:$AB$1315,DataRegularSeason20242025!$B$3:$B$1315, "&lt;=" &amp; $A187, DataRegularSeason20242025!$E$3:$E$1315, I$1)</f>
        <v>64</v>
      </c>
      <c r="J187" s="2">
        <f>SUMIFS(DataRegularSeason20242025!$AA$3:$AA$1315,DataRegularSeason20242025!$B$3:$B$1315, "&lt;=" &amp; $A187, DataRegularSeason20242025!$D$3:$D$1315, J$1)+SUMIFS(DataRegularSeason20242025!$AB$3:$AB$1315,DataRegularSeason20242025!$B$3:$B$1315, "&lt;=" &amp; $A187, DataRegularSeason20242025!$E$3:$E$1315, J$1)</f>
        <v>69</v>
      </c>
      <c r="K187" s="2">
        <f>SUMIFS(DataRegularSeason20242025!$AA$3:$AA$1315,DataRegularSeason20242025!$B$3:$B$1315, "&lt;=" &amp; $A187, DataRegularSeason20242025!$D$3:$D$1315, K$1)+SUMIFS(DataRegularSeason20242025!$AB$3:$AB$1315,DataRegularSeason20242025!$B$3:$B$1315, "&lt;=" &amp; $A187, DataRegularSeason20242025!$E$3:$E$1315, K$1)</f>
        <v>61</v>
      </c>
      <c r="L187" s="2">
        <f>SUMIFS(DataRegularSeason20242025!$AA$3:$AA$1315,DataRegularSeason20242025!$B$3:$B$1315, "&lt;=" &amp; $A187, DataRegularSeason20242025!$D$3:$D$1315, L$1)+SUMIFS(DataRegularSeason20242025!$AB$3:$AB$1315,DataRegularSeason20242025!$B$3:$B$1315, "&lt;=" &amp; $A187, DataRegularSeason20242025!$E$3:$E$1315, L$1)</f>
        <v>70</v>
      </c>
      <c r="M187" s="2">
        <f>SUMIFS(DataRegularSeason20242025!$AA$3:$AA$1315,DataRegularSeason20242025!$B$3:$B$1315, "&lt;=" &amp; $A187, DataRegularSeason20242025!$D$3:$D$1315, M$1)+SUMIFS(DataRegularSeason20242025!$AB$3:$AB$1315,DataRegularSeason20242025!$B$3:$B$1315, "&lt;=" &amp; $A187, DataRegularSeason20242025!$E$3:$E$1315, M$1)</f>
        <v>67</v>
      </c>
      <c r="N187" s="2">
        <f>SUMIFS(DataRegularSeason20242025!$AA$3:$AA$1315,DataRegularSeason20242025!$B$3:$B$1315, "&lt;=" &amp; $A187, DataRegularSeason20242025!$D$3:$D$1315, N$1)+SUMIFS(DataRegularSeason20242025!$AB$3:$AB$1315,DataRegularSeason20242025!$B$3:$B$1315, "&lt;=" &amp; $A187, DataRegularSeason20242025!$E$3:$E$1315, N$1)</f>
        <v>62</v>
      </c>
      <c r="O187" s="2">
        <f>SUMIFS(DataRegularSeason20242025!$AA$3:$AA$1315,DataRegularSeason20242025!$B$3:$B$1315, "&lt;=" &amp; $A187, DataRegularSeason20242025!$D$3:$D$1315, O$1)+SUMIFS(DataRegularSeason20242025!$AB$3:$AB$1315,DataRegularSeason20242025!$B$3:$B$1315, "&lt;=" &amp; $A187, DataRegularSeason20242025!$E$3:$E$1315, O$1)</f>
        <v>66</v>
      </c>
      <c r="P187" s="2">
        <f>SUMIFS(DataRegularSeason20242025!$AA$3:$AA$1315,DataRegularSeason20242025!$B$3:$B$1315, "&lt;=" &amp; $A187, DataRegularSeason20242025!$D$3:$D$1315, P$1)+SUMIFS(DataRegularSeason20242025!$AB$3:$AB$1315,DataRegularSeason20242025!$B$3:$B$1315, "&lt;=" &amp; $A187, DataRegularSeason20242025!$E$3:$E$1315, P$1)</f>
        <v>55</v>
      </c>
      <c r="Q187" s="2">
        <f>SUMIFS(DataRegularSeason20242025!$AA$3:$AA$1315,DataRegularSeason20242025!$B$3:$B$1315, "&lt;=" &amp; $A187, DataRegularSeason20242025!$D$3:$D$1315, Q$1)+SUMIFS(DataRegularSeason20242025!$AB$3:$AB$1315,DataRegularSeason20242025!$B$3:$B$1315, "&lt;=" &amp; $A187, DataRegularSeason20242025!$E$3:$E$1315, Q$1)</f>
        <v>66</v>
      </c>
      <c r="R187" s="2">
        <f>SUMIFS(DataRegularSeason20242025!$AA$3:$AA$1315,DataRegularSeason20242025!$B$3:$B$1315, "&lt;=" &amp; $A187, DataRegularSeason20242025!$D$3:$D$1315, R$1)+SUMIFS(DataRegularSeason20242025!$AB$3:$AB$1315,DataRegularSeason20242025!$B$3:$B$1315, "&lt;=" &amp; $A187, DataRegularSeason20242025!$E$3:$E$1315, R$1)</f>
        <v>43</v>
      </c>
      <c r="S187" s="2">
        <f>SUMIFS(DataRegularSeason20242025!$AA$3:$AA$1315,DataRegularSeason20242025!$B$3:$B$1315, "&lt;=" &amp; $A187, DataRegularSeason20242025!$D$3:$D$1315, S$1)+SUMIFS(DataRegularSeason20242025!$AB$3:$AB$1315,DataRegularSeason20242025!$B$3:$B$1315, "&lt;=" &amp; $A187, DataRegularSeason20242025!$E$3:$E$1315, S$1)</f>
        <v>57</v>
      </c>
      <c r="T187" s="2">
        <f>SUMIFS(DataRegularSeason20242025!$AA$3:$AA$1315,DataRegularSeason20242025!$B$3:$B$1315, "&lt;=" &amp; $A187, DataRegularSeason20242025!$D$3:$D$1315, T$1)+SUMIFS(DataRegularSeason20242025!$AB$3:$AB$1315,DataRegularSeason20242025!$B$3:$B$1315, "&lt;=" &amp; $A187, DataRegularSeason20242025!$E$3:$E$1315, T$1)</f>
        <v>54</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53</v>
      </c>
      <c r="W187" s="2">
        <f>SUMIFS(DataRegularSeason20242025!$AA$3:$AA$1315,DataRegularSeason20242025!$B$3:$B$1315, "&lt;=" &amp; $A187, DataRegularSeason20242025!$D$3:$D$1315, W$1)+SUMIFS(DataRegularSeason20242025!$AB$3:$AB$1315,DataRegularSeason20242025!$B$3:$B$1315, "&lt;=" &amp; $A187, DataRegularSeason20242025!$E$3:$E$1315, W$1)</f>
        <v>53</v>
      </c>
      <c r="X187" s="2">
        <f>SUMIFS(DataRegularSeason20242025!$AA$3:$AA$1315,DataRegularSeason20242025!$B$3:$B$1315, "&lt;=" &amp; $A187, DataRegularSeason20242025!$D$3:$D$1315, X$1)+SUMIFS(DataRegularSeason20242025!$AB$3:$AB$1315,DataRegularSeason20242025!$B$3:$B$1315, "&lt;=" &amp; $A187, DataRegularSeason20242025!$E$3:$E$1315, X$1)</f>
        <v>50</v>
      </c>
      <c r="Y187" s="2">
        <f>SUMIFS(DataRegularSeason20242025!$AA$3:$AA$1315,DataRegularSeason20242025!$B$3:$B$1315, "&lt;=" &amp; $A187, DataRegularSeason20242025!$D$3:$D$1315, Y$1)+SUMIFS(DataRegularSeason20242025!$AB$3:$AB$1315,DataRegularSeason20242025!$B$3:$B$1315, "&lt;=" &amp; $A187, DataRegularSeason20242025!$E$3:$E$1315, Y$1)</f>
        <v>36</v>
      </c>
      <c r="Z187" s="2">
        <f>SUMIFS(DataRegularSeason20242025!$AA$3:$AA$1315,DataRegularSeason20242025!$B$3:$B$1315, "&lt;=" &amp; $A187, DataRegularSeason20242025!$D$3:$D$1315, Z$1)+SUMIFS(DataRegularSeason20242025!$AB$3:$AB$1315,DataRegularSeason20242025!$B$3:$B$1315, "&lt;=" &amp; $A187, DataRegularSeason20242025!$E$3:$E$1315, Z$1)</f>
        <v>53</v>
      </c>
      <c r="AA187" s="2">
        <f>SUMIFS(DataRegularSeason20242025!$AA$3:$AA$1315,DataRegularSeason20242025!$B$3:$B$1315, "&lt;=" &amp; $A187, DataRegularSeason20242025!$D$3:$D$1315, AA$1)+SUMIFS(DataRegularSeason20242025!$AB$3:$AB$1315,DataRegularSeason20242025!$B$3:$B$1315, "&lt;=" &amp; $A187, DataRegularSeason20242025!$E$3:$E$1315, AA$1)</f>
        <v>60</v>
      </c>
      <c r="AB187" s="2">
        <f>SUMIFS(DataRegularSeason20242025!$AA$3:$AA$1315,DataRegularSeason20242025!$B$3:$B$1315, "&lt;=" &amp; $A187, DataRegularSeason20242025!$D$3:$D$1315, AB$1)+SUMIFS(DataRegularSeason20242025!$AB$3:$AB$1315,DataRegularSeason20242025!$B$3:$B$1315, "&lt;=" &amp; $A187, DataRegularSeason20242025!$E$3:$E$1315, AB$1)</f>
        <v>66</v>
      </c>
      <c r="AC187" s="2">
        <f>SUMIFS(DataRegularSeason20242025!$AA$3:$AA$1315,DataRegularSeason20242025!$B$3:$B$1315, "&lt;=" &amp; $A187, DataRegularSeason20242025!$D$3:$D$1315, AC$1)+SUMIFS(DataRegularSeason20242025!$AB$3:$AB$1315,DataRegularSeason20242025!$B$3:$B$1315, "&lt;=" &amp; $A187, DataRegularSeason20242025!$E$3:$E$1315, AC$1)</f>
        <v>53</v>
      </c>
      <c r="AD187" s="2">
        <f>SUMIFS(DataRegularSeason20242025!$AA$3:$AA$1315,DataRegularSeason20242025!$B$3:$B$1315, "&lt;=" &amp; $A187, DataRegularSeason20242025!$D$3:$D$1315, AD$1)+SUMIFS(DataRegularSeason20242025!$AB$3:$AB$1315,DataRegularSeason20242025!$B$3:$B$1315, "&lt;=" &amp; $A187, DataRegularSeason20242025!$E$3:$E$1315, AD$1)</f>
        <v>58</v>
      </c>
      <c r="AE187" s="2">
        <f>SUMIFS(DataRegularSeason20242025!$AA$3:$AA$1315,DataRegularSeason20242025!$B$3:$B$1315, "&lt;=" &amp; $A187, DataRegularSeason20242025!$D$3:$D$1315, AE$1)+SUMIFS(DataRegularSeason20242025!$AB$3:$AB$1315,DataRegularSeason20242025!$B$3:$B$1315, "&lt;=" &amp; $A187, DataRegularSeason20242025!$E$3:$E$1315, AE$1)</f>
        <v>68</v>
      </c>
      <c r="AF187" s="2">
        <f>SUMIFS(DataRegularSeason20242025!$AA$3:$AA$1315,DataRegularSeason20242025!$B$3:$B$1315, "&lt;=" &amp; $A187, DataRegularSeason20242025!$D$3:$D$1315, AF$1)+SUMIFS(DataRegularSeason20242025!$AB$3:$AB$1315,DataRegularSeason20242025!$B$3:$B$1315, "&lt;=" &amp; $A187, DataRegularSeason20242025!$E$3:$E$1315, AF$1)</f>
        <v>79</v>
      </c>
      <c r="AG187" s="2">
        <f>SUMIFS(DataRegularSeason20242025!$AA$3:$AA$1315,DataRegularSeason20242025!$B$3:$B$1315, "&lt;=" &amp; $A187, DataRegularSeason20242025!$D$3:$D$1315, AG$1)+SUMIFS(DataRegularSeason20242025!$AB$3:$AB$1315,DataRegularSeason20242025!$B$3:$B$1315, "&lt;=" &amp; $A187, DataRegularSeason20242025!$E$3:$E$1315, AG$1)</f>
        <v>77</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52</v>
      </c>
      <c r="C188" s="2">
        <f>SUMIFS(DataRegularSeason20242025!$AA$3:$AA$1315,DataRegularSeason20242025!$B$3:$B$1315, "&lt;=" &amp; $A188, DataRegularSeason20242025!$D$3:$D$1315, C$1)+SUMIFS(DataRegularSeason20242025!$AB$3:$AB$1315,DataRegularSeason20242025!$B$3:$B$1315, "&lt;=" &amp; $A188, DataRegularSeason20242025!$E$3:$E$1315, C$1)</f>
        <v>60</v>
      </c>
      <c r="D188" s="2">
        <f>SUMIFS(DataRegularSeason20242025!$AA$3:$AA$1315,DataRegularSeason20242025!$B$3:$B$1315, "&lt;=" &amp; $A188, DataRegularSeason20242025!$D$3:$D$1315, D$1)+SUMIFS(DataRegularSeason20242025!$AB$3:$AB$1315,DataRegularSeason20242025!$B$3:$B$1315, "&lt;=" &amp; $A188, DataRegularSeason20242025!$E$3:$E$1315, D$1)</f>
        <v>49</v>
      </c>
      <c r="E188" s="2">
        <f>SUMIFS(DataRegularSeason20242025!$AA$3:$AA$1315,DataRegularSeason20242025!$B$3:$B$1315, "&lt;=" &amp; $A188, DataRegularSeason20242025!$D$3:$D$1315, E$1)+SUMIFS(DataRegularSeason20242025!$AB$3:$AB$1315,DataRegularSeason20242025!$B$3:$B$1315, "&lt;=" &amp; $A188, DataRegularSeason20242025!$E$3:$E$1315, E$1)</f>
        <v>68</v>
      </c>
      <c r="F188" s="2">
        <f>SUMIFS(DataRegularSeason20242025!$AA$3:$AA$1315,DataRegularSeason20242025!$B$3:$B$1315, "&lt;=" &amp; $A188, DataRegularSeason20242025!$D$3:$D$1315, F$1)+SUMIFS(DataRegularSeason20242025!$AB$3:$AB$1315,DataRegularSeason20242025!$B$3:$B$1315, "&lt;=" &amp; $A188, DataRegularSeason20242025!$E$3:$E$1315, F$1)</f>
        <v>59</v>
      </c>
      <c r="G188" s="2">
        <f>SUMIFS(DataRegularSeason20242025!$AA$3:$AA$1315,DataRegularSeason20242025!$B$3:$B$1315, "&lt;=" &amp; $A188, DataRegularSeason20242025!$D$3:$D$1315, G$1)+SUMIFS(DataRegularSeason20242025!$AB$3:$AB$1315,DataRegularSeason20242025!$B$3:$B$1315, "&lt;=" &amp; $A188, DataRegularSeason20242025!$E$3:$E$1315, G$1)</f>
        <v>59</v>
      </c>
      <c r="H188" s="2">
        <f>SUMIFS(DataRegularSeason20242025!$AA$3:$AA$1315,DataRegularSeason20242025!$B$3:$B$1315, "&lt;=" &amp; $A188, DataRegularSeason20242025!$D$3:$D$1315, H$1)+SUMIFS(DataRegularSeason20242025!$AB$3:$AB$1315,DataRegularSeason20242025!$B$3:$B$1315, "&lt;=" &amp; $A188, DataRegularSeason20242025!$E$3:$E$1315, H$1)</f>
        <v>37</v>
      </c>
      <c r="I188" s="2">
        <f>SUMIFS(DataRegularSeason20242025!$AA$3:$AA$1315,DataRegularSeason20242025!$B$3:$B$1315, "&lt;=" &amp; $A188, DataRegularSeason20242025!$D$3:$D$1315, I$1)+SUMIFS(DataRegularSeason20242025!$AB$3:$AB$1315,DataRegularSeason20242025!$B$3:$B$1315, "&lt;=" &amp; $A188, DataRegularSeason20242025!$E$3:$E$1315, I$1)</f>
        <v>64</v>
      </c>
      <c r="J188" s="2">
        <f>SUMIFS(DataRegularSeason20242025!$AA$3:$AA$1315,DataRegularSeason20242025!$B$3:$B$1315, "&lt;=" &amp; $A188, DataRegularSeason20242025!$D$3:$D$1315, J$1)+SUMIFS(DataRegularSeason20242025!$AB$3:$AB$1315,DataRegularSeason20242025!$B$3:$B$1315, "&lt;=" &amp; $A188, DataRegularSeason20242025!$E$3:$E$1315, J$1)</f>
        <v>69</v>
      </c>
      <c r="K188" s="2">
        <f>SUMIFS(DataRegularSeason20242025!$AA$3:$AA$1315,DataRegularSeason20242025!$B$3:$B$1315, "&lt;=" &amp; $A188, DataRegularSeason20242025!$D$3:$D$1315, K$1)+SUMIFS(DataRegularSeason20242025!$AB$3:$AB$1315,DataRegularSeason20242025!$B$3:$B$1315, "&lt;=" &amp; $A188, DataRegularSeason20242025!$E$3:$E$1315, K$1)</f>
        <v>61</v>
      </c>
      <c r="L188" s="2">
        <f>SUMIFS(DataRegularSeason20242025!$AA$3:$AA$1315,DataRegularSeason20242025!$B$3:$B$1315, "&lt;=" &amp; $A188, DataRegularSeason20242025!$D$3:$D$1315, L$1)+SUMIFS(DataRegularSeason20242025!$AB$3:$AB$1315,DataRegularSeason20242025!$B$3:$B$1315, "&lt;=" &amp; $A188, DataRegularSeason20242025!$E$3:$E$1315, L$1)</f>
        <v>70</v>
      </c>
      <c r="M188" s="2">
        <f>SUMIFS(DataRegularSeason20242025!$AA$3:$AA$1315,DataRegularSeason20242025!$B$3:$B$1315, "&lt;=" &amp; $A188, DataRegularSeason20242025!$D$3:$D$1315, M$1)+SUMIFS(DataRegularSeason20242025!$AB$3:$AB$1315,DataRegularSeason20242025!$B$3:$B$1315, "&lt;=" &amp; $A188, DataRegularSeason20242025!$E$3:$E$1315, M$1)</f>
        <v>67</v>
      </c>
      <c r="N188" s="2">
        <f>SUMIFS(DataRegularSeason20242025!$AA$3:$AA$1315,DataRegularSeason20242025!$B$3:$B$1315, "&lt;=" &amp; $A188, DataRegularSeason20242025!$D$3:$D$1315, N$1)+SUMIFS(DataRegularSeason20242025!$AB$3:$AB$1315,DataRegularSeason20242025!$B$3:$B$1315, "&lt;=" &amp; $A188, DataRegularSeason20242025!$E$3:$E$1315, N$1)</f>
        <v>62</v>
      </c>
      <c r="O188" s="2">
        <f>SUMIFS(DataRegularSeason20242025!$AA$3:$AA$1315,DataRegularSeason20242025!$B$3:$B$1315, "&lt;=" &amp; $A188, DataRegularSeason20242025!$D$3:$D$1315, O$1)+SUMIFS(DataRegularSeason20242025!$AB$3:$AB$1315,DataRegularSeason20242025!$B$3:$B$1315, "&lt;=" &amp; $A188, DataRegularSeason20242025!$E$3:$E$1315, O$1)</f>
        <v>66</v>
      </c>
      <c r="P188" s="2">
        <f>SUMIFS(DataRegularSeason20242025!$AA$3:$AA$1315,DataRegularSeason20242025!$B$3:$B$1315, "&lt;=" &amp; $A188, DataRegularSeason20242025!$D$3:$D$1315, P$1)+SUMIFS(DataRegularSeason20242025!$AB$3:$AB$1315,DataRegularSeason20242025!$B$3:$B$1315, "&lt;=" &amp; $A188, DataRegularSeason20242025!$E$3:$E$1315, P$1)</f>
        <v>55</v>
      </c>
      <c r="Q188" s="2">
        <f>SUMIFS(DataRegularSeason20242025!$AA$3:$AA$1315,DataRegularSeason20242025!$B$3:$B$1315, "&lt;=" &amp; $A188, DataRegularSeason20242025!$D$3:$D$1315, Q$1)+SUMIFS(DataRegularSeason20242025!$AB$3:$AB$1315,DataRegularSeason20242025!$B$3:$B$1315, "&lt;=" &amp; $A188, DataRegularSeason20242025!$E$3:$E$1315, Q$1)</f>
        <v>66</v>
      </c>
      <c r="R188" s="2">
        <f>SUMIFS(DataRegularSeason20242025!$AA$3:$AA$1315,DataRegularSeason20242025!$B$3:$B$1315, "&lt;=" &amp; $A188, DataRegularSeason20242025!$D$3:$D$1315, R$1)+SUMIFS(DataRegularSeason20242025!$AB$3:$AB$1315,DataRegularSeason20242025!$B$3:$B$1315, "&lt;=" &amp; $A188, DataRegularSeason20242025!$E$3:$E$1315, R$1)</f>
        <v>43</v>
      </c>
      <c r="S188" s="2">
        <f>SUMIFS(DataRegularSeason20242025!$AA$3:$AA$1315,DataRegularSeason20242025!$B$3:$B$1315, "&lt;=" &amp; $A188, DataRegularSeason20242025!$D$3:$D$1315, S$1)+SUMIFS(DataRegularSeason20242025!$AB$3:$AB$1315,DataRegularSeason20242025!$B$3:$B$1315, "&lt;=" &amp; $A188, DataRegularSeason20242025!$E$3:$E$1315, S$1)</f>
        <v>57</v>
      </c>
      <c r="T188" s="2">
        <f>SUMIFS(DataRegularSeason20242025!$AA$3:$AA$1315,DataRegularSeason20242025!$B$3:$B$1315, "&lt;=" &amp; $A188, DataRegularSeason20242025!$D$3:$D$1315, T$1)+SUMIFS(DataRegularSeason20242025!$AB$3:$AB$1315,DataRegularSeason20242025!$B$3:$B$1315, "&lt;=" &amp; $A188, DataRegularSeason20242025!$E$3:$E$1315, T$1)</f>
        <v>54</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53</v>
      </c>
      <c r="W188" s="2">
        <f>SUMIFS(DataRegularSeason20242025!$AA$3:$AA$1315,DataRegularSeason20242025!$B$3:$B$1315, "&lt;=" &amp; $A188, DataRegularSeason20242025!$D$3:$D$1315, W$1)+SUMIFS(DataRegularSeason20242025!$AB$3:$AB$1315,DataRegularSeason20242025!$B$3:$B$1315, "&lt;=" &amp; $A188, DataRegularSeason20242025!$E$3:$E$1315, W$1)</f>
        <v>53</v>
      </c>
      <c r="X188" s="2">
        <f>SUMIFS(DataRegularSeason20242025!$AA$3:$AA$1315,DataRegularSeason20242025!$B$3:$B$1315, "&lt;=" &amp; $A188, DataRegularSeason20242025!$D$3:$D$1315, X$1)+SUMIFS(DataRegularSeason20242025!$AB$3:$AB$1315,DataRegularSeason20242025!$B$3:$B$1315, "&lt;=" &amp; $A188, DataRegularSeason20242025!$E$3:$E$1315, X$1)</f>
        <v>50</v>
      </c>
      <c r="Y188" s="2">
        <f>SUMIFS(DataRegularSeason20242025!$AA$3:$AA$1315,DataRegularSeason20242025!$B$3:$B$1315, "&lt;=" &amp; $A188, DataRegularSeason20242025!$D$3:$D$1315, Y$1)+SUMIFS(DataRegularSeason20242025!$AB$3:$AB$1315,DataRegularSeason20242025!$B$3:$B$1315, "&lt;=" &amp; $A188, DataRegularSeason20242025!$E$3:$E$1315, Y$1)</f>
        <v>36</v>
      </c>
      <c r="Z188" s="2">
        <f>SUMIFS(DataRegularSeason20242025!$AA$3:$AA$1315,DataRegularSeason20242025!$B$3:$B$1315, "&lt;=" &amp; $A188, DataRegularSeason20242025!$D$3:$D$1315, Z$1)+SUMIFS(DataRegularSeason20242025!$AB$3:$AB$1315,DataRegularSeason20242025!$B$3:$B$1315, "&lt;=" &amp; $A188, DataRegularSeason20242025!$E$3:$E$1315, Z$1)</f>
        <v>53</v>
      </c>
      <c r="AA188" s="2">
        <f>SUMIFS(DataRegularSeason20242025!$AA$3:$AA$1315,DataRegularSeason20242025!$B$3:$B$1315, "&lt;=" &amp; $A188, DataRegularSeason20242025!$D$3:$D$1315, AA$1)+SUMIFS(DataRegularSeason20242025!$AB$3:$AB$1315,DataRegularSeason20242025!$B$3:$B$1315, "&lt;=" &amp; $A188, DataRegularSeason20242025!$E$3:$E$1315, AA$1)</f>
        <v>60</v>
      </c>
      <c r="AB188" s="2">
        <f>SUMIFS(DataRegularSeason20242025!$AA$3:$AA$1315,DataRegularSeason20242025!$B$3:$B$1315, "&lt;=" &amp; $A188, DataRegularSeason20242025!$D$3:$D$1315, AB$1)+SUMIFS(DataRegularSeason20242025!$AB$3:$AB$1315,DataRegularSeason20242025!$B$3:$B$1315, "&lt;=" &amp; $A188, DataRegularSeason20242025!$E$3:$E$1315, AB$1)</f>
        <v>66</v>
      </c>
      <c r="AC188" s="2">
        <f>SUMIFS(DataRegularSeason20242025!$AA$3:$AA$1315,DataRegularSeason20242025!$B$3:$B$1315, "&lt;=" &amp; $A188, DataRegularSeason20242025!$D$3:$D$1315, AC$1)+SUMIFS(DataRegularSeason20242025!$AB$3:$AB$1315,DataRegularSeason20242025!$B$3:$B$1315, "&lt;=" &amp; $A188, DataRegularSeason20242025!$E$3:$E$1315, AC$1)</f>
        <v>53</v>
      </c>
      <c r="AD188" s="2">
        <f>SUMIFS(DataRegularSeason20242025!$AA$3:$AA$1315,DataRegularSeason20242025!$B$3:$B$1315, "&lt;=" &amp; $A188, DataRegularSeason20242025!$D$3:$D$1315, AD$1)+SUMIFS(DataRegularSeason20242025!$AB$3:$AB$1315,DataRegularSeason20242025!$B$3:$B$1315, "&lt;=" &amp; $A188, DataRegularSeason20242025!$E$3:$E$1315, AD$1)</f>
        <v>58</v>
      </c>
      <c r="AE188" s="2">
        <f>SUMIFS(DataRegularSeason20242025!$AA$3:$AA$1315,DataRegularSeason20242025!$B$3:$B$1315, "&lt;=" &amp; $A188, DataRegularSeason20242025!$D$3:$D$1315, AE$1)+SUMIFS(DataRegularSeason20242025!$AB$3:$AB$1315,DataRegularSeason20242025!$B$3:$B$1315, "&lt;=" &amp; $A188, DataRegularSeason20242025!$E$3:$E$1315, AE$1)</f>
        <v>68</v>
      </c>
      <c r="AF188" s="2">
        <f>SUMIFS(DataRegularSeason20242025!$AA$3:$AA$1315,DataRegularSeason20242025!$B$3:$B$1315, "&lt;=" &amp; $A188, DataRegularSeason20242025!$D$3:$D$1315, AF$1)+SUMIFS(DataRegularSeason20242025!$AB$3:$AB$1315,DataRegularSeason20242025!$B$3:$B$1315, "&lt;=" &amp; $A188, DataRegularSeason20242025!$E$3:$E$1315, AF$1)</f>
        <v>79</v>
      </c>
      <c r="AG188" s="2">
        <f>SUMIFS(DataRegularSeason20242025!$AA$3:$AA$1315,DataRegularSeason20242025!$B$3:$B$1315, "&lt;=" &amp; $A188, DataRegularSeason20242025!$D$3:$D$1315, AG$1)+SUMIFS(DataRegularSeason20242025!$AB$3:$AB$1315,DataRegularSeason20242025!$B$3:$B$1315, "&lt;=" &amp; $A188, DataRegularSeason20242025!$E$3:$E$1315, AG$1)</f>
        <v>77</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52</v>
      </c>
      <c r="C189" s="2">
        <f>SUMIFS(DataRegularSeason20242025!$AA$3:$AA$1315,DataRegularSeason20242025!$B$3:$B$1315, "&lt;=" &amp; $A189, DataRegularSeason20242025!$D$3:$D$1315, C$1)+SUMIFS(DataRegularSeason20242025!$AB$3:$AB$1315,DataRegularSeason20242025!$B$3:$B$1315, "&lt;=" &amp; $A189, DataRegularSeason20242025!$E$3:$E$1315, C$1)</f>
        <v>60</v>
      </c>
      <c r="D189" s="2">
        <f>SUMIFS(DataRegularSeason20242025!$AA$3:$AA$1315,DataRegularSeason20242025!$B$3:$B$1315, "&lt;=" &amp; $A189, DataRegularSeason20242025!$D$3:$D$1315, D$1)+SUMIFS(DataRegularSeason20242025!$AB$3:$AB$1315,DataRegularSeason20242025!$B$3:$B$1315, "&lt;=" &amp; $A189, DataRegularSeason20242025!$E$3:$E$1315, D$1)</f>
        <v>49</v>
      </c>
      <c r="E189" s="2">
        <f>SUMIFS(DataRegularSeason20242025!$AA$3:$AA$1315,DataRegularSeason20242025!$B$3:$B$1315, "&lt;=" &amp; $A189, DataRegularSeason20242025!$D$3:$D$1315, E$1)+SUMIFS(DataRegularSeason20242025!$AB$3:$AB$1315,DataRegularSeason20242025!$B$3:$B$1315, "&lt;=" &amp; $A189, DataRegularSeason20242025!$E$3:$E$1315, E$1)</f>
        <v>68</v>
      </c>
      <c r="F189" s="2">
        <f>SUMIFS(DataRegularSeason20242025!$AA$3:$AA$1315,DataRegularSeason20242025!$B$3:$B$1315, "&lt;=" &amp; $A189, DataRegularSeason20242025!$D$3:$D$1315, F$1)+SUMIFS(DataRegularSeason20242025!$AB$3:$AB$1315,DataRegularSeason20242025!$B$3:$B$1315, "&lt;=" &amp; $A189, DataRegularSeason20242025!$E$3:$E$1315, F$1)</f>
        <v>59</v>
      </c>
      <c r="G189" s="2">
        <f>SUMIFS(DataRegularSeason20242025!$AA$3:$AA$1315,DataRegularSeason20242025!$B$3:$B$1315, "&lt;=" &amp; $A189, DataRegularSeason20242025!$D$3:$D$1315, G$1)+SUMIFS(DataRegularSeason20242025!$AB$3:$AB$1315,DataRegularSeason20242025!$B$3:$B$1315, "&lt;=" &amp; $A189, DataRegularSeason20242025!$E$3:$E$1315, G$1)</f>
        <v>59</v>
      </c>
      <c r="H189" s="2">
        <f>SUMIFS(DataRegularSeason20242025!$AA$3:$AA$1315,DataRegularSeason20242025!$B$3:$B$1315, "&lt;=" &amp; $A189, DataRegularSeason20242025!$D$3:$D$1315, H$1)+SUMIFS(DataRegularSeason20242025!$AB$3:$AB$1315,DataRegularSeason20242025!$B$3:$B$1315, "&lt;=" &amp; $A189, DataRegularSeason20242025!$E$3:$E$1315, H$1)</f>
        <v>37</v>
      </c>
      <c r="I189" s="2">
        <f>SUMIFS(DataRegularSeason20242025!$AA$3:$AA$1315,DataRegularSeason20242025!$B$3:$B$1315, "&lt;=" &amp; $A189, DataRegularSeason20242025!$D$3:$D$1315, I$1)+SUMIFS(DataRegularSeason20242025!$AB$3:$AB$1315,DataRegularSeason20242025!$B$3:$B$1315, "&lt;=" &amp; $A189, DataRegularSeason20242025!$E$3:$E$1315, I$1)</f>
        <v>64</v>
      </c>
      <c r="J189" s="2">
        <f>SUMIFS(DataRegularSeason20242025!$AA$3:$AA$1315,DataRegularSeason20242025!$B$3:$B$1315, "&lt;=" &amp; $A189, DataRegularSeason20242025!$D$3:$D$1315, J$1)+SUMIFS(DataRegularSeason20242025!$AB$3:$AB$1315,DataRegularSeason20242025!$B$3:$B$1315, "&lt;=" &amp; $A189, DataRegularSeason20242025!$E$3:$E$1315, J$1)</f>
        <v>69</v>
      </c>
      <c r="K189" s="2">
        <f>SUMIFS(DataRegularSeason20242025!$AA$3:$AA$1315,DataRegularSeason20242025!$B$3:$B$1315, "&lt;=" &amp; $A189, DataRegularSeason20242025!$D$3:$D$1315, K$1)+SUMIFS(DataRegularSeason20242025!$AB$3:$AB$1315,DataRegularSeason20242025!$B$3:$B$1315, "&lt;=" &amp; $A189, DataRegularSeason20242025!$E$3:$E$1315, K$1)</f>
        <v>61</v>
      </c>
      <c r="L189" s="2">
        <f>SUMIFS(DataRegularSeason20242025!$AA$3:$AA$1315,DataRegularSeason20242025!$B$3:$B$1315, "&lt;=" &amp; $A189, DataRegularSeason20242025!$D$3:$D$1315, L$1)+SUMIFS(DataRegularSeason20242025!$AB$3:$AB$1315,DataRegularSeason20242025!$B$3:$B$1315, "&lt;=" &amp; $A189, DataRegularSeason20242025!$E$3:$E$1315, L$1)</f>
        <v>70</v>
      </c>
      <c r="M189" s="2">
        <f>SUMIFS(DataRegularSeason20242025!$AA$3:$AA$1315,DataRegularSeason20242025!$B$3:$B$1315, "&lt;=" &amp; $A189, DataRegularSeason20242025!$D$3:$D$1315, M$1)+SUMIFS(DataRegularSeason20242025!$AB$3:$AB$1315,DataRegularSeason20242025!$B$3:$B$1315, "&lt;=" &amp; $A189, DataRegularSeason20242025!$E$3:$E$1315, M$1)</f>
        <v>67</v>
      </c>
      <c r="N189" s="2">
        <f>SUMIFS(DataRegularSeason20242025!$AA$3:$AA$1315,DataRegularSeason20242025!$B$3:$B$1315, "&lt;=" &amp; $A189, DataRegularSeason20242025!$D$3:$D$1315, N$1)+SUMIFS(DataRegularSeason20242025!$AB$3:$AB$1315,DataRegularSeason20242025!$B$3:$B$1315, "&lt;=" &amp; $A189, DataRegularSeason20242025!$E$3:$E$1315, N$1)</f>
        <v>62</v>
      </c>
      <c r="O189" s="2">
        <f>SUMIFS(DataRegularSeason20242025!$AA$3:$AA$1315,DataRegularSeason20242025!$B$3:$B$1315, "&lt;=" &amp; $A189, DataRegularSeason20242025!$D$3:$D$1315, O$1)+SUMIFS(DataRegularSeason20242025!$AB$3:$AB$1315,DataRegularSeason20242025!$B$3:$B$1315, "&lt;=" &amp; $A189, DataRegularSeason20242025!$E$3:$E$1315, O$1)</f>
        <v>66</v>
      </c>
      <c r="P189" s="2">
        <f>SUMIFS(DataRegularSeason20242025!$AA$3:$AA$1315,DataRegularSeason20242025!$B$3:$B$1315, "&lt;=" &amp; $A189, DataRegularSeason20242025!$D$3:$D$1315, P$1)+SUMIFS(DataRegularSeason20242025!$AB$3:$AB$1315,DataRegularSeason20242025!$B$3:$B$1315, "&lt;=" &amp; $A189, DataRegularSeason20242025!$E$3:$E$1315, P$1)</f>
        <v>55</v>
      </c>
      <c r="Q189" s="2">
        <f>SUMIFS(DataRegularSeason20242025!$AA$3:$AA$1315,DataRegularSeason20242025!$B$3:$B$1315, "&lt;=" &amp; $A189, DataRegularSeason20242025!$D$3:$D$1315, Q$1)+SUMIFS(DataRegularSeason20242025!$AB$3:$AB$1315,DataRegularSeason20242025!$B$3:$B$1315, "&lt;=" &amp; $A189, DataRegularSeason20242025!$E$3:$E$1315, Q$1)</f>
        <v>66</v>
      </c>
      <c r="R189" s="2">
        <f>SUMIFS(DataRegularSeason20242025!$AA$3:$AA$1315,DataRegularSeason20242025!$B$3:$B$1315, "&lt;=" &amp; $A189, DataRegularSeason20242025!$D$3:$D$1315, R$1)+SUMIFS(DataRegularSeason20242025!$AB$3:$AB$1315,DataRegularSeason20242025!$B$3:$B$1315, "&lt;=" &amp; $A189, DataRegularSeason20242025!$E$3:$E$1315, R$1)</f>
        <v>43</v>
      </c>
      <c r="S189" s="2">
        <f>SUMIFS(DataRegularSeason20242025!$AA$3:$AA$1315,DataRegularSeason20242025!$B$3:$B$1315, "&lt;=" &amp; $A189, DataRegularSeason20242025!$D$3:$D$1315, S$1)+SUMIFS(DataRegularSeason20242025!$AB$3:$AB$1315,DataRegularSeason20242025!$B$3:$B$1315, "&lt;=" &amp; $A189, DataRegularSeason20242025!$E$3:$E$1315, S$1)</f>
        <v>57</v>
      </c>
      <c r="T189" s="2">
        <f>SUMIFS(DataRegularSeason20242025!$AA$3:$AA$1315,DataRegularSeason20242025!$B$3:$B$1315, "&lt;=" &amp; $A189, DataRegularSeason20242025!$D$3:$D$1315, T$1)+SUMIFS(DataRegularSeason20242025!$AB$3:$AB$1315,DataRegularSeason20242025!$B$3:$B$1315, "&lt;=" &amp; $A189, DataRegularSeason20242025!$E$3:$E$1315, T$1)</f>
        <v>54</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53</v>
      </c>
      <c r="W189" s="2">
        <f>SUMIFS(DataRegularSeason20242025!$AA$3:$AA$1315,DataRegularSeason20242025!$B$3:$B$1315, "&lt;=" &amp; $A189, DataRegularSeason20242025!$D$3:$D$1315, W$1)+SUMIFS(DataRegularSeason20242025!$AB$3:$AB$1315,DataRegularSeason20242025!$B$3:$B$1315, "&lt;=" &amp; $A189, DataRegularSeason20242025!$E$3:$E$1315, W$1)</f>
        <v>53</v>
      </c>
      <c r="X189" s="2">
        <f>SUMIFS(DataRegularSeason20242025!$AA$3:$AA$1315,DataRegularSeason20242025!$B$3:$B$1315, "&lt;=" &amp; $A189, DataRegularSeason20242025!$D$3:$D$1315, X$1)+SUMIFS(DataRegularSeason20242025!$AB$3:$AB$1315,DataRegularSeason20242025!$B$3:$B$1315, "&lt;=" &amp; $A189, DataRegularSeason20242025!$E$3:$E$1315, X$1)</f>
        <v>50</v>
      </c>
      <c r="Y189" s="2">
        <f>SUMIFS(DataRegularSeason20242025!$AA$3:$AA$1315,DataRegularSeason20242025!$B$3:$B$1315, "&lt;=" &amp; $A189, DataRegularSeason20242025!$D$3:$D$1315, Y$1)+SUMIFS(DataRegularSeason20242025!$AB$3:$AB$1315,DataRegularSeason20242025!$B$3:$B$1315, "&lt;=" &amp; $A189, DataRegularSeason20242025!$E$3:$E$1315, Y$1)</f>
        <v>36</v>
      </c>
      <c r="Z189" s="2">
        <f>SUMIFS(DataRegularSeason20242025!$AA$3:$AA$1315,DataRegularSeason20242025!$B$3:$B$1315, "&lt;=" &amp; $A189, DataRegularSeason20242025!$D$3:$D$1315, Z$1)+SUMIFS(DataRegularSeason20242025!$AB$3:$AB$1315,DataRegularSeason20242025!$B$3:$B$1315, "&lt;=" &amp; $A189, DataRegularSeason20242025!$E$3:$E$1315, Z$1)</f>
        <v>53</v>
      </c>
      <c r="AA189" s="2">
        <f>SUMIFS(DataRegularSeason20242025!$AA$3:$AA$1315,DataRegularSeason20242025!$B$3:$B$1315, "&lt;=" &amp; $A189, DataRegularSeason20242025!$D$3:$D$1315, AA$1)+SUMIFS(DataRegularSeason20242025!$AB$3:$AB$1315,DataRegularSeason20242025!$B$3:$B$1315, "&lt;=" &amp; $A189, DataRegularSeason20242025!$E$3:$E$1315, AA$1)</f>
        <v>60</v>
      </c>
      <c r="AB189" s="2">
        <f>SUMIFS(DataRegularSeason20242025!$AA$3:$AA$1315,DataRegularSeason20242025!$B$3:$B$1315, "&lt;=" &amp; $A189, DataRegularSeason20242025!$D$3:$D$1315, AB$1)+SUMIFS(DataRegularSeason20242025!$AB$3:$AB$1315,DataRegularSeason20242025!$B$3:$B$1315, "&lt;=" &amp; $A189, DataRegularSeason20242025!$E$3:$E$1315, AB$1)</f>
        <v>66</v>
      </c>
      <c r="AC189" s="2">
        <f>SUMIFS(DataRegularSeason20242025!$AA$3:$AA$1315,DataRegularSeason20242025!$B$3:$B$1315, "&lt;=" &amp; $A189, DataRegularSeason20242025!$D$3:$D$1315, AC$1)+SUMIFS(DataRegularSeason20242025!$AB$3:$AB$1315,DataRegularSeason20242025!$B$3:$B$1315, "&lt;=" &amp; $A189, DataRegularSeason20242025!$E$3:$E$1315, AC$1)</f>
        <v>53</v>
      </c>
      <c r="AD189" s="2">
        <f>SUMIFS(DataRegularSeason20242025!$AA$3:$AA$1315,DataRegularSeason20242025!$B$3:$B$1315, "&lt;=" &amp; $A189, DataRegularSeason20242025!$D$3:$D$1315, AD$1)+SUMIFS(DataRegularSeason20242025!$AB$3:$AB$1315,DataRegularSeason20242025!$B$3:$B$1315, "&lt;=" &amp; $A189, DataRegularSeason20242025!$E$3:$E$1315, AD$1)</f>
        <v>58</v>
      </c>
      <c r="AE189" s="2">
        <f>SUMIFS(DataRegularSeason20242025!$AA$3:$AA$1315,DataRegularSeason20242025!$B$3:$B$1315, "&lt;=" &amp; $A189, DataRegularSeason20242025!$D$3:$D$1315, AE$1)+SUMIFS(DataRegularSeason20242025!$AB$3:$AB$1315,DataRegularSeason20242025!$B$3:$B$1315, "&lt;=" &amp; $A189, DataRegularSeason20242025!$E$3:$E$1315, AE$1)</f>
        <v>68</v>
      </c>
      <c r="AF189" s="2">
        <f>SUMIFS(DataRegularSeason20242025!$AA$3:$AA$1315,DataRegularSeason20242025!$B$3:$B$1315, "&lt;=" &amp; $A189, DataRegularSeason20242025!$D$3:$D$1315, AF$1)+SUMIFS(DataRegularSeason20242025!$AB$3:$AB$1315,DataRegularSeason20242025!$B$3:$B$1315, "&lt;=" &amp; $A189, DataRegularSeason20242025!$E$3:$E$1315, AF$1)</f>
        <v>79</v>
      </c>
      <c r="AG189" s="2">
        <f>SUMIFS(DataRegularSeason20242025!$AA$3:$AA$1315,DataRegularSeason20242025!$B$3:$B$1315, "&lt;=" &amp; $A189, DataRegularSeason20242025!$D$3:$D$1315, AG$1)+SUMIFS(DataRegularSeason20242025!$AB$3:$AB$1315,DataRegularSeason20242025!$B$3:$B$1315, "&lt;=" &amp; $A189, DataRegularSeason20242025!$E$3:$E$1315, AG$1)</f>
        <v>77</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52</v>
      </c>
      <c r="C190" s="2">
        <f>SUMIFS(DataRegularSeason20242025!$AA$3:$AA$1315,DataRegularSeason20242025!$B$3:$B$1315, "&lt;=" &amp; $A190, DataRegularSeason20242025!$D$3:$D$1315, C$1)+SUMIFS(DataRegularSeason20242025!$AB$3:$AB$1315,DataRegularSeason20242025!$B$3:$B$1315, "&lt;=" &amp; $A190, DataRegularSeason20242025!$E$3:$E$1315, C$1)</f>
        <v>60</v>
      </c>
      <c r="D190" s="2">
        <f>SUMIFS(DataRegularSeason20242025!$AA$3:$AA$1315,DataRegularSeason20242025!$B$3:$B$1315, "&lt;=" &amp; $A190, DataRegularSeason20242025!$D$3:$D$1315, D$1)+SUMIFS(DataRegularSeason20242025!$AB$3:$AB$1315,DataRegularSeason20242025!$B$3:$B$1315, "&lt;=" &amp; $A190, DataRegularSeason20242025!$E$3:$E$1315, D$1)</f>
        <v>49</v>
      </c>
      <c r="E190" s="2">
        <f>SUMIFS(DataRegularSeason20242025!$AA$3:$AA$1315,DataRegularSeason20242025!$B$3:$B$1315, "&lt;=" &amp; $A190, DataRegularSeason20242025!$D$3:$D$1315, E$1)+SUMIFS(DataRegularSeason20242025!$AB$3:$AB$1315,DataRegularSeason20242025!$B$3:$B$1315, "&lt;=" &amp; $A190, DataRegularSeason20242025!$E$3:$E$1315, E$1)</f>
        <v>68</v>
      </c>
      <c r="F190" s="2">
        <f>SUMIFS(DataRegularSeason20242025!$AA$3:$AA$1315,DataRegularSeason20242025!$B$3:$B$1315, "&lt;=" &amp; $A190, DataRegularSeason20242025!$D$3:$D$1315, F$1)+SUMIFS(DataRegularSeason20242025!$AB$3:$AB$1315,DataRegularSeason20242025!$B$3:$B$1315, "&lt;=" &amp; $A190, DataRegularSeason20242025!$E$3:$E$1315, F$1)</f>
        <v>59</v>
      </c>
      <c r="G190" s="2">
        <f>SUMIFS(DataRegularSeason20242025!$AA$3:$AA$1315,DataRegularSeason20242025!$B$3:$B$1315, "&lt;=" &amp; $A190, DataRegularSeason20242025!$D$3:$D$1315, G$1)+SUMIFS(DataRegularSeason20242025!$AB$3:$AB$1315,DataRegularSeason20242025!$B$3:$B$1315, "&lt;=" &amp; $A190, DataRegularSeason20242025!$E$3:$E$1315, G$1)</f>
        <v>59</v>
      </c>
      <c r="H190" s="2">
        <f>SUMIFS(DataRegularSeason20242025!$AA$3:$AA$1315,DataRegularSeason20242025!$B$3:$B$1315, "&lt;=" &amp; $A190, DataRegularSeason20242025!$D$3:$D$1315, H$1)+SUMIFS(DataRegularSeason20242025!$AB$3:$AB$1315,DataRegularSeason20242025!$B$3:$B$1315, "&lt;=" &amp; $A190, DataRegularSeason20242025!$E$3:$E$1315, H$1)</f>
        <v>37</v>
      </c>
      <c r="I190" s="2">
        <f>SUMIFS(DataRegularSeason20242025!$AA$3:$AA$1315,DataRegularSeason20242025!$B$3:$B$1315, "&lt;=" &amp; $A190, DataRegularSeason20242025!$D$3:$D$1315, I$1)+SUMIFS(DataRegularSeason20242025!$AB$3:$AB$1315,DataRegularSeason20242025!$B$3:$B$1315, "&lt;=" &amp; $A190, DataRegularSeason20242025!$E$3:$E$1315, I$1)</f>
        <v>64</v>
      </c>
      <c r="J190" s="2">
        <f>SUMIFS(DataRegularSeason20242025!$AA$3:$AA$1315,DataRegularSeason20242025!$B$3:$B$1315, "&lt;=" &amp; $A190, DataRegularSeason20242025!$D$3:$D$1315, J$1)+SUMIFS(DataRegularSeason20242025!$AB$3:$AB$1315,DataRegularSeason20242025!$B$3:$B$1315, "&lt;=" &amp; $A190, DataRegularSeason20242025!$E$3:$E$1315, J$1)</f>
        <v>69</v>
      </c>
      <c r="K190" s="2">
        <f>SUMIFS(DataRegularSeason20242025!$AA$3:$AA$1315,DataRegularSeason20242025!$B$3:$B$1315, "&lt;=" &amp; $A190, DataRegularSeason20242025!$D$3:$D$1315, K$1)+SUMIFS(DataRegularSeason20242025!$AB$3:$AB$1315,DataRegularSeason20242025!$B$3:$B$1315, "&lt;=" &amp; $A190, DataRegularSeason20242025!$E$3:$E$1315, K$1)</f>
        <v>61</v>
      </c>
      <c r="L190" s="2">
        <f>SUMIFS(DataRegularSeason20242025!$AA$3:$AA$1315,DataRegularSeason20242025!$B$3:$B$1315, "&lt;=" &amp; $A190, DataRegularSeason20242025!$D$3:$D$1315, L$1)+SUMIFS(DataRegularSeason20242025!$AB$3:$AB$1315,DataRegularSeason20242025!$B$3:$B$1315, "&lt;=" &amp; $A190, DataRegularSeason20242025!$E$3:$E$1315, L$1)</f>
        <v>70</v>
      </c>
      <c r="M190" s="2">
        <f>SUMIFS(DataRegularSeason20242025!$AA$3:$AA$1315,DataRegularSeason20242025!$B$3:$B$1315, "&lt;=" &amp; $A190, DataRegularSeason20242025!$D$3:$D$1315, M$1)+SUMIFS(DataRegularSeason20242025!$AB$3:$AB$1315,DataRegularSeason20242025!$B$3:$B$1315, "&lt;=" &amp; $A190, DataRegularSeason20242025!$E$3:$E$1315, M$1)</f>
        <v>67</v>
      </c>
      <c r="N190" s="2">
        <f>SUMIFS(DataRegularSeason20242025!$AA$3:$AA$1315,DataRegularSeason20242025!$B$3:$B$1315, "&lt;=" &amp; $A190, DataRegularSeason20242025!$D$3:$D$1315, N$1)+SUMIFS(DataRegularSeason20242025!$AB$3:$AB$1315,DataRegularSeason20242025!$B$3:$B$1315, "&lt;=" &amp; $A190, DataRegularSeason20242025!$E$3:$E$1315, N$1)</f>
        <v>62</v>
      </c>
      <c r="O190" s="2">
        <f>SUMIFS(DataRegularSeason20242025!$AA$3:$AA$1315,DataRegularSeason20242025!$B$3:$B$1315, "&lt;=" &amp; $A190, DataRegularSeason20242025!$D$3:$D$1315, O$1)+SUMIFS(DataRegularSeason20242025!$AB$3:$AB$1315,DataRegularSeason20242025!$B$3:$B$1315, "&lt;=" &amp; $A190, DataRegularSeason20242025!$E$3:$E$1315, O$1)</f>
        <v>66</v>
      </c>
      <c r="P190" s="2">
        <f>SUMIFS(DataRegularSeason20242025!$AA$3:$AA$1315,DataRegularSeason20242025!$B$3:$B$1315, "&lt;=" &amp; $A190, DataRegularSeason20242025!$D$3:$D$1315, P$1)+SUMIFS(DataRegularSeason20242025!$AB$3:$AB$1315,DataRegularSeason20242025!$B$3:$B$1315, "&lt;=" &amp; $A190, DataRegularSeason20242025!$E$3:$E$1315, P$1)</f>
        <v>55</v>
      </c>
      <c r="Q190" s="2">
        <f>SUMIFS(DataRegularSeason20242025!$AA$3:$AA$1315,DataRegularSeason20242025!$B$3:$B$1315, "&lt;=" &amp; $A190, DataRegularSeason20242025!$D$3:$D$1315, Q$1)+SUMIFS(DataRegularSeason20242025!$AB$3:$AB$1315,DataRegularSeason20242025!$B$3:$B$1315, "&lt;=" &amp; $A190, DataRegularSeason20242025!$E$3:$E$1315, Q$1)</f>
        <v>66</v>
      </c>
      <c r="R190" s="2">
        <f>SUMIFS(DataRegularSeason20242025!$AA$3:$AA$1315,DataRegularSeason20242025!$B$3:$B$1315, "&lt;=" &amp; $A190, DataRegularSeason20242025!$D$3:$D$1315, R$1)+SUMIFS(DataRegularSeason20242025!$AB$3:$AB$1315,DataRegularSeason20242025!$B$3:$B$1315, "&lt;=" &amp; $A190, DataRegularSeason20242025!$E$3:$E$1315, R$1)</f>
        <v>43</v>
      </c>
      <c r="S190" s="2">
        <f>SUMIFS(DataRegularSeason20242025!$AA$3:$AA$1315,DataRegularSeason20242025!$B$3:$B$1315, "&lt;=" &amp; $A190, DataRegularSeason20242025!$D$3:$D$1315, S$1)+SUMIFS(DataRegularSeason20242025!$AB$3:$AB$1315,DataRegularSeason20242025!$B$3:$B$1315, "&lt;=" &amp; $A190, DataRegularSeason20242025!$E$3:$E$1315, S$1)</f>
        <v>57</v>
      </c>
      <c r="T190" s="2">
        <f>SUMIFS(DataRegularSeason20242025!$AA$3:$AA$1315,DataRegularSeason20242025!$B$3:$B$1315, "&lt;=" &amp; $A190, DataRegularSeason20242025!$D$3:$D$1315, T$1)+SUMIFS(DataRegularSeason20242025!$AB$3:$AB$1315,DataRegularSeason20242025!$B$3:$B$1315, "&lt;=" &amp; $A190, DataRegularSeason20242025!$E$3:$E$1315, T$1)</f>
        <v>54</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53</v>
      </c>
      <c r="W190" s="2">
        <f>SUMIFS(DataRegularSeason20242025!$AA$3:$AA$1315,DataRegularSeason20242025!$B$3:$B$1315, "&lt;=" &amp; $A190, DataRegularSeason20242025!$D$3:$D$1315, W$1)+SUMIFS(DataRegularSeason20242025!$AB$3:$AB$1315,DataRegularSeason20242025!$B$3:$B$1315, "&lt;=" &amp; $A190, DataRegularSeason20242025!$E$3:$E$1315, W$1)</f>
        <v>53</v>
      </c>
      <c r="X190" s="2">
        <f>SUMIFS(DataRegularSeason20242025!$AA$3:$AA$1315,DataRegularSeason20242025!$B$3:$B$1315, "&lt;=" &amp; $A190, DataRegularSeason20242025!$D$3:$D$1315, X$1)+SUMIFS(DataRegularSeason20242025!$AB$3:$AB$1315,DataRegularSeason20242025!$B$3:$B$1315, "&lt;=" &amp; $A190, DataRegularSeason20242025!$E$3:$E$1315, X$1)</f>
        <v>50</v>
      </c>
      <c r="Y190" s="2">
        <f>SUMIFS(DataRegularSeason20242025!$AA$3:$AA$1315,DataRegularSeason20242025!$B$3:$B$1315, "&lt;=" &amp; $A190, DataRegularSeason20242025!$D$3:$D$1315, Y$1)+SUMIFS(DataRegularSeason20242025!$AB$3:$AB$1315,DataRegularSeason20242025!$B$3:$B$1315, "&lt;=" &amp; $A190, DataRegularSeason20242025!$E$3:$E$1315, Y$1)</f>
        <v>36</v>
      </c>
      <c r="Z190" s="2">
        <f>SUMIFS(DataRegularSeason20242025!$AA$3:$AA$1315,DataRegularSeason20242025!$B$3:$B$1315, "&lt;=" &amp; $A190, DataRegularSeason20242025!$D$3:$D$1315, Z$1)+SUMIFS(DataRegularSeason20242025!$AB$3:$AB$1315,DataRegularSeason20242025!$B$3:$B$1315, "&lt;=" &amp; $A190, DataRegularSeason20242025!$E$3:$E$1315, Z$1)</f>
        <v>53</v>
      </c>
      <c r="AA190" s="2">
        <f>SUMIFS(DataRegularSeason20242025!$AA$3:$AA$1315,DataRegularSeason20242025!$B$3:$B$1315, "&lt;=" &amp; $A190, DataRegularSeason20242025!$D$3:$D$1315, AA$1)+SUMIFS(DataRegularSeason20242025!$AB$3:$AB$1315,DataRegularSeason20242025!$B$3:$B$1315, "&lt;=" &amp; $A190, DataRegularSeason20242025!$E$3:$E$1315, AA$1)</f>
        <v>60</v>
      </c>
      <c r="AB190" s="2">
        <f>SUMIFS(DataRegularSeason20242025!$AA$3:$AA$1315,DataRegularSeason20242025!$B$3:$B$1315, "&lt;=" &amp; $A190, DataRegularSeason20242025!$D$3:$D$1315, AB$1)+SUMIFS(DataRegularSeason20242025!$AB$3:$AB$1315,DataRegularSeason20242025!$B$3:$B$1315, "&lt;=" &amp; $A190, DataRegularSeason20242025!$E$3:$E$1315, AB$1)</f>
        <v>66</v>
      </c>
      <c r="AC190" s="2">
        <f>SUMIFS(DataRegularSeason20242025!$AA$3:$AA$1315,DataRegularSeason20242025!$B$3:$B$1315, "&lt;=" &amp; $A190, DataRegularSeason20242025!$D$3:$D$1315, AC$1)+SUMIFS(DataRegularSeason20242025!$AB$3:$AB$1315,DataRegularSeason20242025!$B$3:$B$1315, "&lt;=" &amp; $A190, DataRegularSeason20242025!$E$3:$E$1315, AC$1)</f>
        <v>53</v>
      </c>
      <c r="AD190" s="2">
        <f>SUMIFS(DataRegularSeason20242025!$AA$3:$AA$1315,DataRegularSeason20242025!$B$3:$B$1315, "&lt;=" &amp; $A190, DataRegularSeason20242025!$D$3:$D$1315, AD$1)+SUMIFS(DataRegularSeason20242025!$AB$3:$AB$1315,DataRegularSeason20242025!$B$3:$B$1315, "&lt;=" &amp; $A190, DataRegularSeason20242025!$E$3:$E$1315, AD$1)</f>
        <v>58</v>
      </c>
      <c r="AE190" s="2">
        <f>SUMIFS(DataRegularSeason20242025!$AA$3:$AA$1315,DataRegularSeason20242025!$B$3:$B$1315, "&lt;=" &amp; $A190, DataRegularSeason20242025!$D$3:$D$1315, AE$1)+SUMIFS(DataRegularSeason20242025!$AB$3:$AB$1315,DataRegularSeason20242025!$B$3:$B$1315, "&lt;=" &amp; $A190, DataRegularSeason20242025!$E$3:$E$1315, AE$1)</f>
        <v>68</v>
      </c>
      <c r="AF190" s="2">
        <f>SUMIFS(DataRegularSeason20242025!$AA$3:$AA$1315,DataRegularSeason20242025!$B$3:$B$1315, "&lt;=" &amp; $A190, DataRegularSeason20242025!$D$3:$D$1315, AF$1)+SUMIFS(DataRegularSeason20242025!$AB$3:$AB$1315,DataRegularSeason20242025!$B$3:$B$1315, "&lt;=" &amp; $A190, DataRegularSeason20242025!$E$3:$E$1315, AF$1)</f>
        <v>79</v>
      </c>
      <c r="AG190" s="2">
        <f>SUMIFS(DataRegularSeason20242025!$AA$3:$AA$1315,DataRegularSeason20242025!$B$3:$B$1315, "&lt;=" &amp; $A190, DataRegularSeason20242025!$D$3:$D$1315, AG$1)+SUMIFS(DataRegularSeason20242025!$AB$3:$AB$1315,DataRegularSeason20242025!$B$3:$B$1315, "&lt;=" &amp; $A190, DataRegularSeason20242025!$E$3:$E$1315, AG$1)</f>
        <v>77</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52</v>
      </c>
      <c r="C191" s="2">
        <f>SUMIFS(DataRegularSeason20242025!$AA$3:$AA$1315,DataRegularSeason20242025!$B$3:$B$1315, "&lt;=" &amp; $A191, DataRegularSeason20242025!$D$3:$D$1315, C$1)+SUMIFS(DataRegularSeason20242025!$AB$3:$AB$1315,DataRegularSeason20242025!$B$3:$B$1315, "&lt;=" &amp; $A191, DataRegularSeason20242025!$E$3:$E$1315, C$1)</f>
        <v>60</v>
      </c>
      <c r="D191" s="2">
        <f>SUMIFS(DataRegularSeason20242025!$AA$3:$AA$1315,DataRegularSeason20242025!$B$3:$B$1315, "&lt;=" &amp; $A191, DataRegularSeason20242025!$D$3:$D$1315, D$1)+SUMIFS(DataRegularSeason20242025!$AB$3:$AB$1315,DataRegularSeason20242025!$B$3:$B$1315, "&lt;=" &amp; $A191, DataRegularSeason20242025!$E$3:$E$1315, D$1)</f>
        <v>49</v>
      </c>
      <c r="E191" s="2">
        <f>SUMIFS(DataRegularSeason20242025!$AA$3:$AA$1315,DataRegularSeason20242025!$B$3:$B$1315, "&lt;=" &amp; $A191, DataRegularSeason20242025!$D$3:$D$1315, E$1)+SUMIFS(DataRegularSeason20242025!$AB$3:$AB$1315,DataRegularSeason20242025!$B$3:$B$1315, "&lt;=" &amp; $A191, DataRegularSeason20242025!$E$3:$E$1315, E$1)</f>
        <v>68</v>
      </c>
      <c r="F191" s="2">
        <f>SUMIFS(DataRegularSeason20242025!$AA$3:$AA$1315,DataRegularSeason20242025!$B$3:$B$1315, "&lt;=" &amp; $A191, DataRegularSeason20242025!$D$3:$D$1315, F$1)+SUMIFS(DataRegularSeason20242025!$AB$3:$AB$1315,DataRegularSeason20242025!$B$3:$B$1315, "&lt;=" &amp; $A191, DataRegularSeason20242025!$E$3:$E$1315, F$1)</f>
        <v>59</v>
      </c>
      <c r="G191" s="2">
        <f>SUMIFS(DataRegularSeason20242025!$AA$3:$AA$1315,DataRegularSeason20242025!$B$3:$B$1315, "&lt;=" &amp; $A191, DataRegularSeason20242025!$D$3:$D$1315, G$1)+SUMIFS(DataRegularSeason20242025!$AB$3:$AB$1315,DataRegularSeason20242025!$B$3:$B$1315, "&lt;=" &amp; $A191, DataRegularSeason20242025!$E$3:$E$1315, G$1)</f>
        <v>59</v>
      </c>
      <c r="H191" s="2">
        <f>SUMIFS(DataRegularSeason20242025!$AA$3:$AA$1315,DataRegularSeason20242025!$B$3:$B$1315, "&lt;=" &amp; $A191, DataRegularSeason20242025!$D$3:$D$1315, H$1)+SUMIFS(DataRegularSeason20242025!$AB$3:$AB$1315,DataRegularSeason20242025!$B$3:$B$1315, "&lt;=" &amp; $A191, DataRegularSeason20242025!$E$3:$E$1315, H$1)</f>
        <v>37</v>
      </c>
      <c r="I191" s="2">
        <f>SUMIFS(DataRegularSeason20242025!$AA$3:$AA$1315,DataRegularSeason20242025!$B$3:$B$1315, "&lt;=" &amp; $A191, DataRegularSeason20242025!$D$3:$D$1315, I$1)+SUMIFS(DataRegularSeason20242025!$AB$3:$AB$1315,DataRegularSeason20242025!$B$3:$B$1315, "&lt;=" &amp; $A191, DataRegularSeason20242025!$E$3:$E$1315, I$1)</f>
        <v>64</v>
      </c>
      <c r="J191" s="2">
        <f>SUMIFS(DataRegularSeason20242025!$AA$3:$AA$1315,DataRegularSeason20242025!$B$3:$B$1315, "&lt;=" &amp; $A191, DataRegularSeason20242025!$D$3:$D$1315, J$1)+SUMIFS(DataRegularSeason20242025!$AB$3:$AB$1315,DataRegularSeason20242025!$B$3:$B$1315, "&lt;=" &amp; $A191, DataRegularSeason20242025!$E$3:$E$1315, J$1)</f>
        <v>69</v>
      </c>
      <c r="K191" s="2">
        <f>SUMIFS(DataRegularSeason20242025!$AA$3:$AA$1315,DataRegularSeason20242025!$B$3:$B$1315, "&lt;=" &amp; $A191, DataRegularSeason20242025!$D$3:$D$1315, K$1)+SUMIFS(DataRegularSeason20242025!$AB$3:$AB$1315,DataRegularSeason20242025!$B$3:$B$1315, "&lt;=" &amp; $A191, DataRegularSeason20242025!$E$3:$E$1315, K$1)</f>
        <v>61</v>
      </c>
      <c r="L191" s="2">
        <f>SUMIFS(DataRegularSeason20242025!$AA$3:$AA$1315,DataRegularSeason20242025!$B$3:$B$1315, "&lt;=" &amp; $A191, DataRegularSeason20242025!$D$3:$D$1315, L$1)+SUMIFS(DataRegularSeason20242025!$AB$3:$AB$1315,DataRegularSeason20242025!$B$3:$B$1315, "&lt;=" &amp; $A191, DataRegularSeason20242025!$E$3:$E$1315, L$1)</f>
        <v>70</v>
      </c>
      <c r="M191" s="2">
        <f>SUMIFS(DataRegularSeason20242025!$AA$3:$AA$1315,DataRegularSeason20242025!$B$3:$B$1315, "&lt;=" &amp; $A191, DataRegularSeason20242025!$D$3:$D$1315, M$1)+SUMIFS(DataRegularSeason20242025!$AB$3:$AB$1315,DataRegularSeason20242025!$B$3:$B$1315, "&lt;=" &amp; $A191, DataRegularSeason20242025!$E$3:$E$1315, M$1)</f>
        <v>67</v>
      </c>
      <c r="N191" s="2">
        <f>SUMIFS(DataRegularSeason20242025!$AA$3:$AA$1315,DataRegularSeason20242025!$B$3:$B$1315, "&lt;=" &amp; $A191, DataRegularSeason20242025!$D$3:$D$1315, N$1)+SUMIFS(DataRegularSeason20242025!$AB$3:$AB$1315,DataRegularSeason20242025!$B$3:$B$1315, "&lt;=" &amp; $A191, DataRegularSeason20242025!$E$3:$E$1315, N$1)</f>
        <v>62</v>
      </c>
      <c r="O191" s="2">
        <f>SUMIFS(DataRegularSeason20242025!$AA$3:$AA$1315,DataRegularSeason20242025!$B$3:$B$1315, "&lt;=" &amp; $A191, DataRegularSeason20242025!$D$3:$D$1315, O$1)+SUMIFS(DataRegularSeason20242025!$AB$3:$AB$1315,DataRegularSeason20242025!$B$3:$B$1315, "&lt;=" &amp; $A191, DataRegularSeason20242025!$E$3:$E$1315, O$1)</f>
        <v>66</v>
      </c>
      <c r="P191" s="2">
        <f>SUMIFS(DataRegularSeason20242025!$AA$3:$AA$1315,DataRegularSeason20242025!$B$3:$B$1315, "&lt;=" &amp; $A191, DataRegularSeason20242025!$D$3:$D$1315, P$1)+SUMIFS(DataRegularSeason20242025!$AB$3:$AB$1315,DataRegularSeason20242025!$B$3:$B$1315, "&lt;=" &amp; $A191, DataRegularSeason20242025!$E$3:$E$1315, P$1)</f>
        <v>55</v>
      </c>
      <c r="Q191" s="2">
        <f>SUMIFS(DataRegularSeason20242025!$AA$3:$AA$1315,DataRegularSeason20242025!$B$3:$B$1315, "&lt;=" &amp; $A191, DataRegularSeason20242025!$D$3:$D$1315, Q$1)+SUMIFS(DataRegularSeason20242025!$AB$3:$AB$1315,DataRegularSeason20242025!$B$3:$B$1315, "&lt;=" &amp; $A191, DataRegularSeason20242025!$E$3:$E$1315, Q$1)</f>
        <v>66</v>
      </c>
      <c r="R191" s="2">
        <f>SUMIFS(DataRegularSeason20242025!$AA$3:$AA$1315,DataRegularSeason20242025!$B$3:$B$1315, "&lt;=" &amp; $A191, DataRegularSeason20242025!$D$3:$D$1315, R$1)+SUMIFS(DataRegularSeason20242025!$AB$3:$AB$1315,DataRegularSeason20242025!$B$3:$B$1315, "&lt;=" &amp; $A191, DataRegularSeason20242025!$E$3:$E$1315, R$1)</f>
        <v>43</v>
      </c>
      <c r="S191" s="2">
        <f>SUMIFS(DataRegularSeason20242025!$AA$3:$AA$1315,DataRegularSeason20242025!$B$3:$B$1315, "&lt;=" &amp; $A191, DataRegularSeason20242025!$D$3:$D$1315, S$1)+SUMIFS(DataRegularSeason20242025!$AB$3:$AB$1315,DataRegularSeason20242025!$B$3:$B$1315, "&lt;=" &amp; $A191, DataRegularSeason20242025!$E$3:$E$1315, S$1)</f>
        <v>57</v>
      </c>
      <c r="T191" s="2">
        <f>SUMIFS(DataRegularSeason20242025!$AA$3:$AA$1315,DataRegularSeason20242025!$B$3:$B$1315, "&lt;=" &amp; $A191, DataRegularSeason20242025!$D$3:$D$1315, T$1)+SUMIFS(DataRegularSeason20242025!$AB$3:$AB$1315,DataRegularSeason20242025!$B$3:$B$1315, "&lt;=" &amp; $A191, DataRegularSeason20242025!$E$3:$E$1315, T$1)</f>
        <v>54</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53</v>
      </c>
      <c r="W191" s="2">
        <f>SUMIFS(DataRegularSeason20242025!$AA$3:$AA$1315,DataRegularSeason20242025!$B$3:$B$1315, "&lt;=" &amp; $A191, DataRegularSeason20242025!$D$3:$D$1315, W$1)+SUMIFS(DataRegularSeason20242025!$AB$3:$AB$1315,DataRegularSeason20242025!$B$3:$B$1315, "&lt;=" &amp; $A191, DataRegularSeason20242025!$E$3:$E$1315, W$1)</f>
        <v>53</v>
      </c>
      <c r="X191" s="2">
        <f>SUMIFS(DataRegularSeason20242025!$AA$3:$AA$1315,DataRegularSeason20242025!$B$3:$B$1315, "&lt;=" &amp; $A191, DataRegularSeason20242025!$D$3:$D$1315, X$1)+SUMIFS(DataRegularSeason20242025!$AB$3:$AB$1315,DataRegularSeason20242025!$B$3:$B$1315, "&lt;=" &amp; $A191, DataRegularSeason20242025!$E$3:$E$1315, X$1)</f>
        <v>50</v>
      </c>
      <c r="Y191" s="2">
        <f>SUMIFS(DataRegularSeason20242025!$AA$3:$AA$1315,DataRegularSeason20242025!$B$3:$B$1315, "&lt;=" &amp; $A191, DataRegularSeason20242025!$D$3:$D$1315, Y$1)+SUMIFS(DataRegularSeason20242025!$AB$3:$AB$1315,DataRegularSeason20242025!$B$3:$B$1315, "&lt;=" &amp; $A191, DataRegularSeason20242025!$E$3:$E$1315, Y$1)</f>
        <v>36</v>
      </c>
      <c r="Z191" s="2">
        <f>SUMIFS(DataRegularSeason20242025!$AA$3:$AA$1315,DataRegularSeason20242025!$B$3:$B$1315, "&lt;=" &amp; $A191, DataRegularSeason20242025!$D$3:$D$1315, Z$1)+SUMIFS(DataRegularSeason20242025!$AB$3:$AB$1315,DataRegularSeason20242025!$B$3:$B$1315, "&lt;=" &amp; $A191, DataRegularSeason20242025!$E$3:$E$1315, Z$1)</f>
        <v>53</v>
      </c>
      <c r="AA191" s="2">
        <f>SUMIFS(DataRegularSeason20242025!$AA$3:$AA$1315,DataRegularSeason20242025!$B$3:$B$1315, "&lt;=" &amp; $A191, DataRegularSeason20242025!$D$3:$D$1315, AA$1)+SUMIFS(DataRegularSeason20242025!$AB$3:$AB$1315,DataRegularSeason20242025!$B$3:$B$1315, "&lt;=" &amp; $A191, DataRegularSeason20242025!$E$3:$E$1315, AA$1)</f>
        <v>60</v>
      </c>
      <c r="AB191" s="2">
        <f>SUMIFS(DataRegularSeason20242025!$AA$3:$AA$1315,DataRegularSeason20242025!$B$3:$B$1315, "&lt;=" &amp; $A191, DataRegularSeason20242025!$D$3:$D$1315, AB$1)+SUMIFS(DataRegularSeason20242025!$AB$3:$AB$1315,DataRegularSeason20242025!$B$3:$B$1315, "&lt;=" &amp; $A191, DataRegularSeason20242025!$E$3:$E$1315, AB$1)</f>
        <v>66</v>
      </c>
      <c r="AC191" s="2">
        <f>SUMIFS(DataRegularSeason20242025!$AA$3:$AA$1315,DataRegularSeason20242025!$B$3:$B$1315, "&lt;=" &amp; $A191, DataRegularSeason20242025!$D$3:$D$1315, AC$1)+SUMIFS(DataRegularSeason20242025!$AB$3:$AB$1315,DataRegularSeason20242025!$B$3:$B$1315, "&lt;=" &amp; $A191, DataRegularSeason20242025!$E$3:$E$1315, AC$1)</f>
        <v>53</v>
      </c>
      <c r="AD191" s="2">
        <f>SUMIFS(DataRegularSeason20242025!$AA$3:$AA$1315,DataRegularSeason20242025!$B$3:$B$1315, "&lt;=" &amp; $A191, DataRegularSeason20242025!$D$3:$D$1315, AD$1)+SUMIFS(DataRegularSeason20242025!$AB$3:$AB$1315,DataRegularSeason20242025!$B$3:$B$1315, "&lt;=" &amp; $A191, DataRegularSeason20242025!$E$3:$E$1315, AD$1)</f>
        <v>58</v>
      </c>
      <c r="AE191" s="2">
        <f>SUMIFS(DataRegularSeason20242025!$AA$3:$AA$1315,DataRegularSeason20242025!$B$3:$B$1315, "&lt;=" &amp; $A191, DataRegularSeason20242025!$D$3:$D$1315, AE$1)+SUMIFS(DataRegularSeason20242025!$AB$3:$AB$1315,DataRegularSeason20242025!$B$3:$B$1315, "&lt;=" &amp; $A191, DataRegularSeason20242025!$E$3:$E$1315, AE$1)</f>
        <v>68</v>
      </c>
      <c r="AF191" s="2">
        <f>SUMIFS(DataRegularSeason20242025!$AA$3:$AA$1315,DataRegularSeason20242025!$B$3:$B$1315, "&lt;=" &amp; $A191, DataRegularSeason20242025!$D$3:$D$1315, AF$1)+SUMIFS(DataRegularSeason20242025!$AB$3:$AB$1315,DataRegularSeason20242025!$B$3:$B$1315, "&lt;=" &amp; $A191, DataRegularSeason20242025!$E$3:$E$1315, AF$1)</f>
        <v>79</v>
      </c>
      <c r="AG191" s="2">
        <f>SUMIFS(DataRegularSeason20242025!$AA$3:$AA$1315,DataRegularSeason20242025!$B$3:$B$1315, "&lt;=" &amp; $A191, DataRegularSeason20242025!$D$3:$D$1315, AG$1)+SUMIFS(DataRegularSeason20242025!$AB$3:$AB$1315,DataRegularSeason20242025!$B$3:$B$1315, "&lt;=" &amp; $A191, DataRegularSeason20242025!$E$3:$E$1315, AG$1)</f>
        <v>77</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52</v>
      </c>
      <c r="C192" s="2">
        <f>SUMIFS(DataRegularSeason20242025!$AA$3:$AA$1315,DataRegularSeason20242025!$B$3:$B$1315, "&lt;=" &amp; $A192, DataRegularSeason20242025!$D$3:$D$1315, C$1)+SUMIFS(DataRegularSeason20242025!$AB$3:$AB$1315,DataRegularSeason20242025!$B$3:$B$1315, "&lt;=" &amp; $A192, DataRegularSeason20242025!$E$3:$E$1315, C$1)</f>
        <v>60</v>
      </c>
      <c r="D192" s="2">
        <f>SUMIFS(DataRegularSeason20242025!$AA$3:$AA$1315,DataRegularSeason20242025!$B$3:$B$1315, "&lt;=" &amp; $A192, DataRegularSeason20242025!$D$3:$D$1315, D$1)+SUMIFS(DataRegularSeason20242025!$AB$3:$AB$1315,DataRegularSeason20242025!$B$3:$B$1315, "&lt;=" &amp; $A192, DataRegularSeason20242025!$E$3:$E$1315, D$1)</f>
        <v>49</v>
      </c>
      <c r="E192" s="2">
        <f>SUMIFS(DataRegularSeason20242025!$AA$3:$AA$1315,DataRegularSeason20242025!$B$3:$B$1315, "&lt;=" &amp; $A192, DataRegularSeason20242025!$D$3:$D$1315, E$1)+SUMIFS(DataRegularSeason20242025!$AB$3:$AB$1315,DataRegularSeason20242025!$B$3:$B$1315, "&lt;=" &amp; $A192, DataRegularSeason20242025!$E$3:$E$1315, E$1)</f>
        <v>68</v>
      </c>
      <c r="F192" s="2">
        <f>SUMIFS(DataRegularSeason20242025!$AA$3:$AA$1315,DataRegularSeason20242025!$B$3:$B$1315, "&lt;=" &amp; $A192, DataRegularSeason20242025!$D$3:$D$1315, F$1)+SUMIFS(DataRegularSeason20242025!$AB$3:$AB$1315,DataRegularSeason20242025!$B$3:$B$1315, "&lt;=" &amp; $A192, DataRegularSeason20242025!$E$3:$E$1315, F$1)</f>
        <v>59</v>
      </c>
      <c r="G192" s="2">
        <f>SUMIFS(DataRegularSeason20242025!$AA$3:$AA$1315,DataRegularSeason20242025!$B$3:$B$1315, "&lt;=" &amp; $A192, DataRegularSeason20242025!$D$3:$D$1315, G$1)+SUMIFS(DataRegularSeason20242025!$AB$3:$AB$1315,DataRegularSeason20242025!$B$3:$B$1315, "&lt;=" &amp; $A192, DataRegularSeason20242025!$E$3:$E$1315, G$1)</f>
        <v>59</v>
      </c>
      <c r="H192" s="2">
        <f>SUMIFS(DataRegularSeason20242025!$AA$3:$AA$1315,DataRegularSeason20242025!$B$3:$B$1315, "&lt;=" &amp; $A192, DataRegularSeason20242025!$D$3:$D$1315, H$1)+SUMIFS(DataRegularSeason20242025!$AB$3:$AB$1315,DataRegularSeason20242025!$B$3:$B$1315, "&lt;=" &amp; $A192, DataRegularSeason20242025!$E$3:$E$1315, H$1)</f>
        <v>37</v>
      </c>
      <c r="I192" s="2">
        <f>SUMIFS(DataRegularSeason20242025!$AA$3:$AA$1315,DataRegularSeason20242025!$B$3:$B$1315, "&lt;=" &amp; $A192, DataRegularSeason20242025!$D$3:$D$1315, I$1)+SUMIFS(DataRegularSeason20242025!$AB$3:$AB$1315,DataRegularSeason20242025!$B$3:$B$1315, "&lt;=" &amp; $A192, DataRegularSeason20242025!$E$3:$E$1315, I$1)</f>
        <v>64</v>
      </c>
      <c r="J192" s="2">
        <f>SUMIFS(DataRegularSeason20242025!$AA$3:$AA$1315,DataRegularSeason20242025!$B$3:$B$1315, "&lt;=" &amp; $A192, DataRegularSeason20242025!$D$3:$D$1315, J$1)+SUMIFS(DataRegularSeason20242025!$AB$3:$AB$1315,DataRegularSeason20242025!$B$3:$B$1315, "&lt;=" &amp; $A192, DataRegularSeason20242025!$E$3:$E$1315, J$1)</f>
        <v>69</v>
      </c>
      <c r="K192" s="2">
        <f>SUMIFS(DataRegularSeason20242025!$AA$3:$AA$1315,DataRegularSeason20242025!$B$3:$B$1315, "&lt;=" &amp; $A192, DataRegularSeason20242025!$D$3:$D$1315, K$1)+SUMIFS(DataRegularSeason20242025!$AB$3:$AB$1315,DataRegularSeason20242025!$B$3:$B$1315, "&lt;=" &amp; $A192, DataRegularSeason20242025!$E$3:$E$1315, K$1)</f>
        <v>61</v>
      </c>
      <c r="L192" s="2">
        <f>SUMIFS(DataRegularSeason20242025!$AA$3:$AA$1315,DataRegularSeason20242025!$B$3:$B$1315, "&lt;=" &amp; $A192, DataRegularSeason20242025!$D$3:$D$1315, L$1)+SUMIFS(DataRegularSeason20242025!$AB$3:$AB$1315,DataRegularSeason20242025!$B$3:$B$1315, "&lt;=" &amp; $A192, DataRegularSeason20242025!$E$3:$E$1315, L$1)</f>
        <v>70</v>
      </c>
      <c r="M192" s="2">
        <f>SUMIFS(DataRegularSeason20242025!$AA$3:$AA$1315,DataRegularSeason20242025!$B$3:$B$1315, "&lt;=" &amp; $A192, DataRegularSeason20242025!$D$3:$D$1315, M$1)+SUMIFS(DataRegularSeason20242025!$AB$3:$AB$1315,DataRegularSeason20242025!$B$3:$B$1315, "&lt;=" &amp; $A192, DataRegularSeason20242025!$E$3:$E$1315, M$1)</f>
        <v>67</v>
      </c>
      <c r="N192" s="2">
        <f>SUMIFS(DataRegularSeason20242025!$AA$3:$AA$1315,DataRegularSeason20242025!$B$3:$B$1315, "&lt;=" &amp; $A192, DataRegularSeason20242025!$D$3:$D$1315, N$1)+SUMIFS(DataRegularSeason20242025!$AB$3:$AB$1315,DataRegularSeason20242025!$B$3:$B$1315, "&lt;=" &amp; $A192, DataRegularSeason20242025!$E$3:$E$1315, N$1)</f>
        <v>62</v>
      </c>
      <c r="O192" s="2">
        <f>SUMIFS(DataRegularSeason20242025!$AA$3:$AA$1315,DataRegularSeason20242025!$B$3:$B$1315, "&lt;=" &amp; $A192, DataRegularSeason20242025!$D$3:$D$1315, O$1)+SUMIFS(DataRegularSeason20242025!$AB$3:$AB$1315,DataRegularSeason20242025!$B$3:$B$1315, "&lt;=" &amp; $A192, DataRegularSeason20242025!$E$3:$E$1315, O$1)</f>
        <v>66</v>
      </c>
      <c r="P192" s="2">
        <f>SUMIFS(DataRegularSeason20242025!$AA$3:$AA$1315,DataRegularSeason20242025!$B$3:$B$1315, "&lt;=" &amp; $A192, DataRegularSeason20242025!$D$3:$D$1315, P$1)+SUMIFS(DataRegularSeason20242025!$AB$3:$AB$1315,DataRegularSeason20242025!$B$3:$B$1315, "&lt;=" &amp; $A192, DataRegularSeason20242025!$E$3:$E$1315, P$1)</f>
        <v>55</v>
      </c>
      <c r="Q192" s="2">
        <f>SUMIFS(DataRegularSeason20242025!$AA$3:$AA$1315,DataRegularSeason20242025!$B$3:$B$1315, "&lt;=" &amp; $A192, DataRegularSeason20242025!$D$3:$D$1315, Q$1)+SUMIFS(DataRegularSeason20242025!$AB$3:$AB$1315,DataRegularSeason20242025!$B$3:$B$1315, "&lt;=" &amp; $A192, DataRegularSeason20242025!$E$3:$E$1315, Q$1)</f>
        <v>66</v>
      </c>
      <c r="R192" s="2">
        <f>SUMIFS(DataRegularSeason20242025!$AA$3:$AA$1315,DataRegularSeason20242025!$B$3:$B$1315, "&lt;=" &amp; $A192, DataRegularSeason20242025!$D$3:$D$1315, R$1)+SUMIFS(DataRegularSeason20242025!$AB$3:$AB$1315,DataRegularSeason20242025!$B$3:$B$1315, "&lt;=" &amp; $A192, DataRegularSeason20242025!$E$3:$E$1315, R$1)</f>
        <v>43</v>
      </c>
      <c r="S192" s="2">
        <f>SUMIFS(DataRegularSeason20242025!$AA$3:$AA$1315,DataRegularSeason20242025!$B$3:$B$1315, "&lt;=" &amp; $A192, DataRegularSeason20242025!$D$3:$D$1315, S$1)+SUMIFS(DataRegularSeason20242025!$AB$3:$AB$1315,DataRegularSeason20242025!$B$3:$B$1315, "&lt;=" &amp; $A192, DataRegularSeason20242025!$E$3:$E$1315, S$1)</f>
        <v>57</v>
      </c>
      <c r="T192" s="2">
        <f>SUMIFS(DataRegularSeason20242025!$AA$3:$AA$1315,DataRegularSeason20242025!$B$3:$B$1315, "&lt;=" &amp; $A192, DataRegularSeason20242025!$D$3:$D$1315, T$1)+SUMIFS(DataRegularSeason20242025!$AB$3:$AB$1315,DataRegularSeason20242025!$B$3:$B$1315, "&lt;=" &amp; $A192, DataRegularSeason20242025!$E$3:$E$1315, T$1)</f>
        <v>54</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53</v>
      </c>
      <c r="W192" s="2">
        <f>SUMIFS(DataRegularSeason20242025!$AA$3:$AA$1315,DataRegularSeason20242025!$B$3:$B$1315, "&lt;=" &amp; $A192, DataRegularSeason20242025!$D$3:$D$1315, W$1)+SUMIFS(DataRegularSeason20242025!$AB$3:$AB$1315,DataRegularSeason20242025!$B$3:$B$1315, "&lt;=" &amp; $A192, DataRegularSeason20242025!$E$3:$E$1315, W$1)</f>
        <v>53</v>
      </c>
      <c r="X192" s="2">
        <f>SUMIFS(DataRegularSeason20242025!$AA$3:$AA$1315,DataRegularSeason20242025!$B$3:$B$1315, "&lt;=" &amp; $A192, DataRegularSeason20242025!$D$3:$D$1315, X$1)+SUMIFS(DataRegularSeason20242025!$AB$3:$AB$1315,DataRegularSeason20242025!$B$3:$B$1315, "&lt;=" &amp; $A192, DataRegularSeason20242025!$E$3:$E$1315, X$1)</f>
        <v>50</v>
      </c>
      <c r="Y192" s="2">
        <f>SUMIFS(DataRegularSeason20242025!$AA$3:$AA$1315,DataRegularSeason20242025!$B$3:$B$1315, "&lt;=" &amp; $A192, DataRegularSeason20242025!$D$3:$D$1315, Y$1)+SUMIFS(DataRegularSeason20242025!$AB$3:$AB$1315,DataRegularSeason20242025!$B$3:$B$1315, "&lt;=" &amp; $A192, DataRegularSeason20242025!$E$3:$E$1315, Y$1)</f>
        <v>36</v>
      </c>
      <c r="Z192" s="2">
        <f>SUMIFS(DataRegularSeason20242025!$AA$3:$AA$1315,DataRegularSeason20242025!$B$3:$B$1315, "&lt;=" &amp; $A192, DataRegularSeason20242025!$D$3:$D$1315, Z$1)+SUMIFS(DataRegularSeason20242025!$AB$3:$AB$1315,DataRegularSeason20242025!$B$3:$B$1315, "&lt;=" &amp; $A192, DataRegularSeason20242025!$E$3:$E$1315, Z$1)</f>
        <v>53</v>
      </c>
      <c r="AA192" s="2">
        <f>SUMIFS(DataRegularSeason20242025!$AA$3:$AA$1315,DataRegularSeason20242025!$B$3:$B$1315, "&lt;=" &amp; $A192, DataRegularSeason20242025!$D$3:$D$1315, AA$1)+SUMIFS(DataRegularSeason20242025!$AB$3:$AB$1315,DataRegularSeason20242025!$B$3:$B$1315, "&lt;=" &amp; $A192, DataRegularSeason20242025!$E$3:$E$1315, AA$1)</f>
        <v>60</v>
      </c>
      <c r="AB192" s="2">
        <f>SUMIFS(DataRegularSeason20242025!$AA$3:$AA$1315,DataRegularSeason20242025!$B$3:$B$1315, "&lt;=" &amp; $A192, DataRegularSeason20242025!$D$3:$D$1315, AB$1)+SUMIFS(DataRegularSeason20242025!$AB$3:$AB$1315,DataRegularSeason20242025!$B$3:$B$1315, "&lt;=" &amp; $A192, DataRegularSeason20242025!$E$3:$E$1315, AB$1)</f>
        <v>66</v>
      </c>
      <c r="AC192" s="2">
        <f>SUMIFS(DataRegularSeason20242025!$AA$3:$AA$1315,DataRegularSeason20242025!$B$3:$B$1315, "&lt;=" &amp; $A192, DataRegularSeason20242025!$D$3:$D$1315, AC$1)+SUMIFS(DataRegularSeason20242025!$AB$3:$AB$1315,DataRegularSeason20242025!$B$3:$B$1315, "&lt;=" &amp; $A192, DataRegularSeason20242025!$E$3:$E$1315, AC$1)</f>
        <v>53</v>
      </c>
      <c r="AD192" s="2">
        <f>SUMIFS(DataRegularSeason20242025!$AA$3:$AA$1315,DataRegularSeason20242025!$B$3:$B$1315, "&lt;=" &amp; $A192, DataRegularSeason20242025!$D$3:$D$1315, AD$1)+SUMIFS(DataRegularSeason20242025!$AB$3:$AB$1315,DataRegularSeason20242025!$B$3:$B$1315, "&lt;=" &amp; $A192, DataRegularSeason20242025!$E$3:$E$1315, AD$1)</f>
        <v>58</v>
      </c>
      <c r="AE192" s="2">
        <f>SUMIFS(DataRegularSeason20242025!$AA$3:$AA$1315,DataRegularSeason20242025!$B$3:$B$1315, "&lt;=" &amp; $A192, DataRegularSeason20242025!$D$3:$D$1315, AE$1)+SUMIFS(DataRegularSeason20242025!$AB$3:$AB$1315,DataRegularSeason20242025!$B$3:$B$1315, "&lt;=" &amp; $A192, DataRegularSeason20242025!$E$3:$E$1315, AE$1)</f>
        <v>68</v>
      </c>
      <c r="AF192" s="2">
        <f>SUMIFS(DataRegularSeason20242025!$AA$3:$AA$1315,DataRegularSeason20242025!$B$3:$B$1315, "&lt;=" &amp; $A192, DataRegularSeason20242025!$D$3:$D$1315, AF$1)+SUMIFS(DataRegularSeason20242025!$AB$3:$AB$1315,DataRegularSeason20242025!$B$3:$B$1315, "&lt;=" &amp; $A192, DataRegularSeason20242025!$E$3:$E$1315, AF$1)</f>
        <v>79</v>
      </c>
      <c r="AG192" s="2">
        <f>SUMIFS(DataRegularSeason20242025!$AA$3:$AA$1315,DataRegularSeason20242025!$B$3:$B$1315, "&lt;=" &amp; $A192, DataRegularSeason20242025!$D$3:$D$1315, AG$1)+SUMIFS(DataRegularSeason20242025!$AB$3:$AB$1315,DataRegularSeason20242025!$B$3:$B$1315, "&lt;=" &amp; $A192, DataRegularSeason20242025!$E$3:$E$1315, AG$1)</f>
        <v>77</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52</v>
      </c>
      <c r="C193" s="2">
        <f>SUMIFS(DataRegularSeason20242025!$AA$3:$AA$1315,DataRegularSeason20242025!$B$3:$B$1315, "&lt;=" &amp; $A193, DataRegularSeason20242025!$D$3:$D$1315, C$1)+SUMIFS(DataRegularSeason20242025!$AB$3:$AB$1315,DataRegularSeason20242025!$B$3:$B$1315, "&lt;=" &amp; $A193, DataRegularSeason20242025!$E$3:$E$1315, C$1)</f>
        <v>60</v>
      </c>
      <c r="D193" s="2">
        <f>SUMIFS(DataRegularSeason20242025!$AA$3:$AA$1315,DataRegularSeason20242025!$B$3:$B$1315, "&lt;=" &amp; $A193, DataRegularSeason20242025!$D$3:$D$1315, D$1)+SUMIFS(DataRegularSeason20242025!$AB$3:$AB$1315,DataRegularSeason20242025!$B$3:$B$1315, "&lt;=" &amp; $A193, DataRegularSeason20242025!$E$3:$E$1315, D$1)</f>
        <v>49</v>
      </c>
      <c r="E193" s="2">
        <f>SUMIFS(DataRegularSeason20242025!$AA$3:$AA$1315,DataRegularSeason20242025!$B$3:$B$1315, "&lt;=" &amp; $A193, DataRegularSeason20242025!$D$3:$D$1315, E$1)+SUMIFS(DataRegularSeason20242025!$AB$3:$AB$1315,DataRegularSeason20242025!$B$3:$B$1315, "&lt;=" &amp; $A193, DataRegularSeason20242025!$E$3:$E$1315, E$1)</f>
        <v>68</v>
      </c>
      <c r="F193" s="2">
        <f>SUMIFS(DataRegularSeason20242025!$AA$3:$AA$1315,DataRegularSeason20242025!$B$3:$B$1315, "&lt;=" &amp; $A193, DataRegularSeason20242025!$D$3:$D$1315, F$1)+SUMIFS(DataRegularSeason20242025!$AB$3:$AB$1315,DataRegularSeason20242025!$B$3:$B$1315, "&lt;=" &amp; $A193, DataRegularSeason20242025!$E$3:$E$1315, F$1)</f>
        <v>59</v>
      </c>
      <c r="G193" s="2">
        <f>SUMIFS(DataRegularSeason20242025!$AA$3:$AA$1315,DataRegularSeason20242025!$B$3:$B$1315, "&lt;=" &amp; $A193, DataRegularSeason20242025!$D$3:$D$1315, G$1)+SUMIFS(DataRegularSeason20242025!$AB$3:$AB$1315,DataRegularSeason20242025!$B$3:$B$1315, "&lt;=" &amp; $A193, DataRegularSeason20242025!$E$3:$E$1315, G$1)</f>
        <v>59</v>
      </c>
      <c r="H193" s="2">
        <f>SUMIFS(DataRegularSeason20242025!$AA$3:$AA$1315,DataRegularSeason20242025!$B$3:$B$1315, "&lt;=" &amp; $A193, DataRegularSeason20242025!$D$3:$D$1315, H$1)+SUMIFS(DataRegularSeason20242025!$AB$3:$AB$1315,DataRegularSeason20242025!$B$3:$B$1315, "&lt;=" &amp; $A193, DataRegularSeason20242025!$E$3:$E$1315, H$1)</f>
        <v>37</v>
      </c>
      <c r="I193" s="2">
        <f>SUMIFS(DataRegularSeason20242025!$AA$3:$AA$1315,DataRegularSeason20242025!$B$3:$B$1315, "&lt;=" &amp; $A193, DataRegularSeason20242025!$D$3:$D$1315, I$1)+SUMIFS(DataRegularSeason20242025!$AB$3:$AB$1315,DataRegularSeason20242025!$B$3:$B$1315, "&lt;=" &amp; $A193, DataRegularSeason20242025!$E$3:$E$1315, I$1)</f>
        <v>64</v>
      </c>
      <c r="J193" s="2">
        <f>SUMIFS(DataRegularSeason20242025!$AA$3:$AA$1315,DataRegularSeason20242025!$B$3:$B$1315, "&lt;=" &amp; $A193, DataRegularSeason20242025!$D$3:$D$1315, J$1)+SUMIFS(DataRegularSeason20242025!$AB$3:$AB$1315,DataRegularSeason20242025!$B$3:$B$1315, "&lt;=" &amp; $A193, DataRegularSeason20242025!$E$3:$E$1315, J$1)</f>
        <v>69</v>
      </c>
      <c r="K193" s="2">
        <f>SUMIFS(DataRegularSeason20242025!$AA$3:$AA$1315,DataRegularSeason20242025!$B$3:$B$1315, "&lt;=" &amp; $A193, DataRegularSeason20242025!$D$3:$D$1315, K$1)+SUMIFS(DataRegularSeason20242025!$AB$3:$AB$1315,DataRegularSeason20242025!$B$3:$B$1315, "&lt;=" &amp; $A193, DataRegularSeason20242025!$E$3:$E$1315, K$1)</f>
        <v>61</v>
      </c>
      <c r="L193" s="2">
        <f>SUMIFS(DataRegularSeason20242025!$AA$3:$AA$1315,DataRegularSeason20242025!$B$3:$B$1315, "&lt;=" &amp; $A193, DataRegularSeason20242025!$D$3:$D$1315, L$1)+SUMIFS(DataRegularSeason20242025!$AB$3:$AB$1315,DataRegularSeason20242025!$B$3:$B$1315, "&lt;=" &amp; $A193, DataRegularSeason20242025!$E$3:$E$1315, L$1)</f>
        <v>70</v>
      </c>
      <c r="M193" s="2">
        <f>SUMIFS(DataRegularSeason20242025!$AA$3:$AA$1315,DataRegularSeason20242025!$B$3:$B$1315, "&lt;=" &amp; $A193, DataRegularSeason20242025!$D$3:$D$1315, M$1)+SUMIFS(DataRegularSeason20242025!$AB$3:$AB$1315,DataRegularSeason20242025!$B$3:$B$1315, "&lt;=" &amp; $A193, DataRegularSeason20242025!$E$3:$E$1315, M$1)</f>
        <v>67</v>
      </c>
      <c r="N193" s="2">
        <f>SUMIFS(DataRegularSeason20242025!$AA$3:$AA$1315,DataRegularSeason20242025!$B$3:$B$1315, "&lt;=" &amp; $A193, DataRegularSeason20242025!$D$3:$D$1315, N$1)+SUMIFS(DataRegularSeason20242025!$AB$3:$AB$1315,DataRegularSeason20242025!$B$3:$B$1315, "&lt;=" &amp; $A193, DataRegularSeason20242025!$E$3:$E$1315, N$1)</f>
        <v>62</v>
      </c>
      <c r="O193" s="2">
        <f>SUMIFS(DataRegularSeason20242025!$AA$3:$AA$1315,DataRegularSeason20242025!$B$3:$B$1315, "&lt;=" &amp; $A193, DataRegularSeason20242025!$D$3:$D$1315, O$1)+SUMIFS(DataRegularSeason20242025!$AB$3:$AB$1315,DataRegularSeason20242025!$B$3:$B$1315, "&lt;=" &amp; $A193, DataRegularSeason20242025!$E$3:$E$1315, O$1)</f>
        <v>66</v>
      </c>
      <c r="P193" s="2">
        <f>SUMIFS(DataRegularSeason20242025!$AA$3:$AA$1315,DataRegularSeason20242025!$B$3:$B$1315, "&lt;=" &amp; $A193, DataRegularSeason20242025!$D$3:$D$1315, P$1)+SUMIFS(DataRegularSeason20242025!$AB$3:$AB$1315,DataRegularSeason20242025!$B$3:$B$1315, "&lt;=" &amp; $A193, DataRegularSeason20242025!$E$3:$E$1315, P$1)</f>
        <v>55</v>
      </c>
      <c r="Q193" s="2">
        <f>SUMIFS(DataRegularSeason20242025!$AA$3:$AA$1315,DataRegularSeason20242025!$B$3:$B$1315, "&lt;=" &amp; $A193, DataRegularSeason20242025!$D$3:$D$1315, Q$1)+SUMIFS(DataRegularSeason20242025!$AB$3:$AB$1315,DataRegularSeason20242025!$B$3:$B$1315, "&lt;=" &amp; $A193, DataRegularSeason20242025!$E$3:$E$1315, Q$1)</f>
        <v>66</v>
      </c>
      <c r="R193" s="2">
        <f>SUMIFS(DataRegularSeason20242025!$AA$3:$AA$1315,DataRegularSeason20242025!$B$3:$B$1315, "&lt;=" &amp; $A193, DataRegularSeason20242025!$D$3:$D$1315, R$1)+SUMIFS(DataRegularSeason20242025!$AB$3:$AB$1315,DataRegularSeason20242025!$B$3:$B$1315, "&lt;=" &amp; $A193, DataRegularSeason20242025!$E$3:$E$1315, R$1)</f>
        <v>43</v>
      </c>
      <c r="S193" s="2">
        <f>SUMIFS(DataRegularSeason20242025!$AA$3:$AA$1315,DataRegularSeason20242025!$B$3:$B$1315, "&lt;=" &amp; $A193, DataRegularSeason20242025!$D$3:$D$1315, S$1)+SUMIFS(DataRegularSeason20242025!$AB$3:$AB$1315,DataRegularSeason20242025!$B$3:$B$1315, "&lt;=" &amp; $A193, DataRegularSeason20242025!$E$3:$E$1315, S$1)</f>
        <v>57</v>
      </c>
      <c r="T193" s="2">
        <f>SUMIFS(DataRegularSeason20242025!$AA$3:$AA$1315,DataRegularSeason20242025!$B$3:$B$1315, "&lt;=" &amp; $A193, DataRegularSeason20242025!$D$3:$D$1315, T$1)+SUMIFS(DataRegularSeason20242025!$AB$3:$AB$1315,DataRegularSeason20242025!$B$3:$B$1315, "&lt;=" &amp; $A193, DataRegularSeason20242025!$E$3:$E$1315, T$1)</f>
        <v>54</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53</v>
      </c>
      <c r="W193" s="2">
        <f>SUMIFS(DataRegularSeason20242025!$AA$3:$AA$1315,DataRegularSeason20242025!$B$3:$B$1315, "&lt;=" &amp; $A193, DataRegularSeason20242025!$D$3:$D$1315, W$1)+SUMIFS(DataRegularSeason20242025!$AB$3:$AB$1315,DataRegularSeason20242025!$B$3:$B$1315, "&lt;=" &amp; $A193, DataRegularSeason20242025!$E$3:$E$1315, W$1)</f>
        <v>53</v>
      </c>
      <c r="X193" s="2">
        <f>SUMIFS(DataRegularSeason20242025!$AA$3:$AA$1315,DataRegularSeason20242025!$B$3:$B$1315, "&lt;=" &amp; $A193, DataRegularSeason20242025!$D$3:$D$1315, X$1)+SUMIFS(DataRegularSeason20242025!$AB$3:$AB$1315,DataRegularSeason20242025!$B$3:$B$1315, "&lt;=" &amp; $A193, DataRegularSeason20242025!$E$3:$E$1315, X$1)</f>
        <v>50</v>
      </c>
      <c r="Y193" s="2">
        <f>SUMIFS(DataRegularSeason20242025!$AA$3:$AA$1315,DataRegularSeason20242025!$B$3:$B$1315, "&lt;=" &amp; $A193, DataRegularSeason20242025!$D$3:$D$1315, Y$1)+SUMIFS(DataRegularSeason20242025!$AB$3:$AB$1315,DataRegularSeason20242025!$B$3:$B$1315, "&lt;=" &amp; $A193, DataRegularSeason20242025!$E$3:$E$1315, Y$1)</f>
        <v>36</v>
      </c>
      <c r="Z193" s="2">
        <f>SUMIFS(DataRegularSeason20242025!$AA$3:$AA$1315,DataRegularSeason20242025!$B$3:$B$1315, "&lt;=" &amp; $A193, DataRegularSeason20242025!$D$3:$D$1315, Z$1)+SUMIFS(DataRegularSeason20242025!$AB$3:$AB$1315,DataRegularSeason20242025!$B$3:$B$1315, "&lt;=" &amp; $A193, DataRegularSeason20242025!$E$3:$E$1315, Z$1)</f>
        <v>53</v>
      </c>
      <c r="AA193" s="2">
        <f>SUMIFS(DataRegularSeason20242025!$AA$3:$AA$1315,DataRegularSeason20242025!$B$3:$B$1315, "&lt;=" &amp; $A193, DataRegularSeason20242025!$D$3:$D$1315, AA$1)+SUMIFS(DataRegularSeason20242025!$AB$3:$AB$1315,DataRegularSeason20242025!$B$3:$B$1315, "&lt;=" &amp; $A193, DataRegularSeason20242025!$E$3:$E$1315, AA$1)</f>
        <v>60</v>
      </c>
      <c r="AB193" s="2">
        <f>SUMIFS(DataRegularSeason20242025!$AA$3:$AA$1315,DataRegularSeason20242025!$B$3:$B$1315, "&lt;=" &amp; $A193, DataRegularSeason20242025!$D$3:$D$1315, AB$1)+SUMIFS(DataRegularSeason20242025!$AB$3:$AB$1315,DataRegularSeason20242025!$B$3:$B$1315, "&lt;=" &amp; $A193, DataRegularSeason20242025!$E$3:$E$1315, AB$1)</f>
        <v>66</v>
      </c>
      <c r="AC193" s="2">
        <f>SUMIFS(DataRegularSeason20242025!$AA$3:$AA$1315,DataRegularSeason20242025!$B$3:$B$1315, "&lt;=" &amp; $A193, DataRegularSeason20242025!$D$3:$D$1315, AC$1)+SUMIFS(DataRegularSeason20242025!$AB$3:$AB$1315,DataRegularSeason20242025!$B$3:$B$1315, "&lt;=" &amp; $A193, DataRegularSeason20242025!$E$3:$E$1315, AC$1)</f>
        <v>53</v>
      </c>
      <c r="AD193" s="2">
        <f>SUMIFS(DataRegularSeason20242025!$AA$3:$AA$1315,DataRegularSeason20242025!$B$3:$B$1315, "&lt;=" &amp; $A193, DataRegularSeason20242025!$D$3:$D$1315, AD$1)+SUMIFS(DataRegularSeason20242025!$AB$3:$AB$1315,DataRegularSeason20242025!$B$3:$B$1315, "&lt;=" &amp; $A193, DataRegularSeason20242025!$E$3:$E$1315, AD$1)</f>
        <v>58</v>
      </c>
      <c r="AE193" s="2">
        <f>SUMIFS(DataRegularSeason20242025!$AA$3:$AA$1315,DataRegularSeason20242025!$B$3:$B$1315, "&lt;=" &amp; $A193, DataRegularSeason20242025!$D$3:$D$1315, AE$1)+SUMIFS(DataRegularSeason20242025!$AB$3:$AB$1315,DataRegularSeason20242025!$B$3:$B$1315, "&lt;=" &amp; $A193, DataRegularSeason20242025!$E$3:$E$1315, AE$1)</f>
        <v>68</v>
      </c>
      <c r="AF193" s="2">
        <f>SUMIFS(DataRegularSeason20242025!$AA$3:$AA$1315,DataRegularSeason20242025!$B$3:$B$1315, "&lt;=" &amp; $A193, DataRegularSeason20242025!$D$3:$D$1315, AF$1)+SUMIFS(DataRegularSeason20242025!$AB$3:$AB$1315,DataRegularSeason20242025!$B$3:$B$1315, "&lt;=" &amp; $A193, DataRegularSeason20242025!$E$3:$E$1315, AF$1)</f>
        <v>79</v>
      </c>
      <c r="AG193" s="2">
        <f>SUMIFS(DataRegularSeason20242025!$AA$3:$AA$1315,DataRegularSeason20242025!$B$3:$B$1315, "&lt;=" &amp; $A193, DataRegularSeason20242025!$D$3:$D$1315, AG$1)+SUMIFS(DataRegularSeason20242025!$AB$3:$AB$1315,DataRegularSeason20242025!$B$3:$B$1315, "&lt;=" &amp; $A193, DataRegularSeason20242025!$E$3:$E$1315, AG$1)</f>
        <v>77</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52</v>
      </c>
      <c r="C194" s="2">
        <f>SUMIFS(DataRegularSeason20242025!$AA$3:$AA$1315,DataRegularSeason20242025!$B$3:$B$1315, "&lt;=" &amp; $A194, DataRegularSeason20242025!$D$3:$D$1315, C$1)+SUMIFS(DataRegularSeason20242025!$AB$3:$AB$1315,DataRegularSeason20242025!$B$3:$B$1315, "&lt;=" &amp; $A194, DataRegularSeason20242025!$E$3:$E$1315, C$1)</f>
        <v>60</v>
      </c>
      <c r="D194" s="2">
        <f>SUMIFS(DataRegularSeason20242025!$AA$3:$AA$1315,DataRegularSeason20242025!$B$3:$B$1315, "&lt;=" &amp; $A194, DataRegularSeason20242025!$D$3:$D$1315, D$1)+SUMIFS(DataRegularSeason20242025!$AB$3:$AB$1315,DataRegularSeason20242025!$B$3:$B$1315, "&lt;=" &amp; $A194, DataRegularSeason20242025!$E$3:$E$1315, D$1)</f>
        <v>49</v>
      </c>
      <c r="E194" s="2">
        <f>SUMIFS(DataRegularSeason20242025!$AA$3:$AA$1315,DataRegularSeason20242025!$B$3:$B$1315, "&lt;=" &amp; $A194, DataRegularSeason20242025!$D$3:$D$1315, E$1)+SUMIFS(DataRegularSeason20242025!$AB$3:$AB$1315,DataRegularSeason20242025!$B$3:$B$1315, "&lt;=" &amp; $A194, DataRegularSeason20242025!$E$3:$E$1315, E$1)</f>
        <v>68</v>
      </c>
      <c r="F194" s="2">
        <f>SUMIFS(DataRegularSeason20242025!$AA$3:$AA$1315,DataRegularSeason20242025!$B$3:$B$1315, "&lt;=" &amp; $A194, DataRegularSeason20242025!$D$3:$D$1315, F$1)+SUMIFS(DataRegularSeason20242025!$AB$3:$AB$1315,DataRegularSeason20242025!$B$3:$B$1315, "&lt;=" &amp; $A194, DataRegularSeason20242025!$E$3:$E$1315, F$1)</f>
        <v>59</v>
      </c>
      <c r="G194" s="2">
        <f>SUMIFS(DataRegularSeason20242025!$AA$3:$AA$1315,DataRegularSeason20242025!$B$3:$B$1315, "&lt;=" &amp; $A194, DataRegularSeason20242025!$D$3:$D$1315, G$1)+SUMIFS(DataRegularSeason20242025!$AB$3:$AB$1315,DataRegularSeason20242025!$B$3:$B$1315, "&lt;=" &amp; $A194, DataRegularSeason20242025!$E$3:$E$1315, G$1)</f>
        <v>59</v>
      </c>
      <c r="H194" s="2">
        <f>SUMIFS(DataRegularSeason20242025!$AA$3:$AA$1315,DataRegularSeason20242025!$B$3:$B$1315, "&lt;=" &amp; $A194, DataRegularSeason20242025!$D$3:$D$1315, H$1)+SUMIFS(DataRegularSeason20242025!$AB$3:$AB$1315,DataRegularSeason20242025!$B$3:$B$1315, "&lt;=" &amp; $A194, DataRegularSeason20242025!$E$3:$E$1315, H$1)</f>
        <v>37</v>
      </c>
      <c r="I194" s="2">
        <f>SUMIFS(DataRegularSeason20242025!$AA$3:$AA$1315,DataRegularSeason20242025!$B$3:$B$1315, "&lt;=" &amp; $A194, DataRegularSeason20242025!$D$3:$D$1315, I$1)+SUMIFS(DataRegularSeason20242025!$AB$3:$AB$1315,DataRegularSeason20242025!$B$3:$B$1315, "&lt;=" &amp; $A194, DataRegularSeason20242025!$E$3:$E$1315, I$1)</f>
        <v>64</v>
      </c>
      <c r="J194" s="2">
        <f>SUMIFS(DataRegularSeason20242025!$AA$3:$AA$1315,DataRegularSeason20242025!$B$3:$B$1315, "&lt;=" &amp; $A194, DataRegularSeason20242025!$D$3:$D$1315, J$1)+SUMIFS(DataRegularSeason20242025!$AB$3:$AB$1315,DataRegularSeason20242025!$B$3:$B$1315, "&lt;=" &amp; $A194, DataRegularSeason20242025!$E$3:$E$1315, J$1)</f>
        <v>69</v>
      </c>
      <c r="K194" s="2">
        <f>SUMIFS(DataRegularSeason20242025!$AA$3:$AA$1315,DataRegularSeason20242025!$B$3:$B$1315, "&lt;=" &amp; $A194, DataRegularSeason20242025!$D$3:$D$1315, K$1)+SUMIFS(DataRegularSeason20242025!$AB$3:$AB$1315,DataRegularSeason20242025!$B$3:$B$1315, "&lt;=" &amp; $A194, DataRegularSeason20242025!$E$3:$E$1315, K$1)</f>
        <v>61</v>
      </c>
      <c r="L194" s="2">
        <f>SUMIFS(DataRegularSeason20242025!$AA$3:$AA$1315,DataRegularSeason20242025!$B$3:$B$1315, "&lt;=" &amp; $A194, DataRegularSeason20242025!$D$3:$D$1315, L$1)+SUMIFS(DataRegularSeason20242025!$AB$3:$AB$1315,DataRegularSeason20242025!$B$3:$B$1315, "&lt;=" &amp; $A194, DataRegularSeason20242025!$E$3:$E$1315, L$1)</f>
        <v>70</v>
      </c>
      <c r="M194" s="2">
        <f>SUMIFS(DataRegularSeason20242025!$AA$3:$AA$1315,DataRegularSeason20242025!$B$3:$B$1315, "&lt;=" &amp; $A194, DataRegularSeason20242025!$D$3:$D$1315, M$1)+SUMIFS(DataRegularSeason20242025!$AB$3:$AB$1315,DataRegularSeason20242025!$B$3:$B$1315, "&lt;=" &amp; $A194, DataRegularSeason20242025!$E$3:$E$1315, M$1)</f>
        <v>67</v>
      </c>
      <c r="N194" s="2">
        <f>SUMIFS(DataRegularSeason20242025!$AA$3:$AA$1315,DataRegularSeason20242025!$B$3:$B$1315, "&lt;=" &amp; $A194, DataRegularSeason20242025!$D$3:$D$1315, N$1)+SUMIFS(DataRegularSeason20242025!$AB$3:$AB$1315,DataRegularSeason20242025!$B$3:$B$1315, "&lt;=" &amp; $A194, DataRegularSeason20242025!$E$3:$E$1315, N$1)</f>
        <v>62</v>
      </c>
      <c r="O194" s="2">
        <f>SUMIFS(DataRegularSeason20242025!$AA$3:$AA$1315,DataRegularSeason20242025!$B$3:$B$1315, "&lt;=" &amp; $A194, DataRegularSeason20242025!$D$3:$D$1315, O$1)+SUMIFS(DataRegularSeason20242025!$AB$3:$AB$1315,DataRegularSeason20242025!$B$3:$B$1315, "&lt;=" &amp; $A194, DataRegularSeason20242025!$E$3:$E$1315, O$1)</f>
        <v>66</v>
      </c>
      <c r="P194" s="2">
        <f>SUMIFS(DataRegularSeason20242025!$AA$3:$AA$1315,DataRegularSeason20242025!$B$3:$B$1315, "&lt;=" &amp; $A194, DataRegularSeason20242025!$D$3:$D$1315, P$1)+SUMIFS(DataRegularSeason20242025!$AB$3:$AB$1315,DataRegularSeason20242025!$B$3:$B$1315, "&lt;=" &amp; $A194, DataRegularSeason20242025!$E$3:$E$1315, P$1)</f>
        <v>55</v>
      </c>
      <c r="Q194" s="2">
        <f>SUMIFS(DataRegularSeason20242025!$AA$3:$AA$1315,DataRegularSeason20242025!$B$3:$B$1315, "&lt;=" &amp; $A194, DataRegularSeason20242025!$D$3:$D$1315, Q$1)+SUMIFS(DataRegularSeason20242025!$AB$3:$AB$1315,DataRegularSeason20242025!$B$3:$B$1315, "&lt;=" &amp; $A194, DataRegularSeason20242025!$E$3:$E$1315, Q$1)</f>
        <v>66</v>
      </c>
      <c r="R194" s="2">
        <f>SUMIFS(DataRegularSeason20242025!$AA$3:$AA$1315,DataRegularSeason20242025!$B$3:$B$1315, "&lt;=" &amp; $A194, DataRegularSeason20242025!$D$3:$D$1315, R$1)+SUMIFS(DataRegularSeason20242025!$AB$3:$AB$1315,DataRegularSeason20242025!$B$3:$B$1315, "&lt;=" &amp; $A194, DataRegularSeason20242025!$E$3:$E$1315, R$1)</f>
        <v>43</v>
      </c>
      <c r="S194" s="2">
        <f>SUMIFS(DataRegularSeason20242025!$AA$3:$AA$1315,DataRegularSeason20242025!$B$3:$B$1315, "&lt;=" &amp; $A194, DataRegularSeason20242025!$D$3:$D$1315, S$1)+SUMIFS(DataRegularSeason20242025!$AB$3:$AB$1315,DataRegularSeason20242025!$B$3:$B$1315, "&lt;=" &amp; $A194, DataRegularSeason20242025!$E$3:$E$1315, S$1)</f>
        <v>57</v>
      </c>
      <c r="T194" s="2">
        <f>SUMIFS(DataRegularSeason20242025!$AA$3:$AA$1315,DataRegularSeason20242025!$B$3:$B$1315, "&lt;=" &amp; $A194, DataRegularSeason20242025!$D$3:$D$1315, T$1)+SUMIFS(DataRegularSeason20242025!$AB$3:$AB$1315,DataRegularSeason20242025!$B$3:$B$1315, "&lt;=" &amp; $A194, DataRegularSeason20242025!$E$3:$E$1315, T$1)</f>
        <v>54</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53</v>
      </c>
      <c r="W194" s="2">
        <f>SUMIFS(DataRegularSeason20242025!$AA$3:$AA$1315,DataRegularSeason20242025!$B$3:$B$1315, "&lt;=" &amp; $A194, DataRegularSeason20242025!$D$3:$D$1315, W$1)+SUMIFS(DataRegularSeason20242025!$AB$3:$AB$1315,DataRegularSeason20242025!$B$3:$B$1315, "&lt;=" &amp; $A194, DataRegularSeason20242025!$E$3:$E$1315, W$1)</f>
        <v>53</v>
      </c>
      <c r="X194" s="2">
        <f>SUMIFS(DataRegularSeason20242025!$AA$3:$AA$1315,DataRegularSeason20242025!$B$3:$B$1315, "&lt;=" &amp; $A194, DataRegularSeason20242025!$D$3:$D$1315, X$1)+SUMIFS(DataRegularSeason20242025!$AB$3:$AB$1315,DataRegularSeason20242025!$B$3:$B$1315, "&lt;=" &amp; $A194, DataRegularSeason20242025!$E$3:$E$1315, X$1)</f>
        <v>50</v>
      </c>
      <c r="Y194" s="2">
        <f>SUMIFS(DataRegularSeason20242025!$AA$3:$AA$1315,DataRegularSeason20242025!$B$3:$B$1315, "&lt;=" &amp; $A194, DataRegularSeason20242025!$D$3:$D$1315, Y$1)+SUMIFS(DataRegularSeason20242025!$AB$3:$AB$1315,DataRegularSeason20242025!$B$3:$B$1315, "&lt;=" &amp; $A194, DataRegularSeason20242025!$E$3:$E$1315, Y$1)</f>
        <v>36</v>
      </c>
      <c r="Z194" s="2">
        <f>SUMIFS(DataRegularSeason20242025!$AA$3:$AA$1315,DataRegularSeason20242025!$B$3:$B$1315, "&lt;=" &amp; $A194, DataRegularSeason20242025!$D$3:$D$1315, Z$1)+SUMIFS(DataRegularSeason20242025!$AB$3:$AB$1315,DataRegularSeason20242025!$B$3:$B$1315, "&lt;=" &amp; $A194, DataRegularSeason20242025!$E$3:$E$1315, Z$1)</f>
        <v>53</v>
      </c>
      <c r="AA194" s="2">
        <f>SUMIFS(DataRegularSeason20242025!$AA$3:$AA$1315,DataRegularSeason20242025!$B$3:$B$1315, "&lt;=" &amp; $A194, DataRegularSeason20242025!$D$3:$D$1315, AA$1)+SUMIFS(DataRegularSeason20242025!$AB$3:$AB$1315,DataRegularSeason20242025!$B$3:$B$1315, "&lt;=" &amp; $A194, DataRegularSeason20242025!$E$3:$E$1315, AA$1)</f>
        <v>60</v>
      </c>
      <c r="AB194" s="2">
        <f>SUMIFS(DataRegularSeason20242025!$AA$3:$AA$1315,DataRegularSeason20242025!$B$3:$B$1315, "&lt;=" &amp; $A194, DataRegularSeason20242025!$D$3:$D$1315, AB$1)+SUMIFS(DataRegularSeason20242025!$AB$3:$AB$1315,DataRegularSeason20242025!$B$3:$B$1315, "&lt;=" &amp; $A194, DataRegularSeason20242025!$E$3:$E$1315, AB$1)</f>
        <v>66</v>
      </c>
      <c r="AC194" s="2">
        <f>SUMIFS(DataRegularSeason20242025!$AA$3:$AA$1315,DataRegularSeason20242025!$B$3:$B$1315, "&lt;=" &amp; $A194, DataRegularSeason20242025!$D$3:$D$1315, AC$1)+SUMIFS(DataRegularSeason20242025!$AB$3:$AB$1315,DataRegularSeason20242025!$B$3:$B$1315, "&lt;=" &amp; $A194, DataRegularSeason20242025!$E$3:$E$1315, AC$1)</f>
        <v>53</v>
      </c>
      <c r="AD194" s="2">
        <f>SUMIFS(DataRegularSeason20242025!$AA$3:$AA$1315,DataRegularSeason20242025!$B$3:$B$1315, "&lt;=" &amp; $A194, DataRegularSeason20242025!$D$3:$D$1315, AD$1)+SUMIFS(DataRegularSeason20242025!$AB$3:$AB$1315,DataRegularSeason20242025!$B$3:$B$1315, "&lt;=" &amp; $A194, DataRegularSeason20242025!$E$3:$E$1315, AD$1)</f>
        <v>58</v>
      </c>
      <c r="AE194" s="2">
        <f>SUMIFS(DataRegularSeason20242025!$AA$3:$AA$1315,DataRegularSeason20242025!$B$3:$B$1315, "&lt;=" &amp; $A194, DataRegularSeason20242025!$D$3:$D$1315, AE$1)+SUMIFS(DataRegularSeason20242025!$AB$3:$AB$1315,DataRegularSeason20242025!$B$3:$B$1315, "&lt;=" &amp; $A194, DataRegularSeason20242025!$E$3:$E$1315, AE$1)</f>
        <v>68</v>
      </c>
      <c r="AF194" s="2">
        <f>SUMIFS(DataRegularSeason20242025!$AA$3:$AA$1315,DataRegularSeason20242025!$B$3:$B$1315, "&lt;=" &amp; $A194, DataRegularSeason20242025!$D$3:$D$1315, AF$1)+SUMIFS(DataRegularSeason20242025!$AB$3:$AB$1315,DataRegularSeason20242025!$B$3:$B$1315, "&lt;=" &amp; $A194, DataRegularSeason20242025!$E$3:$E$1315, AF$1)</f>
        <v>79</v>
      </c>
      <c r="AG194" s="2">
        <f>SUMIFS(DataRegularSeason20242025!$AA$3:$AA$1315,DataRegularSeason20242025!$B$3:$B$1315, "&lt;=" &amp; $A194, DataRegularSeason20242025!$D$3:$D$1315, AG$1)+SUMIFS(DataRegularSeason20242025!$AB$3:$AB$1315,DataRegularSeason20242025!$B$3:$B$1315, "&lt;=" &amp; $A194, DataRegularSeason20242025!$E$3:$E$1315, AG$1)</f>
        <v>77</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52</v>
      </c>
      <c r="C195" s="2">
        <f>SUMIFS(DataRegularSeason20242025!$AA$3:$AA$1315,DataRegularSeason20242025!$B$3:$B$1315, "&lt;=" &amp; $A195, DataRegularSeason20242025!$D$3:$D$1315, C$1)+SUMIFS(DataRegularSeason20242025!$AB$3:$AB$1315,DataRegularSeason20242025!$B$3:$B$1315, "&lt;=" &amp; $A195, DataRegularSeason20242025!$E$3:$E$1315, C$1)</f>
        <v>60</v>
      </c>
      <c r="D195" s="2">
        <f>SUMIFS(DataRegularSeason20242025!$AA$3:$AA$1315,DataRegularSeason20242025!$B$3:$B$1315, "&lt;=" &amp; $A195, DataRegularSeason20242025!$D$3:$D$1315, D$1)+SUMIFS(DataRegularSeason20242025!$AB$3:$AB$1315,DataRegularSeason20242025!$B$3:$B$1315, "&lt;=" &amp; $A195, DataRegularSeason20242025!$E$3:$E$1315, D$1)</f>
        <v>49</v>
      </c>
      <c r="E195" s="2">
        <f>SUMIFS(DataRegularSeason20242025!$AA$3:$AA$1315,DataRegularSeason20242025!$B$3:$B$1315, "&lt;=" &amp; $A195, DataRegularSeason20242025!$D$3:$D$1315, E$1)+SUMIFS(DataRegularSeason20242025!$AB$3:$AB$1315,DataRegularSeason20242025!$B$3:$B$1315, "&lt;=" &amp; $A195, DataRegularSeason20242025!$E$3:$E$1315, E$1)</f>
        <v>68</v>
      </c>
      <c r="F195" s="2">
        <f>SUMIFS(DataRegularSeason20242025!$AA$3:$AA$1315,DataRegularSeason20242025!$B$3:$B$1315, "&lt;=" &amp; $A195, DataRegularSeason20242025!$D$3:$D$1315, F$1)+SUMIFS(DataRegularSeason20242025!$AB$3:$AB$1315,DataRegularSeason20242025!$B$3:$B$1315, "&lt;=" &amp; $A195, DataRegularSeason20242025!$E$3:$E$1315, F$1)</f>
        <v>59</v>
      </c>
      <c r="G195" s="2">
        <f>SUMIFS(DataRegularSeason20242025!$AA$3:$AA$1315,DataRegularSeason20242025!$B$3:$B$1315, "&lt;=" &amp; $A195, DataRegularSeason20242025!$D$3:$D$1315, G$1)+SUMIFS(DataRegularSeason20242025!$AB$3:$AB$1315,DataRegularSeason20242025!$B$3:$B$1315, "&lt;=" &amp; $A195, DataRegularSeason20242025!$E$3:$E$1315, G$1)</f>
        <v>59</v>
      </c>
      <c r="H195" s="2">
        <f>SUMIFS(DataRegularSeason20242025!$AA$3:$AA$1315,DataRegularSeason20242025!$B$3:$B$1315, "&lt;=" &amp; $A195, DataRegularSeason20242025!$D$3:$D$1315, H$1)+SUMIFS(DataRegularSeason20242025!$AB$3:$AB$1315,DataRegularSeason20242025!$B$3:$B$1315, "&lt;=" &amp; $A195, DataRegularSeason20242025!$E$3:$E$1315, H$1)</f>
        <v>37</v>
      </c>
      <c r="I195" s="2">
        <f>SUMIFS(DataRegularSeason20242025!$AA$3:$AA$1315,DataRegularSeason20242025!$B$3:$B$1315, "&lt;=" &amp; $A195, DataRegularSeason20242025!$D$3:$D$1315, I$1)+SUMIFS(DataRegularSeason20242025!$AB$3:$AB$1315,DataRegularSeason20242025!$B$3:$B$1315, "&lt;=" &amp; $A195, DataRegularSeason20242025!$E$3:$E$1315, I$1)</f>
        <v>64</v>
      </c>
      <c r="J195" s="2">
        <f>SUMIFS(DataRegularSeason20242025!$AA$3:$AA$1315,DataRegularSeason20242025!$B$3:$B$1315, "&lt;=" &amp; $A195, DataRegularSeason20242025!$D$3:$D$1315, J$1)+SUMIFS(DataRegularSeason20242025!$AB$3:$AB$1315,DataRegularSeason20242025!$B$3:$B$1315, "&lt;=" &amp; $A195, DataRegularSeason20242025!$E$3:$E$1315, J$1)</f>
        <v>69</v>
      </c>
      <c r="K195" s="2">
        <f>SUMIFS(DataRegularSeason20242025!$AA$3:$AA$1315,DataRegularSeason20242025!$B$3:$B$1315, "&lt;=" &amp; $A195, DataRegularSeason20242025!$D$3:$D$1315, K$1)+SUMIFS(DataRegularSeason20242025!$AB$3:$AB$1315,DataRegularSeason20242025!$B$3:$B$1315, "&lt;=" &amp; $A195, DataRegularSeason20242025!$E$3:$E$1315, K$1)</f>
        <v>61</v>
      </c>
      <c r="L195" s="2">
        <f>SUMIFS(DataRegularSeason20242025!$AA$3:$AA$1315,DataRegularSeason20242025!$B$3:$B$1315, "&lt;=" &amp; $A195, DataRegularSeason20242025!$D$3:$D$1315, L$1)+SUMIFS(DataRegularSeason20242025!$AB$3:$AB$1315,DataRegularSeason20242025!$B$3:$B$1315, "&lt;=" &amp; $A195, DataRegularSeason20242025!$E$3:$E$1315, L$1)</f>
        <v>70</v>
      </c>
      <c r="M195" s="2">
        <f>SUMIFS(DataRegularSeason20242025!$AA$3:$AA$1315,DataRegularSeason20242025!$B$3:$B$1315, "&lt;=" &amp; $A195, DataRegularSeason20242025!$D$3:$D$1315, M$1)+SUMIFS(DataRegularSeason20242025!$AB$3:$AB$1315,DataRegularSeason20242025!$B$3:$B$1315, "&lt;=" &amp; $A195, DataRegularSeason20242025!$E$3:$E$1315, M$1)</f>
        <v>67</v>
      </c>
      <c r="N195" s="2">
        <f>SUMIFS(DataRegularSeason20242025!$AA$3:$AA$1315,DataRegularSeason20242025!$B$3:$B$1315, "&lt;=" &amp; $A195, DataRegularSeason20242025!$D$3:$D$1315, N$1)+SUMIFS(DataRegularSeason20242025!$AB$3:$AB$1315,DataRegularSeason20242025!$B$3:$B$1315, "&lt;=" &amp; $A195, DataRegularSeason20242025!$E$3:$E$1315, N$1)</f>
        <v>62</v>
      </c>
      <c r="O195" s="2">
        <f>SUMIFS(DataRegularSeason20242025!$AA$3:$AA$1315,DataRegularSeason20242025!$B$3:$B$1315, "&lt;=" &amp; $A195, DataRegularSeason20242025!$D$3:$D$1315, O$1)+SUMIFS(DataRegularSeason20242025!$AB$3:$AB$1315,DataRegularSeason20242025!$B$3:$B$1315, "&lt;=" &amp; $A195, DataRegularSeason20242025!$E$3:$E$1315, O$1)</f>
        <v>66</v>
      </c>
      <c r="P195" s="2">
        <f>SUMIFS(DataRegularSeason20242025!$AA$3:$AA$1315,DataRegularSeason20242025!$B$3:$B$1315, "&lt;=" &amp; $A195, DataRegularSeason20242025!$D$3:$D$1315, P$1)+SUMIFS(DataRegularSeason20242025!$AB$3:$AB$1315,DataRegularSeason20242025!$B$3:$B$1315, "&lt;=" &amp; $A195, DataRegularSeason20242025!$E$3:$E$1315, P$1)</f>
        <v>55</v>
      </c>
      <c r="Q195" s="2">
        <f>SUMIFS(DataRegularSeason20242025!$AA$3:$AA$1315,DataRegularSeason20242025!$B$3:$B$1315, "&lt;=" &amp; $A195, DataRegularSeason20242025!$D$3:$D$1315, Q$1)+SUMIFS(DataRegularSeason20242025!$AB$3:$AB$1315,DataRegularSeason20242025!$B$3:$B$1315, "&lt;=" &amp; $A195, DataRegularSeason20242025!$E$3:$E$1315, Q$1)</f>
        <v>66</v>
      </c>
      <c r="R195" s="2">
        <f>SUMIFS(DataRegularSeason20242025!$AA$3:$AA$1315,DataRegularSeason20242025!$B$3:$B$1315, "&lt;=" &amp; $A195, DataRegularSeason20242025!$D$3:$D$1315, R$1)+SUMIFS(DataRegularSeason20242025!$AB$3:$AB$1315,DataRegularSeason20242025!$B$3:$B$1315, "&lt;=" &amp; $A195, DataRegularSeason20242025!$E$3:$E$1315, R$1)</f>
        <v>43</v>
      </c>
      <c r="S195" s="2">
        <f>SUMIFS(DataRegularSeason20242025!$AA$3:$AA$1315,DataRegularSeason20242025!$B$3:$B$1315, "&lt;=" &amp; $A195, DataRegularSeason20242025!$D$3:$D$1315, S$1)+SUMIFS(DataRegularSeason20242025!$AB$3:$AB$1315,DataRegularSeason20242025!$B$3:$B$1315, "&lt;=" &amp; $A195, DataRegularSeason20242025!$E$3:$E$1315, S$1)</f>
        <v>57</v>
      </c>
      <c r="T195" s="2">
        <f>SUMIFS(DataRegularSeason20242025!$AA$3:$AA$1315,DataRegularSeason20242025!$B$3:$B$1315, "&lt;=" &amp; $A195, DataRegularSeason20242025!$D$3:$D$1315, T$1)+SUMIFS(DataRegularSeason20242025!$AB$3:$AB$1315,DataRegularSeason20242025!$B$3:$B$1315, "&lt;=" &amp; $A195, DataRegularSeason20242025!$E$3:$E$1315, T$1)</f>
        <v>54</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53</v>
      </c>
      <c r="W195" s="2">
        <f>SUMIFS(DataRegularSeason20242025!$AA$3:$AA$1315,DataRegularSeason20242025!$B$3:$B$1315, "&lt;=" &amp; $A195, DataRegularSeason20242025!$D$3:$D$1315, W$1)+SUMIFS(DataRegularSeason20242025!$AB$3:$AB$1315,DataRegularSeason20242025!$B$3:$B$1315, "&lt;=" &amp; $A195, DataRegularSeason20242025!$E$3:$E$1315, W$1)</f>
        <v>53</v>
      </c>
      <c r="X195" s="2">
        <f>SUMIFS(DataRegularSeason20242025!$AA$3:$AA$1315,DataRegularSeason20242025!$B$3:$B$1315, "&lt;=" &amp; $A195, DataRegularSeason20242025!$D$3:$D$1315, X$1)+SUMIFS(DataRegularSeason20242025!$AB$3:$AB$1315,DataRegularSeason20242025!$B$3:$B$1315, "&lt;=" &amp; $A195, DataRegularSeason20242025!$E$3:$E$1315, X$1)</f>
        <v>50</v>
      </c>
      <c r="Y195" s="2">
        <f>SUMIFS(DataRegularSeason20242025!$AA$3:$AA$1315,DataRegularSeason20242025!$B$3:$B$1315, "&lt;=" &amp; $A195, DataRegularSeason20242025!$D$3:$D$1315, Y$1)+SUMIFS(DataRegularSeason20242025!$AB$3:$AB$1315,DataRegularSeason20242025!$B$3:$B$1315, "&lt;=" &amp; $A195, DataRegularSeason20242025!$E$3:$E$1315, Y$1)</f>
        <v>36</v>
      </c>
      <c r="Z195" s="2">
        <f>SUMIFS(DataRegularSeason20242025!$AA$3:$AA$1315,DataRegularSeason20242025!$B$3:$B$1315, "&lt;=" &amp; $A195, DataRegularSeason20242025!$D$3:$D$1315, Z$1)+SUMIFS(DataRegularSeason20242025!$AB$3:$AB$1315,DataRegularSeason20242025!$B$3:$B$1315, "&lt;=" &amp; $A195, DataRegularSeason20242025!$E$3:$E$1315, Z$1)</f>
        <v>53</v>
      </c>
      <c r="AA195" s="2">
        <f>SUMIFS(DataRegularSeason20242025!$AA$3:$AA$1315,DataRegularSeason20242025!$B$3:$B$1315, "&lt;=" &amp; $A195, DataRegularSeason20242025!$D$3:$D$1315, AA$1)+SUMIFS(DataRegularSeason20242025!$AB$3:$AB$1315,DataRegularSeason20242025!$B$3:$B$1315, "&lt;=" &amp; $A195, DataRegularSeason20242025!$E$3:$E$1315, AA$1)</f>
        <v>60</v>
      </c>
      <c r="AB195" s="2">
        <f>SUMIFS(DataRegularSeason20242025!$AA$3:$AA$1315,DataRegularSeason20242025!$B$3:$B$1315, "&lt;=" &amp; $A195, DataRegularSeason20242025!$D$3:$D$1315, AB$1)+SUMIFS(DataRegularSeason20242025!$AB$3:$AB$1315,DataRegularSeason20242025!$B$3:$B$1315, "&lt;=" &amp; $A195, DataRegularSeason20242025!$E$3:$E$1315, AB$1)</f>
        <v>66</v>
      </c>
      <c r="AC195" s="2">
        <f>SUMIFS(DataRegularSeason20242025!$AA$3:$AA$1315,DataRegularSeason20242025!$B$3:$B$1315, "&lt;=" &amp; $A195, DataRegularSeason20242025!$D$3:$D$1315, AC$1)+SUMIFS(DataRegularSeason20242025!$AB$3:$AB$1315,DataRegularSeason20242025!$B$3:$B$1315, "&lt;=" &amp; $A195, DataRegularSeason20242025!$E$3:$E$1315, AC$1)</f>
        <v>53</v>
      </c>
      <c r="AD195" s="2">
        <f>SUMIFS(DataRegularSeason20242025!$AA$3:$AA$1315,DataRegularSeason20242025!$B$3:$B$1315, "&lt;=" &amp; $A195, DataRegularSeason20242025!$D$3:$D$1315, AD$1)+SUMIFS(DataRegularSeason20242025!$AB$3:$AB$1315,DataRegularSeason20242025!$B$3:$B$1315, "&lt;=" &amp; $A195, DataRegularSeason20242025!$E$3:$E$1315, AD$1)</f>
        <v>58</v>
      </c>
      <c r="AE195" s="2">
        <f>SUMIFS(DataRegularSeason20242025!$AA$3:$AA$1315,DataRegularSeason20242025!$B$3:$B$1315, "&lt;=" &amp; $A195, DataRegularSeason20242025!$D$3:$D$1315, AE$1)+SUMIFS(DataRegularSeason20242025!$AB$3:$AB$1315,DataRegularSeason20242025!$B$3:$B$1315, "&lt;=" &amp; $A195, DataRegularSeason20242025!$E$3:$E$1315, AE$1)</f>
        <v>68</v>
      </c>
      <c r="AF195" s="2">
        <f>SUMIFS(DataRegularSeason20242025!$AA$3:$AA$1315,DataRegularSeason20242025!$B$3:$B$1315, "&lt;=" &amp; $A195, DataRegularSeason20242025!$D$3:$D$1315, AF$1)+SUMIFS(DataRegularSeason20242025!$AB$3:$AB$1315,DataRegularSeason20242025!$B$3:$B$1315, "&lt;=" &amp; $A195, DataRegularSeason20242025!$E$3:$E$1315, AF$1)</f>
        <v>79</v>
      </c>
      <c r="AG195" s="2">
        <f>SUMIFS(DataRegularSeason20242025!$AA$3:$AA$1315,DataRegularSeason20242025!$B$3:$B$1315, "&lt;=" &amp; $A195, DataRegularSeason20242025!$D$3:$D$1315, AG$1)+SUMIFS(DataRegularSeason20242025!$AB$3:$AB$1315,DataRegularSeason20242025!$B$3:$B$1315, "&lt;=" &amp; $A195, DataRegularSeason20242025!$E$3:$E$1315, AG$1)</f>
        <v>77</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52</v>
      </c>
      <c r="C196" s="2">
        <f>SUMIFS(DataRegularSeason20242025!$AA$3:$AA$1315,DataRegularSeason20242025!$B$3:$B$1315, "&lt;=" &amp; $A196, DataRegularSeason20242025!$D$3:$D$1315, C$1)+SUMIFS(DataRegularSeason20242025!$AB$3:$AB$1315,DataRegularSeason20242025!$B$3:$B$1315, "&lt;=" &amp; $A196, DataRegularSeason20242025!$E$3:$E$1315, C$1)</f>
        <v>60</v>
      </c>
      <c r="D196" s="2">
        <f>SUMIFS(DataRegularSeason20242025!$AA$3:$AA$1315,DataRegularSeason20242025!$B$3:$B$1315, "&lt;=" &amp; $A196, DataRegularSeason20242025!$D$3:$D$1315, D$1)+SUMIFS(DataRegularSeason20242025!$AB$3:$AB$1315,DataRegularSeason20242025!$B$3:$B$1315, "&lt;=" &amp; $A196, DataRegularSeason20242025!$E$3:$E$1315, D$1)</f>
        <v>49</v>
      </c>
      <c r="E196" s="2">
        <f>SUMIFS(DataRegularSeason20242025!$AA$3:$AA$1315,DataRegularSeason20242025!$B$3:$B$1315, "&lt;=" &amp; $A196, DataRegularSeason20242025!$D$3:$D$1315, E$1)+SUMIFS(DataRegularSeason20242025!$AB$3:$AB$1315,DataRegularSeason20242025!$B$3:$B$1315, "&lt;=" &amp; $A196, DataRegularSeason20242025!$E$3:$E$1315, E$1)</f>
        <v>68</v>
      </c>
      <c r="F196" s="2">
        <f>SUMIFS(DataRegularSeason20242025!$AA$3:$AA$1315,DataRegularSeason20242025!$B$3:$B$1315, "&lt;=" &amp; $A196, DataRegularSeason20242025!$D$3:$D$1315, F$1)+SUMIFS(DataRegularSeason20242025!$AB$3:$AB$1315,DataRegularSeason20242025!$B$3:$B$1315, "&lt;=" &amp; $A196, DataRegularSeason20242025!$E$3:$E$1315, F$1)</f>
        <v>59</v>
      </c>
      <c r="G196" s="2">
        <f>SUMIFS(DataRegularSeason20242025!$AA$3:$AA$1315,DataRegularSeason20242025!$B$3:$B$1315, "&lt;=" &amp; $A196, DataRegularSeason20242025!$D$3:$D$1315, G$1)+SUMIFS(DataRegularSeason20242025!$AB$3:$AB$1315,DataRegularSeason20242025!$B$3:$B$1315, "&lt;=" &amp; $A196, DataRegularSeason20242025!$E$3:$E$1315, G$1)</f>
        <v>59</v>
      </c>
      <c r="H196" s="2">
        <f>SUMIFS(DataRegularSeason20242025!$AA$3:$AA$1315,DataRegularSeason20242025!$B$3:$B$1315, "&lt;=" &amp; $A196, DataRegularSeason20242025!$D$3:$D$1315, H$1)+SUMIFS(DataRegularSeason20242025!$AB$3:$AB$1315,DataRegularSeason20242025!$B$3:$B$1315, "&lt;=" &amp; $A196, DataRegularSeason20242025!$E$3:$E$1315, H$1)</f>
        <v>37</v>
      </c>
      <c r="I196" s="2">
        <f>SUMIFS(DataRegularSeason20242025!$AA$3:$AA$1315,DataRegularSeason20242025!$B$3:$B$1315, "&lt;=" &amp; $A196, DataRegularSeason20242025!$D$3:$D$1315, I$1)+SUMIFS(DataRegularSeason20242025!$AB$3:$AB$1315,DataRegularSeason20242025!$B$3:$B$1315, "&lt;=" &amp; $A196, DataRegularSeason20242025!$E$3:$E$1315, I$1)</f>
        <v>64</v>
      </c>
      <c r="J196" s="2">
        <f>SUMIFS(DataRegularSeason20242025!$AA$3:$AA$1315,DataRegularSeason20242025!$B$3:$B$1315, "&lt;=" &amp; $A196, DataRegularSeason20242025!$D$3:$D$1315, J$1)+SUMIFS(DataRegularSeason20242025!$AB$3:$AB$1315,DataRegularSeason20242025!$B$3:$B$1315, "&lt;=" &amp; $A196, DataRegularSeason20242025!$E$3:$E$1315, J$1)</f>
        <v>69</v>
      </c>
      <c r="K196" s="2">
        <f>SUMIFS(DataRegularSeason20242025!$AA$3:$AA$1315,DataRegularSeason20242025!$B$3:$B$1315, "&lt;=" &amp; $A196, DataRegularSeason20242025!$D$3:$D$1315, K$1)+SUMIFS(DataRegularSeason20242025!$AB$3:$AB$1315,DataRegularSeason20242025!$B$3:$B$1315, "&lt;=" &amp; $A196, DataRegularSeason20242025!$E$3:$E$1315, K$1)</f>
        <v>61</v>
      </c>
      <c r="L196" s="2">
        <f>SUMIFS(DataRegularSeason20242025!$AA$3:$AA$1315,DataRegularSeason20242025!$B$3:$B$1315, "&lt;=" &amp; $A196, DataRegularSeason20242025!$D$3:$D$1315, L$1)+SUMIFS(DataRegularSeason20242025!$AB$3:$AB$1315,DataRegularSeason20242025!$B$3:$B$1315, "&lt;=" &amp; $A196, DataRegularSeason20242025!$E$3:$E$1315, L$1)</f>
        <v>70</v>
      </c>
      <c r="M196" s="2">
        <f>SUMIFS(DataRegularSeason20242025!$AA$3:$AA$1315,DataRegularSeason20242025!$B$3:$B$1315, "&lt;=" &amp; $A196, DataRegularSeason20242025!$D$3:$D$1315, M$1)+SUMIFS(DataRegularSeason20242025!$AB$3:$AB$1315,DataRegularSeason20242025!$B$3:$B$1315, "&lt;=" &amp; $A196, DataRegularSeason20242025!$E$3:$E$1315, M$1)</f>
        <v>67</v>
      </c>
      <c r="N196" s="2">
        <f>SUMIFS(DataRegularSeason20242025!$AA$3:$AA$1315,DataRegularSeason20242025!$B$3:$B$1315, "&lt;=" &amp; $A196, DataRegularSeason20242025!$D$3:$D$1315, N$1)+SUMIFS(DataRegularSeason20242025!$AB$3:$AB$1315,DataRegularSeason20242025!$B$3:$B$1315, "&lt;=" &amp; $A196, DataRegularSeason20242025!$E$3:$E$1315, N$1)</f>
        <v>62</v>
      </c>
      <c r="O196" s="2">
        <f>SUMIFS(DataRegularSeason20242025!$AA$3:$AA$1315,DataRegularSeason20242025!$B$3:$B$1315, "&lt;=" &amp; $A196, DataRegularSeason20242025!$D$3:$D$1315, O$1)+SUMIFS(DataRegularSeason20242025!$AB$3:$AB$1315,DataRegularSeason20242025!$B$3:$B$1315, "&lt;=" &amp; $A196, DataRegularSeason20242025!$E$3:$E$1315, O$1)</f>
        <v>66</v>
      </c>
      <c r="P196" s="2">
        <f>SUMIFS(DataRegularSeason20242025!$AA$3:$AA$1315,DataRegularSeason20242025!$B$3:$B$1315, "&lt;=" &amp; $A196, DataRegularSeason20242025!$D$3:$D$1315, P$1)+SUMIFS(DataRegularSeason20242025!$AB$3:$AB$1315,DataRegularSeason20242025!$B$3:$B$1315, "&lt;=" &amp; $A196, DataRegularSeason20242025!$E$3:$E$1315, P$1)</f>
        <v>55</v>
      </c>
      <c r="Q196" s="2">
        <f>SUMIFS(DataRegularSeason20242025!$AA$3:$AA$1315,DataRegularSeason20242025!$B$3:$B$1315, "&lt;=" &amp; $A196, DataRegularSeason20242025!$D$3:$D$1315, Q$1)+SUMIFS(DataRegularSeason20242025!$AB$3:$AB$1315,DataRegularSeason20242025!$B$3:$B$1315, "&lt;=" &amp; $A196, DataRegularSeason20242025!$E$3:$E$1315, Q$1)</f>
        <v>66</v>
      </c>
      <c r="R196" s="2">
        <f>SUMIFS(DataRegularSeason20242025!$AA$3:$AA$1315,DataRegularSeason20242025!$B$3:$B$1315, "&lt;=" &amp; $A196, DataRegularSeason20242025!$D$3:$D$1315, R$1)+SUMIFS(DataRegularSeason20242025!$AB$3:$AB$1315,DataRegularSeason20242025!$B$3:$B$1315, "&lt;=" &amp; $A196, DataRegularSeason20242025!$E$3:$E$1315, R$1)</f>
        <v>43</v>
      </c>
      <c r="S196" s="2">
        <f>SUMIFS(DataRegularSeason20242025!$AA$3:$AA$1315,DataRegularSeason20242025!$B$3:$B$1315, "&lt;=" &amp; $A196, DataRegularSeason20242025!$D$3:$D$1315, S$1)+SUMIFS(DataRegularSeason20242025!$AB$3:$AB$1315,DataRegularSeason20242025!$B$3:$B$1315, "&lt;=" &amp; $A196, DataRegularSeason20242025!$E$3:$E$1315, S$1)</f>
        <v>57</v>
      </c>
      <c r="T196" s="2">
        <f>SUMIFS(DataRegularSeason20242025!$AA$3:$AA$1315,DataRegularSeason20242025!$B$3:$B$1315, "&lt;=" &amp; $A196, DataRegularSeason20242025!$D$3:$D$1315, T$1)+SUMIFS(DataRegularSeason20242025!$AB$3:$AB$1315,DataRegularSeason20242025!$B$3:$B$1315, "&lt;=" &amp; $A196, DataRegularSeason20242025!$E$3:$E$1315, T$1)</f>
        <v>54</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53</v>
      </c>
      <c r="W196" s="2">
        <f>SUMIFS(DataRegularSeason20242025!$AA$3:$AA$1315,DataRegularSeason20242025!$B$3:$B$1315, "&lt;=" &amp; $A196, DataRegularSeason20242025!$D$3:$D$1315, W$1)+SUMIFS(DataRegularSeason20242025!$AB$3:$AB$1315,DataRegularSeason20242025!$B$3:$B$1315, "&lt;=" &amp; $A196, DataRegularSeason20242025!$E$3:$E$1315, W$1)</f>
        <v>53</v>
      </c>
      <c r="X196" s="2">
        <f>SUMIFS(DataRegularSeason20242025!$AA$3:$AA$1315,DataRegularSeason20242025!$B$3:$B$1315, "&lt;=" &amp; $A196, DataRegularSeason20242025!$D$3:$D$1315, X$1)+SUMIFS(DataRegularSeason20242025!$AB$3:$AB$1315,DataRegularSeason20242025!$B$3:$B$1315, "&lt;=" &amp; $A196, DataRegularSeason20242025!$E$3:$E$1315, X$1)</f>
        <v>50</v>
      </c>
      <c r="Y196" s="2">
        <f>SUMIFS(DataRegularSeason20242025!$AA$3:$AA$1315,DataRegularSeason20242025!$B$3:$B$1315, "&lt;=" &amp; $A196, DataRegularSeason20242025!$D$3:$D$1315, Y$1)+SUMIFS(DataRegularSeason20242025!$AB$3:$AB$1315,DataRegularSeason20242025!$B$3:$B$1315, "&lt;=" &amp; $A196, DataRegularSeason20242025!$E$3:$E$1315, Y$1)</f>
        <v>36</v>
      </c>
      <c r="Z196" s="2">
        <f>SUMIFS(DataRegularSeason20242025!$AA$3:$AA$1315,DataRegularSeason20242025!$B$3:$B$1315, "&lt;=" &amp; $A196, DataRegularSeason20242025!$D$3:$D$1315, Z$1)+SUMIFS(DataRegularSeason20242025!$AB$3:$AB$1315,DataRegularSeason20242025!$B$3:$B$1315, "&lt;=" &amp; $A196, DataRegularSeason20242025!$E$3:$E$1315, Z$1)</f>
        <v>53</v>
      </c>
      <c r="AA196" s="2">
        <f>SUMIFS(DataRegularSeason20242025!$AA$3:$AA$1315,DataRegularSeason20242025!$B$3:$B$1315, "&lt;=" &amp; $A196, DataRegularSeason20242025!$D$3:$D$1315, AA$1)+SUMIFS(DataRegularSeason20242025!$AB$3:$AB$1315,DataRegularSeason20242025!$B$3:$B$1315, "&lt;=" &amp; $A196, DataRegularSeason20242025!$E$3:$E$1315, AA$1)</f>
        <v>60</v>
      </c>
      <c r="AB196" s="2">
        <f>SUMIFS(DataRegularSeason20242025!$AA$3:$AA$1315,DataRegularSeason20242025!$B$3:$B$1315, "&lt;=" &amp; $A196, DataRegularSeason20242025!$D$3:$D$1315, AB$1)+SUMIFS(DataRegularSeason20242025!$AB$3:$AB$1315,DataRegularSeason20242025!$B$3:$B$1315, "&lt;=" &amp; $A196, DataRegularSeason20242025!$E$3:$E$1315, AB$1)</f>
        <v>66</v>
      </c>
      <c r="AC196" s="2">
        <f>SUMIFS(DataRegularSeason20242025!$AA$3:$AA$1315,DataRegularSeason20242025!$B$3:$B$1315, "&lt;=" &amp; $A196, DataRegularSeason20242025!$D$3:$D$1315, AC$1)+SUMIFS(DataRegularSeason20242025!$AB$3:$AB$1315,DataRegularSeason20242025!$B$3:$B$1315, "&lt;=" &amp; $A196, DataRegularSeason20242025!$E$3:$E$1315, AC$1)</f>
        <v>53</v>
      </c>
      <c r="AD196" s="2">
        <f>SUMIFS(DataRegularSeason20242025!$AA$3:$AA$1315,DataRegularSeason20242025!$B$3:$B$1315, "&lt;=" &amp; $A196, DataRegularSeason20242025!$D$3:$D$1315, AD$1)+SUMIFS(DataRegularSeason20242025!$AB$3:$AB$1315,DataRegularSeason20242025!$B$3:$B$1315, "&lt;=" &amp; $A196, DataRegularSeason20242025!$E$3:$E$1315, AD$1)</f>
        <v>58</v>
      </c>
      <c r="AE196" s="2">
        <f>SUMIFS(DataRegularSeason20242025!$AA$3:$AA$1315,DataRegularSeason20242025!$B$3:$B$1315, "&lt;=" &amp; $A196, DataRegularSeason20242025!$D$3:$D$1315, AE$1)+SUMIFS(DataRegularSeason20242025!$AB$3:$AB$1315,DataRegularSeason20242025!$B$3:$B$1315, "&lt;=" &amp; $A196, DataRegularSeason20242025!$E$3:$E$1315, AE$1)</f>
        <v>68</v>
      </c>
      <c r="AF196" s="2">
        <f>SUMIFS(DataRegularSeason20242025!$AA$3:$AA$1315,DataRegularSeason20242025!$B$3:$B$1315, "&lt;=" &amp; $A196, DataRegularSeason20242025!$D$3:$D$1315, AF$1)+SUMIFS(DataRegularSeason20242025!$AB$3:$AB$1315,DataRegularSeason20242025!$B$3:$B$1315, "&lt;=" &amp; $A196, DataRegularSeason20242025!$E$3:$E$1315, AF$1)</f>
        <v>79</v>
      </c>
      <c r="AG196" s="2">
        <f>SUMIFS(DataRegularSeason20242025!$AA$3:$AA$1315,DataRegularSeason20242025!$B$3:$B$1315, "&lt;=" &amp; $A196, DataRegularSeason20242025!$D$3:$D$1315, AG$1)+SUMIFS(DataRegularSeason20242025!$AB$3:$AB$1315,DataRegularSeason20242025!$B$3:$B$1315, "&lt;=" &amp; $A196, DataRegularSeason20242025!$E$3:$E$1315, AG$1)</f>
        <v>77</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52</v>
      </c>
      <c r="C197" s="2">
        <f>SUMIFS(DataRegularSeason20242025!$AA$3:$AA$1315,DataRegularSeason20242025!$B$3:$B$1315, "&lt;=" &amp; $A197, DataRegularSeason20242025!$D$3:$D$1315, C$1)+SUMIFS(DataRegularSeason20242025!$AB$3:$AB$1315,DataRegularSeason20242025!$B$3:$B$1315, "&lt;=" &amp; $A197, DataRegularSeason20242025!$E$3:$E$1315, C$1)</f>
        <v>60</v>
      </c>
      <c r="D197" s="2">
        <f>SUMIFS(DataRegularSeason20242025!$AA$3:$AA$1315,DataRegularSeason20242025!$B$3:$B$1315, "&lt;=" &amp; $A197, DataRegularSeason20242025!$D$3:$D$1315, D$1)+SUMIFS(DataRegularSeason20242025!$AB$3:$AB$1315,DataRegularSeason20242025!$B$3:$B$1315, "&lt;=" &amp; $A197, DataRegularSeason20242025!$E$3:$E$1315, D$1)</f>
        <v>49</v>
      </c>
      <c r="E197" s="2">
        <f>SUMIFS(DataRegularSeason20242025!$AA$3:$AA$1315,DataRegularSeason20242025!$B$3:$B$1315, "&lt;=" &amp; $A197, DataRegularSeason20242025!$D$3:$D$1315, E$1)+SUMIFS(DataRegularSeason20242025!$AB$3:$AB$1315,DataRegularSeason20242025!$B$3:$B$1315, "&lt;=" &amp; $A197, DataRegularSeason20242025!$E$3:$E$1315, E$1)</f>
        <v>68</v>
      </c>
      <c r="F197" s="2">
        <f>SUMIFS(DataRegularSeason20242025!$AA$3:$AA$1315,DataRegularSeason20242025!$B$3:$B$1315, "&lt;=" &amp; $A197, DataRegularSeason20242025!$D$3:$D$1315, F$1)+SUMIFS(DataRegularSeason20242025!$AB$3:$AB$1315,DataRegularSeason20242025!$B$3:$B$1315, "&lt;=" &amp; $A197, DataRegularSeason20242025!$E$3:$E$1315, F$1)</f>
        <v>59</v>
      </c>
      <c r="G197" s="2">
        <f>SUMIFS(DataRegularSeason20242025!$AA$3:$AA$1315,DataRegularSeason20242025!$B$3:$B$1315, "&lt;=" &amp; $A197, DataRegularSeason20242025!$D$3:$D$1315, G$1)+SUMIFS(DataRegularSeason20242025!$AB$3:$AB$1315,DataRegularSeason20242025!$B$3:$B$1315, "&lt;=" &amp; $A197, DataRegularSeason20242025!$E$3:$E$1315, G$1)</f>
        <v>59</v>
      </c>
      <c r="H197" s="2">
        <f>SUMIFS(DataRegularSeason20242025!$AA$3:$AA$1315,DataRegularSeason20242025!$B$3:$B$1315, "&lt;=" &amp; $A197, DataRegularSeason20242025!$D$3:$D$1315, H$1)+SUMIFS(DataRegularSeason20242025!$AB$3:$AB$1315,DataRegularSeason20242025!$B$3:$B$1315, "&lt;=" &amp; $A197, DataRegularSeason20242025!$E$3:$E$1315, H$1)</f>
        <v>37</v>
      </c>
      <c r="I197" s="2">
        <f>SUMIFS(DataRegularSeason20242025!$AA$3:$AA$1315,DataRegularSeason20242025!$B$3:$B$1315, "&lt;=" &amp; $A197, DataRegularSeason20242025!$D$3:$D$1315, I$1)+SUMIFS(DataRegularSeason20242025!$AB$3:$AB$1315,DataRegularSeason20242025!$B$3:$B$1315, "&lt;=" &amp; $A197, DataRegularSeason20242025!$E$3:$E$1315, I$1)</f>
        <v>64</v>
      </c>
      <c r="J197" s="2">
        <f>SUMIFS(DataRegularSeason20242025!$AA$3:$AA$1315,DataRegularSeason20242025!$B$3:$B$1315, "&lt;=" &amp; $A197, DataRegularSeason20242025!$D$3:$D$1315, J$1)+SUMIFS(DataRegularSeason20242025!$AB$3:$AB$1315,DataRegularSeason20242025!$B$3:$B$1315, "&lt;=" &amp; $A197, DataRegularSeason20242025!$E$3:$E$1315, J$1)</f>
        <v>69</v>
      </c>
      <c r="K197" s="2">
        <f>SUMIFS(DataRegularSeason20242025!$AA$3:$AA$1315,DataRegularSeason20242025!$B$3:$B$1315, "&lt;=" &amp; $A197, DataRegularSeason20242025!$D$3:$D$1315, K$1)+SUMIFS(DataRegularSeason20242025!$AB$3:$AB$1315,DataRegularSeason20242025!$B$3:$B$1315, "&lt;=" &amp; $A197, DataRegularSeason20242025!$E$3:$E$1315, K$1)</f>
        <v>61</v>
      </c>
      <c r="L197" s="2">
        <f>SUMIFS(DataRegularSeason20242025!$AA$3:$AA$1315,DataRegularSeason20242025!$B$3:$B$1315, "&lt;=" &amp; $A197, DataRegularSeason20242025!$D$3:$D$1315, L$1)+SUMIFS(DataRegularSeason20242025!$AB$3:$AB$1315,DataRegularSeason20242025!$B$3:$B$1315, "&lt;=" &amp; $A197, DataRegularSeason20242025!$E$3:$E$1315, L$1)</f>
        <v>70</v>
      </c>
      <c r="M197" s="2">
        <f>SUMIFS(DataRegularSeason20242025!$AA$3:$AA$1315,DataRegularSeason20242025!$B$3:$B$1315, "&lt;=" &amp; $A197, DataRegularSeason20242025!$D$3:$D$1315, M$1)+SUMIFS(DataRegularSeason20242025!$AB$3:$AB$1315,DataRegularSeason20242025!$B$3:$B$1315, "&lt;=" &amp; $A197, DataRegularSeason20242025!$E$3:$E$1315, M$1)</f>
        <v>67</v>
      </c>
      <c r="N197" s="2">
        <f>SUMIFS(DataRegularSeason20242025!$AA$3:$AA$1315,DataRegularSeason20242025!$B$3:$B$1315, "&lt;=" &amp; $A197, DataRegularSeason20242025!$D$3:$D$1315, N$1)+SUMIFS(DataRegularSeason20242025!$AB$3:$AB$1315,DataRegularSeason20242025!$B$3:$B$1315, "&lt;=" &amp; $A197, DataRegularSeason20242025!$E$3:$E$1315, N$1)</f>
        <v>62</v>
      </c>
      <c r="O197" s="2">
        <f>SUMIFS(DataRegularSeason20242025!$AA$3:$AA$1315,DataRegularSeason20242025!$B$3:$B$1315, "&lt;=" &amp; $A197, DataRegularSeason20242025!$D$3:$D$1315, O$1)+SUMIFS(DataRegularSeason20242025!$AB$3:$AB$1315,DataRegularSeason20242025!$B$3:$B$1315, "&lt;=" &amp; $A197, DataRegularSeason20242025!$E$3:$E$1315, O$1)</f>
        <v>66</v>
      </c>
      <c r="P197" s="2">
        <f>SUMIFS(DataRegularSeason20242025!$AA$3:$AA$1315,DataRegularSeason20242025!$B$3:$B$1315, "&lt;=" &amp; $A197, DataRegularSeason20242025!$D$3:$D$1315, P$1)+SUMIFS(DataRegularSeason20242025!$AB$3:$AB$1315,DataRegularSeason20242025!$B$3:$B$1315, "&lt;=" &amp; $A197, DataRegularSeason20242025!$E$3:$E$1315, P$1)</f>
        <v>55</v>
      </c>
      <c r="Q197" s="2">
        <f>SUMIFS(DataRegularSeason20242025!$AA$3:$AA$1315,DataRegularSeason20242025!$B$3:$B$1315, "&lt;=" &amp; $A197, DataRegularSeason20242025!$D$3:$D$1315, Q$1)+SUMIFS(DataRegularSeason20242025!$AB$3:$AB$1315,DataRegularSeason20242025!$B$3:$B$1315, "&lt;=" &amp; $A197, DataRegularSeason20242025!$E$3:$E$1315, Q$1)</f>
        <v>66</v>
      </c>
      <c r="R197" s="2">
        <f>SUMIFS(DataRegularSeason20242025!$AA$3:$AA$1315,DataRegularSeason20242025!$B$3:$B$1315, "&lt;=" &amp; $A197, DataRegularSeason20242025!$D$3:$D$1315, R$1)+SUMIFS(DataRegularSeason20242025!$AB$3:$AB$1315,DataRegularSeason20242025!$B$3:$B$1315, "&lt;=" &amp; $A197, DataRegularSeason20242025!$E$3:$E$1315, R$1)</f>
        <v>43</v>
      </c>
      <c r="S197" s="2">
        <f>SUMIFS(DataRegularSeason20242025!$AA$3:$AA$1315,DataRegularSeason20242025!$B$3:$B$1315, "&lt;=" &amp; $A197, DataRegularSeason20242025!$D$3:$D$1315, S$1)+SUMIFS(DataRegularSeason20242025!$AB$3:$AB$1315,DataRegularSeason20242025!$B$3:$B$1315, "&lt;=" &amp; $A197, DataRegularSeason20242025!$E$3:$E$1315, S$1)</f>
        <v>57</v>
      </c>
      <c r="T197" s="2">
        <f>SUMIFS(DataRegularSeason20242025!$AA$3:$AA$1315,DataRegularSeason20242025!$B$3:$B$1315, "&lt;=" &amp; $A197, DataRegularSeason20242025!$D$3:$D$1315, T$1)+SUMIFS(DataRegularSeason20242025!$AB$3:$AB$1315,DataRegularSeason20242025!$B$3:$B$1315, "&lt;=" &amp; $A197, DataRegularSeason20242025!$E$3:$E$1315, T$1)</f>
        <v>54</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53</v>
      </c>
      <c r="W197" s="2">
        <f>SUMIFS(DataRegularSeason20242025!$AA$3:$AA$1315,DataRegularSeason20242025!$B$3:$B$1315, "&lt;=" &amp; $A197, DataRegularSeason20242025!$D$3:$D$1315, W$1)+SUMIFS(DataRegularSeason20242025!$AB$3:$AB$1315,DataRegularSeason20242025!$B$3:$B$1315, "&lt;=" &amp; $A197, DataRegularSeason20242025!$E$3:$E$1315, W$1)</f>
        <v>53</v>
      </c>
      <c r="X197" s="2">
        <f>SUMIFS(DataRegularSeason20242025!$AA$3:$AA$1315,DataRegularSeason20242025!$B$3:$B$1315, "&lt;=" &amp; $A197, DataRegularSeason20242025!$D$3:$D$1315, X$1)+SUMIFS(DataRegularSeason20242025!$AB$3:$AB$1315,DataRegularSeason20242025!$B$3:$B$1315, "&lt;=" &amp; $A197, DataRegularSeason20242025!$E$3:$E$1315, X$1)</f>
        <v>50</v>
      </c>
      <c r="Y197" s="2">
        <f>SUMIFS(DataRegularSeason20242025!$AA$3:$AA$1315,DataRegularSeason20242025!$B$3:$B$1315, "&lt;=" &amp; $A197, DataRegularSeason20242025!$D$3:$D$1315, Y$1)+SUMIFS(DataRegularSeason20242025!$AB$3:$AB$1315,DataRegularSeason20242025!$B$3:$B$1315, "&lt;=" &amp; $A197, DataRegularSeason20242025!$E$3:$E$1315, Y$1)</f>
        <v>36</v>
      </c>
      <c r="Z197" s="2">
        <f>SUMIFS(DataRegularSeason20242025!$AA$3:$AA$1315,DataRegularSeason20242025!$B$3:$B$1315, "&lt;=" &amp; $A197, DataRegularSeason20242025!$D$3:$D$1315, Z$1)+SUMIFS(DataRegularSeason20242025!$AB$3:$AB$1315,DataRegularSeason20242025!$B$3:$B$1315, "&lt;=" &amp; $A197, DataRegularSeason20242025!$E$3:$E$1315, Z$1)</f>
        <v>53</v>
      </c>
      <c r="AA197" s="2">
        <f>SUMIFS(DataRegularSeason20242025!$AA$3:$AA$1315,DataRegularSeason20242025!$B$3:$B$1315, "&lt;=" &amp; $A197, DataRegularSeason20242025!$D$3:$D$1315, AA$1)+SUMIFS(DataRegularSeason20242025!$AB$3:$AB$1315,DataRegularSeason20242025!$B$3:$B$1315, "&lt;=" &amp; $A197, DataRegularSeason20242025!$E$3:$E$1315, AA$1)</f>
        <v>60</v>
      </c>
      <c r="AB197" s="2">
        <f>SUMIFS(DataRegularSeason20242025!$AA$3:$AA$1315,DataRegularSeason20242025!$B$3:$B$1315, "&lt;=" &amp; $A197, DataRegularSeason20242025!$D$3:$D$1315, AB$1)+SUMIFS(DataRegularSeason20242025!$AB$3:$AB$1315,DataRegularSeason20242025!$B$3:$B$1315, "&lt;=" &amp; $A197, DataRegularSeason20242025!$E$3:$E$1315, AB$1)</f>
        <v>66</v>
      </c>
      <c r="AC197" s="2">
        <f>SUMIFS(DataRegularSeason20242025!$AA$3:$AA$1315,DataRegularSeason20242025!$B$3:$B$1315, "&lt;=" &amp; $A197, DataRegularSeason20242025!$D$3:$D$1315, AC$1)+SUMIFS(DataRegularSeason20242025!$AB$3:$AB$1315,DataRegularSeason20242025!$B$3:$B$1315, "&lt;=" &amp; $A197, DataRegularSeason20242025!$E$3:$E$1315, AC$1)</f>
        <v>53</v>
      </c>
      <c r="AD197" s="2">
        <f>SUMIFS(DataRegularSeason20242025!$AA$3:$AA$1315,DataRegularSeason20242025!$B$3:$B$1315, "&lt;=" &amp; $A197, DataRegularSeason20242025!$D$3:$D$1315, AD$1)+SUMIFS(DataRegularSeason20242025!$AB$3:$AB$1315,DataRegularSeason20242025!$B$3:$B$1315, "&lt;=" &amp; $A197, DataRegularSeason20242025!$E$3:$E$1315, AD$1)</f>
        <v>58</v>
      </c>
      <c r="AE197" s="2">
        <f>SUMIFS(DataRegularSeason20242025!$AA$3:$AA$1315,DataRegularSeason20242025!$B$3:$B$1315, "&lt;=" &amp; $A197, DataRegularSeason20242025!$D$3:$D$1315, AE$1)+SUMIFS(DataRegularSeason20242025!$AB$3:$AB$1315,DataRegularSeason20242025!$B$3:$B$1315, "&lt;=" &amp; $A197, DataRegularSeason20242025!$E$3:$E$1315, AE$1)</f>
        <v>68</v>
      </c>
      <c r="AF197" s="2">
        <f>SUMIFS(DataRegularSeason20242025!$AA$3:$AA$1315,DataRegularSeason20242025!$B$3:$B$1315, "&lt;=" &amp; $A197, DataRegularSeason20242025!$D$3:$D$1315, AF$1)+SUMIFS(DataRegularSeason20242025!$AB$3:$AB$1315,DataRegularSeason20242025!$B$3:$B$1315, "&lt;=" &amp; $A197, DataRegularSeason20242025!$E$3:$E$1315, AF$1)</f>
        <v>79</v>
      </c>
      <c r="AG197" s="2">
        <f>SUMIFS(DataRegularSeason20242025!$AA$3:$AA$1315,DataRegularSeason20242025!$B$3:$B$1315, "&lt;=" &amp; $A197, DataRegularSeason20242025!$D$3:$D$1315, AG$1)+SUMIFS(DataRegularSeason20242025!$AB$3:$AB$1315,DataRegularSeason20242025!$B$3:$B$1315, "&lt;=" &amp; $A197, DataRegularSeason20242025!$E$3:$E$1315, AG$1)</f>
        <v>77</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52</v>
      </c>
      <c r="C198" s="2">
        <f>SUMIFS(DataRegularSeason20242025!$AA$3:$AA$1315,DataRegularSeason20242025!$B$3:$B$1315, "&lt;=" &amp; $A198, DataRegularSeason20242025!$D$3:$D$1315, C$1)+SUMIFS(DataRegularSeason20242025!$AB$3:$AB$1315,DataRegularSeason20242025!$B$3:$B$1315, "&lt;=" &amp; $A198, DataRegularSeason20242025!$E$3:$E$1315, C$1)</f>
        <v>60</v>
      </c>
      <c r="D198" s="2">
        <f>SUMIFS(DataRegularSeason20242025!$AA$3:$AA$1315,DataRegularSeason20242025!$B$3:$B$1315, "&lt;=" &amp; $A198, DataRegularSeason20242025!$D$3:$D$1315, D$1)+SUMIFS(DataRegularSeason20242025!$AB$3:$AB$1315,DataRegularSeason20242025!$B$3:$B$1315, "&lt;=" &amp; $A198, DataRegularSeason20242025!$E$3:$E$1315, D$1)</f>
        <v>49</v>
      </c>
      <c r="E198" s="2">
        <f>SUMIFS(DataRegularSeason20242025!$AA$3:$AA$1315,DataRegularSeason20242025!$B$3:$B$1315, "&lt;=" &amp; $A198, DataRegularSeason20242025!$D$3:$D$1315, E$1)+SUMIFS(DataRegularSeason20242025!$AB$3:$AB$1315,DataRegularSeason20242025!$B$3:$B$1315, "&lt;=" &amp; $A198, DataRegularSeason20242025!$E$3:$E$1315, E$1)</f>
        <v>68</v>
      </c>
      <c r="F198" s="2">
        <f>SUMIFS(DataRegularSeason20242025!$AA$3:$AA$1315,DataRegularSeason20242025!$B$3:$B$1315, "&lt;=" &amp; $A198, DataRegularSeason20242025!$D$3:$D$1315, F$1)+SUMIFS(DataRegularSeason20242025!$AB$3:$AB$1315,DataRegularSeason20242025!$B$3:$B$1315, "&lt;=" &amp; $A198, DataRegularSeason20242025!$E$3:$E$1315, F$1)</f>
        <v>59</v>
      </c>
      <c r="G198" s="2">
        <f>SUMIFS(DataRegularSeason20242025!$AA$3:$AA$1315,DataRegularSeason20242025!$B$3:$B$1315, "&lt;=" &amp; $A198, DataRegularSeason20242025!$D$3:$D$1315, G$1)+SUMIFS(DataRegularSeason20242025!$AB$3:$AB$1315,DataRegularSeason20242025!$B$3:$B$1315, "&lt;=" &amp; $A198, DataRegularSeason20242025!$E$3:$E$1315, G$1)</f>
        <v>59</v>
      </c>
      <c r="H198" s="2">
        <f>SUMIFS(DataRegularSeason20242025!$AA$3:$AA$1315,DataRegularSeason20242025!$B$3:$B$1315, "&lt;=" &amp; $A198, DataRegularSeason20242025!$D$3:$D$1315, H$1)+SUMIFS(DataRegularSeason20242025!$AB$3:$AB$1315,DataRegularSeason20242025!$B$3:$B$1315, "&lt;=" &amp; $A198, DataRegularSeason20242025!$E$3:$E$1315, H$1)</f>
        <v>37</v>
      </c>
      <c r="I198" s="2">
        <f>SUMIFS(DataRegularSeason20242025!$AA$3:$AA$1315,DataRegularSeason20242025!$B$3:$B$1315, "&lt;=" &amp; $A198, DataRegularSeason20242025!$D$3:$D$1315, I$1)+SUMIFS(DataRegularSeason20242025!$AB$3:$AB$1315,DataRegularSeason20242025!$B$3:$B$1315, "&lt;=" &amp; $A198, DataRegularSeason20242025!$E$3:$E$1315, I$1)</f>
        <v>64</v>
      </c>
      <c r="J198" s="2">
        <f>SUMIFS(DataRegularSeason20242025!$AA$3:$AA$1315,DataRegularSeason20242025!$B$3:$B$1315, "&lt;=" &amp; $A198, DataRegularSeason20242025!$D$3:$D$1315, J$1)+SUMIFS(DataRegularSeason20242025!$AB$3:$AB$1315,DataRegularSeason20242025!$B$3:$B$1315, "&lt;=" &amp; $A198, DataRegularSeason20242025!$E$3:$E$1315, J$1)</f>
        <v>69</v>
      </c>
      <c r="K198" s="2">
        <f>SUMIFS(DataRegularSeason20242025!$AA$3:$AA$1315,DataRegularSeason20242025!$B$3:$B$1315, "&lt;=" &amp; $A198, DataRegularSeason20242025!$D$3:$D$1315, K$1)+SUMIFS(DataRegularSeason20242025!$AB$3:$AB$1315,DataRegularSeason20242025!$B$3:$B$1315, "&lt;=" &amp; $A198, DataRegularSeason20242025!$E$3:$E$1315, K$1)</f>
        <v>61</v>
      </c>
      <c r="L198" s="2">
        <f>SUMIFS(DataRegularSeason20242025!$AA$3:$AA$1315,DataRegularSeason20242025!$B$3:$B$1315, "&lt;=" &amp; $A198, DataRegularSeason20242025!$D$3:$D$1315, L$1)+SUMIFS(DataRegularSeason20242025!$AB$3:$AB$1315,DataRegularSeason20242025!$B$3:$B$1315, "&lt;=" &amp; $A198, DataRegularSeason20242025!$E$3:$E$1315, L$1)</f>
        <v>70</v>
      </c>
      <c r="M198" s="2">
        <f>SUMIFS(DataRegularSeason20242025!$AA$3:$AA$1315,DataRegularSeason20242025!$B$3:$B$1315, "&lt;=" &amp; $A198, DataRegularSeason20242025!$D$3:$D$1315, M$1)+SUMIFS(DataRegularSeason20242025!$AB$3:$AB$1315,DataRegularSeason20242025!$B$3:$B$1315, "&lt;=" &amp; $A198, DataRegularSeason20242025!$E$3:$E$1315, M$1)</f>
        <v>67</v>
      </c>
      <c r="N198" s="2">
        <f>SUMIFS(DataRegularSeason20242025!$AA$3:$AA$1315,DataRegularSeason20242025!$B$3:$B$1315, "&lt;=" &amp; $A198, DataRegularSeason20242025!$D$3:$D$1315, N$1)+SUMIFS(DataRegularSeason20242025!$AB$3:$AB$1315,DataRegularSeason20242025!$B$3:$B$1315, "&lt;=" &amp; $A198, DataRegularSeason20242025!$E$3:$E$1315, N$1)</f>
        <v>62</v>
      </c>
      <c r="O198" s="2">
        <f>SUMIFS(DataRegularSeason20242025!$AA$3:$AA$1315,DataRegularSeason20242025!$B$3:$B$1315, "&lt;=" &amp; $A198, DataRegularSeason20242025!$D$3:$D$1315, O$1)+SUMIFS(DataRegularSeason20242025!$AB$3:$AB$1315,DataRegularSeason20242025!$B$3:$B$1315, "&lt;=" &amp; $A198, DataRegularSeason20242025!$E$3:$E$1315, O$1)</f>
        <v>66</v>
      </c>
      <c r="P198" s="2">
        <f>SUMIFS(DataRegularSeason20242025!$AA$3:$AA$1315,DataRegularSeason20242025!$B$3:$B$1315, "&lt;=" &amp; $A198, DataRegularSeason20242025!$D$3:$D$1315, P$1)+SUMIFS(DataRegularSeason20242025!$AB$3:$AB$1315,DataRegularSeason20242025!$B$3:$B$1315, "&lt;=" &amp; $A198, DataRegularSeason20242025!$E$3:$E$1315, P$1)</f>
        <v>55</v>
      </c>
      <c r="Q198" s="2">
        <f>SUMIFS(DataRegularSeason20242025!$AA$3:$AA$1315,DataRegularSeason20242025!$B$3:$B$1315, "&lt;=" &amp; $A198, DataRegularSeason20242025!$D$3:$D$1315, Q$1)+SUMIFS(DataRegularSeason20242025!$AB$3:$AB$1315,DataRegularSeason20242025!$B$3:$B$1315, "&lt;=" &amp; $A198, DataRegularSeason20242025!$E$3:$E$1315, Q$1)</f>
        <v>66</v>
      </c>
      <c r="R198" s="2">
        <f>SUMIFS(DataRegularSeason20242025!$AA$3:$AA$1315,DataRegularSeason20242025!$B$3:$B$1315, "&lt;=" &amp; $A198, DataRegularSeason20242025!$D$3:$D$1315, R$1)+SUMIFS(DataRegularSeason20242025!$AB$3:$AB$1315,DataRegularSeason20242025!$B$3:$B$1315, "&lt;=" &amp; $A198, DataRegularSeason20242025!$E$3:$E$1315, R$1)</f>
        <v>43</v>
      </c>
      <c r="S198" s="2">
        <f>SUMIFS(DataRegularSeason20242025!$AA$3:$AA$1315,DataRegularSeason20242025!$B$3:$B$1315, "&lt;=" &amp; $A198, DataRegularSeason20242025!$D$3:$D$1315, S$1)+SUMIFS(DataRegularSeason20242025!$AB$3:$AB$1315,DataRegularSeason20242025!$B$3:$B$1315, "&lt;=" &amp; $A198, DataRegularSeason20242025!$E$3:$E$1315, S$1)</f>
        <v>57</v>
      </c>
      <c r="T198" s="2">
        <f>SUMIFS(DataRegularSeason20242025!$AA$3:$AA$1315,DataRegularSeason20242025!$B$3:$B$1315, "&lt;=" &amp; $A198, DataRegularSeason20242025!$D$3:$D$1315, T$1)+SUMIFS(DataRegularSeason20242025!$AB$3:$AB$1315,DataRegularSeason20242025!$B$3:$B$1315, "&lt;=" &amp; $A198, DataRegularSeason20242025!$E$3:$E$1315, T$1)</f>
        <v>54</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53</v>
      </c>
      <c r="W198" s="2">
        <f>SUMIFS(DataRegularSeason20242025!$AA$3:$AA$1315,DataRegularSeason20242025!$B$3:$B$1315, "&lt;=" &amp; $A198, DataRegularSeason20242025!$D$3:$D$1315, W$1)+SUMIFS(DataRegularSeason20242025!$AB$3:$AB$1315,DataRegularSeason20242025!$B$3:$B$1315, "&lt;=" &amp; $A198, DataRegularSeason20242025!$E$3:$E$1315, W$1)</f>
        <v>53</v>
      </c>
      <c r="X198" s="2">
        <f>SUMIFS(DataRegularSeason20242025!$AA$3:$AA$1315,DataRegularSeason20242025!$B$3:$B$1315, "&lt;=" &amp; $A198, DataRegularSeason20242025!$D$3:$D$1315, X$1)+SUMIFS(DataRegularSeason20242025!$AB$3:$AB$1315,DataRegularSeason20242025!$B$3:$B$1315, "&lt;=" &amp; $A198, DataRegularSeason20242025!$E$3:$E$1315, X$1)</f>
        <v>50</v>
      </c>
      <c r="Y198" s="2">
        <f>SUMIFS(DataRegularSeason20242025!$AA$3:$AA$1315,DataRegularSeason20242025!$B$3:$B$1315, "&lt;=" &amp; $A198, DataRegularSeason20242025!$D$3:$D$1315, Y$1)+SUMIFS(DataRegularSeason20242025!$AB$3:$AB$1315,DataRegularSeason20242025!$B$3:$B$1315, "&lt;=" &amp; $A198, DataRegularSeason20242025!$E$3:$E$1315, Y$1)</f>
        <v>36</v>
      </c>
      <c r="Z198" s="2">
        <f>SUMIFS(DataRegularSeason20242025!$AA$3:$AA$1315,DataRegularSeason20242025!$B$3:$B$1315, "&lt;=" &amp; $A198, DataRegularSeason20242025!$D$3:$D$1315, Z$1)+SUMIFS(DataRegularSeason20242025!$AB$3:$AB$1315,DataRegularSeason20242025!$B$3:$B$1315, "&lt;=" &amp; $A198, DataRegularSeason20242025!$E$3:$E$1315, Z$1)</f>
        <v>53</v>
      </c>
      <c r="AA198" s="2">
        <f>SUMIFS(DataRegularSeason20242025!$AA$3:$AA$1315,DataRegularSeason20242025!$B$3:$B$1315, "&lt;=" &amp; $A198, DataRegularSeason20242025!$D$3:$D$1315, AA$1)+SUMIFS(DataRegularSeason20242025!$AB$3:$AB$1315,DataRegularSeason20242025!$B$3:$B$1315, "&lt;=" &amp; $A198, DataRegularSeason20242025!$E$3:$E$1315, AA$1)</f>
        <v>60</v>
      </c>
      <c r="AB198" s="2">
        <f>SUMIFS(DataRegularSeason20242025!$AA$3:$AA$1315,DataRegularSeason20242025!$B$3:$B$1315, "&lt;=" &amp; $A198, DataRegularSeason20242025!$D$3:$D$1315, AB$1)+SUMIFS(DataRegularSeason20242025!$AB$3:$AB$1315,DataRegularSeason20242025!$B$3:$B$1315, "&lt;=" &amp; $A198, DataRegularSeason20242025!$E$3:$E$1315, AB$1)</f>
        <v>66</v>
      </c>
      <c r="AC198" s="2">
        <f>SUMIFS(DataRegularSeason20242025!$AA$3:$AA$1315,DataRegularSeason20242025!$B$3:$B$1315, "&lt;=" &amp; $A198, DataRegularSeason20242025!$D$3:$D$1315, AC$1)+SUMIFS(DataRegularSeason20242025!$AB$3:$AB$1315,DataRegularSeason20242025!$B$3:$B$1315, "&lt;=" &amp; $A198, DataRegularSeason20242025!$E$3:$E$1315, AC$1)</f>
        <v>53</v>
      </c>
      <c r="AD198" s="2">
        <f>SUMIFS(DataRegularSeason20242025!$AA$3:$AA$1315,DataRegularSeason20242025!$B$3:$B$1315, "&lt;=" &amp; $A198, DataRegularSeason20242025!$D$3:$D$1315, AD$1)+SUMIFS(DataRegularSeason20242025!$AB$3:$AB$1315,DataRegularSeason20242025!$B$3:$B$1315, "&lt;=" &amp; $A198, DataRegularSeason20242025!$E$3:$E$1315, AD$1)</f>
        <v>58</v>
      </c>
      <c r="AE198" s="2">
        <f>SUMIFS(DataRegularSeason20242025!$AA$3:$AA$1315,DataRegularSeason20242025!$B$3:$B$1315, "&lt;=" &amp; $A198, DataRegularSeason20242025!$D$3:$D$1315, AE$1)+SUMIFS(DataRegularSeason20242025!$AB$3:$AB$1315,DataRegularSeason20242025!$B$3:$B$1315, "&lt;=" &amp; $A198, DataRegularSeason20242025!$E$3:$E$1315, AE$1)</f>
        <v>68</v>
      </c>
      <c r="AF198" s="2">
        <f>SUMIFS(DataRegularSeason20242025!$AA$3:$AA$1315,DataRegularSeason20242025!$B$3:$B$1315, "&lt;=" &amp; $A198, DataRegularSeason20242025!$D$3:$D$1315, AF$1)+SUMIFS(DataRegularSeason20242025!$AB$3:$AB$1315,DataRegularSeason20242025!$B$3:$B$1315, "&lt;=" &amp; $A198, DataRegularSeason20242025!$E$3:$E$1315, AF$1)</f>
        <v>79</v>
      </c>
      <c r="AG198" s="2">
        <f>SUMIFS(DataRegularSeason20242025!$AA$3:$AA$1315,DataRegularSeason20242025!$B$3:$B$1315, "&lt;=" &amp; $A198, DataRegularSeason20242025!$D$3:$D$1315, AG$1)+SUMIFS(DataRegularSeason20242025!$AB$3:$AB$1315,DataRegularSeason20242025!$B$3:$B$1315, "&lt;=" &amp; $A198, DataRegularSeason20242025!$E$3:$E$1315, AG$1)</f>
        <v>77</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52</v>
      </c>
      <c r="C199" s="2">
        <f>SUMIFS(DataRegularSeason20242025!$AA$3:$AA$1315,DataRegularSeason20242025!$B$3:$B$1315, "&lt;=" &amp; $A199, DataRegularSeason20242025!$D$3:$D$1315, C$1)+SUMIFS(DataRegularSeason20242025!$AB$3:$AB$1315,DataRegularSeason20242025!$B$3:$B$1315, "&lt;=" &amp; $A199, DataRegularSeason20242025!$E$3:$E$1315, C$1)</f>
        <v>60</v>
      </c>
      <c r="D199" s="2">
        <f>SUMIFS(DataRegularSeason20242025!$AA$3:$AA$1315,DataRegularSeason20242025!$B$3:$B$1315, "&lt;=" &amp; $A199, DataRegularSeason20242025!$D$3:$D$1315, D$1)+SUMIFS(DataRegularSeason20242025!$AB$3:$AB$1315,DataRegularSeason20242025!$B$3:$B$1315, "&lt;=" &amp; $A199, DataRegularSeason20242025!$E$3:$E$1315, D$1)</f>
        <v>49</v>
      </c>
      <c r="E199" s="2">
        <f>SUMIFS(DataRegularSeason20242025!$AA$3:$AA$1315,DataRegularSeason20242025!$B$3:$B$1315, "&lt;=" &amp; $A199, DataRegularSeason20242025!$D$3:$D$1315, E$1)+SUMIFS(DataRegularSeason20242025!$AB$3:$AB$1315,DataRegularSeason20242025!$B$3:$B$1315, "&lt;=" &amp; $A199, DataRegularSeason20242025!$E$3:$E$1315, E$1)</f>
        <v>68</v>
      </c>
      <c r="F199" s="2">
        <f>SUMIFS(DataRegularSeason20242025!$AA$3:$AA$1315,DataRegularSeason20242025!$B$3:$B$1315, "&lt;=" &amp; $A199, DataRegularSeason20242025!$D$3:$D$1315, F$1)+SUMIFS(DataRegularSeason20242025!$AB$3:$AB$1315,DataRegularSeason20242025!$B$3:$B$1315, "&lt;=" &amp; $A199, DataRegularSeason20242025!$E$3:$E$1315, F$1)</f>
        <v>59</v>
      </c>
      <c r="G199" s="2">
        <f>SUMIFS(DataRegularSeason20242025!$AA$3:$AA$1315,DataRegularSeason20242025!$B$3:$B$1315, "&lt;=" &amp; $A199, DataRegularSeason20242025!$D$3:$D$1315, G$1)+SUMIFS(DataRegularSeason20242025!$AB$3:$AB$1315,DataRegularSeason20242025!$B$3:$B$1315, "&lt;=" &amp; $A199, DataRegularSeason20242025!$E$3:$E$1315, G$1)</f>
        <v>59</v>
      </c>
      <c r="H199" s="2">
        <f>SUMIFS(DataRegularSeason20242025!$AA$3:$AA$1315,DataRegularSeason20242025!$B$3:$B$1315, "&lt;=" &amp; $A199, DataRegularSeason20242025!$D$3:$D$1315, H$1)+SUMIFS(DataRegularSeason20242025!$AB$3:$AB$1315,DataRegularSeason20242025!$B$3:$B$1315, "&lt;=" &amp; $A199, DataRegularSeason20242025!$E$3:$E$1315, H$1)</f>
        <v>37</v>
      </c>
      <c r="I199" s="2">
        <f>SUMIFS(DataRegularSeason20242025!$AA$3:$AA$1315,DataRegularSeason20242025!$B$3:$B$1315, "&lt;=" &amp; $A199, DataRegularSeason20242025!$D$3:$D$1315, I$1)+SUMIFS(DataRegularSeason20242025!$AB$3:$AB$1315,DataRegularSeason20242025!$B$3:$B$1315, "&lt;=" &amp; $A199, DataRegularSeason20242025!$E$3:$E$1315, I$1)</f>
        <v>64</v>
      </c>
      <c r="J199" s="2">
        <f>SUMIFS(DataRegularSeason20242025!$AA$3:$AA$1315,DataRegularSeason20242025!$B$3:$B$1315, "&lt;=" &amp; $A199, DataRegularSeason20242025!$D$3:$D$1315, J$1)+SUMIFS(DataRegularSeason20242025!$AB$3:$AB$1315,DataRegularSeason20242025!$B$3:$B$1315, "&lt;=" &amp; $A199, DataRegularSeason20242025!$E$3:$E$1315, J$1)</f>
        <v>69</v>
      </c>
      <c r="K199" s="2">
        <f>SUMIFS(DataRegularSeason20242025!$AA$3:$AA$1315,DataRegularSeason20242025!$B$3:$B$1315, "&lt;=" &amp; $A199, DataRegularSeason20242025!$D$3:$D$1315, K$1)+SUMIFS(DataRegularSeason20242025!$AB$3:$AB$1315,DataRegularSeason20242025!$B$3:$B$1315, "&lt;=" &amp; $A199, DataRegularSeason20242025!$E$3:$E$1315, K$1)</f>
        <v>61</v>
      </c>
      <c r="L199" s="2">
        <f>SUMIFS(DataRegularSeason20242025!$AA$3:$AA$1315,DataRegularSeason20242025!$B$3:$B$1315, "&lt;=" &amp; $A199, DataRegularSeason20242025!$D$3:$D$1315, L$1)+SUMIFS(DataRegularSeason20242025!$AB$3:$AB$1315,DataRegularSeason20242025!$B$3:$B$1315, "&lt;=" &amp; $A199, DataRegularSeason20242025!$E$3:$E$1315, L$1)</f>
        <v>70</v>
      </c>
      <c r="M199" s="2">
        <f>SUMIFS(DataRegularSeason20242025!$AA$3:$AA$1315,DataRegularSeason20242025!$B$3:$B$1315, "&lt;=" &amp; $A199, DataRegularSeason20242025!$D$3:$D$1315, M$1)+SUMIFS(DataRegularSeason20242025!$AB$3:$AB$1315,DataRegularSeason20242025!$B$3:$B$1315, "&lt;=" &amp; $A199, DataRegularSeason20242025!$E$3:$E$1315, M$1)</f>
        <v>67</v>
      </c>
      <c r="N199" s="2">
        <f>SUMIFS(DataRegularSeason20242025!$AA$3:$AA$1315,DataRegularSeason20242025!$B$3:$B$1315, "&lt;=" &amp; $A199, DataRegularSeason20242025!$D$3:$D$1315, N$1)+SUMIFS(DataRegularSeason20242025!$AB$3:$AB$1315,DataRegularSeason20242025!$B$3:$B$1315, "&lt;=" &amp; $A199, DataRegularSeason20242025!$E$3:$E$1315, N$1)</f>
        <v>62</v>
      </c>
      <c r="O199" s="2">
        <f>SUMIFS(DataRegularSeason20242025!$AA$3:$AA$1315,DataRegularSeason20242025!$B$3:$B$1315, "&lt;=" &amp; $A199, DataRegularSeason20242025!$D$3:$D$1315, O$1)+SUMIFS(DataRegularSeason20242025!$AB$3:$AB$1315,DataRegularSeason20242025!$B$3:$B$1315, "&lt;=" &amp; $A199, DataRegularSeason20242025!$E$3:$E$1315, O$1)</f>
        <v>66</v>
      </c>
      <c r="P199" s="2">
        <f>SUMIFS(DataRegularSeason20242025!$AA$3:$AA$1315,DataRegularSeason20242025!$B$3:$B$1315, "&lt;=" &amp; $A199, DataRegularSeason20242025!$D$3:$D$1315, P$1)+SUMIFS(DataRegularSeason20242025!$AB$3:$AB$1315,DataRegularSeason20242025!$B$3:$B$1315, "&lt;=" &amp; $A199, DataRegularSeason20242025!$E$3:$E$1315, P$1)</f>
        <v>55</v>
      </c>
      <c r="Q199" s="2">
        <f>SUMIFS(DataRegularSeason20242025!$AA$3:$AA$1315,DataRegularSeason20242025!$B$3:$B$1315, "&lt;=" &amp; $A199, DataRegularSeason20242025!$D$3:$D$1315, Q$1)+SUMIFS(DataRegularSeason20242025!$AB$3:$AB$1315,DataRegularSeason20242025!$B$3:$B$1315, "&lt;=" &amp; $A199, DataRegularSeason20242025!$E$3:$E$1315, Q$1)</f>
        <v>66</v>
      </c>
      <c r="R199" s="2">
        <f>SUMIFS(DataRegularSeason20242025!$AA$3:$AA$1315,DataRegularSeason20242025!$B$3:$B$1315, "&lt;=" &amp; $A199, DataRegularSeason20242025!$D$3:$D$1315, R$1)+SUMIFS(DataRegularSeason20242025!$AB$3:$AB$1315,DataRegularSeason20242025!$B$3:$B$1315, "&lt;=" &amp; $A199, DataRegularSeason20242025!$E$3:$E$1315, R$1)</f>
        <v>43</v>
      </c>
      <c r="S199" s="2">
        <f>SUMIFS(DataRegularSeason20242025!$AA$3:$AA$1315,DataRegularSeason20242025!$B$3:$B$1315, "&lt;=" &amp; $A199, DataRegularSeason20242025!$D$3:$D$1315, S$1)+SUMIFS(DataRegularSeason20242025!$AB$3:$AB$1315,DataRegularSeason20242025!$B$3:$B$1315, "&lt;=" &amp; $A199, DataRegularSeason20242025!$E$3:$E$1315, S$1)</f>
        <v>57</v>
      </c>
      <c r="T199" s="2">
        <f>SUMIFS(DataRegularSeason20242025!$AA$3:$AA$1315,DataRegularSeason20242025!$B$3:$B$1315, "&lt;=" &amp; $A199, DataRegularSeason20242025!$D$3:$D$1315, T$1)+SUMIFS(DataRegularSeason20242025!$AB$3:$AB$1315,DataRegularSeason20242025!$B$3:$B$1315, "&lt;=" &amp; $A199, DataRegularSeason20242025!$E$3:$E$1315, T$1)</f>
        <v>54</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53</v>
      </c>
      <c r="W199" s="2">
        <f>SUMIFS(DataRegularSeason20242025!$AA$3:$AA$1315,DataRegularSeason20242025!$B$3:$B$1315, "&lt;=" &amp; $A199, DataRegularSeason20242025!$D$3:$D$1315, W$1)+SUMIFS(DataRegularSeason20242025!$AB$3:$AB$1315,DataRegularSeason20242025!$B$3:$B$1315, "&lt;=" &amp; $A199, DataRegularSeason20242025!$E$3:$E$1315, W$1)</f>
        <v>53</v>
      </c>
      <c r="X199" s="2">
        <f>SUMIFS(DataRegularSeason20242025!$AA$3:$AA$1315,DataRegularSeason20242025!$B$3:$B$1315, "&lt;=" &amp; $A199, DataRegularSeason20242025!$D$3:$D$1315, X$1)+SUMIFS(DataRegularSeason20242025!$AB$3:$AB$1315,DataRegularSeason20242025!$B$3:$B$1315, "&lt;=" &amp; $A199, DataRegularSeason20242025!$E$3:$E$1315, X$1)</f>
        <v>50</v>
      </c>
      <c r="Y199" s="2">
        <f>SUMIFS(DataRegularSeason20242025!$AA$3:$AA$1315,DataRegularSeason20242025!$B$3:$B$1315, "&lt;=" &amp; $A199, DataRegularSeason20242025!$D$3:$D$1315, Y$1)+SUMIFS(DataRegularSeason20242025!$AB$3:$AB$1315,DataRegularSeason20242025!$B$3:$B$1315, "&lt;=" &amp; $A199, DataRegularSeason20242025!$E$3:$E$1315, Y$1)</f>
        <v>36</v>
      </c>
      <c r="Z199" s="2">
        <f>SUMIFS(DataRegularSeason20242025!$AA$3:$AA$1315,DataRegularSeason20242025!$B$3:$B$1315, "&lt;=" &amp; $A199, DataRegularSeason20242025!$D$3:$D$1315, Z$1)+SUMIFS(DataRegularSeason20242025!$AB$3:$AB$1315,DataRegularSeason20242025!$B$3:$B$1315, "&lt;=" &amp; $A199, DataRegularSeason20242025!$E$3:$E$1315, Z$1)</f>
        <v>53</v>
      </c>
      <c r="AA199" s="2">
        <f>SUMIFS(DataRegularSeason20242025!$AA$3:$AA$1315,DataRegularSeason20242025!$B$3:$B$1315, "&lt;=" &amp; $A199, DataRegularSeason20242025!$D$3:$D$1315, AA$1)+SUMIFS(DataRegularSeason20242025!$AB$3:$AB$1315,DataRegularSeason20242025!$B$3:$B$1315, "&lt;=" &amp; $A199, DataRegularSeason20242025!$E$3:$E$1315, AA$1)</f>
        <v>60</v>
      </c>
      <c r="AB199" s="2">
        <f>SUMIFS(DataRegularSeason20242025!$AA$3:$AA$1315,DataRegularSeason20242025!$B$3:$B$1315, "&lt;=" &amp; $A199, DataRegularSeason20242025!$D$3:$D$1315, AB$1)+SUMIFS(DataRegularSeason20242025!$AB$3:$AB$1315,DataRegularSeason20242025!$B$3:$B$1315, "&lt;=" &amp; $A199, DataRegularSeason20242025!$E$3:$E$1315, AB$1)</f>
        <v>66</v>
      </c>
      <c r="AC199" s="2">
        <f>SUMIFS(DataRegularSeason20242025!$AA$3:$AA$1315,DataRegularSeason20242025!$B$3:$B$1315, "&lt;=" &amp; $A199, DataRegularSeason20242025!$D$3:$D$1315, AC$1)+SUMIFS(DataRegularSeason20242025!$AB$3:$AB$1315,DataRegularSeason20242025!$B$3:$B$1315, "&lt;=" &amp; $A199, DataRegularSeason20242025!$E$3:$E$1315, AC$1)</f>
        <v>53</v>
      </c>
      <c r="AD199" s="2">
        <f>SUMIFS(DataRegularSeason20242025!$AA$3:$AA$1315,DataRegularSeason20242025!$B$3:$B$1315, "&lt;=" &amp; $A199, DataRegularSeason20242025!$D$3:$D$1315, AD$1)+SUMIFS(DataRegularSeason20242025!$AB$3:$AB$1315,DataRegularSeason20242025!$B$3:$B$1315, "&lt;=" &amp; $A199, DataRegularSeason20242025!$E$3:$E$1315, AD$1)</f>
        <v>58</v>
      </c>
      <c r="AE199" s="2">
        <f>SUMIFS(DataRegularSeason20242025!$AA$3:$AA$1315,DataRegularSeason20242025!$B$3:$B$1315, "&lt;=" &amp; $A199, DataRegularSeason20242025!$D$3:$D$1315, AE$1)+SUMIFS(DataRegularSeason20242025!$AB$3:$AB$1315,DataRegularSeason20242025!$B$3:$B$1315, "&lt;=" &amp; $A199, DataRegularSeason20242025!$E$3:$E$1315, AE$1)</f>
        <v>68</v>
      </c>
      <c r="AF199" s="2">
        <f>SUMIFS(DataRegularSeason20242025!$AA$3:$AA$1315,DataRegularSeason20242025!$B$3:$B$1315, "&lt;=" &amp; $A199, DataRegularSeason20242025!$D$3:$D$1315, AF$1)+SUMIFS(DataRegularSeason20242025!$AB$3:$AB$1315,DataRegularSeason20242025!$B$3:$B$1315, "&lt;=" &amp; $A199, DataRegularSeason20242025!$E$3:$E$1315, AF$1)</f>
        <v>79</v>
      </c>
      <c r="AG199" s="2">
        <f>SUMIFS(DataRegularSeason20242025!$AA$3:$AA$1315,DataRegularSeason20242025!$B$3:$B$1315, "&lt;=" &amp; $A199, DataRegularSeason20242025!$D$3:$D$1315, AG$1)+SUMIFS(DataRegularSeason20242025!$AB$3:$AB$1315,DataRegularSeason20242025!$B$3:$B$1315, "&lt;=" &amp; $A199, DataRegularSeason20242025!$E$3:$E$1315, AG$1)</f>
        <v>77</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52</v>
      </c>
      <c r="C200" s="2">
        <f>SUMIFS(DataRegularSeason20242025!$AA$3:$AA$1315,DataRegularSeason20242025!$B$3:$B$1315, "&lt;=" &amp; $A200, DataRegularSeason20242025!$D$3:$D$1315, C$1)+SUMIFS(DataRegularSeason20242025!$AB$3:$AB$1315,DataRegularSeason20242025!$B$3:$B$1315, "&lt;=" &amp; $A200, DataRegularSeason20242025!$E$3:$E$1315, C$1)</f>
        <v>60</v>
      </c>
      <c r="D200" s="2">
        <f>SUMIFS(DataRegularSeason20242025!$AA$3:$AA$1315,DataRegularSeason20242025!$B$3:$B$1315, "&lt;=" &amp; $A200, DataRegularSeason20242025!$D$3:$D$1315, D$1)+SUMIFS(DataRegularSeason20242025!$AB$3:$AB$1315,DataRegularSeason20242025!$B$3:$B$1315, "&lt;=" &amp; $A200, DataRegularSeason20242025!$E$3:$E$1315, D$1)</f>
        <v>49</v>
      </c>
      <c r="E200" s="2">
        <f>SUMIFS(DataRegularSeason20242025!$AA$3:$AA$1315,DataRegularSeason20242025!$B$3:$B$1315, "&lt;=" &amp; $A200, DataRegularSeason20242025!$D$3:$D$1315, E$1)+SUMIFS(DataRegularSeason20242025!$AB$3:$AB$1315,DataRegularSeason20242025!$B$3:$B$1315, "&lt;=" &amp; $A200, DataRegularSeason20242025!$E$3:$E$1315, E$1)</f>
        <v>68</v>
      </c>
      <c r="F200" s="2">
        <f>SUMIFS(DataRegularSeason20242025!$AA$3:$AA$1315,DataRegularSeason20242025!$B$3:$B$1315, "&lt;=" &amp; $A200, DataRegularSeason20242025!$D$3:$D$1315, F$1)+SUMIFS(DataRegularSeason20242025!$AB$3:$AB$1315,DataRegularSeason20242025!$B$3:$B$1315, "&lt;=" &amp; $A200, DataRegularSeason20242025!$E$3:$E$1315, F$1)</f>
        <v>59</v>
      </c>
      <c r="G200" s="2">
        <f>SUMIFS(DataRegularSeason20242025!$AA$3:$AA$1315,DataRegularSeason20242025!$B$3:$B$1315, "&lt;=" &amp; $A200, DataRegularSeason20242025!$D$3:$D$1315, G$1)+SUMIFS(DataRegularSeason20242025!$AB$3:$AB$1315,DataRegularSeason20242025!$B$3:$B$1315, "&lt;=" &amp; $A200, DataRegularSeason20242025!$E$3:$E$1315, G$1)</f>
        <v>59</v>
      </c>
      <c r="H200" s="2">
        <f>SUMIFS(DataRegularSeason20242025!$AA$3:$AA$1315,DataRegularSeason20242025!$B$3:$B$1315, "&lt;=" &amp; $A200, DataRegularSeason20242025!$D$3:$D$1315, H$1)+SUMIFS(DataRegularSeason20242025!$AB$3:$AB$1315,DataRegularSeason20242025!$B$3:$B$1315, "&lt;=" &amp; $A200, DataRegularSeason20242025!$E$3:$E$1315, H$1)</f>
        <v>37</v>
      </c>
      <c r="I200" s="2">
        <f>SUMIFS(DataRegularSeason20242025!$AA$3:$AA$1315,DataRegularSeason20242025!$B$3:$B$1315, "&lt;=" &amp; $A200, DataRegularSeason20242025!$D$3:$D$1315, I$1)+SUMIFS(DataRegularSeason20242025!$AB$3:$AB$1315,DataRegularSeason20242025!$B$3:$B$1315, "&lt;=" &amp; $A200, DataRegularSeason20242025!$E$3:$E$1315, I$1)</f>
        <v>64</v>
      </c>
      <c r="J200" s="2">
        <f>SUMIFS(DataRegularSeason20242025!$AA$3:$AA$1315,DataRegularSeason20242025!$B$3:$B$1315, "&lt;=" &amp; $A200, DataRegularSeason20242025!$D$3:$D$1315, J$1)+SUMIFS(DataRegularSeason20242025!$AB$3:$AB$1315,DataRegularSeason20242025!$B$3:$B$1315, "&lt;=" &amp; $A200, DataRegularSeason20242025!$E$3:$E$1315, J$1)</f>
        <v>69</v>
      </c>
      <c r="K200" s="2">
        <f>SUMIFS(DataRegularSeason20242025!$AA$3:$AA$1315,DataRegularSeason20242025!$B$3:$B$1315, "&lt;=" &amp; $A200, DataRegularSeason20242025!$D$3:$D$1315, K$1)+SUMIFS(DataRegularSeason20242025!$AB$3:$AB$1315,DataRegularSeason20242025!$B$3:$B$1315, "&lt;=" &amp; $A200, DataRegularSeason20242025!$E$3:$E$1315, K$1)</f>
        <v>61</v>
      </c>
      <c r="L200" s="2">
        <f>SUMIFS(DataRegularSeason20242025!$AA$3:$AA$1315,DataRegularSeason20242025!$B$3:$B$1315, "&lt;=" &amp; $A200, DataRegularSeason20242025!$D$3:$D$1315, L$1)+SUMIFS(DataRegularSeason20242025!$AB$3:$AB$1315,DataRegularSeason20242025!$B$3:$B$1315, "&lt;=" &amp; $A200, DataRegularSeason20242025!$E$3:$E$1315, L$1)</f>
        <v>70</v>
      </c>
      <c r="M200" s="2">
        <f>SUMIFS(DataRegularSeason20242025!$AA$3:$AA$1315,DataRegularSeason20242025!$B$3:$B$1315, "&lt;=" &amp; $A200, DataRegularSeason20242025!$D$3:$D$1315, M$1)+SUMIFS(DataRegularSeason20242025!$AB$3:$AB$1315,DataRegularSeason20242025!$B$3:$B$1315, "&lt;=" &amp; $A200, DataRegularSeason20242025!$E$3:$E$1315, M$1)</f>
        <v>67</v>
      </c>
      <c r="N200" s="2">
        <f>SUMIFS(DataRegularSeason20242025!$AA$3:$AA$1315,DataRegularSeason20242025!$B$3:$B$1315, "&lt;=" &amp; $A200, DataRegularSeason20242025!$D$3:$D$1315, N$1)+SUMIFS(DataRegularSeason20242025!$AB$3:$AB$1315,DataRegularSeason20242025!$B$3:$B$1315, "&lt;=" &amp; $A200, DataRegularSeason20242025!$E$3:$E$1315, N$1)</f>
        <v>62</v>
      </c>
      <c r="O200" s="2">
        <f>SUMIFS(DataRegularSeason20242025!$AA$3:$AA$1315,DataRegularSeason20242025!$B$3:$B$1315, "&lt;=" &amp; $A200, DataRegularSeason20242025!$D$3:$D$1315, O$1)+SUMIFS(DataRegularSeason20242025!$AB$3:$AB$1315,DataRegularSeason20242025!$B$3:$B$1315, "&lt;=" &amp; $A200, DataRegularSeason20242025!$E$3:$E$1315, O$1)</f>
        <v>66</v>
      </c>
      <c r="P200" s="2">
        <f>SUMIFS(DataRegularSeason20242025!$AA$3:$AA$1315,DataRegularSeason20242025!$B$3:$B$1315, "&lt;=" &amp; $A200, DataRegularSeason20242025!$D$3:$D$1315, P$1)+SUMIFS(DataRegularSeason20242025!$AB$3:$AB$1315,DataRegularSeason20242025!$B$3:$B$1315, "&lt;=" &amp; $A200, DataRegularSeason20242025!$E$3:$E$1315, P$1)</f>
        <v>55</v>
      </c>
      <c r="Q200" s="2">
        <f>SUMIFS(DataRegularSeason20242025!$AA$3:$AA$1315,DataRegularSeason20242025!$B$3:$B$1315, "&lt;=" &amp; $A200, DataRegularSeason20242025!$D$3:$D$1315, Q$1)+SUMIFS(DataRegularSeason20242025!$AB$3:$AB$1315,DataRegularSeason20242025!$B$3:$B$1315, "&lt;=" &amp; $A200, DataRegularSeason20242025!$E$3:$E$1315, Q$1)</f>
        <v>66</v>
      </c>
      <c r="R200" s="2">
        <f>SUMIFS(DataRegularSeason20242025!$AA$3:$AA$1315,DataRegularSeason20242025!$B$3:$B$1315, "&lt;=" &amp; $A200, DataRegularSeason20242025!$D$3:$D$1315, R$1)+SUMIFS(DataRegularSeason20242025!$AB$3:$AB$1315,DataRegularSeason20242025!$B$3:$B$1315, "&lt;=" &amp; $A200, DataRegularSeason20242025!$E$3:$E$1315, R$1)</f>
        <v>43</v>
      </c>
      <c r="S200" s="2">
        <f>SUMIFS(DataRegularSeason20242025!$AA$3:$AA$1315,DataRegularSeason20242025!$B$3:$B$1315, "&lt;=" &amp; $A200, DataRegularSeason20242025!$D$3:$D$1315, S$1)+SUMIFS(DataRegularSeason20242025!$AB$3:$AB$1315,DataRegularSeason20242025!$B$3:$B$1315, "&lt;=" &amp; $A200, DataRegularSeason20242025!$E$3:$E$1315, S$1)</f>
        <v>57</v>
      </c>
      <c r="T200" s="2">
        <f>SUMIFS(DataRegularSeason20242025!$AA$3:$AA$1315,DataRegularSeason20242025!$B$3:$B$1315, "&lt;=" &amp; $A200, DataRegularSeason20242025!$D$3:$D$1315, T$1)+SUMIFS(DataRegularSeason20242025!$AB$3:$AB$1315,DataRegularSeason20242025!$B$3:$B$1315, "&lt;=" &amp; $A200, DataRegularSeason20242025!$E$3:$E$1315, T$1)</f>
        <v>54</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53</v>
      </c>
      <c r="W200" s="2">
        <f>SUMIFS(DataRegularSeason20242025!$AA$3:$AA$1315,DataRegularSeason20242025!$B$3:$B$1315, "&lt;=" &amp; $A200, DataRegularSeason20242025!$D$3:$D$1315, W$1)+SUMIFS(DataRegularSeason20242025!$AB$3:$AB$1315,DataRegularSeason20242025!$B$3:$B$1315, "&lt;=" &amp; $A200, DataRegularSeason20242025!$E$3:$E$1315, W$1)</f>
        <v>53</v>
      </c>
      <c r="X200" s="2">
        <f>SUMIFS(DataRegularSeason20242025!$AA$3:$AA$1315,DataRegularSeason20242025!$B$3:$B$1315, "&lt;=" &amp; $A200, DataRegularSeason20242025!$D$3:$D$1315, X$1)+SUMIFS(DataRegularSeason20242025!$AB$3:$AB$1315,DataRegularSeason20242025!$B$3:$B$1315, "&lt;=" &amp; $A200, DataRegularSeason20242025!$E$3:$E$1315, X$1)</f>
        <v>50</v>
      </c>
      <c r="Y200" s="2">
        <f>SUMIFS(DataRegularSeason20242025!$AA$3:$AA$1315,DataRegularSeason20242025!$B$3:$B$1315, "&lt;=" &amp; $A200, DataRegularSeason20242025!$D$3:$D$1315, Y$1)+SUMIFS(DataRegularSeason20242025!$AB$3:$AB$1315,DataRegularSeason20242025!$B$3:$B$1315, "&lt;=" &amp; $A200, DataRegularSeason20242025!$E$3:$E$1315, Y$1)</f>
        <v>36</v>
      </c>
      <c r="Z200" s="2">
        <f>SUMIFS(DataRegularSeason20242025!$AA$3:$AA$1315,DataRegularSeason20242025!$B$3:$B$1315, "&lt;=" &amp; $A200, DataRegularSeason20242025!$D$3:$D$1315, Z$1)+SUMIFS(DataRegularSeason20242025!$AB$3:$AB$1315,DataRegularSeason20242025!$B$3:$B$1315, "&lt;=" &amp; $A200, DataRegularSeason20242025!$E$3:$E$1315, Z$1)</f>
        <v>53</v>
      </c>
      <c r="AA200" s="2">
        <f>SUMIFS(DataRegularSeason20242025!$AA$3:$AA$1315,DataRegularSeason20242025!$B$3:$B$1315, "&lt;=" &amp; $A200, DataRegularSeason20242025!$D$3:$D$1315, AA$1)+SUMIFS(DataRegularSeason20242025!$AB$3:$AB$1315,DataRegularSeason20242025!$B$3:$B$1315, "&lt;=" &amp; $A200, DataRegularSeason20242025!$E$3:$E$1315, AA$1)</f>
        <v>60</v>
      </c>
      <c r="AB200" s="2">
        <f>SUMIFS(DataRegularSeason20242025!$AA$3:$AA$1315,DataRegularSeason20242025!$B$3:$B$1315, "&lt;=" &amp; $A200, DataRegularSeason20242025!$D$3:$D$1315, AB$1)+SUMIFS(DataRegularSeason20242025!$AB$3:$AB$1315,DataRegularSeason20242025!$B$3:$B$1315, "&lt;=" &amp; $A200, DataRegularSeason20242025!$E$3:$E$1315, AB$1)</f>
        <v>66</v>
      </c>
      <c r="AC200" s="2">
        <f>SUMIFS(DataRegularSeason20242025!$AA$3:$AA$1315,DataRegularSeason20242025!$B$3:$B$1315, "&lt;=" &amp; $A200, DataRegularSeason20242025!$D$3:$D$1315, AC$1)+SUMIFS(DataRegularSeason20242025!$AB$3:$AB$1315,DataRegularSeason20242025!$B$3:$B$1315, "&lt;=" &amp; $A200, DataRegularSeason20242025!$E$3:$E$1315, AC$1)</f>
        <v>53</v>
      </c>
      <c r="AD200" s="2">
        <f>SUMIFS(DataRegularSeason20242025!$AA$3:$AA$1315,DataRegularSeason20242025!$B$3:$B$1315, "&lt;=" &amp; $A200, DataRegularSeason20242025!$D$3:$D$1315, AD$1)+SUMIFS(DataRegularSeason20242025!$AB$3:$AB$1315,DataRegularSeason20242025!$B$3:$B$1315, "&lt;=" &amp; $A200, DataRegularSeason20242025!$E$3:$E$1315, AD$1)</f>
        <v>58</v>
      </c>
      <c r="AE200" s="2">
        <f>SUMIFS(DataRegularSeason20242025!$AA$3:$AA$1315,DataRegularSeason20242025!$B$3:$B$1315, "&lt;=" &amp; $A200, DataRegularSeason20242025!$D$3:$D$1315, AE$1)+SUMIFS(DataRegularSeason20242025!$AB$3:$AB$1315,DataRegularSeason20242025!$B$3:$B$1315, "&lt;=" &amp; $A200, DataRegularSeason20242025!$E$3:$E$1315, AE$1)</f>
        <v>68</v>
      </c>
      <c r="AF200" s="2">
        <f>SUMIFS(DataRegularSeason20242025!$AA$3:$AA$1315,DataRegularSeason20242025!$B$3:$B$1315, "&lt;=" &amp; $A200, DataRegularSeason20242025!$D$3:$D$1315, AF$1)+SUMIFS(DataRegularSeason20242025!$AB$3:$AB$1315,DataRegularSeason20242025!$B$3:$B$1315, "&lt;=" &amp; $A200, DataRegularSeason20242025!$E$3:$E$1315, AF$1)</f>
        <v>79</v>
      </c>
      <c r="AG200" s="2">
        <f>SUMIFS(DataRegularSeason20242025!$AA$3:$AA$1315,DataRegularSeason20242025!$B$3:$B$1315, "&lt;=" &amp; $A200, DataRegularSeason20242025!$D$3:$D$1315, AG$1)+SUMIFS(DataRegularSeason20242025!$AB$3:$AB$1315,DataRegularSeason20242025!$B$3:$B$1315, "&lt;=" &amp; $A200, DataRegularSeason20242025!$E$3:$E$1315, AG$1)</f>
        <v>77</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52</v>
      </c>
      <c r="C201" s="2">
        <f>SUMIFS(DataRegularSeason20242025!$AA$3:$AA$1315,DataRegularSeason20242025!$B$3:$B$1315, "&lt;=" &amp; $A201, DataRegularSeason20242025!$D$3:$D$1315, C$1)+SUMIFS(DataRegularSeason20242025!$AB$3:$AB$1315,DataRegularSeason20242025!$B$3:$B$1315, "&lt;=" &amp; $A201, DataRegularSeason20242025!$E$3:$E$1315, C$1)</f>
        <v>60</v>
      </c>
      <c r="D201" s="2">
        <f>SUMIFS(DataRegularSeason20242025!$AA$3:$AA$1315,DataRegularSeason20242025!$B$3:$B$1315, "&lt;=" &amp; $A201, DataRegularSeason20242025!$D$3:$D$1315, D$1)+SUMIFS(DataRegularSeason20242025!$AB$3:$AB$1315,DataRegularSeason20242025!$B$3:$B$1315, "&lt;=" &amp; $A201, DataRegularSeason20242025!$E$3:$E$1315, D$1)</f>
        <v>49</v>
      </c>
      <c r="E201" s="2">
        <f>SUMIFS(DataRegularSeason20242025!$AA$3:$AA$1315,DataRegularSeason20242025!$B$3:$B$1315, "&lt;=" &amp; $A201, DataRegularSeason20242025!$D$3:$D$1315, E$1)+SUMIFS(DataRegularSeason20242025!$AB$3:$AB$1315,DataRegularSeason20242025!$B$3:$B$1315, "&lt;=" &amp; $A201, DataRegularSeason20242025!$E$3:$E$1315, E$1)</f>
        <v>68</v>
      </c>
      <c r="F201" s="2">
        <f>SUMIFS(DataRegularSeason20242025!$AA$3:$AA$1315,DataRegularSeason20242025!$B$3:$B$1315, "&lt;=" &amp; $A201, DataRegularSeason20242025!$D$3:$D$1315, F$1)+SUMIFS(DataRegularSeason20242025!$AB$3:$AB$1315,DataRegularSeason20242025!$B$3:$B$1315, "&lt;=" &amp; $A201, DataRegularSeason20242025!$E$3:$E$1315, F$1)</f>
        <v>59</v>
      </c>
      <c r="G201" s="2">
        <f>SUMIFS(DataRegularSeason20242025!$AA$3:$AA$1315,DataRegularSeason20242025!$B$3:$B$1315, "&lt;=" &amp; $A201, DataRegularSeason20242025!$D$3:$D$1315, G$1)+SUMIFS(DataRegularSeason20242025!$AB$3:$AB$1315,DataRegularSeason20242025!$B$3:$B$1315, "&lt;=" &amp; $A201, DataRegularSeason20242025!$E$3:$E$1315, G$1)</f>
        <v>59</v>
      </c>
      <c r="H201" s="2">
        <f>SUMIFS(DataRegularSeason20242025!$AA$3:$AA$1315,DataRegularSeason20242025!$B$3:$B$1315, "&lt;=" &amp; $A201, DataRegularSeason20242025!$D$3:$D$1315, H$1)+SUMIFS(DataRegularSeason20242025!$AB$3:$AB$1315,DataRegularSeason20242025!$B$3:$B$1315, "&lt;=" &amp; $A201, DataRegularSeason20242025!$E$3:$E$1315, H$1)</f>
        <v>37</v>
      </c>
      <c r="I201" s="2">
        <f>SUMIFS(DataRegularSeason20242025!$AA$3:$AA$1315,DataRegularSeason20242025!$B$3:$B$1315, "&lt;=" &amp; $A201, DataRegularSeason20242025!$D$3:$D$1315, I$1)+SUMIFS(DataRegularSeason20242025!$AB$3:$AB$1315,DataRegularSeason20242025!$B$3:$B$1315, "&lt;=" &amp; $A201, DataRegularSeason20242025!$E$3:$E$1315, I$1)</f>
        <v>64</v>
      </c>
      <c r="J201" s="2">
        <f>SUMIFS(DataRegularSeason20242025!$AA$3:$AA$1315,DataRegularSeason20242025!$B$3:$B$1315, "&lt;=" &amp; $A201, DataRegularSeason20242025!$D$3:$D$1315, J$1)+SUMIFS(DataRegularSeason20242025!$AB$3:$AB$1315,DataRegularSeason20242025!$B$3:$B$1315, "&lt;=" &amp; $A201, DataRegularSeason20242025!$E$3:$E$1315, J$1)</f>
        <v>69</v>
      </c>
      <c r="K201" s="2">
        <f>SUMIFS(DataRegularSeason20242025!$AA$3:$AA$1315,DataRegularSeason20242025!$B$3:$B$1315, "&lt;=" &amp; $A201, DataRegularSeason20242025!$D$3:$D$1315, K$1)+SUMIFS(DataRegularSeason20242025!$AB$3:$AB$1315,DataRegularSeason20242025!$B$3:$B$1315, "&lt;=" &amp; $A201, DataRegularSeason20242025!$E$3:$E$1315, K$1)</f>
        <v>61</v>
      </c>
      <c r="L201" s="2">
        <f>SUMIFS(DataRegularSeason20242025!$AA$3:$AA$1315,DataRegularSeason20242025!$B$3:$B$1315, "&lt;=" &amp; $A201, DataRegularSeason20242025!$D$3:$D$1315, L$1)+SUMIFS(DataRegularSeason20242025!$AB$3:$AB$1315,DataRegularSeason20242025!$B$3:$B$1315, "&lt;=" &amp; $A201, DataRegularSeason20242025!$E$3:$E$1315, L$1)</f>
        <v>70</v>
      </c>
      <c r="M201" s="2">
        <f>SUMIFS(DataRegularSeason20242025!$AA$3:$AA$1315,DataRegularSeason20242025!$B$3:$B$1315, "&lt;=" &amp; $A201, DataRegularSeason20242025!$D$3:$D$1315, M$1)+SUMIFS(DataRegularSeason20242025!$AB$3:$AB$1315,DataRegularSeason20242025!$B$3:$B$1315, "&lt;=" &amp; $A201, DataRegularSeason20242025!$E$3:$E$1315, M$1)</f>
        <v>67</v>
      </c>
      <c r="N201" s="2">
        <f>SUMIFS(DataRegularSeason20242025!$AA$3:$AA$1315,DataRegularSeason20242025!$B$3:$B$1315, "&lt;=" &amp; $A201, DataRegularSeason20242025!$D$3:$D$1315, N$1)+SUMIFS(DataRegularSeason20242025!$AB$3:$AB$1315,DataRegularSeason20242025!$B$3:$B$1315, "&lt;=" &amp; $A201, DataRegularSeason20242025!$E$3:$E$1315, N$1)</f>
        <v>62</v>
      </c>
      <c r="O201" s="2">
        <f>SUMIFS(DataRegularSeason20242025!$AA$3:$AA$1315,DataRegularSeason20242025!$B$3:$B$1315, "&lt;=" &amp; $A201, DataRegularSeason20242025!$D$3:$D$1315, O$1)+SUMIFS(DataRegularSeason20242025!$AB$3:$AB$1315,DataRegularSeason20242025!$B$3:$B$1315, "&lt;=" &amp; $A201, DataRegularSeason20242025!$E$3:$E$1315, O$1)</f>
        <v>66</v>
      </c>
      <c r="P201" s="2">
        <f>SUMIFS(DataRegularSeason20242025!$AA$3:$AA$1315,DataRegularSeason20242025!$B$3:$B$1315, "&lt;=" &amp; $A201, DataRegularSeason20242025!$D$3:$D$1315, P$1)+SUMIFS(DataRegularSeason20242025!$AB$3:$AB$1315,DataRegularSeason20242025!$B$3:$B$1315, "&lt;=" &amp; $A201, DataRegularSeason20242025!$E$3:$E$1315, P$1)</f>
        <v>55</v>
      </c>
      <c r="Q201" s="2">
        <f>SUMIFS(DataRegularSeason20242025!$AA$3:$AA$1315,DataRegularSeason20242025!$B$3:$B$1315, "&lt;=" &amp; $A201, DataRegularSeason20242025!$D$3:$D$1315, Q$1)+SUMIFS(DataRegularSeason20242025!$AB$3:$AB$1315,DataRegularSeason20242025!$B$3:$B$1315, "&lt;=" &amp; $A201, DataRegularSeason20242025!$E$3:$E$1315, Q$1)</f>
        <v>66</v>
      </c>
      <c r="R201" s="2">
        <f>SUMIFS(DataRegularSeason20242025!$AA$3:$AA$1315,DataRegularSeason20242025!$B$3:$B$1315, "&lt;=" &amp; $A201, DataRegularSeason20242025!$D$3:$D$1315, R$1)+SUMIFS(DataRegularSeason20242025!$AB$3:$AB$1315,DataRegularSeason20242025!$B$3:$B$1315, "&lt;=" &amp; $A201, DataRegularSeason20242025!$E$3:$E$1315, R$1)</f>
        <v>43</v>
      </c>
      <c r="S201" s="2">
        <f>SUMIFS(DataRegularSeason20242025!$AA$3:$AA$1315,DataRegularSeason20242025!$B$3:$B$1315, "&lt;=" &amp; $A201, DataRegularSeason20242025!$D$3:$D$1315, S$1)+SUMIFS(DataRegularSeason20242025!$AB$3:$AB$1315,DataRegularSeason20242025!$B$3:$B$1315, "&lt;=" &amp; $A201, DataRegularSeason20242025!$E$3:$E$1315, S$1)</f>
        <v>57</v>
      </c>
      <c r="T201" s="2">
        <f>SUMIFS(DataRegularSeason20242025!$AA$3:$AA$1315,DataRegularSeason20242025!$B$3:$B$1315, "&lt;=" &amp; $A201, DataRegularSeason20242025!$D$3:$D$1315, T$1)+SUMIFS(DataRegularSeason20242025!$AB$3:$AB$1315,DataRegularSeason20242025!$B$3:$B$1315, "&lt;=" &amp; $A201, DataRegularSeason20242025!$E$3:$E$1315, T$1)</f>
        <v>54</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53</v>
      </c>
      <c r="W201" s="2">
        <f>SUMIFS(DataRegularSeason20242025!$AA$3:$AA$1315,DataRegularSeason20242025!$B$3:$B$1315, "&lt;=" &amp; $A201, DataRegularSeason20242025!$D$3:$D$1315, W$1)+SUMIFS(DataRegularSeason20242025!$AB$3:$AB$1315,DataRegularSeason20242025!$B$3:$B$1315, "&lt;=" &amp; $A201, DataRegularSeason20242025!$E$3:$E$1315, W$1)</f>
        <v>53</v>
      </c>
      <c r="X201" s="2">
        <f>SUMIFS(DataRegularSeason20242025!$AA$3:$AA$1315,DataRegularSeason20242025!$B$3:$B$1315, "&lt;=" &amp; $A201, DataRegularSeason20242025!$D$3:$D$1315, X$1)+SUMIFS(DataRegularSeason20242025!$AB$3:$AB$1315,DataRegularSeason20242025!$B$3:$B$1315, "&lt;=" &amp; $A201, DataRegularSeason20242025!$E$3:$E$1315, X$1)</f>
        <v>50</v>
      </c>
      <c r="Y201" s="2">
        <f>SUMIFS(DataRegularSeason20242025!$AA$3:$AA$1315,DataRegularSeason20242025!$B$3:$B$1315, "&lt;=" &amp; $A201, DataRegularSeason20242025!$D$3:$D$1315, Y$1)+SUMIFS(DataRegularSeason20242025!$AB$3:$AB$1315,DataRegularSeason20242025!$B$3:$B$1315, "&lt;=" &amp; $A201, DataRegularSeason20242025!$E$3:$E$1315, Y$1)</f>
        <v>36</v>
      </c>
      <c r="Z201" s="2">
        <f>SUMIFS(DataRegularSeason20242025!$AA$3:$AA$1315,DataRegularSeason20242025!$B$3:$B$1315, "&lt;=" &amp; $A201, DataRegularSeason20242025!$D$3:$D$1315, Z$1)+SUMIFS(DataRegularSeason20242025!$AB$3:$AB$1315,DataRegularSeason20242025!$B$3:$B$1315, "&lt;=" &amp; $A201, DataRegularSeason20242025!$E$3:$E$1315, Z$1)</f>
        <v>53</v>
      </c>
      <c r="AA201" s="2">
        <f>SUMIFS(DataRegularSeason20242025!$AA$3:$AA$1315,DataRegularSeason20242025!$B$3:$B$1315, "&lt;=" &amp; $A201, DataRegularSeason20242025!$D$3:$D$1315, AA$1)+SUMIFS(DataRegularSeason20242025!$AB$3:$AB$1315,DataRegularSeason20242025!$B$3:$B$1315, "&lt;=" &amp; $A201, DataRegularSeason20242025!$E$3:$E$1315, AA$1)</f>
        <v>60</v>
      </c>
      <c r="AB201" s="2">
        <f>SUMIFS(DataRegularSeason20242025!$AA$3:$AA$1315,DataRegularSeason20242025!$B$3:$B$1315, "&lt;=" &amp; $A201, DataRegularSeason20242025!$D$3:$D$1315, AB$1)+SUMIFS(DataRegularSeason20242025!$AB$3:$AB$1315,DataRegularSeason20242025!$B$3:$B$1315, "&lt;=" &amp; $A201, DataRegularSeason20242025!$E$3:$E$1315, AB$1)</f>
        <v>66</v>
      </c>
      <c r="AC201" s="2">
        <f>SUMIFS(DataRegularSeason20242025!$AA$3:$AA$1315,DataRegularSeason20242025!$B$3:$B$1315, "&lt;=" &amp; $A201, DataRegularSeason20242025!$D$3:$D$1315, AC$1)+SUMIFS(DataRegularSeason20242025!$AB$3:$AB$1315,DataRegularSeason20242025!$B$3:$B$1315, "&lt;=" &amp; $A201, DataRegularSeason20242025!$E$3:$E$1315, AC$1)</f>
        <v>53</v>
      </c>
      <c r="AD201" s="2">
        <f>SUMIFS(DataRegularSeason20242025!$AA$3:$AA$1315,DataRegularSeason20242025!$B$3:$B$1315, "&lt;=" &amp; $A201, DataRegularSeason20242025!$D$3:$D$1315, AD$1)+SUMIFS(DataRegularSeason20242025!$AB$3:$AB$1315,DataRegularSeason20242025!$B$3:$B$1315, "&lt;=" &amp; $A201, DataRegularSeason20242025!$E$3:$E$1315, AD$1)</f>
        <v>58</v>
      </c>
      <c r="AE201" s="2">
        <f>SUMIFS(DataRegularSeason20242025!$AA$3:$AA$1315,DataRegularSeason20242025!$B$3:$B$1315, "&lt;=" &amp; $A201, DataRegularSeason20242025!$D$3:$D$1315, AE$1)+SUMIFS(DataRegularSeason20242025!$AB$3:$AB$1315,DataRegularSeason20242025!$B$3:$B$1315, "&lt;=" &amp; $A201, DataRegularSeason20242025!$E$3:$E$1315, AE$1)</f>
        <v>68</v>
      </c>
      <c r="AF201" s="2">
        <f>SUMIFS(DataRegularSeason20242025!$AA$3:$AA$1315,DataRegularSeason20242025!$B$3:$B$1315, "&lt;=" &amp; $A201, DataRegularSeason20242025!$D$3:$D$1315, AF$1)+SUMIFS(DataRegularSeason20242025!$AB$3:$AB$1315,DataRegularSeason20242025!$B$3:$B$1315, "&lt;=" &amp; $A201, DataRegularSeason20242025!$E$3:$E$1315, AF$1)</f>
        <v>79</v>
      </c>
      <c r="AG201" s="2">
        <f>SUMIFS(DataRegularSeason20242025!$AA$3:$AA$1315,DataRegularSeason20242025!$B$3:$B$1315, "&lt;=" &amp; $A201, DataRegularSeason20242025!$D$3:$D$1315, AG$1)+SUMIFS(DataRegularSeason20242025!$AB$3:$AB$1315,DataRegularSeason20242025!$B$3:$B$1315, "&lt;=" &amp; $A201, DataRegularSeason20242025!$E$3:$E$1315, AG$1)</f>
        <v>77</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52</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52</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52</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52</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52</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52</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52</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52</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52</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52</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52</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52</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52</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52</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52</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52</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52</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52</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52</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52</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52</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52</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52</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52</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52</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52</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52</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52</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52</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52</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52</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52</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52</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52</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52</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52</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52</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52</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52</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52</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52</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52</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52</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52</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52</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52</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52</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52</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52</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52</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52</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52</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52</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52</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52</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52</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52</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52</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52</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52</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52</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52</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52</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52</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52</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52</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52</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52</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52</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52</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52</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52</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CO1" activePane="topRight" state="frozen"/>
      <selection pane="topRight" activeCell="EK17" sqref="EK17"/>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14</v>
      </c>
      <c r="B2" t="s">
        <v>98</v>
      </c>
      <c r="C2"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67</v>
      </c>
      <c r="DW2">
        <f>SUMIFS(DataRegularSeason20242025!$AA$3:$AA$1315,DataRegularSeason20242025!$B$3:$B$1315, "&lt;=" &amp; DW$1, DataRegularSeason20242025!$D$3:$D$1315, $A2)+SUMIFS(DataRegularSeason20242025!$AB$3:$AB$1315,DataRegularSeason20242025!$B$3:$B$1315, "&lt;=" &amp; DW$1, DataRegularSeason20242025!$E$3:$E$1315, $A2)</f>
        <v>67</v>
      </c>
      <c r="DX2">
        <f>SUMIFS(DataRegularSeason20242025!$AA$3:$AA$1315,DataRegularSeason20242025!$B$3:$B$1315, "&lt;=" &amp; DX$1, DataRegularSeason20242025!$D$3:$D$1315, $A2)+SUMIFS(DataRegularSeason20242025!$AB$3:$AB$1315,DataRegularSeason20242025!$B$3:$B$1315, "&lt;=" &amp; DX$1, DataRegularSeason20242025!$E$3:$E$1315, $A2)</f>
        <v>67</v>
      </c>
      <c r="DY2">
        <f>SUMIFS(DataRegularSeason20242025!$AA$3:$AA$1315,DataRegularSeason20242025!$B$3:$B$1315, "&lt;=" &amp; DY$1, DataRegularSeason20242025!$D$3:$D$1315, $A2)+SUMIFS(DataRegularSeason20242025!$AB$3:$AB$1315,DataRegularSeason20242025!$B$3:$B$1315, "&lt;=" &amp; DY$1, DataRegularSeason20242025!$E$3:$E$1315, $A2)</f>
        <v>67</v>
      </c>
      <c r="DZ2">
        <f>SUMIFS(DataRegularSeason20242025!$AA$3:$AA$1315,DataRegularSeason20242025!$B$3:$B$1315, "&lt;=" &amp; DZ$1, DataRegularSeason20242025!$D$3:$D$1315, $A2)+SUMIFS(DataRegularSeason20242025!$AB$3:$AB$1315,DataRegularSeason20242025!$B$3:$B$1315, "&lt;=" &amp; DZ$1, DataRegularSeason20242025!$E$3:$E$1315, $A2)</f>
        <v>67</v>
      </c>
      <c r="EA2">
        <f>SUMIFS(DataRegularSeason20242025!$AA$3:$AA$1315,DataRegularSeason20242025!$B$3:$B$1315, "&lt;=" &amp; EA$1, DataRegularSeason20242025!$D$3:$D$1315, $A2)+SUMIFS(DataRegularSeason20242025!$AB$3:$AB$1315,DataRegularSeason20242025!$B$3:$B$1315, "&lt;=" &amp; EA$1, DataRegularSeason20242025!$E$3:$E$1315, $A2)</f>
        <v>67</v>
      </c>
      <c r="EB2">
        <f>SUMIFS(DataRegularSeason20242025!$AA$3:$AA$1315,DataRegularSeason20242025!$B$3:$B$1315, "&lt;=" &amp; EB$1, DataRegularSeason20242025!$D$3:$D$1315, $A2)+SUMIFS(DataRegularSeason20242025!$AB$3:$AB$1315,DataRegularSeason20242025!$B$3:$B$1315, "&lt;=" &amp; EB$1, DataRegularSeason20242025!$E$3:$E$1315, $A2)</f>
        <v>67</v>
      </c>
      <c r="EC2">
        <f>SUMIFS(DataRegularSeason20242025!$AA$3:$AA$1315,DataRegularSeason20242025!$B$3:$B$1315, "&lt;=" &amp; EC$1, DataRegularSeason20242025!$D$3:$D$1315, $A2)+SUMIFS(DataRegularSeason20242025!$AB$3:$AB$1315,DataRegularSeason20242025!$B$3:$B$1315, "&lt;=" &amp; EC$1, DataRegularSeason20242025!$E$3:$E$1315, $A2)</f>
        <v>67</v>
      </c>
      <c r="ED2">
        <f>SUMIFS(DataRegularSeason20242025!$AA$3:$AA$1315,DataRegularSeason20242025!$B$3:$B$1315, "&lt;=" &amp; ED$1, DataRegularSeason20242025!$D$3:$D$1315, $A2)+SUMIFS(DataRegularSeason20242025!$AB$3:$AB$1315,DataRegularSeason20242025!$B$3:$B$1315, "&lt;=" &amp; ED$1, DataRegularSeason20242025!$E$3:$E$1315, $A2)</f>
        <v>67</v>
      </c>
      <c r="EE2">
        <f>SUMIFS(DataRegularSeason20242025!$AA$3:$AA$1315,DataRegularSeason20242025!$B$3:$B$1315, "&lt;=" &amp; EE$1, DataRegularSeason20242025!$D$3:$D$1315, $A2)+SUMIFS(DataRegularSeason20242025!$AB$3:$AB$1315,DataRegularSeason20242025!$B$3:$B$1315, "&lt;=" &amp; EE$1, DataRegularSeason20242025!$E$3:$E$1315, $A2)</f>
        <v>67</v>
      </c>
      <c r="EF2">
        <f>SUMIFS(DataRegularSeason20242025!$AA$3:$AA$1315,DataRegularSeason20242025!$B$3:$B$1315, "&lt;=" &amp; EF$1, DataRegularSeason20242025!$D$3:$D$1315, $A2)+SUMIFS(DataRegularSeason20242025!$AB$3:$AB$1315,DataRegularSeason20242025!$B$3:$B$1315, "&lt;=" &amp; EF$1, DataRegularSeason20242025!$E$3:$E$1315, $A2)</f>
        <v>67</v>
      </c>
      <c r="EG2">
        <f>SUMIFS(DataRegularSeason20242025!$AA$3:$AA$1315,DataRegularSeason20242025!$B$3:$B$1315, "&lt;=" &amp; EG$1, DataRegularSeason20242025!$D$3:$D$1315, $A2)+SUMIFS(DataRegularSeason20242025!$AB$3:$AB$1315,DataRegularSeason20242025!$B$3:$B$1315, "&lt;=" &amp; EG$1, DataRegularSeason20242025!$E$3:$E$1315, $A2)</f>
        <v>67</v>
      </c>
      <c r="EH2">
        <f>SUMIFS(DataRegularSeason20242025!$AA$3:$AA$1315,DataRegularSeason20242025!$B$3:$B$1315, "&lt;=" &amp; EH$1, DataRegularSeason20242025!$D$3:$D$1315, $A2)+SUMIFS(DataRegularSeason20242025!$AB$3:$AB$1315,DataRegularSeason20242025!$B$3:$B$1315, "&lt;=" &amp; EH$1, DataRegularSeason20242025!$E$3:$E$1315, $A2)</f>
        <v>67</v>
      </c>
      <c r="EI2">
        <f>SUMIFS(DataRegularSeason20242025!$AA$3:$AA$1315,DataRegularSeason20242025!$B$3:$B$1315, "&lt;=" &amp; EI$1, DataRegularSeason20242025!$D$3:$D$1315, $A2)+SUMIFS(DataRegularSeason20242025!$AB$3:$AB$1315,DataRegularSeason20242025!$B$3:$B$1315, "&lt;=" &amp; EI$1, DataRegularSeason20242025!$E$3:$E$1315, $A2)</f>
        <v>67</v>
      </c>
      <c r="EJ2">
        <f>SUMIFS(DataRegularSeason20242025!$AA$3:$AA$1315,DataRegularSeason20242025!$B$3:$B$1315, "&lt;=" &amp; EJ$1, DataRegularSeason20242025!$D$3:$D$1315, $A2)+SUMIFS(DataRegularSeason20242025!$AB$3:$AB$1315,DataRegularSeason20242025!$B$3:$B$1315, "&lt;=" &amp; EJ$1, DataRegularSeason20242025!$E$3:$E$1315, $A2)</f>
        <v>67</v>
      </c>
      <c r="EK2">
        <f>SUMIFS(DataRegularSeason20242025!$AA$3:$AA$1315,DataRegularSeason20242025!$B$3:$B$1315, "&lt;=" &amp; EK$1, DataRegularSeason20242025!$D$3:$D$1315, $A2)+SUMIFS(DataRegularSeason20242025!$AB$3:$AB$1315,DataRegularSeason20242025!$B$3:$B$1315, "&lt;=" &amp; EK$1, DataRegularSeason20242025!$E$3:$E$1315, $A2)</f>
        <v>67</v>
      </c>
      <c r="EL2">
        <f>SUMIFS(DataRegularSeason20242025!$AA$3:$AA$1315,DataRegularSeason20242025!$B$3:$B$1315, "&lt;=" &amp; EL$1, DataRegularSeason20242025!$D$3:$D$1315, $A2)+SUMIFS(DataRegularSeason20242025!$AB$3:$AB$1315,DataRegularSeason20242025!$B$3:$B$1315, "&lt;=" &amp; EL$1, DataRegularSeason20242025!$E$3:$E$1315, $A2)</f>
        <v>67</v>
      </c>
      <c r="EM2">
        <f>SUMIFS(DataRegularSeason20242025!$AA$3:$AA$1315,DataRegularSeason20242025!$B$3:$B$1315, "&lt;=" &amp; EM$1, DataRegularSeason20242025!$D$3:$D$1315, $A2)+SUMIFS(DataRegularSeason20242025!$AB$3:$AB$1315,DataRegularSeason20242025!$B$3:$B$1315, "&lt;=" &amp; EM$1, DataRegularSeason20242025!$E$3:$E$1315, $A2)</f>
        <v>67</v>
      </c>
      <c r="EN2">
        <f>SUMIFS(DataRegularSeason20242025!$AA$3:$AA$1315,DataRegularSeason20242025!$B$3:$B$1315, "&lt;=" &amp; EN$1, DataRegularSeason20242025!$D$3:$D$1315, $A2)+SUMIFS(DataRegularSeason20242025!$AB$3:$AB$1315,DataRegularSeason20242025!$B$3:$B$1315, "&lt;=" &amp; EN$1, DataRegularSeason20242025!$E$3:$E$1315, $A2)</f>
        <v>67</v>
      </c>
      <c r="EO2">
        <f>SUMIFS(DataRegularSeason20242025!$AA$3:$AA$1315,DataRegularSeason20242025!$B$3:$B$1315, "&lt;=" &amp; EO$1, DataRegularSeason20242025!$D$3:$D$1315, $A2)+SUMIFS(DataRegularSeason20242025!$AB$3:$AB$1315,DataRegularSeason20242025!$B$3:$B$1315, "&lt;=" &amp; EO$1, DataRegularSeason20242025!$E$3:$E$1315, $A2)</f>
        <v>67</v>
      </c>
      <c r="EP2">
        <f>SUMIFS(DataRegularSeason20242025!$AA$3:$AA$1315,DataRegularSeason20242025!$B$3:$B$1315, "&lt;=" &amp; EP$1, DataRegularSeason20242025!$D$3:$D$1315, $A2)+SUMIFS(DataRegularSeason20242025!$AB$3:$AB$1315,DataRegularSeason20242025!$B$3:$B$1315, "&lt;=" &amp; EP$1, DataRegularSeason20242025!$E$3:$E$1315, $A2)</f>
        <v>67</v>
      </c>
      <c r="EQ2">
        <f>SUMIFS(DataRegularSeason20242025!$AA$3:$AA$1315,DataRegularSeason20242025!$B$3:$B$1315, "&lt;=" &amp; EQ$1, DataRegularSeason20242025!$D$3:$D$1315, $A2)+SUMIFS(DataRegularSeason20242025!$AB$3:$AB$1315,DataRegularSeason20242025!$B$3:$B$1315, "&lt;=" &amp; EQ$1, DataRegularSeason20242025!$E$3:$E$1315, $A2)</f>
        <v>67</v>
      </c>
      <c r="ER2">
        <f>SUMIFS(DataRegularSeason20242025!$AA$3:$AA$1315,DataRegularSeason20242025!$B$3:$B$1315, "&lt;=" &amp; ER$1, DataRegularSeason20242025!$D$3:$D$1315, $A2)+SUMIFS(DataRegularSeason20242025!$AB$3:$AB$1315,DataRegularSeason20242025!$B$3:$B$1315, "&lt;=" &amp; ER$1, DataRegularSeason20242025!$E$3:$E$1315, $A2)</f>
        <v>67</v>
      </c>
      <c r="ES2">
        <f>SUMIFS(DataRegularSeason20242025!$AA$3:$AA$1315,DataRegularSeason20242025!$B$3:$B$1315, "&lt;=" &amp; ES$1, DataRegularSeason20242025!$D$3:$D$1315, $A2)+SUMIFS(DataRegularSeason20242025!$AB$3:$AB$1315,DataRegularSeason20242025!$B$3:$B$1315, "&lt;=" &amp; ES$1, DataRegularSeason20242025!$E$3:$E$1315, $A2)</f>
        <v>67</v>
      </c>
      <c r="ET2">
        <f>SUMIFS(DataRegularSeason20242025!$AA$3:$AA$1315,DataRegularSeason20242025!$B$3:$B$1315, "&lt;=" &amp; ET$1, DataRegularSeason20242025!$D$3:$D$1315, $A2)+SUMIFS(DataRegularSeason20242025!$AB$3:$AB$1315,DataRegularSeason20242025!$B$3:$B$1315, "&lt;=" &amp; ET$1, DataRegularSeason20242025!$E$3:$E$1315, $A2)</f>
        <v>67</v>
      </c>
      <c r="EU2">
        <f>SUMIFS(DataRegularSeason20242025!$AA$3:$AA$1315,DataRegularSeason20242025!$B$3:$B$1315, "&lt;=" &amp; EU$1, DataRegularSeason20242025!$D$3:$D$1315, $A2)+SUMIFS(DataRegularSeason20242025!$AB$3:$AB$1315,DataRegularSeason20242025!$B$3:$B$1315, "&lt;=" &amp; EU$1, DataRegularSeason20242025!$E$3:$E$1315, $A2)</f>
        <v>67</v>
      </c>
      <c r="EV2">
        <f>SUMIFS(DataRegularSeason20242025!$AA$3:$AA$1315,DataRegularSeason20242025!$B$3:$B$1315, "&lt;=" &amp; EV$1, DataRegularSeason20242025!$D$3:$D$1315, $A2)+SUMIFS(DataRegularSeason20242025!$AB$3:$AB$1315,DataRegularSeason20242025!$B$3:$B$1315, "&lt;=" &amp; EV$1, DataRegularSeason20242025!$E$3:$E$1315, $A2)</f>
        <v>67</v>
      </c>
      <c r="EW2">
        <f>SUMIFS(DataRegularSeason20242025!$AA$3:$AA$1315,DataRegularSeason20242025!$B$3:$B$1315, "&lt;=" &amp; EW$1, DataRegularSeason20242025!$D$3:$D$1315, $A2)+SUMIFS(DataRegularSeason20242025!$AB$3:$AB$1315,DataRegularSeason20242025!$B$3:$B$1315, "&lt;=" &amp; EW$1, DataRegularSeason20242025!$E$3:$E$1315, $A2)</f>
        <v>67</v>
      </c>
      <c r="EX2">
        <f>SUMIFS(DataRegularSeason20242025!$AA$3:$AA$1315,DataRegularSeason20242025!$B$3:$B$1315, "&lt;=" &amp; EX$1, DataRegularSeason20242025!$D$3:$D$1315, $A2)+SUMIFS(DataRegularSeason20242025!$AB$3:$AB$1315,DataRegularSeason20242025!$B$3:$B$1315, "&lt;=" &amp; EX$1, DataRegularSeason20242025!$E$3:$E$1315, $A2)</f>
        <v>67</v>
      </c>
      <c r="EY2">
        <f>SUMIFS(DataRegularSeason20242025!$AA$3:$AA$1315,DataRegularSeason20242025!$B$3:$B$1315, "&lt;=" &amp; EY$1, DataRegularSeason20242025!$D$3:$D$1315, $A2)+SUMIFS(DataRegularSeason20242025!$AB$3:$AB$1315,DataRegularSeason20242025!$B$3:$B$1315, "&lt;=" &amp; EY$1, DataRegularSeason20242025!$E$3:$E$1315, $A2)</f>
        <v>67</v>
      </c>
      <c r="EZ2">
        <f>SUMIFS(DataRegularSeason20242025!$AA$3:$AA$1315,DataRegularSeason20242025!$B$3:$B$1315, "&lt;=" &amp; EZ$1, DataRegularSeason20242025!$D$3:$D$1315, $A2)+SUMIFS(DataRegularSeason20242025!$AB$3:$AB$1315,DataRegularSeason20242025!$B$3:$B$1315, "&lt;=" &amp; EZ$1, DataRegularSeason20242025!$E$3:$E$1315, $A2)</f>
        <v>67</v>
      </c>
      <c r="FA2">
        <f>SUMIFS(DataRegularSeason20242025!$AA$3:$AA$1315,DataRegularSeason20242025!$B$3:$B$1315, "&lt;=" &amp; FA$1, DataRegularSeason20242025!$D$3:$D$1315, $A2)+SUMIFS(DataRegularSeason20242025!$AB$3:$AB$1315,DataRegularSeason20242025!$B$3:$B$1315, "&lt;=" &amp; FA$1, DataRegularSeason20242025!$E$3:$E$1315, $A2)</f>
        <v>67</v>
      </c>
      <c r="FB2">
        <f>SUMIFS(DataRegularSeason20242025!$AA$3:$AA$1315,DataRegularSeason20242025!$B$3:$B$1315, "&lt;=" &amp; FB$1, DataRegularSeason20242025!$D$3:$D$1315, $A2)+SUMIFS(DataRegularSeason20242025!$AB$3:$AB$1315,DataRegularSeason20242025!$B$3:$B$1315, "&lt;=" &amp; FB$1, DataRegularSeason20242025!$E$3:$E$1315, $A2)</f>
        <v>67</v>
      </c>
      <c r="FC2">
        <f>SUMIFS(DataRegularSeason20242025!$AA$3:$AA$1315,DataRegularSeason20242025!$B$3:$B$1315, "&lt;=" &amp; FC$1, DataRegularSeason20242025!$D$3:$D$1315, $A2)+SUMIFS(DataRegularSeason20242025!$AB$3:$AB$1315,DataRegularSeason20242025!$B$3:$B$1315, "&lt;=" &amp; FC$1, DataRegularSeason20242025!$E$3:$E$1315, $A2)</f>
        <v>67</v>
      </c>
      <c r="FD2">
        <f>SUMIFS(DataRegularSeason20242025!$AA$3:$AA$1315,DataRegularSeason20242025!$B$3:$B$1315, "&lt;=" &amp; FD$1, DataRegularSeason20242025!$D$3:$D$1315, $A2)+SUMIFS(DataRegularSeason20242025!$AB$3:$AB$1315,DataRegularSeason20242025!$B$3:$B$1315, "&lt;=" &amp; FD$1, DataRegularSeason20242025!$E$3:$E$1315, $A2)</f>
        <v>67</v>
      </c>
      <c r="FE2">
        <f>SUMIFS(DataRegularSeason20242025!$AA$3:$AA$1315,DataRegularSeason20242025!$B$3:$B$1315, "&lt;=" &amp; FE$1, DataRegularSeason20242025!$D$3:$D$1315, $A2)+SUMIFS(DataRegularSeason20242025!$AB$3:$AB$1315,DataRegularSeason20242025!$B$3:$B$1315, "&lt;=" &amp; FE$1, DataRegularSeason20242025!$E$3:$E$1315, $A2)</f>
        <v>67</v>
      </c>
      <c r="FF2">
        <f>SUMIFS(DataRegularSeason20242025!$AA$3:$AA$1315,DataRegularSeason20242025!$B$3:$B$1315, "&lt;=" &amp; FF$1, DataRegularSeason20242025!$D$3:$D$1315, $A2)+SUMIFS(DataRegularSeason20242025!$AB$3:$AB$1315,DataRegularSeason20242025!$B$3:$B$1315, "&lt;=" &amp; FF$1, DataRegularSeason20242025!$E$3:$E$1315, $A2)</f>
        <v>67</v>
      </c>
      <c r="FG2">
        <f>SUMIFS(DataRegularSeason20242025!$AA$3:$AA$1315,DataRegularSeason20242025!$B$3:$B$1315, "&lt;=" &amp; FG$1, DataRegularSeason20242025!$D$3:$D$1315, $A2)+SUMIFS(DataRegularSeason20242025!$AB$3:$AB$1315,DataRegularSeason20242025!$B$3:$B$1315, "&lt;=" &amp; FG$1, DataRegularSeason20242025!$E$3:$E$1315, $A2)</f>
        <v>67</v>
      </c>
      <c r="FH2">
        <f>SUMIFS(DataRegularSeason20242025!$AA$3:$AA$1315,DataRegularSeason20242025!$B$3:$B$1315, "&lt;=" &amp; FH$1, DataRegularSeason20242025!$D$3:$D$1315, $A2)+SUMIFS(DataRegularSeason20242025!$AB$3:$AB$1315,DataRegularSeason20242025!$B$3:$B$1315, "&lt;=" &amp; FH$1, DataRegularSeason20242025!$E$3:$E$1315, $A2)</f>
        <v>67</v>
      </c>
      <c r="FI2">
        <f>SUMIFS(DataRegularSeason20242025!$AA$3:$AA$1315,DataRegularSeason20242025!$B$3:$B$1315, "&lt;=" &amp; FI$1, DataRegularSeason20242025!$D$3:$D$1315, $A2)+SUMIFS(DataRegularSeason20242025!$AB$3:$AB$1315,DataRegularSeason20242025!$B$3:$B$1315, "&lt;=" &amp; FI$1, DataRegularSeason20242025!$E$3:$E$1315, $A2)</f>
        <v>67</v>
      </c>
      <c r="FJ2">
        <f>SUMIFS(DataRegularSeason20242025!$AA$3:$AA$1315,DataRegularSeason20242025!$B$3:$B$1315, "&lt;=" &amp; FJ$1, DataRegularSeason20242025!$D$3:$D$1315, $A2)+SUMIFS(DataRegularSeason20242025!$AB$3:$AB$1315,DataRegularSeason20242025!$B$3:$B$1315, "&lt;=" &amp; FJ$1, DataRegularSeason20242025!$E$3:$E$1315, $A2)</f>
        <v>67</v>
      </c>
      <c r="FK2">
        <f>SUMIFS(DataRegularSeason20242025!$AA$3:$AA$1315,DataRegularSeason20242025!$B$3:$B$1315, "&lt;=" &amp; FK$1, DataRegularSeason20242025!$D$3:$D$1315, $A2)+SUMIFS(DataRegularSeason20242025!$AB$3:$AB$1315,DataRegularSeason20242025!$B$3:$B$1315, "&lt;=" &amp; FK$1, DataRegularSeason20242025!$E$3:$E$1315, $A2)</f>
        <v>67</v>
      </c>
      <c r="FL2">
        <f>SUMIFS(DataRegularSeason20242025!$AA$3:$AA$1315,DataRegularSeason20242025!$B$3:$B$1315, "&lt;=" &amp; FL$1, DataRegularSeason20242025!$D$3:$D$1315, $A2)+SUMIFS(DataRegularSeason20242025!$AB$3:$AB$1315,DataRegularSeason20242025!$B$3:$B$1315, "&lt;=" &amp; FL$1, DataRegularSeason20242025!$E$3:$E$1315, $A2)</f>
        <v>67</v>
      </c>
      <c r="FM2">
        <f>SUMIFS(DataRegularSeason20242025!$AA$3:$AA$1315,DataRegularSeason20242025!$B$3:$B$1315, "&lt;=" &amp; FM$1, DataRegularSeason20242025!$D$3:$D$1315, $A2)+SUMIFS(DataRegularSeason20242025!$AB$3:$AB$1315,DataRegularSeason20242025!$B$3:$B$1315, "&lt;=" &amp; FM$1, DataRegularSeason20242025!$E$3:$E$1315, $A2)</f>
        <v>67</v>
      </c>
      <c r="FN2">
        <f>SUMIFS(DataRegularSeason20242025!$AA$3:$AA$1315,DataRegularSeason20242025!$B$3:$B$1315, "&lt;=" &amp; FN$1, DataRegularSeason20242025!$D$3:$D$1315, $A2)+SUMIFS(DataRegularSeason20242025!$AB$3:$AB$1315,DataRegularSeason20242025!$B$3:$B$1315, "&lt;=" &amp; FN$1, DataRegularSeason20242025!$E$3:$E$1315, $A2)</f>
        <v>67</v>
      </c>
      <c r="FO2">
        <f>SUMIFS(DataRegularSeason20242025!$AA$3:$AA$1315,DataRegularSeason20242025!$B$3:$B$1315, "&lt;=" &amp; FO$1, DataRegularSeason20242025!$D$3:$D$1315, $A2)+SUMIFS(DataRegularSeason20242025!$AB$3:$AB$1315,DataRegularSeason20242025!$B$3:$B$1315, "&lt;=" &amp; FO$1, DataRegularSeason20242025!$E$3:$E$1315, $A2)</f>
        <v>67</v>
      </c>
      <c r="FP2">
        <f>SUMIFS(DataRegularSeason20242025!$AA$3:$AA$1315,DataRegularSeason20242025!$B$3:$B$1315, "&lt;=" &amp; FP$1, DataRegularSeason20242025!$D$3:$D$1315, $A2)+SUMIFS(DataRegularSeason20242025!$AB$3:$AB$1315,DataRegularSeason20242025!$B$3:$B$1315, "&lt;=" &amp; FP$1, DataRegularSeason20242025!$E$3:$E$1315, $A2)</f>
        <v>67</v>
      </c>
      <c r="FQ2">
        <f>SUMIFS(DataRegularSeason20242025!$AA$3:$AA$1315,DataRegularSeason20242025!$B$3:$B$1315, "&lt;=" &amp; FQ$1, DataRegularSeason20242025!$D$3:$D$1315, $A2)+SUMIFS(DataRegularSeason20242025!$AB$3:$AB$1315,DataRegularSeason20242025!$B$3:$B$1315, "&lt;=" &amp; FQ$1, DataRegularSeason20242025!$E$3:$E$1315, $A2)</f>
        <v>67</v>
      </c>
      <c r="FR2">
        <f>SUMIFS(DataRegularSeason20242025!$AA$3:$AA$1315,DataRegularSeason20242025!$B$3:$B$1315, "&lt;=" &amp; FR$1, DataRegularSeason20242025!$D$3:$D$1315, $A2)+SUMIFS(DataRegularSeason20242025!$AB$3:$AB$1315,DataRegularSeason20242025!$B$3:$B$1315, "&lt;=" &amp; FR$1, DataRegularSeason20242025!$E$3:$E$1315, $A2)</f>
        <v>67</v>
      </c>
      <c r="FS2">
        <f>SUMIFS(DataRegularSeason20242025!$AA$3:$AA$1315,DataRegularSeason20242025!$B$3:$B$1315, "&lt;=" &amp; FS$1, DataRegularSeason20242025!$D$3:$D$1315, $A2)+SUMIFS(DataRegularSeason20242025!$AB$3:$AB$1315,DataRegularSeason20242025!$B$3:$B$1315, "&lt;=" &amp; FS$1, DataRegularSeason20242025!$E$3:$E$1315, $A2)</f>
        <v>67</v>
      </c>
      <c r="FT2">
        <f>SUMIFS(DataRegularSeason20242025!$AA$3:$AA$1315,DataRegularSeason20242025!$B$3:$B$1315, "&lt;=" &amp; FT$1, DataRegularSeason20242025!$D$3:$D$1315, $A2)+SUMIFS(DataRegularSeason20242025!$AB$3:$AB$1315,DataRegularSeason20242025!$B$3:$B$1315, "&lt;=" &amp; FT$1, DataRegularSeason20242025!$E$3:$E$1315, $A2)</f>
        <v>67</v>
      </c>
      <c r="FU2">
        <f>SUMIFS(DataRegularSeason20242025!$AA$3:$AA$1315,DataRegularSeason20242025!$B$3:$B$1315, "&lt;=" &amp; FU$1, DataRegularSeason20242025!$D$3:$D$1315, $A2)+SUMIFS(DataRegularSeason20242025!$AB$3:$AB$1315,DataRegularSeason20242025!$B$3:$B$1315, "&lt;=" &amp; FU$1, DataRegularSeason20242025!$E$3:$E$1315, $A2)</f>
        <v>67</v>
      </c>
      <c r="FV2">
        <f>SUMIFS(DataRegularSeason20242025!$AA$3:$AA$1315,DataRegularSeason20242025!$B$3:$B$1315, "&lt;=" &amp; FV$1, DataRegularSeason20242025!$D$3:$D$1315, $A2)+SUMIFS(DataRegularSeason20242025!$AB$3:$AB$1315,DataRegularSeason20242025!$B$3:$B$1315, "&lt;=" &amp; FV$1, DataRegularSeason20242025!$E$3:$E$1315, $A2)</f>
        <v>67</v>
      </c>
      <c r="FW2">
        <f>SUMIFS(DataRegularSeason20242025!$AA$3:$AA$1315,DataRegularSeason20242025!$B$3:$B$1315, "&lt;=" &amp; FW$1, DataRegularSeason20242025!$D$3:$D$1315, $A2)+SUMIFS(DataRegularSeason20242025!$AB$3:$AB$1315,DataRegularSeason20242025!$B$3:$B$1315, "&lt;=" &amp; FW$1, DataRegularSeason20242025!$E$3:$E$1315, $A2)</f>
        <v>67</v>
      </c>
      <c r="FX2">
        <f>SUMIFS(DataRegularSeason20242025!$AA$3:$AA$1315,DataRegularSeason20242025!$B$3:$B$1315, "&lt;=" &amp; FX$1, DataRegularSeason20242025!$D$3:$D$1315, $A2)+SUMIFS(DataRegularSeason20242025!$AB$3:$AB$1315,DataRegularSeason20242025!$B$3:$B$1315, "&lt;=" &amp; FX$1, DataRegularSeason20242025!$E$3:$E$1315, $A2)</f>
        <v>67</v>
      </c>
      <c r="FY2">
        <f>SUMIFS(DataRegularSeason20242025!$AA$3:$AA$1315,DataRegularSeason20242025!$B$3:$B$1315, "&lt;=" &amp; FY$1, DataRegularSeason20242025!$D$3:$D$1315, $A2)+SUMIFS(DataRegularSeason20242025!$AB$3:$AB$1315,DataRegularSeason20242025!$B$3:$B$1315, "&lt;=" &amp; FY$1, DataRegularSeason20242025!$E$3:$E$1315, $A2)</f>
        <v>67</v>
      </c>
      <c r="FZ2">
        <f>SUMIFS(DataRegularSeason20242025!$AA$3:$AA$1315,DataRegularSeason20242025!$B$3:$B$1315, "&lt;=" &amp; FZ$1, DataRegularSeason20242025!$D$3:$D$1315, $A2)+SUMIFS(DataRegularSeason20242025!$AB$3:$AB$1315,DataRegularSeason20242025!$B$3:$B$1315, "&lt;=" &amp; FZ$1, DataRegularSeason20242025!$E$3:$E$1315, $A2)</f>
        <v>67</v>
      </c>
      <c r="GA2">
        <f>SUMIFS(DataRegularSeason20242025!$AA$3:$AA$1315,DataRegularSeason20242025!$B$3:$B$1315, "&lt;=" &amp; GA$1, DataRegularSeason20242025!$D$3:$D$1315, $A2)+SUMIFS(DataRegularSeason20242025!$AB$3:$AB$1315,DataRegularSeason20242025!$B$3:$B$1315, "&lt;=" &amp; GA$1, DataRegularSeason20242025!$E$3:$E$1315, $A2)</f>
        <v>67</v>
      </c>
      <c r="GB2">
        <f>SUMIFS(DataRegularSeason20242025!$AA$3:$AA$1315,DataRegularSeason20242025!$B$3:$B$1315, "&lt;=" &amp; GB$1, DataRegularSeason20242025!$D$3:$D$1315, $A2)+SUMIFS(DataRegularSeason20242025!$AB$3:$AB$1315,DataRegularSeason20242025!$B$3:$B$1315, "&lt;=" &amp; GB$1, DataRegularSeason20242025!$E$3:$E$1315, $A2)</f>
        <v>67</v>
      </c>
      <c r="GC2">
        <f>SUMIFS(DataRegularSeason20242025!$AA$3:$AA$1315,DataRegularSeason20242025!$B$3:$B$1315, "&lt;=" &amp; GC$1, DataRegularSeason20242025!$D$3:$D$1315, $A2)+SUMIFS(DataRegularSeason20242025!$AB$3:$AB$1315,DataRegularSeason20242025!$B$3:$B$1315, "&lt;=" &amp; GC$1, DataRegularSeason20242025!$E$3:$E$1315, $A2)</f>
        <v>67</v>
      </c>
      <c r="GD2">
        <f>SUMIFS(DataRegularSeason20242025!$AA$3:$AA$1315,DataRegularSeason20242025!$B$3:$B$1315, "&lt;=" &amp; GD$1, DataRegularSeason20242025!$D$3:$D$1315, $A2)+SUMIFS(DataRegularSeason20242025!$AB$3:$AB$1315,DataRegularSeason20242025!$B$3:$B$1315, "&lt;=" &amp; GD$1, DataRegularSeason20242025!$E$3:$E$1315, $A2)</f>
        <v>67</v>
      </c>
      <c r="GE2">
        <f>SUMIFS(DataRegularSeason20242025!$AA$3:$AA$1315,DataRegularSeason20242025!$B$3:$B$1315, "&lt;=" &amp; GE$1, DataRegularSeason20242025!$D$3:$D$1315, $A2)+SUMIFS(DataRegularSeason20242025!$AB$3:$AB$1315,DataRegularSeason20242025!$B$3:$B$1315, "&lt;=" &amp; GE$1, DataRegularSeason20242025!$E$3:$E$1315, $A2)</f>
        <v>67</v>
      </c>
      <c r="GF2">
        <f>SUMIFS(DataRegularSeason20242025!$AA$3:$AA$1315,DataRegularSeason20242025!$B$3:$B$1315, "&lt;=" &amp; GF$1, DataRegularSeason20242025!$D$3:$D$1315, $A2)+SUMIFS(DataRegularSeason20242025!$AB$3:$AB$1315,DataRegularSeason20242025!$B$3:$B$1315, "&lt;=" &amp; GF$1, DataRegularSeason20242025!$E$3:$E$1315, $A2)</f>
        <v>67</v>
      </c>
      <c r="GG2">
        <f>SUMIFS(DataRegularSeason20242025!$AA$3:$AA$1315,DataRegularSeason20242025!$B$3:$B$1315, "&lt;=" &amp; GG$1, DataRegularSeason20242025!$D$3:$D$1315, $A2)+SUMIFS(DataRegularSeason20242025!$AB$3:$AB$1315,DataRegularSeason20242025!$B$3:$B$1315, "&lt;=" &amp; GG$1, DataRegularSeason20242025!$E$3:$E$1315, $A2)</f>
        <v>67</v>
      </c>
      <c r="GH2">
        <f>SUMIFS(DataRegularSeason20242025!$AA$3:$AA$1315,DataRegularSeason20242025!$B$3:$B$1315, "&lt;=" &amp; GH$1, DataRegularSeason20242025!$D$3:$D$1315, $A2)+SUMIFS(DataRegularSeason20242025!$AB$3:$AB$1315,DataRegularSeason20242025!$B$3:$B$1315, "&lt;=" &amp; GH$1, DataRegularSeason20242025!$E$3:$E$1315, $A2)</f>
        <v>67</v>
      </c>
      <c r="GI2">
        <f>SUMIFS(DataRegularSeason20242025!$AA$3:$AA$1315,DataRegularSeason20242025!$B$3:$B$1315, "&lt;=" &amp; GI$1, DataRegularSeason20242025!$D$3:$D$1315, $A2)+SUMIFS(DataRegularSeason20242025!$AB$3:$AB$1315,DataRegularSeason20242025!$B$3:$B$1315, "&lt;=" &amp; GI$1, DataRegularSeason20242025!$E$3:$E$1315, $A2)</f>
        <v>67</v>
      </c>
      <c r="GJ2">
        <f>SUMIFS(DataRegularSeason20242025!$AA$3:$AA$1315,DataRegularSeason20242025!$B$3:$B$1315, "&lt;=" &amp; GJ$1, DataRegularSeason20242025!$D$3:$D$1315, $A2)+SUMIFS(DataRegularSeason20242025!$AB$3:$AB$1315,DataRegularSeason20242025!$B$3:$B$1315, "&lt;=" &amp; GJ$1, DataRegularSeason20242025!$E$3:$E$1315, $A2)</f>
        <v>67</v>
      </c>
      <c r="GK2">
        <f>SUMIFS(DataRegularSeason20242025!$AA$3:$AA$1315,DataRegularSeason20242025!$B$3:$B$1315, "&lt;=" &amp; GK$1, DataRegularSeason20242025!$D$3:$D$1315, $A2)+SUMIFS(DataRegularSeason20242025!$AB$3:$AB$1315,DataRegularSeason20242025!$B$3:$B$1315, "&lt;=" &amp; GK$1, DataRegularSeason20242025!$E$3:$E$1315, $A2)</f>
        <v>67</v>
      </c>
      <c r="GL2">
        <f>SUMIFS(DataRegularSeason20242025!$AA$3:$AA$1315,DataRegularSeason20242025!$B$3:$B$1315, "&lt;=" &amp; GL$1, DataRegularSeason20242025!$D$3:$D$1315, $A2)+SUMIFS(DataRegularSeason20242025!$AB$3:$AB$1315,DataRegularSeason20242025!$B$3:$B$1315, "&lt;=" &amp; GL$1, DataRegularSeason20242025!$E$3:$E$1315, $A2)</f>
        <v>67</v>
      </c>
      <c r="GM2">
        <f>SUMIFS(DataRegularSeason20242025!$AA$3:$AA$1315,DataRegularSeason20242025!$B$3:$B$1315, "&lt;=" &amp; GM$1, DataRegularSeason20242025!$D$3:$D$1315, $A2)+SUMIFS(DataRegularSeason20242025!$AB$3:$AB$1315,DataRegularSeason20242025!$B$3:$B$1315, "&lt;=" &amp; GM$1, DataRegularSeason20242025!$E$3:$E$1315, $A2)</f>
        <v>67</v>
      </c>
      <c r="GN2">
        <f>SUMIFS(DataRegularSeason20242025!$AA$3:$AA$1315,DataRegularSeason20242025!$B$3:$B$1315, "&lt;=" &amp; GN$1, DataRegularSeason20242025!$D$3:$D$1315, $A2)+SUMIFS(DataRegularSeason20242025!$AB$3:$AB$1315,DataRegularSeason20242025!$B$3:$B$1315, "&lt;=" &amp; GN$1, DataRegularSeason20242025!$E$3:$E$1315, $A2)</f>
        <v>67</v>
      </c>
      <c r="GO2">
        <f>SUMIFS(DataRegularSeason20242025!$AA$3:$AA$1315,DataRegularSeason20242025!$B$3:$B$1315, "&lt;=" &amp; GO$1, DataRegularSeason20242025!$D$3:$D$1315, $A2)+SUMIFS(DataRegularSeason20242025!$AB$3:$AB$1315,DataRegularSeason20242025!$B$3:$B$1315, "&lt;=" &amp; GO$1, DataRegularSeason20242025!$E$3:$E$1315, $A2)</f>
        <v>67</v>
      </c>
      <c r="GP2">
        <f>SUMIFS(DataRegularSeason20242025!$AA$3:$AA$1315,DataRegularSeason20242025!$B$3:$B$1315, "&lt;=" &amp; GP$1, DataRegularSeason20242025!$D$3:$D$1315, $A2)+SUMIFS(DataRegularSeason20242025!$AB$3:$AB$1315,DataRegularSeason20242025!$B$3:$B$1315, "&lt;=" &amp; GP$1, DataRegularSeason20242025!$E$3:$E$1315, $A2)</f>
        <v>67</v>
      </c>
      <c r="GQ2">
        <f>SUMIFS(DataRegularSeason20242025!$AA$3:$AA$1315,DataRegularSeason20242025!$B$3:$B$1315, "&lt;=" &amp; GQ$1, DataRegularSeason20242025!$D$3:$D$1315, $A2)+SUMIFS(DataRegularSeason20242025!$AB$3:$AB$1315,DataRegularSeason20242025!$B$3:$B$1315, "&lt;=" &amp; GQ$1, DataRegularSeason20242025!$E$3:$E$1315, $A2)</f>
        <v>67</v>
      </c>
      <c r="GR2">
        <f>SUMIFS(DataRegularSeason20242025!$AA$3:$AA$1315,DataRegularSeason20242025!$B$3:$B$1315, "&lt;=" &amp; GR$1, DataRegularSeason20242025!$D$3:$D$1315, $A2)+SUMIFS(DataRegularSeason20242025!$AB$3:$AB$1315,DataRegularSeason20242025!$B$3:$B$1315, "&lt;=" &amp; GR$1, DataRegularSeason20242025!$E$3:$E$1315, $A2)</f>
        <v>67</v>
      </c>
      <c r="GS2">
        <f>SUMIFS(DataRegularSeason20242025!$AA$3:$AA$1315,DataRegularSeason20242025!$B$3:$B$1315, "&lt;=" &amp; GS$1, DataRegularSeason20242025!$D$3:$D$1315, $A2)+SUMIFS(DataRegularSeason20242025!$AB$3:$AB$1315,DataRegularSeason20242025!$B$3:$B$1315, "&lt;=" &amp; GS$1, DataRegularSeason20242025!$E$3:$E$1315, $A2)</f>
        <v>67</v>
      </c>
      <c r="GT2">
        <f>SUMIFS(DataRegularSeason20242025!$AA$3:$AA$1315,DataRegularSeason20242025!$B$3:$B$1315, "&lt;=" &amp; GT$1, DataRegularSeason20242025!$D$3:$D$1315, $A2)+SUMIFS(DataRegularSeason20242025!$AB$3:$AB$1315,DataRegularSeason20242025!$B$3:$B$1315, "&lt;=" &amp; GT$1, DataRegularSeason20242025!$E$3:$E$1315, $A2)</f>
        <v>67</v>
      </c>
      <c r="GU2">
        <f>SUMIFS(DataRegularSeason20242025!$AA$3:$AA$1315,DataRegularSeason20242025!$B$3:$B$1315, "&lt;=" &amp; GU$1, DataRegularSeason20242025!$D$3:$D$1315, $A2)+SUMIFS(DataRegularSeason20242025!$AB$3:$AB$1315,DataRegularSeason20242025!$B$3:$B$1315, "&lt;=" &amp; GU$1, DataRegularSeason20242025!$E$3:$E$1315, $A2)</f>
        <v>67</v>
      </c>
    </row>
    <row r="3" spans="1:275" x14ac:dyDescent="0.25">
      <c r="A3" t="s">
        <v>18</v>
      </c>
      <c r="B3" t="s">
        <v>98</v>
      </c>
      <c r="C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64</v>
      </c>
      <c r="DV3">
        <f>SUMIFS(DataRegularSeason20242025!$AA$3:$AA$1315,DataRegularSeason20242025!$B$3:$B$1315, "&lt;=" &amp; DV$1, DataRegularSeason20242025!$D$3:$D$1315, $A3)+SUMIFS(DataRegularSeason20242025!$AB$3:$AB$1315,DataRegularSeason20242025!$B$3:$B$1315, "&lt;=" &amp; DV$1, DataRegularSeason20242025!$E$3:$E$1315, $A3)</f>
        <v>64</v>
      </c>
      <c r="DW3">
        <f>SUMIFS(DataRegularSeason20242025!$AA$3:$AA$1315,DataRegularSeason20242025!$B$3:$B$1315, "&lt;=" &amp; DW$1, DataRegularSeason20242025!$D$3:$D$1315, $A3)+SUMIFS(DataRegularSeason20242025!$AB$3:$AB$1315,DataRegularSeason20242025!$B$3:$B$1315, "&lt;=" &amp; DW$1, DataRegularSeason20242025!$E$3:$E$1315, $A3)</f>
        <v>64</v>
      </c>
      <c r="DX3">
        <f>SUMIFS(DataRegularSeason20242025!$AA$3:$AA$1315,DataRegularSeason20242025!$B$3:$B$1315, "&lt;=" &amp; DX$1, DataRegularSeason20242025!$D$3:$D$1315, $A3)+SUMIFS(DataRegularSeason20242025!$AB$3:$AB$1315,DataRegularSeason20242025!$B$3:$B$1315, "&lt;=" &amp; DX$1, DataRegularSeason20242025!$E$3:$E$1315, $A3)</f>
        <v>66</v>
      </c>
      <c r="DY3">
        <f>SUMIFS(DataRegularSeason20242025!$AA$3:$AA$1315,DataRegularSeason20242025!$B$3:$B$1315, "&lt;=" &amp; DY$1, DataRegularSeason20242025!$D$3:$D$1315, $A3)+SUMIFS(DataRegularSeason20242025!$AB$3:$AB$1315,DataRegularSeason20242025!$B$3:$B$1315, "&lt;=" &amp; DY$1, DataRegularSeason20242025!$E$3:$E$1315, $A3)</f>
        <v>66</v>
      </c>
      <c r="DZ3">
        <f>SUMIFS(DataRegularSeason20242025!$AA$3:$AA$1315,DataRegularSeason20242025!$B$3:$B$1315, "&lt;=" &amp; DZ$1, DataRegularSeason20242025!$D$3:$D$1315, $A3)+SUMIFS(DataRegularSeason20242025!$AB$3:$AB$1315,DataRegularSeason20242025!$B$3:$B$1315, "&lt;=" &amp; DZ$1, DataRegularSeason20242025!$E$3:$E$1315, $A3)</f>
        <v>66</v>
      </c>
      <c r="EA3">
        <f>SUMIFS(DataRegularSeason20242025!$AA$3:$AA$1315,DataRegularSeason20242025!$B$3:$B$1315, "&lt;=" &amp; EA$1, DataRegularSeason20242025!$D$3:$D$1315, $A3)+SUMIFS(DataRegularSeason20242025!$AB$3:$AB$1315,DataRegularSeason20242025!$B$3:$B$1315, "&lt;=" &amp; EA$1, DataRegularSeason20242025!$E$3:$E$1315, $A3)</f>
        <v>66</v>
      </c>
      <c r="EB3">
        <f>SUMIFS(DataRegularSeason20242025!$AA$3:$AA$1315,DataRegularSeason20242025!$B$3:$B$1315, "&lt;=" &amp; EB$1, DataRegularSeason20242025!$D$3:$D$1315, $A3)+SUMIFS(DataRegularSeason20242025!$AB$3:$AB$1315,DataRegularSeason20242025!$B$3:$B$1315, "&lt;=" &amp; EB$1, DataRegularSeason20242025!$E$3:$E$1315, $A3)</f>
        <v>66</v>
      </c>
      <c r="EC3">
        <f>SUMIFS(DataRegularSeason20242025!$AA$3:$AA$1315,DataRegularSeason20242025!$B$3:$B$1315, "&lt;=" &amp; EC$1, DataRegularSeason20242025!$D$3:$D$1315, $A3)+SUMIFS(DataRegularSeason20242025!$AB$3:$AB$1315,DataRegularSeason20242025!$B$3:$B$1315, "&lt;=" &amp; EC$1, DataRegularSeason20242025!$E$3:$E$1315, $A3)</f>
        <v>66</v>
      </c>
      <c r="ED3">
        <f>SUMIFS(DataRegularSeason20242025!$AA$3:$AA$1315,DataRegularSeason20242025!$B$3:$B$1315, "&lt;=" &amp; ED$1, DataRegularSeason20242025!$D$3:$D$1315, $A3)+SUMIFS(DataRegularSeason20242025!$AB$3:$AB$1315,DataRegularSeason20242025!$B$3:$B$1315, "&lt;=" &amp; ED$1, DataRegularSeason20242025!$E$3:$E$1315, $A3)</f>
        <v>66</v>
      </c>
      <c r="EE3">
        <f>SUMIFS(DataRegularSeason20242025!$AA$3:$AA$1315,DataRegularSeason20242025!$B$3:$B$1315, "&lt;=" &amp; EE$1, DataRegularSeason20242025!$D$3:$D$1315, $A3)+SUMIFS(DataRegularSeason20242025!$AB$3:$AB$1315,DataRegularSeason20242025!$B$3:$B$1315, "&lt;=" &amp; EE$1, DataRegularSeason20242025!$E$3:$E$1315, $A3)</f>
        <v>66</v>
      </c>
      <c r="EF3">
        <f>SUMIFS(DataRegularSeason20242025!$AA$3:$AA$1315,DataRegularSeason20242025!$B$3:$B$1315, "&lt;=" &amp; EF$1, DataRegularSeason20242025!$D$3:$D$1315, $A3)+SUMIFS(DataRegularSeason20242025!$AB$3:$AB$1315,DataRegularSeason20242025!$B$3:$B$1315, "&lt;=" &amp; EF$1, DataRegularSeason20242025!$E$3:$E$1315, $A3)</f>
        <v>66</v>
      </c>
      <c r="EG3">
        <f>SUMIFS(DataRegularSeason20242025!$AA$3:$AA$1315,DataRegularSeason20242025!$B$3:$B$1315, "&lt;=" &amp; EG$1, DataRegularSeason20242025!$D$3:$D$1315, $A3)+SUMIFS(DataRegularSeason20242025!$AB$3:$AB$1315,DataRegularSeason20242025!$B$3:$B$1315, "&lt;=" &amp; EG$1, DataRegularSeason20242025!$E$3:$E$1315, $A3)</f>
        <v>66</v>
      </c>
      <c r="EH3">
        <f>SUMIFS(DataRegularSeason20242025!$AA$3:$AA$1315,DataRegularSeason20242025!$B$3:$B$1315, "&lt;=" &amp; EH$1, DataRegularSeason20242025!$D$3:$D$1315, $A3)+SUMIFS(DataRegularSeason20242025!$AB$3:$AB$1315,DataRegularSeason20242025!$B$3:$B$1315, "&lt;=" &amp; EH$1, DataRegularSeason20242025!$E$3:$E$1315, $A3)</f>
        <v>66</v>
      </c>
      <c r="EI3">
        <f>SUMIFS(DataRegularSeason20242025!$AA$3:$AA$1315,DataRegularSeason20242025!$B$3:$B$1315, "&lt;=" &amp; EI$1, DataRegularSeason20242025!$D$3:$D$1315, $A3)+SUMIFS(DataRegularSeason20242025!$AB$3:$AB$1315,DataRegularSeason20242025!$B$3:$B$1315, "&lt;=" &amp; EI$1, DataRegularSeason20242025!$E$3:$E$1315, $A3)</f>
        <v>66</v>
      </c>
      <c r="EJ3">
        <f>SUMIFS(DataRegularSeason20242025!$AA$3:$AA$1315,DataRegularSeason20242025!$B$3:$B$1315, "&lt;=" &amp; EJ$1, DataRegularSeason20242025!$D$3:$D$1315, $A3)+SUMIFS(DataRegularSeason20242025!$AB$3:$AB$1315,DataRegularSeason20242025!$B$3:$B$1315, "&lt;=" &amp; EJ$1, DataRegularSeason20242025!$E$3:$E$1315, $A3)</f>
        <v>66</v>
      </c>
      <c r="EK3">
        <f>SUMIFS(DataRegularSeason20242025!$AA$3:$AA$1315,DataRegularSeason20242025!$B$3:$B$1315, "&lt;=" &amp; EK$1, DataRegularSeason20242025!$D$3:$D$1315, $A3)+SUMIFS(DataRegularSeason20242025!$AB$3:$AB$1315,DataRegularSeason20242025!$B$3:$B$1315, "&lt;=" &amp; EK$1, DataRegularSeason20242025!$E$3:$E$1315, $A3)</f>
        <v>66</v>
      </c>
      <c r="EL3">
        <f>SUMIFS(DataRegularSeason20242025!$AA$3:$AA$1315,DataRegularSeason20242025!$B$3:$B$1315, "&lt;=" &amp; EL$1, DataRegularSeason20242025!$D$3:$D$1315, $A3)+SUMIFS(DataRegularSeason20242025!$AB$3:$AB$1315,DataRegularSeason20242025!$B$3:$B$1315, "&lt;=" &amp; EL$1, DataRegularSeason20242025!$E$3:$E$1315, $A3)</f>
        <v>66</v>
      </c>
      <c r="EM3">
        <f>SUMIFS(DataRegularSeason20242025!$AA$3:$AA$1315,DataRegularSeason20242025!$B$3:$B$1315, "&lt;=" &amp; EM$1, DataRegularSeason20242025!$D$3:$D$1315, $A3)+SUMIFS(DataRegularSeason20242025!$AB$3:$AB$1315,DataRegularSeason20242025!$B$3:$B$1315, "&lt;=" &amp; EM$1, DataRegularSeason20242025!$E$3:$E$1315, $A3)</f>
        <v>66</v>
      </c>
      <c r="EN3">
        <f>SUMIFS(DataRegularSeason20242025!$AA$3:$AA$1315,DataRegularSeason20242025!$B$3:$B$1315, "&lt;=" &amp; EN$1, DataRegularSeason20242025!$D$3:$D$1315, $A3)+SUMIFS(DataRegularSeason20242025!$AB$3:$AB$1315,DataRegularSeason20242025!$B$3:$B$1315, "&lt;=" &amp; EN$1, DataRegularSeason20242025!$E$3:$E$1315, $A3)</f>
        <v>66</v>
      </c>
      <c r="EO3">
        <f>SUMIFS(DataRegularSeason20242025!$AA$3:$AA$1315,DataRegularSeason20242025!$B$3:$B$1315, "&lt;=" &amp; EO$1, DataRegularSeason20242025!$D$3:$D$1315, $A3)+SUMIFS(DataRegularSeason20242025!$AB$3:$AB$1315,DataRegularSeason20242025!$B$3:$B$1315, "&lt;=" &amp; EO$1, DataRegularSeason20242025!$E$3:$E$1315, $A3)</f>
        <v>66</v>
      </c>
      <c r="EP3">
        <f>SUMIFS(DataRegularSeason20242025!$AA$3:$AA$1315,DataRegularSeason20242025!$B$3:$B$1315, "&lt;=" &amp; EP$1, DataRegularSeason20242025!$D$3:$D$1315, $A3)+SUMIFS(DataRegularSeason20242025!$AB$3:$AB$1315,DataRegularSeason20242025!$B$3:$B$1315, "&lt;=" &amp; EP$1, DataRegularSeason20242025!$E$3:$E$1315, $A3)</f>
        <v>66</v>
      </c>
      <c r="EQ3">
        <f>SUMIFS(DataRegularSeason20242025!$AA$3:$AA$1315,DataRegularSeason20242025!$B$3:$B$1315, "&lt;=" &amp; EQ$1, DataRegularSeason20242025!$D$3:$D$1315, $A3)+SUMIFS(DataRegularSeason20242025!$AB$3:$AB$1315,DataRegularSeason20242025!$B$3:$B$1315, "&lt;=" &amp; EQ$1, DataRegularSeason20242025!$E$3:$E$1315, $A3)</f>
        <v>66</v>
      </c>
      <c r="ER3">
        <f>SUMIFS(DataRegularSeason20242025!$AA$3:$AA$1315,DataRegularSeason20242025!$B$3:$B$1315, "&lt;=" &amp; ER$1, DataRegularSeason20242025!$D$3:$D$1315, $A3)+SUMIFS(DataRegularSeason20242025!$AB$3:$AB$1315,DataRegularSeason20242025!$B$3:$B$1315, "&lt;=" &amp; ER$1, DataRegularSeason20242025!$E$3:$E$1315, $A3)</f>
        <v>66</v>
      </c>
      <c r="ES3">
        <f>SUMIFS(DataRegularSeason20242025!$AA$3:$AA$1315,DataRegularSeason20242025!$B$3:$B$1315, "&lt;=" &amp; ES$1, DataRegularSeason20242025!$D$3:$D$1315, $A3)+SUMIFS(DataRegularSeason20242025!$AB$3:$AB$1315,DataRegularSeason20242025!$B$3:$B$1315, "&lt;=" &amp; ES$1, DataRegularSeason20242025!$E$3:$E$1315, $A3)</f>
        <v>66</v>
      </c>
      <c r="ET3">
        <f>SUMIFS(DataRegularSeason20242025!$AA$3:$AA$1315,DataRegularSeason20242025!$B$3:$B$1315, "&lt;=" &amp; ET$1, DataRegularSeason20242025!$D$3:$D$1315, $A3)+SUMIFS(DataRegularSeason20242025!$AB$3:$AB$1315,DataRegularSeason20242025!$B$3:$B$1315, "&lt;=" &amp; ET$1, DataRegularSeason20242025!$E$3:$E$1315, $A3)</f>
        <v>66</v>
      </c>
      <c r="EU3">
        <f>SUMIFS(DataRegularSeason20242025!$AA$3:$AA$1315,DataRegularSeason20242025!$B$3:$B$1315, "&lt;=" &amp; EU$1, DataRegularSeason20242025!$D$3:$D$1315, $A3)+SUMIFS(DataRegularSeason20242025!$AB$3:$AB$1315,DataRegularSeason20242025!$B$3:$B$1315, "&lt;=" &amp; EU$1, DataRegularSeason20242025!$E$3:$E$1315, $A3)</f>
        <v>66</v>
      </c>
      <c r="EV3">
        <f>SUMIFS(DataRegularSeason20242025!$AA$3:$AA$1315,DataRegularSeason20242025!$B$3:$B$1315, "&lt;=" &amp; EV$1, DataRegularSeason20242025!$D$3:$D$1315, $A3)+SUMIFS(DataRegularSeason20242025!$AB$3:$AB$1315,DataRegularSeason20242025!$B$3:$B$1315, "&lt;=" &amp; EV$1, DataRegularSeason20242025!$E$3:$E$1315, $A3)</f>
        <v>66</v>
      </c>
      <c r="EW3">
        <f>SUMIFS(DataRegularSeason20242025!$AA$3:$AA$1315,DataRegularSeason20242025!$B$3:$B$1315, "&lt;=" &amp; EW$1, DataRegularSeason20242025!$D$3:$D$1315, $A3)+SUMIFS(DataRegularSeason20242025!$AB$3:$AB$1315,DataRegularSeason20242025!$B$3:$B$1315, "&lt;=" &amp; EW$1, DataRegularSeason20242025!$E$3:$E$1315, $A3)</f>
        <v>66</v>
      </c>
      <c r="EX3">
        <f>SUMIFS(DataRegularSeason20242025!$AA$3:$AA$1315,DataRegularSeason20242025!$B$3:$B$1315, "&lt;=" &amp; EX$1, DataRegularSeason20242025!$D$3:$D$1315, $A3)+SUMIFS(DataRegularSeason20242025!$AB$3:$AB$1315,DataRegularSeason20242025!$B$3:$B$1315, "&lt;=" &amp; EX$1, DataRegularSeason20242025!$E$3:$E$1315, $A3)</f>
        <v>66</v>
      </c>
      <c r="EY3">
        <f>SUMIFS(DataRegularSeason20242025!$AA$3:$AA$1315,DataRegularSeason20242025!$B$3:$B$1315, "&lt;=" &amp; EY$1, DataRegularSeason20242025!$D$3:$D$1315, $A3)+SUMIFS(DataRegularSeason20242025!$AB$3:$AB$1315,DataRegularSeason20242025!$B$3:$B$1315, "&lt;=" &amp; EY$1, DataRegularSeason20242025!$E$3:$E$1315, $A3)</f>
        <v>66</v>
      </c>
      <c r="EZ3">
        <f>SUMIFS(DataRegularSeason20242025!$AA$3:$AA$1315,DataRegularSeason20242025!$B$3:$B$1315, "&lt;=" &amp; EZ$1, DataRegularSeason20242025!$D$3:$D$1315, $A3)+SUMIFS(DataRegularSeason20242025!$AB$3:$AB$1315,DataRegularSeason20242025!$B$3:$B$1315, "&lt;=" &amp; EZ$1, DataRegularSeason20242025!$E$3:$E$1315, $A3)</f>
        <v>66</v>
      </c>
      <c r="FA3">
        <f>SUMIFS(DataRegularSeason20242025!$AA$3:$AA$1315,DataRegularSeason20242025!$B$3:$B$1315, "&lt;=" &amp; FA$1, DataRegularSeason20242025!$D$3:$D$1315, $A3)+SUMIFS(DataRegularSeason20242025!$AB$3:$AB$1315,DataRegularSeason20242025!$B$3:$B$1315, "&lt;=" &amp; FA$1, DataRegularSeason20242025!$E$3:$E$1315, $A3)</f>
        <v>66</v>
      </c>
      <c r="FB3">
        <f>SUMIFS(DataRegularSeason20242025!$AA$3:$AA$1315,DataRegularSeason20242025!$B$3:$B$1315, "&lt;=" &amp; FB$1, DataRegularSeason20242025!$D$3:$D$1315, $A3)+SUMIFS(DataRegularSeason20242025!$AB$3:$AB$1315,DataRegularSeason20242025!$B$3:$B$1315, "&lt;=" &amp; FB$1, DataRegularSeason20242025!$E$3:$E$1315, $A3)</f>
        <v>66</v>
      </c>
      <c r="FC3">
        <f>SUMIFS(DataRegularSeason20242025!$AA$3:$AA$1315,DataRegularSeason20242025!$B$3:$B$1315, "&lt;=" &amp; FC$1, DataRegularSeason20242025!$D$3:$D$1315, $A3)+SUMIFS(DataRegularSeason20242025!$AB$3:$AB$1315,DataRegularSeason20242025!$B$3:$B$1315, "&lt;=" &amp; FC$1, DataRegularSeason20242025!$E$3:$E$1315, $A3)</f>
        <v>66</v>
      </c>
      <c r="FD3">
        <f>SUMIFS(DataRegularSeason20242025!$AA$3:$AA$1315,DataRegularSeason20242025!$B$3:$B$1315, "&lt;=" &amp; FD$1, DataRegularSeason20242025!$D$3:$D$1315, $A3)+SUMIFS(DataRegularSeason20242025!$AB$3:$AB$1315,DataRegularSeason20242025!$B$3:$B$1315, "&lt;=" &amp; FD$1, DataRegularSeason20242025!$E$3:$E$1315, $A3)</f>
        <v>66</v>
      </c>
      <c r="FE3">
        <f>SUMIFS(DataRegularSeason20242025!$AA$3:$AA$1315,DataRegularSeason20242025!$B$3:$B$1315, "&lt;=" &amp; FE$1, DataRegularSeason20242025!$D$3:$D$1315, $A3)+SUMIFS(DataRegularSeason20242025!$AB$3:$AB$1315,DataRegularSeason20242025!$B$3:$B$1315, "&lt;=" &amp; FE$1, DataRegularSeason20242025!$E$3:$E$1315, $A3)</f>
        <v>66</v>
      </c>
      <c r="FF3">
        <f>SUMIFS(DataRegularSeason20242025!$AA$3:$AA$1315,DataRegularSeason20242025!$B$3:$B$1315, "&lt;=" &amp; FF$1, DataRegularSeason20242025!$D$3:$D$1315, $A3)+SUMIFS(DataRegularSeason20242025!$AB$3:$AB$1315,DataRegularSeason20242025!$B$3:$B$1315, "&lt;=" &amp; FF$1, DataRegularSeason20242025!$E$3:$E$1315, $A3)</f>
        <v>66</v>
      </c>
      <c r="FG3">
        <f>SUMIFS(DataRegularSeason20242025!$AA$3:$AA$1315,DataRegularSeason20242025!$B$3:$B$1315, "&lt;=" &amp; FG$1, DataRegularSeason20242025!$D$3:$D$1315, $A3)+SUMIFS(DataRegularSeason20242025!$AB$3:$AB$1315,DataRegularSeason20242025!$B$3:$B$1315, "&lt;=" &amp; FG$1, DataRegularSeason20242025!$E$3:$E$1315, $A3)</f>
        <v>66</v>
      </c>
      <c r="FH3">
        <f>SUMIFS(DataRegularSeason20242025!$AA$3:$AA$1315,DataRegularSeason20242025!$B$3:$B$1315, "&lt;=" &amp; FH$1, DataRegularSeason20242025!$D$3:$D$1315, $A3)+SUMIFS(DataRegularSeason20242025!$AB$3:$AB$1315,DataRegularSeason20242025!$B$3:$B$1315, "&lt;=" &amp; FH$1, DataRegularSeason20242025!$E$3:$E$1315, $A3)</f>
        <v>66</v>
      </c>
      <c r="FI3">
        <f>SUMIFS(DataRegularSeason20242025!$AA$3:$AA$1315,DataRegularSeason20242025!$B$3:$B$1315, "&lt;=" &amp; FI$1, DataRegularSeason20242025!$D$3:$D$1315, $A3)+SUMIFS(DataRegularSeason20242025!$AB$3:$AB$1315,DataRegularSeason20242025!$B$3:$B$1315, "&lt;=" &amp; FI$1, DataRegularSeason20242025!$E$3:$E$1315, $A3)</f>
        <v>66</v>
      </c>
      <c r="FJ3">
        <f>SUMIFS(DataRegularSeason20242025!$AA$3:$AA$1315,DataRegularSeason20242025!$B$3:$B$1315, "&lt;=" &amp; FJ$1, DataRegularSeason20242025!$D$3:$D$1315, $A3)+SUMIFS(DataRegularSeason20242025!$AB$3:$AB$1315,DataRegularSeason20242025!$B$3:$B$1315, "&lt;=" &amp; FJ$1, DataRegularSeason20242025!$E$3:$E$1315, $A3)</f>
        <v>66</v>
      </c>
      <c r="FK3">
        <f>SUMIFS(DataRegularSeason20242025!$AA$3:$AA$1315,DataRegularSeason20242025!$B$3:$B$1315, "&lt;=" &amp; FK$1, DataRegularSeason20242025!$D$3:$D$1315, $A3)+SUMIFS(DataRegularSeason20242025!$AB$3:$AB$1315,DataRegularSeason20242025!$B$3:$B$1315, "&lt;=" &amp; FK$1, DataRegularSeason20242025!$E$3:$E$1315, $A3)</f>
        <v>66</v>
      </c>
      <c r="FL3">
        <f>SUMIFS(DataRegularSeason20242025!$AA$3:$AA$1315,DataRegularSeason20242025!$B$3:$B$1315, "&lt;=" &amp; FL$1, DataRegularSeason20242025!$D$3:$D$1315, $A3)+SUMIFS(DataRegularSeason20242025!$AB$3:$AB$1315,DataRegularSeason20242025!$B$3:$B$1315, "&lt;=" &amp; FL$1, DataRegularSeason20242025!$E$3:$E$1315, $A3)</f>
        <v>66</v>
      </c>
      <c r="FM3">
        <f>SUMIFS(DataRegularSeason20242025!$AA$3:$AA$1315,DataRegularSeason20242025!$B$3:$B$1315, "&lt;=" &amp; FM$1, DataRegularSeason20242025!$D$3:$D$1315, $A3)+SUMIFS(DataRegularSeason20242025!$AB$3:$AB$1315,DataRegularSeason20242025!$B$3:$B$1315, "&lt;=" &amp; FM$1, DataRegularSeason20242025!$E$3:$E$1315, $A3)</f>
        <v>66</v>
      </c>
      <c r="FN3">
        <f>SUMIFS(DataRegularSeason20242025!$AA$3:$AA$1315,DataRegularSeason20242025!$B$3:$B$1315, "&lt;=" &amp; FN$1, DataRegularSeason20242025!$D$3:$D$1315, $A3)+SUMIFS(DataRegularSeason20242025!$AB$3:$AB$1315,DataRegularSeason20242025!$B$3:$B$1315, "&lt;=" &amp; FN$1, DataRegularSeason20242025!$E$3:$E$1315, $A3)</f>
        <v>66</v>
      </c>
      <c r="FO3">
        <f>SUMIFS(DataRegularSeason20242025!$AA$3:$AA$1315,DataRegularSeason20242025!$B$3:$B$1315, "&lt;=" &amp; FO$1, DataRegularSeason20242025!$D$3:$D$1315, $A3)+SUMIFS(DataRegularSeason20242025!$AB$3:$AB$1315,DataRegularSeason20242025!$B$3:$B$1315, "&lt;=" &amp; FO$1, DataRegularSeason20242025!$E$3:$E$1315, $A3)</f>
        <v>66</v>
      </c>
      <c r="FP3">
        <f>SUMIFS(DataRegularSeason20242025!$AA$3:$AA$1315,DataRegularSeason20242025!$B$3:$B$1315, "&lt;=" &amp; FP$1, DataRegularSeason20242025!$D$3:$D$1315, $A3)+SUMIFS(DataRegularSeason20242025!$AB$3:$AB$1315,DataRegularSeason20242025!$B$3:$B$1315, "&lt;=" &amp; FP$1, DataRegularSeason20242025!$E$3:$E$1315, $A3)</f>
        <v>66</v>
      </c>
      <c r="FQ3">
        <f>SUMIFS(DataRegularSeason20242025!$AA$3:$AA$1315,DataRegularSeason20242025!$B$3:$B$1315, "&lt;=" &amp; FQ$1, DataRegularSeason20242025!$D$3:$D$1315, $A3)+SUMIFS(DataRegularSeason20242025!$AB$3:$AB$1315,DataRegularSeason20242025!$B$3:$B$1315, "&lt;=" &amp; FQ$1, DataRegularSeason20242025!$E$3:$E$1315, $A3)</f>
        <v>66</v>
      </c>
      <c r="FR3">
        <f>SUMIFS(DataRegularSeason20242025!$AA$3:$AA$1315,DataRegularSeason20242025!$B$3:$B$1315, "&lt;=" &amp; FR$1, DataRegularSeason20242025!$D$3:$D$1315, $A3)+SUMIFS(DataRegularSeason20242025!$AB$3:$AB$1315,DataRegularSeason20242025!$B$3:$B$1315, "&lt;=" &amp; FR$1, DataRegularSeason20242025!$E$3:$E$1315, $A3)</f>
        <v>66</v>
      </c>
      <c r="FS3">
        <f>SUMIFS(DataRegularSeason20242025!$AA$3:$AA$1315,DataRegularSeason20242025!$B$3:$B$1315, "&lt;=" &amp; FS$1, DataRegularSeason20242025!$D$3:$D$1315, $A3)+SUMIFS(DataRegularSeason20242025!$AB$3:$AB$1315,DataRegularSeason20242025!$B$3:$B$1315, "&lt;=" &amp; FS$1, DataRegularSeason20242025!$E$3:$E$1315, $A3)</f>
        <v>66</v>
      </c>
      <c r="FT3">
        <f>SUMIFS(DataRegularSeason20242025!$AA$3:$AA$1315,DataRegularSeason20242025!$B$3:$B$1315, "&lt;=" &amp; FT$1, DataRegularSeason20242025!$D$3:$D$1315, $A3)+SUMIFS(DataRegularSeason20242025!$AB$3:$AB$1315,DataRegularSeason20242025!$B$3:$B$1315, "&lt;=" &amp; FT$1, DataRegularSeason20242025!$E$3:$E$1315, $A3)</f>
        <v>66</v>
      </c>
      <c r="FU3">
        <f>SUMIFS(DataRegularSeason20242025!$AA$3:$AA$1315,DataRegularSeason20242025!$B$3:$B$1315, "&lt;=" &amp; FU$1, DataRegularSeason20242025!$D$3:$D$1315, $A3)+SUMIFS(DataRegularSeason20242025!$AB$3:$AB$1315,DataRegularSeason20242025!$B$3:$B$1315, "&lt;=" &amp; FU$1, DataRegularSeason20242025!$E$3:$E$1315, $A3)</f>
        <v>66</v>
      </c>
      <c r="FV3">
        <f>SUMIFS(DataRegularSeason20242025!$AA$3:$AA$1315,DataRegularSeason20242025!$B$3:$B$1315, "&lt;=" &amp; FV$1, DataRegularSeason20242025!$D$3:$D$1315, $A3)+SUMIFS(DataRegularSeason20242025!$AB$3:$AB$1315,DataRegularSeason20242025!$B$3:$B$1315, "&lt;=" &amp; FV$1, DataRegularSeason20242025!$E$3:$E$1315, $A3)</f>
        <v>66</v>
      </c>
      <c r="FW3">
        <f>SUMIFS(DataRegularSeason20242025!$AA$3:$AA$1315,DataRegularSeason20242025!$B$3:$B$1315, "&lt;=" &amp; FW$1, DataRegularSeason20242025!$D$3:$D$1315, $A3)+SUMIFS(DataRegularSeason20242025!$AB$3:$AB$1315,DataRegularSeason20242025!$B$3:$B$1315, "&lt;=" &amp; FW$1, DataRegularSeason20242025!$E$3:$E$1315, $A3)</f>
        <v>66</v>
      </c>
      <c r="FX3">
        <f>SUMIFS(DataRegularSeason20242025!$AA$3:$AA$1315,DataRegularSeason20242025!$B$3:$B$1315, "&lt;=" &amp; FX$1, DataRegularSeason20242025!$D$3:$D$1315, $A3)+SUMIFS(DataRegularSeason20242025!$AB$3:$AB$1315,DataRegularSeason20242025!$B$3:$B$1315, "&lt;=" &amp; FX$1, DataRegularSeason20242025!$E$3:$E$1315, $A3)</f>
        <v>66</v>
      </c>
      <c r="FY3">
        <f>SUMIFS(DataRegularSeason20242025!$AA$3:$AA$1315,DataRegularSeason20242025!$B$3:$B$1315, "&lt;=" &amp; FY$1, DataRegularSeason20242025!$D$3:$D$1315, $A3)+SUMIFS(DataRegularSeason20242025!$AB$3:$AB$1315,DataRegularSeason20242025!$B$3:$B$1315, "&lt;=" &amp; FY$1, DataRegularSeason20242025!$E$3:$E$1315, $A3)</f>
        <v>66</v>
      </c>
      <c r="FZ3">
        <f>SUMIFS(DataRegularSeason20242025!$AA$3:$AA$1315,DataRegularSeason20242025!$B$3:$B$1315, "&lt;=" &amp; FZ$1, DataRegularSeason20242025!$D$3:$D$1315, $A3)+SUMIFS(DataRegularSeason20242025!$AB$3:$AB$1315,DataRegularSeason20242025!$B$3:$B$1315, "&lt;=" &amp; FZ$1, DataRegularSeason20242025!$E$3:$E$1315, $A3)</f>
        <v>66</v>
      </c>
      <c r="GA3">
        <f>SUMIFS(DataRegularSeason20242025!$AA$3:$AA$1315,DataRegularSeason20242025!$B$3:$B$1315, "&lt;=" &amp; GA$1, DataRegularSeason20242025!$D$3:$D$1315, $A3)+SUMIFS(DataRegularSeason20242025!$AB$3:$AB$1315,DataRegularSeason20242025!$B$3:$B$1315, "&lt;=" &amp; GA$1, DataRegularSeason20242025!$E$3:$E$1315, $A3)</f>
        <v>66</v>
      </c>
      <c r="GB3">
        <f>SUMIFS(DataRegularSeason20242025!$AA$3:$AA$1315,DataRegularSeason20242025!$B$3:$B$1315, "&lt;=" &amp; GB$1, DataRegularSeason20242025!$D$3:$D$1315, $A3)+SUMIFS(DataRegularSeason20242025!$AB$3:$AB$1315,DataRegularSeason20242025!$B$3:$B$1315, "&lt;=" &amp; GB$1, DataRegularSeason20242025!$E$3:$E$1315, $A3)</f>
        <v>66</v>
      </c>
      <c r="GC3">
        <f>SUMIFS(DataRegularSeason20242025!$AA$3:$AA$1315,DataRegularSeason20242025!$B$3:$B$1315, "&lt;=" &amp; GC$1, DataRegularSeason20242025!$D$3:$D$1315, $A3)+SUMIFS(DataRegularSeason20242025!$AB$3:$AB$1315,DataRegularSeason20242025!$B$3:$B$1315, "&lt;=" &amp; GC$1, DataRegularSeason20242025!$E$3:$E$1315, $A3)</f>
        <v>66</v>
      </c>
      <c r="GD3">
        <f>SUMIFS(DataRegularSeason20242025!$AA$3:$AA$1315,DataRegularSeason20242025!$B$3:$B$1315, "&lt;=" &amp; GD$1, DataRegularSeason20242025!$D$3:$D$1315, $A3)+SUMIFS(DataRegularSeason20242025!$AB$3:$AB$1315,DataRegularSeason20242025!$B$3:$B$1315, "&lt;=" &amp; GD$1, DataRegularSeason20242025!$E$3:$E$1315, $A3)</f>
        <v>66</v>
      </c>
      <c r="GE3">
        <f>SUMIFS(DataRegularSeason20242025!$AA$3:$AA$1315,DataRegularSeason20242025!$B$3:$B$1315, "&lt;=" &amp; GE$1, DataRegularSeason20242025!$D$3:$D$1315, $A3)+SUMIFS(DataRegularSeason20242025!$AB$3:$AB$1315,DataRegularSeason20242025!$B$3:$B$1315, "&lt;=" &amp; GE$1, DataRegularSeason20242025!$E$3:$E$1315, $A3)</f>
        <v>66</v>
      </c>
      <c r="GF3">
        <f>SUMIFS(DataRegularSeason20242025!$AA$3:$AA$1315,DataRegularSeason20242025!$B$3:$B$1315, "&lt;=" &amp; GF$1, DataRegularSeason20242025!$D$3:$D$1315, $A3)+SUMIFS(DataRegularSeason20242025!$AB$3:$AB$1315,DataRegularSeason20242025!$B$3:$B$1315, "&lt;=" &amp; GF$1, DataRegularSeason20242025!$E$3:$E$1315, $A3)</f>
        <v>66</v>
      </c>
      <c r="GG3">
        <f>SUMIFS(DataRegularSeason20242025!$AA$3:$AA$1315,DataRegularSeason20242025!$B$3:$B$1315, "&lt;=" &amp; GG$1, DataRegularSeason20242025!$D$3:$D$1315, $A3)+SUMIFS(DataRegularSeason20242025!$AB$3:$AB$1315,DataRegularSeason20242025!$B$3:$B$1315, "&lt;=" &amp; GG$1, DataRegularSeason20242025!$E$3:$E$1315, $A3)</f>
        <v>66</v>
      </c>
      <c r="GH3">
        <f>SUMIFS(DataRegularSeason20242025!$AA$3:$AA$1315,DataRegularSeason20242025!$B$3:$B$1315, "&lt;=" &amp; GH$1, DataRegularSeason20242025!$D$3:$D$1315, $A3)+SUMIFS(DataRegularSeason20242025!$AB$3:$AB$1315,DataRegularSeason20242025!$B$3:$B$1315, "&lt;=" &amp; GH$1, DataRegularSeason20242025!$E$3:$E$1315, $A3)</f>
        <v>66</v>
      </c>
      <c r="GI3">
        <f>SUMIFS(DataRegularSeason20242025!$AA$3:$AA$1315,DataRegularSeason20242025!$B$3:$B$1315, "&lt;=" &amp; GI$1, DataRegularSeason20242025!$D$3:$D$1315, $A3)+SUMIFS(DataRegularSeason20242025!$AB$3:$AB$1315,DataRegularSeason20242025!$B$3:$B$1315, "&lt;=" &amp; GI$1, DataRegularSeason20242025!$E$3:$E$1315, $A3)</f>
        <v>66</v>
      </c>
      <c r="GJ3">
        <f>SUMIFS(DataRegularSeason20242025!$AA$3:$AA$1315,DataRegularSeason20242025!$B$3:$B$1315, "&lt;=" &amp; GJ$1, DataRegularSeason20242025!$D$3:$D$1315, $A3)+SUMIFS(DataRegularSeason20242025!$AB$3:$AB$1315,DataRegularSeason20242025!$B$3:$B$1315, "&lt;=" &amp; GJ$1, DataRegularSeason20242025!$E$3:$E$1315, $A3)</f>
        <v>66</v>
      </c>
      <c r="GK3">
        <f>SUMIFS(DataRegularSeason20242025!$AA$3:$AA$1315,DataRegularSeason20242025!$B$3:$B$1315, "&lt;=" &amp; GK$1, DataRegularSeason20242025!$D$3:$D$1315, $A3)+SUMIFS(DataRegularSeason20242025!$AB$3:$AB$1315,DataRegularSeason20242025!$B$3:$B$1315, "&lt;=" &amp; GK$1, DataRegularSeason20242025!$E$3:$E$1315, $A3)</f>
        <v>66</v>
      </c>
      <c r="GL3">
        <f>SUMIFS(DataRegularSeason20242025!$AA$3:$AA$1315,DataRegularSeason20242025!$B$3:$B$1315, "&lt;=" &amp; GL$1, DataRegularSeason20242025!$D$3:$D$1315, $A3)+SUMIFS(DataRegularSeason20242025!$AB$3:$AB$1315,DataRegularSeason20242025!$B$3:$B$1315, "&lt;=" &amp; GL$1, DataRegularSeason20242025!$E$3:$E$1315, $A3)</f>
        <v>66</v>
      </c>
      <c r="GM3">
        <f>SUMIFS(DataRegularSeason20242025!$AA$3:$AA$1315,DataRegularSeason20242025!$B$3:$B$1315, "&lt;=" &amp; GM$1, DataRegularSeason20242025!$D$3:$D$1315, $A3)+SUMIFS(DataRegularSeason20242025!$AB$3:$AB$1315,DataRegularSeason20242025!$B$3:$B$1315, "&lt;=" &amp; GM$1, DataRegularSeason20242025!$E$3:$E$1315, $A3)</f>
        <v>66</v>
      </c>
      <c r="GN3">
        <f>SUMIFS(DataRegularSeason20242025!$AA$3:$AA$1315,DataRegularSeason20242025!$B$3:$B$1315, "&lt;=" &amp; GN$1, DataRegularSeason20242025!$D$3:$D$1315, $A3)+SUMIFS(DataRegularSeason20242025!$AB$3:$AB$1315,DataRegularSeason20242025!$B$3:$B$1315, "&lt;=" &amp; GN$1, DataRegularSeason20242025!$E$3:$E$1315, $A3)</f>
        <v>66</v>
      </c>
      <c r="GO3">
        <f>SUMIFS(DataRegularSeason20242025!$AA$3:$AA$1315,DataRegularSeason20242025!$B$3:$B$1315, "&lt;=" &amp; GO$1, DataRegularSeason20242025!$D$3:$D$1315, $A3)+SUMIFS(DataRegularSeason20242025!$AB$3:$AB$1315,DataRegularSeason20242025!$B$3:$B$1315, "&lt;=" &amp; GO$1, DataRegularSeason20242025!$E$3:$E$1315, $A3)</f>
        <v>66</v>
      </c>
      <c r="GP3">
        <f>SUMIFS(DataRegularSeason20242025!$AA$3:$AA$1315,DataRegularSeason20242025!$B$3:$B$1315, "&lt;=" &amp; GP$1, DataRegularSeason20242025!$D$3:$D$1315, $A3)+SUMIFS(DataRegularSeason20242025!$AB$3:$AB$1315,DataRegularSeason20242025!$B$3:$B$1315, "&lt;=" &amp; GP$1, DataRegularSeason20242025!$E$3:$E$1315, $A3)</f>
        <v>66</v>
      </c>
      <c r="GQ3">
        <f>SUMIFS(DataRegularSeason20242025!$AA$3:$AA$1315,DataRegularSeason20242025!$B$3:$B$1315, "&lt;=" &amp; GQ$1, DataRegularSeason20242025!$D$3:$D$1315, $A3)+SUMIFS(DataRegularSeason20242025!$AB$3:$AB$1315,DataRegularSeason20242025!$B$3:$B$1315, "&lt;=" &amp; GQ$1, DataRegularSeason20242025!$E$3:$E$1315, $A3)</f>
        <v>66</v>
      </c>
      <c r="GR3">
        <f>SUMIFS(DataRegularSeason20242025!$AA$3:$AA$1315,DataRegularSeason20242025!$B$3:$B$1315, "&lt;=" &amp; GR$1, DataRegularSeason20242025!$D$3:$D$1315, $A3)+SUMIFS(DataRegularSeason20242025!$AB$3:$AB$1315,DataRegularSeason20242025!$B$3:$B$1315, "&lt;=" &amp; GR$1, DataRegularSeason20242025!$E$3:$E$1315, $A3)</f>
        <v>66</v>
      </c>
      <c r="GS3">
        <f>SUMIFS(DataRegularSeason20242025!$AA$3:$AA$1315,DataRegularSeason20242025!$B$3:$B$1315, "&lt;=" &amp; GS$1, DataRegularSeason20242025!$D$3:$D$1315, $A3)+SUMIFS(DataRegularSeason20242025!$AB$3:$AB$1315,DataRegularSeason20242025!$B$3:$B$1315, "&lt;=" &amp; GS$1, DataRegularSeason20242025!$E$3:$E$1315, $A3)</f>
        <v>66</v>
      </c>
      <c r="GT3">
        <f>SUMIFS(DataRegularSeason20242025!$AA$3:$AA$1315,DataRegularSeason20242025!$B$3:$B$1315, "&lt;=" &amp; GT$1, DataRegularSeason20242025!$D$3:$D$1315, $A3)+SUMIFS(DataRegularSeason20242025!$AB$3:$AB$1315,DataRegularSeason20242025!$B$3:$B$1315, "&lt;=" &amp; GT$1, DataRegularSeason20242025!$E$3:$E$1315, $A3)</f>
        <v>66</v>
      </c>
      <c r="GU3">
        <f>SUMIFS(DataRegularSeason20242025!$AA$3:$AA$1315,DataRegularSeason20242025!$B$3:$B$1315, "&lt;=" &amp; GU$1, DataRegularSeason20242025!$D$3:$D$1315, $A3)+SUMIFS(DataRegularSeason20242025!$AB$3:$AB$1315,DataRegularSeason20242025!$B$3:$B$1315, "&lt;=" &amp; GU$1, DataRegularSeason20242025!$E$3:$E$1315, $A3)</f>
        <v>66</v>
      </c>
    </row>
    <row r="4" spans="1:275" x14ac:dyDescent="0.25">
      <c r="A4" t="s">
        <v>30</v>
      </c>
      <c r="B4" t="s">
        <v>98</v>
      </c>
      <c r="C4"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2</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2</v>
      </c>
      <c r="N4">
        <f>SUMIFS(DataRegularSeason20242025!$AA$3:$AA$1315,DataRegularSeason20242025!$B$3:$B$1315, "&lt;=" &amp; N$1, DataRegularSeason20242025!$D$3:$D$1315, $A4)+SUMIFS(DataRegularSeason20242025!$AB$3:$AB$1315,DataRegularSeason20242025!$B$3:$B$1315, "&lt;=" &amp; N$1, DataRegularSeason20242025!$E$3:$E$1315, $A4)</f>
        <v>2</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4</v>
      </c>
      <c r="Q4">
        <f>SUMIFS(DataRegularSeason20242025!$AA$3:$AA$1315,DataRegularSeason20242025!$B$3:$B$1315, "&lt;=" &amp; Q$1, DataRegularSeason20242025!$D$3:$D$1315, $A4)+SUMIFS(DataRegularSeason20242025!$AB$3:$AB$1315,DataRegularSeason20242025!$B$3:$B$1315, "&lt;=" &amp; Q$1, DataRegularSeason20242025!$E$3:$E$1315, $A4)</f>
        <v>4</v>
      </c>
      <c r="R4">
        <f>SUMIFS(DataRegularSeason20242025!$AA$3:$AA$1315,DataRegularSeason20242025!$B$3:$B$1315, "&lt;=" &amp; R$1, DataRegularSeason20242025!$D$3:$D$1315, $A4)+SUMIFS(DataRegularSeason20242025!$AB$3:$AB$1315,DataRegularSeason20242025!$B$3:$B$1315, "&lt;=" &amp; R$1, DataRegularSeason20242025!$E$3:$E$1315, $A4)</f>
        <v>4</v>
      </c>
      <c r="S4">
        <f>SUMIFS(DataRegularSeason20242025!$AA$3:$AA$1315,DataRegularSeason20242025!$B$3:$B$1315, "&lt;=" &amp; S$1, DataRegularSeason20242025!$D$3:$D$1315, $A4)+SUMIFS(DataRegularSeason20242025!$AB$3:$AB$1315,DataRegularSeason20242025!$B$3:$B$1315, "&lt;=" &amp; S$1, DataRegularSeason20242025!$E$3:$E$1315, $A4)</f>
        <v>4</v>
      </c>
      <c r="T4">
        <f>SUMIFS(DataRegularSeason20242025!$AA$3:$AA$1315,DataRegularSeason20242025!$B$3:$B$1315, "&lt;=" &amp; T$1, DataRegularSeason20242025!$D$3:$D$1315, $A4)+SUMIFS(DataRegularSeason20242025!$AB$3:$AB$1315,DataRegularSeason20242025!$B$3:$B$1315, "&lt;=" &amp; T$1, DataRegularSeason20242025!$E$3:$E$1315, $A4)</f>
        <v>6</v>
      </c>
      <c r="U4">
        <f>SUMIFS(DataRegularSeason20242025!$AA$3:$AA$1315,DataRegularSeason20242025!$B$3:$B$1315, "&lt;=" &amp; U$1, DataRegularSeason20242025!$D$3:$D$1315, $A4)+SUMIFS(DataRegularSeason20242025!$AB$3:$AB$1315,DataRegularSeason20242025!$B$3:$B$1315, "&lt;=" &amp; U$1, DataRegularSeason20242025!$E$3:$E$1315, $A4)</f>
        <v>6</v>
      </c>
      <c r="V4">
        <f>SUMIFS(DataRegularSeason20242025!$AA$3:$AA$1315,DataRegularSeason20242025!$B$3:$B$1315, "&lt;=" &amp; V$1, DataRegularSeason20242025!$D$3:$D$1315, $A4)+SUMIFS(DataRegularSeason20242025!$AB$3:$AB$1315,DataRegularSeason20242025!$B$3:$B$1315, "&lt;=" &amp; V$1, DataRegularSeason20242025!$E$3:$E$1315, $A4)</f>
        <v>6</v>
      </c>
      <c r="W4">
        <f>SUMIFS(DataRegularSeason20242025!$AA$3:$AA$1315,DataRegularSeason20242025!$B$3:$B$1315, "&lt;=" &amp; W$1, DataRegularSeason20242025!$D$3:$D$1315, $A4)+SUMIFS(DataRegularSeason20242025!$AB$3:$AB$1315,DataRegularSeason20242025!$B$3:$B$1315, "&lt;=" &amp; W$1, DataRegularSeason20242025!$E$3:$E$1315, $A4)</f>
        <v>8</v>
      </c>
      <c r="X4">
        <f>SUMIFS(DataRegularSeason20242025!$AA$3:$AA$1315,DataRegularSeason20242025!$B$3:$B$1315, "&lt;=" &amp; X$1, DataRegularSeason20242025!$D$3:$D$1315, $A4)+SUMIFS(DataRegularSeason20242025!$AB$3:$AB$1315,DataRegularSeason20242025!$B$3:$B$1315, "&lt;=" &amp; X$1, DataRegularSeason20242025!$E$3:$E$1315, $A4)</f>
        <v>8</v>
      </c>
      <c r="Y4">
        <f>SUMIFS(DataRegularSeason20242025!$AA$3:$AA$1315,DataRegularSeason20242025!$B$3:$B$1315, "&lt;=" &amp; Y$1, DataRegularSeason20242025!$D$3:$D$1315, $A4)+SUMIFS(DataRegularSeason20242025!$AB$3:$AB$1315,DataRegularSeason20242025!$B$3:$B$1315, "&lt;=" &amp; Y$1, DataRegularSeason20242025!$E$3:$E$1315, $A4)</f>
        <v>8</v>
      </c>
      <c r="Z4">
        <f>SUMIFS(DataRegularSeason20242025!$AA$3:$AA$1315,DataRegularSeason20242025!$B$3:$B$1315, "&lt;=" &amp; Z$1, DataRegularSeason20242025!$D$3:$D$1315, $A4)+SUMIFS(DataRegularSeason20242025!$AB$3:$AB$1315,DataRegularSeason20242025!$B$3:$B$1315, "&lt;=" &amp; Z$1, DataRegularSeason20242025!$E$3:$E$1315, $A4)</f>
        <v>8</v>
      </c>
      <c r="AA4">
        <f>SUMIFS(DataRegularSeason20242025!$AA$3:$AA$1315,DataRegularSeason20242025!$B$3:$B$1315, "&lt;=" &amp; AA$1, DataRegularSeason20242025!$D$3:$D$1315, $A4)+SUMIFS(DataRegularSeason20242025!$AB$3:$AB$1315,DataRegularSeason20242025!$B$3:$B$1315, "&lt;=" &amp; AA$1, DataRegularSeason20242025!$E$3:$E$1315, $A4)</f>
        <v>8</v>
      </c>
      <c r="AB4">
        <f>SUMIFS(DataRegularSeason20242025!$AA$3:$AA$1315,DataRegularSeason20242025!$B$3:$B$1315, "&lt;=" &amp; AB$1, DataRegularSeason20242025!$D$3:$D$1315, $A4)+SUMIFS(DataRegularSeason20242025!$AB$3:$AB$1315,DataRegularSeason20242025!$B$3:$B$1315, "&lt;=" &amp; AB$1, DataRegularSeason20242025!$E$3:$E$1315, $A4)</f>
        <v>8</v>
      </c>
      <c r="AC4">
        <f>SUMIFS(DataRegularSeason20242025!$AA$3:$AA$1315,DataRegularSeason20242025!$B$3:$B$1315, "&lt;=" &amp; AC$1, DataRegularSeason20242025!$D$3:$D$1315, $A4)+SUMIFS(DataRegularSeason20242025!$AB$3:$AB$1315,DataRegularSeason20242025!$B$3:$B$1315, "&lt;=" &amp; AC$1, DataRegularSeason20242025!$E$3:$E$1315, $A4)</f>
        <v>8</v>
      </c>
      <c r="AD4">
        <f>SUMIFS(DataRegularSeason20242025!$AA$3:$AA$1315,DataRegularSeason20242025!$B$3:$B$1315, "&lt;=" &amp; AD$1, DataRegularSeason20242025!$D$3:$D$1315, $A4)+SUMIFS(DataRegularSeason20242025!$AB$3:$AB$1315,DataRegularSeason20242025!$B$3:$B$1315, "&lt;=" &amp; AD$1, DataRegularSeason20242025!$E$3:$E$1315, $A4)</f>
        <v>10</v>
      </c>
      <c r="AE4">
        <f>SUMIFS(DataRegularSeason20242025!$AA$3:$AA$1315,DataRegularSeason20242025!$B$3:$B$1315, "&lt;=" &amp; AE$1, DataRegularSeason20242025!$D$3:$D$1315, $A4)+SUMIFS(DataRegularSeason20242025!$AB$3:$AB$1315,DataRegularSeason20242025!$B$3:$B$1315, "&lt;=" &amp; AE$1, DataRegularSeason20242025!$E$3:$E$1315, $A4)</f>
        <v>10</v>
      </c>
      <c r="AF4">
        <f>SUMIFS(DataRegularSeason20242025!$AA$3:$AA$1315,DataRegularSeason20242025!$B$3:$B$1315, "&lt;=" &amp; AF$1, DataRegularSeason20242025!$D$3:$D$1315, $A4)+SUMIFS(DataRegularSeason20242025!$AB$3:$AB$1315,DataRegularSeason20242025!$B$3:$B$1315, "&lt;=" &amp; AF$1, DataRegularSeason20242025!$E$3:$E$1315, $A4)</f>
        <v>10</v>
      </c>
      <c r="AG4">
        <f>SUMIFS(DataRegularSeason20242025!$AA$3:$AA$1315,DataRegularSeason20242025!$B$3:$B$1315, "&lt;=" &amp; AG$1, DataRegularSeason20242025!$D$3:$D$1315, $A4)+SUMIFS(DataRegularSeason20242025!$AB$3:$AB$1315,DataRegularSeason20242025!$B$3:$B$1315, "&lt;=" &amp; AG$1, DataRegularSeason20242025!$E$3:$E$1315, $A4)</f>
        <v>10</v>
      </c>
      <c r="AH4">
        <f>SUMIFS(DataRegularSeason20242025!$AA$3:$AA$1315,DataRegularSeason20242025!$B$3:$B$1315, "&lt;=" &amp; AH$1, DataRegularSeason20242025!$D$3:$D$1315, $A4)+SUMIFS(DataRegularSeason20242025!$AB$3:$AB$1315,DataRegularSeason20242025!$B$3:$B$1315, "&lt;=" &amp; AH$1, DataRegularSeason20242025!$E$3:$E$1315, $A4)</f>
        <v>12</v>
      </c>
      <c r="AI4">
        <f>SUMIFS(DataRegularSeason20242025!$AA$3:$AA$1315,DataRegularSeason20242025!$B$3:$B$1315, "&lt;=" &amp; AI$1, DataRegularSeason20242025!$D$3:$D$1315, $A4)+SUMIFS(DataRegularSeason20242025!$AB$3:$AB$1315,DataRegularSeason20242025!$B$3:$B$1315, "&lt;=" &amp; AI$1, DataRegularSeason20242025!$E$3:$E$1315, $A4)</f>
        <v>12</v>
      </c>
      <c r="AJ4">
        <f>SUMIFS(DataRegularSeason20242025!$AA$3:$AA$1315,DataRegularSeason20242025!$B$3:$B$1315, "&lt;=" &amp; AJ$1, DataRegularSeason20242025!$D$3:$D$1315, $A4)+SUMIFS(DataRegularSeason20242025!$AB$3:$AB$1315,DataRegularSeason20242025!$B$3:$B$1315, "&lt;=" &amp; AJ$1, DataRegularSeason20242025!$E$3:$E$1315, $A4)</f>
        <v>12</v>
      </c>
      <c r="AK4">
        <f>SUMIFS(DataRegularSeason20242025!$AA$3:$AA$1315,DataRegularSeason20242025!$B$3:$B$1315, "&lt;=" &amp; AK$1, DataRegularSeason20242025!$D$3:$D$1315, $A4)+SUMIFS(DataRegularSeason20242025!$AB$3:$AB$1315,DataRegularSeason20242025!$B$3:$B$1315, "&lt;=" &amp; AK$1, DataRegularSeason20242025!$E$3:$E$1315, $A4)</f>
        <v>12</v>
      </c>
      <c r="AL4">
        <f>SUMIFS(DataRegularSeason20242025!$AA$3:$AA$1315,DataRegularSeason20242025!$B$3:$B$1315, "&lt;=" &amp; AL$1, DataRegularSeason20242025!$D$3:$D$1315, $A4)+SUMIFS(DataRegularSeason20242025!$AB$3:$AB$1315,DataRegularSeason20242025!$B$3:$B$1315, "&lt;=" &amp; AL$1, DataRegularSeason20242025!$E$3:$E$1315, $A4)</f>
        <v>12</v>
      </c>
      <c r="AM4">
        <f>SUMIFS(DataRegularSeason20242025!$AA$3:$AA$1315,DataRegularSeason20242025!$B$3:$B$1315, "&lt;=" &amp; AM$1, DataRegularSeason20242025!$D$3:$D$1315, $A4)+SUMIFS(DataRegularSeason20242025!$AB$3:$AB$1315,DataRegularSeason20242025!$B$3:$B$1315, "&lt;=" &amp; AM$1, DataRegularSeason20242025!$E$3:$E$1315, $A4)</f>
        <v>12</v>
      </c>
      <c r="AN4">
        <f>SUMIFS(DataRegularSeason20242025!$AA$3:$AA$1315,DataRegularSeason20242025!$B$3:$B$1315, "&lt;=" &amp; AN$1, DataRegularSeason20242025!$D$3:$D$1315, $A4)+SUMIFS(DataRegularSeason20242025!$AB$3:$AB$1315,DataRegularSeason20242025!$B$3:$B$1315, "&lt;=" &amp; AN$1, DataRegularSeason20242025!$E$3:$E$1315, $A4)</f>
        <v>12</v>
      </c>
      <c r="AO4">
        <f>SUMIFS(DataRegularSeason20242025!$AA$3:$AA$1315,DataRegularSeason20242025!$B$3:$B$1315, "&lt;=" &amp; AO$1, DataRegularSeason20242025!$D$3:$D$1315, $A4)+SUMIFS(DataRegularSeason20242025!$AB$3:$AB$1315,DataRegularSeason20242025!$B$3:$B$1315, "&lt;=" &amp; AO$1, DataRegularSeason20242025!$E$3:$E$1315, $A4)</f>
        <v>14</v>
      </c>
      <c r="AP4">
        <f>SUMIFS(DataRegularSeason20242025!$AA$3:$AA$1315,DataRegularSeason20242025!$B$3:$B$1315, "&lt;=" &amp; AP$1, DataRegularSeason20242025!$D$3:$D$1315, $A4)+SUMIFS(DataRegularSeason20242025!$AB$3:$AB$1315,DataRegularSeason20242025!$B$3:$B$1315, "&lt;=" &amp; AP$1, DataRegularSeason20242025!$E$3:$E$1315, $A4)</f>
        <v>14</v>
      </c>
      <c r="AQ4">
        <f>SUMIFS(DataRegularSeason20242025!$AA$3:$AA$1315,DataRegularSeason20242025!$B$3:$B$1315, "&lt;=" &amp; AQ$1, DataRegularSeason20242025!$D$3:$D$1315, $A4)+SUMIFS(DataRegularSeason20242025!$AB$3:$AB$1315,DataRegularSeason20242025!$B$3:$B$1315, "&lt;=" &amp; AQ$1, DataRegularSeason20242025!$E$3:$E$1315, $A4)</f>
        <v>14</v>
      </c>
      <c r="AR4">
        <f>SUMIFS(DataRegularSeason20242025!$AA$3:$AA$1315,DataRegularSeason20242025!$B$3:$B$1315, "&lt;=" &amp; AR$1, DataRegularSeason20242025!$D$3:$D$1315, $A4)+SUMIFS(DataRegularSeason20242025!$AB$3:$AB$1315,DataRegularSeason20242025!$B$3:$B$1315, "&lt;=" &amp; AR$1, DataRegularSeason20242025!$E$3:$E$1315, $A4)</f>
        <v>16</v>
      </c>
      <c r="AS4">
        <f>SUMIFS(DataRegularSeason20242025!$AA$3:$AA$1315,DataRegularSeason20242025!$B$3:$B$1315, "&lt;=" &amp; AS$1, DataRegularSeason20242025!$D$3:$D$1315, $A4)+SUMIFS(DataRegularSeason20242025!$AB$3:$AB$1315,DataRegularSeason20242025!$B$3:$B$1315, "&lt;=" &amp; AS$1, DataRegularSeason20242025!$E$3:$E$1315, $A4)</f>
        <v>16</v>
      </c>
      <c r="AT4">
        <f>SUMIFS(DataRegularSeason20242025!$AA$3:$AA$1315,DataRegularSeason20242025!$B$3:$B$1315, "&lt;=" &amp; AT$1, DataRegularSeason20242025!$D$3:$D$1315, $A4)+SUMIFS(DataRegularSeason20242025!$AB$3:$AB$1315,DataRegularSeason20242025!$B$3:$B$1315, "&lt;=" &amp; AT$1, DataRegularSeason20242025!$E$3:$E$1315, $A4)</f>
        <v>17</v>
      </c>
      <c r="AU4">
        <f>SUMIFS(DataRegularSeason20242025!$AA$3:$AA$1315,DataRegularSeason20242025!$B$3:$B$1315, "&lt;=" &amp; AU$1, DataRegularSeason20242025!$D$3:$D$1315, $A4)+SUMIFS(DataRegularSeason20242025!$AB$3:$AB$1315,DataRegularSeason20242025!$B$3:$B$1315, "&lt;=" &amp; AU$1, DataRegularSeason20242025!$E$3:$E$1315, $A4)</f>
        <v>17</v>
      </c>
      <c r="AV4">
        <f>SUMIFS(DataRegularSeason20242025!$AA$3:$AA$1315,DataRegularSeason20242025!$B$3:$B$1315, "&lt;=" &amp; AV$1, DataRegularSeason20242025!$D$3:$D$1315, $A4)+SUMIFS(DataRegularSeason20242025!$AB$3:$AB$1315,DataRegularSeason20242025!$B$3:$B$1315, "&lt;=" &amp; AV$1, DataRegularSeason20242025!$E$3:$E$1315, $A4)</f>
        <v>17</v>
      </c>
      <c r="AW4">
        <f>SUMIFS(DataRegularSeason20242025!$AA$3:$AA$1315,DataRegularSeason20242025!$B$3:$B$1315, "&lt;=" &amp; AW$1, DataRegularSeason20242025!$D$3:$D$1315, $A4)+SUMIFS(DataRegularSeason20242025!$AB$3:$AB$1315,DataRegularSeason20242025!$B$3:$B$1315, "&lt;=" &amp; AW$1, DataRegularSeason20242025!$E$3:$E$1315, $A4)</f>
        <v>17</v>
      </c>
      <c r="AX4">
        <f>SUMIFS(DataRegularSeason20242025!$AA$3:$AA$1315,DataRegularSeason20242025!$B$3:$B$1315, "&lt;=" &amp; AX$1, DataRegularSeason20242025!$D$3:$D$1315, $A4)+SUMIFS(DataRegularSeason20242025!$AB$3:$AB$1315,DataRegularSeason20242025!$B$3:$B$1315, "&lt;=" &amp; AX$1, DataRegularSeason20242025!$E$3:$E$1315, $A4)</f>
        <v>17</v>
      </c>
      <c r="AY4">
        <f>SUMIFS(DataRegularSeason20242025!$AA$3:$AA$1315,DataRegularSeason20242025!$B$3:$B$1315, "&lt;=" &amp; AY$1, DataRegularSeason20242025!$D$3:$D$1315, $A4)+SUMIFS(DataRegularSeason20242025!$AB$3:$AB$1315,DataRegularSeason20242025!$B$3:$B$1315, "&lt;=" &amp; AY$1, DataRegularSeason20242025!$E$3:$E$1315, $A4)</f>
        <v>17</v>
      </c>
      <c r="AZ4">
        <f>SUMIFS(DataRegularSeason20242025!$AA$3:$AA$1315,DataRegularSeason20242025!$B$3:$B$1315, "&lt;=" &amp; AZ$1, DataRegularSeason20242025!$D$3:$D$1315, $A4)+SUMIFS(DataRegularSeason20242025!$AB$3:$AB$1315,DataRegularSeason20242025!$B$3:$B$1315, "&lt;=" &amp; AZ$1, DataRegularSeason20242025!$E$3:$E$1315, $A4)</f>
        <v>17</v>
      </c>
      <c r="BA4">
        <f>SUMIFS(DataRegularSeason20242025!$AA$3:$AA$1315,DataRegularSeason20242025!$B$3:$B$1315, "&lt;=" &amp; BA$1, DataRegularSeason20242025!$D$3:$D$1315, $A4)+SUMIFS(DataRegularSeason20242025!$AB$3:$AB$1315,DataRegularSeason20242025!$B$3:$B$1315, "&lt;=" &amp; BA$1, DataRegularSeason20242025!$E$3:$E$1315, $A4)</f>
        <v>17</v>
      </c>
      <c r="BB4">
        <f>SUMIFS(DataRegularSeason20242025!$AA$3:$AA$1315,DataRegularSeason20242025!$B$3:$B$1315, "&lt;=" &amp; BB$1, DataRegularSeason20242025!$D$3:$D$1315, $A4)+SUMIFS(DataRegularSeason20242025!$AB$3:$AB$1315,DataRegularSeason20242025!$B$3:$B$1315, "&lt;=" &amp; BB$1, DataRegularSeason20242025!$E$3:$E$1315, $A4)</f>
        <v>17</v>
      </c>
      <c r="BC4">
        <f>SUMIFS(DataRegularSeason20242025!$AA$3:$AA$1315,DataRegularSeason20242025!$B$3:$B$1315, "&lt;=" &amp; BC$1, DataRegularSeason20242025!$D$3:$D$1315, $A4)+SUMIFS(DataRegularSeason20242025!$AB$3:$AB$1315,DataRegularSeason20242025!$B$3:$B$1315, "&lt;=" &amp; BC$1, DataRegularSeason20242025!$E$3:$E$1315, $A4)</f>
        <v>17</v>
      </c>
      <c r="BD4">
        <f>SUMIFS(DataRegularSeason20242025!$AA$3:$AA$1315,DataRegularSeason20242025!$B$3:$B$1315, "&lt;=" &amp; BD$1, DataRegularSeason20242025!$D$3:$D$1315, $A4)+SUMIFS(DataRegularSeason20242025!$AB$3:$AB$1315,DataRegularSeason20242025!$B$3:$B$1315, "&lt;=" &amp; BD$1, DataRegularSeason20242025!$E$3:$E$1315, $A4)</f>
        <v>17</v>
      </c>
      <c r="BE4">
        <f>SUMIFS(DataRegularSeason20242025!$AA$3:$AA$1315,DataRegularSeason20242025!$B$3:$B$1315, "&lt;=" &amp; BE$1, DataRegularSeason20242025!$D$3:$D$1315, $A4)+SUMIFS(DataRegularSeason20242025!$AB$3:$AB$1315,DataRegularSeason20242025!$B$3:$B$1315, "&lt;=" &amp; BE$1, DataRegularSeason20242025!$E$3:$E$1315, $A4)</f>
        <v>19</v>
      </c>
      <c r="BF4">
        <f>SUMIFS(DataRegularSeason20242025!$AA$3:$AA$1315,DataRegularSeason20242025!$B$3:$B$1315, "&lt;=" &amp; BF$1, DataRegularSeason20242025!$D$3:$D$1315, $A4)+SUMIFS(DataRegularSeason20242025!$AB$3:$AB$1315,DataRegularSeason20242025!$B$3:$B$1315, "&lt;=" &amp; BF$1, DataRegularSeason20242025!$E$3:$E$1315, $A4)</f>
        <v>19</v>
      </c>
      <c r="BG4">
        <f>SUMIFS(DataRegularSeason20242025!$AA$3:$AA$1315,DataRegularSeason20242025!$B$3:$B$1315, "&lt;=" &amp; BG$1, DataRegularSeason20242025!$D$3:$D$1315, $A4)+SUMIFS(DataRegularSeason20242025!$AB$3:$AB$1315,DataRegularSeason20242025!$B$3:$B$1315, "&lt;=" &amp; BG$1, DataRegularSeason20242025!$E$3:$E$1315, $A4)</f>
        <v>21</v>
      </c>
      <c r="BH4">
        <f>SUMIFS(DataRegularSeason20242025!$AA$3:$AA$1315,DataRegularSeason20242025!$B$3:$B$1315, "&lt;=" &amp; BH$1, DataRegularSeason20242025!$D$3:$D$1315, $A4)+SUMIFS(DataRegularSeason20242025!$AB$3:$AB$1315,DataRegularSeason20242025!$B$3:$B$1315, "&lt;=" &amp; BH$1, DataRegularSeason20242025!$E$3:$E$1315, $A4)</f>
        <v>21</v>
      </c>
      <c r="BI4">
        <f>SUMIFS(DataRegularSeason20242025!$AA$3:$AA$1315,DataRegularSeason20242025!$B$3:$B$1315, "&lt;=" &amp; BI$1, DataRegularSeason20242025!$D$3:$D$1315, $A4)+SUMIFS(DataRegularSeason20242025!$AB$3:$AB$1315,DataRegularSeason20242025!$B$3:$B$1315, "&lt;=" &amp; BI$1, DataRegularSeason20242025!$E$3:$E$1315, $A4)</f>
        <v>21</v>
      </c>
      <c r="BJ4">
        <f>SUMIFS(DataRegularSeason20242025!$AA$3:$AA$1315,DataRegularSeason20242025!$B$3:$B$1315, "&lt;=" &amp; BJ$1, DataRegularSeason20242025!$D$3:$D$1315, $A4)+SUMIFS(DataRegularSeason20242025!$AB$3:$AB$1315,DataRegularSeason20242025!$B$3:$B$1315, "&lt;=" &amp; BJ$1, DataRegularSeason20242025!$E$3:$E$1315, $A4)</f>
        <v>21</v>
      </c>
      <c r="BK4">
        <f>SUMIFS(DataRegularSeason20242025!$AA$3:$AA$1315,DataRegularSeason20242025!$B$3:$B$1315, "&lt;=" &amp; BK$1, DataRegularSeason20242025!$D$3:$D$1315, $A4)+SUMIFS(DataRegularSeason20242025!$AB$3:$AB$1315,DataRegularSeason20242025!$B$3:$B$1315, "&lt;=" &amp; BK$1, DataRegularSeason20242025!$E$3:$E$1315, $A4)</f>
        <v>22</v>
      </c>
      <c r="BL4">
        <f>SUMIFS(DataRegularSeason20242025!$AA$3:$AA$1315,DataRegularSeason20242025!$B$3:$B$1315, "&lt;=" &amp; BL$1, DataRegularSeason20242025!$D$3:$D$1315, $A4)+SUMIFS(DataRegularSeason20242025!$AB$3:$AB$1315,DataRegularSeason20242025!$B$3:$B$1315, "&lt;=" &amp; BL$1, DataRegularSeason20242025!$E$3:$E$1315, $A4)</f>
        <v>22</v>
      </c>
      <c r="BM4">
        <f>SUMIFS(DataRegularSeason20242025!$AA$3:$AA$1315,DataRegularSeason20242025!$B$3:$B$1315, "&lt;=" &amp; BM$1, DataRegularSeason20242025!$D$3:$D$1315, $A4)+SUMIFS(DataRegularSeason20242025!$AB$3:$AB$1315,DataRegularSeason20242025!$B$3:$B$1315, "&lt;=" &amp; BM$1, DataRegularSeason20242025!$E$3:$E$1315, $A4)</f>
        <v>22</v>
      </c>
      <c r="BN4">
        <f>SUMIFS(DataRegularSeason20242025!$AA$3:$AA$1315,DataRegularSeason20242025!$B$3:$B$1315, "&lt;=" &amp; BN$1, DataRegularSeason20242025!$D$3:$D$1315, $A4)+SUMIFS(DataRegularSeason20242025!$AB$3:$AB$1315,DataRegularSeason20242025!$B$3:$B$1315, "&lt;=" &amp; BN$1, DataRegularSeason20242025!$E$3:$E$1315, $A4)</f>
        <v>22</v>
      </c>
      <c r="BO4">
        <f>SUMIFS(DataRegularSeason20242025!$AA$3:$AA$1315,DataRegularSeason20242025!$B$3:$B$1315, "&lt;=" &amp; BO$1, DataRegularSeason20242025!$D$3:$D$1315, $A4)+SUMIFS(DataRegularSeason20242025!$AB$3:$AB$1315,DataRegularSeason20242025!$B$3:$B$1315, "&lt;=" &amp; BO$1, DataRegularSeason20242025!$E$3:$E$1315, $A4)</f>
        <v>24</v>
      </c>
      <c r="BP4">
        <f>SUMIFS(DataRegularSeason20242025!$AA$3:$AA$1315,DataRegularSeason20242025!$B$3:$B$1315, "&lt;=" &amp; BP$1, DataRegularSeason20242025!$D$3:$D$1315, $A4)+SUMIFS(DataRegularSeason20242025!$AB$3:$AB$1315,DataRegularSeason20242025!$B$3:$B$1315, "&lt;=" &amp; BP$1, DataRegularSeason20242025!$E$3:$E$1315, $A4)</f>
        <v>24</v>
      </c>
      <c r="BQ4">
        <f>SUMIFS(DataRegularSeason20242025!$AA$3:$AA$1315,DataRegularSeason20242025!$B$3:$B$1315, "&lt;=" &amp; BQ$1, DataRegularSeason20242025!$D$3:$D$1315, $A4)+SUMIFS(DataRegularSeason20242025!$AB$3:$AB$1315,DataRegularSeason20242025!$B$3:$B$1315, "&lt;=" &amp; BQ$1, DataRegularSeason20242025!$E$3:$E$1315, $A4)</f>
        <v>26</v>
      </c>
      <c r="BR4">
        <f>SUMIFS(DataRegularSeason20242025!$AA$3:$AA$1315,DataRegularSeason20242025!$B$3:$B$1315, "&lt;=" &amp; BR$1, DataRegularSeason20242025!$D$3:$D$1315, $A4)+SUMIFS(DataRegularSeason20242025!$AB$3:$AB$1315,DataRegularSeason20242025!$B$3:$B$1315, "&lt;=" &amp; BR$1, DataRegularSeason20242025!$E$3:$E$1315, $A4)</f>
        <v>26</v>
      </c>
      <c r="BS4">
        <f>SUMIFS(DataRegularSeason20242025!$AA$3:$AA$1315,DataRegularSeason20242025!$B$3:$B$1315, "&lt;=" &amp; BS$1, DataRegularSeason20242025!$D$3:$D$1315, $A4)+SUMIFS(DataRegularSeason20242025!$AB$3:$AB$1315,DataRegularSeason20242025!$B$3:$B$1315, "&lt;=" &amp; BS$1, DataRegularSeason20242025!$E$3:$E$1315, $A4)</f>
        <v>26</v>
      </c>
      <c r="BT4">
        <f>SUMIFS(DataRegularSeason20242025!$AA$3:$AA$1315,DataRegularSeason20242025!$B$3:$B$1315, "&lt;=" &amp; BT$1, DataRegularSeason20242025!$D$3:$D$1315, $A4)+SUMIFS(DataRegularSeason20242025!$AB$3:$AB$1315,DataRegularSeason20242025!$B$3:$B$1315, "&lt;=" &amp; BT$1, DataRegularSeason20242025!$E$3:$E$1315, $A4)</f>
        <v>26</v>
      </c>
      <c r="BU4">
        <f>SUMIFS(DataRegularSeason20242025!$AA$3:$AA$1315,DataRegularSeason20242025!$B$3:$B$1315, "&lt;=" &amp; BU$1, DataRegularSeason20242025!$D$3:$D$1315, $A4)+SUMIFS(DataRegularSeason20242025!$AB$3:$AB$1315,DataRegularSeason20242025!$B$3:$B$1315, "&lt;=" &amp; BU$1, DataRegularSeason20242025!$E$3:$E$1315, $A4)</f>
        <v>28</v>
      </c>
      <c r="BV4">
        <f>SUMIFS(DataRegularSeason20242025!$AA$3:$AA$1315,DataRegularSeason20242025!$B$3:$B$1315, "&lt;=" &amp; BV$1, DataRegularSeason20242025!$D$3:$D$1315, $A4)+SUMIFS(DataRegularSeason20242025!$AB$3:$AB$1315,DataRegularSeason20242025!$B$3:$B$1315, "&lt;=" &amp; BV$1, DataRegularSeason20242025!$E$3:$E$1315, $A4)</f>
        <v>28</v>
      </c>
      <c r="BW4">
        <f>SUMIFS(DataRegularSeason20242025!$AA$3:$AA$1315,DataRegularSeason20242025!$B$3:$B$1315, "&lt;=" &amp; BW$1, DataRegularSeason20242025!$D$3:$D$1315, $A4)+SUMIFS(DataRegularSeason20242025!$AB$3:$AB$1315,DataRegularSeason20242025!$B$3:$B$1315, "&lt;=" &amp; BW$1, DataRegularSeason20242025!$E$3:$E$1315, $A4)</f>
        <v>30</v>
      </c>
      <c r="BX4">
        <f>SUMIFS(DataRegularSeason20242025!$AA$3:$AA$1315,DataRegularSeason20242025!$B$3:$B$1315, "&lt;=" &amp; BX$1, DataRegularSeason20242025!$D$3:$D$1315, $A4)+SUMIFS(DataRegularSeason20242025!$AB$3:$AB$1315,DataRegularSeason20242025!$B$3:$B$1315, "&lt;=" &amp; BX$1, DataRegularSeason20242025!$E$3:$E$1315, $A4)</f>
        <v>32</v>
      </c>
      <c r="BY4">
        <f>SUMIFS(DataRegularSeason20242025!$AA$3:$AA$1315,DataRegularSeason20242025!$B$3:$B$1315, "&lt;=" &amp; BY$1, DataRegularSeason20242025!$D$3:$D$1315, $A4)+SUMIFS(DataRegularSeason20242025!$AB$3:$AB$1315,DataRegularSeason20242025!$B$3:$B$1315, "&lt;=" &amp; BY$1, DataRegularSeason20242025!$E$3:$E$1315, $A4)</f>
        <v>32</v>
      </c>
      <c r="BZ4">
        <f>SUMIFS(DataRegularSeason20242025!$AA$3:$AA$1315,DataRegularSeason20242025!$B$3:$B$1315, "&lt;=" &amp; BZ$1, DataRegularSeason20242025!$D$3:$D$1315, $A4)+SUMIFS(DataRegularSeason20242025!$AB$3:$AB$1315,DataRegularSeason20242025!$B$3:$B$1315, "&lt;=" &amp; BZ$1, DataRegularSeason20242025!$E$3:$E$1315, $A4)</f>
        <v>32</v>
      </c>
      <c r="CA4">
        <f>SUMIFS(DataRegularSeason20242025!$AA$3:$AA$1315,DataRegularSeason20242025!$B$3:$B$1315, "&lt;=" &amp; CA$1, DataRegularSeason20242025!$D$3:$D$1315, $A4)+SUMIFS(DataRegularSeason20242025!$AB$3:$AB$1315,DataRegularSeason20242025!$B$3:$B$1315, "&lt;=" &amp; CA$1, DataRegularSeason20242025!$E$3:$E$1315, $A4)</f>
        <v>34</v>
      </c>
      <c r="CB4">
        <f>SUMIFS(DataRegularSeason20242025!$AA$3:$AA$1315,DataRegularSeason20242025!$B$3:$B$1315, "&lt;=" &amp; CB$1, DataRegularSeason20242025!$D$3:$D$1315, $A4)+SUMIFS(DataRegularSeason20242025!$AB$3:$AB$1315,DataRegularSeason20242025!$B$3:$B$1315, "&lt;=" &amp; CB$1, DataRegularSeason20242025!$E$3:$E$1315, $A4)</f>
        <v>34</v>
      </c>
      <c r="CC4">
        <f>SUMIFS(DataRegularSeason20242025!$AA$3:$AA$1315,DataRegularSeason20242025!$B$3:$B$1315, "&lt;=" &amp; CC$1, DataRegularSeason20242025!$D$3:$D$1315, $A4)+SUMIFS(DataRegularSeason20242025!$AB$3:$AB$1315,DataRegularSeason20242025!$B$3:$B$1315, "&lt;=" &amp; CC$1, DataRegularSeason20242025!$E$3:$E$1315, $A4)</f>
        <v>36</v>
      </c>
      <c r="CD4">
        <f>SUMIFS(DataRegularSeason20242025!$AA$3:$AA$1315,DataRegularSeason20242025!$B$3:$B$1315, "&lt;=" &amp; CD$1, DataRegularSeason20242025!$D$3:$D$1315, $A4)+SUMIFS(DataRegularSeason20242025!$AB$3:$AB$1315,DataRegularSeason20242025!$B$3:$B$1315, "&lt;=" &amp; CD$1, DataRegularSeason20242025!$E$3:$E$1315, $A4)</f>
        <v>36</v>
      </c>
      <c r="CE4">
        <f>SUMIFS(DataRegularSeason20242025!$AA$3:$AA$1315,DataRegularSeason20242025!$B$3:$B$1315, "&lt;=" &amp; CE$1, DataRegularSeason20242025!$D$3:$D$1315, $A4)+SUMIFS(DataRegularSeason20242025!$AB$3:$AB$1315,DataRegularSeason20242025!$B$3:$B$1315, "&lt;=" &amp; CE$1, DataRegularSeason20242025!$E$3:$E$1315, $A4)</f>
        <v>38</v>
      </c>
      <c r="CF4">
        <f>SUMIFS(DataRegularSeason20242025!$AA$3:$AA$1315,DataRegularSeason20242025!$B$3:$B$1315, "&lt;=" &amp; CF$1, DataRegularSeason20242025!$D$3:$D$1315, $A4)+SUMIFS(DataRegularSeason20242025!$AB$3:$AB$1315,DataRegularSeason20242025!$B$3:$B$1315, "&lt;=" &amp; CF$1, DataRegularSeason20242025!$E$3:$E$1315, $A4)</f>
        <v>38</v>
      </c>
      <c r="CG4">
        <f>SUMIFS(DataRegularSeason20242025!$AA$3:$AA$1315,DataRegularSeason20242025!$B$3:$B$1315, "&lt;=" &amp; CG$1, DataRegularSeason20242025!$D$3:$D$1315, $A4)+SUMIFS(DataRegularSeason20242025!$AB$3:$AB$1315,DataRegularSeason20242025!$B$3:$B$1315, "&lt;=" &amp; CG$1, DataRegularSeason20242025!$E$3:$E$1315, $A4)</f>
        <v>38</v>
      </c>
      <c r="CH4">
        <f>SUMIFS(DataRegularSeason20242025!$AA$3:$AA$1315,DataRegularSeason20242025!$B$3:$B$1315, "&lt;=" &amp; CH$1, DataRegularSeason20242025!$D$3:$D$1315, $A4)+SUMIFS(DataRegularSeason20242025!$AB$3:$AB$1315,DataRegularSeason20242025!$B$3:$B$1315, "&lt;=" &amp; CH$1, DataRegularSeason20242025!$E$3:$E$1315, $A4)</f>
        <v>38</v>
      </c>
      <c r="CI4">
        <f>SUMIFS(DataRegularSeason20242025!$AA$3:$AA$1315,DataRegularSeason20242025!$B$3:$B$1315, "&lt;=" &amp; CI$1, DataRegularSeason20242025!$D$3:$D$1315, $A4)+SUMIFS(DataRegularSeason20242025!$AB$3:$AB$1315,DataRegularSeason20242025!$B$3:$B$1315, "&lt;=" &amp; CI$1, DataRegularSeason20242025!$E$3:$E$1315, $A4)</f>
        <v>38</v>
      </c>
      <c r="CJ4">
        <f>SUMIFS(DataRegularSeason20242025!$AA$3:$AA$1315,DataRegularSeason20242025!$B$3:$B$1315, "&lt;=" &amp; CJ$1, DataRegularSeason20242025!$D$3:$D$1315, $A4)+SUMIFS(DataRegularSeason20242025!$AB$3:$AB$1315,DataRegularSeason20242025!$B$3:$B$1315, "&lt;=" &amp; CJ$1, DataRegularSeason20242025!$E$3:$E$1315, $A4)</f>
        <v>38</v>
      </c>
      <c r="CK4">
        <f>SUMIFS(DataRegularSeason20242025!$AA$3:$AA$1315,DataRegularSeason20242025!$B$3:$B$1315, "&lt;=" &amp; CK$1, DataRegularSeason20242025!$D$3:$D$1315, $A4)+SUMIFS(DataRegularSeason20242025!$AB$3:$AB$1315,DataRegularSeason20242025!$B$3:$B$1315, "&lt;=" &amp; CK$1, DataRegularSeason20242025!$E$3:$E$1315, $A4)</f>
        <v>38</v>
      </c>
      <c r="CL4">
        <f>SUMIFS(DataRegularSeason20242025!$AA$3:$AA$1315,DataRegularSeason20242025!$B$3:$B$1315, "&lt;=" &amp; CL$1, DataRegularSeason20242025!$D$3:$D$1315, $A4)+SUMIFS(DataRegularSeason20242025!$AB$3:$AB$1315,DataRegularSeason20242025!$B$3:$B$1315, "&lt;=" &amp; CL$1, DataRegularSeason20242025!$E$3:$E$1315, $A4)</f>
        <v>38</v>
      </c>
      <c r="CM4">
        <f>SUMIFS(DataRegularSeason20242025!$AA$3:$AA$1315,DataRegularSeason20242025!$B$3:$B$1315, "&lt;=" &amp; CM$1, DataRegularSeason20242025!$D$3:$D$1315, $A4)+SUMIFS(DataRegularSeason20242025!$AB$3:$AB$1315,DataRegularSeason20242025!$B$3:$B$1315, "&lt;=" &amp; CM$1, DataRegularSeason20242025!$E$3:$E$1315, $A4)</f>
        <v>40</v>
      </c>
      <c r="CN4">
        <f>SUMIFS(DataRegularSeason20242025!$AA$3:$AA$1315,DataRegularSeason20242025!$B$3:$B$1315, "&lt;=" &amp; CN$1, DataRegularSeason20242025!$D$3:$D$1315, $A4)+SUMIFS(DataRegularSeason20242025!$AB$3:$AB$1315,DataRegularSeason20242025!$B$3:$B$1315, "&lt;=" &amp; CN$1, DataRegularSeason20242025!$E$3:$E$1315, $A4)</f>
        <v>40</v>
      </c>
      <c r="CO4">
        <f>SUMIFS(DataRegularSeason20242025!$AA$3:$AA$1315,DataRegularSeason20242025!$B$3:$B$1315, "&lt;=" &amp; CO$1, DataRegularSeason20242025!$D$3:$D$1315, $A4)+SUMIFS(DataRegularSeason20242025!$AB$3:$AB$1315,DataRegularSeason20242025!$B$3:$B$1315, "&lt;=" &amp; CO$1, DataRegularSeason20242025!$E$3:$E$1315, $A4)</f>
        <v>40</v>
      </c>
      <c r="CP4">
        <f>SUMIFS(DataRegularSeason20242025!$AA$3:$AA$1315,DataRegularSeason20242025!$B$3:$B$1315, "&lt;=" &amp; CP$1, DataRegularSeason20242025!$D$3:$D$1315, $A4)+SUMIFS(DataRegularSeason20242025!$AB$3:$AB$1315,DataRegularSeason20242025!$B$3:$B$1315, "&lt;=" &amp; CP$1, DataRegularSeason20242025!$E$3:$E$1315, $A4)</f>
        <v>40</v>
      </c>
      <c r="CQ4">
        <f>SUMIFS(DataRegularSeason20242025!$AA$3:$AA$1315,DataRegularSeason20242025!$B$3:$B$1315, "&lt;=" &amp; CQ$1, DataRegularSeason20242025!$D$3:$D$1315, $A4)+SUMIFS(DataRegularSeason20242025!$AB$3:$AB$1315,DataRegularSeason20242025!$B$3:$B$1315, "&lt;=" &amp; CQ$1, DataRegularSeason20242025!$E$3:$E$1315, $A4)</f>
        <v>40</v>
      </c>
      <c r="CR4">
        <f>SUMIFS(DataRegularSeason20242025!$AA$3:$AA$1315,DataRegularSeason20242025!$B$3:$B$1315, "&lt;=" &amp; CR$1, DataRegularSeason20242025!$D$3:$D$1315, $A4)+SUMIFS(DataRegularSeason20242025!$AB$3:$AB$1315,DataRegularSeason20242025!$B$3:$B$1315, "&lt;=" &amp; CR$1, DataRegularSeason20242025!$E$3:$E$1315, $A4)</f>
        <v>40</v>
      </c>
      <c r="CS4">
        <f>SUMIFS(DataRegularSeason20242025!$AA$3:$AA$1315,DataRegularSeason20242025!$B$3:$B$1315, "&lt;=" &amp; CS$1, DataRegularSeason20242025!$D$3:$D$1315, $A4)+SUMIFS(DataRegularSeason20242025!$AB$3:$AB$1315,DataRegularSeason20242025!$B$3:$B$1315, "&lt;=" &amp; CS$1, DataRegularSeason20242025!$E$3:$E$1315, $A4)</f>
        <v>40</v>
      </c>
      <c r="CT4">
        <f>SUMIFS(DataRegularSeason20242025!$AA$3:$AA$1315,DataRegularSeason20242025!$B$3:$B$1315, "&lt;=" &amp; CT$1, DataRegularSeason20242025!$D$3:$D$1315, $A4)+SUMIFS(DataRegularSeason20242025!$AB$3:$AB$1315,DataRegularSeason20242025!$B$3:$B$1315, "&lt;=" &amp; CT$1, DataRegularSeason20242025!$E$3:$E$1315, $A4)</f>
        <v>40</v>
      </c>
      <c r="CU4">
        <f>SUMIFS(DataRegularSeason20242025!$AA$3:$AA$1315,DataRegularSeason20242025!$B$3:$B$1315, "&lt;=" &amp; CU$1, DataRegularSeason20242025!$D$3:$D$1315, $A4)+SUMIFS(DataRegularSeason20242025!$AB$3:$AB$1315,DataRegularSeason20242025!$B$3:$B$1315, "&lt;=" &amp; CU$1, DataRegularSeason20242025!$E$3:$E$1315, $A4)</f>
        <v>40</v>
      </c>
      <c r="CV4">
        <f>SUMIFS(DataRegularSeason20242025!$AA$3:$AA$1315,DataRegularSeason20242025!$B$3:$B$1315, "&lt;=" &amp; CV$1, DataRegularSeason20242025!$D$3:$D$1315, $A4)+SUMIFS(DataRegularSeason20242025!$AB$3:$AB$1315,DataRegularSeason20242025!$B$3:$B$1315, "&lt;=" &amp; CV$1, DataRegularSeason20242025!$E$3:$E$1315, $A4)</f>
        <v>41</v>
      </c>
      <c r="CW4">
        <f>SUMIFS(DataRegularSeason20242025!$AA$3:$AA$1315,DataRegularSeason20242025!$B$3:$B$1315, "&lt;=" &amp; CW$1, DataRegularSeason20242025!$D$3:$D$1315, $A4)+SUMIFS(DataRegularSeason20242025!$AB$3:$AB$1315,DataRegularSeason20242025!$B$3:$B$1315, "&lt;=" &amp; CW$1, DataRegularSeason20242025!$E$3:$E$1315, $A4)</f>
        <v>41</v>
      </c>
      <c r="CX4">
        <f>SUMIFS(DataRegularSeason20242025!$AA$3:$AA$1315,DataRegularSeason20242025!$B$3:$B$1315, "&lt;=" &amp; CX$1, DataRegularSeason20242025!$D$3:$D$1315, $A4)+SUMIFS(DataRegularSeason20242025!$AB$3:$AB$1315,DataRegularSeason20242025!$B$3:$B$1315, "&lt;=" &amp; CX$1, DataRegularSeason20242025!$E$3:$E$1315, $A4)</f>
        <v>41</v>
      </c>
      <c r="CY4">
        <f>SUMIFS(DataRegularSeason20242025!$AA$3:$AA$1315,DataRegularSeason20242025!$B$3:$B$1315, "&lt;=" &amp; CY$1, DataRegularSeason20242025!$D$3:$D$1315, $A4)+SUMIFS(DataRegularSeason20242025!$AB$3:$AB$1315,DataRegularSeason20242025!$B$3:$B$1315, "&lt;=" &amp; CY$1, DataRegularSeason20242025!$E$3:$E$1315, $A4)</f>
        <v>41</v>
      </c>
      <c r="CZ4">
        <f>SUMIFS(DataRegularSeason20242025!$AA$3:$AA$1315,DataRegularSeason20242025!$B$3:$B$1315, "&lt;=" &amp; CZ$1, DataRegularSeason20242025!$D$3:$D$1315, $A4)+SUMIFS(DataRegularSeason20242025!$AB$3:$AB$1315,DataRegularSeason20242025!$B$3:$B$1315, "&lt;=" &amp; CZ$1, DataRegularSeason20242025!$E$3:$E$1315, $A4)</f>
        <v>43</v>
      </c>
      <c r="DA4">
        <f>SUMIFS(DataRegularSeason20242025!$AA$3:$AA$1315,DataRegularSeason20242025!$B$3:$B$1315, "&lt;=" &amp; DA$1, DataRegularSeason20242025!$D$3:$D$1315, $A4)+SUMIFS(DataRegularSeason20242025!$AB$3:$AB$1315,DataRegularSeason20242025!$B$3:$B$1315, "&lt;=" &amp; DA$1, DataRegularSeason20242025!$E$3:$E$1315, $A4)</f>
        <v>45</v>
      </c>
      <c r="DB4">
        <f>SUMIFS(DataRegularSeason20242025!$AA$3:$AA$1315,DataRegularSeason20242025!$B$3:$B$1315, "&lt;=" &amp; DB$1, DataRegularSeason20242025!$D$3:$D$1315, $A4)+SUMIFS(DataRegularSeason20242025!$AB$3:$AB$1315,DataRegularSeason20242025!$B$3:$B$1315, "&lt;=" &amp; DB$1, DataRegularSeason20242025!$E$3:$E$1315, $A4)</f>
        <v>45</v>
      </c>
      <c r="DC4">
        <f>SUMIFS(DataRegularSeason20242025!$AA$3:$AA$1315,DataRegularSeason20242025!$B$3:$B$1315, "&lt;=" &amp; DC$1, DataRegularSeason20242025!$D$3:$D$1315, $A4)+SUMIFS(DataRegularSeason20242025!$AB$3:$AB$1315,DataRegularSeason20242025!$B$3:$B$1315, "&lt;=" &amp; DC$1, DataRegularSeason20242025!$E$3:$E$1315, $A4)</f>
        <v>47</v>
      </c>
      <c r="DD4">
        <f>SUMIFS(DataRegularSeason20242025!$AA$3:$AA$1315,DataRegularSeason20242025!$B$3:$B$1315, "&lt;=" &amp; DD$1, DataRegularSeason20242025!$D$3:$D$1315, $A4)+SUMIFS(DataRegularSeason20242025!$AB$3:$AB$1315,DataRegularSeason20242025!$B$3:$B$1315, "&lt;=" &amp; DD$1, DataRegularSeason20242025!$E$3:$E$1315, $A4)</f>
        <v>47</v>
      </c>
      <c r="DE4">
        <f>SUMIFS(DataRegularSeason20242025!$AA$3:$AA$1315,DataRegularSeason20242025!$B$3:$B$1315, "&lt;=" &amp; DE$1, DataRegularSeason20242025!$D$3:$D$1315, $A4)+SUMIFS(DataRegularSeason20242025!$AB$3:$AB$1315,DataRegularSeason20242025!$B$3:$B$1315, "&lt;=" &amp; DE$1, DataRegularSeason20242025!$E$3:$E$1315, $A4)</f>
        <v>48</v>
      </c>
      <c r="DF4">
        <f>SUMIFS(DataRegularSeason20242025!$AA$3:$AA$1315,DataRegularSeason20242025!$B$3:$B$1315, "&lt;=" &amp; DF$1, DataRegularSeason20242025!$D$3:$D$1315, $A4)+SUMIFS(DataRegularSeason20242025!$AB$3:$AB$1315,DataRegularSeason20242025!$B$3:$B$1315, "&lt;=" &amp; DF$1, DataRegularSeason20242025!$E$3:$E$1315, $A4)</f>
        <v>48</v>
      </c>
      <c r="DG4">
        <f>SUMIFS(DataRegularSeason20242025!$AA$3:$AA$1315,DataRegularSeason20242025!$B$3:$B$1315, "&lt;=" &amp; DG$1, DataRegularSeason20242025!$D$3:$D$1315, $A4)+SUMIFS(DataRegularSeason20242025!$AB$3:$AB$1315,DataRegularSeason20242025!$B$3:$B$1315, "&lt;=" &amp; DG$1, DataRegularSeason20242025!$E$3:$E$1315, $A4)</f>
        <v>50</v>
      </c>
      <c r="DH4">
        <f>SUMIFS(DataRegularSeason20242025!$AA$3:$AA$1315,DataRegularSeason20242025!$B$3:$B$1315, "&lt;=" &amp; DH$1, DataRegularSeason20242025!$D$3:$D$1315, $A4)+SUMIFS(DataRegularSeason20242025!$AB$3:$AB$1315,DataRegularSeason20242025!$B$3:$B$1315, "&lt;=" &amp; DH$1, DataRegularSeason20242025!$E$3:$E$1315, $A4)</f>
        <v>52</v>
      </c>
      <c r="DI4">
        <f>SUMIFS(DataRegularSeason20242025!$AA$3:$AA$1315,DataRegularSeason20242025!$B$3:$B$1315, "&lt;=" &amp; DI$1, DataRegularSeason20242025!$D$3:$D$1315, $A4)+SUMIFS(DataRegularSeason20242025!$AB$3:$AB$1315,DataRegularSeason20242025!$B$3:$B$1315, "&lt;=" &amp; DI$1, DataRegularSeason20242025!$E$3:$E$1315, $A4)</f>
        <v>52</v>
      </c>
      <c r="DJ4">
        <f>SUMIFS(DataRegularSeason20242025!$AA$3:$AA$1315,DataRegularSeason20242025!$B$3:$B$1315, "&lt;=" &amp; DJ$1, DataRegularSeason20242025!$D$3:$D$1315, $A4)+SUMIFS(DataRegularSeason20242025!$AB$3:$AB$1315,DataRegularSeason20242025!$B$3:$B$1315, "&lt;=" &amp; DJ$1, DataRegularSeason20242025!$E$3:$E$1315, $A4)</f>
        <v>52</v>
      </c>
      <c r="DK4">
        <f>SUMIFS(DataRegularSeason20242025!$AA$3:$AA$1315,DataRegularSeason20242025!$B$3:$B$1315, "&lt;=" &amp; DK$1, DataRegularSeason20242025!$D$3:$D$1315, $A4)+SUMIFS(DataRegularSeason20242025!$AB$3:$AB$1315,DataRegularSeason20242025!$B$3:$B$1315, "&lt;=" &amp; DK$1, DataRegularSeason20242025!$E$3:$E$1315, $A4)</f>
        <v>52</v>
      </c>
      <c r="DL4">
        <f>SUMIFS(DataRegularSeason20242025!$AA$3:$AA$1315,DataRegularSeason20242025!$B$3:$B$1315, "&lt;=" &amp; DL$1, DataRegularSeason20242025!$D$3:$D$1315, $A4)+SUMIFS(DataRegularSeason20242025!$AB$3:$AB$1315,DataRegularSeason20242025!$B$3:$B$1315, "&lt;=" &amp; DL$1, DataRegularSeason20242025!$E$3:$E$1315, $A4)</f>
        <v>52</v>
      </c>
      <c r="DM4">
        <f>SUMIFS(DataRegularSeason20242025!$AA$3:$AA$1315,DataRegularSeason20242025!$B$3:$B$1315, "&lt;=" &amp; DM$1, DataRegularSeason20242025!$D$3:$D$1315, $A4)+SUMIFS(DataRegularSeason20242025!$AB$3:$AB$1315,DataRegularSeason20242025!$B$3:$B$1315, "&lt;=" &amp; DM$1, DataRegularSeason20242025!$E$3:$E$1315, $A4)</f>
        <v>52</v>
      </c>
      <c r="DN4">
        <f>SUMIFS(DataRegularSeason20242025!$AA$3:$AA$1315,DataRegularSeason20242025!$B$3:$B$1315, "&lt;=" &amp; DN$1, DataRegularSeason20242025!$D$3:$D$1315, $A4)+SUMIFS(DataRegularSeason20242025!$AB$3:$AB$1315,DataRegularSeason20242025!$B$3:$B$1315, "&lt;=" &amp; DN$1, DataRegularSeason20242025!$E$3:$E$1315, $A4)</f>
        <v>54</v>
      </c>
      <c r="DO4">
        <f>SUMIFS(DataRegularSeason20242025!$AA$3:$AA$1315,DataRegularSeason20242025!$B$3:$B$1315, "&lt;=" &amp; DO$1, DataRegularSeason20242025!$D$3:$D$1315, $A4)+SUMIFS(DataRegularSeason20242025!$AB$3:$AB$1315,DataRegularSeason20242025!$B$3:$B$1315, "&lt;=" &amp; DO$1, DataRegularSeason20242025!$E$3:$E$1315, $A4)</f>
        <v>56</v>
      </c>
      <c r="DP4">
        <f>SUMIFS(DataRegularSeason20242025!$AA$3:$AA$1315,DataRegularSeason20242025!$B$3:$B$1315, "&lt;=" &amp; DP$1, DataRegularSeason20242025!$D$3:$D$1315, $A4)+SUMIFS(DataRegularSeason20242025!$AB$3:$AB$1315,DataRegularSeason20242025!$B$3:$B$1315, "&lt;=" &amp; DP$1, DataRegularSeason20242025!$E$3:$E$1315, $A4)</f>
        <v>56</v>
      </c>
      <c r="DQ4">
        <f>SUMIFS(DataRegularSeason20242025!$AA$3:$AA$1315,DataRegularSeason20242025!$B$3:$B$1315, "&lt;=" &amp; DQ$1, DataRegularSeason20242025!$D$3:$D$1315, $A4)+SUMIFS(DataRegularSeason20242025!$AB$3:$AB$1315,DataRegularSeason20242025!$B$3:$B$1315, "&lt;=" &amp; DQ$1, DataRegularSeason20242025!$E$3:$E$1315, $A4)</f>
        <v>56</v>
      </c>
      <c r="DR4">
        <f>SUMIFS(DataRegularSeason20242025!$AA$3:$AA$1315,DataRegularSeason20242025!$B$3:$B$1315, "&lt;=" &amp; DR$1, DataRegularSeason20242025!$D$3:$D$1315, $A4)+SUMIFS(DataRegularSeason20242025!$AB$3:$AB$1315,DataRegularSeason20242025!$B$3:$B$1315, "&lt;=" &amp; DR$1, DataRegularSeason20242025!$E$3:$E$1315, $A4)</f>
        <v>56</v>
      </c>
      <c r="DS4">
        <f>SUMIFS(DataRegularSeason20242025!$AA$3:$AA$1315,DataRegularSeason20242025!$B$3:$B$1315, "&lt;=" &amp; DS$1, DataRegularSeason20242025!$D$3:$D$1315, $A4)+SUMIFS(DataRegularSeason20242025!$AB$3:$AB$1315,DataRegularSeason20242025!$B$3:$B$1315, "&lt;=" &amp; DS$1, DataRegularSeason20242025!$E$3:$E$1315, $A4)</f>
        <v>58</v>
      </c>
      <c r="DT4">
        <f>SUMIFS(DataRegularSeason20242025!$AA$3:$AA$1315,DataRegularSeason20242025!$B$3:$B$1315, "&lt;=" &amp; DT$1, DataRegularSeason20242025!$D$3:$D$1315, $A4)+SUMIFS(DataRegularSeason20242025!$AB$3:$AB$1315,DataRegularSeason20242025!$B$3:$B$1315, "&lt;=" &amp; DT$1, DataRegularSeason20242025!$E$3:$E$1315, $A4)</f>
        <v>58</v>
      </c>
      <c r="DU4">
        <f>SUMIFS(DataRegularSeason20242025!$AA$3:$AA$1315,DataRegularSeason20242025!$B$3:$B$1315, "&lt;=" &amp; DU$1, DataRegularSeason20242025!$D$3:$D$1315, $A4)+SUMIFS(DataRegularSeason20242025!$AB$3:$AB$1315,DataRegularSeason20242025!$B$3:$B$1315, "&lt;=" &amp; DU$1, DataRegularSeason20242025!$E$3:$E$1315, $A4)</f>
        <v>60</v>
      </c>
      <c r="DV4">
        <f>SUMIFS(DataRegularSeason20242025!$AA$3:$AA$1315,DataRegularSeason20242025!$B$3:$B$1315, "&lt;=" &amp; DV$1, DataRegularSeason20242025!$D$3:$D$1315, $A4)+SUMIFS(DataRegularSeason20242025!$AB$3:$AB$1315,DataRegularSeason20242025!$B$3:$B$1315, "&lt;=" &amp; DV$1, DataRegularSeason20242025!$E$3:$E$1315, $A4)</f>
        <v>60</v>
      </c>
      <c r="DW4">
        <f>SUMIFS(DataRegularSeason20242025!$AA$3:$AA$1315,DataRegularSeason20242025!$B$3:$B$1315, "&lt;=" &amp; DW$1, DataRegularSeason20242025!$D$3:$D$1315, $A4)+SUMIFS(DataRegularSeason20242025!$AB$3:$AB$1315,DataRegularSeason20242025!$B$3:$B$1315, "&lt;=" &amp; DW$1, DataRegularSeason20242025!$E$3:$E$1315, $A4)</f>
        <v>62</v>
      </c>
      <c r="DX4">
        <f>SUMIFS(DataRegularSeason20242025!$AA$3:$AA$1315,DataRegularSeason20242025!$B$3:$B$1315, "&lt;=" &amp; DX$1, DataRegularSeason20242025!$D$3:$D$1315, $A4)+SUMIFS(DataRegularSeason20242025!$AB$3:$AB$1315,DataRegularSeason20242025!$B$3:$B$1315, "&lt;=" &amp; DX$1, DataRegularSeason20242025!$E$3:$E$1315, $A4)</f>
        <v>62</v>
      </c>
      <c r="DY4">
        <f>SUMIFS(DataRegularSeason20242025!$AA$3:$AA$1315,DataRegularSeason20242025!$B$3:$B$1315, "&lt;=" &amp; DY$1, DataRegularSeason20242025!$D$3:$D$1315, $A4)+SUMIFS(DataRegularSeason20242025!$AB$3:$AB$1315,DataRegularSeason20242025!$B$3:$B$1315, "&lt;=" &amp; DY$1, DataRegularSeason20242025!$E$3:$E$1315, $A4)</f>
        <v>62</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62</v>
      </c>
      <c r="EC4">
        <f>SUMIFS(DataRegularSeason20242025!$AA$3:$AA$1315,DataRegularSeason20242025!$B$3:$B$1315, "&lt;=" &amp; EC$1, DataRegularSeason20242025!$D$3:$D$1315, $A4)+SUMIFS(DataRegularSeason20242025!$AB$3:$AB$1315,DataRegularSeason20242025!$B$3:$B$1315, "&lt;=" &amp; EC$1, DataRegularSeason20242025!$E$3:$E$1315, $A4)</f>
        <v>62</v>
      </c>
      <c r="ED4">
        <f>SUMIFS(DataRegularSeason20242025!$AA$3:$AA$1315,DataRegularSeason20242025!$B$3:$B$1315, "&lt;=" &amp; ED$1, DataRegularSeason20242025!$D$3:$D$1315, $A4)+SUMIFS(DataRegularSeason20242025!$AB$3:$AB$1315,DataRegularSeason20242025!$B$3:$B$1315, "&lt;=" &amp; ED$1, DataRegularSeason20242025!$E$3:$E$1315, $A4)</f>
        <v>62</v>
      </c>
      <c r="EE4">
        <f>SUMIFS(DataRegularSeason20242025!$AA$3:$AA$1315,DataRegularSeason20242025!$B$3:$B$1315, "&lt;=" &amp; EE$1, DataRegularSeason20242025!$D$3:$D$1315, $A4)+SUMIFS(DataRegularSeason20242025!$AB$3:$AB$1315,DataRegularSeason20242025!$B$3:$B$1315, "&lt;=" &amp; EE$1, DataRegularSeason20242025!$E$3:$E$1315, $A4)</f>
        <v>62</v>
      </c>
      <c r="EF4">
        <f>SUMIFS(DataRegularSeason20242025!$AA$3:$AA$1315,DataRegularSeason20242025!$B$3:$B$1315, "&lt;=" &amp; EF$1, DataRegularSeason20242025!$D$3:$D$1315, $A4)+SUMIFS(DataRegularSeason20242025!$AB$3:$AB$1315,DataRegularSeason20242025!$B$3:$B$1315, "&lt;=" &amp; EF$1, DataRegularSeason20242025!$E$3:$E$1315, $A4)</f>
        <v>62</v>
      </c>
      <c r="EG4">
        <f>SUMIFS(DataRegularSeason20242025!$AA$3:$AA$1315,DataRegularSeason20242025!$B$3:$B$1315, "&lt;=" &amp; EG$1, DataRegularSeason20242025!$D$3:$D$1315, $A4)+SUMIFS(DataRegularSeason20242025!$AB$3:$AB$1315,DataRegularSeason20242025!$B$3:$B$1315, "&lt;=" &amp; EG$1, DataRegularSeason20242025!$E$3:$E$1315, $A4)</f>
        <v>62</v>
      </c>
      <c r="EH4">
        <f>SUMIFS(DataRegularSeason20242025!$AA$3:$AA$1315,DataRegularSeason20242025!$B$3:$B$1315, "&lt;=" &amp; EH$1, DataRegularSeason20242025!$D$3:$D$1315, $A4)+SUMIFS(DataRegularSeason20242025!$AB$3:$AB$1315,DataRegularSeason20242025!$B$3:$B$1315, "&lt;=" &amp; EH$1, DataRegularSeason20242025!$E$3:$E$1315, $A4)</f>
        <v>62</v>
      </c>
      <c r="EI4">
        <f>SUMIFS(DataRegularSeason20242025!$AA$3:$AA$1315,DataRegularSeason20242025!$B$3:$B$1315, "&lt;=" &amp; EI$1, DataRegularSeason20242025!$D$3:$D$1315, $A4)+SUMIFS(DataRegularSeason20242025!$AB$3:$AB$1315,DataRegularSeason20242025!$B$3:$B$1315, "&lt;=" &amp; EI$1, DataRegularSeason20242025!$E$3:$E$1315, $A4)</f>
        <v>62</v>
      </c>
      <c r="EJ4">
        <f>SUMIFS(DataRegularSeason20242025!$AA$3:$AA$1315,DataRegularSeason20242025!$B$3:$B$1315, "&lt;=" &amp; EJ$1, DataRegularSeason20242025!$D$3:$D$1315, $A4)+SUMIFS(DataRegularSeason20242025!$AB$3:$AB$1315,DataRegularSeason20242025!$B$3:$B$1315, "&lt;=" &amp; EJ$1, DataRegularSeason20242025!$E$3:$E$1315, $A4)</f>
        <v>62</v>
      </c>
      <c r="EK4">
        <f>SUMIFS(DataRegularSeason20242025!$AA$3:$AA$1315,DataRegularSeason20242025!$B$3:$B$1315, "&lt;=" &amp; EK$1, DataRegularSeason20242025!$D$3:$D$1315, $A4)+SUMIFS(DataRegularSeason20242025!$AB$3:$AB$1315,DataRegularSeason20242025!$B$3:$B$1315, "&lt;=" &amp; EK$1, DataRegularSeason20242025!$E$3:$E$1315, $A4)</f>
        <v>62</v>
      </c>
      <c r="EL4">
        <f>SUMIFS(DataRegularSeason20242025!$AA$3:$AA$1315,DataRegularSeason20242025!$B$3:$B$1315, "&lt;=" &amp; EL$1, DataRegularSeason20242025!$D$3:$D$1315, $A4)+SUMIFS(DataRegularSeason20242025!$AB$3:$AB$1315,DataRegularSeason20242025!$B$3:$B$1315, "&lt;=" &amp; EL$1, DataRegularSeason20242025!$E$3:$E$1315, $A4)</f>
        <v>62</v>
      </c>
      <c r="EM4">
        <f>SUMIFS(DataRegularSeason20242025!$AA$3:$AA$1315,DataRegularSeason20242025!$B$3:$B$1315, "&lt;=" &amp; EM$1, DataRegularSeason20242025!$D$3:$D$1315, $A4)+SUMIFS(DataRegularSeason20242025!$AB$3:$AB$1315,DataRegularSeason20242025!$B$3:$B$1315, "&lt;=" &amp; EM$1, DataRegularSeason20242025!$E$3:$E$1315, $A4)</f>
        <v>62</v>
      </c>
      <c r="EN4">
        <f>SUMIFS(DataRegularSeason20242025!$AA$3:$AA$1315,DataRegularSeason20242025!$B$3:$B$1315, "&lt;=" &amp; EN$1, DataRegularSeason20242025!$D$3:$D$1315, $A4)+SUMIFS(DataRegularSeason20242025!$AB$3:$AB$1315,DataRegularSeason20242025!$B$3:$B$1315, "&lt;=" &amp; EN$1, DataRegularSeason20242025!$E$3:$E$1315, $A4)</f>
        <v>62</v>
      </c>
      <c r="EO4">
        <f>SUMIFS(DataRegularSeason20242025!$AA$3:$AA$1315,DataRegularSeason20242025!$B$3:$B$1315, "&lt;=" &amp; EO$1, DataRegularSeason20242025!$D$3:$D$1315, $A4)+SUMIFS(DataRegularSeason20242025!$AB$3:$AB$1315,DataRegularSeason20242025!$B$3:$B$1315, "&lt;=" &amp; EO$1, DataRegularSeason20242025!$E$3:$E$1315, $A4)</f>
        <v>62</v>
      </c>
      <c r="EP4">
        <f>SUMIFS(DataRegularSeason20242025!$AA$3:$AA$1315,DataRegularSeason20242025!$B$3:$B$1315, "&lt;=" &amp; EP$1, DataRegularSeason20242025!$D$3:$D$1315, $A4)+SUMIFS(DataRegularSeason20242025!$AB$3:$AB$1315,DataRegularSeason20242025!$B$3:$B$1315, "&lt;=" &amp; EP$1, DataRegularSeason20242025!$E$3:$E$1315, $A4)</f>
        <v>62</v>
      </c>
      <c r="EQ4">
        <f>SUMIFS(DataRegularSeason20242025!$AA$3:$AA$1315,DataRegularSeason20242025!$B$3:$B$1315, "&lt;=" &amp; EQ$1, DataRegularSeason20242025!$D$3:$D$1315, $A4)+SUMIFS(DataRegularSeason20242025!$AB$3:$AB$1315,DataRegularSeason20242025!$B$3:$B$1315, "&lt;=" &amp; EQ$1, DataRegularSeason20242025!$E$3:$E$1315, $A4)</f>
        <v>62</v>
      </c>
      <c r="ER4">
        <f>SUMIFS(DataRegularSeason20242025!$AA$3:$AA$1315,DataRegularSeason20242025!$B$3:$B$1315, "&lt;=" &amp; ER$1, DataRegularSeason20242025!$D$3:$D$1315, $A4)+SUMIFS(DataRegularSeason20242025!$AB$3:$AB$1315,DataRegularSeason20242025!$B$3:$B$1315, "&lt;=" &amp; ER$1, DataRegularSeason20242025!$E$3:$E$1315, $A4)</f>
        <v>62</v>
      </c>
      <c r="ES4">
        <f>SUMIFS(DataRegularSeason20242025!$AA$3:$AA$1315,DataRegularSeason20242025!$B$3:$B$1315, "&lt;=" &amp; ES$1, DataRegularSeason20242025!$D$3:$D$1315, $A4)+SUMIFS(DataRegularSeason20242025!$AB$3:$AB$1315,DataRegularSeason20242025!$B$3:$B$1315, "&lt;=" &amp; ES$1, DataRegularSeason20242025!$E$3:$E$1315, $A4)</f>
        <v>62</v>
      </c>
      <c r="ET4">
        <f>SUMIFS(DataRegularSeason20242025!$AA$3:$AA$1315,DataRegularSeason20242025!$B$3:$B$1315, "&lt;=" &amp; ET$1, DataRegularSeason20242025!$D$3:$D$1315, $A4)+SUMIFS(DataRegularSeason20242025!$AB$3:$AB$1315,DataRegularSeason20242025!$B$3:$B$1315, "&lt;=" &amp; ET$1, DataRegularSeason20242025!$E$3:$E$1315, $A4)</f>
        <v>62</v>
      </c>
      <c r="EU4">
        <f>SUMIFS(DataRegularSeason20242025!$AA$3:$AA$1315,DataRegularSeason20242025!$B$3:$B$1315, "&lt;=" &amp; EU$1, DataRegularSeason20242025!$D$3:$D$1315, $A4)+SUMIFS(DataRegularSeason20242025!$AB$3:$AB$1315,DataRegularSeason20242025!$B$3:$B$1315, "&lt;=" &amp; EU$1, DataRegularSeason20242025!$E$3:$E$1315, $A4)</f>
        <v>62</v>
      </c>
      <c r="EV4">
        <f>SUMIFS(DataRegularSeason20242025!$AA$3:$AA$1315,DataRegularSeason20242025!$B$3:$B$1315, "&lt;=" &amp; EV$1, DataRegularSeason20242025!$D$3:$D$1315, $A4)+SUMIFS(DataRegularSeason20242025!$AB$3:$AB$1315,DataRegularSeason20242025!$B$3:$B$1315, "&lt;=" &amp; EV$1, DataRegularSeason20242025!$E$3:$E$1315, $A4)</f>
        <v>62</v>
      </c>
      <c r="EW4">
        <f>SUMIFS(DataRegularSeason20242025!$AA$3:$AA$1315,DataRegularSeason20242025!$B$3:$B$1315, "&lt;=" &amp; EW$1, DataRegularSeason20242025!$D$3:$D$1315, $A4)+SUMIFS(DataRegularSeason20242025!$AB$3:$AB$1315,DataRegularSeason20242025!$B$3:$B$1315, "&lt;=" &amp; EW$1, DataRegularSeason20242025!$E$3:$E$1315, $A4)</f>
        <v>62</v>
      </c>
      <c r="EX4">
        <f>SUMIFS(DataRegularSeason20242025!$AA$3:$AA$1315,DataRegularSeason20242025!$B$3:$B$1315, "&lt;=" &amp; EX$1, DataRegularSeason20242025!$D$3:$D$1315, $A4)+SUMIFS(DataRegularSeason20242025!$AB$3:$AB$1315,DataRegularSeason20242025!$B$3:$B$1315, "&lt;=" &amp; EX$1, DataRegularSeason20242025!$E$3:$E$1315, $A4)</f>
        <v>62</v>
      </c>
      <c r="EY4">
        <f>SUMIFS(DataRegularSeason20242025!$AA$3:$AA$1315,DataRegularSeason20242025!$B$3:$B$1315, "&lt;=" &amp; EY$1, DataRegularSeason20242025!$D$3:$D$1315, $A4)+SUMIFS(DataRegularSeason20242025!$AB$3:$AB$1315,DataRegularSeason20242025!$B$3:$B$1315, "&lt;=" &amp; EY$1, DataRegularSeason20242025!$E$3:$E$1315, $A4)</f>
        <v>62</v>
      </c>
      <c r="EZ4">
        <f>SUMIFS(DataRegularSeason20242025!$AA$3:$AA$1315,DataRegularSeason20242025!$B$3:$B$1315, "&lt;=" &amp; EZ$1, DataRegularSeason20242025!$D$3:$D$1315, $A4)+SUMIFS(DataRegularSeason20242025!$AB$3:$AB$1315,DataRegularSeason20242025!$B$3:$B$1315, "&lt;=" &amp; EZ$1, DataRegularSeason20242025!$E$3:$E$1315, $A4)</f>
        <v>62</v>
      </c>
      <c r="FA4">
        <f>SUMIFS(DataRegularSeason20242025!$AA$3:$AA$1315,DataRegularSeason20242025!$B$3:$B$1315, "&lt;=" &amp; FA$1, DataRegularSeason20242025!$D$3:$D$1315, $A4)+SUMIFS(DataRegularSeason20242025!$AB$3:$AB$1315,DataRegularSeason20242025!$B$3:$B$1315, "&lt;=" &amp; FA$1, DataRegularSeason20242025!$E$3:$E$1315, $A4)</f>
        <v>62</v>
      </c>
      <c r="FB4">
        <f>SUMIFS(DataRegularSeason20242025!$AA$3:$AA$1315,DataRegularSeason20242025!$B$3:$B$1315, "&lt;=" &amp; FB$1, DataRegularSeason20242025!$D$3:$D$1315, $A4)+SUMIFS(DataRegularSeason20242025!$AB$3:$AB$1315,DataRegularSeason20242025!$B$3:$B$1315, "&lt;=" &amp; FB$1, DataRegularSeason20242025!$E$3:$E$1315, $A4)</f>
        <v>62</v>
      </c>
      <c r="FC4">
        <f>SUMIFS(DataRegularSeason20242025!$AA$3:$AA$1315,DataRegularSeason20242025!$B$3:$B$1315, "&lt;=" &amp; FC$1, DataRegularSeason20242025!$D$3:$D$1315, $A4)+SUMIFS(DataRegularSeason20242025!$AB$3:$AB$1315,DataRegularSeason20242025!$B$3:$B$1315, "&lt;=" &amp; FC$1, DataRegularSeason20242025!$E$3:$E$1315, $A4)</f>
        <v>62</v>
      </c>
      <c r="FD4">
        <f>SUMIFS(DataRegularSeason20242025!$AA$3:$AA$1315,DataRegularSeason20242025!$B$3:$B$1315, "&lt;=" &amp; FD$1, DataRegularSeason20242025!$D$3:$D$1315, $A4)+SUMIFS(DataRegularSeason20242025!$AB$3:$AB$1315,DataRegularSeason20242025!$B$3:$B$1315, "&lt;=" &amp; FD$1, DataRegularSeason20242025!$E$3:$E$1315, $A4)</f>
        <v>62</v>
      </c>
      <c r="FE4">
        <f>SUMIFS(DataRegularSeason20242025!$AA$3:$AA$1315,DataRegularSeason20242025!$B$3:$B$1315, "&lt;=" &amp; FE$1, DataRegularSeason20242025!$D$3:$D$1315, $A4)+SUMIFS(DataRegularSeason20242025!$AB$3:$AB$1315,DataRegularSeason20242025!$B$3:$B$1315, "&lt;=" &amp; FE$1, DataRegularSeason20242025!$E$3:$E$1315, $A4)</f>
        <v>62</v>
      </c>
      <c r="FF4">
        <f>SUMIFS(DataRegularSeason20242025!$AA$3:$AA$1315,DataRegularSeason20242025!$B$3:$B$1315, "&lt;=" &amp; FF$1, DataRegularSeason20242025!$D$3:$D$1315, $A4)+SUMIFS(DataRegularSeason20242025!$AB$3:$AB$1315,DataRegularSeason20242025!$B$3:$B$1315, "&lt;=" &amp; FF$1, DataRegularSeason20242025!$E$3:$E$1315, $A4)</f>
        <v>62</v>
      </c>
      <c r="FG4">
        <f>SUMIFS(DataRegularSeason20242025!$AA$3:$AA$1315,DataRegularSeason20242025!$B$3:$B$1315, "&lt;=" &amp; FG$1, DataRegularSeason20242025!$D$3:$D$1315, $A4)+SUMIFS(DataRegularSeason20242025!$AB$3:$AB$1315,DataRegularSeason20242025!$B$3:$B$1315, "&lt;=" &amp; FG$1, DataRegularSeason20242025!$E$3:$E$1315, $A4)</f>
        <v>62</v>
      </c>
      <c r="FH4">
        <f>SUMIFS(DataRegularSeason20242025!$AA$3:$AA$1315,DataRegularSeason20242025!$B$3:$B$1315, "&lt;=" &amp; FH$1, DataRegularSeason20242025!$D$3:$D$1315, $A4)+SUMIFS(DataRegularSeason20242025!$AB$3:$AB$1315,DataRegularSeason20242025!$B$3:$B$1315, "&lt;=" &amp; FH$1, DataRegularSeason20242025!$E$3:$E$1315, $A4)</f>
        <v>62</v>
      </c>
      <c r="FI4">
        <f>SUMIFS(DataRegularSeason20242025!$AA$3:$AA$1315,DataRegularSeason20242025!$B$3:$B$1315, "&lt;=" &amp; FI$1, DataRegularSeason20242025!$D$3:$D$1315, $A4)+SUMIFS(DataRegularSeason20242025!$AB$3:$AB$1315,DataRegularSeason20242025!$B$3:$B$1315, "&lt;=" &amp; FI$1, DataRegularSeason20242025!$E$3:$E$1315, $A4)</f>
        <v>62</v>
      </c>
      <c r="FJ4">
        <f>SUMIFS(DataRegularSeason20242025!$AA$3:$AA$1315,DataRegularSeason20242025!$B$3:$B$1315, "&lt;=" &amp; FJ$1, DataRegularSeason20242025!$D$3:$D$1315, $A4)+SUMIFS(DataRegularSeason20242025!$AB$3:$AB$1315,DataRegularSeason20242025!$B$3:$B$1315, "&lt;=" &amp; FJ$1, DataRegularSeason20242025!$E$3:$E$1315, $A4)</f>
        <v>62</v>
      </c>
      <c r="FK4">
        <f>SUMIFS(DataRegularSeason20242025!$AA$3:$AA$1315,DataRegularSeason20242025!$B$3:$B$1315, "&lt;=" &amp; FK$1, DataRegularSeason20242025!$D$3:$D$1315, $A4)+SUMIFS(DataRegularSeason20242025!$AB$3:$AB$1315,DataRegularSeason20242025!$B$3:$B$1315, "&lt;=" &amp; FK$1, DataRegularSeason20242025!$E$3:$E$1315, $A4)</f>
        <v>62</v>
      </c>
      <c r="FL4">
        <f>SUMIFS(DataRegularSeason20242025!$AA$3:$AA$1315,DataRegularSeason20242025!$B$3:$B$1315, "&lt;=" &amp; FL$1, DataRegularSeason20242025!$D$3:$D$1315, $A4)+SUMIFS(DataRegularSeason20242025!$AB$3:$AB$1315,DataRegularSeason20242025!$B$3:$B$1315, "&lt;=" &amp; FL$1, DataRegularSeason20242025!$E$3:$E$1315, $A4)</f>
        <v>62</v>
      </c>
      <c r="FM4">
        <f>SUMIFS(DataRegularSeason20242025!$AA$3:$AA$1315,DataRegularSeason20242025!$B$3:$B$1315, "&lt;=" &amp; FM$1, DataRegularSeason20242025!$D$3:$D$1315, $A4)+SUMIFS(DataRegularSeason20242025!$AB$3:$AB$1315,DataRegularSeason20242025!$B$3:$B$1315, "&lt;=" &amp; FM$1, DataRegularSeason20242025!$E$3:$E$1315, $A4)</f>
        <v>62</v>
      </c>
      <c r="FN4">
        <f>SUMIFS(DataRegularSeason20242025!$AA$3:$AA$1315,DataRegularSeason20242025!$B$3:$B$1315, "&lt;=" &amp; FN$1, DataRegularSeason20242025!$D$3:$D$1315, $A4)+SUMIFS(DataRegularSeason20242025!$AB$3:$AB$1315,DataRegularSeason20242025!$B$3:$B$1315, "&lt;=" &amp; FN$1, DataRegularSeason20242025!$E$3:$E$1315, $A4)</f>
        <v>62</v>
      </c>
      <c r="FO4">
        <f>SUMIFS(DataRegularSeason20242025!$AA$3:$AA$1315,DataRegularSeason20242025!$B$3:$B$1315, "&lt;=" &amp; FO$1, DataRegularSeason20242025!$D$3:$D$1315, $A4)+SUMIFS(DataRegularSeason20242025!$AB$3:$AB$1315,DataRegularSeason20242025!$B$3:$B$1315, "&lt;=" &amp; FO$1, DataRegularSeason20242025!$E$3:$E$1315, $A4)</f>
        <v>62</v>
      </c>
      <c r="FP4">
        <f>SUMIFS(DataRegularSeason20242025!$AA$3:$AA$1315,DataRegularSeason20242025!$B$3:$B$1315, "&lt;=" &amp; FP$1, DataRegularSeason20242025!$D$3:$D$1315, $A4)+SUMIFS(DataRegularSeason20242025!$AB$3:$AB$1315,DataRegularSeason20242025!$B$3:$B$1315, "&lt;=" &amp; FP$1, DataRegularSeason20242025!$E$3:$E$1315, $A4)</f>
        <v>62</v>
      </c>
      <c r="FQ4">
        <f>SUMIFS(DataRegularSeason20242025!$AA$3:$AA$1315,DataRegularSeason20242025!$B$3:$B$1315, "&lt;=" &amp; FQ$1, DataRegularSeason20242025!$D$3:$D$1315, $A4)+SUMIFS(DataRegularSeason20242025!$AB$3:$AB$1315,DataRegularSeason20242025!$B$3:$B$1315, "&lt;=" &amp; FQ$1, DataRegularSeason20242025!$E$3:$E$1315, $A4)</f>
        <v>62</v>
      </c>
      <c r="FR4">
        <f>SUMIFS(DataRegularSeason20242025!$AA$3:$AA$1315,DataRegularSeason20242025!$B$3:$B$1315, "&lt;=" &amp; FR$1, DataRegularSeason20242025!$D$3:$D$1315, $A4)+SUMIFS(DataRegularSeason20242025!$AB$3:$AB$1315,DataRegularSeason20242025!$B$3:$B$1315, "&lt;=" &amp; FR$1, DataRegularSeason20242025!$E$3:$E$1315, $A4)</f>
        <v>62</v>
      </c>
      <c r="FS4">
        <f>SUMIFS(DataRegularSeason20242025!$AA$3:$AA$1315,DataRegularSeason20242025!$B$3:$B$1315, "&lt;=" &amp; FS$1, DataRegularSeason20242025!$D$3:$D$1315, $A4)+SUMIFS(DataRegularSeason20242025!$AB$3:$AB$1315,DataRegularSeason20242025!$B$3:$B$1315, "&lt;=" &amp; FS$1, DataRegularSeason20242025!$E$3:$E$1315, $A4)</f>
        <v>62</v>
      </c>
      <c r="FT4">
        <f>SUMIFS(DataRegularSeason20242025!$AA$3:$AA$1315,DataRegularSeason20242025!$B$3:$B$1315, "&lt;=" &amp; FT$1, DataRegularSeason20242025!$D$3:$D$1315, $A4)+SUMIFS(DataRegularSeason20242025!$AB$3:$AB$1315,DataRegularSeason20242025!$B$3:$B$1315, "&lt;=" &amp; FT$1, DataRegularSeason20242025!$E$3:$E$1315, $A4)</f>
        <v>62</v>
      </c>
      <c r="FU4">
        <f>SUMIFS(DataRegularSeason20242025!$AA$3:$AA$1315,DataRegularSeason20242025!$B$3:$B$1315, "&lt;=" &amp; FU$1, DataRegularSeason20242025!$D$3:$D$1315, $A4)+SUMIFS(DataRegularSeason20242025!$AB$3:$AB$1315,DataRegularSeason20242025!$B$3:$B$1315, "&lt;=" &amp; FU$1, DataRegularSeason20242025!$E$3:$E$1315, $A4)</f>
        <v>62</v>
      </c>
      <c r="FV4">
        <f>SUMIFS(DataRegularSeason20242025!$AA$3:$AA$1315,DataRegularSeason20242025!$B$3:$B$1315, "&lt;=" &amp; FV$1, DataRegularSeason20242025!$D$3:$D$1315, $A4)+SUMIFS(DataRegularSeason20242025!$AB$3:$AB$1315,DataRegularSeason20242025!$B$3:$B$1315, "&lt;=" &amp; FV$1, DataRegularSeason20242025!$E$3:$E$1315, $A4)</f>
        <v>62</v>
      </c>
      <c r="FW4">
        <f>SUMIFS(DataRegularSeason20242025!$AA$3:$AA$1315,DataRegularSeason20242025!$B$3:$B$1315, "&lt;=" &amp; FW$1, DataRegularSeason20242025!$D$3:$D$1315, $A4)+SUMIFS(DataRegularSeason20242025!$AB$3:$AB$1315,DataRegularSeason20242025!$B$3:$B$1315, "&lt;=" &amp; FW$1, DataRegularSeason20242025!$E$3:$E$1315, $A4)</f>
        <v>62</v>
      </c>
      <c r="FX4">
        <f>SUMIFS(DataRegularSeason20242025!$AA$3:$AA$1315,DataRegularSeason20242025!$B$3:$B$1315, "&lt;=" &amp; FX$1, DataRegularSeason20242025!$D$3:$D$1315, $A4)+SUMIFS(DataRegularSeason20242025!$AB$3:$AB$1315,DataRegularSeason20242025!$B$3:$B$1315, "&lt;=" &amp; FX$1, DataRegularSeason20242025!$E$3:$E$1315, $A4)</f>
        <v>62</v>
      </c>
      <c r="FY4">
        <f>SUMIFS(DataRegularSeason20242025!$AA$3:$AA$1315,DataRegularSeason20242025!$B$3:$B$1315, "&lt;=" &amp; FY$1, DataRegularSeason20242025!$D$3:$D$1315, $A4)+SUMIFS(DataRegularSeason20242025!$AB$3:$AB$1315,DataRegularSeason20242025!$B$3:$B$1315, "&lt;=" &amp; FY$1, DataRegularSeason20242025!$E$3:$E$1315, $A4)</f>
        <v>62</v>
      </c>
      <c r="FZ4">
        <f>SUMIFS(DataRegularSeason20242025!$AA$3:$AA$1315,DataRegularSeason20242025!$B$3:$B$1315, "&lt;=" &amp; FZ$1, DataRegularSeason20242025!$D$3:$D$1315, $A4)+SUMIFS(DataRegularSeason20242025!$AB$3:$AB$1315,DataRegularSeason20242025!$B$3:$B$1315, "&lt;=" &amp; FZ$1, DataRegularSeason20242025!$E$3:$E$1315, $A4)</f>
        <v>62</v>
      </c>
      <c r="GA4">
        <f>SUMIFS(DataRegularSeason20242025!$AA$3:$AA$1315,DataRegularSeason20242025!$B$3:$B$1315, "&lt;=" &amp; GA$1, DataRegularSeason20242025!$D$3:$D$1315, $A4)+SUMIFS(DataRegularSeason20242025!$AB$3:$AB$1315,DataRegularSeason20242025!$B$3:$B$1315, "&lt;=" &amp; GA$1, DataRegularSeason20242025!$E$3:$E$1315, $A4)</f>
        <v>62</v>
      </c>
      <c r="GB4">
        <f>SUMIFS(DataRegularSeason20242025!$AA$3:$AA$1315,DataRegularSeason20242025!$B$3:$B$1315, "&lt;=" &amp; GB$1, DataRegularSeason20242025!$D$3:$D$1315, $A4)+SUMIFS(DataRegularSeason20242025!$AB$3:$AB$1315,DataRegularSeason20242025!$B$3:$B$1315, "&lt;=" &amp; GB$1, DataRegularSeason20242025!$E$3:$E$1315, $A4)</f>
        <v>62</v>
      </c>
      <c r="GC4">
        <f>SUMIFS(DataRegularSeason20242025!$AA$3:$AA$1315,DataRegularSeason20242025!$B$3:$B$1315, "&lt;=" &amp; GC$1, DataRegularSeason20242025!$D$3:$D$1315, $A4)+SUMIFS(DataRegularSeason20242025!$AB$3:$AB$1315,DataRegularSeason20242025!$B$3:$B$1315, "&lt;=" &amp; GC$1, DataRegularSeason20242025!$E$3:$E$1315, $A4)</f>
        <v>62</v>
      </c>
      <c r="GD4">
        <f>SUMIFS(DataRegularSeason20242025!$AA$3:$AA$1315,DataRegularSeason20242025!$B$3:$B$1315, "&lt;=" &amp; GD$1, DataRegularSeason20242025!$D$3:$D$1315, $A4)+SUMIFS(DataRegularSeason20242025!$AB$3:$AB$1315,DataRegularSeason20242025!$B$3:$B$1315, "&lt;=" &amp; GD$1, DataRegularSeason20242025!$E$3:$E$1315, $A4)</f>
        <v>62</v>
      </c>
      <c r="GE4">
        <f>SUMIFS(DataRegularSeason20242025!$AA$3:$AA$1315,DataRegularSeason20242025!$B$3:$B$1315, "&lt;=" &amp; GE$1, DataRegularSeason20242025!$D$3:$D$1315, $A4)+SUMIFS(DataRegularSeason20242025!$AB$3:$AB$1315,DataRegularSeason20242025!$B$3:$B$1315, "&lt;=" &amp; GE$1, DataRegularSeason20242025!$E$3:$E$1315, $A4)</f>
        <v>62</v>
      </c>
      <c r="GF4">
        <f>SUMIFS(DataRegularSeason20242025!$AA$3:$AA$1315,DataRegularSeason20242025!$B$3:$B$1315, "&lt;=" &amp; GF$1, DataRegularSeason20242025!$D$3:$D$1315, $A4)+SUMIFS(DataRegularSeason20242025!$AB$3:$AB$1315,DataRegularSeason20242025!$B$3:$B$1315, "&lt;=" &amp; GF$1, DataRegularSeason20242025!$E$3:$E$1315, $A4)</f>
        <v>62</v>
      </c>
      <c r="GG4">
        <f>SUMIFS(DataRegularSeason20242025!$AA$3:$AA$1315,DataRegularSeason20242025!$B$3:$B$1315, "&lt;=" &amp; GG$1, DataRegularSeason20242025!$D$3:$D$1315, $A4)+SUMIFS(DataRegularSeason20242025!$AB$3:$AB$1315,DataRegularSeason20242025!$B$3:$B$1315, "&lt;=" &amp; GG$1, DataRegularSeason20242025!$E$3:$E$1315, $A4)</f>
        <v>62</v>
      </c>
      <c r="GH4">
        <f>SUMIFS(DataRegularSeason20242025!$AA$3:$AA$1315,DataRegularSeason20242025!$B$3:$B$1315, "&lt;=" &amp; GH$1, DataRegularSeason20242025!$D$3:$D$1315, $A4)+SUMIFS(DataRegularSeason20242025!$AB$3:$AB$1315,DataRegularSeason20242025!$B$3:$B$1315, "&lt;=" &amp; GH$1, DataRegularSeason20242025!$E$3:$E$1315, $A4)</f>
        <v>62</v>
      </c>
      <c r="GI4">
        <f>SUMIFS(DataRegularSeason20242025!$AA$3:$AA$1315,DataRegularSeason20242025!$B$3:$B$1315, "&lt;=" &amp; GI$1, DataRegularSeason20242025!$D$3:$D$1315, $A4)+SUMIFS(DataRegularSeason20242025!$AB$3:$AB$1315,DataRegularSeason20242025!$B$3:$B$1315, "&lt;=" &amp; GI$1, DataRegularSeason20242025!$E$3:$E$1315, $A4)</f>
        <v>62</v>
      </c>
      <c r="GJ4">
        <f>SUMIFS(DataRegularSeason20242025!$AA$3:$AA$1315,DataRegularSeason20242025!$B$3:$B$1315, "&lt;=" &amp; GJ$1, DataRegularSeason20242025!$D$3:$D$1315, $A4)+SUMIFS(DataRegularSeason20242025!$AB$3:$AB$1315,DataRegularSeason20242025!$B$3:$B$1315, "&lt;=" &amp; GJ$1, DataRegularSeason20242025!$E$3:$E$1315, $A4)</f>
        <v>62</v>
      </c>
      <c r="GK4">
        <f>SUMIFS(DataRegularSeason20242025!$AA$3:$AA$1315,DataRegularSeason20242025!$B$3:$B$1315, "&lt;=" &amp; GK$1, DataRegularSeason20242025!$D$3:$D$1315, $A4)+SUMIFS(DataRegularSeason20242025!$AB$3:$AB$1315,DataRegularSeason20242025!$B$3:$B$1315, "&lt;=" &amp; GK$1, DataRegularSeason20242025!$E$3:$E$1315, $A4)</f>
        <v>62</v>
      </c>
      <c r="GL4">
        <f>SUMIFS(DataRegularSeason20242025!$AA$3:$AA$1315,DataRegularSeason20242025!$B$3:$B$1315, "&lt;=" &amp; GL$1, DataRegularSeason20242025!$D$3:$D$1315, $A4)+SUMIFS(DataRegularSeason20242025!$AB$3:$AB$1315,DataRegularSeason20242025!$B$3:$B$1315, "&lt;=" &amp; GL$1, DataRegularSeason20242025!$E$3:$E$1315, $A4)</f>
        <v>62</v>
      </c>
      <c r="GM4">
        <f>SUMIFS(DataRegularSeason20242025!$AA$3:$AA$1315,DataRegularSeason20242025!$B$3:$B$1315, "&lt;=" &amp; GM$1, DataRegularSeason20242025!$D$3:$D$1315, $A4)+SUMIFS(DataRegularSeason20242025!$AB$3:$AB$1315,DataRegularSeason20242025!$B$3:$B$1315, "&lt;=" &amp; GM$1, DataRegularSeason20242025!$E$3:$E$1315, $A4)</f>
        <v>62</v>
      </c>
      <c r="GN4">
        <f>SUMIFS(DataRegularSeason20242025!$AA$3:$AA$1315,DataRegularSeason20242025!$B$3:$B$1315, "&lt;=" &amp; GN$1, DataRegularSeason20242025!$D$3:$D$1315, $A4)+SUMIFS(DataRegularSeason20242025!$AB$3:$AB$1315,DataRegularSeason20242025!$B$3:$B$1315, "&lt;=" &amp; GN$1, DataRegularSeason20242025!$E$3:$E$1315, $A4)</f>
        <v>62</v>
      </c>
      <c r="GO4">
        <f>SUMIFS(DataRegularSeason20242025!$AA$3:$AA$1315,DataRegularSeason20242025!$B$3:$B$1315, "&lt;=" &amp; GO$1, DataRegularSeason20242025!$D$3:$D$1315, $A4)+SUMIFS(DataRegularSeason20242025!$AB$3:$AB$1315,DataRegularSeason20242025!$B$3:$B$1315, "&lt;=" &amp; GO$1, DataRegularSeason20242025!$E$3:$E$1315, $A4)</f>
        <v>62</v>
      </c>
      <c r="GP4">
        <f>SUMIFS(DataRegularSeason20242025!$AA$3:$AA$1315,DataRegularSeason20242025!$B$3:$B$1315, "&lt;=" &amp; GP$1, DataRegularSeason20242025!$D$3:$D$1315, $A4)+SUMIFS(DataRegularSeason20242025!$AB$3:$AB$1315,DataRegularSeason20242025!$B$3:$B$1315, "&lt;=" &amp; GP$1, DataRegularSeason20242025!$E$3:$E$1315, $A4)</f>
        <v>62</v>
      </c>
      <c r="GQ4">
        <f>SUMIFS(DataRegularSeason20242025!$AA$3:$AA$1315,DataRegularSeason20242025!$B$3:$B$1315, "&lt;=" &amp; GQ$1, DataRegularSeason20242025!$D$3:$D$1315, $A4)+SUMIFS(DataRegularSeason20242025!$AB$3:$AB$1315,DataRegularSeason20242025!$B$3:$B$1315, "&lt;=" &amp; GQ$1, DataRegularSeason20242025!$E$3:$E$1315, $A4)</f>
        <v>62</v>
      </c>
      <c r="GR4">
        <f>SUMIFS(DataRegularSeason20242025!$AA$3:$AA$1315,DataRegularSeason20242025!$B$3:$B$1315, "&lt;=" &amp; GR$1, DataRegularSeason20242025!$D$3:$D$1315, $A4)+SUMIFS(DataRegularSeason20242025!$AB$3:$AB$1315,DataRegularSeason20242025!$B$3:$B$1315, "&lt;=" &amp; GR$1, DataRegularSeason20242025!$E$3:$E$1315, $A4)</f>
        <v>62</v>
      </c>
      <c r="GS4">
        <f>SUMIFS(DataRegularSeason20242025!$AA$3:$AA$1315,DataRegularSeason20242025!$B$3:$B$1315, "&lt;=" &amp; GS$1, DataRegularSeason20242025!$D$3:$D$1315, $A4)+SUMIFS(DataRegularSeason20242025!$AB$3:$AB$1315,DataRegularSeason20242025!$B$3:$B$1315, "&lt;=" &amp; GS$1, DataRegularSeason20242025!$E$3:$E$1315, $A4)</f>
        <v>62</v>
      </c>
      <c r="GT4">
        <f>SUMIFS(DataRegularSeason20242025!$AA$3:$AA$1315,DataRegularSeason20242025!$B$3:$B$1315, "&lt;=" &amp; GT$1, DataRegularSeason20242025!$D$3:$D$1315, $A4)+SUMIFS(DataRegularSeason20242025!$AB$3:$AB$1315,DataRegularSeason20242025!$B$3:$B$1315, "&lt;=" &amp; GT$1, DataRegularSeason20242025!$E$3:$E$1315, $A4)</f>
        <v>62</v>
      </c>
      <c r="GU4">
        <f>SUMIFS(DataRegularSeason20242025!$AA$3:$AA$1315,DataRegularSeason20242025!$B$3:$B$1315, "&lt;=" &amp; GU$1, DataRegularSeason20242025!$D$3:$D$1315, $A4)+SUMIFS(DataRegularSeason20242025!$AB$3:$AB$1315,DataRegularSeason20242025!$B$3:$B$1315, "&lt;=" &amp; GU$1, DataRegularSeason20242025!$E$3:$E$1315, $A4)</f>
        <v>62</v>
      </c>
    </row>
    <row r="5" spans="1:275" x14ac:dyDescent="0.25">
      <c r="A5" t="s">
        <v>43</v>
      </c>
      <c r="B5" t="s">
        <v>98</v>
      </c>
      <c r="C5"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4</v>
      </c>
      <c r="N5">
        <f>SUMIFS(DataRegularSeason20242025!$AA$3:$AA$1315,DataRegularSeason20242025!$B$3:$B$1315, "&lt;=" &amp; N$1, DataRegularSeason20242025!$D$3:$D$1315, $A5)+SUMIFS(DataRegularSeason20242025!$AB$3:$AB$1315,DataRegularSeason20242025!$B$3:$B$1315, "&lt;=" &amp; N$1, DataRegularSeason20242025!$E$3:$E$1315, $A5)</f>
        <v>4</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6</v>
      </c>
      <c r="Q5">
        <f>SUMIFS(DataRegularSeason20242025!$AA$3:$AA$1315,DataRegularSeason20242025!$B$3:$B$1315, "&lt;=" &amp; Q$1, DataRegularSeason20242025!$D$3:$D$1315, $A5)+SUMIFS(DataRegularSeason20242025!$AB$3:$AB$1315,DataRegularSeason20242025!$B$3:$B$1315, "&lt;=" &amp; Q$1, DataRegularSeason20242025!$E$3:$E$1315, $A5)</f>
        <v>6</v>
      </c>
      <c r="R5">
        <f>SUMIFS(DataRegularSeason20242025!$AA$3:$AA$1315,DataRegularSeason20242025!$B$3:$B$1315, "&lt;=" &amp; R$1, DataRegularSeason20242025!$D$3:$D$1315, $A5)+SUMIFS(DataRegularSeason20242025!$AB$3:$AB$1315,DataRegularSeason20242025!$B$3:$B$1315, "&lt;=" &amp; R$1, DataRegularSeason20242025!$E$3:$E$1315, $A5)</f>
        <v>8</v>
      </c>
      <c r="S5">
        <f>SUMIFS(DataRegularSeason20242025!$AA$3:$AA$1315,DataRegularSeason20242025!$B$3:$B$1315, "&lt;=" &amp; S$1, DataRegularSeason20242025!$D$3:$D$1315, $A5)+SUMIFS(DataRegularSeason20242025!$AB$3:$AB$1315,DataRegularSeason20242025!$B$3:$B$1315, "&lt;=" &amp; S$1, DataRegularSeason20242025!$E$3:$E$1315, $A5)</f>
        <v>8</v>
      </c>
      <c r="T5">
        <f>SUMIFS(DataRegularSeason20242025!$AA$3:$AA$1315,DataRegularSeason20242025!$B$3:$B$1315, "&lt;=" &amp; T$1, DataRegularSeason20242025!$D$3:$D$1315, $A5)+SUMIFS(DataRegularSeason20242025!$AB$3:$AB$1315,DataRegularSeason20242025!$B$3:$B$1315, "&lt;=" &amp; T$1, DataRegularSeason20242025!$E$3:$E$1315, $A5)</f>
        <v>8</v>
      </c>
      <c r="U5">
        <f>SUMIFS(DataRegularSeason20242025!$AA$3:$AA$1315,DataRegularSeason20242025!$B$3:$B$1315, "&lt;=" &amp; U$1, DataRegularSeason20242025!$D$3:$D$1315, $A5)+SUMIFS(DataRegularSeason20242025!$AB$3:$AB$1315,DataRegularSeason20242025!$B$3:$B$1315, "&lt;=" &amp; U$1, DataRegularSeason20242025!$E$3:$E$1315, $A5)</f>
        <v>8</v>
      </c>
      <c r="V5">
        <f>SUMIFS(DataRegularSeason20242025!$AA$3:$AA$1315,DataRegularSeason20242025!$B$3:$B$1315, "&lt;=" &amp; V$1, DataRegularSeason20242025!$D$3:$D$1315, $A5)+SUMIFS(DataRegularSeason20242025!$AB$3:$AB$1315,DataRegularSeason20242025!$B$3:$B$1315, "&lt;=" &amp; V$1, DataRegularSeason20242025!$E$3:$E$1315, $A5)</f>
        <v>8</v>
      </c>
      <c r="W5">
        <f>SUMIFS(DataRegularSeason20242025!$AA$3:$AA$1315,DataRegularSeason20242025!$B$3:$B$1315, "&lt;=" &amp; W$1, DataRegularSeason20242025!$D$3:$D$1315, $A5)+SUMIFS(DataRegularSeason20242025!$AB$3:$AB$1315,DataRegularSeason20242025!$B$3:$B$1315, "&lt;=" &amp; W$1, DataRegularSeason20242025!$E$3:$E$1315, $A5)</f>
        <v>10</v>
      </c>
      <c r="X5">
        <f>SUMIFS(DataRegularSeason20242025!$AA$3:$AA$1315,DataRegularSeason20242025!$B$3:$B$1315, "&lt;=" &amp; X$1, DataRegularSeason20242025!$D$3:$D$1315, $A5)+SUMIFS(DataRegularSeason20242025!$AB$3:$AB$1315,DataRegularSeason20242025!$B$3:$B$1315, "&lt;=" &amp; X$1, DataRegularSeason20242025!$E$3:$E$1315, $A5)</f>
        <v>10</v>
      </c>
      <c r="Y5">
        <f>SUMIFS(DataRegularSeason20242025!$AA$3:$AA$1315,DataRegularSeason20242025!$B$3:$B$1315, "&lt;=" &amp; Y$1, DataRegularSeason20242025!$D$3:$D$1315, $A5)+SUMIFS(DataRegularSeason20242025!$AB$3:$AB$1315,DataRegularSeason20242025!$B$3:$B$1315, "&lt;=" &amp; Y$1, DataRegularSeason20242025!$E$3:$E$1315, $A5)</f>
        <v>10</v>
      </c>
      <c r="Z5">
        <f>SUMIFS(DataRegularSeason20242025!$AA$3:$AA$1315,DataRegularSeason20242025!$B$3:$B$1315, "&lt;=" &amp; Z$1, DataRegularSeason20242025!$D$3:$D$1315, $A5)+SUMIFS(DataRegularSeason20242025!$AB$3:$AB$1315,DataRegularSeason20242025!$B$3:$B$1315, "&lt;=" &amp; Z$1, DataRegularSeason20242025!$E$3:$E$1315, $A5)</f>
        <v>10</v>
      </c>
      <c r="AA5">
        <f>SUMIFS(DataRegularSeason20242025!$AA$3:$AA$1315,DataRegularSeason20242025!$B$3:$B$1315, "&lt;=" &amp; AA$1, DataRegularSeason20242025!$D$3:$D$1315, $A5)+SUMIFS(DataRegularSeason20242025!$AB$3:$AB$1315,DataRegularSeason20242025!$B$3:$B$1315, "&lt;=" &amp; AA$1, DataRegularSeason20242025!$E$3:$E$1315, $A5)</f>
        <v>12</v>
      </c>
      <c r="AB5">
        <f>SUMIFS(DataRegularSeason20242025!$AA$3:$AA$1315,DataRegularSeason20242025!$B$3:$B$1315, "&lt;=" &amp; AB$1, DataRegularSeason20242025!$D$3:$D$1315, $A5)+SUMIFS(DataRegularSeason20242025!$AB$3:$AB$1315,DataRegularSeason20242025!$B$3:$B$1315, "&lt;=" &amp; AB$1, DataRegularSeason20242025!$E$3:$E$1315, $A5)</f>
        <v>12</v>
      </c>
      <c r="AC5">
        <f>SUMIFS(DataRegularSeason20242025!$AA$3:$AA$1315,DataRegularSeason20242025!$B$3:$B$1315, "&lt;=" &amp; AC$1, DataRegularSeason20242025!$D$3:$D$1315, $A5)+SUMIFS(DataRegularSeason20242025!$AB$3:$AB$1315,DataRegularSeason20242025!$B$3:$B$1315, "&lt;=" &amp; AC$1, DataRegularSeason20242025!$E$3:$E$1315, $A5)</f>
        <v>14</v>
      </c>
      <c r="AD5">
        <f>SUMIFS(DataRegularSeason20242025!$AA$3:$AA$1315,DataRegularSeason20242025!$B$3:$B$1315, "&lt;=" &amp; AD$1, DataRegularSeason20242025!$D$3:$D$1315, $A5)+SUMIFS(DataRegularSeason20242025!$AB$3:$AB$1315,DataRegularSeason20242025!$B$3:$B$1315, "&lt;=" &amp; AD$1, DataRegularSeason20242025!$E$3:$E$1315, $A5)</f>
        <v>14</v>
      </c>
      <c r="AE5">
        <f>SUMIFS(DataRegularSeason20242025!$AA$3:$AA$1315,DataRegularSeason20242025!$B$3:$B$1315, "&lt;=" &amp; AE$1, DataRegularSeason20242025!$D$3:$D$1315, $A5)+SUMIFS(DataRegularSeason20242025!$AB$3:$AB$1315,DataRegularSeason20242025!$B$3:$B$1315, "&lt;=" &amp; AE$1, DataRegularSeason20242025!$E$3:$E$1315, $A5)</f>
        <v>16</v>
      </c>
      <c r="AF5">
        <f>SUMIFS(DataRegularSeason20242025!$AA$3:$AA$1315,DataRegularSeason20242025!$B$3:$B$1315, "&lt;=" &amp; AF$1, DataRegularSeason20242025!$D$3:$D$1315, $A5)+SUMIFS(DataRegularSeason20242025!$AB$3:$AB$1315,DataRegularSeason20242025!$B$3:$B$1315, "&lt;=" &amp; AF$1, DataRegularSeason20242025!$E$3:$E$1315, $A5)</f>
        <v>16</v>
      </c>
      <c r="AG5">
        <f>SUMIFS(DataRegularSeason20242025!$AA$3:$AA$1315,DataRegularSeason20242025!$B$3:$B$1315, "&lt;=" &amp; AG$1, DataRegularSeason20242025!$D$3:$D$1315, $A5)+SUMIFS(DataRegularSeason20242025!$AB$3:$AB$1315,DataRegularSeason20242025!$B$3:$B$1315, "&lt;=" &amp; AG$1, DataRegularSeason20242025!$E$3:$E$1315, $A5)</f>
        <v>16</v>
      </c>
      <c r="AH5">
        <f>SUMIFS(DataRegularSeason20242025!$AA$3:$AA$1315,DataRegularSeason20242025!$B$3:$B$1315, "&lt;=" &amp; AH$1, DataRegularSeason20242025!$D$3:$D$1315, $A5)+SUMIFS(DataRegularSeason20242025!$AB$3:$AB$1315,DataRegularSeason20242025!$B$3:$B$1315, "&lt;=" &amp; AH$1, DataRegularSeason20242025!$E$3:$E$1315, $A5)</f>
        <v>16</v>
      </c>
      <c r="AI5">
        <f>SUMIFS(DataRegularSeason20242025!$AA$3:$AA$1315,DataRegularSeason20242025!$B$3:$B$1315, "&lt;=" &amp; AI$1, DataRegularSeason20242025!$D$3:$D$1315, $A5)+SUMIFS(DataRegularSeason20242025!$AB$3:$AB$1315,DataRegularSeason20242025!$B$3:$B$1315, "&lt;=" &amp; AI$1, DataRegularSeason20242025!$E$3:$E$1315, $A5)</f>
        <v>16</v>
      </c>
      <c r="AJ5">
        <f>SUMIFS(DataRegularSeason20242025!$AA$3:$AA$1315,DataRegularSeason20242025!$B$3:$B$1315, "&lt;=" &amp; AJ$1, DataRegularSeason20242025!$D$3:$D$1315, $A5)+SUMIFS(DataRegularSeason20242025!$AB$3:$AB$1315,DataRegularSeason20242025!$B$3:$B$1315, "&lt;=" &amp; AJ$1, DataRegularSeason20242025!$E$3:$E$1315, $A5)</f>
        <v>16</v>
      </c>
      <c r="AK5">
        <f>SUMIFS(DataRegularSeason20242025!$AA$3:$AA$1315,DataRegularSeason20242025!$B$3:$B$1315, "&lt;=" &amp; AK$1, DataRegularSeason20242025!$D$3:$D$1315, $A5)+SUMIFS(DataRegularSeason20242025!$AB$3:$AB$1315,DataRegularSeason20242025!$B$3:$B$1315, "&lt;=" &amp; AK$1, DataRegularSeason20242025!$E$3:$E$1315, $A5)</f>
        <v>16</v>
      </c>
      <c r="AL5">
        <f>SUMIFS(DataRegularSeason20242025!$AA$3:$AA$1315,DataRegularSeason20242025!$B$3:$B$1315, "&lt;=" &amp; AL$1, DataRegularSeason20242025!$D$3:$D$1315, $A5)+SUMIFS(DataRegularSeason20242025!$AB$3:$AB$1315,DataRegularSeason20242025!$B$3:$B$1315, "&lt;=" &amp; AL$1, DataRegularSeason20242025!$E$3:$E$1315, $A5)</f>
        <v>16</v>
      </c>
      <c r="AM5">
        <f>SUMIFS(DataRegularSeason20242025!$AA$3:$AA$1315,DataRegularSeason20242025!$B$3:$B$1315, "&lt;=" &amp; AM$1, DataRegularSeason20242025!$D$3:$D$1315, $A5)+SUMIFS(DataRegularSeason20242025!$AB$3:$AB$1315,DataRegularSeason20242025!$B$3:$B$1315, "&lt;=" &amp; AM$1, DataRegularSeason20242025!$E$3:$E$1315, $A5)</f>
        <v>17</v>
      </c>
      <c r="AN5">
        <f>SUMIFS(DataRegularSeason20242025!$AA$3:$AA$1315,DataRegularSeason20242025!$B$3:$B$1315, "&lt;=" &amp; AN$1, DataRegularSeason20242025!$D$3:$D$1315, $A5)+SUMIFS(DataRegularSeason20242025!$AB$3:$AB$1315,DataRegularSeason20242025!$B$3:$B$1315, "&lt;=" &amp; AN$1, DataRegularSeason20242025!$E$3:$E$1315, $A5)</f>
        <v>17</v>
      </c>
      <c r="AO5">
        <f>SUMIFS(DataRegularSeason20242025!$AA$3:$AA$1315,DataRegularSeason20242025!$B$3:$B$1315, "&lt;=" &amp; AO$1, DataRegularSeason20242025!$D$3:$D$1315, $A5)+SUMIFS(DataRegularSeason20242025!$AB$3:$AB$1315,DataRegularSeason20242025!$B$3:$B$1315, "&lt;=" &amp; AO$1, DataRegularSeason20242025!$E$3:$E$1315, $A5)</f>
        <v>17</v>
      </c>
      <c r="AP5">
        <f>SUMIFS(DataRegularSeason20242025!$AA$3:$AA$1315,DataRegularSeason20242025!$B$3:$B$1315, "&lt;=" &amp; AP$1, DataRegularSeason20242025!$D$3:$D$1315, $A5)+SUMIFS(DataRegularSeason20242025!$AB$3:$AB$1315,DataRegularSeason20242025!$B$3:$B$1315, "&lt;=" &amp; AP$1, DataRegularSeason20242025!$E$3:$E$1315, $A5)</f>
        <v>17</v>
      </c>
      <c r="AQ5">
        <f>SUMIFS(DataRegularSeason20242025!$AA$3:$AA$1315,DataRegularSeason20242025!$B$3:$B$1315, "&lt;=" &amp; AQ$1, DataRegularSeason20242025!$D$3:$D$1315, $A5)+SUMIFS(DataRegularSeason20242025!$AB$3:$AB$1315,DataRegularSeason20242025!$B$3:$B$1315, "&lt;=" &amp; AQ$1, DataRegularSeason20242025!$E$3:$E$1315, $A5)</f>
        <v>17</v>
      </c>
      <c r="AR5">
        <f>SUMIFS(DataRegularSeason20242025!$AA$3:$AA$1315,DataRegularSeason20242025!$B$3:$B$1315, "&lt;=" &amp; AR$1, DataRegularSeason20242025!$D$3:$D$1315, $A5)+SUMIFS(DataRegularSeason20242025!$AB$3:$AB$1315,DataRegularSeason20242025!$B$3:$B$1315, "&lt;=" &amp; AR$1, DataRegularSeason20242025!$E$3:$E$1315, $A5)</f>
        <v>17</v>
      </c>
      <c r="AS5">
        <f>SUMIFS(DataRegularSeason20242025!$AA$3:$AA$1315,DataRegularSeason20242025!$B$3:$B$1315, "&lt;=" &amp; AS$1, DataRegularSeason20242025!$D$3:$D$1315, $A5)+SUMIFS(DataRegularSeason20242025!$AB$3:$AB$1315,DataRegularSeason20242025!$B$3:$B$1315, "&lt;=" &amp; AS$1, DataRegularSeason20242025!$E$3:$E$1315, $A5)</f>
        <v>17</v>
      </c>
      <c r="AT5">
        <f>SUMIFS(DataRegularSeason20242025!$AA$3:$AA$1315,DataRegularSeason20242025!$B$3:$B$1315, "&lt;=" &amp; AT$1, DataRegularSeason20242025!$D$3:$D$1315, $A5)+SUMIFS(DataRegularSeason20242025!$AB$3:$AB$1315,DataRegularSeason20242025!$B$3:$B$1315, "&lt;=" &amp; AT$1, DataRegularSeason20242025!$E$3:$E$1315, $A5)</f>
        <v>19</v>
      </c>
      <c r="AU5">
        <f>SUMIFS(DataRegularSeason20242025!$AA$3:$AA$1315,DataRegularSeason20242025!$B$3:$B$1315, "&lt;=" &amp; AU$1, DataRegularSeason20242025!$D$3:$D$1315, $A5)+SUMIFS(DataRegularSeason20242025!$AB$3:$AB$1315,DataRegularSeason20242025!$B$3:$B$1315, "&lt;=" &amp; AU$1, DataRegularSeason20242025!$E$3:$E$1315, $A5)</f>
        <v>19</v>
      </c>
      <c r="AV5">
        <f>SUMIFS(DataRegularSeason20242025!$AA$3:$AA$1315,DataRegularSeason20242025!$B$3:$B$1315, "&lt;=" &amp; AV$1, DataRegularSeason20242025!$D$3:$D$1315, $A5)+SUMIFS(DataRegularSeason20242025!$AB$3:$AB$1315,DataRegularSeason20242025!$B$3:$B$1315, "&lt;=" &amp; AV$1, DataRegularSeason20242025!$E$3:$E$1315, $A5)</f>
        <v>21</v>
      </c>
      <c r="AW5">
        <f>SUMIFS(DataRegularSeason20242025!$AA$3:$AA$1315,DataRegularSeason20242025!$B$3:$B$1315, "&lt;=" &amp; AW$1, DataRegularSeason20242025!$D$3:$D$1315, $A5)+SUMIFS(DataRegularSeason20242025!$AB$3:$AB$1315,DataRegularSeason20242025!$B$3:$B$1315, "&lt;=" &amp; AW$1, DataRegularSeason20242025!$E$3:$E$1315, $A5)</f>
        <v>21</v>
      </c>
      <c r="AX5">
        <f>SUMIFS(DataRegularSeason20242025!$AA$3:$AA$1315,DataRegularSeason20242025!$B$3:$B$1315, "&lt;=" &amp; AX$1, DataRegularSeason20242025!$D$3:$D$1315, $A5)+SUMIFS(DataRegularSeason20242025!$AB$3:$AB$1315,DataRegularSeason20242025!$B$3:$B$1315, "&lt;=" &amp; AX$1, DataRegularSeason20242025!$E$3:$E$1315, $A5)</f>
        <v>21</v>
      </c>
      <c r="AY5">
        <f>SUMIFS(DataRegularSeason20242025!$AA$3:$AA$1315,DataRegularSeason20242025!$B$3:$B$1315, "&lt;=" &amp; AY$1, DataRegularSeason20242025!$D$3:$D$1315, $A5)+SUMIFS(DataRegularSeason20242025!$AB$3:$AB$1315,DataRegularSeason20242025!$B$3:$B$1315, "&lt;=" &amp; AY$1, DataRegularSeason20242025!$E$3:$E$1315, $A5)</f>
        <v>23</v>
      </c>
      <c r="AZ5">
        <f>SUMIFS(DataRegularSeason20242025!$AA$3:$AA$1315,DataRegularSeason20242025!$B$3:$B$1315, "&lt;=" &amp; AZ$1, DataRegularSeason20242025!$D$3:$D$1315, $A5)+SUMIFS(DataRegularSeason20242025!$AB$3:$AB$1315,DataRegularSeason20242025!$B$3:$B$1315, "&lt;=" &amp; AZ$1, DataRegularSeason20242025!$E$3:$E$1315, $A5)</f>
        <v>23</v>
      </c>
      <c r="BA5">
        <f>SUMIFS(DataRegularSeason20242025!$AA$3:$AA$1315,DataRegularSeason20242025!$B$3:$B$1315, "&lt;=" &amp; BA$1, DataRegularSeason20242025!$D$3:$D$1315, $A5)+SUMIFS(DataRegularSeason20242025!$AB$3:$AB$1315,DataRegularSeason20242025!$B$3:$B$1315, "&lt;=" &amp; BA$1, DataRegularSeason20242025!$E$3:$E$1315, $A5)</f>
        <v>24</v>
      </c>
      <c r="BB5">
        <f>SUMIFS(DataRegularSeason20242025!$AA$3:$AA$1315,DataRegularSeason20242025!$B$3:$B$1315, "&lt;=" &amp; BB$1, DataRegularSeason20242025!$D$3:$D$1315, $A5)+SUMIFS(DataRegularSeason20242025!$AB$3:$AB$1315,DataRegularSeason20242025!$B$3:$B$1315, "&lt;=" &amp; BB$1, DataRegularSeason20242025!$E$3:$E$1315, $A5)</f>
        <v>24</v>
      </c>
      <c r="BC5">
        <f>SUMIFS(DataRegularSeason20242025!$AA$3:$AA$1315,DataRegularSeason20242025!$B$3:$B$1315, "&lt;=" &amp; BC$1, DataRegularSeason20242025!$D$3:$D$1315, $A5)+SUMIFS(DataRegularSeason20242025!$AB$3:$AB$1315,DataRegularSeason20242025!$B$3:$B$1315, "&lt;=" &amp; BC$1, DataRegularSeason20242025!$E$3:$E$1315, $A5)</f>
        <v>24</v>
      </c>
      <c r="BD5">
        <f>SUMIFS(DataRegularSeason20242025!$AA$3:$AA$1315,DataRegularSeason20242025!$B$3:$B$1315, "&lt;=" &amp; BD$1, DataRegularSeason20242025!$D$3:$D$1315, $A5)+SUMIFS(DataRegularSeason20242025!$AB$3:$AB$1315,DataRegularSeason20242025!$B$3:$B$1315, "&lt;=" &amp; BD$1, DataRegularSeason20242025!$E$3:$E$1315, $A5)</f>
        <v>24</v>
      </c>
      <c r="BE5">
        <f>SUMIFS(DataRegularSeason20242025!$AA$3:$AA$1315,DataRegularSeason20242025!$B$3:$B$1315, "&lt;=" &amp; BE$1, DataRegularSeason20242025!$D$3:$D$1315, $A5)+SUMIFS(DataRegularSeason20242025!$AB$3:$AB$1315,DataRegularSeason20242025!$B$3:$B$1315, "&lt;=" &amp; BE$1, DataRegularSeason20242025!$E$3:$E$1315, $A5)</f>
        <v>26</v>
      </c>
      <c r="BF5">
        <f>SUMIFS(DataRegularSeason20242025!$AA$3:$AA$1315,DataRegularSeason20242025!$B$3:$B$1315, "&lt;=" &amp; BF$1, DataRegularSeason20242025!$D$3:$D$1315, $A5)+SUMIFS(DataRegularSeason20242025!$AB$3:$AB$1315,DataRegularSeason20242025!$B$3:$B$1315, "&lt;=" &amp; BF$1, DataRegularSeason20242025!$E$3:$E$1315, $A5)</f>
        <v>26</v>
      </c>
      <c r="BG5">
        <f>SUMIFS(DataRegularSeason20242025!$AA$3:$AA$1315,DataRegularSeason20242025!$B$3:$B$1315, "&lt;=" &amp; BG$1, DataRegularSeason20242025!$D$3:$D$1315, $A5)+SUMIFS(DataRegularSeason20242025!$AB$3:$AB$1315,DataRegularSeason20242025!$B$3:$B$1315, "&lt;=" &amp; BG$1, DataRegularSeason20242025!$E$3:$E$1315, $A5)</f>
        <v>26</v>
      </c>
      <c r="BH5">
        <f>SUMIFS(DataRegularSeason20242025!$AA$3:$AA$1315,DataRegularSeason20242025!$B$3:$B$1315, "&lt;=" &amp; BH$1, DataRegularSeason20242025!$D$3:$D$1315, $A5)+SUMIFS(DataRegularSeason20242025!$AB$3:$AB$1315,DataRegularSeason20242025!$B$3:$B$1315, "&lt;=" &amp; BH$1, DataRegularSeason20242025!$E$3:$E$1315, $A5)</f>
        <v>26</v>
      </c>
      <c r="BI5">
        <f>SUMIFS(DataRegularSeason20242025!$AA$3:$AA$1315,DataRegularSeason20242025!$B$3:$B$1315, "&lt;=" &amp; BI$1, DataRegularSeason20242025!$D$3:$D$1315, $A5)+SUMIFS(DataRegularSeason20242025!$AB$3:$AB$1315,DataRegularSeason20242025!$B$3:$B$1315, "&lt;=" &amp; BI$1, DataRegularSeason20242025!$E$3:$E$1315, $A5)</f>
        <v>28</v>
      </c>
      <c r="BJ5">
        <f>SUMIFS(DataRegularSeason20242025!$AA$3:$AA$1315,DataRegularSeason20242025!$B$3:$B$1315, "&lt;=" &amp; BJ$1, DataRegularSeason20242025!$D$3:$D$1315, $A5)+SUMIFS(DataRegularSeason20242025!$AB$3:$AB$1315,DataRegularSeason20242025!$B$3:$B$1315, "&lt;=" &amp; BJ$1, DataRegularSeason20242025!$E$3:$E$1315, $A5)</f>
        <v>28</v>
      </c>
      <c r="BK5">
        <f>SUMIFS(DataRegularSeason20242025!$AA$3:$AA$1315,DataRegularSeason20242025!$B$3:$B$1315, "&lt;=" &amp; BK$1, DataRegularSeason20242025!$D$3:$D$1315, $A5)+SUMIFS(DataRegularSeason20242025!$AB$3:$AB$1315,DataRegularSeason20242025!$B$3:$B$1315, "&lt;=" &amp; BK$1, DataRegularSeason20242025!$E$3:$E$1315, $A5)</f>
        <v>28</v>
      </c>
      <c r="BL5">
        <f>SUMIFS(DataRegularSeason20242025!$AA$3:$AA$1315,DataRegularSeason20242025!$B$3:$B$1315, "&lt;=" &amp; BL$1, DataRegularSeason20242025!$D$3:$D$1315, $A5)+SUMIFS(DataRegularSeason20242025!$AB$3:$AB$1315,DataRegularSeason20242025!$B$3:$B$1315, "&lt;=" &amp; BL$1, DataRegularSeason20242025!$E$3:$E$1315, $A5)</f>
        <v>28</v>
      </c>
      <c r="BM5">
        <f>SUMIFS(DataRegularSeason20242025!$AA$3:$AA$1315,DataRegularSeason20242025!$B$3:$B$1315, "&lt;=" &amp; BM$1, DataRegularSeason20242025!$D$3:$D$1315, $A5)+SUMIFS(DataRegularSeason20242025!$AB$3:$AB$1315,DataRegularSeason20242025!$B$3:$B$1315, "&lt;=" &amp; BM$1, DataRegularSeason20242025!$E$3:$E$1315, $A5)</f>
        <v>28</v>
      </c>
      <c r="BN5">
        <f>SUMIFS(DataRegularSeason20242025!$AA$3:$AA$1315,DataRegularSeason20242025!$B$3:$B$1315, "&lt;=" &amp; BN$1, DataRegularSeason20242025!$D$3:$D$1315, $A5)+SUMIFS(DataRegularSeason20242025!$AB$3:$AB$1315,DataRegularSeason20242025!$B$3:$B$1315, "&lt;=" &amp; BN$1, DataRegularSeason20242025!$E$3:$E$1315, $A5)</f>
        <v>28</v>
      </c>
      <c r="BO5">
        <f>SUMIFS(DataRegularSeason20242025!$AA$3:$AA$1315,DataRegularSeason20242025!$B$3:$B$1315, "&lt;=" &amp; BO$1, DataRegularSeason20242025!$D$3:$D$1315, $A5)+SUMIFS(DataRegularSeason20242025!$AB$3:$AB$1315,DataRegularSeason20242025!$B$3:$B$1315, "&lt;=" &amp; BO$1, DataRegularSeason20242025!$E$3:$E$1315, $A5)</f>
        <v>30</v>
      </c>
      <c r="BP5">
        <f>SUMIFS(DataRegularSeason20242025!$AA$3:$AA$1315,DataRegularSeason20242025!$B$3:$B$1315, "&lt;=" &amp; BP$1, DataRegularSeason20242025!$D$3:$D$1315, $A5)+SUMIFS(DataRegularSeason20242025!$AB$3:$AB$1315,DataRegularSeason20242025!$B$3:$B$1315, "&lt;=" &amp; BP$1, DataRegularSeason20242025!$E$3:$E$1315, $A5)</f>
        <v>30</v>
      </c>
      <c r="BQ5">
        <f>SUMIFS(DataRegularSeason20242025!$AA$3:$AA$1315,DataRegularSeason20242025!$B$3:$B$1315, "&lt;=" &amp; BQ$1, DataRegularSeason20242025!$D$3:$D$1315, $A5)+SUMIFS(DataRegularSeason20242025!$AB$3:$AB$1315,DataRegularSeason20242025!$B$3:$B$1315, "&lt;=" &amp; BQ$1, DataRegularSeason20242025!$E$3:$E$1315, $A5)</f>
        <v>30</v>
      </c>
      <c r="BR5">
        <f>SUMIFS(DataRegularSeason20242025!$AA$3:$AA$1315,DataRegularSeason20242025!$B$3:$B$1315, "&lt;=" &amp; BR$1, DataRegularSeason20242025!$D$3:$D$1315, $A5)+SUMIFS(DataRegularSeason20242025!$AB$3:$AB$1315,DataRegularSeason20242025!$B$3:$B$1315, "&lt;=" &amp; BR$1, DataRegularSeason20242025!$E$3:$E$1315, $A5)</f>
        <v>32</v>
      </c>
      <c r="BS5">
        <f>SUMIFS(DataRegularSeason20242025!$AA$3:$AA$1315,DataRegularSeason20242025!$B$3:$B$1315, "&lt;=" &amp; BS$1, DataRegularSeason20242025!$D$3:$D$1315, $A5)+SUMIFS(DataRegularSeason20242025!$AB$3:$AB$1315,DataRegularSeason20242025!$B$3:$B$1315, "&lt;=" &amp; BS$1, DataRegularSeason20242025!$E$3:$E$1315, $A5)</f>
        <v>32</v>
      </c>
      <c r="BT5">
        <f>SUMIFS(DataRegularSeason20242025!$AA$3:$AA$1315,DataRegularSeason20242025!$B$3:$B$1315, "&lt;=" &amp; BT$1, DataRegularSeason20242025!$D$3:$D$1315, $A5)+SUMIFS(DataRegularSeason20242025!$AB$3:$AB$1315,DataRegularSeason20242025!$B$3:$B$1315, "&lt;=" &amp; BT$1, DataRegularSeason20242025!$E$3:$E$1315, $A5)</f>
        <v>32</v>
      </c>
      <c r="BU5">
        <f>SUMIFS(DataRegularSeason20242025!$AA$3:$AA$1315,DataRegularSeason20242025!$B$3:$B$1315, "&lt;=" &amp; BU$1, DataRegularSeason20242025!$D$3:$D$1315, $A5)+SUMIFS(DataRegularSeason20242025!$AB$3:$AB$1315,DataRegularSeason20242025!$B$3:$B$1315, "&lt;=" &amp; BU$1, DataRegularSeason20242025!$E$3:$E$1315, $A5)</f>
        <v>32</v>
      </c>
      <c r="BV5">
        <f>SUMIFS(DataRegularSeason20242025!$AA$3:$AA$1315,DataRegularSeason20242025!$B$3:$B$1315, "&lt;=" &amp; BV$1, DataRegularSeason20242025!$D$3:$D$1315, $A5)+SUMIFS(DataRegularSeason20242025!$AB$3:$AB$1315,DataRegularSeason20242025!$B$3:$B$1315, "&lt;=" &amp; BV$1, DataRegularSeason20242025!$E$3:$E$1315, $A5)</f>
        <v>34</v>
      </c>
      <c r="BW5">
        <f>SUMIFS(DataRegularSeason20242025!$AA$3:$AA$1315,DataRegularSeason20242025!$B$3:$B$1315, "&lt;=" &amp; BW$1, DataRegularSeason20242025!$D$3:$D$1315, $A5)+SUMIFS(DataRegularSeason20242025!$AB$3:$AB$1315,DataRegularSeason20242025!$B$3:$B$1315, "&lt;=" &amp; BW$1, DataRegularSeason20242025!$E$3:$E$1315, $A5)</f>
        <v>34</v>
      </c>
      <c r="BX5">
        <f>SUMIFS(DataRegularSeason20242025!$AA$3:$AA$1315,DataRegularSeason20242025!$B$3:$B$1315, "&lt;=" &amp; BX$1, DataRegularSeason20242025!$D$3:$D$1315, $A5)+SUMIFS(DataRegularSeason20242025!$AB$3:$AB$1315,DataRegularSeason20242025!$B$3:$B$1315, "&lt;=" &amp; BX$1, DataRegularSeason20242025!$E$3:$E$1315, $A5)</f>
        <v>36</v>
      </c>
      <c r="BY5">
        <f>SUMIFS(DataRegularSeason20242025!$AA$3:$AA$1315,DataRegularSeason20242025!$B$3:$B$1315, "&lt;=" &amp; BY$1, DataRegularSeason20242025!$D$3:$D$1315, $A5)+SUMIFS(DataRegularSeason20242025!$AB$3:$AB$1315,DataRegularSeason20242025!$B$3:$B$1315, "&lt;=" &amp; BY$1, DataRegularSeason20242025!$E$3:$E$1315, $A5)</f>
        <v>36</v>
      </c>
      <c r="BZ5">
        <f>SUMIFS(DataRegularSeason20242025!$AA$3:$AA$1315,DataRegularSeason20242025!$B$3:$B$1315, "&lt;=" &amp; BZ$1, DataRegularSeason20242025!$D$3:$D$1315, $A5)+SUMIFS(DataRegularSeason20242025!$AB$3:$AB$1315,DataRegularSeason20242025!$B$3:$B$1315, "&lt;=" &amp; BZ$1, DataRegularSeason20242025!$E$3:$E$1315, $A5)</f>
        <v>36</v>
      </c>
      <c r="CA5">
        <f>SUMIFS(DataRegularSeason20242025!$AA$3:$AA$1315,DataRegularSeason20242025!$B$3:$B$1315, "&lt;=" &amp; CA$1, DataRegularSeason20242025!$D$3:$D$1315, $A5)+SUMIFS(DataRegularSeason20242025!$AB$3:$AB$1315,DataRegularSeason20242025!$B$3:$B$1315, "&lt;=" &amp; CA$1, DataRegularSeason20242025!$E$3:$E$1315, $A5)</f>
        <v>38</v>
      </c>
      <c r="CB5">
        <f>SUMIFS(DataRegularSeason20242025!$AA$3:$AA$1315,DataRegularSeason20242025!$B$3:$B$1315, "&lt;=" &amp; CB$1, DataRegularSeason20242025!$D$3:$D$1315, $A5)+SUMIFS(DataRegularSeason20242025!$AB$3:$AB$1315,DataRegularSeason20242025!$B$3:$B$1315, "&lt;=" &amp; CB$1, DataRegularSeason20242025!$E$3:$E$1315, $A5)</f>
        <v>38</v>
      </c>
      <c r="CC5">
        <f>SUMIFS(DataRegularSeason20242025!$AA$3:$AA$1315,DataRegularSeason20242025!$B$3:$B$1315, "&lt;=" &amp; CC$1, DataRegularSeason20242025!$D$3:$D$1315, $A5)+SUMIFS(DataRegularSeason20242025!$AB$3:$AB$1315,DataRegularSeason20242025!$B$3:$B$1315, "&lt;=" &amp; CC$1, DataRegularSeason20242025!$E$3:$E$1315, $A5)</f>
        <v>40</v>
      </c>
      <c r="CD5">
        <f>SUMIFS(DataRegularSeason20242025!$AA$3:$AA$1315,DataRegularSeason20242025!$B$3:$B$1315, "&lt;=" &amp; CD$1, DataRegularSeason20242025!$D$3:$D$1315, $A5)+SUMIFS(DataRegularSeason20242025!$AB$3:$AB$1315,DataRegularSeason20242025!$B$3:$B$1315, "&lt;=" &amp; CD$1, DataRegularSeason20242025!$E$3:$E$1315, $A5)</f>
        <v>40</v>
      </c>
      <c r="CE5">
        <f>SUMIFS(DataRegularSeason20242025!$AA$3:$AA$1315,DataRegularSeason20242025!$B$3:$B$1315, "&lt;=" &amp; CE$1, DataRegularSeason20242025!$D$3:$D$1315, $A5)+SUMIFS(DataRegularSeason20242025!$AB$3:$AB$1315,DataRegularSeason20242025!$B$3:$B$1315, "&lt;=" &amp; CE$1, DataRegularSeason20242025!$E$3:$E$1315, $A5)</f>
        <v>40</v>
      </c>
      <c r="CF5">
        <f>SUMIFS(DataRegularSeason20242025!$AA$3:$AA$1315,DataRegularSeason20242025!$B$3:$B$1315, "&lt;=" &amp; CF$1, DataRegularSeason20242025!$D$3:$D$1315, $A5)+SUMIFS(DataRegularSeason20242025!$AB$3:$AB$1315,DataRegularSeason20242025!$B$3:$B$1315, "&lt;=" &amp; CF$1, DataRegularSeason20242025!$E$3:$E$1315, $A5)</f>
        <v>40</v>
      </c>
      <c r="CG5">
        <f>SUMIFS(DataRegularSeason20242025!$AA$3:$AA$1315,DataRegularSeason20242025!$B$3:$B$1315, "&lt;=" &amp; CG$1, DataRegularSeason20242025!$D$3:$D$1315, $A5)+SUMIFS(DataRegularSeason20242025!$AB$3:$AB$1315,DataRegularSeason20242025!$B$3:$B$1315, "&lt;=" &amp; CG$1, DataRegularSeason20242025!$E$3:$E$1315, $A5)</f>
        <v>42</v>
      </c>
      <c r="CH5">
        <f>SUMIFS(DataRegularSeason20242025!$AA$3:$AA$1315,DataRegularSeason20242025!$B$3:$B$1315, "&lt;=" &amp; CH$1, DataRegularSeason20242025!$D$3:$D$1315, $A5)+SUMIFS(DataRegularSeason20242025!$AB$3:$AB$1315,DataRegularSeason20242025!$B$3:$B$1315, "&lt;=" &amp; CH$1, DataRegularSeason20242025!$E$3:$E$1315, $A5)</f>
        <v>42</v>
      </c>
      <c r="CI5">
        <f>SUMIFS(DataRegularSeason20242025!$AA$3:$AA$1315,DataRegularSeason20242025!$B$3:$B$1315, "&lt;=" &amp; CI$1, DataRegularSeason20242025!$D$3:$D$1315, $A5)+SUMIFS(DataRegularSeason20242025!$AB$3:$AB$1315,DataRegularSeason20242025!$B$3:$B$1315, "&lt;=" &amp; CI$1, DataRegularSeason20242025!$E$3:$E$1315, $A5)</f>
        <v>42</v>
      </c>
      <c r="CJ5">
        <f>SUMIFS(DataRegularSeason20242025!$AA$3:$AA$1315,DataRegularSeason20242025!$B$3:$B$1315, "&lt;=" &amp; CJ$1, DataRegularSeason20242025!$D$3:$D$1315, $A5)+SUMIFS(DataRegularSeason20242025!$AB$3:$AB$1315,DataRegularSeason20242025!$B$3:$B$1315, "&lt;=" &amp; CJ$1, DataRegularSeason20242025!$E$3:$E$1315, $A5)</f>
        <v>42</v>
      </c>
      <c r="CK5">
        <f>SUMIFS(DataRegularSeason20242025!$AA$3:$AA$1315,DataRegularSeason20242025!$B$3:$B$1315, "&lt;=" &amp; CK$1, DataRegularSeason20242025!$D$3:$D$1315, $A5)+SUMIFS(DataRegularSeason20242025!$AB$3:$AB$1315,DataRegularSeason20242025!$B$3:$B$1315, "&lt;=" &amp; CK$1, DataRegularSeason20242025!$E$3:$E$1315, $A5)</f>
        <v>42</v>
      </c>
      <c r="CL5">
        <f>SUMIFS(DataRegularSeason20242025!$AA$3:$AA$1315,DataRegularSeason20242025!$B$3:$B$1315, "&lt;=" &amp; CL$1, DataRegularSeason20242025!$D$3:$D$1315, $A5)+SUMIFS(DataRegularSeason20242025!$AB$3:$AB$1315,DataRegularSeason20242025!$B$3:$B$1315, "&lt;=" &amp; CL$1, DataRegularSeason20242025!$E$3:$E$1315, $A5)</f>
        <v>44</v>
      </c>
      <c r="CM5">
        <f>SUMIFS(DataRegularSeason20242025!$AA$3:$AA$1315,DataRegularSeason20242025!$B$3:$B$1315, "&lt;=" &amp; CM$1, DataRegularSeason20242025!$D$3:$D$1315, $A5)+SUMIFS(DataRegularSeason20242025!$AB$3:$AB$1315,DataRegularSeason20242025!$B$3:$B$1315, "&lt;=" &amp; CM$1, DataRegularSeason20242025!$E$3:$E$1315, $A5)</f>
        <v>44</v>
      </c>
      <c r="CN5">
        <f>SUMIFS(DataRegularSeason20242025!$AA$3:$AA$1315,DataRegularSeason20242025!$B$3:$B$1315, "&lt;=" &amp; CN$1, DataRegularSeason20242025!$D$3:$D$1315, $A5)+SUMIFS(DataRegularSeason20242025!$AB$3:$AB$1315,DataRegularSeason20242025!$B$3:$B$1315, "&lt;=" &amp; CN$1, DataRegularSeason20242025!$E$3:$E$1315, $A5)</f>
        <v>44</v>
      </c>
      <c r="CO5">
        <f>SUMIFS(DataRegularSeason20242025!$AA$3:$AA$1315,DataRegularSeason20242025!$B$3:$B$1315, "&lt;=" &amp; CO$1, DataRegularSeason20242025!$D$3:$D$1315, $A5)+SUMIFS(DataRegularSeason20242025!$AB$3:$AB$1315,DataRegularSeason20242025!$B$3:$B$1315, "&lt;=" &amp; CO$1, DataRegularSeason20242025!$E$3:$E$1315, $A5)</f>
        <v>44</v>
      </c>
      <c r="CP5">
        <f>SUMIFS(DataRegularSeason20242025!$AA$3:$AA$1315,DataRegularSeason20242025!$B$3:$B$1315, "&lt;=" &amp; CP$1, DataRegularSeason20242025!$D$3:$D$1315, $A5)+SUMIFS(DataRegularSeason20242025!$AB$3:$AB$1315,DataRegularSeason20242025!$B$3:$B$1315, "&lt;=" &amp; CP$1, DataRegularSeason20242025!$E$3:$E$1315, $A5)</f>
        <v>44</v>
      </c>
      <c r="CQ5">
        <f>SUMIFS(DataRegularSeason20242025!$AA$3:$AA$1315,DataRegularSeason20242025!$B$3:$B$1315, "&lt;=" &amp; CQ$1, DataRegularSeason20242025!$D$3:$D$1315, $A5)+SUMIFS(DataRegularSeason20242025!$AB$3:$AB$1315,DataRegularSeason20242025!$B$3:$B$1315, "&lt;=" &amp; CQ$1, DataRegularSeason20242025!$E$3:$E$1315, $A5)</f>
        <v>44</v>
      </c>
      <c r="CR5">
        <f>SUMIFS(DataRegularSeason20242025!$AA$3:$AA$1315,DataRegularSeason20242025!$B$3:$B$1315, "&lt;=" &amp; CR$1, DataRegularSeason20242025!$D$3:$D$1315, $A5)+SUMIFS(DataRegularSeason20242025!$AB$3:$AB$1315,DataRegularSeason20242025!$B$3:$B$1315, "&lt;=" &amp; CR$1, DataRegularSeason20242025!$E$3:$E$1315, $A5)</f>
        <v>44</v>
      </c>
      <c r="CS5">
        <f>SUMIFS(DataRegularSeason20242025!$AA$3:$AA$1315,DataRegularSeason20242025!$B$3:$B$1315, "&lt;=" &amp; CS$1, DataRegularSeason20242025!$D$3:$D$1315, $A5)+SUMIFS(DataRegularSeason20242025!$AB$3:$AB$1315,DataRegularSeason20242025!$B$3:$B$1315, "&lt;=" &amp; CS$1, DataRegularSeason20242025!$E$3:$E$1315, $A5)</f>
        <v>44</v>
      </c>
      <c r="CT5">
        <f>SUMIFS(DataRegularSeason20242025!$AA$3:$AA$1315,DataRegularSeason20242025!$B$3:$B$1315, "&lt;=" &amp; CT$1, DataRegularSeason20242025!$D$3:$D$1315, $A5)+SUMIFS(DataRegularSeason20242025!$AB$3:$AB$1315,DataRegularSeason20242025!$B$3:$B$1315, "&lt;=" &amp; CT$1, DataRegularSeason20242025!$E$3:$E$1315, $A5)</f>
        <v>44</v>
      </c>
      <c r="CU5">
        <f>SUMIFS(DataRegularSeason20242025!$AA$3:$AA$1315,DataRegularSeason20242025!$B$3:$B$1315, "&lt;=" &amp; CU$1, DataRegularSeason20242025!$D$3:$D$1315, $A5)+SUMIFS(DataRegularSeason20242025!$AB$3:$AB$1315,DataRegularSeason20242025!$B$3:$B$1315, "&lt;=" &amp; CU$1, DataRegularSeason20242025!$E$3:$E$1315, $A5)</f>
        <v>44</v>
      </c>
      <c r="CV5">
        <f>SUMIFS(DataRegularSeason20242025!$AA$3:$AA$1315,DataRegularSeason20242025!$B$3:$B$1315, "&lt;=" &amp; CV$1, DataRegularSeason20242025!$D$3:$D$1315, $A5)+SUMIFS(DataRegularSeason20242025!$AB$3:$AB$1315,DataRegularSeason20242025!$B$3:$B$1315, "&lt;=" &amp; CV$1, DataRegularSeason20242025!$E$3:$E$1315, $A5)</f>
        <v>44</v>
      </c>
      <c r="CW5">
        <f>SUMIFS(DataRegularSeason20242025!$AA$3:$AA$1315,DataRegularSeason20242025!$B$3:$B$1315, "&lt;=" &amp; CW$1, DataRegularSeason20242025!$D$3:$D$1315, $A5)+SUMIFS(DataRegularSeason20242025!$AB$3:$AB$1315,DataRegularSeason20242025!$B$3:$B$1315, "&lt;=" &amp; CW$1, DataRegularSeason20242025!$E$3:$E$1315, $A5)</f>
        <v>44</v>
      </c>
      <c r="CX5">
        <f>SUMIFS(DataRegularSeason20242025!$AA$3:$AA$1315,DataRegularSeason20242025!$B$3:$B$1315, "&lt;=" &amp; CX$1, DataRegularSeason20242025!$D$3:$D$1315, $A5)+SUMIFS(DataRegularSeason20242025!$AB$3:$AB$1315,DataRegularSeason20242025!$B$3:$B$1315, "&lt;=" &amp; CX$1, DataRegularSeason20242025!$E$3:$E$1315, $A5)</f>
        <v>46</v>
      </c>
      <c r="CY5">
        <f>SUMIFS(DataRegularSeason20242025!$AA$3:$AA$1315,DataRegularSeason20242025!$B$3:$B$1315, "&lt;=" &amp; CY$1, DataRegularSeason20242025!$D$3:$D$1315, $A5)+SUMIFS(DataRegularSeason20242025!$AB$3:$AB$1315,DataRegularSeason20242025!$B$3:$B$1315, "&lt;=" &amp; CY$1, DataRegularSeason20242025!$E$3:$E$1315, $A5)</f>
        <v>46</v>
      </c>
      <c r="CZ5">
        <f>SUMIFS(DataRegularSeason20242025!$AA$3:$AA$1315,DataRegularSeason20242025!$B$3:$B$1315, "&lt;=" &amp; CZ$1, DataRegularSeason20242025!$D$3:$D$1315, $A5)+SUMIFS(DataRegularSeason20242025!$AB$3:$AB$1315,DataRegularSeason20242025!$B$3:$B$1315, "&lt;=" &amp; CZ$1, DataRegularSeason20242025!$E$3:$E$1315, $A5)</f>
        <v>47</v>
      </c>
      <c r="DA5">
        <f>SUMIFS(DataRegularSeason20242025!$AA$3:$AA$1315,DataRegularSeason20242025!$B$3:$B$1315, "&lt;=" &amp; DA$1, DataRegularSeason20242025!$D$3:$D$1315, $A5)+SUMIFS(DataRegularSeason20242025!$AB$3:$AB$1315,DataRegularSeason20242025!$B$3:$B$1315, "&lt;=" &amp; DA$1, DataRegularSeason20242025!$E$3:$E$1315, $A5)</f>
        <v>49</v>
      </c>
      <c r="DB5">
        <f>SUMIFS(DataRegularSeason20242025!$AA$3:$AA$1315,DataRegularSeason20242025!$B$3:$B$1315, "&lt;=" &amp; DB$1, DataRegularSeason20242025!$D$3:$D$1315, $A5)+SUMIFS(DataRegularSeason20242025!$AB$3:$AB$1315,DataRegularSeason20242025!$B$3:$B$1315, "&lt;=" &amp; DB$1, DataRegularSeason20242025!$E$3:$E$1315, $A5)</f>
        <v>49</v>
      </c>
      <c r="DC5">
        <f>SUMIFS(DataRegularSeason20242025!$AA$3:$AA$1315,DataRegularSeason20242025!$B$3:$B$1315, "&lt;=" &amp; DC$1, DataRegularSeason20242025!$D$3:$D$1315, $A5)+SUMIFS(DataRegularSeason20242025!$AB$3:$AB$1315,DataRegularSeason20242025!$B$3:$B$1315, "&lt;=" &amp; DC$1, DataRegularSeason20242025!$E$3:$E$1315, $A5)</f>
        <v>49</v>
      </c>
      <c r="DD5">
        <f>SUMIFS(DataRegularSeason20242025!$AA$3:$AA$1315,DataRegularSeason20242025!$B$3:$B$1315, "&lt;=" &amp; DD$1, DataRegularSeason20242025!$D$3:$D$1315, $A5)+SUMIFS(DataRegularSeason20242025!$AB$3:$AB$1315,DataRegularSeason20242025!$B$3:$B$1315, "&lt;=" &amp; DD$1, DataRegularSeason20242025!$E$3:$E$1315, $A5)</f>
        <v>49</v>
      </c>
      <c r="DE5">
        <f>SUMIFS(DataRegularSeason20242025!$AA$3:$AA$1315,DataRegularSeason20242025!$B$3:$B$1315, "&lt;=" &amp; DE$1, DataRegularSeason20242025!$D$3:$D$1315, $A5)+SUMIFS(DataRegularSeason20242025!$AB$3:$AB$1315,DataRegularSeason20242025!$B$3:$B$1315, "&lt;=" &amp; DE$1, DataRegularSeason20242025!$E$3:$E$1315, $A5)</f>
        <v>51</v>
      </c>
      <c r="DF5">
        <f>SUMIFS(DataRegularSeason20242025!$AA$3:$AA$1315,DataRegularSeason20242025!$B$3:$B$1315, "&lt;=" &amp; DF$1, DataRegularSeason20242025!$D$3:$D$1315, $A5)+SUMIFS(DataRegularSeason20242025!$AB$3:$AB$1315,DataRegularSeason20242025!$B$3:$B$1315, "&lt;=" &amp; DF$1, DataRegularSeason20242025!$E$3:$E$1315, $A5)</f>
        <v>51</v>
      </c>
      <c r="DG5">
        <f>SUMIFS(DataRegularSeason20242025!$AA$3:$AA$1315,DataRegularSeason20242025!$B$3:$B$1315, "&lt;=" &amp; DG$1, DataRegularSeason20242025!$D$3:$D$1315, $A5)+SUMIFS(DataRegularSeason20242025!$AB$3:$AB$1315,DataRegularSeason20242025!$B$3:$B$1315, "&lt;=" &amp; DG$1, DataRegularSeason20242025!$E$3:$E$1315, $A5)</f>
        <v>53</v>
      </c>
      <c r="DH5">
        <f>SUMIFS(DataRegularSeason20242025!$AA$3:$AA$1315,DataRegularSeason20242025!$B$3:$B$1315, "&lt;=" &amp; DH$1, DataRegularSeason20242025!$D$3:$D$1315, $A5)+SUMIFS(DataRegularSeason20242025!$AB$3:$AB$1315,DataRegularSeason20242025!$B$3:$B$1315, "&lt;=" &amp; DH$1, DataRegularSeason20242025!$E$3:$E$1315, $A5)</f>
        <v>53</v>
      </c>
      <c r="DI5">
        <f>SUMIFS(DataRegularSeason20242025!$AA$3:$AA$1315,DataRegularSeason20242025!$B$3:$B$1315, "&lt;=" &amp; DI$1, DataRegularSeason20242025!$D$3:$D$1315, $A5)+SUMIFS(DataRegularSeason20242025!$AB$3:$AB$1315,DataRegularSeason20242025!$B$3:$B$1315, "&lt;=" &amp; DI$1, DataRegularSeason20242025!$E$3:$E$1315, $A5)</f>
        <v>53</v>
      </c>
      <c r="DJ5">
        <f>SUMIFS(DataRegularSeason20242025!$AA$3:$AA$1315,DataRegularSeason20242025!$B$3:$B$1315, "&lt;=" &amp; DJ$1, DataRegularSeason20242025!$D$3:$D$1315, $A5)+SUMIFS(DataRegularSeason20242025!$AB$3:$AB$1315,DataRegularSeason20242025!$B$3:$B$1315, "&lt;=" &amp; DJ$1, DataRegularSeason20242025!$E$3:$E$1315, $A5)</f>
        <v>53</v>
      </c>
      <c r="DK5">
        <f>SUMIFS(DataRegularSeason20242025!$AA$3:$AA$1315,DataRegularSeason20242025!$B$3:$B$1315, "&lt;=" &amp; DK$1, DataRegularSeason20242025!$D$3:$D$1315, $A5)+SUMIFS(DataRegularSeason20242025!$AB$3:$AB$1315,DataRegularSeason20242025!$B$3:$B$1315, "&lt;=" &amp; DK$1, DataRegularSeason20242025!$E$3:$E$1315, $A5)</f>
        <v>53</v>
      </c>
      <c r="DL5">
        <f>SUMIFS(DataRegularSeason20242025!$AA$3:$AA$1315,DataRegularSeason20242025!$B$3:$B$1315, "&lt;=" &amp; DL$1, DataRegularSeason20242025!$D$3:$D$1315, $A5)+SUMIFS(DataRegularSeason20242025!$AB$3:$AB$1315,DataRegularSeason20242025!$B$3:$B$1315, "&lt;=" &amp; DL$1, DataRegularSeason20242025!$E$3:$E$1315, $A5)</f>
        <v>53</v>
      </c>
      <c r="DM5">
        <f>SUMIFS(DataRegularSeason20242025!$AA$3:$AA$1315,DataRegularSeason20242025!$B$3:$B$1315, "&lt;=" &amp; DM$1, DataRegularSeason20242025!$D$3:$D$1315, $A5)+SUMIFS(DataRegularSeason20242025!$AB$3:$AB$1315,DataRegularSeason20242025!$B$3:$B$1315, "&lt;=" &amp; DM$1, DataRegularSeason20242025!$E$3:$E$1315, $A5)</f>
        <v>55</v>
      </c>
      <c r="DN5">
        <f>SUMIFS(DataRegularSeason20242025!$AA$3:$AA$1315,DataRegularSeason20242025!$B$3:$B$1315, "&lt;=" &amp; DN$1, DataRegularSeason20242025!$D$3:$D$1315, $A5)+SUMIFS(DataRegularSeason20242025!$AB$3:$AB$1315,DataRegularSeason20242025!$B$3:$B$1315, "&lt;=" &amp; DN$1, DataRegularSeason20242025!$E$3:$E$1315, $A5)</f>
        <v>55</v>
      </c>
      <c r="DO5">
        <f>SUMIFS(DataRegularSeason20242025!$AA$3:$AA$1315,DataRegularSeason20242025!$B$3:$B$1315, "&lt;=" &amp; DO$1, DataRegularSeason20242025!$D$3:$D$1315, $A5)+SUMIFS(DataRegularSeason20242025!$AB$3:$AB$1315,DataRegularSeason20242025!$B$3:$B$1315, "&lt;=" &amp; DO$1, DataRegularSeason20242025!$E$3:$E$1315, $A5)</f>
        <v>55</v>
      </c>
      <c r="DP5">
        <f>SUMIFS(DataRegularSeason20242025!$AA$3:$AA$1315,DataRegularSeason20242025!$B$3:$B$1315, "&lt;=" &amp; DP$1, DataRegularSeason20242025!$D$3:$D$1315, $A5)+SUMIFS(DataRegularSeason20242025!$AB$3:$AB$1315,DataRegularSeason20242025!$B$3:$B$1315, "&lt;=" &amp; DP$1, DataRegularSeason20242025!$E$3:$E$1315, $A5)</f>
        <v>55</v>
      </c>
      <c r="DQ5">
        <f>SUMIFS(DataRegularSeason20242025!$AA$3:$AA$1315,DataRegularSeason20242025!$B$3:$B$1315, "&lt;=" &amp; DQ$1, DataRegularSeason20242025!$D$3:$D$1315, $A5)+SUMIFS(DataRegularSeason20242025!$AB$3:$AB$1315,DataRegularSeason20242025!$B$3:$B$1315, "&lt;=" &amp; DQ$1, DataRegularSeason20242025!$E$3:$E$1315, $A5)</f>
        <v>55</v>
      </c>
      <c r="DR5">
        <f>SUMIFS(DataRegularSeason20242025!$AA$3:$AA$1315,DataRegularSeason20242025!$B$3:$B$1315, "&lt;=" &amp; DR$1, DataRegularSeason20242025!$D$3:$D$1315, $A5)+SUMIFS(DataRegularSeason20242025!$AB$3:$AB$1315,DataRegularSeason20242025!$B$3:$B$1315, "&lt;=" &amp; DR$1, DataRegularSeason20242025!$E$3:$E$1315, $A5)</f>
        <v>55</v>
      </c>
      <c r="DS5">
        <f>SUMIFS(DataRegularSeason20242025!$AA$3:$AA$1315,DataRegularSeason20242025!$B$3:$B$1315, "&lt;=" &amp; DS$1, DataRegularSeason20242025!$D$3:$D$1315, $A5)+SUMIFS(DataRegularSeason20242025!$AB$3:$AB$1315,DataRegularSeason20242025!$B$3:$B$1315, "&lt;=" &amp; DS$1, DataRegularSeason20242025!$E$3:$E$1315, $A5)</f>
        <v>57</v>
      </c>
      <c r="DT5">
        <f>SUMIFS(DataRegularSeason20242025!$AA$3:$AA$1315,DataRegularSeason20242025!$B$3:$B$1315, "&lt;=" &amp; DT$1, DataRegularSeason20242025!$D$3:$D$1315, $A5)+SUMIFS(DataRegularSeason20242025!$AB$3:$AB$1315,DataRegularSeason20242025!$B$3:$B$1315, "&lt;=" &amp; DT$1, DataRegularSeason20242025!$E$3:$E$1315, $A5)</f>
        <v>57</v>
      </c>
      <c r="DU5">
        <f>SUMIFS(DataRegularSeason20242025!$AA$3:$AA$1315,DataRegularSeason20242025!$B$3:$B$1315, "&lt;=" &amp; DU$1, DataRegularSeason20242025!$D$3:$D$1315, $A5)+SUMIFS(DataRegularSeason20242025!$AB$3:$AB$1315,DataRegularSeason20242025!$B$3:$B$1315, "&lt;=" &amp; DU$1, DataRegularSeason20242025!$E$3:$E$1315, $A5)</f>
        <v>58</v>
      </c>
      <c r="DV5">
        <f>SUMIFS(DataRegularSeason20242025!$AA$3:$AA$1315,DataRegularSeason20242025!$B$3:$B$1315, "&lt;=" &amp; DV$1, DataRegularSeason20242025!$D$3:$D$1315, $A5)+SUMIFS(DataRegularSeason20242025!$AB$3:$AB$1315,DataRegularSeason20242025!$B$3:$B$1315, "&lt;=" &amp; DV$1, DataRegularSeason20242025!$E$3:$E$1315, $A5)</f>
        <v>58</v>
      </c>
      <c r="DW5">
        <f>SUMIFS(DataRegularSeason20242025!$AA$3:$AA$1315,DataRegularSeason20242025!$B$3:$B$1315, "&lt;=" &amp; DW$1, DataRegularSeason20242025!$D$3:$D$1315, $A5)+SUMIFS(DataRegularSeason20242025!$AB$3:$AB$1315,DataRegularSeason20242025!$B$3:$B$1315, "&lt;=" &amp; DW$1, DataRegularSeason20242025!$E$3:$E$1315, $A5)</f>
        <v>58</v>
      </c>
      <c r="DX5">
        <f>SUMIFS(DataRegularSeason20242025!$AA$3:$AA$1315,DataRegularSeason20242025!$B$3:$B$1315, "&lt;=" &amp; DX$1, DataRegularSeason20242025!$D$3:$D$1315, $A5)+SUMIFS(DataRegularSeason20242025!$AB$3:$AB$1315,DataRegularSeason20242025!$B$3:$B$1315, "&lt;=" &amp; DX$1, DataRegularSeason20242025!$E$3:$E$1315, $A5)</f>
        <v>60</v>
      </c>
      <c r="DY5">
        <f>SUMIFS(DataRegularSeason20242025!$AA$3:$AA$1315,DataRegularSeason20242025!$B$3:$B$1315, "&lt;=" &amp; DY$1, DataRegularSeason20242025!$D$3:$D$1315, $A5)+SUMIFS(DataRegularSeason20242025!$AB$3:$AB$1315,DataRegularSeason20242025!$B$3:$B$1315, "&lt;=" &amp; DY$1, DataRegularSeason20242025!$E$3:$E$1315, $A5)</f>
        <v>60</v>
      </c>
      <c r="DZ5">
        <f>SUMIFS(DataRegularSeason20242025!$AA$3:$AA$1315,DataRegularSeason20242025!$B$3:$B$1315, "&lt;=" &amp; DZ$1, DataRegularSeason20242025!$D$3:$D$1315, $A5)+SUMIFS(DataRegularSeason20242025!$AB$3:$AB$1315,DataRegularSeason20242025!$B$3:$B$1315, "&lt;=" &amp; DZ$1, DataRegularSeason20242025!$E$3:$E$1315, $A5)</f>
        <v>60</v>
      </c>
      <c r="EA5">
        <f>SUMIFS(DataRegularSeason20242025!$AA$3:$AA$1315,DataRegularSeason20242025!$B$3:$B$1315, "&lt;=" &amp; EA$1, DataRegularSeason20242025!$D$3:$D$1315, $A5)+SUMIFS(DataRegularSeason20242025!$AB$3:$AB$1315,DataRegularSeason20242025!$B$3:$B$1315, "&lt;=" &amp; EA$1, DataRegularSeason20242025!$E$3:$E$1315, $A5)</f>
        <v>60</v>
      </c>
      <c r="EB5">
        <f>SUMIFS(DataRegularSeason20242025!$AA$3:$AA$1315,DataRegularSeason20242025!$B$3:$B$1315, "&lt;=" &amp; EB$1, DataRegularSeason20242025!$D$3:$D$1315, $A5)+SUMIFS(DataRegularSeason20242025!$AB$3:$AB$1315,DataRegularSeason20242025!$B$3:$B$1315, "&lt;=" &amp; EB$1, DataRegularSeason20242025!$E$3:$E$1315, $A5)</f>
        <v>60</v>
      </c>
      <c r="EC5">
        <f>SUMIFS(DataRegularSeason20242025!$AA$3:$AA$1315,DataRegularSeason20242025!$B$3:$B$1315, "&lt;=" &amp; EC$1, DataRegularSeason20242025!$D$3:$D$1315, $A5)+SUMIFS(DataRegularSeason20242025!$AB$3:$AB$1315,DataRegularSeason20242025!$B$3:$B$1315, "&lt;=" &amp; EC$1, DataRegularSeason20242025!$E$3:$E$1315, $A5)</f>
        <v>60</v>
      </c>
      <c r="ED5">
        <f>SUMIFS(DataRegularSeason20242025!$AA$3:$AA$1315,DataRegularSeason20242025!$B$3:$B$1315, "&lt;=" &amp; ED$1, DataRegularSeason20242025!$D$3:$D$1315, $A5)+SUMIFS(DataRegularSeason20242025!$AB$3:$AB$1315,DataRegularSeason20242025!$B$3:$B$1315, "&lt;=" &amp; ED$1, DataRegularSeason20242025!$E$3:$E$1315, $A5)</f>
        <v>60</v>
      </c>
      <c r="EE5">
        <f>SUMIFS(DataRegularSeason20242025!$AA$3:$AA$1315,DataRegularSeason20242025!$B$3:$B$1315, "&lt;=" &amp; EE$1, DataRegularSeason20242025!$D$3:$D$1315, $A5)+SUMIFS(DataRegularSeason20242025!$AB$3:$AB$1315,DataRegularSeason20242025!$B$3:$B$1315, "&lt;=" &amp; EE$1, DataRegularSeason20242025!$E$3:$E$1315, $A5)</f>
        <v>60</v>
      </c>
      <c r="EF5">
        <f>SUMIFS(DataRegularSeason20242025!$AA$3:$AA$1315,DataRegularSeason20242025!$B$3:$B$1315, "&lt;=" &amp; EF$1, DataRegularSeason20242025!$D$3:$D$1315, $A5)+SUMIFS(DataRegularSeason20242025!$AB$3:$AB$1315,DataRegularSeason20242025!$B$3:$B$1315, "&lt;=" &amp; EF$1, DataRegularSeason20242025!$E$3:$E$1315, $A5)</f>
        <v>60</v>
      </c>
      <c r="EG5">
        <f>SUMIFS(DataRegularSeason20242025!$AA$3:$AA$1315,DataRegularSeason20242025!$B$3:$B$1315, "&lt;=" &amp; EG$1, DataRegularSeason20242025!$D$3:$D$1315, $A5)+SUMIFS(DataRegularSeason20242025!$AB$3:$AB$1315,DataRegularSeason20242025!$B$3:$B$1315, "&lt;=" &amp; EG$1, DataRegularSeason20242025!$E$3:$E$1315, $A5)</f>
        <v>60</v>
      </c>
      <c r="EH5">
        <f>SUMIFS(DataRegularSeason20242025!$AA$3:$AA$1315,DataRegularSeason20242025!$B$3:$B$1315, "&lt;=" &amp; EH$1, DataRegularSeason20242025!$D$3:$D$1315, $A5)+SUMIFS(DataRegularSeason20242025!$AB$3:$AB$1315,DataRegularSeason20242025!$B$3:$B$1315, "&lt;=" &amp; EH$1, DataRegularSeason20242025!$E$3:$E$1315, $A5)</f>
        <v>60</v>
      </c>
      <c r="EI5">
        <f>SUMIFS(DataRegularSeason20242025!$AA$3:$AA$1315,DataRegularSeason20242025!$B$3:$B$1315, "&lt;=" &amp; EI$1, DataRegularSeason20242025!$D$3:$D$1315, $A5)+SUMIFS(DataRegularSeason20242025!$AB$3:$AB$1315,DataRegularSeason20242025!$B$3:$B$1315, "&lt;=" &amp; EI$1, DataRegularSeason20242025!$E$3:$E$1315, $A5)</f>
        <v>60</v>
      </c>
      <c r="EJ5">
        <f>SUMIFS(DataRegularSeason20242025!$AA$3:$AA$1315,DataRegularSeason20242025!$B$3:$B$1315, "&lt;=" &amp; EJ$1, DataRegularSeason20242025!$D$3:$D$1315, $A5)+SUMIFS(DataRegularSeason20242025!$AB$3:$AB$1315,DataRegularSeason20242025!$B$3:$B$1315, "&lt;=" &amp; EJ$1, DataRegularSeason20242025!$E$3:$E$1315, $A5)</f>
        <v>60</v>
      </c>
      <c r="EK5">
        <f>SUMIFS(DataRegularSeason20242025!$AA$3:$AA$1315,DataRegularSeason20242025!$B$3:$B$1315, "&lt;=" &amp; EK$1, DataRegularSeason20242025!$D$3:$D$1315, $A5)+SUMIFS(DataRegularSeason20242025!$AB$3:$AB$1315,DataRegularSeason20242025!$B$3:$B$1315, "&lt;=" &amp; EK$1, DataRegularSeason20242025!$E$3:$E$1315, $A5)</f>
        <v>60</v>
      </c>
      <c r="EL5">
        <f>SUMIFS(DataRegularSeason20242025!$AA$3:$AA$1315,DataRegularSeason20242025!$B$3:$B$1315, "&lt;=" &amp; EL$1, DataRegularSeason20242025!$D$3:$D$1315, $A5)+SUMIFS(DataRegularSeason20242025!$AB$3:$AB$1315,DataRegularSeason20242025!$B$3:$B$1315, "&lt;=" &amp; EL$1, DataRegularSeason20242025!$E$3:$E$1315, $A5)</f>
        <v>60</v>
      </c>
      <c r="EM5">
        <f>SUMIFS(DataRegularSeason20242025!$AA$3:$AA$1315,DataRegularSeason20242025!$B$3:$B$1315, "&lt;=" &amp; EM$1, DataRegularSeason20242025!$D$3:$D$1315, $A5)+SUMIFS(DataRegularSeason20242025!$AB$3:$AB$1315,DataRegularSeason20242025!$B$3:$B$1315, "&lt;=" &amp; EM$1, DataRegularSeason20242025!$E$3:$E$1315, $A5)</f>
        <v>60</v>
      </c>
      <c r="EN5">
        <f>SUMIFS(DataRegularSeason20242025!$AA$3:$AA$1315,DataRegularSeason20242025!$B$3:$B$1315, "&lt;=" &amp; EN$1, DataRegularSeason20242025!$D$3:$D$1315, $A5)+SUMIFS(DataRegularSeason20242025!$AB$3:$AB$1315,DataRegularSeason20242025!$B$3:$B$1315, "&lt;=" &amp; EN$1, DataRegularSeason20242025!$E$3:$E$1315, $A5)</f>
        <v>60</v>
      </c>
      <c r="EO5">
        <f>SUMIFS(DataRegularSeason20242025!$AA$3:$AA$1315,DataRegularSeason20242025!$B$3:$B$1315, "&lt;=" &amp; EO$1, DataRegularSeason20242025!$D$3:$D$1315, $A5)+SUMIFS(DataRegularSeason20242025!$AB$3:$AB$1315,DataRegularSeason20242025!$B$3:$B$1315, "&lt;=" &amp; EO$1, DataRegularSeason20242025!$E$3:$E$1315, $A5)</f>
        <v>60</v>
      </c>
      <c r="EP5">
        <f>SUMIFS(DataRegularSeason20242025!$AA$3:$AA$1315,DataRegularSeason20242025!$B$3:$B$1315, "&lt;=" &amp; EP$1, DataRegularSeason20242025!$D$3:$D$1315, $A5)+SUMIFS(DataRegularSeason20242025!$AB$3:$AB$1315,DataRegularSeason20242025!$B$3:$B$1315, "&lt;=" &amp; EP$1, DataRegularSeason20242025!$E$3:$E$1315, $A5)</f>
        <v>60</v>
      </c>
      <c r="EQ5">
        <f>SUMIFS(DataRegularSeason20242025!$AA$3:$AA$1315,DataRegularSeason20242025!$B$3:$B$1315, "&lt;=" &amp; EQ$1, DataRegularSeason20242025!$D$3:$D$1315, $A5)+SUMIFS(DataRegularSeason20242025!$AB$3:$AB$1315,DataRegularSeason20242025!$B$3:$B$1315, "&lt;=" &amp; EQ$1, DataRegularSeason20242025!$E$3:$E$1315, $A5)</f>
        <v>60</v>
      </c>
      <c r="ER5">
        <f>SUMIFS(DataRegularSeason20242025!$AA$3:$AA$1315,DataRegularSeason20242025!$B$3:$B$1315, "&lt;=" &amp; ER$1, DataRegularSeason20242025!$D$3:$D$1315, $A5)+SUMIFS(DataRegularSeason20242025!$AB$3:$AB$1315,DataRegularSeason20242025!$B$3:$B$1315, "&lt;=" &amp; ER$1, DataRegularSeason20242025!$E$3:$E$1315, $A5)</f>
        <v>60</v>
      </c>
      <c r="ES5">
        <f>SUMIFS(DataRegularSeason20242025!$AA$3:$AA$1315,DataRegularSeason20242025!$B$3:$B$1315, "&lt;=" &amp; ES$1, DataRegularSeason20242025!$D$3:$D$1315, $A5)+SUMIFS(DataRegularSeason20242025!$AB$3:$AB$1315,DataRegularSeason20242025!$B$3:$B$1315, "&lt;=" &amp; ES$1, DataRegularSeason20242025!$E$3:$E$1315, $A5)</f>
        <v>60</v>
      </c>
      <c r="ET5">
        <f>SUMIFS(DataRegularSeason20242025!$AA$3:$AA$1315,DataRegularSeason20242025!$B$3:$B$1315, "&lt;=" &amp; ET$1, DataRegularSeason20242025!$D$3:$D$1315, $A5)+SUMIFS(DataRegularSeason20242025!$AB$3:$AB$1315,DataRegularSeason20242025!$B$3:$B$1315, "&lt;=" &amp; ET$1, DataRegularSeason20242025!$E$3:$E$1315, $A5)</f>
        <v>60</v>
      </c>
      <c r="EU5">
        <f>SUMIFS(DataRegularSeason20242025!$AA$3:$AA$1315,DataRegularSeason20242025!$B$3:$B$1315, "&lt;=" &amp; EU$1, DataRegularSeason20242025!$D$3:$D$1315, $A5)+SUMIFS(DataRegularSeason20242025!$AB$3:$AB$1315,DataRegularSeason20242025!$B$3:$B$1315, "&lt;=" &amp; EU$1, DataRegularSeason20242025!$E$3:$E$1315, $A5)</f>
        <v>60</v>
      </c>
      <c r="EV5">
        <f>SUMIFS(DataRegularSeason20242025!$AA$3:$AA$1315,DataRegularSeason20242025!$B$3:$B$1315, "&lt;=" &amp; EV$1, DataRegularSeason20242025!$D$3:$D$1315, $A5)+SUMIFS(DataRegularSeason20242025!$AB$3:$AB$1315,DataRegularSeason20242025!$B$3:$B$1315, "&lt;=" &amp; EV$1, DataRegularSeason20242025!$E$3:$E$1315, $A5)</f>
        <v>60</v>
      </c>
      <c r="EW5">
        <f>SUMIFS(DataRegularSeason20242025!$AA$3:$AA$1315,DataRegularSeason20242025!$B$3:$B$1315, "&lt;=" &amp; EW$1, DataRegularSeason20242025!$D$3:$D$1315, $A5)+SUMIFS(DataRegularSeason20242025!$AB$3:$AB$1315,DataRegularSeason20242025!$B$3:$B$1315, "&lt;=" &amp; EW$1, DataRegularSeason20242025!$E$3:$E$1315, $A5)</f>
        <v>60</v>
      </c>
      <c r="EX5">
        <f>SUMIFS(DataRegularSeason20242025!$AA$3:$AA$1315,DataRegularSeason20242025!$B$3:$B$1315, "&lt;=" &amp; EX$1, DataRegularSeason20242025!$D$3:$D$1315, $A5)+SUMIFS(DataRegularSeason20242025!$AB$3:$AB$1315,DataRegularSeason20242025!$B$3:$B$1315, "&lt;=" &amp; EX$1, DataRegularSeason20242025!$E$3:$E$1315, $A5)</f>
        <v>60</v>
      </c>
      <c r="EY5">
        <f>SUMIFS(DataRegularSeason20242025!$AA$3:$AA$1315,DataRegularSeason20242025!$B$3:$B$1315, "&lt;=" &amp; EY$1, DataRegularSeason20242025!$D$3:$D$1315, $A5)+SUMIFS(DataRegularSeason20242025!$AB$3:$AB$1315,DataRegularSeason20242025!$B$3:$B$1315, "&lt;=" &amp; EY$1, DataRegularSeason20242025!$E$3:$E$1315, $A5)</f>
        <v>60</v>
      </c>
      <c r="EZ5">
        <f>SUMIFS(DataRegularSeason20242025!$AA$3:$AA$1315,DataRegularSeason20242025!$B$3:$B$1315, "&lt;=" &amp; EZ$1, DataRegularSeason20242025!$D$3:$D$1315, $A5)+SUMIFS(DataRegularSeason20242025!$AB$3:$AB$1315,DataRegularSeason20242025!$B$3:$B$1315, "&lt;=" &amp; EZ$1, DataRegularSeason20242025!$E$3:$E$1315, $A5)</f>
        <v>60</v>
      </c>
      <c r="FA5">
        <f>SUMIFS(DataRegularSeason20242025!$AA$3:$AA$1315,DataRegularSeason20242025!$B$3:$B$1315, "&lt;=" &amp; FA$1, DataRegularSeason20242025!$D$3:$D$1315, $A5)+SUMIFS(DataRegularSeason20242025!$AB$3:$AB$1315,DataRegularSeason20242025!$B$3:$B$1315, "&lt;=" &amp; FA$1, DataRegularSeason20242025!$E$3:$E$1315, $A5)</f>
        <v>60</v>
      </c>
      <c r="FB5">
        <f>SUMIFS(DataRegularSeason20242025!$AA$3:$AA$1315,DataRegularSeason20242025!$B$3:$B$1315, "&lt;=" &amp; FB$1, DataRegularSeason20242025!$D$3:$D$1315, $A5)+SUMIFS(DataRegularSeason20242025!$AB$3:$AB$1315,DataRegularSeason20242025!$B$3:$B$1315, "&lt;=" &amp; FB$1, DataRegularSeason20242025!$E$3:$E$1315, $A5)</f>
        <v>60</v>
      </c>
      <c r="FC5">
        <f>SUMIFS(DataRegularSeason20242025!$AA$3:$AA$1315,DataRegularSeason20242025!$B$3:$B$1315, "&lt;=" &amp; FC$1, DataRegularSeason20242025!$D$3:$D$1315, $A5)+SUMIFS(DataRegularSeason20242025!$AB$3:$AB$1315,DataRegularSeason20242025!$B$3:$B$1315, "&lt;=" &amp; FC$1, DataRegularSeason20242025!$E$3:$E$1315, $A5)</f>
        <v>60</v>
      </c>
      <c r="FD5">
        <f>SUMIFS(DataRegularSeason20242025!$AA$3:$AA$1315,DataRegularSeason20242025!$B$3:$B$1315, "&lt;=" &amp; FD$1, DataRegularSeason20242025!$D$3:$D$1315, $A5)+SUMIFS(DataRegularSeason20242025!$AB$3:$AB$1315,DataRegularSeason20242025!$B$3:$B$1315, "&lt;=" &amp; FD$1, DataRegularSeason20242025!$E$3:$E$1315, $A5)</f>
        <v>60</v>
      </c>
      <c r="FE5">
        <f>SUMIFS(DataRegularSeason20242025!$AA$3:$AA$1315,DataRegularSeason20242025!$B$3:$B$1315, "&lt;=" &amp; FE$1, DataRegularSeason20242025!$D$3:$D$1315, $A5)+SUMIFS(DataRegularSeason20242025!$AB$3:$AB$1315,DataRegularSeason20242025!$B$3:$B$1315, "&lt;=" &amp; FE$1, DataRegularSeason20242025!$E$3:$E$1315, $A5)</f>
        <v>60</v>
      </c>
      <c r="FF5">
        <f>SUMIFS(DataRegularSeason20242025!$AA$3:$AA$1315,DataRegularSeason20242025!$B$3:$B$1315, "&lt;=" &amp; FF$1, DataRegularSeason20242025!$D$3:$D$1315, $A5)+SUMIFS(DataRegularSeason20242025!$AB$3:$AB$1315,DataRegularSeason20242025!$B$3:$B$1315, "&lt;=" &amp; FF$1, DataRegularSeason20242025!$E$3:$E$1315, $A5)</f>
        <v>60</v>
      </c>
      <c r="FG5">
        <f>SUMIFS(DataRegularSeason20242025!$AA$3:$AA$1315,DataRegularSeason20242025!$B$3:$B$1315, "&lt;=" &amp; FG$1, DataRegularSeason20242025!$D$3:$D$1315, $A5)+SUMIFS(DataRegularSeason20242025!$AB$3:$AB$1315,DataRegularSeason20242025!$B$3:$B$1315, "&lt;=" &amp; FG$1, DataRegularSeason20242025!$E$3:$E$1315, $A5)</f>
        <v>60</v>
      </c>
      <c r="FH5">
        <f>SUMIFS(DataRegularSeason20242025!$AA$3:$AA$1315,DataRegularSeason20242025!$B$3:$B$1315, "&lt;=" &amp; FH$1, DataRegularSeason20242025!$D$3:$D$1315, $A5)+SUMIFS(DataRegularSeason20242025!$AB$3:$AB$1315,DataRegularSeason20242025!$B$3:$B$1315, "&lt;=" &amp; FH$1, DataRegularSeason20242025!$E$3:$E$1315, $A5)</f>
        <v>60</v>
      </c>
      <c r="FI5">
        <f>SUMIFS(DataRegularSeason20242025!$AA$3:$AA$1315,DataRegularSeason20242025!$B$3:$B$1315, "&lt;=" &amp; FI$1, DataRegularSeason20242025!$D$3:$D$1315, $A5)+SUMIFS(DataRegularSeason20242025!$AB$3:$AB$1315,DataRegularSeason20242025!$B$3:$B$1315, "&lt;=" &amp; FI$1, DataRegularSeason20242025!$E$3:$E$1315, $A5)</f>
        <v>60</v>
      </c>
      <c r="FJ5">
        <f>SUMIFS(DataRegularSeason20242025!$AA$3:$AA$1315,DataRegularSeason20242025!$B$3:$B$1315, "&lt;=" &amp; FJ$1, DataRegularSeason20242025!$D$3:$D$1315, $A5)+SUMIFS(DataRegularSeason20242025!$AB$3:$AB$1315,DataRegularSeason20242025!$B$3:$B$1315, "&lt;=" &amp; FJ$1, DataRegularSeason20242025!$E$3:$E$1315, $A5)</f>
        <v>60</v>
      </c>
      <c r="FK5">
        <f>SUMIFS(DataRegularSeason20242025!$AA$3:$AA$1315,DataRegularSeason20242025!$B$3:$B$1315, "&lt;=" &amp; FK$1, DataRegularSeason20242025!$D$3:$D$1315, $A5)+SUMIFS(DataRegularSeason20242025!$AB$3:$AB$1315,DataRegularSeason20242025!$B$3:$B$1315, "&lt;=" &amp; FK$1, DataRegularSeason20242025!$E$3:$E$1315, $A5)</f>
        <v>60</v>
      </c>
      <c r="FL5">
        <f>SUMIFS(DataRegularSeason20242025!$AA$3:$AA$1315,DataRegularSeason20242025!$B$3:$B$1315, "&lt;=" &amp; FL$1, DataRegularSeason20242025!$D$3:$D$1315, $A5)+SUMIFS(DataRegularSeason20242025!$AB$3:$AB$1315,DataRegularSeason20242025!$B$3:$B$1315, "&lt;=" &amp; FL$1, DataRegularSeason20242025!$E$3:$E$1315, $A5)</f>
        <v>60</v>
      </c>
      <c r="FM5">
        <f>SUMIFS(DataRegularSeason20242025!$AA$3:$AA$1315,DataRegularSeason20242025!$B$3:$B$1315, "&lt;=" &amp; FM$1, DataRegularSeason20242025!$D$3:$D$1315, $A5)+SUMIFS(DataRegularSeason20242025!$AB$3:$AB$1315,DataRegularSeason20242025!$B$3:$B$1315, "&lt;=" &amp; FM$1, DataRegularSeason20242025!$E$3:$E$1315, $A5)</f>
        <v>60</v>
      </c>
      <c r="FN5">
        <f>SUMIFS(DataRegularSeason20242025!$AA$3:$AA$1315,DataRegularSeason20242025!$B$3:$B$1315, "&lt;=" &amp; FN$1, DataRegularSeason20242025!$D$3:$D$1315, $A5)+SUMIFS(DataRegularSeason20242025!$AB$3:$AB$1315,DataRegularSeason20242025!$B$3:$B$1315, "&lt;=" &amp; FN$1, DataRegularSeason20242025!$E$3:$E$1315, $A5)</f>
        <v>60</v>
      </c>
      <c r="FO5">
        <f>SUMIFS(DataRegularSeason20242025!$AA$3:$AA$1315,DataRegularSeason20242025!$B$3:$B$1315, "&lt;=" &amp; FO$1, DataRegularSeason20242025!$D$3:$D$1315, $A5)+SUMIFS(DataRegularSeason20242025!$AB$3:$AB$1315,DataRegularSeason20242025!$B$3:$B$1315, "&lt;=" &amp; FO$1, DataRegularSeason20242025!$E$3:$E$1315, $A5)</f>
        <v>60</v>
      </c>
      <c r="FP5">
        <f>SUMIFS(DataRegularSeason20242025!$AA$3:$AA$1315,DataRegularSeason20242025!$B$3:$B$1315, "&lt;=" &amp; FP$1, DataRegularSeason20242025!$D$3:$D$1315, $A5)+SUMIFS(DataRegularSeason20242025!$AB$3:$AB$1315,DataRegularSeason20242025!$B$3:$B$1315, "&lt;=" &amp; FP$1, DataRegularSeason20242025!$E$3:$E$1315, $A5)</f>
        <v>60</v>
      </c>
      <c r="FQ5">
        <f>SUMIFS(DataRegularSeason20242025!$AA$3:$AA$1315,DataRegularSeason20242025!$B$3:$B$1315, "&lt;=" &amp; FQ$1, DataRegularSeason20242025!$D$3:$D$1315, $A5)+SUMIFS(DataRegularSeason20242025!$AB$3:$AB$1315,DataRegularSeason20242025!$B$3:$B$1315, "&lt;=" &amp; FQ$1, DataRegularSeason20242025!$E$3:$E$1315, $A5)</f>
        <v>60</v>
      </c>
      <c r="FR5">
        <f>SUMIFS(DataRegularSeason20242025!$AA$3:$AA$1315,DataRegularSeason20242025!$B$3:$B$1315, "&lt;=" &amp; FR$1, DataRegularSeason20242025!$D$3:$D$1315, $A5)+SUMIFS(DataRegularSeason20242025!$AB$3:$AB$1315,DataRegularSeason20242025!$B$3:$B$1315, "&lt;=" &amp; FR$1, DataRegularSeason20242025!$E$3:$E$1315, $A5)</f>
        <v>60</v>
      </c>
      <c r="FS5">
        <f>SUMIFS(DataRegularSeason20242025!$AA$3:$AA$1315,DataRegularSeason20242025!$B$3:$B$1315, "&lt;=" &amp; FS$1, DataRegularSeason20242025!$D$3:$D$1315, $A5)+SUMIFS(DataRegularSeason20242025!$AB$3:$AB$1315,DataRegularSeason20242025!$B$3:$B$1315, "&lt;=" &amp; FS$1, DataRegularSeason20242025!$E$3:$E$1315, $A5)</f>
        <v>60</v>
      </c>
      <c r="FT5">
        <f>SUMIFS(DataRegularSeason20242025!$AA$3:$AA$1315,DataRegularSeason20242025!$B$3:$B$1315, "&lt;=" &amp; FT$1, DataRegularSeason20242025!$D$3:$D$1315, $A5)+SUMIFS(DataRegularSeason20242025!$AB$3:$AB$1315,DataRegularSeason20242025!$B$3:$B$1315, "&lt;=" &amp; FT$1, DataRegularSeason20242025!$E$3:$E$1315, $A5)</f>
        <v>60</v>
      </c>
      <c r="FU5">
        <f>SUMIFS(DataRegularSeason20242025!$AA$3:$AA$1315,DataRegularSeason20242025!$B$3:$B$1315, "&lt;=" &amp; FU$1, DataRegularSeason20242025!$D$3:$D$1315, $A5)+SUMIFS(DataRegularSeason20242025!$AB$3:$AB$1315,DataRegularSeason20242025!$B$3:$B$1315, "&lt;=" &amp; FU$1, DataRegularSeason20242025!$E$3:$E$1315, $A5)</f>
        <v>60</v>
      </c>
      <c r="FV5">
        <f>SUMIFS(DataRegularSeason20242025!$AA$3:$AA$1315,DataRegularSeason20242025!$B$3:$B$1315, "&lt;=" &amp; FV$1, DataRegularSeason20242025!$D$3:$D$1315, $A5)+SUMIFS(DataRegularSeason20242025!$AB$3:$AB$1315,DataRegularSeason20242025!$B$3:$B$1315, "&lt;=" &amp; FV$1, DataRegularSeason20242025!$E$3:$E$1315, $A5)</f>
        <v>60</v>
      </c>
      <c r="FW5">
        <f>SUMIFS(DataRegularSeason20242025!$AA$3:$AA$1315,DataRegularSeason20242025!$B$3:$B$1315, "&lt;=" &amp; FW$1, DataRegularSeason20242025!$D$3:$D$1315, $A5)+SUMIFS(DataRegularSeason20242025!$AB$3:$AB$1315,DataRegularSeason20242025!$B$3:$B$1315, "&lt;=" &amp; FW$1, DataRegularSeason20242025!$E$3:$E$1315, $A5)</f>
        <v>60</v>
      </c>
      <c r="FX5">
        <f>SUMIFS(DataRegularSeason20242025!$AA$3:$AA$1315,DataRegularSeason20242025!$B$3:$B$1315, "&lt;=" &amp; FX$1, DataRegularSeason20242025!$D$3:$D$1315, $A5)+SUMIFS(DataRegularSeason20242025!$AB$3:$AB$1315,DataRegularSeason20242025!$B$3:$B$1315, "&lt;=" &amp; FX$1, DataRegularSeason20242025!$E$3:$E$1315, $A5)</f>
        <v>60</v>
      </c>
      <c r="FY5">
        <f>SUMIFS(DataRegularSeason20242025!$AA$3:$AA$1315,DataRegularSeason20242025!$B$3:$B$1315, "&lt;=" &amp; FY$1, DataRegularSeason20242025!$D$3:$D$1315, $A5)+SUMIFS(DataRegularSeason20242025!$AB$3:$AB$1315,DataRegularSeason20242025!$B$3:$B$1315, "&lt;=" &amp; FY$1, DataRegularSeason20242025!$E$3:$E$1315, $A5)</f>
        <v>60</v>
      </c>
      <c r="FZ5">
        <f>SUMIFS(DataRegularSeason20242025!$AA$3:$AA$1315,DataRegularSeason20242025!$B$3:$B$1315, "&lt;=" &amp; FZ$1, DataRegularSeason20242025!$D$3:$D$1315, $A5)+SUMIFS(DataRegularSeason20242025!$AB$3:$AB$1315,DataRegularSeason20242025!$B$3:$B$1315, "&lt;=" &amp; FZ$1, DataRegularSeason20242025!$E$3:$E$1315, $A5)</f>
        <v>60</v>
      </c>
      <c r="GA5">
        <f>SUMIFS(DataRegularSeason20242025!$AA$3:$AA$1315,DataRegularSeason20242025!$B$3:$B$1315, "&lt;=" &amp; GA$1, DataRegularSeason20242025!$D$3:$D$1315, $A5)+SUMIFS(DataRegularSeason20242025!$AB$3:$AB$1315,DataRegularSeason20242025!$B$3:$B$1315, "&lt;=" &amp; GA$1, DataRegularSeason20242025!$E$3:$E$1315, $A5)</f>
        <v>60</v>
      </c>
      <c r="GB5">
        <f>SUMIFS(DataRegularSeason20242025!$AA$3:$AA$1315,DataRegularSeason20242025!$B$3:$B$1315, "&lt;=" &amp; GB$1, DataRegularSeason20242025!$D$3:$D$1315, $A5)+SUMIFS(DataRegularSeason20242025!$AB$3:$AB$1315,DataRegularSeason20242025!$B$3:$B$1315, "&lt;=" &amp; GB$1, DataRegularSeason20242025!$E$3:$E$1315, $A5)</f>
        <v>60</v>
      </c>
      <c r="GC5">
        <f>SUMIFS(DataRegularSeason20242025!$AA$3:$AA$1315,DataRegularSeason20242025!$B$3:$B$1315, "&lt;=" &amp; GC$1, DataRegularSeason20242025!$D$3:$D$1315, $A5)+SUMIFS(DataRegularSeason20242025!$AB$3:$AB$1315,DataRegularSeason20242025!$B$3:$B$1315, "&lt;=" &amp; GC$1, DataRegularSeason20242025!$E$3:$E$1315, $A5)</f>
        <v>60</v>
      </c>
      <c r="GD5">
        <f>SUMIFS(DataRegularSeason20242025!$AA$3:$AA$1315,DataRegularSeason20242025!$B$3:$B$1315, "&lt;=" &amp; GD$1, DataRegularSeason20242025!$D$3:$D$1315, $A5)+SUMIFS(DataRegularSeason20242025!$AB$3:$AB$1315,DataRegularSeason20242025!$B$3:$B$1315, "&lt;=" &amp; GD$1, DataRegularSeason20242025!$E$3:$E$1315, $A5)</f>
        <v>60</v>
      </c>
      <c r="GE5">
        <f>SUMIFS(DataRegularSeason20242025!$AA$3:$AA$1315,DataRegularSeason20242025!$B$3:$B$1315, "&lt;=" &amp; GE$1, DataRegularSeason20242025!$D$3:$D$1315, $A5)+SUMIFS(DataRegularSeason20242025!$AB$3:$AB$1315,DataRegularSeason20242025!$B$3:$B$1315, "&lt;=" &amp; GE$1, DataRegularSeason20242025!$E$3:$E$1315, $A5)</f>
        <v>60</v>
      </c>
      <c r="GF5">
        <f>SUMIFS(DataRegularSeason20242025!$AA$3:$AA$1315,DataRegularSeason20242025!$B$3:$B$1315, "&lt;=" &amp; GF$1, DataRegularSeason20242025!$D$3:$D$1315, $A5)+SUMIFS(DataRegularSeason20242025!$AB$3:$AB$1315,DataRegularSeason20242025!$B$3:$B$1315, "&lt;=" &amp; GF$1, DataRegularSeason20242025!$E$3:$E$1315, $A5)</f>
        <v>60</v>
      </c>
      <c r="GG5">
        <f>SUMIFS(DataRegularSeason20242025!$AA$3:$AA$1315,DataRegularSeason20242025!$B$3:$B$1315, "&lt;=" &amp; GG$1, DataRegularSeason20242025!$D$3:$D$1315, $A5)+SUMIFS(DataRegularSeason20242025!$AB$3:$AB$1315,DataRegularSeason20242025!$B$3:$B$1315, "&lt;=" &amp; GG$1, DataRegularSeason20242025!$E$3:$E$1315, $A5)</f>
        <v>60</v>
      </c>
      <c r="GH5">
        <f>SUMIFS(DataRegularSeason20242025!$AA$3:$AA$1315,DataRegularSeason20242025!$B$3:$B$1315, "&lt;=" &amp; GH$1, DataRegularSeason20242025!$D$3:$D$1315, $A5)+SUMIFS(DataRegularSeason20242025!$AB$3:$AB$1315,DataRegularSeason20242025!$B$3:$B$1315, "&lt;=" &amp; GH$1, DataRegularSeason20242025!$E$3:$E$1315, $A5)</f>
        <v>60</v>
      </c>
      <c r="GI5">
        <f>SUMIFS(DataRegularSeason20242025!$AA$3:$AA$1315,DataRegularSeason20242025!$B$3:$B$1315, "&lt;=" &amp; GI$1, DataRegularSeason20242025!$D$3:$D$1315, $A5)+SUMIFS(DataRegularSeason20242025!$AB$3:$AB$1315,DataRegularSeason20242025!$B$3:$B$1315, "&lt;=" &amp; GI$1, DataRegularSeason20242025!$E$3:$E$1315, $A5)</f>
        <v>60</v>
      </c>
      <c r="GJ5">
        <f>SUMIFS(DataRegularSeason20242025!$AA$3:$AA$1315,DataRegularSeason20242025!$B$3:$B$1315, "&lt;=" &amp; GJ$1, DataRegularSeason20242025!$D$3:$D$1315, $A5)+SUMIFS(DataRegularSeason20242025!$AB$3:$AB$1315,DataRegularSeason20242025!$B$3:$B$1315, "&lt;=" &amp; GJ$1, DataRegularSeason20242025!$E$3:$E$1315, $A5)</f>
        <v>60</v>
      </c>
      <c r="GK5">
        <f>SUMIFS(DataRegularSeason20242025!$AA$3:$AA$1315,DataRegularSeason20242025!$B$3:$B$1315, "&lt;=" &amp; GK$1, DataRegularSeason20242025!$D$3:$D$1315, $A5)+SUMIFS(DataRegularSeason20242025!$AB$3:$AB$1315,DataRegularSeason20242025!$B$3:$B$1315, "&lt;=" &amp; GK$1, DataRegularSeason20242025!$E$3:$E$1315, $A5)</f>
        <v>60</v>
      </c>
      <c r="GL5">
        <f>SUMIFS(DataRegularSeason20242025!$AA$3:$AA$1315,DataRegularSeason20242025!$B$3:$B$1315, "&lt;=" &amp; GL$1, DataRegularSeason20242025!$D$3:$D$1315, $A5)+SUMIFS(DataRegularSeason20242025!$AB$3:$AB$1315,DataRegularSeason20242025!$B$3:$B$1315, "&lt;=" &amp; GL$1, DataRegularSeason20242025!$E$3:$E$1315, $A5)</f>
        <v>60</v>
      </c>
      <c r="GM5">
        <f>SUMIFS(DataRegularSeason20242025!$AA$3:$AA$1315,DataRegularSeason20242025!$B$3:$B$1315, "&lt;=" &amp; GM$1, DataRegularSeason20242025!$D$3:$D$1315, $A5)+SUMIFS(DataRegularSeason20242025!$AB$3:$AB$1315,DataRegularSeason20242025!$B$3:$B$1315, "&lt;=" &amp; GM$1, DataRegularSeason20242025!$E$3:$E$1315, $A5)</f>
        <v>60</v>
      </c>
      <c r="GN5">
        <f>SUMIFS(DataRegularSeason20242025!$AA$3:$AA$1315,DataRegularSeason20242025!$B$3:$B$1315, "&lt;=" &amp; GN$1, DataRegularSeason20242025!$D$3:$D$1315, $A5)+SUMIFS(DataRegularSeason20242025!$AB$3:$AB$1315,DataRegularSeason20242025!$B$3:$B$1315, "&lt;=" &amp; GN$1, DataRegularSeason20242025!$E$3:$E$1315, $A5)</f>
        <v>60</v>
      </c>
      <c r="GO5">
        <f>SUMIFS(DataRegularSeason20242025!$AA$3:$AA$1315,DataRegularSeason20242025!$B$3:$B$1315, "&lt;=" &amp; GO$1, DataRegularSeason20242025!$D$3:$D$1315, $A5)+SUMIFS(DataRegularSeason20242025!$AB$3:$AB$1315,DataRegularSeason20242025!$B$3:$B$1315, "&lt;=" &amp; GO$1, DataRegularSeason20242025!$E$3:$E$1315, $A5)</f>
        <v>60</v>
      </c>
      <c r="GP5">
        <f>SUMIFS(DataRegularSeason20242025!$AA$3:$AA$1315,DataRegularSeason20242025!$B$3:$B$1315, "&lt;=" &amp; GP$1, DataRegularSeason20242025!$D$3:$D$1315, $A5)+SUMIFS(DataRegularSeason20242025!$AB$3:$AB$1315,DataRegularSeason20242025!$B$3:$B$1315, "&lt;=" &amp; GP$1, DataRegularSeason20242025!$E$3:$E$1315, $A5)</f>
        <v>60</v>
      </c>
      <c r="GQ5">
        <f>SUMIFS(DataRegularSeason20242025!$AA$3:$AA$1315,DataRegularSeason20242025!$B$3:$B$1315, "&lt;=" &amp; GQ$1, DataRegularSeason20242025!$D$3:$D$1315, $A5)+SUMIFS(DataRegularSeason20242025!$AB$3:$AB$1315,DataRegularSeason20242025!$B$3:$B$1315, "&lt;=" &amp; GQ$1, DataRegularSeason20242025!$E$3:$E$1315, $A5)</f>
        <v>60</v>
      </c>
      <c r="GR5">
        <f>SUMIFS(DataRegularSeason20242025!$AA$3:$AA$1315,DataRegularSeason20242025!$B$3:$B$1315, "&lt;=" &amp; GR$1, DataRegularSeason20242025!$D$3:$D$1315, $A5)+SUMIFS(DataRegularSeason20242025!$AB$3:$AB$1315,DataRegularSeason20242025!$B$3:$B$1315, "&lt;=" &amp; GR$1, DataRegularSeason20242025!$E$3:$E$1315, $A5)</f>
        <v>60</v>
      </c>
      <c r="GS5">
        <f>SUMIFS(DataRegularSeason20242025!$AA$3:$AA$1315,DataRegularSeason20242025!$B$3:$B$1315, "&lt;=" &amp; GS$1, DataRegularSeason20242025!$D$3:$D$1315, $A5)+SUMIFS(DataRegularSeason20242025!$AB$3:$AB$1315,DataRegularSeason20242025!$B$3:$B$1315, "&lt;=" &amp; GS$1, DataRegularSeason20242025!$E$3:$E$1315, $A5)</f>
        <v>60</v>
      </c>
      <c r="GT5">
        <f>SUMIFS(DataRegularSeason20242025!$AA$3:$AA$1315,DataRegularSeason20242025!$B$3:$B$1315, "&lt;=" &amp; GT$1, DataRegularSeason20242025!$D$3:$D$1315, $A5)+SUMIFS(DataRegularSeason20242025!$AB$3:$AB$1315,DataRegularSeason20242025!$B$3:$B$1315, "&lt;=" &amp; GT$1, DataRegularSeason20242025!$E$3:$E$1315, $A5)</f>
        <v>60</v>
      </c>
      <c r="GU5">
        <f>SUMIFS(DataRegularSeason20242025!$AA$3:$AA$1315,DataRegularSeason20242025!$B$3:$B$1315, "&lt;=" &amp; GU$1, DataRegularSeason20242025!$D$3:$D$1315, $A5)+SUMIFS(DataRegularSeason20242025!$AB$3:$AB$1315,DataRegularSeason20242025!$B$3:$B$1315, "&lt;=" &amp; GU$1, DataRegularSeason20242025!$E$3:$E$1315, $A5)</f>
        <v>60</v>
      </c>
    </row>
    <row r="6" spans="1:275" x14ac:dyDescent="0.25">
      <c r="A6" t="s">
        <v>16</v>
      </c>
      <c r="B6" t="s">
        <v>98</v>
      </c>
      <c r="C6"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4</v>
      </c>
      <c r="N6">
        <f>SUMIFS(DataRegularSeason20242025!$AA$3:$AA$1315,DataRegularSeason20242025!$B$3:$B$1315, "&lt;=" &amp; N$1, DataRegularSeason20242025!$D$3:$D$1315, $A6)+SUMIFS(DataRegularSeason20242025!$AB$3:$AB$1315,DataRegularSeason20242025!$B$3:$B$1315, "&lt;=" &amp; N$1, DataRegularSeason20242025!$E$3:$E$1315, $A6)</f>
        <v>4</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6</v>
      </c>
      <c r="R6">
        <f>SUMIFS(DataRegularSeason20242025!$AA$3:$AA$1315,DataRegularSeason20242025!$B$3:$B$1315, "&lt;=" &amp; R$1, DataRegularSeason20242025!$D$3:$D$1315, $A6)+SUMIFS(DataRegularSeason20242025!$AB$3:$AB$1315,DataRegularSeason20242025!$B$3:$B$1315, "&lt;=" &amp; R$1, DataRegularSeason20242025!$E$3:$E$1315, $A6)</f>
        <v>6</v>
      </c>
      <c r="S6">
        <f>SUMIFS(DataRegularSeason20242025!$AA$3:$AA$1315,DataRegularSeason20242025!$B$3:$B$1315, "&lt;=" &amp; S$1, DataRegularSeason20242025!$D$3:$D$1315, $A6)+SUMIFS(DataRegularSeason20242025!$AB$3:$AB$1315,DataRegularSeason20242025!$B$3:$B$1315, "&lt;=" &amp; S$1, DataRegularSeason20242025!$E$3:$E$1315, $A6)</f>
        <v>6</v>
      </c>
      <c r="T6">
        <f>SUMIFS(DataRegularSeason20242025!$AA$3:$AA$1315,DataRegularSeason20242025!$B$3:$B$1315, "&lt;=" &amp; T$1, DataRegularSeason20242025!$D$3:$D$1315, $A6)+SUMIFS(DataRegularSeason20242025!$AB$3:$AB$1315,DataRegularSeason20242025!$B$3:$B$1315, "&lt;=" &amp; T$1, DataRegularSeason20242025!$E$3:$E$1315, $A6)</f>
        <v>7</v>
      </c>
      <c r="U6">
        <f>SUMIFS(DataRegularSeason20242025!$AA$3:$AA$1315,DataRegularSeason20242025!$B$3:$B$1315, "&lt;=" &amp; U$1, DataRegularSeason20242025!$D$3:$D$1315, $A6)+SUMIFS(DataRegularSeason20242025!$AB$3:$AB$1315,DataRegularSeason20242025!$B$3:$B$1315, "&lt;=" &amp; U$1, DataRegularSeason20242025!$E$3:$E$1315, $A6)</f>
        <v>7</v>
      </c>
      <c r="V6">
        <f>SUMIFS(DataRegularSeason20242025!$AA$3:$AA$1315,DataRegularSeason20242025!$B$3:$B$1315, "&lt;=" &amp; V$1, DataRegularSeason20242025!$D$3:$D$1315, $A6)+SUMIFS(DataRegularSeason20242025!$AB$3:$AB$1315,DataRegularSeason20242025!$B$3:$B$1315, "&lt;=" &amp; V$1, DataRegularSeason20242025!$E$3:$E$1315, $A6)</f>
        <v>7</v>
      </c>
      <c r="W6">
        <f>SUMIFS(DataRegularSeason20242025!$AA$3:$AA$1315,DataRegularSeason20242025!$B$3:$B$1315, "&lt;=" &amp; W$1, DataRegularSeason20242025!$D$3:$D$1315, $A6)+SUMIFS(DataRegularSeason20242025!$AB$3:$AB$1315,DataRegularSeason20242025!$B$3:$B$1315, "&lt;=" &amp; W$1, DataRegularSeason20242025!$E$3:$E$1315, $A6)</f>
        <v>7</v>
      </c>
      <c r="X6">
        <f>SUMIFS(DataRegularSeason20242025!$AA$3:$AA$1315,DataRegularSeason20242025!$B$3:$B$1315, "&lt;=" &amp; X$1, DataRegularSeason20242025!$D$3:$D$1315, $A6)+SUMIFS(DataRegularSeason20242025!$AB$3:$AB$1315,DataRegularSeason20242025!$B$3:$B$1315, "&lt;=" &amp; X$1, DataRegularSeason20242025!$E$3:$E$1315, $A6)</f>
        <v>7</v>
      </c>
      <c r="Y6">
        <f>SUMIFS(DataRegularSeason20242025!$AA$3:$AA$1315,DataRegularSeason20242025!$B$3:$B$1315, "&lt;=" &amp; Y$1, DataRegularSeason20242025!$D$3:$D$1315, $A6)+SUMIFS(DataRegularSeason20242025!$AB$3:$AB$1315,DataRegularSeason20242025!$B$3:$B$1315, "&lt;=" &amp; Y$1, DataRegularSeason20242025!$E$3:$E$1315, $A6)</f>
        <v>7</v>
      </c>
      <c r="Z6">
        <f>SUMIFS(DataRegularSeason20242025!$AA$3:$AA$1315,DataRegularSeason20242025!$B$3:$B$1315, "&lt;=" &amp; Z$1, DataRegularSeason20242025!$D$3:$D$1315, $A6)+SUMIFS(DataRegularSeason20242025!$AB$3:$AB$1315,DataRegularSeason20242025!$B$3:$B$1315, "&lt;=" &amp; Z$1, DataRegularSeason20242025!$E$3:$E$1315, $A6)</f>
        <v>7</v>
      </c>
      <c r="AA6">
        <f>SUMIFS(DataRegularSeason20242025!$AA$3:$AA$1315,DataRegularSeason20242025!$B$3:$B$1315, "&lt;=" &amp; AA$1, DataRegularSeason20242025!$D$3:$D$1315, $A6)+SUMIFS(DataRegularSeason20242025!$AB$3:$AB$1315,DataRegularSeason20242025!$B$3:$B$1315, "&lt;=" &amp; AA$1, DataRegularSeason20242025!$E$3:$E$1315, $A6)</f>
        <v>9</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13</v>
      </c>
      <c r="AJ6">
        <f>SUMIFS(DataRegularSeason20242025!$AA$3:$AA$1315,DataRegularSeason20242025!$B$3:$B$1315, "&lt;=" &amp; AJ$1, DataRegularSeason20242025!$D$3:$D$1315, $A6)+SUMIFS(DataRegularSeason20242025!$AB$3:$AB$1315,DataRegularSeason20242025!$B$3:$B$1315, "&lt;=" &amp; AJ$1, DataRegularSeason20242025!$E$3:$E$1315, $A6)</f>
        <v>13</v>
      </c>
      <c r="AK6">
        <f>SUMIFS(DataRegularSeason20242025!$AA$3:$AA$1315,DataRegularSeason20242025!$B$3:$B$1315, "&lt;=" &amp; AK$1, DataRegularSeason20242025!$D$3:$D$1315, $A6)+SUMIFS(DataRegularSeason20242025!$AB$3:$AB$1315,DataRegularSeason20242025!$B$3:$B$1315, "&lt;=" &amp; AK$1, DataRegularSeason20242025!$E$3:$E$1315, $A6)</f>
        <v>13</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15</v>
      </c>
      <c r="AN6">
        <f>SUMIFS(DataRegularSeason20242025!$AA$3:$AA$1315,DataRegularSeason20242025!$B$3:$B$1315, "&lt;=" &amp; AN$1, DataRegularSeason20242025!$D$3:$D$1315, $A6)+SUMIFS(DataRegularSeason20242025!$AB$3:$AB$1315,DataRegularSeason20242025!$B$3:$B$1315, "&lt;=" &amp; AN$1, DataRegularSeason20242025!$E$3:$E$1315, $A6)</f>
        <v>15</v>
      </c>
      <c r="AO6">
        <f>SUMIFS(DataRegularSeason20242025!$AA$3:$AA$1315,DataRegularSeason20242025!$B$3:$B$1315, "&lt;=" &amp; AO$1, DataRegularSeason20242025!$D$3:$D$1315, $A6)+SUMIFS(DataRegularSeason20242025!$AB$3:$AB$1315,DataRegularSeason20242025!$B$3:$B$1315, "&lt;=" &amp; AO$1, DataRegularSeason20242025!$E$3:$E$1315, $A6)</f>
        <v>16</v>
      </c>
      <c r="AP6">
        <f>SUMIFS(DataRegularSeason20242025!$AA$3:$AA$1315,DataRegularSeason20242025!$B$3:$B$1315, "&lt;=" &amp; AP$1, DataRegularSeason20242025!$D$3:$D$1315, $A6)+SUMIFS(DataRegularSeason20242025!$AB$3:$AB$1315,DataRegularSeason20242025!$B$3:$B$1315, "&lt;=" &amp; AP$1, DataRegularSeason20242025!$E$3:$E$1315, $A6)</f>
        <v>16</v>
      </c>
      <c r="AQ6">
        <f>SUMIFS(DataRegularSeason20242025!$AA$3:$AA$1315,DataRegularSeason20242025!$B$3:$B$1315, "&lt;=" &amp; AQ$1, DataRegularSeason20242025!$D$3:$D$1315, $A6)+SUMIFS(DataRegularSeason20242025!$AB$3:$AB$1315,DataRegularSeason20242025!$B$3:$B$1315, "&lt;=" &amp; AQ$1, DataRegularSeason20242025!$E$3:$E$1315, $A6)</f>
        <v>16</v>
      </c>
      <c r="AR6">
        <f>SUMIFS(DataRegularSeason20242025!$AA$3:$AA$1315,DataRegularSeason20242025!$B$3:$B$1315, "&lt;=" &amp; AR$1, DataRegularSeason20242025!$D$3:$D$1315, $A6)+SUMIFS(DataRegularSeason20242025!$AB$3:$AB$1315,DataRegularSeason20242025!$B$3:$B$1315, "&lt;=" &amp; AR$1, DataRegularSeason20242025!$E$3:$E$1315, $A6)</f>
        <v>18</v>
      </c>
      <c r="AS6">
        <f>SUMIFS(DataRegularSeason20242025!$AA$3:$AA$1315,DataRegularSeason20242025!$B$3:$B$1315, "&lt;=" &amp; AS$1, DataRegularSeason20242025!$D$3:$D$1315, $A6)+SUMIFS(DataRegularSeason20242025!$AB$3:$AB$1315,DataRegularSeason20242025!$B$3:$B$1315, "&lt;=" &amp; AS$1, DataRegularSeason20242025!$E$3:$E$1315, $A6)</f>
        <v>18</v>
      </c>
      <c r="AT6">
        <f>SUMIFS(DataRegularSeason20242025!$AA$3:$AA$1315,DataRegularSeason20242025!$B$3:$B$1315, "&lt;=" &amp; AT$1, DataRegularSeason20242025!$D$3:$D$1315, $A6)+SUMIFS(DataRegularSeason20242025!$AB$3:$AB$1315,DataRegularSeason20242025!$B$3:$B$1315, "&lt;=" &amp; AT$1, DataRegularSeason20242025!$E$3:$E$1315, $A6)</f>
        <v>18</v>
      </c>
      <c r="AU6">
        <f>SUMIFS(DataRegularSeason20242025!$AA$3:$AA$1315,DataRegularSeason20242025!$B$3:$B$1315, "&lt;=" &amp; AU$1, DataRegularSeason20242025!$D$3:$D$1315, $A6)+SUMIFS(DataRegularSeason20242025!$AB$3:$AB$1315,DataRegularSeason20242025!$B$3:$B$1315, "&lt;=" &amp; AU$1, DataRegularSeason20242025!$E$3:$E$1315, $A6)</f>
        <v>18</v>
      </c>
      <c r="AV6">
        <f>SUMIFS(DataRegularSeason20242025!$AA$3:$AA$1315,DataRegularSeason20242025!$B$3:$B$1315, "&lt;=" &amp; AV$1, DataRegularSeason20242025!$D$3:$D$1315, $A6)+SUMIFS(DataRegularSeason20242025!$AB$3:$AB$1315,DataRegularSeason20242025!$B$3:$B$1315, "&lt;=" &amp; AV$1, DataRegularSeason20242025!$E$3:$E$1315, $A6)</f>
        <v>19</v>
      </c>
      <c r="AW6">
        <f>SUMIFS(DataRegularSeason20242025!$AA$3:$AA$1315,DataRegularSeason20242025!$B$3:$B$1315, "&lt;=" &amp; AW$1, DataRegularSeason20242025!$D$3:$D$1315, $A6)+SUMIFS(DataRegularSeason20242025!$AB$3:$AB$1315,DataRegularSeason20242025!$B$3:$B$1315, "&lt;=" &amp; AW$1, DataRegularSeason20242025!$E$3:$E$1315, $A6)</f>
        <v>19</v>
      </c>
      <c r="AX6">
        <f>SUMIFS(DataRegularSeason20242025!$AA$3:$AA$1315,DataRegularSeason20242025!$B$3:$B$1315, "&lt;=" &amp; AX$1, DataRegularSeason20242025!$D$3:$D$1315, $A6)+SUMIFS(DataRegularSeason20242025!$AB$3:$AB$1315,DataRegularSeason20242025!$B$3:$B$1315, "&lt;=" &amp; AX$1, DataRegularSeason20242025!$E$3:$E$1315, $A6)</f>
        <v>19</v>
      </c>
      <c r="AY6">
        <f>SUMIFS(DataRegularSeason20242025!$AA$3:$AA$1315,DataRegularSeason20242025!$B$3:$B$1315, "&lt;=" &amp; AY$1, DataRegularSeason20242025!$D$3:$D$1315, $A6)+SUMIFS(DataRegularSeason20242025!$AB$3:$AB$1315,DataRegularSeason20242025!$B$3:$B$1315, "&lt;=" &amp; AY$1, DataRegularSeason20242025!$E$3:$E$1315, $A6)</f>
        <v>19</v>
      </c>
      <c r="AZ6">
        <f>SUMIFS(DataRegularSeason20242025!$AA$3:$AA$1315,DataRegularSeason20242025!$B$3:$B$1315, "&lt;=" &amp; AZ$1, DataRegularSeason20242025!$D$3:$D$1315, $A6)+SUMIFS(DataRegularSeason20242025!$AB$3:$AB$1315,DataRegularSeason20242025!$B$3:$B$1315, "&lt;=" &amp; AZ$1, DataRegularSeason20242025!$E$3:$E$1315, $A6)</f>
        <v>19</v>
      </c>
      <c r="BA6">
        <f>SUMIFS(DataRegularSeason20242025!$AA$3:$AA$1315,DataRegularSeason20242025!$B$3:$B$1315, "&lt;=" &amp; BA$1, DataRegularSeason20242025!$D$3:$D$1315, $A6)+SUMIFS(DataRegularSeason20242025!$AB$3:$AB$1315,DataRegularSeason20242025!$B$3:$B$1315, "&lt;=" &amp; BA$1, DataRegularSeason20242025!$E$3:$E$1315, $A6)</f>
        <v>21</v>
      </c>
      <c r="BB6">
        <f>SUMIFS(DataRegularSeason20242025!$AA$3:$AA$1315,DataRegularSeason20242025!$B$3:$B$1315, "&lt;=" &amp; BB$1, DataRegularSeason20242025!$D$3:$D$1315, $A6)+SUMIFS(DataRegularSeason20242025!$AB$3:$AB$1315,DataRegularSeason20242025!$B$3:$B$1315, "&lt;=" &amp; BB$1, DataRegularSeason20242025!$E$3:$E$1315, $A6)</f>
        <v>21</v>
      </c>
      <c r="BC6">
        <f>SUMIFS(DataRegularSeason20242025!$AA$3:$AA$1315,DataRegularSeason20242025!$B$3:$B$1315, "&lt;=" &amp; BC$1, DataRegularSeason20242025!$D$3:$D$1315, $A6)+SUMIFS(DataRegularSeason20242025!$AB$3:$AB$1315,DataRegularSeason20242025!$B$3:$B$1315, "&lt;=" &amp; BC$1, DataRegularSeason20242025!$E$3:$E$1315, $A6)</f>
        <v>23</v>
      </c>
      <c r="BD6">
        <f>SUMIFS(DataRegularSeason20242025!$AA$3:$AA$1315,DataRegularSeason20242025!$B$3:$B$1315, "&lt;=" &amp; BD$1, DataRegularSeason20242025!$D$3:$D$1315, $A6)+SUMIFS(DataRegularSeason20242025!$AB$3:$AB$1315,DataRegularSeason20242025!$B$3:$B$1315, "&lt;=" &amp; BD$1, DataRegularSeason20242025!$E$3:$E$1315, $A6)</f>
        <v>23</v>
      </c>
      <c r="BE6">
        <f>SUMIFS(DataRegularSeason20242025!$AA$3:$AA$1315,DataRegularSeason20242025!$B$3:$B$1315, "&lt;=" &amp; BE$1, DataRegularSeason20242025!$D$3:$D$1315, $A6)+SUMIFS(DataRegularSeason20242025!$AB$3:$AB$1315,DataRegularSeason20242025!$B$3:$B$1315, "&lt;=" &amp; BE$1, DataRegularSeason20242025!$E$3:$E$1315, $A6)</f>
        <v>23</v>
      </c>
      <c r="BF6">
        <f>SUMIFS(DataRegularSeason20242025!$AA$3:$AA$1315,DataRegularSeason20242025!$B$3:$B$1315, "&lt;=" &amp; BF$1, DataRegularSeason20242025!$D$3:$D$1315, $A6)+SUMIFS(DataRegularSeason20242025!$AB$3:$AB$1315,DataRegularSeason20242025!$B$3:$B$1315, "&lt;=" &amp; BF$1, DataRegularSeason20242025!$E$3:$E$1315, $A6)</f>
        <v>23</v>
      </c>
      <c r="BG6">
        <f>SUMIFS(DataRegularSeason20242025!$AA$3:$AA$1315,DataRegularSeason20242025!$B$3:$B$1315, "&lt;=" &amp; BG$1, DataRegularSeason20242025!$D$3:$D$1315, $A6)+SUMIFS(DataRegularSeason20242025!$AB$3:$AB$1315,DataRegularSeason20242025!$B$3:$B$1315, "&lt;=" &amp; BG$1, DataRegularSeason20242025!$E$3:$E$1315, $A6)</f>
        <v>25</v>
      </c>
      <c r="BH6">
        <f>SUMIFS(DataRegularSeason20242025!$AA$3:$AA$1315,DataRegularSeason20242025!$B$3:$B$1315, "&lt;=" &amp; BH$1, DataRegularSeason20242025!$D$3:$D$1315, $A6)+SUMIFS(DataRegularSeason20242025!$AB$3:$AB$1315,DataRegularSeason20242025!$B$3:$B$1315, "&lt;=" &amp; BH$1, DataRegularSeason20242025!$E$3:$E$1315, $A6)</f>
        <v>25</v>
      </c>
      <c r="BI6">
        <f>SUMIFS(DataRegularSeason20242025!$AA$3:$AA$1315,DataRegularSeason20242025!$B$3:$B$1315, "&lt;=" &amp; BI$1, DataRegularSeason20242025!$D$3:$D$1315, $A6)+SUMIFS(DataRegularSeason20242025!$AB$3:$AB$1315,DataRegularSeason20242025!$B$3:$B$1315, "&lt;=" &amp; BI$1, DataRegularSeason20242025!$E$3:$E$1315, $A6)</f>
        <v>25</v>
      </c>
      <c r="BJ6">
        <f>SUMIFS(DataRegularSeason20242025!$AA$3:$AA$1315,DataRegularSeason20242025!$B$3:$B$1315, "&lt;=" &amp; BJ$1, DataRegularSeason20242025!$D$3:$D$1315, $A6)+SUMIFS(DataRegularSeason20242025!$AB$3:$AB$1315,DataRegularSeason20242025!$B$3:$B$1315, "&lt;=" &amp; BJ$1, DataRegularSeason20242025!$E$3:$E$1315, $A6)</f>
        <v>25</v>
      </c>
      <c r="BK6">
        <f>SUMIFS(DataRegularSeason20242025!$AA$3:$AA$1315,DataRegularSeason20242025!$B$3:$B$1315, "&lt;=" &amp; BK$1, DataRegularSeason20242025!$D$3:$D$1315, $A6)+SUMIFS(DataRegularSeason20242025!$AB$3:$AB$1315,DataRegularSeason20242025!$B$3:$B$1315, "&lt;=" &amp; BK$1, DataRegularSeason20242025!$E$3:$E$1315, $A6)</f>
        <v>27</v>
      </c>
      <c r="BL6">
        <f>SUMIFS(DataRegularSeason20242025!$AA$3:$AA$1315,DataRegularSeason20242025!$B$3:$B$1315, "&lt;=" &amp; BL$1, DataRegularSeason20242025!$D$3:$D$1315, $A6)+SUMIFS(DataRegularSeason20242025!$AB$3:$AB$1315,DataRegularSeason20242025!$B$3:$B$1315, "&lt;=" &amp; BL$1, DataRegularSeason20242025!$E$3:$E$1315, $A6)</f>
        <v>27</v>
      </c>
      <c r="BM6">
        <f>SUMIFS(DataRegularSeason20242025!$AA$3:$AA$1315,DataRegularSeason20242025!$B$3:$B$1315, "&lt;=" &amp; BM$1, DataRegularSeason20242025!$D$3:$D$1315, $A6)+SUMIFS(DataRegularSeason20242025!$AB$3:$AB$1315,DataRegularSeason20242025!$B$3:$B$1315, "&lt;=" &amp; BM$1, DataRegularSeason20242025!$E$3:$E$1315, $A6)</f>
        <v>29</v>
      </c>
      <c r="BN6">
        <f>SUMIFS(DataRegularSeason20242025!$AA$3:$AA$1315,DataRegularSeason20242025!$B$3:$B$1315, "&lt;=" &amp; BN$1, DataRegularSeason20242025!$D$3:$D$1315, $A6)+SUMIFS(DataRegularSeason20242025!$AB$3:$AB$1315,DataRegularSeason20242025!$B$3:$B$1315, "&lt;=" &amp; BN$1, DataRegularSeason20242025!$E$3:$E$1315, $A6)</f>
        <v>31</v>
      </c>
      <c r="BO6">
        <f>SUMIFS(DataRegularSeason20242025!$AA$3:$AA$1315,DataRegularSeason20242025!$B$3:$B$1315, "&lt;=" &amp; BO$1, DataRegularSeason20242025!$D$3:$D$1315, $A6)+SUMIFS(DataRegularSeason20242025!$AB$3:$AB$1315,DataRegularSeason20242025!$B$3:$B$1315, "&lt;=" &amp; BO$1, DataRegularSeason20242025!$E$3:$E$1315, $A6)</f>
        <v>31</v>
      </c>
      <c r="BP6">
        <f>SUMIFS(DataRegularSeason20242025!$AA$3:$AA$1315,DataRegularSeason20242025!$B$3:$B$1315, "&lt;=" &amp; BP$1, DataRegularSeason20242025!$D$3:$D$1315, $A6)+SUMIFS(DataRegularSeason20242025!$AB$3:$AB$1315,DataRegularSeason20242025!$B$3:$B$1315, "&lt;=" &amp; BP$1, DataRegularSeason20242025!$E$3:$E$1315, $A6)</f>
        <v>31</v>
      </c>
      <c r="BQ6">
        <f>SUMIFS(DataRegularSeason20242025!$AA$3:$AA$1315,DataRegularSeason20242025!$B$3:$B$1315, "&lt;=" &amp; BQ$1, DataRegularSeason20242025!$D$3:$D$1315, $A6)+SUMIFS(DataRegularSeason20242025!$AB$3:$AB$1315,DataRegularSeason20242025!$B$3:$B$1315, "&lt;=" &amp; BQ$1, DataRegularSeason20242025!$E$3:$E$1315, $A6)</f>
        <v>33</v>
      </c>
      <c r="BR6">
        <f>SUMIFS(DataRegularSeason20242025!$AA$3:$AA$1315,DataRegularSeason20242025!$B$3:$B$1315, "&lt;=" &amp; BR$1, DataRegularSeason20242025!$D$3:$D$1315, $A6)+SUMIFS(DataRegularSeason20242025!$AB$3:$AB$1315,DataRegularSeason20242025!$B$3:$B$1315, "&lt;=" &amp; BR$1, DataRegularSeason20242025!$E$3:$E$1315, $A6)</f>
        <v>33</v>
      </c>
      <c r="BS6">
        <f>SUMIFS(DataRegularSeason20242025!$AA$3:$AA$1315,DataRegularSeason20242025!$B$3:$B$1315, "&lt;=" &amp; BS$1, DataRegularSeason20242025!$D$3:$D$1315, $A6)+SUMIFS(DataRegularSeason20242025!$AB$3:$AB$1315,DataRegularSeason20242025!$B$3:$B$1315, "&lt;=" &amp; BS$1, DataRegularSeason20242025!$E$3:$E$1315, $A6)</f>
        <v>33</v>
      </c>
      <c r="BT6">
        <f>SUMIFS(DataRegularSeason20242025!$AA$3:$AA$1315,DataRegularSeason20242025!$B$3:$B$1315, "&lt;=" &amp; BT$1, DataRegularSeason20242025!$D$3:$D$1315, $A6)+SUMIFS(DataRegularSeason20242025!$AB$3:$AB$1315,DataRegularSeason20242025!$B$3:$B$1315, "&lt;=" &amp; BT$1, DataRegularSeason20242025!$E$3:$E$1315, $A6)</f>
        <v>33</v>
      </c>
      <c r="BU6">
        <f>SUMIFS(DataRegularSeason20242025!$AA$3:$AA$1315,DataRegularSeason20242025!$B$3:$B$1315, "&lt;=" &amp; BU$1, DataRegularSeason20242025!$D$3:$D$1315, $A6)+SUMIFS(DataRegularSeason20242025!$AB$3:$AB$1315,DataRegularSeason20242025!$B$3:$B$1315, "&lt;=" &amp; BU$1, DataRegularSeason20242025!$E$3:$E$1315, $A6)</f>
        <v>33</v>
      </c>
      <c r="BV6">
        <f>SUMIFS(DataRegularSeason20242025!$AA$3:$AA$1315,DataRegularSeason20242025!$B$3:$B$1315, "&lt;=" &amp; BV$1, DataRegularSeason20242025!$D$3:$D$1315, $A6)+SUMIFS(DataRegularSeason20242025!$AB$3:$AB$1315,DataRegularSeason20242025!$B$3:$B$1315, "&lt;=" &amp; BV$1, DataRegularSeason20242025!$E$3:$E$1315, $A6)</f>
        <v>33</v>
      </c>
      <c r="BW6">
        <f>SUMIFS(DataRegularSeason20242025!$AA$3:$AA$1315,DataRegularSeason20242025!$B$3:$B$1315, "&lt;=" &amp; BW$1, DataRegularSeason20242025!$D$3:$D$1315, $A6)+SUMIFS(DataRegularSeason20242025!$AB$3:$AB$1315,DataRegularSeason20242025!$B$3:$B$1315, "&lt;=" &amp; BW$1, DataRegularSeason20242025!$E$3:$E$1315, $A6)</f>
        <v>33</v>
      </c>
      <c r="BX6">
        <f>SUMIFS(DataRegularSeason20242025!$AA$3:$AA$1315,DataRegularSeason20242025!$B$3:$B$1315, "&lt;=" &amp; BX$1, DataRegularSeason20242025!$D$3:$D$1315, $A6)+SUMIFS(DataRegularSeason20242025!$AB$3:$AB$1315,DataRegularSeason20242025!$B$3:$B$1315, "&lt;=" &amp; BX$1, DataRegularSeason20242025!$E$3:$E$1315, $A6)</f>
        <v>35</v>
      </c>
      <c r="BY6">
        <f>SUMIFS(DataRegularSeason20242025!$AA$3:$AA$1315,DataRegularSeason20242025!$B$3:$B$1315, "&lt;=" &amp; BY$1, DataRegularSeason20242025!$D$3:$D$1315, $A6)+SUMIFS(DataRegularSeason20242025!$AB$3:$AB$1315,DataRegularSeason20242025!$B$3:$B$1315, "&lt;=" &amp; BY$1, DataRegularSeason20242025!$E$3:$E$1315, $A6)</f>
        <v>35</v>
      </c>
      <c r="BZ6">
        <f>SUMIFS(DataRegularSeason20242025!$AA$3:$AA$1315,DataRegularSeason20242025!$B$3:$B$1315, "&lt;=" &amp; BZ$1, DataRegularSeason20242025!$D$3:$D$1315, $A6)+SUMIFS(DataRegularSeason20242025!$AB$3:$AB$1315,DataRegularSeason20242025!$B$3:$B$1315, "&lt;=" &amp; BZ$1, DataRegularSeason20242025!$E$3:$E$1315, $A6)</f>
        <v>35</v>
      </c>
      <c r="CA6">
        <f>SUMIFS(DataRegularSeason20242025!$AA$3:$AA$1315,DataRegularSeason20242025!$B$3:$B$1315, "&lt;=" &amp; CA$1, DataRegularSeason20242025!$D$3:$D$1315, $A6)+SUMIFS(DataRegularSeason20242025!$AB$3:$AB$1315,DataRegularSeason20242025!$B$3:$B$1315, "&lt;=" &amp; CA$1, DataRegularSeason20242025!$E$3:$E$1315, $A6)</f>
        <v>37</v>
      </c>
      <c r="CB6">
        <f>SUMIFS(DataRegularSeason20242025!$AA$3:$AA$1315,DataRegularSeason20242025!$B$3:$B$1315, "&lt;=" &amp; CB$1, DataRegularSeason20242025!$D$3:$D$1315, $A6)+SUMIFS(DataRegularSeason20242025!$AB$3:$AB$1315,DataRegularSeason20242025!$B$3:$B$1315, "&lt;=" &amp; CB$1, DataRegularSeason20242025!$E$3:$E$1315, $A6)</f>
        <v>37</v>
      </c>
      <c r="CC6">
        <f>SUMIFS(DataRegularSeason20242025!$AA$3:$AA$1315,DataRegularSeason20242025!$B$3:$B$1315, "&lt;=" &amp; CC$1, DataRegularSeason20242025!$D$3:$D$1315, $A6)+SUMIFS(DataRegularSeason20242025!$AB$3:$AB$1315,DataRegularSeason20242025!$B$3:$B$1315, "&lt;=" &amp; CC$1, DataRegularSeason20242025!$E$3:$E$1315, $A6)</f>
        <v>38</v>
      </c>
      <c r="CD6">
        <f>SUMIFS(DataRegularSeason20242025!$AA$3:$AA$1315,DataRegularSeason20242025!$B$3:$B$1315, "&lt;=" &amp; CD$1, DataRegularSeason20242025!$D$3:$D$1315, $A6)+SUMIFS(DataRegularSeason20242025!$AB$3:$AB$1315,DataRegularSeason20242025!$B$3:$B$1315, "&lt;=" &amp; CD$1, DataRegularSeason20242025!$E$3:$E$1315, $A6)</f>
        <v>38</v>
      </c>
      <c r="CE6">
        <f>SUMIFS(DataRegularSeason20242025!$AA$3:$AA$1315,DataRegularSeason20242025!$B$3:$B$1315, "&lt;=" &amp; CE$1, DataRegularSeason20242025!$D$3:$D$1315, $A6)+SUMIFS(DataRegularSeason20242025!$AB$3:$AB$1315,DataRegularSeason20242025!$B$3:$B$1315, "&lt;=" &amp; CE$1, DataRegularSeason20242025!$E$3:$E$1315, $A6)</f>
        <v>40</v>
      </c>
      <c r="CF6">
        <f>SUMIFS(DataRegularSeason20242025!$AA$3:$AA$1315,DataRegularSeason20242025!$B$3:$B$1315, "&lt;=" &amp; CF$1, DataRegularSeason20242025!$D$3:$D$1315, $A6)+SUMIFS(DataRegularSeason20242025!$AB$3:$AB$1315,DataRegularSeason20242025!$B$3:$B$1315, "&lt;=" &amp; CF$1, DataRegularSeason20242025!$E$3:$E$1315, $A6)</f>
        <v>40</v>
      </c>
      <c r="CG6">
        <f>SUMIFS(DataRegularSeason20242025!$AA$3:$AA$1315,DataRegularSeason20242025!$B$3:$B$1315, "&lt;=" &amp; CG$1, DataRegularSeason20242025!$D$3:$D$1315, $A6)+SUMIFS(DataRegularSeason20242025!$AB$3:$AB$1315,DataRegularSeason20242025!$B$3:$B$1315, "&lt;=" &amp; CG$1, DataRegularSeason20242025!$E$3:$E$1315, $A6)</f>
        <v>42</v>
      </c>
      <c r="CH6">
        <f>SUMIFS(DataRegularSeason20242025!$AA$3:$AA$1315,DataRegularSeason20242025!$B$3:$B$1315, "&lt;=" &amp; CH$1, DataRegularSeason20242025!$D$3:$D$1315, $A6)+SUMIFS(DataRegularSeason20242025!$AB$3:$AB$1315,DataRegularSeason20242025!$B$3:$B$1315, "&lt;=" &amp; CH$1, DataRegularSeason20242025!$E$3:$E$1315, $A6)</f>
        <v>42</v>
      </c>
      <c r="CI6">
        <f>SUMIFS(DataRegularSeason20242025!$AA$3:$AA$1315,DataRegularSeason20242025!$B$3:$B$1315, "&lt;=" &amp; CI$1, DataRegularSeason20242025!$D$3:$D$1315, $A6)+SUMIFS(DataRegularSeason20242025!$AB$3:$AB$1315,DataRegularSeason20242025!$B$3:$B$1315, "&lt;=" &amp; CI$1, DataRegularSeason20242025!$E$3:$E$1315, $A6)</f>
        <v>42</v>
      </c>
      <c r="CJ6">
        <f>SUMIFS(DataRegularSeason20242025!$AA$3:$AA$1315,DataRegularSeason20242025!$B$3:$B$1315, "&lt;=" &amp; CJ$1, DataRegularSeason20242025!$D$3:$D$1315, $A6)+SUMIFS(DataRegularSeason20242025!$AB$3:$AB$1315,DataRegularSeason20242025!$B$3:$B$1315, "&lt;=" &amp; CJ$1, DataRegularSeason20242025!$E$3:$E$1315, $A6)</f>
        <v>42</v>
      </c>
      <c r="CK6">
        <f>SUMIFS(DataRegularSeason20242025!$AA$3:$AA$1315,DataRegularSeason20242025!$B$3:$B$1315, "&lt;=" &amp; CK$1, DataRegularSeason20242025!$D$3:$D$1315, $A6)+SUMIFS(DataRegularSeason20242025!$AB$3:$AB$1315,DataRegularSeason20242025!$B$3:$B$1315, "&lt;=" &amp; CK$1, DataRegularSeason20242025!$E$3:$E$1315, $A6)</f>
        <v>42</v>
      </c>
      <c r="CL6">
        <f>SUMIFS(DataRegularSeason20242025!$AA$3:$AA$1315,DataRegularSeason20242025!$B$3:$B$1315, "&lt;=" &amp; CL$1, DataRegularSeason20242025!$D$3:$D$1315, $A6)+SUMIFS(DataRegularSeason20242025!$AB$3:$AB$1315,DataRegularSeason20242025!$B$3:$B$1315, "&lt;=" &amp; CL$1, DataRegularSeason20242025!$E$3:$E$1315, $A6)</f>
        <v>44</v>
      </c>
      <c r="CM6">
        <f>SUMIFS(DataRegularSeason20242025!$AA$3:$AA$1315,DataRegularSeason20242025!$B$3:$B$1315, "&lt;=" &amp; CM$1, DataRegularSeason20242025!$D$3:$D$1315, $A6)+SUMIFS(DataRegularSeason20242025!$AB$3:$AB$1315,DataRegularSeason20242025!$B$3:$B$1315, "&lt;=" &amp; CM$1, DataRegularSeason20242025!$E$3:$E$1315, $A6)</f>
        <v>44</v>
      </c>
      <c r="CN6">
        <f>SUMIFS(DataRegularSeason20242025!$AA$3:$AA$1315,DataRegularSeason20242025!$B$3:$B$1315, "&lt;=" &amp; CN$1, DataRegularSeason20242025!$D$3:$D$1315, $A6)+SUMIFS(DataRegularSeason20242025!$AB$3:$AB$1315,DataRegularSeason20242025!$B$3:$B$1315, "&lt;=" &amp; CN$1, DataRegularSeason20242025!$E$3:$E$1315, $A6)</f>
        <v>44</v>
      </c>
      <c r="CO6">
        <f>SUMIFS(DataRegularSeason20242025!$AA$3:$AA$1315,DataRegularSeason20242025!$B$3:$B$1315, "&lt;=" &amp; CO$1, DataRegularSeason20242025!$D$3:$D$1315, $A6)+SUMIFS(DataRegularSeason20242025!$AB$3:$AB$1315,DataRegularSeason20242025!$B$3:$B$1315, "&lt;=" &amp; CO$1, DataRegularSeason20242025!$E$3:$E$1315, $A6)</f>
        <v>44</v>
      </c>
      <c r="CP6">
        <f>SUMIFS(DataRegularSeason20242025!$AA$3:$AA$1315,DataRegularSeason20242025!$B$3:$B$1315, "&lt;=" &amp; CP$1, DataRegularSeason20242025!$D$3:$D$1315, $A6)+SUMIFS(DataRegularSeason20242025!$AB$3:$AB$1315,DataRegularSeason20242025!$B$3:$B$1315, "&lt;=" &amp; CP$1, DataRegularSeason20242025!$E$3:$E$1315, $A6)</f>
        <v>44</v>
      </c>
      <c r="CQ6">
        <f>SUMIFS(DataRegularSeason20242025!$AA$3:$AA$1315,DataRegularSeason20242025!$B$3:$B$1315, "&lt;=" &amp; CQ$1, DataRegularSeason20242025!$D$3:$D$1315, $A6)+SUMIFS(DataRegularSeason20242025!$AB$3:$AB$1315,DataRegularSeason20242025!$B$3:$B$1315, "&lt;=" &amp; CQ$1, DataRegularSeason20242025!$E$3:$E$1315, $A6)</f>
        <v>44</v>
      </c>
      <c r="CR6">
        <f>SUMIFS(DataRegularSeason20242025!$AA$3:$AA$1315,DataRegularSeason20242025!$B$3:$B$1315, "&lt;=" &amp; CR$1, DataRegularSeason20242025!$D$3:$D$1315, $A6)+SUMIFS(DataRegularSeason20242025!$AB$3:$AB$1315,DataRegularSeason20242025!$B$3:$B$1315, "&lt;=" &amp; CR$1, DataRegularSeason20242025!$E$3:$E$1315, $A6)</f>
        <v>44</v>
      </c>
      <c r="CS6">
        <f>SUMIFS(DataRegularSeason20242025!$AA$3:$AA$1315,DataRegularSeason20242025!$B$3:$B$1315, "&lt;=" &amp; CS$1, DataRegularSeason20242025!$D$3:$D$1315, $A6)+SUMIFS(DataRegularSeason20242025!$AB$3:$AB$1315,DataRegularSeason20242025!$B$3:$B$1315, "&lt;=" &amp; CS$1, DataRegularSeason20242025!$E$3:$E$1315, $A6)</f>
        <v>44</v>
      </c>
      <c r="CT6">
        <f>SUMIFS(DataRegularSeason20242025!$AA$3:$AA$1315,DataRegularSeason20242025!$B$3:$B$1315, "&lt;=" &amp; CT$1, DataRegularSeason20242025!$D$3:$D$1315, $A6)+SUMIFS(DataRegularSeason20242025!$AB$3:$AB$1315,DataRegularSeason20242025!$B$3:$B$1315, "&lt;=" &amp; CT$1, DataRegularSeason20242025!$E$3:$E$1315, $A6)</f>
        <v>45</v>
      </c>
      <c r="CU6">
        <f>SUMIFS(DataRegularSeason20242025!$AA$3:$AA$1315,DataRegularSeason20242025!$B$3:$B$1315, "&lt;=" &amp; CU$1, DataRegularSeason20242025!$D$3:$D$1315, $A6)+SUMIFS(DataRegularSeason20242025!$AB$3:$AB$1315,DataRegularSeason20242025!$B$3:$B$1315, "&lt;=" &amp; CU$1, DataRegularSeason20242025!$E$3:$E$1315, $A6)</f>
        <v>45</v>
      </c>
      <c r="CV6">
        <f>SUMIFS(DataRegularSeason20242025!$AA$3:$AA$1315,DataRegularSeason20242025!$B$3:$B$1315, "&lt;=" &amp; CV$1, DataRegularSeason20242025!$D$3:$D$1315, $A6)+SUMIFS(DataRegularSeason20242025!$AB$3:$AB$1315,DataRegularSeason20242025!$B$3:$B$1315, "&lt;=" &amp; CV$1, DataRegularSeason20242025!$E$3:$E$1315, $A6)</f>
        <v>45</v>
      </c>
      <c r="CW6">
        <f>SUMIFS(DataRegularSeason20242025!$AA$3:$AA$1315,DataRegularSeason20242025!$B$3:$B$1315, "&lt;=" &amp; CW$1, DataRegularSeason20242025!$D$3:$D$1315, $A6)+SUMIFS(DataRegularSeason20242025!$AB$3:$AB$1315,DataRegularSeason20242025!$B$3:$B$1315, "&lt;=" &amp; CW$1, DataRegularSeason20242025!$E$3:$E$1315, $A6)</f>
        <v>45</v>
      </c>
      <c r="CX6">
        <f>SUMIFS(DataRegularSeason20242025!$AA$3:$AA$1315,DataRegularSeason20242025!$B$3:$B$1315, "&lt;=" &amp; CX$1, DataRegularSeason20242025!$D$3:$D$1315, $A6)+SUMIFS(DataRegularSeason20242025!$AB$3:$AB$1315,DataRegularSeason20242025!$B$3:$B$1315, "&lt;=" &amp; CX$1, DataRegularSeason20242025!$E$3:$E$1315, $A6)</f>
        <v>45</v>
      </c>
      <c r="CY6">
        <f>SUMIFS(DataRegularSeason20242025!$AA$3:$AA$1315,DataRegularSeason20242025!$B$3:$B$1315, "&lt;=" &amp; CY$1, DataRegularSeason20242025!$D$3:$D$1315, $A6)+SUMIFS(DataRegularSeason20242025!$AB$3:$AB$1315,DataRegularSeason20242025!$B$3:$B$1315, "&lt;=" &amp; CY$1, DataRegularSeason20242025!$E$3:$E$1315, $A6)</f>
        <v>45</v>
      </c>
      <c r="CZ6">
        <f>SUMIFS(DataRegularSeason20242025!$AA$3:$AA$1315,DataRegularSeason20242025!$B$3:$B$1315, "&lt;=" &amp; CZ$1, DataRegularSeason20242025!$D$3:$D$1315, $A6)+SUMIFS(DataRegularSeason20242025!$AB$3:$AB$1315,DataRegularSeason20242025!$B$3:$B$1315, "&lt;=" &amp; CZ$1, DataRegularSeason20242025!$E$3:$E$1315, $A6)</f>
        <v>47</v>
      </c>
      <c r="DA6">
        <f>SUMIFS(DataRegularSeason20242025!$AA$3:$AA$1315,DataRegularSeason20242025!$B$3:$B$1315, "&lt;=" &amp; DA$1, DataRegularSeason20242025!$D$3:$D$1315, $A6)+SUMIFS(DataRegularSeason20242025!$AB$3:$AB$1315,DataRegularSeason20242025!$B$3:$B$1315, "&lt;=" &amp; DA$1, DataRegularSeason20242025!$E$3:$E$1315, $A6)</f>
        <v>47</v>
      </c>
      <c r="DB6">
        <f>SUMIFS(DataRegularSeason20242025!$AA$3:$AA$1315,DataRegularSeason20242025!$B$3:$B$1315, "&lt;=" &amp; DB$1, DataRegularSeason20242025!$D$3:$D$1315, $A6)+SUMIFS(DataRegularSeason20242025!$AB$3:$AB$1315,DataRegularSeason20242025!$B$3:$B$1315, "&lt;=" &amp; DB$1, DataRegularSeason20242025!$E$3:$E$1315, $A6)</f>
        <v>47</v>
      </c>
      <c r="DC6">
        <f>SUMIFS(DataRegularSeason20242025!$AA$3:$AA$1315,DataRegularSeason20242025!$B$3:$B$1315, "&lt;=" &amp; DC$1, DataRegularSeason20242025!$D$3:$D$1315, $A6)+SUMIFS(DataRegularSeason20242025!$AB$3:$AB$1315,DataRegularSeason20242025!$B$3:$B$1315, "&lt;=" &amp; DC$1, DataRegularSeason20242025!$E$3:$E$1315, $A6)</f>
        <v>49</v>
      </c>
      <c r="DD6">
        <f>SUMIFS(DataRegularSeason20242025!$AA$3:$AA$1315,DataRegularSeason20242025!$B$3:$B$1315, "&lt;=" &amp; DD$1, DataRegularSeason20242025!$D$3:$D$1315, $A6)+SUMIFS(DataRegularSeason20242025!$AB$3:$AB$1315,DataRegularSeason20242025!$B$3:$B$1315, "&lt;=" &amp; DD$1, DataRegularSeason20242025!$E$3:$E$1315, $A6)</f>
        <v>49</v>
      </c>
      <c r="DE6">
        <f>SUMIFS(DataRegularSeason20242025!$AA$3:$AA$1315,DataRegularSeason20242025!$B$3:$B$1315, "&lt;=" &amp; DE$1, DataRegularSeason20242025!$D$3:$D$1315, $A6)+SUMIFS(DataRegularSeason20242025!$AB$3:$AB$1315,DataRegularSeason20242025!$B$3:$B$1315, "&lt;=" &amp; DE$1, DataRegularSeason20242025!$E$3:$E$1315, $A6)</f>
        <v>49</v>
      </c>
      <c r="DF6">
        <f>SUMIFS(DataRegularSeason20242025!$AA$3:$AA$1315,DataRegularSeason20242025!$B$3:$B$1315, "&lt;=" &amp; DF$1, DataRegularSeason20242025!$D$3:$D$1315, $A6)+SUMIFS(DataRegularSeason20242025!$AB$3:$AB$1315,DataRegularSeason20242025!$B$3:$B$1315, "&lt;=" &amp; DF$1, DataRegularSeason20242025!$E$3:$E$1315, $A6)</f>
        <v>49</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50</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54</v>
      </c>
      <c r="DM6">
        <f>SUMIFS(DataRegularSeason20242025!$AA$3:$AA$1315,DataRegularSeason20242025!$B$3:$B$1315, "&lt;=" &amp; DM$1, DataRegularSeason20242025!$D$3:$D$1315, $A6)+SUMIFS(DataRegularSeason20242025!$AB$3:$AB$1315,DataRegularSeason20242025!$B$3:$B$1315, "&lt;=" &amp; DM$1, DataRegularSeason20242025!$E$3:$E$1315, $A6)</f>
        <v>54</v>
      </c>
      <c r="DN6">
        <f>SUMIFS(DataRegularSeason20242025!$AA$3:$AA$1315,DataRegularSeason20242025!$B$3:$B$1315, "&lt;=" &amp; DN$1, DataRegularSeason20242025!$D$3:$D$1315, $A6)+SUMIFS(DataRegularSeason20242025!$AB$3:$AB$1315,DataRegularSeason20242025!$B$3:$B$1315, "&lt;=" &amp; DN$1, DataRegularSeason20242025!$E$3:$E$1315, $A6)</f>
        <v>56</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56</v>
      </c>
      <c r="DT6">
        <f>SUMIFS(DataRegularSeason20242025!$AA$3:$AA$1315,DataRegularSeason20242025!$B$3:$B$1315, "&lt;=" &amp; DT$1, DataRegularSeason20242025!$D$3:$D$1315, $A6)+SUMIFS(DataRegularSeason20242025!$AB$3:$AB$1315,DataRegularSeason20242025!$B$3:$B$1315, "&lt;=" &amp; DT$1, DataRegularSeason20242025!$E$3:$E$1315, $A6)</f>
        <v>56</v>
      </c>
      <c r="DU6">
        <f>SUMIFS(DataRegularSeason20242025!$AA$3:$AA$1315,DataRegularSeason20242025!$B$3:$B$1315, "&lt;=" &amp; DU$1, DataRegularSeason20242025!$D$3:$D$1315, $A6)+SUMIFS(DataRegularSeason20242025!$AB$3:$AB$1315,DataRegularSeason20242025!$B$3:$B$1315, "&lt;=" &amp; DU$1, DataRegularSeason20242025!$E$3:$E$1315, $A6)</f>
        <v>58</v>
      </c>
      <c r="DV6">
        <f>SUMIFS(DataRegularSeason20242025!$AA$3:$AA$1315,DataRegularSeason20242025!$B$3:$B$1315, "&lt;=" &amp; DV$1, DataRegularSeason20242025!$D$3:$D$1315, $A6)+SUMIFS(DataRegularSeason20242025!$AB$3:$AB$1315,DataRegularSeason20242025!$B$3:$B$1315, "&lt;=" &amp; DV$1, DataRegularSeason20242025!$E$3:$E$1315, $A6)</f>
        <v>58</v>
      </c>
      <c r="DW6">
        <f>SUMIFS(DataRegularSeason20242025!$AA$3:$AA$1315,DataRegularSeason20242025!$B$3:$B$1315, "&lt;=" &amp; DW$1, DataRegularSeason20242025!$D$3:$D$1315, $A6)+SUMIFS(DataRegularSeason20242025!$AB$3:$AB$1315,DataRegularSeason20242025!$B$3:$B$1315, "&lt;=" &amp; DW$1, DataRegularSeason20242025!$E$3:$E$1315, $A6)</f>
        <v>58</v>
      </c>
      <c r="DX6">
        <f>SUMIFS(DataRegularSeason20242025!$AA$3:$AA$1315,DataRegularSeason20242025!$B$3:$B$1315, "&lt;=" &amp; DX$1, DataRegularSeason20242025!$D$3:$D$1315, $A6)+SUMIFS(DataRegularSeason20242025!$AB$3:$AB$1315,DataRegularSeason20242025!$B$3:$B$1315, "&lt;=" &amp; DX$1, DataRegularSeason20242025!$E$3:$E$1315, $A6)</f>
        <v>60</v>
      </c>
      <c r="DY6">
        <f>SUMIFS(DataRegularSeason20242025!$AA$3:$AA$1315,DataRegularSeason20242025!$B$3:$B$1315, "&lt;=" &amp; DY$1, DataRegularSeason20242025!$D$3:$D$1315, $A6)+SUMIFS(DataRegularSeason20242025!$AB$3:$AB$1315,DataRegularSeason20242025!$B$3:$B$1315, "&lt;=" &amp; DY$1, DataRegularSeason20242025!$E$3:$E$1315, $A6)</f>
        <v>60</v>
      </c>
      <c r="DZ6">
        <f>SUMIFS(DataRegularSeason20242025!$AA$3:$AA$1315,DataRegularSeason20242025!$B$3:$B$1315, "&lt;=" &amp; DZ$1, DataRegularSeason20242025!$D$3:$D$1315, $A6)+SUMIFS(DataRegularSeason20242025!$AB$3:$AB$1315,DataRegularSeason20242025!$B$3:$B$1315, "&lt;=" &amp; DZ$1, DataRegularSeason20242025!$E$3:$E$1315, $A6)</f>
        <v>60</v>
      </c>
      <c r="EA6">
        <f>SUMIFS(DataRegularSeason20242025!$AA$3:$AA$1315,DataRegularSeason20242025!$B$3:$B$1315, "&lt;=" &amp; EA$1, DataRegularSeason20242025!$D$3:$D$1315, $A6)+SUMIFS(DataRegularSeason20242025!$AB$3:$AB$1315,DataRegularSeason20242025!$B$3:$B$1315, "&lt;=" &amp; EA$1, DataRegularSeason20242025!$E$3:$E$1315, $A6)</f>
        <v>60</v>
      </c>
      <c r="EB6">
        <f>SUMIFS(DataRegularSeason20242025!$AA$3:$AA$1315,DataRegularSeason20242025!$B$3:$B$1315, "&lt;=" &amp; EB$1, DataRegularSeason20242025!$D$3:$D$1315, $A6)+SUMIFS(DataRegularSeason20242025!$AB$3:$AB$1315,DataRegularSeason20242025!$B$3:$B$1315, "&lt;=" &amp; EB$1, DataRegularSeason20242025!$E$3:$E$1315, $A6)</f>
        <v>60</v>
      </c>
      <c r="EC6">
        <f>SUMIFS(DataRegularSeason20242025!$AA$3:$AA$1315,DataRegularSeason20242025!$B$3:$B$1315, "&lt;=" &amp; EC$1, DataRegularSeason20242025!$D$3:$D$1315, $A6)+SUMIFS(DataRegularSeason20242025!$AB$3:$AB$1315,DataRegularSeason20242025!$B$3:$B$1315, "&lt;=" &amp; EC$1, DataRegularSeason20242025!$E$3:$E$1315, $A6)</f>
        <v>60</v>
      </c>
      <c r="ED6">
        <f>SUMIFS(DataRegularSeason20242025!$AA$3:$AA$1315,DataRegularSeason20242025!$B$3:$B$1315, "&lt;=" &amp; ED$1, DataRegularSeason20242025!$D$3:$D$1315, $A6)+SUMIFS(DataRegularSeason20242025!$AB$3:$AB$1315,DataRegularSeason20242025!$B$3:$B$1315, "&lt;=" &amp; ED$1, DataRegularSeason20242025!$E$3:$E$1315, $A6)</f>
        <v>60</v>
      </c>
      <c r="EE6">
        <f>SUMIFS(DataRegularSeason20242025!$AA$3:$AA$1315,DataRegularSeason20242025!$B$3:$B$1315, "&lt;=" &amp; EE$1, DataRegularSeason20242025!$D$3:$D$1315, $A6)+SUMIFS(DataRegularSeason20242025!$AB$3:$AB$1315,DataRegularSeason20242025!$B$3:$B$1315, "&lt;=" &amp; EE$1, DataRegularSeason20242025!$E$3:$E$1315, $A6)</f>
        <v>60</v>
      </c>
      <c r="EF6">
        <f>SUMIFS(DataRegularSeason20242025!$AA$3:$AA$1315,DataRegularSeason20242025!$B$3:$B$1315, "&lt;=" &amp; EF$1, DataRegularSeason20242025!$D$3:$D$1315, $A6)+SUMIFS(DataRegularSeason20242025!$AB$3:$AB$1315,DataRegularSeason20242025!$B$3:$B$1315, "&lt;=" &amp; EF$1, DataRegularSeason20242025!$E$3:$E$1315, $A6)</f>
        <v>60</v>
      </c>
      <c r="EG6">
        <f>SUMIFS(DataRegularSeason20242025!$AA$3:$AA$1315,DataRegularSeason20242025!$B$3:$B$1315, "&lt;=" &amp; EG$1, DataRegularSeason20242025!$D$3:$D$1315, $A6)+SUMIFS(DataRegularSeason20242025!$AB$3:$AB$1315,DataRegularSeason20242025!$B$3:$B$1315, "&lt;=" &amp; EG$1, DataRegularSeason20242025!$E$3:$E$1315, $A6)</f>
        <v>60</v>
      </c>
      <c r="EH6">
        <f>SUMIFS(DataRegularSeason20242025!$AA$3:$AA$1315,DataRegularSeason20242025!$B$3:$B$1315, "&lt;=" &amp; EH$1, DataRegularSeason20242025!$D$3:$D$1315, $A6)+SUMIFS(DataRegularSeason20242025!$AB$3:$AB$1315,DataRegularSeason20242025!$B$3:$B$1315, "&lt;=" &amp; EH$1, DataRegularSeason20242025!$E$3:$E$1315, $A6)</f>
        <v>60</v>
      </c>
      <c r="EI6">
        <f>SUMIFS(DataRegularSeason20242025!$AA$3:$AA$1315,DataRegularSeason20242025!$B$3:$B$1315, "&lt;=" &amp; EI$1, DataRegularSeason20242025!$D$3:$D$1315, $A6)+SUMIFS(DataRegularSeason20242025!$AB$3:$AB$1315,DataRegularSeason20242025!$B$3:$B$1315, "&lt;=" &amp; EI$1, DataRegularSeason20242025!$E$3:$E$1315, $A6)</f>
        <v>60</v>
      </c>
      <c r="EJ6">
        <f>SUMIFS(DataRegularSeason20242025!$AA$3:$AA$1315,DataRegularSeason20242025!$B$3:$B$1315, "&lt;=" &amp; EJ$1, DataRegularSeason20242025!$D$3:$D$1315, $A6)+SUMIFS(DataRegularSeason20242025!$AB$3:$AB$1315,DataRegularSeason20242025!$B$3:$B$1315, "&lt;=" &amp; EJ$1, DataRegularSeason20242025!$E$3:$E$1315, $A6)</f>
        <v>60</v>
      </c>
      <c r="EK6">
        <f>SUMIFS(DataRegularSeason20242025!$AA$3:$AA$1315,DataRegularSeason20242025!$B$3:$B$1315, "&lt;=" &amp; EK$1, DataRegularSeason20242025!$D$3:$D$1315, $A6)+SUMIFS(DataRegularSeason20242025!$AB$3:$AB$1315,DataRegularSeason20242025!$B$3:$B$1315, "&lt;=" &amp; EK$1, DataRegularSeason20242025!$E$3:$E$1315, $A6)</f>
        <v>60</v>
      </c>
      <c r="EL6">
        <f>SUMIFS(DataRegularSeason20242025!$AA$3:$AA$1315,DataRegularSeason20242025!$B$3:$B$1315, "&lt;=" &amp; EL$1, DataRegularSeason20242025!$D$3:$D$1315, $A6)+SUMIFS(DataRegularSeason20242025!$AB$3:$AB$1315,DataRegularSeason20242025!$B$3:$B$1315, "&lt;=" &amp; EL$1, DataRegularSeason20242025!$E$3:$E$1315, $A6)</f>
        <v>60</v>
      </c>
      <c r="EM6">
        <f>SUMIFS(DataRegularSeason20242025!$AA$3:$AA$1315,DataRegularSeason20242025!$B$3:$B$1315, "&lt;=" &amp; EM$1, DataRegularSeason20242025!$D$3:$D$1315, $A6)+SUMIFS(DataRegularSeason20242025!$AB$3:$AB$1315,DataRegularSeason20242025!$B$3:$B$1315, "&lt;=" &amp; EM$1, DataRegularSeason20242025!$E$3:$E$1315, $A6)</f>
        <v>60</v>
      </c>
      <c r="EN6">
        <f>SUMIFS(DataRegularSeason20242025!$AA$3:$AA$1315,DataRegularSeason20242025!$B$3:$B$1315, "&lt;=" &amp; EN$1, DataRegularSeason20242025!$D$3:$D$1315, $A6)+SUMIFS(DataRegularSeason20242025!$AB$3:$AB$1315,DataRegularSeason20242025!$B$3:$B$1315, "&lt;=" &amp; EN$1, DataRegularSeason20242025!$E$3:$E$1315, $A6)</f>
        <v>60</v>
      </c>
      <c r="EO6">
        <f>SUMIFS(DataRegularSeason20242025!$AA$3:$AA$1315,DataRegularSeason20242025!$B$3:$B$1315, "&lt;=" &amp; EO$1, DataRegularSeason20242025!$D$3:$D$1315, $A6)+SUMIFS(DataRegularSeason20242025!$AB$3:$AB$1315,DataRegularSeason20242025!$B$3:$B$1315, "&lt;=" &amp; EO$1, DataRegularSeason20242025!$E$3:$E$1315, $A6)</f>
        <v>60</v>
      </c>
      <c r="EP6">
        <f>SUMIFS(DataRegularSeason20242025!$AA$3:$AA$1315,DataRegularSeason20242025!$B$3:$B$1315, "&lt;=" &amp; EP$1, DataRegularSeason20242025!$D$3:$D$1315, $A6)+SUMIFS(DataRegularSeason20242025!$AB$3:$AB$1315,DataRegularSeason20242025!$B$3:$B$1315, "&lt;=" &amp; EP$1, DataRegularSeason20242025!$E$3:$E$1315, $A6)</f>
        <v>60</v>
      </c>
      <c r="EQ6">
        <f>SUMIFS(DataRegularSeason20242025!$AA$3:$AA$1315,DataRegularSeason20242025!$B$3:$B$1315, "&lt;=" &amp; EQ$1, DataRegularSeason20242025!$D$3:$D$1315, $A6)+SUMIFS(DataRegularSeason20242025!$AB$3:$AB$1315,DataRegularSeason20242025!$B$3:$B$1315, "&lt;=" &amp; EQ$1, DataRegularSeason20242025!$E$3:$E$1315, $A6)</f>
        <v>60</v>
      </c>
      <c r="ER6">
        <f>SUMIFS(DataRegularSeason20242025!$AA$3:$AA$1315,DataRegularSeason20242025!$B$3:$B$1315, "&lt;=" &amp; ER$1, DataRegularSeason20242025!$D$3:$D$1315, $A6)+SUMIFS(DataRegularSeason20242025!$AB$3:$AB$1315,DataRegularSeason20242025!$B$3:$B$1315, "&lt;=" &amp; ER$1, DataRegularSeason20242025!$E$3:$E$1315, $A6)</f>
        <v>60</v>
      </c>
      <c r="ES6">
        <f>SUMIFS(DataRegularSeason20242025!$AA$3:$AA$1315,DataRegularSeason20242025!$B$3:$B$1315, "&lt;=" &amp; ES$1, DataRegularSeason20242025!$D$3:$D$1315, $A6)+SUMIFS(DataRegularSeason20242025!$AB$3:$AB$1315,DataRegularSeason20242025!$B$3:$B$1315, "&lt;=" &amp; ES$1, DataRegularSeason20242025!$E$3:$E$1315, $A6)</f>
        <v>60</v>
      </c>
      <c r="ET6">
        <f>SUMIFS(DataRegularSeason20242025!$AA$3:$AA$1315,DataRegularSeason20242025!$B$3:$B$1315, "&lt;=" &amp; ET$1, DataRegularSeason20242025!$D$3:$D$1315, $A6)+SUMIFS(DataRegularSeason20242025!$AB$3:$AB$1315,DataRegularSeason20242025!$B$3:$B$1315, "&lt;=" &amp; ET$1, DataRegularSeason20242025!$E$3:$E$1315, $A6)</f>
        <v>60</v>
      </c>
      <c r="EU6">
        <f>SUMIFS(DataRegularSeason20242025!$AA$3:$AA$1315,DataRegularSeason20242025!$B$3:$B$1315, "&lt;=" &amp; EU$1, DataRegularSeason20242025!$D$3:$D$1315, $A6)+SUMIFS(DataRegularSeason20242025!$AB$3:$AB$1315,DataRegularSeason20242025!$B$3:$B$1315, "&lt;=" &amp; EU$1, DataRegularSeason20242025!$E$3:$E$1315, $A6)</f>
        <v>60</v>
      </c>
      <c r="EV6">
        <f>SUMIFS(DataRegularSeason20242025!$AA$3:$AA$1315,DataRegularSeason20242025!$B$3:$B$1315, "&lt;=" &amp; EV$1, DataRegularSeason20242025!$D$3:$D$1315, $A6)+SUMIFS(DataRegularSeason20242025!$AB$3:$AB$1315,DataRegularSeason20242025!$B$3:$B$1315, "&lt;=" &amp; EV$1, DataRegularSeason20242025!$E$3:$E$1315, $A6)</f>
        <v>60</v>
      </c>
      <c r="EW6">
        <f>SUMIFS(DataRegularSeason20242025!$AA$3:$AA$1315,DataRegularSeason20242025!$B$3:$B$1315, "&lt;=" &amp; EW$1, DataRegularSeason20242025!$D$3:$D$1315, $A6)+SUMIFS(DataRegularSeason20242025!$AB$3:$AB$1315,DataRegularSeason20242025!$B$3:$B$1315, "&lt;=" &amp; EW$1, DataRegularSeason20242025!$E$3:$E$1315, $A6)</f>
        <v>60</v>
      </c>
      <c r="EX6">
        <f>SUMIFS(DataRegularSeason20242025!$AA$3:$AA$1315,DataRegularSeason20242025!$B$3:$B$1315, "&lt;=" &amp; EX$1, DataRegularSeason20242025!$D$3:$D$1315, $A6)+SUMIFS(DataRegularSeason20242025!$AB$3:$AB$1315,DataRegularSeason20242025!$B$3:$B$1315, "&lt;=" &amp; EX$1, DataRegularSeason20242025!$E$3:$E$1315, $A6)</f>
        <v>60</v>
      </c>
      <c r="EY6">
        <f>SUMIFS(DataRegularSeason20242025!$AA$3:$AA$1315,DataRegularSeason20242025!$B$3:$B$1315, "&lt;=" &amp; EY$1, DataRegularSeason20242025!$D$3:$D$1315, $A6)+SUMIFS(DataRegularSeason20242025!$AB$3:$AB$1315,DataRegularSeason20242025!$B$3:$B$1315, "&lt;=" &amp; EY$1, DataRegularSeason20242025!$E$3:$E$1315, $A6)</f>
        <v>60</v>
      </c>
      <c r="EZ6">
        <f>SUMIFS(DataRegularSeason20242025!$AA$3:$AA$1315,DataRegularSeason20242025!$B$3:$B$1315, "&lt;=" &amp; EZ$1, DataRegularSeason20242025!$D$3:$D$1315, $A6)+SUMIFS(DataRegularSeason20242025!$AB$3:$AB$1315,DataRegularSeason20242025!$B$3:$B$1315, "&lt;=" &amp; EZ$1, DataRegularSeason20242025!$E$3:$E$1315, $A6)</f>
        <v>60</v>
      </c>
      <c r="FA6">
        <f>SUMIFS(DataRegularSeason20242025!$AA$3:$AA$1315,DataRegularSeason20242025!$B$3:$B$1315, "&lt;=" &amp; FA$1, DataRegularSeason20242025!$D$3:$D$1315, $A6)+SUMIFS(DataRegularSeason20242025!$AB$3:$AB$1315,DataRegularSeason20242025!$B$3:$B$1315, "&lt;=" &amp; FA$1, DataRegularSeason20242025!$E$3:$E$1315, $A6)</f>
        <v>60</v>
      </c>
      <c r="FB6">
        <f>SUMIFS(DataRegularSeason20242025!$AA$3:$AA$1315,DataRegularSeason20242025!$B$3:$B$1315, "&lt;=" &amp; FB$1, DataRegularSeason20242025!$D$3:$D$1315, $A6)+SUMIFS(DataRegularSeason20242025!$AB$3:$AB$1315,DataRegularSeason20242025!$B$3:$B$1315, "&lt;=" &amp; FB$1, DataRegularSeason20242025!$E$3:$E$1315, $A6)</f>
        <v>60</v>
      </c>
      <c r="FC6">
        <f>SUMIFS(DataRegularSeason20242025!$AA$3:$AA$1315,DataRegularSeason20242025!$B$3:$B$1315, "&lt;=" &amp; FC$1, DataRegularSeason20242025!$D$3:$D$1315, $A6)+SUMIFS(DataRegularSeason20242025!$AB$3:$AB$1315,DataRegularSeason20242025!$B$3:$B$1315, "&lt;=" &amp; FC$1, DataRegularSeason20242025!$E$3:$E$1315, $A6)</f>
        <v>60</v>
      </c>
      <c r="FD6">
        <f>SUMIFS(DataRegularSeason20242025!$AA$3:$AA$1315,DataRegularSeason20242025!$B$3:$B$1315, "&lt;=" &amp; FD$1, DataRegularSeason20242025!$D$3:$D$1315, $A6)+SUMIFS(DataRegularSeason20242025!$AB$3:$AB$1315,DataRegularSeason20242025!$B$3:$B$1315, "&lt;=" &amp; FD$1, DataRegularSeason20242025!$E$3:$E$1315, $A6)</f>
        <v>60</v>
      </c>
      <c r="FE6">
        <f>SUMIFS(DataRegularSeason20242025!$AA$3:$AA$1315,DataRegularSeason20242025!$B$3:$B$1315, "&lt;=" &amp; FE$1, DataRegularSeason20242025!$D$3:$D$1315, $A6)+SUMIFS(DataRegularSeason20242025!$AB$3:$AB$1315,DataRegularSeason20242025!$B$3:$B$1315, "&lt;=" &amp; FE$1, DataRegularSeason20242025!$E$3:$E$1315, $A6)</f>
        <v>60</v>
      </c>
      <c r="FF6">
        <f>SUMIFS(DataRegularSeason20242025!$AA$3:$AA$1315,DataRegularSeason20242025!$B$3:$B$1315, "&lt;=" &amp; FF$1, DataRegularSeason20242025!$D$3:$D$1315, $A6)+SUMIFS(DataRegularSeason20242025!$AB$3:$AB$1315,DataRegularSeason20242025!$B$3:$B$1315, "&lt;=" &amp; FF$1, DataRegularSeason20242025!$E$3:$E$1315, $A6)</f>
        <v>60</v>
      </c>
      <c r="FG6">
        <f>SUMIFS(DataRegularSeason20242025!$AA$3:$AA$1315,DataRegularSeason20242025!$B$3:$B$1315, "&lt;=" &amp; FG$1, DataRegularSeason20242025!$D$3:$D$1315, $A6)+SUMIFS(DataRegularSeason20242025!$AB$3:$AB$1315,DataRegularSeason20242025!$B$3:$B$1315, "&lt;=" &amp; FG$1, DataRegularSeason20242025!$E$3:$E$1315, $A6)</f>
        <v>60</v>
      </c>
      <c r="FH6">
        <f>SUMIFS(DataRegularSeason20242025!$AA$3:$AA$1315,DataRegularSeason20242025!$B$3:$B$1315, "&lt;=" &amp; FH$1, DataRegularSeason20242025!$D$3:$D$1315, $A6)+SUMIFS(DataRegularSeason20242025!$AB$3:$AB$1315,DataRegularSeason20242025!$B$3:$B$1315, "&lt;=" &amp; FH$1, DataRegularSeason20242025!$E$3:$E$1315, $A6)</f>
        <v>60</v>
      </c>
      <c r="FI6">
        <f>SUMIFS(DataRegularSeason20242025!$AA$3:$AA$1315,DataRegularSeason20242025!$B$3:$B$1315, "&lt;=" &amp; FI$1, DataRegularSeason20242025!$D$3:$D$1315, $A6)+SUMIFS(DataRegularSeason20242025!$AB$3:$AB$1315,DataRegularSeason20242025!$B$3:$B$1315, "&lt;=" &amp; FI$1, DataRegularSeason20242025!$E$3:$E$1315, $A6)</f>
        <v>60</v>
      </c>
      <c r="FJ6">
        <f>SUMIFS(DataRegularSeason20242025!$AA$3:$AA$1315,DataRegularSeason20242025!$B$3:$B$1315, "&lt;=" &amp; FJ$1, DataRegularSeason20242025!$D$3:$D$1315, $A6)+SUMIFS(DataRegularSeason20242025!$AB$3:$AB$1315,DataRegularSeason20242025!$B$3:$B$1315, "&lt;=" &amp; FJ$1, DataRegularSeason20242025!$E$3:$E$1315, $A6)</f>
        <v>60</v>
      </c>
      <c r="FK6">
        <f>SUMIFS(DataRegularSeason20242025!$AA$3:$AA$1315,DataRegularSeason20242025!$B$3:$B$1315, "&lt;=" &amp; FK$1, DataRegularSeason20242025!$D$3:$D$1315, $A6)+SUMIFS(DataRegularSeason20242025!$AB$3:$AB$1315,DataRegularSeason20242025!$B$3:$B$1315, "&lt;=" &amp; FK$1, DataRegularSeason20242025!$E$3:$E$1315, $A6)</f>
        <v>60</v>
      </c>
      <c r="FL6">
        <f>SUMIFS(DataRegularSeason20242025!$AA$3:$AA$1315,DataRegularSeason20242025!$B$3:$B$1315, "&lt;=" &amp; FL$1, DataRegularSeason20242025!$D$3:$D$1315, $A6)+SUMIFS(DataRegularSeason20242025!$AB$3:$AB$1315,DataRegularSeason20242025!$B$3:$B$1315, "&lt;=" &amp; FL$1, DataRegularSeason20242025!$E$3:$E$1315, $A6)</f>
        <v>60</v>
      </c>
      <c r="FM6">
        <f>SUMIFS(DataRegularSeason20242025!$AA$3:$AA$1315,DataRegularSeason20242025!$B$3:$B$1315, "&lt;=" &amp; FM$1, DataRegularSeason20242025!$D$3:$D$1315, $A6)+SUMIFS(DataRegularSeason20242025!$AB$3:$AB$1315,DataRegularSeason20242025!$B$3:$B$1315, "&lt;=" &amp; FM$1, DataRegularSeason20242025!$E$3:$E$1315, $A6)</f>
        <v>60</v>
      </c>
      <c r="FN6">
        <f>SUMIFS(DataRegularSeason20242025!$AA$3:$AA$1315,DataRegularSeason20242025!$B$3:$B$1315, "&lt;=" &amp; FN$1, DataRegularSeason20242025!$D$3:$D$1315, $A6)+SUMIFS(DataRegularSeason20242025!$AB$3:$AB$1315,DataRegularSeason20242025!$B$3:$B$1315, "&lt;=" &amp; FN$1, DataRegularSeason20242025!$E$3:$E$1315, $A6)</f>
        <v>60</v>
      </c>
      <c r="FO6">
        <f>SUMIFS(DataRegularSeason20242025!$AA$3:$AA$1315,DataRegularSeason20242025!$B$3:$B$1315, "&lt;=" &amp; FO$1, DataRegularSeason20242025!$D$3:$D$1315, $A6)+SUMIFS(DataRegularSeason20242025!$AB$3:$AB$1315,DataRegularSeason20242025!$B$3:$B$1315, "&lt;=" &amp; FO$1, DataRegularSeason20242025!$E$3:$E$1315, $A6)</f>
        <v>60</v>
      </c>
      <c r="FP6">
        <f>SUMIFS(DataRegularSeason20242025!$AA$3:$AA$1315,DataRegularSeason20242025!$B$3:$B$1315, "&lt;=" &amp; FP$1, DataRegularSeason20242025!$D$3:$D$1315, $A6)+SUMIFS(DataRegularSeason20242025!$AB$3:$AB$1315,DataRegularSeason20242025!$B$3:$B$1315, "&lt;=" &amp; FP$1, DataRegularSeason20242025!$E$3:$E$1315, $A6)</f>
        <v>60</v>
      </c>
      <c r="FQ6">
        <f>SUMIFS(DataRegularSeason20242025!$AA$3:$AA$1315,DataRegularSeason20242025!$B$3:$B$1315, "&lt;=" &amp; FQ$1, DataRegularSeason20242025!$D$3:$D$1315, $A6)+SUMIFS(DataRegularSeason20242025!$AB$3:$AB$1315,DataRegularSeason20242025!$B$3:$B$1315, "&lt;=" &amp; FQ$1, DataRegularSeason20242025!$E$3:$E$1315, $A6)</f>
        <v>60</v>
      </c>
      <c r="FR6">
        <f>SUMIFS(DataRegularSeason20242025!$AA$3:$AA$1315,DataRegularSeason20242025!$B$3:$B$1315, "&lt;=" &amp; FR$1, DataRegularSeason20242025!$D$3:$D$1315, $A6)+SUMIFS(DataRegularSeason20242025!$AB$3:$AB$1315,DataRegularSeason20242025!$B$3:$B$1315, "&lt;=" &amp; FR$1, DataRegularSeason20242025!$E$3:$E$1315, $A6)</f>
        <v>60</v>
      </c>
      <c r="FS6">
        <f>SUMIFS(DataRegularSeason20242025!$AA$3:$AA$1315,DataRegularSeason20242025!$B$3:$B$1315, "&lt;=" &amp; FS$1, DataRegularSeason20242025!$D$3:$D$1315, $A6)+SUMIFS(DataRegularSeason20242025!$AB$3:$AB$1315,DataRegularSeason20242025!$B$3:$B$1315, "&lt;=" &amp; FS$1, DataRegularSeason20242025!$E$3:$E$1315, $A6)</f>
        <v>60</v>
      </c>
      <c r="FT6">
        <f>SUMIFS(DataRegularSeason20242025!$AA$3:$AA$1315,DataRegularSeason20242025!$B$3:$B$1315, "&lt;=" &amp; FT$1, DataRegularSeason20242025!$D$3:$D$1315, $A6)+SUMIFS(DataRegularSeason20242025!$AB$3:$AB$1315,DataRegularSeason20242025!$B$3:$B$1315, "&lt;=" &amp; FT$1, DataRegularSeason20242025!$E$3:$E$1315, $A6)</f>
        <v>60</v>
      </c>
      <c r="FU6">
        <f>SUMIFS(DataRegularSeason20242025!$AA$3:$AA$1315,DataRegularSeason20242025!$B$3:$B$1315, "&lt;=" &amp; FU$1, DataRegularSeason20242025!$D$3:$D$1315, $A6)+SUMIFS(DataRegularSeason20242025!$AB$3:$AB$1315,DataRegularSeason20242025!$B$3:$B$1315, "&lt;=" &amp; FU$1, DataRegularSeason20242025!$E$3:$E$1315, $A6)</f>
        <v>60</v>
      </c>
      <c r="FV6">
        <f>SUMIFS(DataRegularSeason20242025!$AA$3:$AA$1315,DataRegularSeason20242025!$B$3:$B$1315, "&lt;=" &amp; FV$1, DataRegularSeason20242025!$D$3:$D$1315, $A6)+SUMIFS(DataRegularSeason20242025!$AB$3:$AB$1315,DataRegularSeason20242025!$B$3:$B$1315, "&lt;=" &amp; FV$1, DataRegularSeason20242025!$E$3:$E$1315, $A6)</f>
        <v>60</v>
      </c>
      <c r="FW6">
        <f>SUMIFS(DataRegularSeason20242025!$AA$3:$AA$1315,DataRegularSeason20242025!$B$3:$B$1315, "&lt;=" &amp; FW$1, DataRegularSeason20242025!$D$3:$D$1315, $A6)+SUMIFS(DataRegularSeason20242025!$AB$3:$AB$1315,DataRegularSeason20242025!$B$3:$B$1315, "&lt;=" &amp; FW$1, DataRegularSeason20242025!$E$3:$E$1315, $A6)</f>
        <v>60</v>
      </c>
      <c r="FX6">
        <f>SUMIFS(DataRegularSeason20242025!$AA$3:$AA$1315,DataRegularSeason20242025!$B$3:$B$1315, "&lt;=" &amp; FX$1, DataRegularSeason20242025!$D$3:$D$1315, $A6)+SUMIFS(DataRegularSeason20242025!$AB$3:$AB$1315,DataRegularSeason20242025!$B$3:$B$1315, "&lt;=" &amp; FX$1, DataRegularSeason20242025!$E$3:$E$1315, $A6)</f>
        <v>60</v>
      </c>
      <c r="FY6">
        <f>SUMIFS(DataRegularSeason20242025!$AA$3:$AA$1315,DataRegularSeason20242025!$B$3:$B$1315, "&lt;=" &amp; FY$1, DataRegularSeason20242025!$D$3:$D$1315, $A6)+SUMIFS(DataRegularSeason20242025!$AB$3:$AB$1315,DataRegularSeason20242025!$B$3:$B$1315, "&lt;=" &amp; FY$1, DataRegularSeason20242025!$E$3:$E$1315, $A6)</f>
        <v>60</v>
      </c>
      <c r="FZ6">
        <f>SUMIFS(DataRegularSeason20242025!$AA$3:$AA$1315,DataRegularSeason20242025!$B$3:$B$1315, "&lt;=" &amp; FZ$1, DataRegularSeason20242025!$D$3:$D$1315, $A6)+SUMIFS(DataRegularSeason20242025!$AB$3:$AB$1315,DataRegularSeason20242025!$B$3:$B$1315, "&lt;=" &amp; FZ$1, DataRegularSeason20242025!$E$3:$E$1315, $A6)</f>
        <v>60</v>
      </c>
      <c r="GA6">
        <f>SUMIFS(DataRegularSeason20242025!$AA$3:$AA$1315,DataRegularSeason20242025!$B$3:$B$1315, "&lt;=" &amp; GA$1, DataRegularSeason20242025!$D$3:$D$1315, $A6)+SUMIFS(DataRegularSeason20242025!$AB$3:$AB$1315,DataRegularSeason20242025!$B$3:$B$1315, "&lt;=" &amp; GA$1, DataRegularSeason20242025!$E$3:$E$1315, $A6)</f>
        <v>60</v>
      </c>
      <c r="GB6">
        <f>SUMIFS(DataRegularSeason20242025!$AA$3:$AA$1315,DataRegularSeason20242025!$B$3:$B$1315, "&lt;=" &amp; GB$1, DataRegularSeason20242025!$D$3:$D$1315, $A6)+SUMIFS(DataRegularSeason20242025!$AB$3:$AB$1315,DataRegularSeason20242025!$B$3:$B$1315, "&lt;=" &amp; GB$1, DataRegularSeason20242025!$E$3:$E$1315, $A6)</f>
        <v>60</v>
      </c>
      <c r="GC6">
        <f>SUMIFS(DataRegularSeason20242025!$AA$3:$AA$1315,DataRegularSeason20242025!$B$3:$B$1315, "&lt;=" &amp; GC$1, DataRegularSeason20242025!$D$3:$D$1315, $A6)+SUMIFS(DataRegularSeason20242025!$AB$3:$AB$1315,DataRegularSeason20242025!$B$3:$B$1315, "&lt;=" &amp; GC$1, DataRegularSeason20242025!$E$3:$E$1315, $A6)</f>
        <v>60</v>
      </c>
      <c r="GD6">
        <f>SUMIFS(DataRegularSeason20242025!$AA$3:$AA$1315,DataRegularSeason20242025!$B$3:$B$1315, "&lt;=" &amp; GD$1, DataRegularSeason20242025!$D$3:$D$1315, $A6)+SUMIFS(DataRegularSeason20242025!$AB$3:$AB$1315,DataRegularSeason20242025!$B$3:$B$1315, "&lt;=" &amp; GD$1, DataRegularSeason20242025!$E$3:$E$1315, $A6)</f>
        <v>60</v>
      </c>
      <c r="GE6">
        <f>SUMIFS(DataRegularSeason20242025!$AA$3:$AA$1315,DataRegularSeason20242025!$B$3:$B$1315, "&lt;=" &amp; GE$1, DataRegularSeason20242025!$D$3:$D$1315, $A6)+SUMIFS(DataRegularSeason20242025!$AB$3:$AB$1315,DataRegularSeason20242025!$B$3:$B$1315, "&lt;=" &amp; GE$1, DataRegularSeason20242025!$E$3:$E$1315, $A6)</f>
        <v>60</v>
      </c>
      <c r="GF6">
        <f>SUMIFS(DataRegularSeason20242025!$AA$3:$AA$1315,DataRegularSeason20242025!$B$3:$B$1315, "&lt;=" &amp; GF$1, DataRegularSeason20242025!$D$3:$D$1315, $A6)+SUMIFS(DataRegularSeason20242025!$AB$3:$AB$1315,DataRegularSeason20242025!$B$3:$B$1315, "&lt;=" &amp; GF$1, DataRegularSeason20242025!$E$3:$E$1315, $A6)</f>
        <v>60</v>
      </c>
      <c r="GG6">
        <f>SUMIFS(DataRegularSeason20242025!$AA$3:$AA$1315,DataRegularSeason20242025!$B$3:$B$1315, "&lt;=" &amp; GG$1, DataRegularSeason20242025!$D$3:$D$1315, $A6)+SUMIFS(DataRegularSeason20242025!$AB$3:$AB$1315,DataRegularSeason20242025!$B$3:$B$1315, "&lt;=" &amp; GG$1, DataRegularSeason20242025!$E$3:$E$1315, $A6)</f>
        <v>60</v>
      </c>
      <c r="GH6">
        <f>SUMIFS(DataRegularSeason20242025!$AA$3:$AA$1315,DataRegularSeason20242025!$B$3:$B$1315, "&lt;=" &amp; GH$1, DataRegularSeason20242025!$D$3:$D$1315, $A6)+SUMIFS(DataRegularSeason20242025!$AB$3:$AB$1315,DataRegularSeason20242025!$B$3:$B$1315, "&lt;=" &amp; GH$1, DataRegularSeason20242025!$E$3:$E$1315, $A6)</f>
        <v>60</v>
      </c>
      <c r="GI6">
        <f>SUMIFS(DataRegularSeason20242025!$AA$3:$AA$1315,DataRegularSeason20242025!$B$3:$B$1315, "&lt;=" &amp; GI$1, DataRegularSeason20242025!$D$3:$D$1315, $A6)+SUMIFS(DataRegularSeason20242025!$AB$3:$AB$1315,DataRegularSeason20242025!$B$3:$B$1315, "&lt;=" &amp; GI$1, DataRegularSeason20242025!$E$3:$E$1315, $A6)</f>
        <v>60</v>
      </c>
      <c r="GJ6">
        <f>SUMIFS(DataRegularSeason20242025!$AA$3:$AA$1315,DataRegularSeason20242025!$B$3:$B$1315, "&lt;=" &amp; GJ$1, DataRegularSeason20242025!$D$3:$D$1315, $A6)+SUMIFS(DataRegularSeason20242025!$AB$3:$AB$1315,DataRegularSeason20242025!$B$3:$B$1315, "&lt;=" &amp; GJ$1, DataRegularSeason20242025!$E$3:$E$1315, $A6)</f>
        <v>60</v>
      </c>
      <c r="GK6">
        <f>SUMIFS(DataRegularSeason20242025!$AA$3:$AA$1315,DataRegularSeason20242025!$B$3:$B$1315, "&lt;=" &amp; GK$1, DataRegularSeason20242025!$D$3:$D$1315, $A6)+SUMIFS(DataRegularSeason20242025!$AB$3:$AB$1315,DataRegularSeason20242025!$B$3:$B$1315, "&lt;=" &amp; GK$1, DataRegularSeason20242025!$E$3:$E$1315, $A6)</f>
        <v>60</v>
      </c>
      <c r="GL6">
        <f>SUMIFS(DataRegularSeason20242025!$AA$3:$AA$1315,DataRegularSeason20242025!$B$3:$B$1315, "&lt;=" &amp; GL$1, DataRegularSeason20242025!$D$3:$D$1315, $A6)+SUMIFS(DataRegularSeason20242025!$AB$3:$AB$1315,DataRegularSeason20242025!$B$3:$B$1315, "&lt;=" &amp; GL$1, DataRegularSeason20242025!$E$3:$E$1315, $A6)</f>
        <v>60</v>
      </c>
      <c r="GM6">
        <f>SUMIFS(DataRegularSeason20242025!$AA$3:$AA$1315,DataRegularSeason20242025!$B$3:$B$1315, "&lt;=" &amp; GM$1, DataRegularSeason20242025!$D$3:$D$1315, $A6)+SUMIFS(DataRegularSeason20242025!$AB$3:$AB$1315,DataRegularSeason20242025!$B$3:$B$1315, "&lt;=" &amp; GM$1, DataRegularSeason20242025!$E$3:$E$1315, $A6)</f>
        <v>60</v>
      </c>
      <c r="GN6">
        <f>SUMIFS(DataRegularSeason20242025!$AA$3:$AA$1315,DataRegularSeason20242025!$B$3:$B$1315, "&lt;=" &amp; GN$1, DataRegularSeason20242025!$D$3:$D$1315, $A6)+SUMIFS(DataRegularSeason20242025!$AB$3:$AB$1315,DataRegularSeason20242025!$B$3:$B$1315, "&lt;=" &amp; GN$1, DataRegularSeason20242025!$E$3:$E$1315, $A6)</f>
        <v>60</v>
      </c>
      <c r="GO6">
        <f>SUMIFS(DataRegularSeason20242025!$AA$3:$AA$1315,DataRegularSeason20242025!$B$3:$B$1315, "&lt;=" &amp; GO$1, DataRegularSeason20242025!$D$3:$D$1315, $A6)+SUMIFS(DataRegularSeason20242025!$AB$3:$AB$1315,DataRegularSeason20242025!$B$3:$B$1315, "&lt;=" &amp; GO$1, DataRegularSeason20242025!$E$3:$E$1315, $A6)</f>
        <v>60</v>
      </c>
      <c r="GP6">
        <f>SUMIFS(DataRegularSeason20242025!$AA$3:$AA$1315,DataRegularSeason20242025!$B$3:$B$1315, "&lt;=" &amp; GP$1, DataRegularSeason20242025!$D$3:$D$1315, $A6)+SUMIFS(DataRegularSeason20242025!$AB$3:$AB$1315,DataRegularSeason20242025!$B$3:$B$1315, "&lt;=" &amp; GP$1, DataRegularSeason20242025!$E$3:$E$1315, $A6)</f>
        <v>60</v>
      </c>
      <c r="GQ6">
        <f>SUMIFS(DataRegularSeason20242025!$AA$3:$AA$1315,DataRegularSeason20242025!$B$3:$B$1315, "&lt;=" &amp; GQ$1, DataRegularSeason20242025!$D$3:$D$1315, $A6)+SUMIFS(DataRegularSeason20242025!$AB$3:$AB$1315,DataRegularSeason20242025!$B$3:$B$1315, "&lt;=" &amp; GQ$1, DataRegularSeason20242025!$E$3:$E$1315, $A6)</f>
        <v>60</v>
      </c>
      <c r="GR6">
        <f>SUMIFS(DataRegularSeason20242025!$AA$3:$AA$1315,DataRegularSeason20242025!$B$3:$B$1315, "&lt;=" &amp; GR$1, DataRegularSeason20242025!$D$3:$D$1315, $A6)+SUMIFS(DataRegularSeason20242025!$AB$3:$AB$1315,DataRegularSeason20242025!$B$3:$B$1315, "&lt;=" &amp; GR$1, DataRegularSeason20242025!$E$3:$E$1315, $A6)</f>
        <v>60</v>
      </c>
      <c r="GS6">
        <f>SUMIFS(DataRegularSeason20242025!$AA$3:$AA$1315,DataRegularSeason20242025!$B$3:$B$1315, "&lt;=" &amp; GS$1, DataRegularSeason20242025!$D$3:$D$1315, $A6)+SUMIFS(DataRegularSeason20242025!$AB$3:$AB$1315,DataRegularSeason20242025!$B$3:$B$1315, "&lt;=" &amp; GS$1, DataRegularSeason20242025!$E$3:$E$1315, $A6)</f>
        <v>60</v>
      </c>
      <c r="GT6">
        <f>SUMIFS(DataRegularSeason20242025!$AA$3:$AA$1315,DataRegularSeason20242025!$B$3:$B$1315, "&lt;=" &amp; GT$1, DataRegularSeason20242025!$D$3:$D$1315, $A6)+SUMIFS(DataRegularSeason20242025!$AB$3:$AB$1315,DataRegularSeason20242025!$B$3:$B$1315, "&lt;=" &amp; GT$1, DataRegularSeason20242025!$E$3:$E$1315, $A6)</f>
        <v>60</v>
      </c>
      <c r="GU6">
        <f>SUMIFS(DataRegularSeason20242025!$AA$3:$AA$1315,DataRegularSeason20242025!$B$3:$B$1315, "&lt;=" &amp; GU$1, DataRegularSeason20242025!$D$3:$D$1315, $A6)+SUMIFS(DataRegularSeason20242025!$AB$3:$AB$1315,DataRegularSeason20242025!$B$3:$B$1315, "&lt;=" &amp; GU$1, DataRegularSeason20242025!$E$3:$E$1315, $A6)</f>
        <v>60</v>
      </c>
    </row>
    <row r="7" spans="1:275" x14ac:dyDescent="0.25">
      <c r="A7" t="s">
        <v>31</v>
      </c>
      <c r="B7" t="s">
        <v>98</v>
      </c>
      <c r="C7"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0</v>
      </c>
      <c r="L7">
        <f>SUMIFS(DataRegularSeason20242025!$AA$3:$AA$1315,DataRegularSeason20242025!$B$3:$B$1315, "&lt;=" &amp; L$1, DataRegularSeason20242025!$D$3:$D$1315, $A7)+SUMIFS(DataRegularSeason20242025!$AB$3:$AB$1315,DataRegularSeason20242025!$B$3:$B$1315, "&lt;=" &amp; L$1, DataRegularSeason20242025!$E$3:$E$1315, $A7)</f>
        <v>0</v>
      </c>
      <c r="M7">
        <f>SUMIFS(DataRegularSeason20242025!$AA$3:$AA$1315,DataRegularSeason20242025!$B$3:$B$1315, "&lt;=" &amp; M$1, DataRegularSeason20242025!$D$3:$D$1315, $A7)+SUMIFS(DataRegularSeason20242025!$AB$3:$AB$1315,DataRegularSeason20242025!$B$3:$B$1315, "&lt;=" &amp; M$1, DataRegularSeason20242025!$E$3:$E$1315, $A7)</f>
        <v>2</v>
      </c>
      <c r="N7">
        <f>SUMIFS(DataRegularSeason20242025!$AA$3:$AA$1315,DataRegularSeason20242025!$B$3:$B$1315, "&lt;=" &amp; N$1, DataRegularSeason20242025!$D$3:$D$1315, $A7)+SUMIFS(DataRegularSeason20242025!$AB$3:$AB$1315,DataRegularSeason20242025!$B$3:$B$1315, "&lt;=" &amp; N$1, DataRegularSeason20242025!$E$3:$E$1315, $A7)</f>
        <v>2</v>
      </c>
      <c r="O7">
        <f>SUMIFS(DataRegularSeason20242025!$AA$3:$AA$1315,DataRegularSeason20242025!$B$3:$B$1315, "&lt;=" &amp; O$1, DataRegularSeason20242025!$D$3:$D$1315, $A7)+SUMIFS(DataRegularSeason20242025!$AB$3:$AB$1315,DataRegularSeason20242025!$B$3:$B$1315, "&lt;=" &amp; O$1, DataRegularSeason20242025!$E$3:$E$1315, $A7)</f>
        <v>2</v>
      </c>
      <c r="P7">
        <f>SUMIFS(DataRegularSeason20242025!$AA$3:$AA$1315,DataRegularSeason20242025!$B$3:$B$1315, "&lt;=" &amp; P$1, DataRegularSeason20242025!$D$3:$D$1315, $A7)+SUMIFS(DataRegularSeason20242025!$AB$3:$AB$1315,DataRegularSeason20242025!$B$3:$B$1315, "&lt;=" &amp; P$1, DataRegularSeason20242025!$E$3:$E$1315, $A7)</f>
        <v>2</v>
      </c>
      <c r="Q7">
        <f>SUMIFS(DataRegularSeason20242025!$AA$3:$AA$1315,DataRegularSeason20242025!$B$3:$B$1315, "&lt;=" &amp; Q$1, DataRegularSeason20242025!$D$3:$D$1315, $A7)+SUMIFS(DataRegularSeason20242025!$AB$3:$AB$1315,DataRegularSeason20242025!$B$3:$B$1315, "&lt;=" &amp; Q$1, DataRegularSeason20242025!$E$3:$E$1315, $A7)</f>
        <v>2</v>
      </c>
      <c r="R7">
        <f>SUMIFS(DataRegularSeason20242025!$AA$3:$AA$1315,DataRegularSeason20242025!$B$3:$B$1315, "&lt;=" &amp; R$1, DataRegularSeason20242025!$D$3:$D$1315, $A7)+SUMIFS(DataRegularSeason20242025!$AB$3:$AB$1315,DataRegularSeason20242025!$B$3:$B$1315, "&lt;=" &amp; R$1, DataRegularSeason20242025!$E$3:$E$1315, $A7)</f>
        <v>2</v>
      </c>
      <c r="S7">
        <f>SUMIFS(DataRegularSeason20242025!$AA$3:$AA$1315,DataRegularSeason20242025!$B$3:$B$1315, "&lt;=" &amp; S$1, DataRegularSeason20242025!$D$3:$D$1315, $A7)+SUMIFS(DataRegularSeason20242025!$AB$3:$AB$1315,DataRegularSeason20242025!$B$3:$B$1315, "&lt;=" &amp; S$1, DataRegularSeason20242025!$E$3:$E$1315, $A7)</f>
        <v>2</v>
      </c>
      <c r="T7">
        <f>SUMIFS(DataRegularSeason20242025!$AA$3:$AA$1315,DataRegularSeason20242025!$B$3:$B$1315, "&lt;=" &amp; T$1, DataRegularSeason20242025!$D$3:$D$1315, $A7)+SUMIFS(DataRegularSeason20242025!$AB$3:$AB$1315,DataRegularSeason20242025!$B$3:$B$1315, "&lt;=" &amp; T$1, DataRegularSeason20242025!$E$3:$E$1315, $A7)</f>
        <v>4</v>
      </c>
      <c r="U7">
        <f>SUMIFS(DataRegularSeason20242025!$AA$3:$AA$1315,DataRegularSeason20242025!$B$3:$B$1315, "&lt;=" &amp; U$1, DataRegularSeason20242025!$D$3:$D$1315, $A7)+SUMIFS(DataRegularSeason20242025!$AB$3:$AB$1315,DataRegularSeason20242025!$B$3:$B$1315, "&lt;=" &amp; U$1, DataRegularSeason20242025!$E$3:$E$1315, $A7)</f>
        <v>4</v>
      </c>
      <c r="V7">
        <f>SUMIFS(DataRegularSeason20242025!$AA$3:$AA$1315,DataRegularSeason20242025!$B$3:$B$1315, "&lt;=" &amp; V$1, DataRegularSeason20242025!$D$3:$D$1315, $A7)+SUMIFS(DataRegularSeason20242025!$AB$3:$AB$1315,DataRegularSeason20242025!$B$3:$B$1315, "&lt;=" &amp; V$1, DataRegularSeason20242025!$E$3:$E$1315, $A7)</f>
        <v>4</v>
      </c>
      <c r="W7">
        <f>SUMIFS(DataRegularSeason20242025!$AA$3:$AA$1315,DataRegularSeason20242025!$B$3:$B$1315, "&lt;=" &amp; W$1, DataRegularSeason20242025!$D$3:$D$1315, $A7)+SUMIFS(DataRegularSeason20242025!$AB$3:$AB$1315,DataRegularSeason20242025!$B$3:$B$1315, "&lt;=" &amp; W$1, DataRegularSeason20242025!$E$3:$E$1315, $A7)</f>
        <v>6</v>
      </c>
      <c r="X7">
        <f>SUMIFS(DataRegularSeason20242025!$AA$3:$AA$1315,DataRegularSeason20242025!$B$3:$B$1315, "&lt;=" &amp; X$1, DataRegularSeason20242025!$D$3:$D$1315, $A7)+SUMIFS(DataRegularSeason20242025!$AB$3:$AB$1315,DataRegularSeason20242025!$B$3:$B$1315, "&lt;=" &amp; X$1, DataRegularSeason20242025!$E$3:$E$1315, $A7)</f>
        <v>6</v>
      </c>
      <c r="Y7">
        <f>SUMIFS(DataRegularSeason20242025!$AA$3:$AA$1315,DataRegularSeason20242025!$B$3:$B$1315, "&lt;=" &amp; Y$1, DataRegularSeason20242025!$D$3:$D$1315, $A7)+SUMIFS(DataRegularSeason20242025!$AB$3:$AB$1315,DataRegularSeason20242025!$B$3:$B$1315, "&lt;=" &amp; Y$1, DataRegularSeason20242025!$E$3:$E$1315, $A7)</f>
        <v>8</v>
      </c>
      <c r="Z7">
        <f>SUMIFS(DataRegularSeason20242025!$AA$3:$AA$1315,DataRegularSeason20242025!$B$3:$B$1315, "&lt;=" &amp; Z$1, DataRegularSeason20242025!$D$3:$D$1315, $A7)+SUMIFS(DataRegularSeason20242025!$AB$3:$AB$1315,DataRegularSeason20242025!$B$3:$B$1315, "&lt;=" &amp; Z$1, DataRegularSeason20242025!$E$3:$E$1315, $A7)</f>
        <v>8</v>
      </c>
      <c r="AA7">
        <f>SUMIFS(DataRegularSeason20242025!$AA$3:$AA$1315,DataRegularSeason20242025!$B$3:$B$1315, "&lt;=" &amp; AA$1, DataRegularSeason20242025!$D$3:$D$1315, $A7)+SUMIFS(DataRegularSeason20242025!$AB$3:$AB$1315,DataRegularSeason20242025!$B$3:$B$1315, "&lt;=" &amp; AA$1, DataRegularSeason20242025!$E$3:$E$1315, $A7)</f>
        <v>8</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11</v>
      </c>
      <c r="AJ7">
        <f>SUMIFS(DataRegularSeason20242025!$AA$3:$AA$1315,DataRegularSeason20242025!$B$3:$B$1315, "&lt;=" &amp; AJ$1, DataRegularSeason20242025!$D$3:$D$1315, $A7)+SUMIFS(DataRegularSeason20242025!$AB$3:$AB$1315,DataRegularSeason20242025!$B$3:$B$1315, "&lt;=" &amp; AJ$1, DataRegularSeason20242025!$E$3:$E$1315, $A7)</f>
        <v>11</v>
      </c>
      <c r="AK7">
        <f>SUMIFS(DataRegularSeason20242025!$AA$3:$AA$1315,DataRegularSeason20242025!$B$3:$B$1315, "&lt;=" &amp; AK$1, DataRegularSeason20242025!$D$3:$D$1315, $A7)+SUMIFS(DataRegularSeason20242025!$AB$3:$AB$1315,DataRegularSeason20242025!$B$3:$B$1315, "&lt;=" &amp; AK$1, DataRegularSeason20242025!$E$3:$E$1315, $A7)</f>
        <v>11</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13</v>
      </c>
      <c r="AN7">
        <f>SUMIFS(DataRegularSeason20242025!$AA$3:$AA$1315,DataRegularSeason20242025!$B$3:$B$1315, "&lt;=" &amp; AN$1, DataRegularSeason20242025!$D$3:$D$1315, $A7)+SUMIFS(DataRegularSeason20242025!$AB$3:$AB$1315,DataRegularSeason20242025!$B$3:$B$1315, "&lt;=" &amp; AN$1, DataRegularSeason20242025!$E$3:$E$1315, $A7)</f>
        <v>13</v>
      </c>
      <c r="AO7">
        <f>SUMIFS(DataRegularSeason20242025!$AA$3:$AA$1315,DataRegularSeason20242025!$B$3:$B$1315, "&lt;=" &amp; AO$1, DataRegularSeason20242025!$D$3:$D$1315, $A7)+SUMIFS(DataRegularSeason20242025!$AB$3:$AB$1315,DataRegularSeason20242025!$B$3:$B$1315, "&lt;=" &amp; AO$1, DataRegularSeason20242025!$E$3:$E$1315, $A7)</f>
        <v>13</v>
      </c>
      <c r="AP7">
        <f>SUMIFS(DataRegularSeason20242025!$AA$3:$AA$1315,DataRegularSeason20242025!$B$3:$B$1315, "&lt;=" &amp; AP$1, DataRegularSeason20242025!$D$3:$D$1315, $A7)+SUMIFS(DataRegularSeason20242025!$AB$3:$AB$1315,DataRegularSeason20242025!$B$3:$B$1315, "&lt;=" &amp; AP$1, DataRegularSeason20242025!$E$3:$E$1315, $A7)</f>
        <v>13</v>
      </c>
      <c r="AQ7">
        <f>SUMIFS(DataRegularSeason20242025!$AA$3:$AA$1315,DataRegularSeason20242025!$B$3:$B$1315, "&lt;=" &amp; AQ$1, DataRegularSeason20242025!$D$3:$D$1315, $A7)+SUMIFS(DataRegularSeason20242025!$AB$3:$AB$1315,DataRegularSeason20242025!$B$3:$B$1315, "&lt;=" &amp; AQ$1, DataRegularSeason20242025!$E$3:$E$1315, $A7)</f>
        <v>13</v>
      </c>
      <c r="AR7">
        <f>SUMIFS(DataRegularSeason20242025!$AA$3:$AA$1315,DataRegularSeason20242025!$B$3:$B$1315, "&lt;=" &amp; AR$1, DataRegularSeason20242025!$D$3:$D$1315, $A7)+SUMIFS(DataRegularSeason20242025!$AB$3:$AB$1315,DataRegularSeason20242025!$B$3:$B$1315, "&lt;=" &amp; AR$1, DataRegularSeason20242025!$E$3:$E$1315, $A7)</f>
        <v>13</v>
      </c>
      <c r="AS7">
        <f>SUMIFS(DataRegularSeason20242025!$AA$3:$AA$1315,DataRegularSeason20242025!$B$3:$B$1315, "&lt;=" &amp; AS$1, DataRegularSeason20242025!$D$3:$D$1315, $A7)+SUMIFS(DataRegularSeason20242025!$AB$3:$AB$1315,DataRegularSeason20242025!$B$3:$B$1315, "&lt;=" &amp; AS$1, DataRegularSeason20242025!$E$3:$E$1315, $A7)</f>
        <v>15</v>
      </c>
      <c r="AT7">
        <f>SUMIFS(DataRegularSeason20242025!$AA$3:$AA$1315,DataRegularSeason20242025!$B$3:$B$1315, "&lt;=" &amp; AT$1, DataRegularSeason20242025!$D$3:$D$1315, $A7)+SUMIFS(DataRegularSeason20242025!$AB$3:$AB$1315,DataRegularSeason20242025!$B$3:$B$1315, "&lt;=" &amp; AT$1, DataRegularSeason20242025!$E$3:$E$1315, $A7)</f>
        <v>15</v>
      </c>
      <c r="AU7">
        <f>SUMIFS(DataRegularSeason20242025!$AA$3:$AA$1315,DataRegularSeason20242025!$B$3:$B$1315, "&lt;=" &amp; AU$1, DataRegularSeason20242025!$D$3:$D$1315, $A7)+SUMIFS(DataRegularSeason20242025!$AB$3:$AB$1315,DataRegularSeason20242025!$B$3:$B$1315, "&lt;=" &amp; AU$1, DataRegularSeason20242025!$E$3:$E$1315, $A7)</f>
        <v>15</v>
      </c>
      <c r="AV7">
        <f>SUMIFS(DataRegularSeason20242025!$AA$3:$AA$1315,DataRegularSeason20242025!$B$3:$B$1315, "&lt;=" &amp; AV$1, DataRegularSeason20242025!$D$3:$D$1315, $A7)+SUMIFS(DataRegularSeason20242025!$AB$3:$AB$1315,DataRegularSeason20242025!$B$3:$B$1315, "&lt;=" &amp; AV$1, DataRegularSeason20242025!$E$3:$E$1315, $A7)</f>
        <v>15</v>
      </c>
      <c r="AW7">
        <f>SUMIFS(DataRegularSeason20242025!$AA$3:$AA$1315,DataRegularSeason20242025!$B$3:$B$1315, "&lt;=" &amp; AW$1, DataRegularSeason20242025!$D$3:$D$1315, $A7)+SUMIFS(DataRegularSeason20242025!$AB$3:$AB$1315,DataRegularSeason20242025!$B$3:$B$1315, "&lt;=" &amp; AW$1, DataRegularSeason20242025!$E$3:$E$1315, $A7)</f>
        <v>15</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18</v>
      </c>
      <c r="BB7">
        <f>SUMIFS(DataRegularSeason20242025!$AA$3:$AA$1315,DataRegularSeason20242025!$B$3:$B$1315, "&lt;=" &amp; BB$1, DataRegularSeason20242025!$D$3:$D$1315, $A7)+SUMIFS(DataRegularSeason20242025!$AB$3:$AB$1315,DataRegularSeason20242025!$B$3:$B$1315, "&lt;=" &amp; BB$1, DataRegularSeason20242025!$E$3:$E$1315, $A7)</f>
        <v>18</v>
      </c>
      <c r="BC7">
        <f>SUMIFS(DataRegularSeason20242025!$AA$3:$AA$1315,DataRegularSeason20242025!$B$3:$B$1315, "&lt;=" &amp; BC$1, DataRegularSeason20242025!$D$3:$D$1315, $A7)+SUMIFS(DataRegularSeason20242025!$AB$3:$AB$1315,DataRegularSeason20242025!$B$3:$B$1315, "&lt;=" &amp; BC$1, DataRegularSeason20242025!$E$3:$E$1315, $A7)</f>
        <v>18</v>
      </c>
      <c r="BD7">
        <f>SUMIFS(DataRegularSeason20242025!$AA$3:$AA$1315,DataRegularSeason20242025!$B$3:$B$1315, "&lt;=" &amp; BD$1, DataRegularSeason20242025!$D$3:$D$1315, $A7)+SUMIFS(DataRegularSeason20242025!$AB$3:$AB$1315,DataRegularSeason20242025!$B$3:$B$1315, "&lt;=" &amp; BD$1, DataRegularSeason20242025!$E$3:$E$1315, $A7)</f>
        <v>18</v>
      </c>
      <c r="BE7">
        <f>SUMIFS(DataRegularSeason20242025!$AA$3:$AA$1315,DataRegularSeason20242025!$B$3:$B$1315, "&lt;=" &amp; BE$1, DataRegularSeason20242025!$D$3:$D$1315, $A7)+SUMIFS(DataRegularSeason20242025!$AB$3:$AB$1315,DataRegularSeason20242025!$B$3:$B$1315, "&lt;=" &amp; BE$1, DataRegularSeason20242025!$E$3:$E$1315, $A7)</f>
        <v>20</v>
      </c>
      <c r="BF7">
        <f>SUMIFS(DataRegularSeason20242025!$AA$3:$AA$1315,DataRegularSeason20242025!$B$3:$B$1315, "&lt;=" &amp; BF$1, DataRegularSeason20242025!$D$3:$D$1315, $A7)+SUMIFS(DataRegularSeason20242025!$AB$3:$AB$1315,DataRegularSeason20242025!$B$3:$B$1315, "&lt;=" &amp; BF$1, DataRegularSeason20242025!$E$3:$E$1315, $A7)</f>
        <v>20</v>
      </c>
      <c r="BG7">
        <f>SUMIFS(DataRegularSeason20242025!$AA$3:$AA$1315,DataRegularSeason20242025!$B$3:$B$1315, "&lt;=" &amp; BG$1, DataRegularSeason20242025!$D$3:$D$1315, $A7)+SUMIFS(DataRegularSeason20242025!$AB$3:$AB$1315,DataRegularSeason20242025!$B$3:$B$1315, "&lt;=" &amp; BG$1, DataRegularSeason20242025!$E$3:$E$1315, $A7)</f>
        <v>22</v>
      </c>
      <c r="BH7">
        <f>SUMIFS(DataRegularSeason20242025!$AA$3:$AA$1315,DataRegularSeason20242025!$B$3:$B$1315, "&lt;=" &amp; BH$1, DataRegularSeason20242025!$D$3:$D$1315, $A7)+SUMIFS(DataRegularSeason20242025!$AB$3:$AB$1315,DataRegularSeason20242025!$B$3:$B$1315, "&lt;=" &amp; BH$1, DataRegularSeason20242025!$E$3:$E$1315, $A7)</f>
        <v>22</v>
      </c>
      <c r="BI7">
        <f>SUMIFS(DataRegularSeason20242025!$AA$3:$AA$1315,DataRegularSeason20242025!$B$3:$B$1315, "&lt;=" &amp; BI$1, DataRegularSeason20242025!$D$3:$D$1315, $A7)+SUMIFS(DataRegularSeason20242025!$AB$3:$AB$1315,DataRegularSeason20242025!$B$3:$B$1315, "&lt;=" &amp; BI$1, DataRegularSeason20242025!$E$3:$E$1315, $A7)</f>
        <v>22</v>
      </c>
      <c r="BJ7">
        <f>SUMIFS(DataRegularSeason20242025!$AA$3:$AA$1315,DataRegularSeason20242025!$B$3:$B$1315, "&lt;=" &amp; BJ$1, DataRegularSeason20242025!$D$3:$D$1315, $A7)+SUMIFS(DataRegularSeason20242025!$AB$3:$AB$1315,DataRegularSeason20242025!$B$3:$B$1315, "&lt;=" &amp; BJ$1, DataRegularSeason20242025!$E$3:$E$1315, $A7)</f>
        <v>22</v>
      </c>
      <c r="BK7">
        <f>SUMIFS(DataRegularSeason20242025!$AA$3:$AA$1315,DataRegularSeason20242025!$B$3:$B$1315, "&lt;=" &amp; BK$1, DataRegularSeason20242025!$D$3:$D$1315, $A7)+SUMIFS(DataRegularSeason20242025!$AB$3:$AB$1315,DataRegularSeason20242025!$B$3:$B$1315, "&lt;=" &amp; BK$1, DataRegularSeason20242025!$E$3:$E$1315, $A7)</f>
        <v>23</v>
      </c>
      <c r="BL7">
        <f>SUMIFS(DataRegularSeason20242025!$AA$3:$AA$1315,DataRegularSeason20242025!$B$3:$B$1315, "&lt;=" &amp; BL$1, DataRegularSeason20242025!$D$3:$D$1315, $A7)+SUMIFS(DataRegularSeason20242025!$AB$3:$AB$1315,DataRegularSeason20242025!$B$3:$B$1315, "&lt;=" &amp; BL$1, DataRegularSeason20242025!$E$3:$E$1315, $A7)</f>
        <v>23</v>
      </c>
      <c r="BM7">
        <f>SUMIFS(DataRegularSeason20242025!$AA$3:$AA$1315,DataRegularSeason20242025!$B$3:$B$1315, "&lt;=" &amp; BM$1, DataRegularSeason20242025!$D$3:$D$1315, $A7)+SUMIFS(DataRegularSeason20242025!$AB$3:$AB$1315,DataRegularSeason20242025!$B$3:$B$1315, "&lt;=" &amp; BM$1, DataRegularSeason20242025!$E$3:$E$1315, $A7)</f>
        <v>24</v>
      </c>
      <c r="BN7">
        <f>SUMIFS(DataRegularSeason20242025!$AA$3:$AA$1315,DataRegularSeason20242025!$B$3:$B$1315, "&lt;=" &amp; BN$1, DataRegularSeason20242025!$D$3:$D$1315, $A7)+SUMIFS(DataRegularSeason20242025!$AB$3:$AB$1315,DataRegularSeason20242025!$B$3:$B$1315, "&lt;=" &amp; BN$1, DataRegularSeason20242025!$E$3:$E$1315, $A7)</f>
        <v>24</v>
      </c>
      <c r="BO7">
        <f>SUMIFS(DataRegularSeason20242025!$AA$3:$AA$1315,DataRegularSeason20242025!$B$3:$B$1315, "&lt;=" &amp; BO$1, DataRegularSeason20242025!$D$3:$D$1315, $A7)+SUMIFS(DataRegularSeason20242025!$AB$3:$AB$1315,DataRegularSeason20242025!$B$3:$B$1315, "&lt;=" &amp; BO$1, DataRegularSeason20242025!$E$3:$E$1315, $A7)</f>
        <v>24</v>
      </c>
      <c r="BP7">
        <f>SUMIFS(DataRegularSeason20242025!$AA$3:$AA$1315,DataRegularSeason20242025!$B$3:$B$1315, "&lt;=" &amp; BP$1, DataRegularSeason20242025!$D$3:$D$1315, $A7)+SUMIFS(DataRegularSeason20242025!$AB$3:$AB$1315,DataRegularSeason20242025!$B$3:$B$1315, "&lt;=" &amp; BP$1, DataRegularSeason20242025!$E$3:$E$1315, $A7)</f>
        <v>24</v>
      </c>
      <c r="BQ7">
        <f>SUMIFS(DataRegularSeason20242025!$AA$3:$AA$1315,DataRegularSeason20242025!$B$3:$B$1315, "&lt;=" &amp; BQ$1, DataRegularSeason20242025!$D$3:$D$1315, $A7)+SUMIFS(DataRegularSeason20242025!$AB$3:$AB$1315,DataRegularSeason20242025!$B$3:$B$1315, "&lt;=" &amp; BQ$1, DataRegularSeason20242025!$E$3:$E$1315, $A7)</f>
        <v>24</v>
      </c>
      <c r="BR7">
        <f>SUMIFS(DataRegularSeason20242025!$AA$3:$AA$1315,DataRegularSeason20242025!$B$3:$B$1315, "&lt;=" &amp; BR$1, DataRegularSeason20242025!$D$3:$D$1315, $A7)+SUMIFS(DataRegularSeason20242025!$AB$3:$AB$1315,DataRegularSeason20242025!$B$3:$B$1315, "&lt;=" &amp; BR$1, DataRegularSeason20242025!$E$3:$E$1315, $A7)</f>
        <v>24</v>
      </c>
      <c r="BS7">
        <f>SUMIFS(DataRegularSeason20242025!$AA$3:$AA$1315,DataRegularSeason20242025!$B$3:$B$1315, "&lt;=" &amp; BS$1, DataRegularSeason20242025!$D$3:$D$1315, $A7)+SUMIFS(DataRegularSeason20242025!$AB$3:$AB$1315,DataRegularSeason20242025!$B$3:$B$1315, "&lt;=" &amp; BS$1, DataRegularSeason20242025!$E$3:$E$1315, $A7)</f>
        <v>26</v>
      </c>
      <c r="BT7">
        <f>SUMIFS(DataRegularSeason20242025!$AA$3:$AA$1315,DataRegularSeason20242025!$B$3:$B$1315, "&lt;=" &amp; BT$1, DataRegularSeason20242025!$D$3:$D$1315, $A7)+SUMIFS(DataRegularSeason20242025!$AB$3:$AB$1315,DataRegularSeason20242025!$B$3:$B$1315, "&lt;=" &amp; BT$1, DataRegularSeason20242025!$E$3:$E$1315, $A7)</f>
        <v>26</v>
      </c>
      <c r="BU7">
        <f>SUMIFS(DataRegularSeason20242025!$AA$3:$AA$1315,DataRegularSeason20242025!$B$3:$B$1315, "&lt;=" &amp; BU$1, DataRegularSeason20242025!$D$3:$D$1315, $A7)+SUMIFS(DataRegularSeason20242025!$AB$3:$AB$1315,DataRegularSeason20242025!$B$3:$B$1315, "&lt;=" &amp; BU$1, DataRegularSeason20242025!$E$3:$E$1315, $A7)</f>
        <v>26</v>
      </c>
      <c r="BV7">
        <f>SUMIFS(DataRegularSeason20242025!$AA$3:$AA$1315,DataRegularSeason20242025!$B$3:$B$1315, "&lt;=" &amp; BV$1, DataRegularSeason20242025!$D$3:$D$1315, $A7)+SUMIFS(DataRegularSeason20242025!$AB$3:$AB$1315,DataRegularSeason20242025!$B$3:$B$1315, "&lt;=" &amp; BV$1, DataRegularSeason20242025!$E$3:$E$1315, $A7)</f>
        <v>26</v>
      </c>
      <c r="BW7">
        <f>SUMIFS(DataRegularSeason20242025!$AA$3:$AA$1315,DataRegularSeason20242025!$B$3:$B$1315, "&lt;=" &amp; BW$1, DataRegularSeason20242025!$D$3:$D$1315, $A7)+SUMIFS(DataRegularSeason20242025!$AB$3:$AB$1315,DataRegularSeason20242025!$B$3:$B$1315, "&lt;=" &amp; BW$1, DataRegularSeason20242025!$E$3:$E$1315, $A7)</f>
        <v>26</v>
      </c>
      <c r="BX7">
        <f>SUMIFS(DataRegularSeason20242025!$AA$3:$AA$1315,DataRegularSeason20242025!$B$3:$B$1315, "&lt;=" &amp; BX$1, DataRegularSeason20242025!$D$3:$D$1315, $A7)+SUMIFS(DataRegularSeason20242025!$AB$3:$AB$1315,DataRegularSeason20242025!$B$3:$B$1315, "&lt;=" &amp; BX$1, DataRegularSeason20242025!$E$3:$E$1315, $A7)</f>
        <v>28</v>
      </c>
      <c r="BY7">
        <f>SUMIFS(DataRegularSeason20242025!$AA$3:$AA$1315,DataRegularSeason20242025!$B$3:$B$1315, "&lt;=" &amp; BY$1, DataRegularSeason20242025!$D$3:$D$1315, $A7)+SUMIFS(DataRegularSeason20242025!$AB$3:$AB$1315,DataRegularSeason20242025!$B$3:$B$1315, "&lt;=" &amp; BY$1, DataRegularSeason20242025!$E$3:$E$1315, $A7)</f>
        <v>28</v>
      </c>
      <c r="BZ7">
        <f>SUMIFS(DataRegularSeason20242025!$AA$3:$AA$1315,DataRegularSeason20242025!$B$3:$B$1315, "&lt;=" &amp; BZ$1, DataRegularSeason20242025!$D$3:$D$1315, $A7)+SUMIFS(DataRegularSeason20242025!$AB$3:$AB$1315,DataRegularSeason20242025!$B$3:$B$1315, "&lt;=" &amp; BZ$1, DataRegularSeason20242025!$E$3:$E$1315, $A7)</f>
        <v>28</v>
      </c>
      <c r="CA7">
        <f>SUMIFS(DataRegularSeason20242025!$AA$3:$AA$1315,DataRegularSeason20242025!$B$3:$B$1315, "&lt;=" &amp; CA$1, DataRegularSeason20242025!$D$3:$D$1315, $A7)+SUMIFS(DataRegularSeason20242025!$AB$3:$AB$1315,DataRegularSeason20242025!$B$3:$B$1315, "&lt;=" &amp; CA$1, DataRegularSeason20242025!$E$3:$E$1315, $A7)</f>
        <v>28</v>
      </c>
      <c r="CB7">
        <f>SUMIFS(DataRegularSeason20242025!$AA$3:$AA$1315,DataRegularSeason20242025!$B$3:$B$1315, "&lt;=" &amp; CB$1, DataRegularSeason20242025!$D$3:$D$1315, $A7)+SUMIFS(DataRegularSeason20242025!$AB$3:$AB$1315,DataRegularSeason20242025!$B$3:$B$1315, "&lt;=" &amp; CB$1, DataRegularSeason20242025!$E$3:$E$1315, $A7)</f>
        <v>30</v>
      </c>
      <c r="CC7">
        <f>SUMIFS(DataRegularSeason20242025!$AA$3:$AA$1315,DataRegularSeason20242025!$B$3:$B$1315, "&lt;=" &amp; CC$1, DataRegularSeason20242025!$D$3:$D$1315, $A7)+SUMIFS(DataRegularSeason20242025!$AB$3:$AB$1315,DataRegularSeason20242025!$B$3:$B$1315, "&lt;=" &amp; CC$1, DataRegularSeason20242025!$E$3:$E$1315, $A7)</f>
        <v>30</v>
      </c>
      <c r="CD7">
        <f>SUMIFS(DataRegularSeason20242025!$AA$3:$AA$1315,DataRegularSeason20242025!$B$3:$B$1315, "&lt;=" &amp; CD$1, DataRegularSeason20242025!$D$3:$D$1315, $A7)+SUMIFS(DataRegularSeason20242025!$AB$3:$AB$1315,DataRegularSeason20242025!$B$3:$B$1315, "&lt;=" &amp; CD$1, DataRegularSeason20242025!$E$3:$E$1315, $A7)</f>
        <v>30</v>
      </c>
      <c r="CE7">
        <f>SUMIFS(DataRegularSeason20242025!$AA$3:$AA$1315,DataRegularSeason20242025!$B$3:$B$1315, "&lt;=" &amp; CE$1, DataRegularSeason20242025!$D$3:$D$1315, $A7)+SUMIFS(DataRegularSeason20242025!$AB$3:$AB$1315,DataRegularSeason20242025!$B$3:$B$1315, "&lt;=" &amp; CE$1, DataRegularSeason20242025!$E$3:$E$1315, $A7)</f>
        <v>30</v>
      </c>
      <c r="CF7">
        <f>SUMIFS(DataRegularSeason20242025!$AA$3:$AA$1315,DataRegularSeason20242025!$B$3:$B$1315, "&lt;=" &amp; CF$1, DataRegularSeason20242025!$D$3:$D$1315, $A7)+SUMIFS(DataRegularSeason20242025!$AB$3:$AB$1315,DataRegularSeason20242025!$B$3:$B$1315, "&lt;=" &amp; CF$1, DataRegularSeason20242025!$E$3:$E$1315, $A7)</f>
        <v>30</v>
      </c>
      <c r="CG7">
        <f>SUMIFS(DataRegularSeason20242025!$AA$3:$AA$1315,DataRegularSeason20242025!$B$3:$B$1315, "&lt;=" &amp; CG$1, DataRegularSeason20242025!$D$3:$D$1315, $A7)+SUMIFS(DataRegularSeason20242025!$AB$3:$AB$1315,DataRegularSeason20242025!$B$3:$B$1315, "&lt;=" &amp; CG$1, DataRegularSeason20242025!$E$3:$E$1315, $A7)</f>
        <v>30</v>
      </c>
      <c r="CH7">
        <f>SUMIFS(DataRegularSeason20242025!$AA$3:$AA$1315,DataRegularSeason20242025!$B$3:$B$1315, "&lt;=" &amp; CH$1, DataRegularSeason20242025!$D$3:$D$1315, $A7)+SUMIFS(DataRegularSeason20242025!$AB$3:$AB$1315,DataRegularSeason20242025!$B$3:$B$1315, "&lt;=" &amp; CH$1, DataRegularSeason20242025!$E$3:$E$1315, $A7)</f>
        <v>30</v>
      </c>
      <c r="CI7">
        <f>SUMIFS(DataRegularSeason20242025!$AA$3:$AA$1315,DataRegularSeason20242025!$B$3:$B$1315, "&lt;=" &amp; CI$1, DataRegularSeason20242025!$D$3:$D$1315, $A7)+SUMIFS(DataRegularSeason20242025!$AB$3:$AB$1315,DataRegularSeason20242025!$B$3:$B$1315, "&lt;=" &amp; CI$1, DataRegularSeason20242025!$E$3:$E$1315, $A7)</f>
        <v>30</v>
      </c>
      <c r="CJ7">
        <f>SUMIFS(DataRegularSeason20242025!$AA$3:$AA$1315,DataRegularSeason20242025!$B$3:$B$1315, "&lt;=" &amp; CJ$1, DataRegularSeason20242025!$D$3:$D$1315, $A7)+SUMIFS(DataRegularSeason20242025!$AB$3:$AB$1315,DataRegularSeason20242025!$B$3:$B$1315, "&lt;=" &amp; CJ$1, DataRegularSeason20242025!$E$3:$E$1315, $A7)</f>
        <v>30</v>
      </c>
      <c r="CK7">
        <f>SUMIFS(DataRegularSeason20242025!$AA$3:$AA$1315,DataRegularSeason20242025!$B$3:$B$1315, "&lt;=" &amp; CK$1, DataRegularSeason20242025!$D$3:$D$1315, $A7)+SUMIFS(DataRegularSeason20242025!$AB$3:$AB$1315,DataRegularSeason20242025!$B$3:$B$1315, "&lt;=" &amp; CK$1, DataRegularSeason20242025!$E$3:$E$1315, $A7)</f>
        <v>30</v>
      </c>
      <c r="CL7">
        <f>SUMIFS(DataRegularSeason20242025!$AA$3:$AA$1315,DataRegularSeason20242025!$B$3:$B$1315, "&lt;=" &amp; CL$1, DataRegularSeason20242025!$D$3:$D$1315, $A7)+SUMIFS(DataRegularSeason20242025!$AB$3:$AB$1315,DataRegularSeason20242025!$B$3:$B$1315, "&lt;=" &amp; CL$1, DataRegularSeason20242025!$E$3:$E$1315, $A7)</f>
        <v>30</v>
      </c>
      <c r="CM7">
        <f>SUMIFS(DataRegularSeason20242025!$AA$3:$AA$1315,DataRegularSeason20242025!$B$3:$B$1315, "&lt;=" &amp; CM$1, DataRegularSeason20242025!$D$3:$D$1315, $A7)+SUMIFS(DataRegularSeason20242025!$AB$3:$AB$1315,DataRegularSeason20242025!$B$3:$B$1315, "&lt;=" &amp; CM$1, DataRegularSeason20242025!$E$3:$E$1315, $A7)</f>
        <v>32</v>
      </c>
      <c r="CN7">
        <f>SUMIFS(DataRegularSeason20242025!$AA$3:$AA$1315,DataRegularSeason20242025!$B$3:$B$1315, "&lt;=" &amp; CN$1, DataRegularSeason20242025!$D$3:$D$1315, $A7)+SUMIFS(DataRegularSeason20242025!$AB$3:$AB$1315,DataRegularSeason20242025!$B$3:$B$1315, "&lt;=" &amp; CN$1, DataRegularSeason20242025!$E$3:$E$1315, $A7)</f>
        <v>32</v>
      </c>
      <c r="CO7">
        <f>SUMIFS(DataRegularSeason20242025!$AA$3:$AA$1315,DataRegularSeason20242025!$B$3:$B$1315, "&lt;=" &amp; CO$1, DataRegularSeason20242025!$D$3:$D$1315, $A7)+SUMIFS(DataRegularSeason20242025!$AB$3:$AB$1315,DataRegularSeason20242025!$B$3:$B$1315, "&lt;=" &amp; CO$1, DataRegularSeason20242025!$E$3:$E$1315, $A7)</f>
        <v>34</v>
      </c>
      <c r="CP7">
        <f>SUMIFS(DataRegularSeason20242025!$AA$3:$AA$1315,DataRegularSeason20242025!$B$3:$B$1315, "&lt;=" &amp; CP$1, DataRegularSeason20242025!$D$3:$D$1315, $A7)+SUMIFS(DataRegularSeason20242025!$AB$3:$AB$1315,DataRegularSeason20242025!$B$3:$B$1315, "&lt;=" &amp; CP$1, DataRegularSeason20242025!$E$3:$E$1315, $A7)</f>
        <v>34</v>
      </c>
      <c r="CQ7">
        <f>SUMIFS(DataRegularSeason20242025!$AA$3:$AA$1315,DataRegularSeason20242025!$B$3:$B$1315, "&lt;=" &amp; CQ$1, DataRegularSeason20242025!$D$3:$D$1315, $A7)+SUMIFS(DataRegularSeason20242025!$AB$3:$AB$1315,DataRegularSeason20242025!$B$3:$B$1315, "&lt;=" &amp; CQ$1, DataRegularSeason20242025!$E$3:$E$1315, $A7)</f>
        <v>36</v>
      </c>
      <c r="CR7">
        <f>SUMIFS(DataRegularSeason20242025!$AA$3:$AA$1315,DataRegularSeason20242025!$B$3:$B$1315, "&lt;=" &amp; CR$1, DataRegularSeason20242025!$D$3:$D$1315, $A7)+SUMIFS(DataRegularSeason20242025!$AB$3:$AB$1315,DataRegularSeason20242025!$B$3:$B$1315, "&lt;=" &amp; CR$1, DataRegularSeason20242025!$E$3:$E$1315, $A7)</f>
        <v>36</v>
      </c>
      <c r="CS7">
        <f>SUMIFS(DataRegularSeason20242025!$AA$3:$AA$1315,DataRegularSeason20242025!$B$3:$B$1315, "&lt;=" &amp; CS$1, DataRegularSeason20242025!$D$3:$D$1315, $A7)+SUMIFS(DataRegularSeason20242025!$AB$3:$AB$1315,DataRegularSeason20242025!$B$3:$B$1315, "&lt;=" &amp; CS$1, DataRegularSeason20242025!$E$3:$E$1315, $A7)</f>
        <v>38</v>
      </c>
      <c r="CT7">
        <f>SUMIFS(DataRegularSeason20242025!$AA$3:$AA$1315,DataRegularSeason20242025!$B$3:$B$1315, "&lt;=" &amp; CT$1, DataRegularSeason20242025!$D$3:$D$1315, $A7)+SUMIFS(DataRegularSeason20242025!$AB$3:$AB$1315,DataRegularSeason20242025!$B$3:$B$1315, "&lt;=" &amp; CT$1, DataRegularSeason20242025!$E$3:$E$1315, $A7)</f>
        <v>38</v>
      </c>
      <c r="CU7">
        <f>SUMIFS(DataRegularSeason20242025!$AA$3:$AA$1315,DataRegularSeason20242025!$B$3:$B$1315, "&lt;=" &amp; CU$1, DataRegularSeason20242025!$D$3:$D$1315, $A7)+SUMIFS(DataRegularSeason20242025!$AB$3:$AB$1315,DataRegularSeason20242025!$B$3:$B$1315, "&lt;=" &amp; CU$1, DataRegularSeason20242025!$E$3:$E$1315, $A7)</f>
        <v>38</v>
      </c>
      <c r="CV7">
        <f>SUMIFS(DataRegularSeason20242025!$AA$3:$AA$1315,DataRegularSeason20242025!$B$3:$B$1315, "&lt;=" &amp; CV$1, DataRegularSeason20242025!$D$3:$D$1315, $A7)+SUMIFS(DataRegularSeason20242025!$AB$3:$AB$1315,DataRegularSeason20242025!$B$3:$B$1315, "&lt;=" &amp; CV$1, DataRegularSeason20242025!$E$3:$E$1315, $A7)</f>
        <v>40</v>
      </c>
      <c r="CW7">
        <f>SUMIFS(DataRegularSeason20242025!$AA$3:$AA$1315,DataRegularSeason20242025!$B$3:$B$1315, "&lt;=" &amp; CW$1, DataRegularSeason20242025!$D$3:$D$1315, $A7)+SUMIFS(DataRegularSeason20242025!$AB$3:$AB$1315,DataRegularSeason20242025!$B$3:$B$1315, "&lt;=" &amp; CW$1, DataRegularSeason20242025!$E$3:$E$1315, $A7)</f>
        <v>40</v>
      </c>
      <c r="CX7">
        <f>SUMIFS(DataRegularSeason20242025!$AA$3:$AA$1315,DataRegularSeason20242025!$B$3:$B$1315, "&lt;=" &amp; CX$1, DataRegularSeason20242025!$D$3:$D$1315, $A7)+SUMIFS(DataRegularSeason20242025!$AB$3:$AB$1315,DataRegularSeason20242025!$B$3:$B$1315, "&lt;=" &amp; CX$1, DataRegularSeason20242025!$E$3:$E$1315, $A7)</f>
        <v>40</v>
      </c>
      <c r="CY7">
        <f>SUMIFS(DataRegularSeason20242025!$AA$3:$AA$1315,DataRegularSeason20242025!$B$3:$B$1315, "&lt;=" &amp; CY$1, DataRegularSeason20242025!$D$3:$D$1315, $A7)+SUMIFS(DataRegularSeason20242025!$AB$3:$AB$1315,DataRegularSeason20242025!$B$3:$B$1315, "&lt;=" &amp; CY$1, DataRegularSeason20242025!$E$3:$E$1315, $A7)</f>
        <v>42</v>
      </c>
      <c r="CZ7">
        <f>SUMIFS(DataRegularSeason20242025!$AA$3:$AA$1315,DataRegularSeason20242025!$B$3:$B$1315, "&lt;=" &amp; CZ$1, DataRegularSeason20242025!$D$3:$D$1315, $A7)+SUMIFS(DataRegularSeason20242025!$AB$3:$AB$1315,DataRegularSeason20242025!$B$3:$B$1315, "&lt;=" &amp; CZ$1, DataRegularSeason20242025!$E$3:$E$1315, $A7)</f>
        <v>42</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44</v>
      </c>
      <c r="DD7">
        <f>SUMIFS(DataRegularSeason20242025!$AA$3:$AA$1315,DataRegularSeason20242025!$B$3:$B$1315, "&lt;=" &amp; DD$1, DataRegularSeason20242025!$D$3:$D$1315, $A7)+SUMIFS(DataRegularSeason20242025!$AB$3:$AB$1315,DataRegularSeason20242025!$B$3:$B$1315, "&lt;=" &amp; DD$1, DataRegularSeason20242025!$E$3:$E$1315, $A7)</f>
        <v>44</v>
      </c>
      <c r="DE7">
        <f>SUMIFS(DataRegularSeason20242025!$AA$3:$AA$1315,DataRegularSeason20242025!$B$3:$B$1315, "&lt;=" &amp; DE$1, DataRegularSeason20242025!$D$3:$D$1315, $A7)+SUMIFS(DataRegularSeason20242025!$AB$3:$AB$1315,DataRegularSeason20242025!$B$3:$B$1315, "&lt;=" &amp; DE$1, DataRegularSeason20242025!$E$3:$E$1315, $A7)</f>
        <v>46</v>
      </c>
      <c r="DF7">
        <f>SUMIFS(DataRegularSeason20242025!$AA$3:$AA$1315,DataRegularSeason20242025!$B$3:$B$1315, "&lt;=" &amp; DF$1, DataRegularSeason20242025!$D$3:$D$1315, $A7)+SUMIFS(DataRegularSeason20242025!$AB$3:$AB$1315,DataRegularSeason20242025!$B$3:$B$1315, "&lt;=" &amp; DF$1, DataRegularSeason20242025!$E$3:$E$1315, $A7)</f>
        <v>46</v>
      </c>
      <c r="DG7">
        <f>SUMIFS(DataRegularSeason20242025!$AA$3:$AA$1315,DataRegularSeason20242025!$B$3:$B$1315, "&lt;=" &amp; DG$1, DataRegularSeason20242025!$D$3:$D$1315, $A7)+SUMIFS(DataRegularSeason20242025!$AB$3:$AB$1315,DataRegularSeason20242025!$B$3:$B$1315, "&lt;=" &amp; DG$1, DataRegularSeason20242025!$E$3:$E$1315, $A7)</f>
        <v>46</v>
      </c>
      <c r="DH7">
        <f>SUMIFS(DataRegularSeason20242025!$AA$3:$AA$1315,DataRegularSeason20242025!$B$3:$B$1315, "&lt;=" &amp; DH$1, DataRegularSeason20242025!$D$3:$D$1315, $A7)+SUMIFS(DataRegularSeason20242025!$AB$3:$AB$1315,DataRegularSeason20242025!$B$3:$B$1315, "&lt;=" &amp; DH$1, DataRegularSeason20242025!$E$3:$E$1315, $A7)</f>
        <v>46</v>
      </c>
      <c r="DI7">
        <f>SUMIFS(DataRegularSeason20242025!$AA$3:$AA$1315,DataRegularSeason20242025!$B$3:$B$1315, "&lt;=" &amp; DI$1, DataRegularSeason20242025!$D$3:$D$1315, $A7)+SUMIFS(DataRegularSeason20242025!$AB$3:$AB$1315,DataRegularSeason20242025!$B$3:$B$1315, "&lt;=" &amp; DI$1, DataRegularSeason20242025!$E$3:$E$1315, $A7)</f>
        <v>46</v>
      </c>
      <c r="DJ7">
        <f>SUMIFS(DataRegularSeason20242025!$AA$3:$AA$1315,DataRegularSeason20242025!$B$3:$B$1315, "&lt;=" &amp; DJ$1, DataRegularSeason20242025!$D$3:$D$1315, $A7)+SUMIFS(DataRegularSeason20242025!$AB$3:$AB$1315,DataRegularSeason20242025!$B$3:$B$1315, "&lt;=" &amp; DJ$1, DataRegularSeason20242025!$E$3:$E$1315, $A7)</f>
        <v>47</v>
      </c>
      <c r="DK7">
        <f>SUMIFS(DataRegularSeason20242025!$AA$3:$AA$1315,DataRegularSeason20242025!$B$3:$B$1315, "&lt;=" &amp; DK$1, DataRegularSeason20242025!$D$3:$D$1315, $A7)+SUMIFS(DataRegularSeason20242025!$AB$3:$AB$1315,DataRegularSeason20242025!$B$3:$B$1315, "&lt;=" &amp; DK$1, DataRegularSeason20242025!$E$3:$E$1315, $A7)</f>
        <v>47</v>
      </c>
      <c r="DL7">
        <f>SUMIFS(DataRegularSeason20242025!$AA$3:$AA$1315,DataRegularSeason20242025!$B$3:$B$1315, "&lt;=" &amp; DL$1, DataRegularSeason20242025!$D$3:$D$1315, $A7)+SUMIFS(DataRegularSeason20242025!$AB$3:$AB$1315,DataRegularSeason20242025!$B$3:$B$1315, "&lt;=" &amp; DL$1, DataRegularSeason20242025!$E$3:$E$1315, $A7)</f>
        <v>49</v>
      </c>
      <c r="DM7">
        <f>SUMIFS(DataRegularSeason20242025!$AA$3:$AA$1315,DataRegularSeason20242025!$B$3:$B$1315, "&lt;=" &amp; DM$1, DataRegularSeason20242025!$D$3:$D$1315, $A7)+SUMIFS(DataRegularSeason20242025!$AB$3:$AB$1315,DataRegularSeason20242025!$B$3:$B$1315, "&lt;=" &amp; DM$1, DataRegularSeason20242025!$E$3:$E$1315, $A7)</f>
        <v>49</v>
      </c>
      <c r="DN7">
        <f>SUMIFS(DataRegularSeason20242025!$AA$3:$AA$1315,DataRegularSeason20242025!$B$3:$B$1315, "&lt;=" &amp; DN$1, DataRegularSeason20242025!$D$3:$D$1315, $A7)+SUMIFS(DataRegularSeason20242025!$AB$3:$AB$1315,DataRegularSeason20242025!$B$3:$B$1315, "&lt;=" &amp; DN$1, DataRegularSeason20242025!$E$3:$E$1315, $A7)</f>
        <v>51</v>
      </c>
      <c r="DO7">
        <f>SUMIFS(DataRegularSeason20242025!$AA$3:$AA$1315,DataRegularSeason20242025!$B$3:$B$1315, "&lt;=" &amp; DO$1, DataRegularSeason20242025!$D$3:$D$1315, $A7)+SUMIFS(DataRegularSeason20242025!$AB$3:$AB$1315,DataRegularSeason20242025!$B$3:$B$1315, "&lt;=" &amp; DO$1, DataRegularSeason20242025!$E$3:$E$1315, $A7)</f>
        <v>51</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55</v>
      </c>
      <c r="DT7">
        <f>SUMIFS(DataRegularSeason20242025!$AA$3:$AA$1315,DataRegularSeason20242025!$B$3:$B$1315, "&lt;=" &amp; DT$1, DataRegularSeason20242025!$D$3:$D$1315, $A7)+SUMIFS(DataRegularSeason20242025!$AB$3:$AB$1315,DataRegularSeason20242025!$B$3:$B$1315, "&lt;=" &amp; DT$1, DataRegularSeason20242025!$E$3:$E$1315, $A7)</f>
        <v>55</v>
      </c>
      <c r="DU7">
        <f>SUMIFS(DataRegularSeason20242025!$AA$3:$AA$1315,DataRegularSeason20242025!$B$3:$B$1315, "&lt;=" &amp; DU$1, DataRegularSeason20242025!$D$3:$D$1315, $A7)+SUMIFS(DataRegularSeason20242025!$AB$3:$AB$1315,DataRegularSeason20242025!$B$3:$B$1315, "&lt;=" &amp; DU$1, DataRegularSeason20242025!$E$3:$E$1315, $A7)</f>
        <v>57</v>
      </c>
      <c r="DV7">
        <f>SUMIFS(DataRegularSeason20242025!$AA$3:$AA$1315,DataRegularSeason20242025!$B$3:$B$1315, "&lt;=" &amp; DV$1, DataRegularSeason20242025!$D$3:$D$1315, $A7)+SUMIFS(DataRegularSeason20242025!$AB$3:$AB$1315,DataRegularSeason20242025!$B$3:$B$1315, "&lt;=" &amp; DV$1, DataRegularSeason20242025!$E$3:$E$1315, $A7)</f>
        <v>59</v>
      </c>
      <c r="DW7">
        <f>SUMIFS(DataRegularSeason20242025!$AA$3:$AA$1315,DataRegularSeason20242025!$B$3:$B$1315, "&lt;=" &amp; DW$1, DataRegularSeason20242025!$D$3:$D$1315, $A7)+SUMIFS(DataRegularSeason20242025!$AB$3:$AB$1315,DataRegularSeason20242025!$B$3:$B$1315, "&lt;=" &amp; DW$1, DataRegularSeason20242025!$E$3:$E$1315, $A7)</f>
        <v>59</v>
      </c>
      <c r="DX7">
        <f>SUMIFS(DataRegularSeason20242025!$AA$3:$AA$1315,DataRegularSeason20242025!$B$3:$B$1315, "&lt;=" &amp; DX$1, DataRegularSeason20242025!$D$3:$D$1315, $A7)+SUMIFS(DataRegularSeason20242025!$AB$3:$AB$1315,DataRegularSeason20242025!$B$3:$B$1315, "&lt;=" &amp; DX$1, DataRegularSeason20242025!$E$3:$E$1315, $A7)</f>
        <v>61</v>
      </c>
      <c r="DY7">
        <f>SUMIFS(DataRegularSeason20242025!$AA$3:$AA$1315,DataRegularSeason20242025!$B$3:$B$1315, "&lt;=" &amp; DY$1, DataRegularSeason20242025!$D$3:$D$1315, $A7)+SUMIFS(DataRegularSeason20242025!$AB$3:$AB$1315,DataRegularSeason20242025!$B$3:$B$1315, "&lt;=" &amp; DY$1, DataRegularSeason20242025!$E$3:$E$1315, $A7)</f>
        <v>61</v>
      </c>
      <c r="DZ7">
        <f>SUMIFS(DataRegularSeason20242025!$AA$3:$AA$1315,DataRegularSeason20242025!$B$3:$B$1315, "&lt;=" &amp; DZ$1, DataRegularSeason20242025!$D$3:$D$1315, $A7)+SUMIFS(DataRegularSeason20242025!$AB$3:$AB$1315,DataRegularSeason20242025!$B$3:$B$1315, "&lt;=" &amp; DZ$1, DataRegularSeason20242025!$E$3:$E$1315, $A7)</f>
        <v>61</v>
      </c>
      <c r="EA7">
        <f>SUMIFS(DataRegularSeason20242025!$AA$3:$AA$1315,DataRegularSeason20242025!$B$3:$B$1315, "&lt;=" &amp; EA$1, DataRegularSeason20242025!$D$3:$D$1315, $A7)+SUMIFS(DataRegularSeason20242025!$AB$3:$AB$1315,DataRegularSeason20242025!$B$3:$B$1315, "&lt;=" &amp; EA$1, DataRegularSeason20242025!$E$3:$E$1315, $A7)</f>
        <v>61</v>
      </c>
      <c r="EB7">
        <f>SUMIFS(DataRegularSeason20242025!$AA$3:$AA$1315,DataRegularSeason20242025!$B$3:$B$1315, "&lt;=" &amp; EB$1, DataRegularSeason20242025!$D$3:$D$1315, $A7)+SUMIFS(DataRegularSeason20242025!$AB$3:$AB$1315,DataRegularSeason20242025!$B$3:$B$1315, "&lt;=" &amp; EB$1, DataRegularSeason20242025!$E$3:$E$1315, $A7)</f>
        <v>61</v>
      </c>
      <c r="EC7">
        <f>SUMIFS(DataRegularSeason20242025!$AA$3:$AA$1315,DataRegularSeason20242025!$B$3:$B$1315, "&lt;=" &amp; EC$1, DataRegularSeason20242025!$D$3:$D$1315, $A7)+SUMIFS(DataRegularSeason20242025!$AB$3:$AB$1315,DataRegularSeason20242025!$B$3:$B$1315, "&lt;=" &amp; EC$1, DataRegularSeason20242025!$E$3:$E$1315, $A7)</f>
        <v>61</v>
      </c>
      <c r="ED7">
        <f>SUMIFS(DataRegularSeason20242025!$AA$3:$AA$1315,DataRegularSeason20242025!$B$3:$B$1315, "&lt;=" &amp; ED$1, DataRegularSeason20242025!$D$3:$D$1315, $A7)+SUMIFS(DataRegularSeason20242025!$AB$3:$AB$1315,DataRegularSeason20242025!$B$3:$B$1315, "&lt;=" &amp; ED$1, DataRegularSeason20242025!$E$3:$E$1315, $A7)</f>
        <v>61</v>
      </c>
      <c r="EE7">
        <f>SUMIFS(DataRegularSeason20242025!$AA$3:$AA$1315,DataRegularSeason20242025!$B$3:$B$1315, "&lt;=" &amp; EE$1, DataRegularSeason20242025!$D$3:$D$1315, $A7)+SUMIFS(DataRegularSeason20242025!$AB$3:$AB$1315,DataRegularSeason20242025!$B$3:$B$1315, "&lt;=" &amp; EE$1, DataRegularSeason20242025!$E$3:$E$1315, $A7)</f>
        <v>61</v>
      </c>
      <c r="EF7">
        <f>SUMIFS(DataRegularSeason20242025!$AA$3:$AA$1315,DataRegularSeason20242025!$B$3:$B$1315, "&lt;=" &amp; EF$1, DataRegularSeason20242025!$D$3:$D$1315, $A7)+SUMIFS(DataRegularSeason20242025!$AB$3:$AB$1315,DataRegularSeason20242025!$B$3:$B$1315, "&lt;=" &amp; EF$1, DataRegularSeason20242025!$E$3:$E$1315, $A7)</f>
        <v>61</v>
      </c>
      <c r="EG7">
        <f>SUMIFS(DataRegularSeason20242025!$AA$3:$AA$1315,DataRegularSeason20242025!$B$3:$B$1315, "&lt;=" &amp; EG$1, DataRegularSeason20242025!$D$3:$D$1315, $A7)+SUMIFS(DataRegularSeason20242025!$AB$3:$AB$1315,DataRegularSeason20242025!$B$3:$B$1315, "&lt;=" &amp; EG$1, DataRegularSeason20242025!$E$3:$E$1315, $A7)</f>
        <v>61</v>
      </c>
      <c r="EH7">
        <f>SUMIFS(DataRegularSeason20242025!$AA$3:$AA$1315,DataRegularSeason20242025!$B$3:$B$1315, "&lt;=" &amp; EH$1, DataRegularSeason20242025!$D$3:$D$1315, $A7)+SUMIFS(DataRegularSeason20242025!$AB$3:$AB$1315,DataRegularSeason20242025!$B$3:$B$1315, "&lt;=" &amp; EH$1, DataRegularSeason20242025!$E$3:$E$1315, $A7)</f>
        <v>61</v>
      </c>
      <c r="EI7">
        <f>SUMIFS(DataRegularSeason20242025!$AA$3:$AA$1315,DataRegularSeason20242025!$B$3:$B$1315, "&lt;=" &amp; EI$1, DataRegularSeason20242025!$D$3:$D$1315, $A7)+SUMIFS(DataRegularSeason20242025!$AB$3:$AB$1315,DataRegularSeason20242025!$B$3:$B$1315, "&lt;=" &amp; EI$1, DataRegularSeason20242025!$E$3:$E$1315, $A7)</f>
        <v>61</v>
      </c>
      <c r="EJ7">
        <f>SUMIFS(DataRegularSeason20242025!$AA$3:$AA$1315,DataRegularSeason20242025!$B$3:$B$1315, "&lt;=" &amp; EJ$1, DataRegularSeason20242025!$D$3:$D$1315, $A7)+SUMIFS(DataRegularSeason20242025!$AB$3:$AB$1315,DataRegularSeason20242025!$B$3:$B$1315, "&lt;=" &amp; EJ$1, DataRegularSeason20242025!$E$3:$E$1315, $A7)</f>
        <v>61</v>
      </c>
      <c r="EK7">
        <f>SUMIFS(DataRegularSeason20242025!$AA$3:$AA$1315,DataRegularSeason20242025!$B$3:$B$1315, "&lt;=" &amp; EK$1, DataRegularSeason20242025!$D$3:$D$1315, $A7)+SUMIFS(DataRegularSeason20242025!$AB$3:$AB$1315,DataRegularSeason20242025!$B$3:$B$1315, "&lt;=" &amp; EK$1, DataRegularSeason20242025!$E$3:$E$1315, $A7)</f>
        <v>61</v>
      </c>
      <c r="EL7">
        <f>SUMIFS(DataRegularSeason20242025!$AA$3:$AA$1315,DataRegularSeason20242025!$B$3:$B$1315, "&lt;=" &amp; EL$1, DataRegularSeason20242025!$D$3:$D$1315, $A7)+SUMIFS(DataRegularSeason20242025!$AB$3:$AB$1315,DataRegularSeason20242025!$B$3:$B$1315, "&lt;=" &amp; EL$1, DataRegularSeason20242025!$E$3:$E$1315, $A7)</f>
        <v>61</v>
      </c>
      <c r="EM7">
        <f>SUMIFS(DataRegularSeason20242025!$AA$3:$AA$1315,DataRegularSeason20242025!$B$3:$B$1315, "&lt;=" &amp; EM$1, DataRegularSeason20242025!$D$3:$D$1315, $A7)+SUMIFS(DataRegularSeason20242025!$AB$3:$AB$1315,DataRegularSeason20242025!$B$3:$B$1315, "&lt;=" &amp; EM$1, DataRegularSeason20242025!$E$3:$E$1315, $A7)</f>
        <v>61</v>
      </c>
      <c r="EN7">
        <f>SUMIFS(DataRegularSeason20242025!$AA$3:$AA$1315,DataRegularSeason20242025!$B$3:$B$1315, "&lt;=" &amp; EN$1, DataRegularSeason20242025!$D$3:$D$1315, $A7)+SUMIFS(DataRegularSeason20242025!$AB$3:$AB$1315,DataRegularSeason20242025!$B$3:$B$1315, "&lt;=" &amp; EN$1, DataRegularSeason20242025!$E$3:$E$1315, $A7)</f>
        <v>61</v>
      </c>
      <c r="EO7">
        <f>SUMIFS(DataRegularSeason20242025!$AA$3:$AA$1315,DataRegularSeason20242025!$B$3:$B$1315, "&lt;=" &amp; EO$1, DataRegularSeason20242025!$D$3:$D$1315, $A7)+SUMIFS(DataRegularSeason20242025!$AB$3:$AB$1315,DataRegularSeason20242025!$B$3:$B$1315, "&lt;=" &amp; EO$1, DataRegularSeason20242025!$E$3:$E$1315, $A7)</f>
        <v>61</v>
      </c>
      <c r="EP7">
        <f>SUMIFS(DataRegularSeason20242025!$AA$3:$AA$1315,DataRegularSeason20242025!$B$3:$B$1315, "&lt;=" &amp; EP$1, DataRegularSeason20242025!$D$3:$D$1315, $A7)+SUMIFS(DataRegularSeason20242025!$AB$3:$AB$1315,DataRegularSeason20242025!$B$3:$B$1315, "&lt;=" &amp; EP$1, DataRegularSeason20242025!$E$3:$E$1315, $A7)</f>
        <v>61</v>
      </c>
      <c r="EQ7">
        <f>SUMIFS(DataRegularSeason20242025!$AA$3:$AA$1315,DataRegularSeason20242025!$B$3:$B$1315, "&lt;=" &amp; EQ$1, DataRegularSeason20242025!$D$3:$D$1315, $A7)+SUMIFS(DataRegularSeason20242025!$AB$3:$AB$1315,DataRegularSeason20242025!$B$3:$B$1315, "&lt;=" &amp; EQ$1, DataRegularSeason20242025!$E$3:$E$1315, $A7)</f>
        <v>61</v>
      </c>
      <c r="ER7">
        <f>SUMIFS(DataRegularSeason20242025!$AA$3:$AA$1315,DataRegularSeason20242025!$B$3:$B$1315, "&lt;=" &amp; ER$1, DataRegularSeason20242025!$D$3:$D$1315, $A7)+SUMIFS(DataRegularSeason20242025!$AB$3:$AB$1315,DataRegularSeason20242025!$B$3:$B$1315, "&lt;=" &amp; ER$1, DataRegularSeason20242025!$E$3:$E$1315, $A7)</f>
        <v>61</v>
      </c>
      <c r="ES7">
        <f>SUMIFS(DataRegularSeason20242025!$AA$3:$AA$1315,DataRegularSeason20242025!$B$3:$B$1315, "&lt;=" &amp; ES$1, DataRegularSeason20242025!$D$3:$D$1315, $A7)+SUMIFS(DataRegularSeason20242025!$AB$3:$AB$1315,DataRegularSeason20242025!$B$3:$B$1315, "&lt;=" &amp; ES$1, DataRegularSeason20242025!$E$3:$E$1315, $A7)</f>
        <v>61</v>
      </c>
      <c r="ET7">
        <f>SUMIFS(DataRegularSeason20242025!$AA$3:$AA$1315,DataRegularSeason20242025!$B$3:$B$1315, "&lt;=" &amp; ET$1, DataRegularSeason20242025!$D$3:$D$1315, $A7)+SUMIFS(DataRegularSeason20242025!$AB$3:$AB$1315,DataRegularSeason20242025!$B$3:$B$1315, "&lt;=" &amp; ET$1, DataRegularSeason20242025!$E$3:$E$1315, $A7)</f>
        <v>61</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61</v>
      </c>
      <c r="EX7">
        <f>SUMIFS(DataRegularSeason20242025!$AA$3:$AA$1315,DataRegularSeason20242025!$B$3:$B$1315, "&lt;=" &amp; EX$1, DataRegularSeason20242025!$D$3:$D$1315, $A7)+SUMIFS(DataRegularSeason20242025!$AB$3:$AB$1315,DataRegularSeason20242025!$B$3:$B$1315, "&lt;=" &amp; EX$1, DataRegularSeason20242025!$E$3:$E$1315, $A7)</f>
        <v>61</v>
      </c>
      <c r="EY7">
        <f>SUMIFS(DataRegularSeason20242025!$AA$3:$AA$1315,DataRegularSeason20242025!$B$3:$B$1315, "&lt;=" &amp; EY$1, DataRegularSeason20242025!$D$3:$D$1315, $A7)+SUMIFS(DataRegularSeason20242025!$AB$3:$AB$1315,DataRegularSeason20242025!$B$3:$B$1315, "&lt;=" &amp; EY$1, DataRegularSeason20242025!$E$3:$E$1315, $A7)</f>
        <v>61</v>
      </c>
      <c r="EZ7">
        <f>SUMIFS(DataRegularSeason20242025!$AA$3:$AA$1315,DataRegularSeason20242025!$B$3:$B$1315, "&lt;=" &amp; EZ$1, DataRegularSeason20242025!$D$3:$D$1315, $A7)+SUMIFS(DataRegularSeason20242025!$AB$3:$AB$1315,DataRegularSeason20242025!$B$3:$B$1315, "&lt;=" &amp; EZ$1, DataRegularSeason20242025!$E$3:$E$1315, $A7)</f>
        <v>61</v>
      </c>
      <c r="FA7">
        <f>SUMIFS(DataRegularSeason20242025!$AA$3:$AA$1315,DataRegularSeason20242025!$B$3:$B$1315, "&lt;=" &amp; FA$1, DataRegularSeason20242025!$D$3:$D$1315, $A7)+SUMIFS(DataRegularSeason20242025!$AB$3:$AB$1315,DataRegularSeason20242025!$B$3:$B$1315, "&lt;=" &amp; FA$1, DataRegularSeason20242025!$E$3:$E$1315, $A7)</f>
        <v>61</v>
      </c>
      <c r="FB7">
        <f>SUMIFS(DataRegularSeason20242025!$AA$3:$AA$1315,DataRegularSeason20242025!$B$3:$B$1315, "&lt;=" &amp; FB$1, DataRegularSeason20242025!$D$3:$D$1315, $A7)+SUMIFS(DataRegularSeason20242025!$AB$3:$AB$1315,DataRegularSeason20242025!$B$3:$B$1315, "&lt;=" &amp; FB$1, DataRegularSeason20242025!$E$3:$E$1315, $A7)</f>
        <v>61</v>
      </c>
      <c r="FC7">
        <f>SUMIFS(DataRegularSeason20242025!$AA$3:$AA$1315,DataRegularSeason20242025!$B$3:$B$1315, "&lt;=" &amp; FC$1, DataRegularSeason20242025!$D$3:$D$1315, $A7)+SUMIFS(DataRegularSeason20242025!$AB$3:$AB$1315,DataRegularSeason20242025!$B$3:$B$1315, "&lt;=" &amp; FC$1, DataRegularSeason20242025!$E$3:$E$1315, $A7)</f>
        <v>61</v>
      </c>
      <c r="FD7">
        <f>SUMIFS(DataRegularSeason20242025!$AA$3:$AA$1315,DataRegularSeason20242025!$B$3:$B$1315, "&lt;=" &amp; FD$1, DataRegularSeason20242025!$D$3:$D$1315, $A7)+SUMIFS(DataRegularSeason20242025!$AB$3:$AB$1315,DataRegularSeason20242025!$B$3:$B$1315, "&lt;=" &amp; FD$1, DataRegularSeason20242025!$E$3:$E$1315, $A7)</f>
        <v>61</v>
      </c>
      <c r="FE7">
        <f>SUMIFS(DataRegularSeason20242025!$AA$3:$AA$1315,DataRegularSeason20242025!$B$3:$B$1315, "&lt;=" &amp; FE$1, DataRegularSeason20242025!$D$3:$D$1315, $A7)+SUMIFS(DataRegularSeason20242025!$AB$3:$AB$1315,DataRegularSeason20242025!$B$3:$B$1315, "&lt;=" &amp; FE$1, DataRegularSeason20242025!$E$3:$E$1315, $A7)</f>
        <v>61</v>
      </c>
      <c r="FF7">
        <f>SUMIFS(DataRegularSeason20242025!$AA$3:$AA$1315,DataRegularSeason20242025!$B$3:$B$1315, "&lt;=" &amp; FF$1, DataRegularSeason20242025!$D$3:$D$1315, $A7)+SUMIFS(DataRegularSeason20242025!$AB$3:$AB$1315,DataRegularSeason20242025!$B$3:$B$1315, "&lt;=" &amp; FF$1, DataRegularSeason20242025!$E$3:$E$1315, $A7)</f>
        <v>61</v>
      </c>
      <c r="FG7">
        <f>SUMIFS(DataRegularSeason20242025!$AA$3:$AA$1315,DataRegularSeason20242025!$B$3:$B$1315, "&lt;=" &amp; FG$1, DataRegularSeason20242025!$D$3:$D$1315, $A7)+SUMIFS(DataRegularSeason20242025!$AB$3:$AB$1315,DataRegularSeason20242025!$B$3:$B$1315, "&lt;=" &amp; FG$1, DataRegularSeason20242025!$E$3:$E$1315, $A7)</f>
        <v>61</v>
      </c>
      <c r="FH7">
        <f>SUMIFS(DataRegularSeason20242025!$AA$3:$AA$1315,DataRegularSeason20242025!$B$3:$B$1315, "&lt;=" &amp; FH$1, DataRegularSeason20242025!$D$3:$D$1315, $A7)+SUMIFS(DataRegularSeason20242025!$AB$3:$AB$1315,DataRegularSeason20242025!$B$3:$B$1315, "&lt;=" &amp; FH$1, DataRegularSeason20242025!$E$3:$E$1315, $A7)</f>
        <v>61</v>
      </c>
      <c r="FI7">
        <f>SUMIFS(DataRegularSeason20242025!$AA$3:$AA$1315,DataRegularSeason20242025!$B$3:$B$1315, "&lt;=" &amp; FI$1, DataRegularSeason20242025!$D$3:$D$1315, $A7)+SUMIFS(DataRegularSeason20242025!$AB$3:$AB$1315,DataRegularSeason20242025!$B$3:$B$1315, "&lt;=" &amp; FI$1, DataRegularSeason20242025!$E$3:$E$1315, $A7)</f>
        <v>61</v>
      </c>
      <c r="FJ7">
        <f>SUMIFS(DataRegularSeason20242025!$AA$3:$AA$1315,DataRegularSeason20242025!$B$3:$B$1315, "&lt;=" &amp; FJ$1, DataRegularSeason20242025!$D$3:$D$1315, $A7)+SUMIFS(DataRegularSeason20242025!$AB$3:$AB$1315,DataRegularSeason20242025!$B$3:$B$1315, "&lt;=" &amp; FJ$1, DataRegularSeason20242025!$E$3:$E$1315, $A7)</f>
        <v>61</v>
      </c>
      <c r="FK7">
        <f>SUMIFS(DataRegularSeason20242025!$AA$3:$AA$1315,DataRegularSeason20242025!$B$3:$B$1315, "&lt;=" &amp; FK$1, DataRegularSeason20242025!$D$3:$D$1315, $A7)+SUMIFS(DataRegularSeason20242025!$AB$3:$AB$1315,DataRegularSeason20242025!$B$3:$B$1315, "&lt;=" &amp; FK$1, DataRegularSeason20242025!$E$3:$E$1315, $A7)</f>
        <v>61</v>
      </c>
      <c r="FL7">
        <f>SUMIFS(DataRegularSeason20242025!$AA$3:$AA$1315,DataRegularSeason20242025!$B$3:$B$1315, "&lt;=" &amp; FL$1, DataRegularSeason20242025!$D$3:$D$1315, $A7)+SUMIFS(DataRegularSeason20242025!$AB$3:$AB$1315,DataRegularSeason20242025!$B$3:$B$1315, "&lt;=" &amp; FL$1, DataRegularSeason20242025!$E$3:$E$1315, $A7)</f>
        <v>61</v>
      </c>
      <c r="FM7">
        <f>SUMIFS(DataRegularSeason20242025!$AA$3:$AA$1315,DataRegularSeason20242025!$B$3:$B$1315, "&lt;=" &amp; FM$1, DataRegularSeason20242025!$D$3:$D$1315, $A7)+SUMIFS(DataRegularSeason20242025!$AB$3:$AB$1315,DataRegularSeason20242025!$B$3:$B$1315, "&lt;=" &amp; FM$1, DataRegularSeason20242025!$E$3:$E$1315, $A7)</f>
        <v>61</v>
      </c>
      <c r="FN7">
        <f>SUMIFS(DataRegularSeason20242025!$AA$3:$AA$1315,DataRegularSeason20242025!$B$3:$B$1315, "&lt;=" &amp; FN$1, DataRegularSeason20242025!$D$3:$D$1315, $A7)+SUMIFS(DataRegularSeason20242025!$AB$3:$AB$1315,DataRegularSeason20242025!$B$3:$B$1315, "&lt;=" &amp; FN$1, DataRegularSeason20242025!$E$3:$E$1315, $A7)</f>
        <v>61</v>
      </c>
      <c r="FO7">
        <f>SUMIFS(DataRegularSeason20242025!$AA$3:$AA$1315,DataRegularSeason20242025!$B$3:$B$1315, "&lt;=" &amp; FO$1, DataRegularSeason20242025!$D$3:$D$1315, $A7)+SUMIFS(DataRegularSeason20242025!$AB$3:$AB$1315,DataRegularSeason20242025!$B$3:$B$1315, "&lt;=" &amp; FO$1, DataRegularSeason20242025!$E$3:$E$1315, $A7)</f>
        <v>61</v>
      </c>
      <c r="FP7">
        <f>SUMIFS(DataRegularSeason20242025!$AA$3:$AA$1315,DataRegularSeason20242025!$B$3:$B$1315, "&lt;=" &amp; FP$1, DataRegularSeason20242025!$D$3:$D$1315, $A7)+SUMIFS(DataRegularSeason20242025!$AB$3:$AB$1315,DataRegularSeason20242025!$B$3:$B$1315, "&lt;=" &amp; FP$1, DataRegularSeason20242025!$E$3:$E$1315, $A7)</f>
        <v>61</v>
      </c>
      <c r="FQ7">
        <f>SUMIFS(DataRegularSeason20242025!$AA$3:$AA$1315,DataRegularSeason20242025!$B$3:$B$1315, "&lt;=" &amp; FQ$1, DataRegularSeason20242025!$D$3:$D$1315, $A7)+SUMIFS(DataRegularSeason20242025!$AB$3:$AB$1315,DataRegularSeason20242025!$B$3:$B$1315, "&lt;=" &amp; FQ$1, DataRegularSeason20242025!$E$3:$E$1315, $A7)</f>
        <v>61</v>
      </c>
      <c r="FR7">
        <f>SUMIFS(DataRegularSeason20242025!$AA$3:$AA$1315,DataRegularSeason20242025!$B$3:$B$1315, "&lt;=" &amp; FR$1, DataRegularSeason20242025!$D$3:$D$1315, $A7)+SUMIFS(DataRegularSeason20242025!$AB$3:$AB$1315,DataRegularSeason20242025!$B$3:$B$1315, "&lt;=" &amp; FR$1, DataRegularSeason20242025!$E$3:$E$1315, $A7)</f>
        <v>61</v>
      </c>
      <c r="FS7">
        <f>SUMIFS(DataRegularSeason20242025!$AA$3:$AA$1315,DataRegularSeason20242025!$B$3:$B$1315, "&lt;=" &amp; FS$1, DataRegularSeason20242025!$D$3:$D$1315, $A7)+SUMIFS(DataRegularSeason20242025!$AB$3:$AB$1315,DataRegularSeason20242025!$B$3:$B$1315, "&lt;=" &amp; FS$1, DataRegularSeason20242025!$E$3:$E$1315, $A7)</f>
        <v>61</v>
      </c>
      <c r="FT7">
        <f>SUMIFS(DataRegularSeason20242025!$AA$3:$AA$1315,DataRegularSeason20242025!$B$3:$B$1315, "&lt;=" &amp; FT$1, DataRegularSeason20242025!$D$3:$D$1315, $A7)+SUMIFS(DataRegularSeason20242025!$AB$3:$AB$1315,DataRegularSeason20242025!$B$3:$B$1315, "&lt;=" &amp; FT$1, DataRegularSeason20242025!$E$3:$E$1315, $A7)</f>
        <v>61</v>
      </c>
      <c r="FU7">
        <f>SUMIFS(DataRegularSeason20242025!$AA$3:$AA$1315,DataRegularSeason20242025!$B$3:$B$1315, "&lt;=" &amp; FU$1, DataRegularSeason20242025!$D$3:$D$1315, $A7)+SUMIFS(DataRegularSeason20242025!$AB$3:$AB$1315,DataRegularSeason20242025!$B$3:$B$1315, "&lt;=" &amp; FU$1, DataRegularSeason20242025!$E$3:$E$1315, $A7)</f>
        <v>61</v>
      </c>
      <c r="FV7">
        <f>SUMIFS(DataRegularSeason20242025!$AA$3:$AA$1315,DataRegularSeason20242025!$B$3:$B$1315, "&lt;=" &amp; FV$1, DataRegularSeason20242025!$D$3:$D$1315, $A7)+SUMIFS(DataRegularSeason20242025!$AB$3:$AB$1315,DataRegularSeason20242025!$B$3:$B$1315, "&lt;=" &amp; FV$1, DataRegularSeason20242025!$E$3:$E$1315, $A7)</f>
        <v>61</v>
      </c>
      <c r="FW7">
        <f>SUMIFS(DataRegularSeason20242025!$AA$3:$AA$1315,DataRegularSeason20242025!$B$3:$B$1315, "&lt;=" &amp; FW$1, DataRegularSeason20242025!$D$3:$D$1315, $A7)+SUMIFS(DataRegularSeason20242025!$AB$3:$AB$1315,DataRegularSeason20242025!$B$3:$B$1315, "&lt;=" &amp; FW$1, DataRegularSeason20242025!$E$3:$E$1315, $A7)</f>
        <v>61</v>
      </c>
      <c r="FX7">
        <f>SUMIFS(DataRegularSeason20242025!$AA$3:$AA$1315,DataRegularSeason20242025!$B$3:$B$1315, "&lt;=" &amp; FX$1, DataRegularSeason20242025!$D$3:$D$1315, $A7)+SUMIFS(DataRegularSeason20242025!$AB$3:$AB$1315,DataRegularSeason20242025!$B$3:$B$1315, "&lt;=" &amp; FX$1, DataRegularSeason20242025!$E$3:$E$1315, $A7)</f>
        <v>61</v>
      </c>
      <c r="FY7">
        <f>SUMIFS(DataRegularSeason20242025!$AA$3:$AA$1315,DataRegularSeason20242025!$B$3:$B$1315, "&lt;=" &amp; FY$1, DataRegularSeason20242025!$D$3:$D$1315, $A7)+SUMIFS(DataRegularSeason20242025!$AB$3:$AB$1315,DataRegularSeason20242025!$B$3:$B$1315, "&lt;=" &amp; FY$1, DataRegularSeason20242025!$E$3:$E$1315, $A7)</f>
        <v>61</v>
      </c>
      <c r="FZ7">
        <f>SUMIFS(DataRegularSeason20242025!$AA$3:$AA$1315,DataRegularSeason20242025!$B$3:$B$1315, "&lt;=" &amp; FZ$1, DataRegularSeason20242025!$D$3:$D$1315, $A7)+SUMIFS(DataRegularSeason20242025!$AB$3:$AB$1315,DataRegularSeason20242025!$B$3:$B$1315, "&lt;=" &amp; FZ$1, DataRegularSeason20242025!$E$3:$E$1315, $A7)</f>
        <v>61</v>
      </c>
      <c r="GA7">
        <f>SUMIFS(DataRegularSeason20242025!$AA$3:$AA$1315,DataRegularSeason20242025!$B$3:$B$1315, "&lt;=" &amp; GA$1, DataRegularSeason20242025!$D$3:$D$1315, $A7)+SUMIFS(DataRegularSeason20242025!$AB$3:$AB$1315,DataRegularSeason20242025!$B$3:$B$1315, "&lt;=" &amp; GA$1, DataRegularSeason20242025!$E$3:$E$1315, $A7)</f>
        <v>61</v>
      </c>
      <c r="GB7">
        <f>SUMIFS(DataRegularSeason20242025!$AA$3:$AA$1315,DataRegularSeason20242025!$B$3:$B$1315, "&lt;=" &amp; GB$1, DataRegularSeason20242025!$D$3:$D$1315, $A7)+SUMIFS(DataRegularSeason20242025!$AB$3:$AB$1315,DataRegularSeason20242025!$B$3:$B$1315, "&lt;=" &amp; GB$1, DataRegularSeason20242025!$E$3:$E$1315, $A7)</f>
        <v>61</v>
      </c>
      <c r="GC7">
        <f>SUMIFS(DataRegularSeason20242025!$AA$3:$AA$1315,DataRegularSeason20242025!$B$3:$B$1315, "&lt;=" &amp; GC$1, DataRegularSeason20242025!$D$3:$D$1315, $A7)+SUMIFS(DataRegularSeason20242025!$AB$3:$AB$1315,DataRegularSeason20242025!$B$3:$B$1315, "&lt;=" &amp; GC$1, DataRegularSeason20242025!$E$3:$E$1315, $A7)</f>
        <v>61</v>
      </c>
      <c r="GD7">
        <f>SUMIFS(DataRegularSeason20242025!$AA$3:$AA$1315,DataRegularSeason20242025!$B$3:$B$1315, "&lt;=" &amp; GD$1, DataRegularSeason20242025!$D$3:$D$1315, $A7)+SUMIFS(DataRegularSeason20242025!$AB$3:$AB$1315,DataRegularSeason20242025!$B$3:$B$1315, "&lt;=" &amp; GD$1, DataRegularSeason20242025!$E$3:$E$1315, $A7)</f>
        <v>61</v>
      </c>
      <c r="GE7">
        <f>SUMIFS(DataRegularSeason20242025!$AA$3:$AA$1315,DataRegularSeason20242025!$B$3:$B$1315, "&lt;=" &amp; GE$1, DataRegularSeason20242025!$D$3:$D$1315, $A7)+SUMIFS(DataRegularSeason20242025!$AB$3:$AB$1315,DataRegularSeason20242025!$B$3:$B$1315, "&lt;=" &amp; GE$1, DataRegularSeason20242025!$E$3:$E$1315, $A7)</f>
        <v>61</v>
      </c>
      <c r="GF7">
        <f>SUMIFS(DataRegularSeason20242025!$AA$3:$AA$1315,DataRegularSeason20242025!$B$3:$B$1315, "&lt;=" &amp; GF$1, DataRegularSeason20242025!$D$3:$D$1315, $A7)+SUMIFS(DataRegularSeason20242025!$AB$3:$AB$1315,DataRegularSeason20242025!$B$3:$B$1315, "&lt;=" &amp; GF$1, DataRegularSeason20242025!$E$3:$E$1315, $A7)</f>
        <v>61</v>
      </c>
      <c r="GG7">
        <f>SUMIFS(DataRegularSeason20242025!$AA$3:$AA$1315,DataRegularSeason20242025!$B$3:$B$1315, "&lt;=" &amp; GG$1, DataRegularSeason20242025!$D$3:$D$1315, $A7)+SUMIFS(DataRegularSeason20242025!$AB$3:$AB$1315,DataRegularSeason20242025!$B$3:$B$1315, "&lt;=" &amp; GG$1, DataRegularSeason20242025!$E$3:$E$1315, $A7)</f>
        <v>61</v>
      </c>
      <c r="GH7">
        <f>SUMIFS(DataRegularSeason20242025!$AA$3:$AA$1315,DataRegularSeason20242025!$B$3:$B$1315, "&lt;=" &amp; GH$1, DataRegularSeason20242025!$D$3:$D$1315, $A7)+SUMIFS(DataRegularSeason20242025!$AB$3:$AB$1315,DataRegularSeason20242025!$B$3:$B$1315, "&lt;=" &amp; GH$1, DataRegularSeason20242025!$E$3:$E$1315, $A7)</f>
        <v>61</v>
      </c>
      <c r="GI7">
        <f>SUMIFS(DataRegularSeason20242025!$AA$3:$AA$1315,DataRegularSeason20242025!$B$3:$B$1315, "&lt;=" &amp; GI$1, DataRegularSeason20242025!$D$3:$D$1315, $A7)+SUMIFS(DataRegularSeason20242025!$AB$3:$AB$1315,DataRegularSeason20242025!$B$3:$B$1315, "&lt;=" &amp; GI$1, DataRegularSeason20242025!$E$3:$E$1315, $A7)</f>
        <v>61</v>
      </c>
      <c r="GJ7">
        <f>SUMIFS(DataRegularSeason20242025!$AA$3:$AA$1315,DataRegularSeason20242025!$B$3:$B$1315, "&lt;=" &amp; GJ$1, DataRegularSeason20242025!$D$3:$D$1315, $A7)+SUMIFS(DataRegularSeason20242025!$AB$3:$AB$1315,DataRegularSeason20242025!$B$3:$B$1315, "&lt;=" &amp; GJ$1, DataRegularSeason20242025!$E$3:$E$1315, $A7)</f>
        <v>61</v>
      </c>
      <c r="GK7">
        <f>SUMIFS(DataRegularSeason20242025!$AA$3:$AA$1315,DataRegularSeason20242025!$B$3:$B$1315, "&lt;=" &amp; GK$1, DataRegularSeason20242025!$D$3:$D$1315, $A7)+SUMIFS(DataRegularSeason20242025!$AB$3:$AB$1315,DataRegularSeason20242025!$B$3:$B$1315, "&lt;=" &amp; GK$1, DataRegularSeason20242025!$E$3:$E$1315, $A7)</f>
        <v>61</v>
      </c>
      <c r="GL7">
        <f>SUMIFS(DataRegularSeason20242025!$AA$3:$AA$1315,DataRegularSeason20242025!$B$3:$B$1315, "&lt;=" &amp; GL$1, DataRegularSeason20242025!$D$3:$D$1315, $A7)+SUMIFS(DataRegularSeason20242025!$AB$3:$AB$1315,DataRegularSeason20242025!$B$3:$B$1315, "&lt;=" &amp; GL$1, DataRegularSeason20242025!$E$3:$E$1315, $A7)</f>
        <v>61</v>
      </c>
      <c r="GM7">
        <f>SUMIFS(DataRegularSeason20242025!$AA$3:$AA$1315,DataRegularSeason20242025!$B$3:$B$1315, "&lt;=" &amp; GM$1, DataRegularSeason20242025!$D$3:$D$1315, $A7)+SUMIFS(DataRegularSeason20242025!$AB$3:$AB$1315,DataRegularSeason20242025!$B$3:$B$1315, "&lt;=" &amp; GM$1, DataRegularSeason20242025!$E$3:$E$1315, $A7)</f>
        <v>61</v>
      </c>
      <c r="GN7">
        <f>SUMIFS(DataRegularSeason20242025!$AA$3:$AA$1315,DataRegularSeason20242025!$B$3:$B$1315, "&lt;=" &amp; GN$1, DataRegularSeason20242025!$D$3:$D$1315, $A7)+SUMIFS(DataRegularSeason20242025!$AB$3:$AB$1315,DataRegularSeason20242025!$B$3:$B$1315, "&lt;=" &amp; GN$1, DataRegularSeason20242025!$E$3:$E$1315, $A7)</f>
        <v>61</v>
      </c>
      <c r="GO7">
        <f>SUMIFS(DataRegularSeason20242025!$AA$3:$AA$1315,DataRegularSeason20242025!$B$3:$B$1315, "&lt;=" &amp; GO$1, DataRegularSeason20242025!$D$3:$D$1315, $A7)+SUMIFS(DataRegularSeason20242025!$AB$3:$AB$1315,DataRegularSeason20242025!$B$3:$B$1315, "&lt;=" &amp; GO$1, DataRegularSeason20242025!$E$3:$E$1315, $A7)</f>
        <v>61</v>
      </c>
      <c r="GP7">
        <f>SUMIFS(DataRegularSeason20242025!$AA$3:$AA$1315,DataRegularSeason20242025!$B$3:$B$1315, "&lt;=" &amp; GP$1, DataRegularSeason20242025!$D$3:$D$1315, $A7)+SUMIFS(DataRegularSeason20242025!$AB$3:$AB$1315,DataRegularSeason20242025!$B$3:$B$1315, "&lt;=" &amp; GP$1, DataRegularSeason20242025!$E$3:$E$1315, $A7)</f>
        <v>61</v>
      </c>
      <c r="GQ7">
        <f>SUMIFS(DataRegularSeason20242025!$AA$3:$AA$1315,DataRegularSeason20242025!$B$3:$B$1315, "&lt;=" &amp; GQ$1, DataRegularSeason20242025!$D$3:$D$1315, $A7)+SUMIFS(DataRegularSeason20242025!$AB$3:$AB$1315,DataRegularSeason20242025!$B$3:$B$1315, "&lt;=" &amp; GQ$1, DataRegularSeason20242025!$E$3:$E$1315, $A7)</f>
        <v>61</v>
      </c>
      <c r="GR7">
        <f>SUMIFS(DataRegularSeason20242025!$AA$3:$AA$1315,DataRegularSeason20242025!$B$3:$B$1315, "&lt;=" &amp; GR$1, DataRegularSeason20242025!$D$3:$D$1315, $A7)+SUMIFS(DataRegularSeason20242025!$AB$3:$AB$1315,DataRegularSeason20242025!$B$3:$B$1315, "&lt;=" &amp; GR$1, DataRegularSeason20242025!$E$3:$E$1315, $A7)</f>
        <v>61</v>
      </c>
      <c r="GS7">
        <f>SUMIFS(DataRegularSeason20242025!$AA$3:$AA$1315,DataRegularSeason20242025!$B$3:$B$1315, "&lt;=" &amp; GS$1, DataRegularSeason20242025!$D$3:$D$1315, $A7)+SUMIFS(DataRegularSeason20242025!$AB$3:$AB$1315,DataRegularSeason20242025!$B$3:$B$1315, "&lt;=" &amp; GS$1, DataRegularSeason20242025!$E$3:$E$1315, $A7)</f>
        <v>61</v>
      </c>
      <c r="GT7">
        <f>SUMIFS(DataRegularSeason20242025!$AA$3:$AA$1315,DataRegularSeason20242025!$B$3:$B$1315, "&lt;=" &amp; GT$1, DataRegularSeason20242025!$D$3:$D$1315, $A7)+SUMIFS(DataRegularSeason20242025!$AB$3:$AB$1315,DataRegularSeason20242025!$B$3:$B$1315, "&lt;=" &amp; GT$1, DataRegularSeason20242025!$E$3:$E$1315, $A7)</f>
        <v>61</v>
      </c>
      <c r="GU7">
        <f>SUMIFS(DataRegularSeason20242025!$AA$3:$AA$1315,DataRegularSeason20242025!$B$3:$B$1315, "&lt;=" &amp; GU$1, DataRegularSeason20242025!$D$3:$D$1315, $A7)+SUMIFS(DataRegularSeason20242025!$AB$3:$AB$1315,DataRegularSeason20242025!$B$3:$B$1315, "&lt;=" &amp; GU$1, DataRegularSeason20242025!$E$3:$E$1315, $A7)</f>
        <v>61</v>
      </c>
    </row>
    <row r="8" spans="1:275" x14ac:dyDescent="0.25">
      <c r="A8" t="s">
        <v>19</v>
      </c>
      <c r="B8" t="s">
        <v>98</v>
      </c>
      <c r="C8"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55</v>
      </c>
      <c r="EQ8">
        <f>SUMIFS(DataRegularSeason20242025!$AA$3:$AA$1315,DataRegularSeason20242025!$B$3:$B$1315, "&lt;=" &amp; EQ$1, DataRegularSeason20242025!$D$3:$D$1315, $A8)+SUMIFS(DataRegularSeason20242025!$AB$3:$AB$1315,DataRegularSeason20242025!$B$3:$B$1315, "&lt;=" &amp; EQ$1, DataRegularSeason20242025!$E$3:$E$1315, $A8)</f>
        <v>55</v>
      </c>
      <c r="ER8">
        <f>SUMIFS(DataRegularSeason20242025!$AA$3:$AA$1315,DataRegularSeason20242025!$B$3:$B$1315, "&lt;=" &amp; ER$1, DataRegularSeason20242025!$D$3:$D$1315, $A8)+SUMIFS(DataRegularSeason20242025!$AB$3:$AB$1315,DataRegularSeason20242025!$B$3:$B$1315, "&lt;=" &amp; ER$1, DataRegularSeason20242025!$E$3:$E$1315, $A8)</f>
        <v>55</v>
      </c>
      <c r="ES8">
        <f>SUMIFS(DataRegularSeason20242025!$AA$3:$AA$1315,DataRegularSeason20242025!$B$3:$B$1315, "&lt;=" &amp; ES$1, DataRegularSeason20242025!$D$3:$D$1315, $A8)+SUMIFS(DataRegularSeason20242025!$AB$3:$AB$1315,DataRegularSeason20242025!$B$3:$B$1315, "&lt;=" &amp; ES$1, DataRegularSeason20242025!$E$3:$E$1315, $A8)</f>
        <v>55</v>
      </c>
      <c r="ET8">
        <f>SUMIFS(DataRegularSeason20242025!$AA$3:$AA$1315,DataRegularSeason20242025!$B$3:$B$1315, "&lt;=" &amp; ET$1, DataRegularSeason20242025!$D$3:$D$1315, $A8)+SUMIFS(DataRegularSeason20242025!$AB$3:$AB$1315,DataRegularSeason20242025!$B$3:$B$1315, "&lt;=" &amp; ET$1, DataRegularSeason20242025!$E$3:$E$1315, $A8)</f>
        <v>55</v>
      </c>
      <c r="EU8">
        <f>SUMIFS(DataRegularSeason20242025!$AA$3:$AA$1315,DataRegularSeason20242025!$B$3:$B$1315, "&lt;=" &amp; EU$1, DataRegularSeason20242025!$D$3:$D$1315, $A8)+SUMIFS(DataRegularSeason20242025!$AB$3:$AB$1315,DataRegularSeason20242025!$B$3:$B$1315, "&lt;=" &amp; EU$1, DataRegularSeason20242025!$E$3:$E$1315, $A8)</f>
        <v>55</v>
      </c>
      <c r="EV8">
        <f>SUMIFS(DataRegularSeason20242025!$AA$3:$AA$1315,DataRegularSeason20242025!$B$3:$B$1315, "&lt;=" &amp; EV$1, DataRegularSeason20242025!$D$3:$D$1315, $A8)+SUMIFS(DataRegularSeason20242025!$AB$3:$AB$1315,DataRegularSeason20242025!$B$3:$B$1315, "&lt;=" &amp; EV$1, DataRegularSeason20242025!$E$3:$E$1315, $A8)</f>
        <v>55</v>
      </c>
      <c r="EW8">
        <f>SUMIFS(DataRegularSeason20242025!$AA$3:$AA$1315,DataRegularSeason20242025!$B$3:$B$1315, "&lt;=" &amp; EW$1, DataRegularSeason20242025!$D$3:$D$1315, $A8)+SUMIFS(DataRegularSeason20242025!$AB$3:$AB$1315,DataRegularSeason20242025!$B$3:$B$1315, "&lt;=" &amp; EW$1, DataRegularSeason20242025!$E$3:$E$1315, $A8)</f>
        <v>55</v>
      </c>
      <c r="EX8">
        <f>SUMIFS(DataRegularSeason20242025!$AA$3:$AA$1315,DataRegularSeason20242025!$B$3:$B$1315, "&lt;=" &amp; EX$1, DataRegularSeason20242025!$D$3:$D$1315, $A8)+SUMIFS(DataRegularSeason20242025!$AB$3:$AB$1315,DataRegularSeason20242025!$B$3:$B$1315, "&lt;=" &amp; EX$1, DataRegularSeason20242025!$E$3:$E$1315, $A8)</f>
        <v>55</v>
      </c>
      <c r="EY8">
        <f>SUMIFS(DataRegularSeason20242025!$AA$3:$AA$1315,DataRegularSeason20242025!$B$3:$B$1315, "&lt;=" &amp; EY$1, DataRegularSeason20242025!$D$3:$D$1315, $A8)+SUMIFS(DataRegularSeason20242025!$AB$3:$AB$1315,DataRegularSeason20242025!$B$3:$B$1315, "&lt;=" &amp; EY$1, DataRegularSeason20242025!$E$3:$E$1315, $A8)</f>
        <v>55</v>
      </c>
      <c r="EZ8">
        <f>SUMIFS(DataRegularSeason20242025!$AA$3:$AA$1315,DataRegularSeason20242025!$B$3:$B$1315, "&lt;=" &amp; EZ$1, DataRegularSeason20242025!$D$3:$D$1315, $A8)+SUMIFS(DataRegularSeason20242025!$AB$3:$AB$1315,DataRegularSeason20242025!$B$3:$B$1315, "&lt;=" &amp; EZ$1, DataRegularSeason20242025!$E$3:$E$1315, $A8)</f>
        <v>55</v>
      </c>
      <c r="FA8">
        <f>SUMIFS(DataRegularSeason20242025!$AA$3:$AA$1315,DataRegularSeason20242025!$B$3:$B$1315, "&lt;=" &amp; FA$1, DataRegularSeason20242025!$D$3:$D$1315, $A8)+SUMIFS(DataRegularSeason20242025!$AB$3:$AB$1315,DataRegularSeason20242025!$B$3:$B$1315, "&lt;=" &amp; FA$1, DataRegularSeason20242025!$E$3:$E$1315, $A8)</f>
        <v>55</v>
      </c>
      <c r="FB8">
        <f>SUMIFS(DataRegularSeason20242025!$AA$3:$AA$1315,DataRegularSeason20242025!$B$3:$B$1315, "&lt;=" &amp; FB$1, DataRegularSeason20242025!$D$3:$D$1315, $A8)+SUMIFS(DataRegularSeason20242025!$AB$3:$AB$1315,DataRegularSeason20242025!$B$3:$B$1315, "&lt;=" &amp; FB$1, DataRegularSeason20242025!$E$3:$E$1315, $A8)</f>
        <v>55</v>
      </c>
      <c r="FC8">
        <f>SUMIFS(DataRegularSeason20242025!$AA$3:$AA$1315,DataRegularSeason20242025!$B$3:$B$1315, "&lt;=" &amp; FC$1, DataRegularSeason20242025!$D$3:$D$1315, $A8)+SUMIFS(DataRegularSeason20242025!$AB$3:$AB$1315,DataRegularSeason20242025!$B$3:$B$1315, "&lt;=" &amp; FC$1, DataRegularSeason20242025!$E$3:$E$1315, $A8)</f>
        <v>55</v>
      </c>
      <c r="FD8">
        <f>SUMIFS(DataRegularSeason20242025!$AA$3:$AA$1315,DataRegularSeason20242025!$B$3:$B$1315, "&lt;=" &amp; FD$1, DataRegularSeason20242025!$D$3:$D$1315, $A8)+SUMIFS(DataRegularSeason20242025!$AB$3:$AB$1315,DataRegularSeason20242025!$B$3:$B$1315, "&lt;=" &amp; FD$1, DataRegularSeason20242025!$E$3:$E$1315, $A8)</f>
        <v>55</v>
      </c>
      <c r="FE8">
        <f>SUMIFS(DataRegularSeason20242025!$AA$3:$AA$1315,DataRegularSeason20242025!$B$3:$B$1315, "&lt;=" &amp; FE$1, DataRegularSeason20242025!$D$3:$D$1315, $A8)+SUMIFS(DataRegularSeason20242025!$AB$3:$AB$1315,DataRegularSeason20242025!$B$3:$B$1315, "&lt;=" &amp; FE$1, DataRegularSeason20242025!$E$3:$E$1315, $A8)</f>
        <v>55</v>
      </c>
      <c r="FF8">
        <f>SUMIFS(DataRegularSeason20242025!$AA$3:$AA$1315,DataRegularSeason20242025!$B$3:$B$1315, "&lt;=" &amp; FF$1, DataRegularSeason20242025!$D$3:$D$1315, $A8)+SUMIFS(DataRegularSeason20242025!$AB$3:$AB$1315,DataRegularSeason20242025!$B$3:$B$1315, "&lt;=" &amp; FF$1, DataRegularSeason20242025!$E$3:$E$1315, $A8)</f>
        <v>55</v>
      </c>
      <c r="FG8">
        <f>SUMIFS(DataRegularSeason20242025!$AA$3:$AA$1315,DataRegularSeason20242025!$B$3:$B$1315, "&lt;=" &amp; FG$1, DataRegularSeason20242025!$D$3:$D$1315, $A8)+SUMIFS(DataRegularSeason20242025!$AB$3:$AB$1315,DataRegularSeason20242025!$B$3:$B$1315, "&lt;=" &amp; FG$1, DataRegularSeason20242025!$E$3:$E$1315, $A8)</f>
        <v>55</v>
      </c>
      <c r="FH8">
        <f>SUMIFS(DataRegularSeason20242025!$AA$3:$AA$1315,DataRegularSeason20242025!$B$3:$B$1315, "&lt;=" &amp; FH$1, DataRegularSeason20242025!$D$3:$D$1315, $A8)+SUMIFS(DataRegularSeason20242025!$AB$3:$AB$1315,DataRegularSeason20242025!$B$3:$B$1315, "&lt;=" &amp; FH$1, DataRegularSeason20242025!$E$3:$E$1315, $A8)</f>
        <v>55</v>
      </c>
      <c r="FI8">
        <f>SUMIFS(DataRegularSeason20242025!$AA$3:$AA$1315,DataRegularSeason20242025!$B$3:$B$1315, "&lt;=" &amp; FI$1, DataRegularSeason20242025!$D$3:$D$1315, $A8)+SUMIFS(DataRegularSeason20242025!$AB$3:$AB$1315,DataRegularSeason20242025!$B$3:$B$1315, "&lt;=" &amp; FI$1, DataRegularSeason20242025!$E$3:$E$1315, $A8)</f>
        <v>55</v>
      </c>
      <c r="FJ8">
        <f>SUMIFS(DataRegularSeason20242025!$AA$3:$AA$1315,DataRegularSeason20242025!$B$3:$B$1315, "&lt;=" &amp; FJ$1, DataRegularSeason20242025!$D$3:$D$1315, $A8)+SUMIFS(DataRegularSeason20242025!$AB$3:$AB$1315,DataRegularSeason20242025!$B$3:$B$1315, "&lt;=" &amp; FJ$1, DataRegularSeason20242025!$E$3:$E$1315, $A8)</f>
        <v>55</v>
      </c>
      <c r="FK8">
        <f>SUMIFS(DataRegularSeason20242025!$AA$3:$AA$1315,DataRegularSeason20242025!$B$3:$B$1315, "&lt;=" &amp; FK$1, DataRegularSeason20242025!$D$3:$D$1315, $A8)+SUMIFS(DataRegularSeason20242025!$AB$3:$AB$1315,DataRegularSeason20242025!$B$3:$B$1315, "&lt;=" &amp; FK$1, DataRegularSeason20242025!$E$3:$E$1315, $A8)</f>
        <v>55</v>
      </c>
      <c r="FL8">
        <f>SUMIFS(DataRegularSeason20242025!$AA$3:$AA$1315,DataRegularSeason20242025!$B$3:$B$1315, "&lt;=" &amp; FL$1, DataRegularSeason20242025!$D$3:$D$1315, $A8)+SUMIFS(DataRegularSeason20242025!$AB$3:$AB$1315,DataRegularSeason20242025!$B$3:$B$1315, "&lt;=" &amp; FL$1, DataRegularSeason20242025!$E$3:$E$1315, $A8)</f>
        <v>55</v>
      </c>
      <c r="FM8">
        <f>SUMIFS(DataRegularSeason20242025!$AA$3:$AA$1315,DataRegularSeason20242025!$B$3:$B$1315, "&lt;=" &amp; FM$1, DataRegularSeason20242025!$D$3:$D$1315, $A8)+SUMIFS(DataRegularSeason20242025!$AB$3:$AB$1315,DataRegularSeason20242025!$B$3:$B$1315, "&lt;=" &amp; FM$1, DataRegularSeason20242025!$E$3:$E$1315, $A8)</f>
        <v>55</v>
      </c>
      <c r="FN8">
        <f>SUMIFS(DataRegularSeason20242025!$AA$3:$AA$1315,DataRegularSeason20242025!$B$3:$B$1315, "&lt;=" &amp; FN$1, DataRegularSeason20242025!$D$3:$D$1315, $A8)+SUMIFS(DataRegularSeason20242025!$AB$3:$AB$1315,DataRegularSeason20242025!$B$3:$B$1315, "&lt;=" &amp; FN$1, DataRegularSeason20242025!$E$3:$E$1315, $A8)</f>
        <v>55</v>
      </c>
      <c r="FO8">
        <f>SUMIFS(DataRegularSeason20242025!$AA$3:$AA$1315,DataRegularSeason20242025!$B$3:$B$1315, "&lt;=" &amp; FO$1, DataRegularSeason20242025!$D$3:$D$1315, $A8)+SUMIFS(DataRegularSeason20242025!$AB$3:$AB$1315,DataRegularSeason20242025!$B$3:$B$1315, "&lt;=" &amp; FO$1, DataRegularSeason20242025!$E$3:$E$1315, $A8)</f>
        <v>55</v>
      </c>
      <c r="FP8">
        <f>SUMIFS(DataRegularSeason20242025!$AA$3:$AA$1315,DataRegularSeason20242025!$B$3:$B$1315, "&lt;=" &amp; FP$1, DataRegularSeason20242025!$D$3:$D$1315, $A8)+SUMIFS(DataRegularSeason20242025!$AB$3:$AB$1315,DataRegularSeason20242025!$B$3:$B$1315, "&lt;=" &amp; FP$1, DataRegularSeason20242025!$E$3:$E$1315, $A8)</f>
        <v>55</v>
      </c>
      <c r="FQ8">
        <f>SUMIFS(DataRegularSeason20242025!$AA$3:$AA$1315,DataRegularSeason20242025!$B$3:$B$1315, "&lt;=" &amp; FQ$1, DataRegularSeason20242025!$D$3:$D$1315, $A8)+SUMIFS(DataRegularSeason20242025!$AB$3:$AB$1315,DataRegularSeason20242025!$B$3:$B$1315, "&lt;=" &amp; FQ$1, DataRegularSeason20242025!$E$3:$E$1315, $A8)</f>
        <v>55</v>
      </c>
      <c r="FR8">
        <f>SUMIFS(DataRegularSeason20242025!$AA$3:$AA$1315,DataRegularSeason20242025!$B$3:$B$1315, "&lt;=" &amp; FR$1, DataRegularSeason20242025!$D$3:$D$1315, $A8)+SUMIFS(DataRegularSeason20242025!$AB$3:$AB$1315,DataRegularSeason20242025!$B$3:$B$1315, "&lt;=" &amp; FR$1, DataRegularSeason20242025!$E$3:$E$1315, $A8)</f>
        <v>55</v>
      </c>
      <c r="FS8">
        <f>SUMIFS(DataRegularSeason20242025!$AA$3:$AA$1315,DataRegularSeason20242025!$B$3:$B$1315, "&lt;=" &amp; FS$1, DataRegularSeason20242025!$D$3:$D$1315, $A8)+SUMIFS(DataRegularSeason20242025!$AB$3:$AB$1315,DataRegularSeason20242025!$B$3:$B$1315, "&lt;=" &amp; FS$1, DataRegularSeason20242025!$E$3:$E$1315, $A8)</f>
        <v>55</v>
      </c>
      <c r="FT8">
        <f>SUMIFS(DataRegularSeason20242025!$AA$3:$AA$1315,DataRegularSeason20242025!$B$3:$B$1315, "&lt;=" &amp; FT$1, DataRegularSeason20242025!$D$3:$D$1315, $A8)+SUMIFS(DataRegularSeason20242025!$AB$3:$AB$1315,DataRegularSeason20242025!$B$3:$B$1315, "&lt;=" &amp; FT$1, DataRegularSeason20242025!$E$3:$E$1315, $A8)</f>
        <v>55</v>
      </c>
      <c r="FU8">
        <f>SUMIFS(DataRegularSeason20242025!$AA$3:$AA$1315,DataRegularSeason20242025!$B$3:$B$1315, "&lt;=" &amp; FU$1, DataRegularSeason20242025!$D$3:$D$1315, $A8)+SUMIFS(DataRegularSeason20242025!$AB$3:$AB$1315,DataRegularSeason20242025!$B$3:$B$1315, "&lt;=" &amp; FU$1, DataRegularSeason20242025!$E$3:$E$1315, $A8)</f>
        <v>55</v>
      </c>
      <c r="FV8">
        <f>SUMIFS(DataRegularSeason20242025!$AA$3:$AA$1315,DataRegularSeason20242025!$B$3:$B$1315, "&lt;=" &amp; FV$1, DataRegularSeason20242025!$D$3:$D$1315, $A8)+SUMIFS(DataRegularSeason20242025!$AB$3:$AB$1315,DataRegularSeason20242025!$B$3:$B$1315, "&lt;=" &amp; FV$1, DataRegularSeason20242025!$E$3:$E$1315, $A8)</f>
        <v>55</v>
      </c>
      <c r="FW8">
        <f>SUMIFS(DataRegularSeason20242025!$AA$3:$AA$1315,DataRegularSeason20242025!$B$3:$B$1315, "&lt;=" &amp; FW$1, DataRegularSeason20242025!$D$3:$D$1315, $A8)+SUMIFS(DataRegularSeason20242025!$AB$3:$AB$1315,DataRegularSeason20242025!$B$3:$B$1315, "&lt;=" &amp; FW$1, DataRegularSeason20242025!$E$3:$E$1315, $A8)</f>
        <v>55</v>
      </c>
      <c r="FX8">
        <f>SUMIFS(DataRegularSeason20242025!$AA$3:$AA$1315,DataRegularSeason20242025!$B$3:$B$1315, "&lt;=" &amp; FX$1, DataRegularSeason20242025!$D$3:$D$1315, $A8)+SUMIFS(DataRegularSeason20242025!$AB$3:$AB$1315,DataRegularSeason20242025!$B$3:$B$1315, "&lt;=" &amp; FX$1, DataRegularSeason20242025!$E$3:$E$1315, $A8)</f>
        <v>55</v>
      </c>
      <c r="FY8">
        <f>SUMIFS(DataRegularSeason20242025!$AA$3:$AA$1315,DataRegularSeason20242025!$B$3:$B$1315, "&lt;=" &amp; FY$1, DataRegularSeason20242025!$D$3:$D$1315, $A8)+SUMIFS(DataRegularSeason20242025!$AB$3:$AB$1315,DataRegularSeason20242025!$B$3:$B$1315, "&lt;=" &amp; FY$1, DataRegularSeason20242025!$E$3:$E$1315, $A8)</f>
        <v>55</v>
      </c>
      <c r="FZ8">
        <f>SUMIFS(DataRegularSeason20242025!$AA$3:$AA$1315,DataRegularSeason20242025!$B$3:$B$1315, "&lt;=" &amp; FZ$1, DataRegularSeason20242025!$D$3:$D$1315, $A8)+SUMIFS(DataRegularSeason20242025!$AB$3:$AB$1315,DataRegularSeason20242025!$B$3:$B$1315, "&lt;=" &amp; FZ$1, DataRegularSeason20242025!$E$3:$E$1315, $A8)</f>
        <v>55</v>
      </c>
      <c r="GA8">
        <f>SUMIFS(DataRegularSeason20242025!$AA$3:$AA$1315,DataRegularSeason20242025!$B$3:$B$1315, "&lt;=" &amp; GA$1, DataRegularSeason20242025!$D$3:$D$1315, $A8)+SUMIFS(DataRegularSeason20242025!$AB$3:$AB$1315,DataRegularSeason20242025!$B$3:$B$1315, "&lt;=" &amp; GA$1, DataRegularSeason20242025!$E$3:$E$1315, $A8)</f>
        <v>55</v>
      </c>
      <c r="GB8">
        <f>SUMIFS(DataRegularSeason20242025!$AA$3:$AA$1315,DataRegularSeason20242025!$B$3:$B$1315, "&lt;=" &amp; GB$1, DataRegularSeason20242025!$D$3:$D$1315, $A8)+SUMIFS(DataRegularSeason20242025!$AB$3:$AB$1315,DataRegularSeason20242025!$B$3:$B$1315, "&lt;=" &amp; GB$1, DataRegularSeason20242025!$E$3:$E$1315, $A8)</f>
        <v>55</v>
      </c>
      <c r="GC8">
        <f>SUMIFS(DataRegularSeason20242025!$AA$3:$AA$1315,DataRegularSeason20242025!$B$3:$B$1315, "&lt;=" &amp; GC$1, DataRegularSeason20242025!$D$3:$D$1315, $A8)+SUMIFS(DataRegularSeason20242025!$AB$3:$AB$1315,DataRegularSeason20242025!$B$3:$B$1315, "&lt;=" &amp; GC$1, DataRegularSeason20242025!$E$3:$E$1315, $A8)</f>
        <v>55</v>
      </c>
      <c r="GD8">
        <f>SUMIFS(DataRegularSeason20242025!$AA$3:$AA$1315,DataRegularSeason20242025!$B$3:$B$1315, "&lt;=" &amp; GD$1, DataRegularSeason20242025!$D$3:$D$1315, $A8)+SUMIFS(DataRegularSeason20242025!$AB$3:$AB$1315,DataRegularSeason20242025!$B$3:$B$1315, "&lt;=" &amp; GD$1, DataRegularSeason20242025!$E$3:$E$1315, $A8)</f>
        <v>55</v>
      </c>
      <c r="GE8">
        <f>SUMIFS(DataRegularSeason20242025!$AA$3:$AA$1315,DataRegularSeason20242025!$B$3:$B$1315, "&lt;=" &amp; GE$1, DataRegularSeason20242025!$D$3:$D$1315, $A8)+SUMIFS(DataRegularSeason20242025!$AB$3:$AB$1315,DataRegularSeason20242025!$B$3:$B$1315, "&lt;=" &amp; GE$1, DataRegularSeason20242025!$E$3:$E$1315, $A8)</f>
        <v>55</v>
      </c>
      <c r="GF8">
        <f>SUMIFS(DataRegularSeason20242025!$AA$3:$AA$1315,DataRegularSeason20242025!$B$3:$B$1315, "&lt;=" &amp; GF$1, DataRegularSeason20242025!$D$3:$D$1315, $A8)+SUMIFS(DataRegularSeason20242025!$AB$3:$AB$1315,DataRegularSeason20242025!$B$3:$B$1315, "&lt;=" &amp; GF$1, DataRegularSeason20242025!$E$3:$E$1315, $A8)</f>
        <v>55</v>
      </c>
      <c r="GG8">
        <f>SUMIFS(DataRegularSeason20242025!$AA$3:$AA$1315,DataRegularSeason20242025!$B$3:$B$1315, "&lt;=" &amp; GG$1, DataRegularSeason20242025!$D$3:$D$1315, $A8)+SUMIFS(DataRegularSeason20242025!$AB$3:$AB$1315,DataRegularSeason20242025!$B$3:$B$1315, "&lt;=" &amp; GG$1, DataRegularSeason20242025!$E$3:$E$1315, $A8)</f>
        <v>55</v>
      </c>
      <c r="GH8">
        <f>SUMIFS(DataRegularSeason20242025!$AA$3:$AA$1315,DataRegularSeason20242025!$B$3:$B$1315, "&lt;=" &amp; GH$1, DataRegularSeason20242025!$D$3:$D$1315, $A8)+SUMIFS(DataRegularSeason20242025!$AB$3:$AB$1315,DataRegularSeason20242025!$B$3:$B$1315, "&lt;=" &amp; GH$1, DataRegularSeason20242025!$E$3:$E$1315, $A8)</f>
        <v>55</v>
      </c>
      <c r="GI8">
        <f>SUMIFS(DataRegularSeason20242025!$AA$3:$AA$1315,DataRegularSeason20242025!$B$3:$B$1315, "&lt;=" &amp; GI$1, DataRegularSeason20242025!$D$3:$D$1315, $A8)+SUMIFS(DataRegularSeason20242025!$AB$3:$AB$1315,DataRegularSeason20242025!$B$3:$B$1315, "&lt;=" &amp; GI$1, DataRegularSeason20242025!$E$3:$E$1315, $A8)</f>
        <v>55</v>
      </c>
      <c r="GJ8">
        <f>SUMIFS(DataRegularSeason20242025!$AA$3:$AA$1315,DataRegularSeason20242025!$B$3:$B$1315, "&lt;=" &amp; GJ$1, DataRegularSeason20242025!$D$3:$D$1315, $A8)+SUMIFS(DataRegularSeason20242025!$AB$3:$AB$1315,DataRegularSeason20242025!$B$3:$B$1315, "&lt;=" &amp; GJ$1, DataRegularSeason20242025!$E$3:$E$1315, $A8)</f>
        <v>55</v>
      </c>
      <c r="GK8">
        <f>SUMIFS(DataRegularSeason20242025!$AA$3:$AA$1315,DataRegularSeason20242025!$B$3:$B$1315, "&lt;=" &amp; GK$1, DataRegularSeason20242025!$D$3:$D$1315, $A8)+SUMIFS(DataRegularSeason20242025!$AB$3:$AB$1315,DataRegularSeason20242025!$B$3:$B$1315, "&lt;=" &amp; GK$1, DataRegularSeason20242025!$E$3:$E$1315, $A8)</f>
        <v>55</v>
      </c>
      <c r="GL8">
        <f>SUMIFS(DataRegularSeason20242025!$AA$3:$AA$1315,DataRegularSeason20242025!$B$3:$B$1315, "&lt;=" &amp; GL$1, DataRegularSeason20242025!$D$3:$D$1315, $A8)+SUMIFS(DataRegularSeason20242025!$AB$3:$AB$1315,DataRegularSeason20242025!$B$3:$B$1315, "&lt;=" &amp; GL$1, DataRegularSeason20242025!$E$3:$E$1315, $A8)</f>
        <v>55</v>
      </c>
      <c r="GM8">
        <f>SUMIFS(DataRegularSeason20242025!$AA$3:$AA$1315,DataRegularSeason20242025!$B$3:$B$1315, "&lt;=" &amp; GM$1, DataRegularSeason20242025!$D$3:$D$1315, $A8)+SUMIFS(DataRegularSeason20242025!$AB$3:$AB$1315,DataRegularSeason20242025!$B$3:$B$1315, "&lt;=" &amp; GM$1, DataRegularSeason20242025!$E$3:$E$1315, $A8)</f>
        <v>55</v>
      </c>
      <c r="GN8">
        <f>SUMIFS(DataRegularSeason20242025!$AA$3:$AA$1315,DataRegularSeason20242025!$B$3:$B$1315, "&lt;=" &amp; GN$1, DataRegularSeason20242025!$D$3:$D$1315, $A8)+SUMIFS(DataRegularSeason20242025!$AB$3:$AB$1315,DataRegularSeason20242025!$B$3:$B$1315, "&lt;=" &amp; GN$1, DataRegularSeason20242025!$E$3:$E$1315, $A8)</f>
        <v>55</v>
      </c>
      <c r="GO8">
        <f>SUMIFS(DataRegularSeason20242025!$AA$3:$AA$1315,DataRegularSeason20242025!$B$3:$B$1315, "&lt;=" &amp; GO$1, DataRegularSeason20242025!$D$3:$D$1315, $A8)+SUMIFS(DataRegularSeason20242025!$AB$3:$AB$1315,DataRegularSeason20242025!$B$3:$B$1315, "&lt;=" &amp; GO$1, DataRegularSeason20242025!$E$3:$E$1315, $A8)</f>
        <v>55</v>
      </c>
      <c r="GP8">
        <f>SUMIFS(DataRegularSeason20242025!$AA$3:$AA$1315,DataRegularSeason20242025!$B$3:$B$1315, "&lt;=" &amp; GP$1, DataRegularSeason20242025!$D$3:$D$1315, $A8)+SUMIFS(DataRegularSeason20242025!$AB$3:$AB$1315,DataRegularSeason20242025!$B$3:$B$1315, "&lt;=" &amp; GP$1, DataRegularSeason20242025!$E$3:$E$1315, $A8)</f>
        <v>55</v>
      </c>
      <c r="GQ8">
        <f>SUMIFS(DataRegularSeason20242025!$AA$3:$AA$1315,DataRegularSeason20242025!$B$3:$B$1315, "&lt;=" &amp; GQ$1, DataRegularSeason20242025!$D$3:$D$1315, $A8)+SUMIFS(DataRegularSeason20242025!$AB$3:$AB$1315,DataRegularSeason20242025!$B$3:$B$1315, "&lt;=" &amp; GQ$1, DataRegularSeason20242025!$E$3:$E$1315, $A8)</f>
        <v>55</v>
      </c>
      <c r="GR8">
        <f>SUMIFS(DataRegularSeason20242025!$AA$3:$AA$1315,DataRegularSeason20242025!$B$3:$B$1315, "&lt;=" &amp; GR$1, DataRegularSeason20242025!$D$3:$D$1315, $A8)+SUMIFS(DataRegularSeason20242025!$AB$3:$AB$1315,DataRegularSeason20242025!$B$3:$B$1315, "&lt;=" &amp; GR$1, DataRegularSeason20242025!$E$3:$E$1315, $A8)</f>
        <v>55</v>
      </c>
      <c r="GS8">
        <f>SUMIFS(DataRegularSeason20242025!$AA$3:$AA$1315,DataRegularSeason20242025!$B$3:$B$1315, "&lt;=" &amp; GS$1, DataRegularSeason20242025!$D$3:$D$1315, $A8)+SUMIFS(DataRegularSeason20242025!$AB$3:$AB$1315,DataRegularSeason20242025!$B$3:$B$1315, "&lt;=" &amp; GS$1, DataRegularSeason20242025!$E$3:$E$1315, $A8)</f>
        <v>55</v>
      </c>
      <c r="GT8">
        <f>SUMIFS(DataRegularSeason20242025!$AA$3:$AA$1315,DataRegularSeason20242025!$B$3:$B$1315, "&lt;=" &amp; GT$1, DataRegularSeason20242025!$D$3:$D$1315, $A8)+SUMIFS(DataRegularSeason20242025!$AB$3:$AB$1315,DataRegularSeason20242025!$B$3:$B$1315, "&lt;=" &amp; GT$1, DataRegularSeason20242025!$E$3:$E$1315, $A8)</f>
        <v>55</v>
      </c>
      <c r="GU8">
        <f>SUMIFS(DataRegularSeason20242025!$AA$3:$AA$1315,DataRegularSeason20242025!$B$3:$B$1315, "&lt;=" &amp; GU$1, DataRegularSeason20242025!$D$3:$D$1315, $A8)+SUMIFS(DataRegularSeason20242025!$AB$3:$AB$1315,DataRegularSeason20242025!$B$3:$B$1315, "&lt;=" &amp; GU$1, DataRegularSeason20242025!$E$3:$E$1315, $A8)</f>
        <v>55</v>
      </c>
    </row>
    <row r="9" spans="1:275" x14ac:dyDescent="0.25">
      <c r="A9" t="s">
        <v>29</v>
      </c>
      <c r="B9" t="s">
        <v>98</v>
      </c>
      <c r="C9"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49</v>
      </c>
      <c r="EQ9">
        <f>SUMIFS(DataRegularSeason20242025!$AA$3:$AA$1315,DataRegularSeason20242025!$B$3:$B$1315, "&lt;=" &amp; EQ$1, DataRegularSeason20242025!$D$3:$D$1315, $A9)+SUMIFS(DataRegularSeason20242025!$AB$3:$AB$1315,DataRegularSeason20242025!$B$3:$B$1315, "&lt;=" &amp; EQ$1, DataRegularSeason20242025!$E$3:$E$1315, $A9)</f>
        <v>49</v>
      </c>
      <c r="ER9">
        <f>SUMIFS(DataRegularSeason20242025!$AA$3:$AA$1315,DataRegularSeason20242025!$B$3:$B$1315, "&lt;=" &amp; ER$1, DataRegularSeason20242025!$D$3:$D$1315, $A9)+SUMIFS(DataRegularSeason20242025!$AB$3:$AB$1315,DataRegularSeason20242025!$B$3:$B$1315, "&lt;=" &amp; ER$1, DataRegularSeason20242025!$E$3:$E$1315, $A9)</f>
        <v>49</v>
      </c>
      <c r="ES9">
        <f>SUMIFS(DataRegularSeason20242025!$AA$3:$AA$1315,DataRegularSeason20242025!$B$3:$B$1315, "&lt;=" &amp; ES$1, DataRegularSeason20242025!$D$3:$D$1315, $A9)+SUMIFS(DataRegularSeason20242025!$AB$3:$AB$1315,DataRegularSeason20242025!$B$3:$B$1315, "&lt;=" &amp; ES$1, DataRegularSeason20242025!$E$3:$E$1315, $A9)</f>
        <v>49</v>
      </c>
      <c r="ET9">
        <f>SUMIFS(DataRegularSeason20242025!$AA$3:$AA$1315,DataRegularSeason20242025!$B$3:$B$1315, "&lt;=" &amp; ET$1, DataRegularSeason20242025!$D$3:$D$1315, $A9)+SUMIFS(DataRegularSeason20242025!$AB$3:$AB$1315,DataRegularSeason20242025!$B$3:$B$1315, "&lt;=" &amp; ET$1, DataRegularSeason20242025!$E$3:$E$1315, $A9)</f>
        <v>49</v>
      </c>
      <c r="EU9">
        <f>SUMIFS(DataRegularSeason20242025!$AA$3:$AA$1315,DataRegularSeason20242025!$B$3:$B$1315, "&lt;=" &amp; EU$1, DataRegularSeason20242025!$D$3:$D$1315, $A9)+SUMIFS(DataRegularSeason20242025!$AB$3:$AB$1315,DataRegularSeason20242025!$B$3:$B$1315, "&lt;=" &amp; EU$1, DataRegularSeason20242025!$E$3:$E$1315, $A9)</f>
        <v>49</v>
      </c>
      <c r="EV9">
        <f>SUMIFS(DataRegularSeason20242025!$AA$3:$AA$1315,DataRegularSeason20242025!$B$3:$B$1315, "&lt;=" &amp; EV$1, DataRegularSeason20242025!$D$3:$D$1315, $A9)+SUMIFS(DataRegularSeason20242025!$AB$3:$AB$1315,DataRegularSeason20242025!$B$3:$B$1315, "&lt;=" &amp; EV$1, DataRegularSeason20242025!$E$3:$E$1315, $A9)</f>
        <v>49</v>
      </c>
      <c r="EW9">
        <f>SUMIFS(DataRegularSeason20242025!$AA$3:$AA$1315,DataRegularSeason20242025!$B$3:$B$1315, "&lt;=" &amp; EW$1, DataRegularSeason20242025!$D$3:$D$1315, $A9)+SUMIFS(DataRegularSeason20242025!$AB$3:$AB$1315,DataRegularSeason20242025!$B$3:$B$1315, "&lt;=" &amp; EW$1, DataRegularSeason20242025!$E$3:$E$1315, $A9)</f>
        <v>49</v>
      </c>
      <c r="EX9">
        <f>SUMIFS(DataRegularSeason20242025!$AA$3:$AA$1315,DataRegularSeason20242025!$B$3:$B$1315, "&lt;=" &amp; EX$1, DataRegularSeason20242025!$D$3:$D$1315, $A9)+SUMIFS(DataRegularSeason20242025!$AB$3:$AB$1315,DataRegularSeason20242025!$B$3:$B$1315, "&lt;=" &amp; EX$1, DataRegularSeason20242025!$E$3:$E$1315, $A9)</f>
        <v>49</v>
      </c>
      <c r="EY9">
        <f>SUMIFS(DataRegularSeason20242025!$AA$3:$AA$1315,DataRegularSeason20242025!$B$3:$B$1315, "&lt;=" &amp; EY$1, DataRegularSeason20242025!$D$3:$D$1315, $A9)+SUMIFS(DataRegularSeason20242025!$AB$3:$AB$1315,DataRegularSeason20242025!$B$3:$B$1315, "&lt;=" &amp; EY$1, DataRegularSeason20242025!$E$3:$E$1315, $A9)</f>
        <v>49</v>
      </c>
      <c r="EZ9">
        <f>SUMIFS(DataRegularSeason20242025!$AA$3:$AA$1315,DataRegularSeason20242025!$B$3:$B$1315, "&lt;=" &amp; EZ$1, DataRegularSeason20242025!$D$3:$D$1315, $A9)+SUMIFS(DataRegularSeason20242025!$AB$3:$AB$1315,DataRegularSeason20242025!$B$3:$B$1315, "&lt;=" &amp; EZ$1, DataRegularSeason20242025!$E$3:$E$1315, $A9)</f>
        <v>49</v>
      </c>
      <c r="FA9">
        <f>SUMIFS(DataRegularSeason20242025!$AA$3:$AA$1315,DataRegularSeason20242025!$B$3:$B$1315, "&lt;=" &amp; FA$1, DataRegularSeason20242025!$D$3:$D$1315, $A9)+SUMIFS(DataRegularSeason20242025!$AB$3:$AB$1315,DataRegularSeason20242025!$B$3:$B$1315, "&lt;=" &amp; FA$1, DataRegularSeason20242025!$E$3:$E$1315, $A9)</f>
        <v>49</v>
      </c>
      <c r="FB9">
        <f>SUMIFS(DataRegularSeason20242025!$AA$3:$AA$1315,DataRegularSeason20242025!$B$3:$B$1315, "&lt;=" &amp; FB$1, DataRegularSeason20242025!$D$3:$D$1315, $A9)+SUMIFS(DataRegularSeason20242025!$AB$3:$AB$1315,DataRegularSeason20242025!$B$3:$B$1315, "&lt;=" &amp; FB$1, DataRegularSeason20242025!$E$3:$E$1315, $A9)</f>
        <v>49</v>
      </c>
      <c r="FC9">
        <f>SUMIFS(DataRegularSeason20242025!$AA$3:$AA$1315,DataRegularSeason20242025!$B$3:$B$1315, "&lt;=" &amp; FC$1, DataRegularSeason20242025!$D$3:$D$1315, $A9)+SUMIFS(DataRegularSeason20242025!$AB$3:$AB$1315,DataRegularSeason20242025!$B$3:$B$1315, "&lt;=" &amp; FC$1, DataRegularSeason20242025!$E$3:$E$1315, $A9)</f>
        <v>49</v>
      </c>
      <c r="FD9">
        <f>SUMIFS(DataRegularSeason20242025!$AA$3:$AA$1315,DataRegularSeason20242025!$B$3:$B$1315, "&lt;=" &amp; FD$1, DataRegularSeason20242025!$D$3:$D$1315, $A9)+SUMIFS(DataRegularSeason20242025!$AB$3:$AB$1315,DataRegularSeason20242025!$B$3:$B$1315, "&lt;=" &amp; FD$1, DataRegularSeason20242025!$E$3:$E$1315, $A9)</f>
        <v>49</v>
      </c>
      <c r="FE9">
        <f>SUMIFS(DataRegularSeason20242025!$AA$3:$AA$1315,DataRegularSeason20242025!$B$3:$B$1315, "&lt;=" &amp; FE$1, DataRegularSeason20242025!$D$3:$D$1315, $A9)+SUMIFS(DataRegularSeason20242025!$AB$3:$AB$1315,DataRegularSeason20242025!$B$3:$B$1315, "&lt;=" &amp; FE$1, DataRegularSeason20242025!$E$3:$E$1315, $A9)</f>
        <v>49</v>
      </c>
      <c r="FF9">
        <f>SUMIFS(DataRegularSeason20242025!$AA$3:$AA$1315,DataRegularSeason20242025!$B$3:$B$1315, "&lt;=" &amp; FF$1, DataRegularSeason20242025!$D$3:$D$1315, $A9)+SUMIFS(DataRegularSeason20242025!$AB$3:$AB$1315,DataRegularSeason20242025!$B$3:$B$1315, "&lt;=" &amp; FF$1, DataRegularSeason20242025!$E$3:$E$1315, $A9)</f>
        <v>49</v>
      </c>
      <c r="FG9">
        <f>SUMIFS(DataRegularSeason20242025!$AA$3:$AA$1315,DataRegularSeason20242025!$B$3:$B$1315, "&lt;=" &amp; FG$1, DataRegularSeason20242025!$D$3:$D$1315, $A9)+SUMIFS(DataRegularSeason20242025!$AB$3:$AB$1315,DataRegularSeason20242025!$B$3:$B$1315, "&lt;=" &amp; FG$1, DataRegularSeason20242025!$E$3:$E$1315, $A9)</f>
        <v>49</v>
      </c>
      <c r="FH9">
        <f>SUMIFS(DataRegularSeason20242025!$AA$3:$AA$1315,DataRegularSeason20242025!$B$3:$B$1315, "&lt;=" &amp; FH$1, DataRegularSeason20242025!$D$3:$D$1315, $A9)+SUMIFS(DataRegularSeason20242025!$AB$3:$AB$1315,DataRegularSeason20242025!$B$3:$B$1315, "&lt;=" &amp; FH$1, DataRegularSeason20242025!$E$3:$E$1315, $A9)</f>
        <v>49</v>
      </c>
      <c r="FI9">
        <f>SUMIFS(DataRegularSeason20242025!$AA$3:$AA$1315,DataRegularSeason20242025!$B$3:$B$1315, "&lt;=" &amp; FI$1, DataRegularSeason20242025!$D$3:$D$1315, $A9)+SUMIFS(DataRegularSeason20242025!$AB$3:$AB$1315,DataRegularSeason20242025!$B$3:$B$1315, "&lt;=" &amp; FI$1, DataRegularSeason20242025!$E$3:$E$1315, $A9)</f>
        <v>49</v>
      </c>
      <c r="FJ9">
        <f>SUMIFS(DataRegularSeason20242025!$AA$3:$AA$1315,DataRegularSeason20242025!$B$3:$B$1315, "&lt;=" &amp; FJ$1, DataRegularSeason20242025!$D$3:$D$1315, $A9)+SUMIFS(DataRegularSeason20242025!$AB$3:$AB$1315,DataRegularSeason20242025!$B$3:$B$1315, "&lt;=" &amp; FJ$1, DataRegularSeason20242025!$E$3:$E$1315, $A9)</f>
        <v>49</v>
      </c>
      <c r="FK9">
        <f>SUMIFS(DataRegularSeason20242025!$AA$3:$AA$1315,DataRegularSeason20242025!$B$3:$B$1315, "&lt;=" &amp; FK$1, DataRegularSeason20242025!$D$3:$D$1315, $A9)+SUMIFS(DataRegularSeason20242025!$AB$3:$AB$1315,DataRegularSeason20242025!$B$3:$B$1315, "&lt;=" &amp; FK$1, DataRegularSeason20242025!$E$3:$E$1315, $A9)</f>
        <v>49</v>
      </c>
      <c r="FL9">
        <f>SUMIFS(DataRegularSeason20242025!$AA$3:$AA$1315,DataRegularSeason20242025!$B$3:$B$1315, "&lt;=" &amp; FL$1, DataRegularSeason20242025!$D$3:$D$1315, $A9)+SUMIFS(DataRegularSeason20242025!$AB$3:$AB$1315,DataRegularSeason20242025!$B$3:$B$1315, "&lt;=" &amp; FL$1, DataRegularSeason20242025!$E$3:$E$1315, $A9)</f>
        <v>49</v>
      </c>
      <c r="FM9">
        <f>SUMIFS(DataRegularSeason20242025!$AA$3:$AA$1315,DataRegularSeason20242025!$B$3:$B$1315, "&lt;=" &amp; FM$1, DataRegularSeason20242025!$D$3:$D$1315, $A9)+SUMIFS(DataRegularSeason20242025!$AB$3:$AB$1315,DataRegularSeason20242025!$B$3:$B$1315, "&lt;=" &amp; FM$1, DataRegularSeason20242025!$E$3:$E$1315, $A9)</f>
        <v>49</v>
      </c>
      <c r="FN9">
        <f>SUMIFS(DataRegularSeason20242025!$AA$3:$AA$1315,DataRegularSeason20242025!$B$3:$B$1315, "&lt;=" &amp; FN$1, DataRegularSeason20242025!$D$3:$D$1315, $A9)+SUMIFS(DataRegularSeason20242025!$AB$3:$AB$1315,DataRegularSeason20242025!$B$3:$B$1315, "&lt;=" &amp; FN$1, DataRegularSeason20242025!$E$3:$E$1315, $A9)</f>
        <v>49</v>
      </c>
      <c r="FO9">
        <f>SUMIFS(DataRegularSeason20242025!$AA$3:$AA$1315,DataRegularSeason20242025!$B$3:$B$1315, "&lt;=" &amp; FO$1, DataRegularSeason20242025!$D$3:$D$1315, $A9)+SUMIFS(DataRegularSeason20242025!$AB$3:$AB$1315,DataRegularSeason20242025!$B$3:$B$1315, "&lt;=" &amp; FO$1, DataRegularSeason20242025!$E$3:$E$1315, $A9)</f>
        <v>49</v>
      </c>
      <c r="FP9">
        <f>SUMIFS(DataRegularSeason20242025!$AA$3:$AA$1315,DataRegularSeason20242025!$B$3:$B$1315, "&lt;=" &amp; FP$1, DataRegularSeason20242025!$D$3:$D$1315, $A9)+SUMIFS(DataRegularSeason20242025!$AB$3:$AB$1315,DataRegularSeason20242025!$B$3:$B$1315, "&lt;=" &amp; FP$1, DataRegularSeason20242025!$E$3:$E$1315, $A9)</f>
        <v>49</v>
      </c>
      <c r="FQ9">
        <f>SUMIFS(DataRegularSeason20242025!$AA$3:$AA$1315,DataRegularSeason20242025!$B$3:$B$1315, "&lt;=" &amp; FQ$1, DataRegularSeason20242025!$D$3:$D$1315, $A9)+SUMIFS(DataRegularSeason20242025!$AB$3:$AB$1315,DataRegularSeason20242025!$B$3:$B$1315, "&lt;=" &amp; FQ$1, DataRegularSeason20242025!$E$3:$E$1315, $A9)</f>
        <v>49</v>
      </c>
      <c r="FR9">
        <f>SUMIFS(DataRegularSeason20242025!$AA$3:$AA$1315,DataRegularSeason20242025!$B$3:$B$1315, "&lt;=" &amp; FR$1, DataRegularSeason20242025!$D$3:$D$1315, $A9)+SUMIFS(DataRegularSeason20242025!$AB$3:$AB$1315,DataRegularSeason20242025!$B$3:$B$1315, "&lt;=" &amp; FR$1, DataRegularSeason20242025!$E$3:$E$1315, $A9)</f>
        <v>49</v>
      </c>
      <c r="FS9">
        <f>SUMIFS(DataRegularSeason20242025!$AA$3:$AA$1315,DataRegularSeason20242025!$B$3:$B$1315, "&lt;=" &amp; FS$1, DataRegularSeason20242025!$D$3:$D$1315, $A9)+SUMIFS(DataRegularSeason20242025!$AB$3:$AB$1315,DataRegularSeason20242025!$B$3:$B$1315, "&lt;=" &amp; FS$1, DataRegularSeason20242025!$E$3:$E$1315, $A9)</f>
        <v>49</v>
      </c>
      <c r="FT9">
        <f>SUMIFS(DataRegularSeason20242025!$AA$3:$AA$1315,DataRegularSeason20242025!$B$3:$B$1315, "&lt;=" &amp; FT$1, DataRegularSeason20242025!$D$3:$D$1315, $A9)+SUMIFS(DataRegularSeason20242025!$AB$3:$AB$1315,DataRegularSeason20242025!$B$3:$B$1315, "&lt;=" &amp; FT$1, DataRegularSeason20242025!$E$3:$E$1315, $A9)</f>
        <v>49</v>
      </c>
      <c r="FU9">
        <f>SUMIFS(DataRegularSeason20242025!$AA$3:$AA$1315,DataRegularSeason20242025!$B$3:$B$1315, "&lt;=" &amp; FU$1, DataRegularSeason20242025!$D$3:$D$1315, $A9)+SUMIFS(DataRegularSeason20242025!$AB$3:$AB$1315,DataRegularSeason20242025!$B$3:$B$1315, "&lt;=" &amp; FU$1, DataRegularSeason20242025!$E$3:$E$1315, $A9)</f>
        <v>49</v>
      </c>
      <c r="FV9">
        <f>SUMIFS(DataRegularSeason20242025!$AA$3:$AA$1315,DataRegularSeason20242025!$B$3:$B$1315, "&lt;=" &amp; FV$1, DataRegularSeason20242025!$D$3:$D$1315, $A9)+SUMIFS(DataRegularSeason20242025!$AB$3:$AB$1315,DataRegularSeason20242025!$B$3:$B$1315, "&lt;=" &amp; FV$1, DataRegularSeason20242025!$E$3:$E$1315, $A9)</f>
        <v>49</v>
      </c>
      <c r="FW9">
        <f>SUMIFS(DataRegularSeason20242025!$AA$3:$AA$1315,DataRegularSeason20242025!$B$3:$B$1315, "&lt;=" &amp; FW$1, DataRegularSeason20242025!$D$3:$D$1315, $A9)+SUMIFS(DataRegularSeason20242025!$AB$3:$AB$1315,DataRegularSeason20242025!$B$3:$B$1315, "&lt;=" &amp; FW$1, DataRegularSeason20242025!$E$3:$E$1315, $A9)</f>
        <v>49</v>
      </c>
      <c r="FX9">
        <f>SUMIFS(DataRegularSeason20242025!$AA$3:$AA$1315,DataRegularSeason20242025!$B$3:$B$1315, "&lt;=" &amp; FX$1, DataRegularSeason20242025!$D$3:$D$1315, $A9)+SUMIFS(DataRegularSeason20242025!$AB$3:$AB$1315,DataRegularSeason20242025!$B$3:$B$1315, "&lt;=" &amp; FX$1, DataRegularSeason20242025!$E$3:$E$1315, $A9)</f>
        <v>49</v>
      </c>
      <c r="FY9">
        <f>SUMIFS(DataRegularSeason20242025!$AA$3:$AA$1315,DataRegularSeason20242025!$B$3:$B$1315, "&lt;=" &amp; FY$1, DataRegularSeason20242025!$D$3:$D$1315, $A9)+SUMIFS(DataRegularSeason20242025!$AB$3:$AB$1315,DataRegularSeason20242025!$B$3:$B$1315, "&lt;=" &amp; FY$1, DataRegularSeason20242025!$E$3:$E$1315, $A9)</f>
        <v>49</v>
      </c>
      <c r="FZ9">
        <f>SUMIFS(DataRegularSeason20242025!$AA$3:$AA$1315,DataRegularSeason20242025!$B$3:$B$1315, "&lt;=" &amp; FZ$1, DataRegularSeason20242025!$D$3:$D$1315, $A9)+SUMIFS(DataRegularSeason20242025!$AB$3:$AB$1315,DataRegularSeason20242025!$B$3:$B$1315, "&lt;=" &amp; FZ$1, DataRegularSeason20242025!$E$3:$E$1315, $A9)</f>
        <v>49</v>
      </c>
      <c r="GA9">
        <f>SUMIFS(DataRegularSeason20242025!$AA$3:$AA$1315,DataRegularSeason20242025!$B$3:$B$1315, "&lt;=" &amp; GA$1, DataRegularSeason20242025!$D$3:$D$1315, $A9)+SUMIFS(DataRegularSeason20242025!$AB$3:$AB$1315,DataRegularSeason20242025!$B$3:$B$1315, "&lt;=" &amp; GA$1, DataRegularSeason20242025!$E$3:$E$1315, $A9)</f>
        <v>49</v>
      </c>
      <c r="GB9">
        <f>SUMIFS(DataRegularSeason20242025!$AA$3:$AA$1315,DataRegularSeason20242025!$B$3:$B$1315, "&lt;=" &amp; GB$1, DataRegularSeason20242025!$D$3:$D$1315, $A9)+SUMIFS(DataRegularSeason20242025!$AB$3:$AB$1315,DataRegularSeason20242025!$B$3:$B$1315, "&lt;=" &amp; GB$1, DataRegularSeason20242025!$E$3:$E$1315, $A9)</f>
        <v>49</v>
      </c>
      <c r="GC9">
        <f>SUMIFS(DataRegularSeason20242025!$AA$3:$AA$1315,DataRegularSeason20242025!$B$3:$B$1315, "&lt;=" &amp; GC$1, DataRegularSeason20242025!$D$3:$D$1315, $A9)+SUMIFS(DataRegularSeason20242025!$AB$3:$AB$1315,DataRegularSeason20242025!$B$3:$B$1315, "&lt;=" &amp; GC$1, DataRegularSeason20242025!$E$3:$E$1315, $A9)</f>
        <v>49</v>
      </c>
      <c r="GD9">
        <f>SUMIFS(DataRegularSeason20242025!$AA$3:$AA$1315,DataRegularSeason20242025!$B$3:$B$1315, "&lt;=" &amp; GD$1, DataRegularSeason20242025!$D$3:$D$1315, $A9)+SUMIFS(DataRegularSeason20242025!$AB$3:$AB$1315,DataRegularSeason20242025!$B$3:$B$1315, "&lt;=" &amp; GD$1, DataRegularSeason20242025!$E$3:$E$1315, $A9)</f>
        <v>49</v>
      </c>
      <c r="GE9">
        <f>SUMIFS(DataRegularSeason20242025!$AA$3:$AA$1315,DataRegularSeason20242025!$B$3:$B$1315, "&lt;=" &amp; GE$1, DataRegularSeason20242025!$D$3:$D$1315, $A9)+SUMIFS(DataRegularSeason20242025!$AB$3:$AB$1315,DataRegularSeason20242025!$B$3:$B$1315, "&lt;=" &amp; GE$1, DataRegularSeason20242025!$E$3:$E$1315, $A9)</f>
        <v>49</v>
      </c>
      <c r="GF9">
        <f>SUMIFS(DataRegularSeason20242025!$AA$3:$AA$1315,DataRegularSeason20242025!$B$3:$B$1315, "&lt;=" &amp; GF$1, DataRegularSeason20242025!$D$3:$D$1315, $A9)+SUMIFS(DataRegularSeason20242025!$AB$3:$AB$1315,DataRegularSeason20242025!$B$3:$B$1315, "&lt;=" &amp; GF$1, DataRegularSeason20242025!$E$3:$E$1315, $A9)</f>
        <v>49</v>
      </c>
      <c r="GG9">
        <f>SUMIFS(DataRegularSeason20242025!$AA$3:$AA$1315,DataRegularSeason20242025!$B$3:$B$1315, "&lt;=" &amp; GG$1, DataRegularSeason20242025!$D$3:$D$1315, $A9)+SUMIFS(DataRegularSeason20242025!$AB$3:$AB$1315,DataRegularSeason20242025!$B$3:$B$1315, "&lt;=" &amp; GG$1, DataRegularSeason20242025!$E$3:$E$1315, $A9)</f>
        <v>49</v>
      </c>
      <c r="GH9">
        <f>SUMIFS(DataRegularSeason20242025!$AA$3:$AA$1315,DataRegularSeason20242025!$B$3:$B$1315, "&lt;=" &amp; GH$1, DataRegularSeason20242025!$D$3:$D$1315, $A9)+SUMIFS(DataRegularSeason20242025!$AB$3:$AB$1315,DataRegularSeason20242025!$B$3:$B$1315, "&lt;=" &amp; GH$1, DataRegularSeason20242025!$E$3:$E$1315, $A9)</f>
        <v>49</v>
      </c>
      <c r="GI9">
        <f>SUMIFS(DataRegularSeason20242025!$AA$3:$AA$1315,DataRegularSeason20242025!$B$3:$B$1315, "&lt;=" &amp; GI$1, DataRegularSeason20242025!$D$3:$D$1315, $A9)+SUMIFS(DataRegularSeason20242025!$AB$3:$AB$1315,DataRegularSeason20242025!$B$3:$B$1315, "&lt;=" &amp; GI$1, DataRegularSeason20242025!$E$3:$E$1315, $A9)</f>
        <v>49</v>
      </c>
      <c r="GJ9">
        <f>SUMIFS(DataRegularSeason20242025!$AA$3:$AA$1315,DataRegularSeason20242025!$B$3:$B$1315, "&lt;=" &amp; GJ$1, DataRegularSeason20242025!$D$3:$D$1315, $A9)+SUMIFS(DataRegularSeason20242025!$AB$3:$AB$1315,DataRegularSeason20242025!$B$3:$B$1315, "&lt;=" &amp; GJ$1, DataRegularSeason20242025!$E$3:$E$1315, $A9)</f>
        <v>49</v>
      </c>
      <c r="GK9">
        <f>SUMIFS(DataRegularSeason20242025!$AA$3:$AA$1315,DataRegularSeason20242025!$B$3:$B$1315, "&lt;=" &amp; GK$1, DataRegularSeason20242025!$D$3:$D$1315, $A9)+SUMIFS(DataRegularSeason20242025!$AB$3:$AB$1315,DataRegularSeason20242025!$B$3:$B$1315, "&lt;=" &amp; GK$1, DataRegularSeason20242025!$E$3:$E$1315, $A9)</f>
        <v>49</v>
      </c>
      <c r="GL9">
        <f>SUMIFS(DataRegularSeason20242025!$AA$3:$AA$1315,DataRegularSeason20242025!$B$3:$B$1315, "&lt;=" &amp; GL$1, DataRegularSeason20242025!$D$3:$D$1315, $A9)+SUMIFS(DataRegularSeason20242025!$AB$3:$AB$1315,DataRegularSeason20242025!$B$3:$B$1315, "&lt;=" &amp; GL$1, DataRegularSeason20242025!$E$3:$E$1315, $A9)</f>
        <v>49</v>
      </c>
      <c r="GM9">
        <f>SUMIFS(DataRegularSeason20242025!$AA$3:$AA$1315,DataRegularSeason20242025!$B$3:$B$1315, "&lt;=" &amp; GM$1, DataRegularSeason20242025!$D$3:$D$1315, $A9)+SUMIFS(DataRegularSeason20242025!$AB$3:$AB$1315,DataRegularSeason20242025!$B$3:$B$1315, "&lt;=" &amp; GM$1, DataRegularSeason20242025!$E$3:$E$1315, $A9)</f>
        <v>49</v>
      </c>
      <c r="GN9">
        <f>SUMIFS(DataRegularSeason20242025!$AA$3:$AA$1315,DataRegularSeason20242025!$B$3:$B$1315, "&lt;=" &amp; GN$1, DataRegularSeason20242025!$D$3:$D$1315, $A9)+SUMIFS(DataRegularSeason20242025!$AB$3:$AB$1315,DataRegularSeason20242025!$B$3:$B$1315, "&lt;=" &amp; GN$1, DataRegularSeason20242025!$E$3:$E$1315, $A9)</f>
        <v>49</v>
      </c>
      <c r="GO9">
        <f>SUMIFS(DataRegularSeason20242025!$AA$3:$AA$1315,DataRegularSeason20242025!$B$3:$B$1315, "&lt;=" &amp; GO$1, DataRegularSeason20242025!$D$3:$D$1315, $A9)+SUMIFS(DataRegularSeason20242025!$AB$3:$AB$1315,DataRegularSeason20242025!$B$3:$B$1315, "&lt;=" &amp; GO$1, DataRegularSeason20242025!$E$3:$E$1315, $A9)</f>
        <v>49</v>
      </c>
      <c r="GP9">
        <f>SUMIFS(DataRegularSeason20242025!$AA$3:$AA$1315,DataRegularSeason20242025!$B$3:$B$1315, "&lt;=" &amp; GP$1, DataRegularSeason20242025!$D$3:$D$1315, $A9)+SUMIFS(DataRegularSeason20242025!$AB$3:$AB$1315,DataRegularSeason20242025!$B$3:$B$1315, "&lt;=" &amp; GP$1, DataRegularSeason20242025!$E$3:$E$1315, $A9)</f>
        <v>49</v>
      </c>
      <c r="GQ9">
        <f>SUMIFS(DataRegularSeason20242025!$AA$3:$AA$1315,DataRegularSeason20242025!$B$3:$B$1315, "&lt;=" &amp; GQ$1, DataRegularSeason20242025!$D$3:$D$1315, $A9)+SUMIFS(DataRegularSeason20242025!$AB$3:$AB$1315,DataRegularSeason20242025!$B$3:$B$1315, "&lt;=" &amp; GQ$1, DataRegularSeason20242025!$E$3:$E$1315, $A9)</f>
        <v>49</v>
      </c>
      <c r="GR9">
        <f>SUMIFS(DataRegularSeason20242025!$AA$3:$AA$1315,DataRegularSeason20242025!$B$3:$B$1315, "&lt;=" &amp; GR$1, DataRegularSeason20242025!$D$3:$D$1315, $A9)+SUMIFS(DataRegularSeason20242025!$AB$3:$AB$1315,DataRegularSeason20242025!$B$3:$B$1315, "&lt;=" &amp; GR$1, DataRegularSeason20242025!$E$3:$E$1315, $A9)</f>
        <v>49</v>
      </c>
      <c r="GS9">
        <f>SUMIFS(DataRegularSeason20242025!$AA$3:$AA$1315,DataRegularSeason20242025!$B$3:$B$1315, "&lt;=" &amp; GS$1, DataRegularSeason20242025!$D$3:$D$1315, $A9)+SUMIFS(DataRegularSeason20242025!$AB$3:$AB$1315,DataRegularSeason20242025!$B$3:$B$1315, "&lt;=" &amp; GS$1, DataRegularSeason20242025!$E$3:$E$1315, $A9)</f>
        <v>49</v>
      </c>
      <c r="GT9">
        <f>SUMIFS(DataRegularSeason20242025!$AA$3:$AA$1315,DataRegularSeason20242025!$B$3:$B$1315, "&lt;=" &amp; GT$1, DataRegularSeason20242025!$D$3:$D$1315, $A9)+SUMIFS(DataRegularSeason20242025!$AB$3:$AB$1315,DataRegularSeason20242025!$B$3:$B$1315, "&lt;=" &amp; GT$1, DataRegularSeason20242025!$E$3:$E$1315, $A9)</f>
        <v>49</v>
      </c>
      <c r="GU9">
        <f>SUMIFS(DataRegularSeason20242025!$AA$3:$AA$1315,DataRegularSeason20242025!$B$3:$B$1315, "&lt;=" &amp; GU$1, DataRegularSeason20242025!$D$3:$D$1315, $A9)+SUMIFS(DataRegularSeason20242025!$AB$3:$AB$1315,DataRegularSeason20242025!$B$3:$B$1315, "&lt;=" &amp; GU$1, DataRegularSeason20242025!$E$3:$E$1315, $A9)</f>
        <v>49</v>
      </c>
    </row>
    <row r="10" spans="1:275" x14ac:dyDescent="0.25">
      <c r="A10" t="s">
        <v>46</v>
      </c>
      <c r="B10" t="s">
        <v>98</v>
      </c>
      <c r="C10"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77</v>
      </c>
      <c r="EA10">
        <f>SUMIFS(DataRegularSeason20242025!$AA$3:$AA$1315,DataRegularSeason20242025!$B$3:$B$1315, "&lt;=" &amp; EA$1, DataRegularSeason20242025!$D$3:$D$1315, $A10)+SUMIFS(DataRegularSeason20242025!$AB$3:$AB$1315,DataRegularSeason20242025!$B$3:$B$1315, "&lt;=" &amp; EA$1, DataRegularSeason20242025!$E$3:$E$1315, $A10)</f>
        <v>77</v>
      </c>
      <c r="EB10">
        <f>SUMIFS(DataRegularSeason20242025!$AA$3:$AA$1315,DataRegularSeason20242025!$B$3:$B$1315, "&lt;=" &amp; EB$1, DataRegularSeason20242025!$D$3:$D$1315, $A10)+SUMIFS(DataRegularSeason20242025!$AB$3:$AB$1315,DataRegularSeason20242025!$B$3:$B$1315, "&lt;=" &amp; EB$1, DataRegularSeason20242025!$E$3:$E$1315, $A10)</f>
        <v>77</v>
      </c>
      <c r="EC10">
        <f>SUMIFS(DataRegularSeason20242025!$AA$3:$AA$1315,DataRegularSeason20242025!$B$3:$B$1315, "&lt;=" &amp; EC$1, DataRegularSeason20242025!$D$3:$D$1315, $A10)+SUMIFS(DataRegularSeason20242025!$AB$3:$AB$1315,DataRegularSeason20242025!$B$3:$B$1315, "&lt;=" &amp; EC$1, DataRegularSeason20242025!$E$3:$E$1315, $A10)</f>
        <v>77</v>
      </c>
      <c r="ED10">
        <f>SUMIFS(DataRegularSeason20242025!$AA$3:$AA$1315,DataRegularSeason20242025!$B$3:$B$1315, "&lt;=" &amp; ED$1, DataRegularSeason20242025!$D$3:$D$1315, $A10)+SUMIFS(DataRegularSeason20242025!$AB$3:$AB$1315,DataRegularSeason20242025!$B$3:$B$1315, "&lt;=" &amp; ED$1, DataRegularSeason20242025!$E$3:$E$1315, $A10)</f>
        <v>77</v>
      </c>
      <c r="EE10">
        <f>SUMIFS(DataRegularSeason20242025!$AA$3:$AA$1315,DataRegularSeason20242025!$B$3:$B$1315, "&lt;=" &amp; EE$1, DataRegularSeason20242025!$D$3:$D$1315, $A10)+SUMIFS(DataRegularSeason20242025!$AB$3:$AB$1315,DataRegularSeason20242025!$B$3:$B$1315, "&lt;=" &amp; EE$1, DataRegularSeason20242025!$E$3:$E$1315, $A10)</f>
        <v>77</v>
      </c>
      <c r="EF10">
        <f>SUMIFS(DataRegularSeason20242025!$AA$3:$AA$1315,DataRegularSeason20242025!$B$3:$B$1315, "&lt;=" &amp; EF$1, DataRegularSeason20242025!$D$3:$D$1315, $A10)+SUMIFS(DataRegularSeason20242025!$AB$3:$AB$1315,DataRegularSeason20242025!$B$3:$B$1315, "&lt;=" &amp; EF$1, DataRegularSeason20242025!$E$3:$E$1315, $A10)</f>
        <v>77</v>
      </c>
      <c r="EG10">
        <f>SUMIFS(DataRegularSeason20242025!$AA$3:$AA$1315,DataRegularSeason20242025!$B$3:$B$1315, "&lt;=" &amp; EG$1, DataRegularSeason20242025!$D$3:$D$1315, $A10)+SUMIFS(DataRegularSeason20242025!$AB$3:$AB$1315,DataRegularSeason20242025!$B$3:$B$1315, "&lt;=" &amp; EG$1, DataRegularSeason20242025!$E$3:$E$1315, $A10)</f>
        <v>77</v>
      </c>
      <c r="EH10">
        <f>SUMIFS(DataRegularSeason20242025!$AA$3:$AA$1315,DataRegularSeason20242025!$B$3:$B$1315, "&lt;=" &amp; EH$1, DataRegularSeason20242025!$D$3:$D$1315, $A10)+SUMIFS(DataRegularSeason20242025!$AB$3:$AB$1315,DataRegularSeason20242025!$B$3:$B$1315, "&lt;=" &amp; EH$1, DataRegularSeason20242025!$E$3:$E$1315, $A10)</f>
        <v>77</v>
      </c>
      <c r="EI10">
        <f>SUMIFS(DataRegularSeason20242025!$AA$3:$AA$1315,DataRegularSeason20242025!$B$3:$B$1315, "&lt;=" &amp; EI$1, DataRegularSeason20242025!$D$3:$D$1315, $A10)+SUMIFS(DataRegularSeason20242025!$AB$3:$AB$1315,DataRegularSeason20242025!$B$3:$B$1315, "&lt;=" &amp; EI$1, DataRegularSeason20242025!$E$3:$E$1315, $A10)</f>
        <v>77</v>
      </c>
      <c r="EJ10">
        <f>SUMIFS(DataRegularSeason20242025!$AA$3:$AA$1315,DataRegularSeason20242025!$B$3:$B$1315, "&lt;=" &amp; EJ$1, DataRegularSeason20242025!$D$3:$D$1315, $A10)+SUMIFS(DataRegularSeason20242025!$AB$3:$AB$1315,DataRegularSeason20242025!$B$3:$B$1315, "&lt;=" &amp; EJ$1, DataRegularSeason20242025!$E$3:$E$1315, $A10)</f>
        <v>77</v>
      </c>
      <c r="EK10">
        <f>SUMIFS(DataRegularSeason20242025!$AA$3:$AA$1315,DataRegularSeason20242025!$B$3:$B$1315, "&lt;=" &amp; EK$1, DataRegularSeason20242025!$D$3:$D$1315, $A10)+SUMIFS(DataRegularSeason20242025!$AB$3:$AB$1315,DataRegularSeason20242025!$B$3:$B$1315, "&lt;=" &amp; EK$1, DataRegularSeason20242025!$E$3:$E$1315, $A10)</f>
        <v>77</v>
      </c>
      <c r="EL10">
        <f>SUMIFS(DataRegularSeason20242025!$AA$3:$AA$1315,DataRegularSeason20242025!$B$3:$B$1315, "&lt;=" &amp; EL$1, DataRegularSeason20242025!$D$3:$D$1315, $A10)+SUMIFS(DataRegularSeason20242025!$AB$3:$AB$1315,DataRegularSeason20242025!$B$3:$B$1315, "&lt;=" &amp; EL$1, DataRegularSeason20242025!$E$3:$E$1315, $A10)</f>
        <v>77</v>
      </c>
      <c r="EM10">
        <f>SUMIFS(DataRegularSeason20242025!$AA$3:$AA$1315,DataRegularSeason20242025!$B$3:$B$1315, "&lt;=" &amp; EM$1, DataRegularSeason20242025!$D$3:$D$1315, $A10)+SUMIFS(DataRegularSeason20242025!$AB$3:$AB$1315,DataRegularSeason20242025!$B$3:$B$1315, "&lt;=" &amp; EM$1, DataRegularSeason20242025!$E$3:$E$1315, $A10)</f>
        <v>77</v>
      </c>
      <c r="EN10">
        <f>SUMIFS(DataRegularSeason20242025!$AA$3:$AA$1315,DataRegularSeason20242025!$B$3:$B$1315, "&lt;=" &amp; EN$1, DataRegularSeason20242025!$D$3:$D$1315, $A10)+SUMIFS(DataRegularSeason20242025!$AB$3:$AB$1315,DataRegularSeason20242025!$B$3:$B$1315, "&lt;=" &amp; EN$1, DataRegularSeason20242025!$E$3:$E$1315, $A10)</f>
        <v>77</v>
      </c>
      <c r="EO10">
        <f>SUMIFS(DataRegularSeason20242025!$AA$3:$AA$1315,DataRegularSeason20242025!$B$3:$B$1315, "&lt;=" &amp; EO$1, DataRegularSeason20242025!$D$3:$D$1315, $A10)+SUMIFS(DataRegularSeason20242025!$AB$3:$AB$1315,DataRegularSeason20242025!$B$3:$B$1315, "&lt;=" &amp; EO$1, DataRegularSeason20242025!$E$3:$E$1315, $A10)</f>
        <v>77</v>
      </c>
      <c r="EP10">
        <f>SUMIFS(DataRegularSeason20242025!$AA$3:$AA$1315,DataRegularSeason20242025!$B$3:$B$1315, "&lt;=" &amp; EP$1, DataRegularSeason20242025!$D$3:$D$1315, $A10)+SUMIFS(DataRegularSeason20242025!$AB$3:$AB$1315,DataRegularSeason20242025!$B$3:$B$1315, "&lt;=" &amp; EP$1, DataRegularSeason20242025!$E$3:$E$1315, $A10)</f>
        <v>77</v>
      </c>
      <c r="EQ10">
        <f>SUMIFS(DataRegularSeason20242025!$AA$3:$AA$1315,DataRegularSeason20242025!$B$3:$B$1315, "&lt;=" &amp; EQ$1, DataRegularSeason20242025!$D$3:$D$1315, $A10)+SUMIFS(DataRegularSeason20242025!$AB$3:$AB$1315,DataRegularSeason20242025!$B$3:$B$1315, "&lt;=" &amp; EQ$1, DataRegularSeason20242025!$E$3:$E$1315, $A10)</f>
        <v>77</v>
      </c>
      <c r="ER10">
        <f>SUMIFS(DataRegularSeason20242025!$AA$3:$AA$1315,DataRegularSeason20242025!$B$3:$B$1315, "&lt;=" &amp; ER$1, DataRegularSeason20242025!$D$3:$D$1315, $A10)+SUMIFS(DataRegularSeason20242025!$AB$3:$AB$1315,DataRegularSeason20242025!$B$3:$B$1315, "&lt;=" &amp; ER$1, DataRegularSeason20242025!$E$3:$E$1315, $A10)</f>
        <v>77</v>
      </c>
      <c r="ES10">
        <f>SUMIFS(DataRegularSeason20242025!$AA$3:$AA$1315,DataRegularSeason20242025!$B$3:$B$1315, "&lt;=" &amp; ES$1, DataRegularSeason20242025!$D$3:$D$1315, $A10)+SUMIFS(DataRegularSeason20242025!$AB$3:$AB$1315,DataRegularSeason20242025!$B$3:$B$1315, "&lt;=" &amp; ES$1, DataRegularSeason20242025!$E$3:$E$1315, $A10)</f>
        <v>77</v>
      </c>
      <c r="ET10">
        <f>SUMIFS(DataRegularSeason20242025!$AA$3:$AA$1315,DataRegularSeason20242025!$B$3:$B$1315, "&lt;=" &amp; ET$1, DataRegularSeason20242025!$D$3:$D$1315, $A10)+SUMIFS(DataRegularSeason20242025!$AB$3:$AB$1315,DataRegularSeason20242025!$B$3:$B$1315, "&lt;=" &amp; ET$1, DataRegularSeason20242025!$E$3:$E$1315, $A10)</f>
        <v>77</v>
      </c>
      <c r="EU10">
        <f>SUMIFS(DataRegularSeason20242025!$AA$3:$AA$1315,DataRegularSeason20242025!$B$3:$B$1315, "&lt;=" &amp; EU$1, DataRegularSeason20242025!$D$3:$D$1315, $A10)+SUMIFS(DataRegularSeason20242025!$AB$3:$AB$1315,DataRegularSeason20242025!$B$3:$B$1315, "&lt;=" &amp; EU$1, DataRegularSeason20242025!$E$3:$E$1315, $A10)</f>
        <v>77</v>
      </c>
      <c r="EV10">
        <f>SUMIFS(DataRegularSeason20242025!$AA$3:$AA$1315,DataRegularSeason20242025!$B$3:$B$1315, "&lt;=" &amp; EV$1, DataRegularSeason20242025!$D$3:$D$1315, $A10)+SUMIFS(DataRegularSeason20242025!$AB$3:$AB$1315,DataRegularSeason20242025!$B$3:$B$1315, "&lt;=" &amp; EV$1, DataRegularSeason20242025!$E$3:$E$1315, $A10)</f>
        <v>77</v>
      </c>
      <c r="EW10">
        <f>SUMIFS(DataRegularSeason20242025!$AA$3:$AA$1315,DataRegularSeason20242025!$B$3:$B$1315, "&lt;=" &amp; EW$1, DataRegularSeason20242025!$D$3:$D$1315, $A10)+SUMIFS(DataRegularSeason20242025!$AB$3:$AB$1315,DataRegularSeason20242025!$B$3:$B$1315, "&lt;=" &amp; EW$1, DataRegularSeason20242025!$E$3:$E$1315, $A10)</f>
        <v>77</v>
      </c>
      <c r="EX10">
        <f>SUMIFS(DataRegularSeason20242025!$AA$3:$AA$1315,DataRegularSeason20242025!$B$3:$B$1315, "&lt;=" &amp; EX$1, DataRegularSeason20242025!$D$3:$D$1315, $A10)+SUMIFS(DataRegularSeason20242025!$AB$3:$AB$1315,DataRegularSeason20242025!$B$3:$B$1315, "&lt;=" &amp; EX$1, DataRegularSeason20242025!$E$3:$E$1315, $A10)</f>
        <v>77</v>
      </c>
      <c r="EY10">
        <f>SUMIFS(DataRegularSeason20242025!$AA$3:$AA$1315,DataRegularSeason20242025!$B$3:$B$1315, "&lt;=" &amp; EY$1, DataRegularSeason20242025!$D$3:$D$1315, $A10)+SUMIFS(DataRegularSeason20242025!$AB$3:$AB$1315,DataRegularSeason20242025!$B$3:$B$1315, "&lt;=" &amp; EY$1, DataRegularSeason20242025!$E$3:$E$1315, $A10)</f>
        <v>77</v>
      </c>
      <c r="EZ10">
        <f>SUMIFS(DataRegularSeason20242025!$AA$3:$AA$1315,DataRegularSeason20242025!$B$3:$B$1315, "&lt;=" &amp; EZ$1, DataRegularSeason20242025!$D$3:$D$1315, $A10)+SUMIFS(DataRegularSeason20242025!$AB$3:$AB$1315,DataRegularSeason20242025!$B$3:$B$1315, "&lt;=" &amp; EZ$1, DataRegularSeason20242025!$E$3:$E$1315, $A10)</f>
        <v>77</v>
      </c>
      <c r="FA10">
        <f>SUMIFS(DataRegularSeason20242025!$AA$3:$AA$1315,DataRegularSeason20242025!$B$3:$B$1315, "&lt;=" &amp; FA$1, DataRegularSeason20242025!$D$3:$D$1315, $A10)+SUMIFS(DataRegularSeason20242025!$AB$3:$AB$1315,DataRegularSeason20242025!$B$3:$B$1315, "&lt;=" &amp; FA$1, DataRegularSeason20242025!$E$3:$E$1315, $A10)</f>
        <v>77</v>
      </c>
      <c r="FB10">
        <f>SUMIFS(DataRegularSeason20242025!$AA$3:$AA$1315,DataRegularSeason20242025!$B$3:$B$1315, "&lt;=" &amp; FB$1, DataRegularSeason20242025!$D$3:$D$1315, $A10)+SUMIFS(DataRegularSeason20242025!$AB$3:$AB$1315,DataRegularSeason20242025!$B$3:$B$1315, "&lt;=" &amp; FB$1, DataRegularSeason20242025!$E$3:$E$1315, $A10)</f>
        <v>77</v>
      </c>
      <c r="FC10">
        <f>SUMIFS(DataRegularSeason20242025!$AA$3:$AA$1315,DataRegularSeason20242025!$B$3:$B$1315, "&lt;=" &amp; FC$1, DataRegularSeason20242025!$D$3:$D$1315, $A10)+SUMIFS(DataRegularSeason20242025!$AB$3:$AB$1315,DataRegularSeason20242025!$B$3:$B$1315, "&lt;=" &amp; FC$1, DataRegularSeason20242025!$E$3:$E$1315, $A10)</f>
        <v>77</v>
      </c>
      <c r="FD10">
        <f>SUMIFS(DataRegularSeason20242025!$AA$3:$AA$1315,DataRegularSeason20242025!$B$3:$B$1315, "&lt;=" &amp; FD$1, DataRegularSeason20242025!$D$3:$D$1315, $A10)+SUMIFS(DataRegularSeason20242025!$AB$3:$AB$1315,DataRegularSeason20242025!$B$3:$B$1315, "&lt;=" &amp; FD$1, DataRegularSeason20242025!$E$3:$E$1315, $A10)</f>
        <v>77</v>
      </c>
      <c r="FE10">
        <f>SUMIFS(DataRegularSeason20242025!$AA$3:$AA$1315,DataRegularSeason20242025!$B$3:$B$1315, "&lt;=" &amp; FE$1, DataRegularSeason20242025!$D$3:$D$1315, $A10)+SUMIFS(DataRegularSeason20242025!$AB$3:$AB$1315,DataRegularSeason20242025!$B$3:$B$1315, "&lt;=" &amp; FE$1, DataRegularSeason20242025!$E$3:$E$1315, $A10)</f>
        <v>77</v>
      </c>
      <c r="FF10">
        <f>SUMIFS(DataRegularSeason20242025!$AA$3:$AA$1315,DataRegularSeason20242025!$B$3:$B$1315, "&lt;=" &amp; FF$1, DataRegularSeason20242025!$D$3:$D$1315, $A10)+SUMIFS(DataRegularSeason20242025!$AB$3:$AB$1315,DataRegularSeason20242025!$B$3:$B$1315, "&lt;=" &amp; FF$1, DataRegularSeason20242025!$E$3:$E$1315, $A10)</f>
        <v>77</v>
      </c>
      <c r="FG10">
        <f>SUMIFS(DataRegularSeason20242025!$AA$3:$AA$1315,DataRegularSeason20242025!$B$3:$B$1315, "&lt;=" &amp; FG$1, DataRegularSeason20242025!$D$3:$D$1315, $A10)+SUMIFS(DataRegularSeason20242025!$AB$3:$AB$1315,DataRegularSeason20242025!$B$3:$B$1315, "&lt;=" &amp; FG$1, DataRegularSeason20242025!$E$3:$E$1315, $A10)</f>
        <v>77</v>
      </c>
      <c r="FH10">
        <f>SUMIFS(DataRegularSeason20242025!$AA$3:$AA$1315,DataRegularSeason20242025!$B$3:$B$1315, "&lt;=" &amp; FH$1, DataRegularSeason20242025!$D$3:$D$1315, $A10)+SUMIFS(DataRegularSeason20242025!$AB$3:$AB$1315,DataRegularSeason20242025!$B$3:$B$1315, "&lt;=" &amp; FH$1, DataRegularSeason20242025!$E$3:$E$1315, $A10)</f>
        <v>77</v>
      </c>
      <c r="FI10">
        <f>SUMIFS(DataRegularSeason20242025!$AA$3:$AA$1315,DataRegularSeason20242025!$B$3:$B$1315, "&lt;=" &amp; FI$1, DataRegularSeason20242025!$D$3:$D$1315, $A10)+SUMIFS(DataRegularSeason20242025!$AB$3:$AB$1315,DataRegularSeason20242025!$B$3:$B$1315, "&lt;=" &amp; FI$1, DataRegularSeason20242025!$E$3:$E$1315, $A10)</f>
        <v>77</v>
      </c>
      <c r="FJ10">
        <f>SUMIFS(DataRegularSeason20242025!$AA$3:$AA$1315,DataRegularSeason20242025!$B$3:$B$1315, "&lt;=" &amp; FJ$1, DataRegularSeason20242025!$D$3:$D$1315, $A10)+SUMIFS(DataRegularSeason20242025!$AB$3:$AB$1315,DataRegularSeason20242025!$B$3:$B$1315, "&lt;=" &amp; FJ$1, DataRegularSeason20242025!$E$3:$E$1315, $A10)</f>
        <v>77</v>
      </c>
      <c r="FK10">
        <f>SUMIFS(DataRegularSeason20242025!$AA$3:$AA$1315,DataRegularSeason20242025!$B$3:$B$1315, "&lt;=" &amp; FK$1, DataRegularSeason20242025!$D$3:$D$1315, $A10)+SUMIFS(DataRegularSeason20242025!$AB$3:$AB$1315,DataRegularSeason20242025!$B$3:$B$1315, "&lt;=" &amp; FK$1, DataRegularSeason20242025!$E$3:$E$1315, $A10)</f>
        <v>77</v>
      </c>
      <c r="FL10">
        <f>SUMIFS(DataRegularSeason20242025!$AA$3:$AA$1315,DataRegularSeason20242025!$B$3:$B$1315, "&lt;=" &amp; FL$1, DataRegularSeason20242025!$D$3:$D$1315, $A10)+SUMIFS(DataRegularSeason20242025!$AB$3:$AB$1315,DataRegularSeason20242025!$B$3:$B$1315, "&lt;=" &amp; FL$1, DataRegularSeason20242025!$E$3:$E$1315, $A10)</f>
        <v>77</v>
      </c>
      <c r="FM10">
        <f>SUMIFS(DataRegularSeason20242025!$AA$3:$AA$1315,DataRegularSeason20242025!$B$3:$B$1315, "&lt;=" &amp; FM$1, DataRegularSeason20242025!$D$3:$D$1315, $A10)+SUMIFS(DataRegularSeason20242025!$AB$3:$AB$1315,DataRegularSeason20242025!$B$3:$B$1315, "&lt;=" &amp; FM$1, DataRegularSeason20242025!$E$3:$E$1315, $A10)</f>
        <v>77</v>
      </c>
      <c r="FN10">
        <f>SUMIFS(DataRegularSeason20242025!$AA$3:$AA$1315,DataRegularSeason20242025!$B$3:$B$1315, "&lt;=" &amp; FN$1, DataRegularSeason20242025!$D$3:$D$1315, $A10)+SUMIFS(DataRegularSeason20242025!$AB$3:$AB$1315,DataRegularSeason20242025!$B$3:$B$1315, "&lt;=" &amp; FN$1, DataRegularSeason20242025!$E$3:$E$1315, $A10)</f>
        <v>77</v>
      </c>
      <c r="FO10">
        <f>SUMIFS(DataRegularSeason20242025!$AA$3:$AA$1315,DataRegularSeason20242025!$B$3:$B$1315, "&lt;=" &amp; FO$1, DataRegularSeason20242025!$D$3:$D$1315, $A10)+SUMIFS(DataRegularSeason20242025!$AB$3:$AB$1315,DataRegularSeason20242025!$B$3:$B$1315, "&lt;=" &amp; FO$1, DataRegularSeason20242025!$E$3:$E$1315, $A10)</f>
        <v>77</v>
      </c>
      <c r="FP10">
        <f>SUMIFS(DataRegularSeason20242025!$AA$3:$AA$1315,DataRegularSeason20242025!$B$3:$B$1315, "&lt;=" &amp; FP$1, DataRegularSeason20242025!$D$3:$D$1315, $A10)+SUMIFS(DataRegularSeason20242025!$AB$3:$AB$1315,DataRegularSeason20242025!$B$3:$B$1315, "&lt;=" &amp; FP$1, DataRegularSeason20242025!$E$3:$E$1315, $A10)</f>
        <v>77</v>
      </c>
      <c r="FQ10">
        <f>SUMIFS(DataRegularSeason20242025!$AA$3:$AA$1315,DataRegularSeason20242025!$B$3:$B$1315, "&lt;=" &amp; FQ$1, DataRegularSeason20242025!$D$3:$D$1315, $A10)+SUMIFS(DataRegularSeason20242025!$AB$3:$AB$1315,DataRegularSeason20242025!$B$3:$B$1315, "&lt;=" &amp; FQ$1, DataRegularSeason20242025!$E$3:$E$1315, $A10)</f>
        <v>77</v>
      </c>
      <c r="FR10">
        <f>SUMIFS(DataRegularSeason20242025!$AA$3:$AA$1315,DataRegularSeason20242025!$B$3:$B$1315, "&lt;=" &amp; FR$1, DataRegularSeason20242025!$D$3:$D$1315, $A10)+SUMIFS(DataRegularSeason20242025!$AB$3:$AB$1315,DataRegularSeason20242025!$B$3:$B$1315, "&lt;=" &amp; FR$1, DataRegularSeason20242025!$E$3:$E$1315, $A10)</f>
        <v>77</v>
      </c>
      <c r="FS10">
        <f>SUMIFS(DataRegularSeason20242025!$AA$3:$AA$1315,DataRegularSeason20242025!$B$3:$B$1315, "&lt;=" &amp; FS$1, DataRegularSeason20242025!$D$3:$D$1315, $A10)+SUMIFS(DataRegularSeason20242025!$AB$3:$AB$1315,DataRegularSeason20242025!$B$3:$B$1315, "&lt;=" &amp; FS$1, DataRegularSeason20242025!$E$3:$E$1315, $A10)</f>
        <v>77</v>
      </c>
      <c r="FT10">
        <f>SUMIFS(DataRegularSeason20242025!$AA$3:$AA$1315,DataRegularSeason20242025!$B$3:$B$1315, "&lt;=" &amp; FT$1, DataRegularSeason20242025!$D$3:$D$1315, $A10)+SUMIFS(DataRegularSeason20242025!$AB$3:$AB$1315,DataRegularSeason20242025!$B$3:$B$1315, "&lt;=" &amp; FT$1, DataRegularSeason20242025!$E$3:$E$1315, $A10)</f>
        <v>77</v>
      </c>
      <c r="FU10">
        <f>SUMIFS(DataRegularSeason20242025!$AA$3:$AA$1315,DataRegularSeason20242025!$B$3:$B$1315, "&lt;=" &amp; FU$1, DataRegularSeason20242025!$D$3:$D$1315, $A10)+SUMIFS(DataRegularSeason20242025!$AB$3:$AB$1315,DataRegularSeason20242025!$B$3:$B$1315, "&lt;=" &amp; FU$1, DataRegularSeason20242025!$E$3:$E$1315, $A10)</f>
        <v>77</v>
      </c>
      <c r="FV10">
        <f>SUMIFS(DataRegularSeason20242025!$AA$3:$AA$1315,DataRegularSeason20242025!$B$3:$B$1315, "&lt;=" &amp; FV$1, DataRegularSeason20242025!$D$3:$D$1315, $A10)+SUMIFS(DataRegularSeason20242025!$AB$3:$AB$1315,DataRegularSeason20242025!$B$3:$B$1315, "&lt;=" &amp; FV$1, DataRegularSeason20242025!$E$3:$E$1315, $A10)</f>
        <v>77</v>
      </c>
      <c r="FW10">
        <f>SUMIFS(DataRegularSeason20242025!$AA$3:$AA$1315,DataRegularSeason20242025!$B$3:$B$1315, "&lt;=" &amp; FW$1, DataRegularSeason20242025!$D$3:$D$1315, $A10)+SUMIFS(DataRegularSeason20242025!$AB$3:$AB$1315,DataRegularSeason20242025!$B$3:$B$1315, "&lt;=" &amp; FW$1, DataRegularSeason20242025!$E$3:$E$1315, $A10)</f>
        <v>77</v>
      </c>
      <c r="FX10">
        <f>SUMIFS(DataRegularSeason20242025!$AA$3:$AA$1315,DataRegularSeason20242025!$B$3:$B$1315, "&lt;=" &amp; FX$1, DataRegularSeason20242025!$D$3:$D$1315, $A10)+SUMIFS(DataRegularSeason20242025!$AB$3:$AB$1315,DataRegularSeason20242025!$B$3:$B$1315, "&lt;=" &amp; FX$1, DataRegularSeason20242025!$E$3:$E$1315, $A10)</f>
        <v>77</v>
      </c>
      <c r="FY10">
        <f>SUMIFS(DataRegularSeason20242025!$AA$3:$AA$1315,DataRegularSeason20242025!$B$3:$B$1315, "&lt;=" &amp; FY$1, DataRegularSeason20242025!$D$3:$D$1315, $A10)+SUMIFS(DataRegularSeason20242025!$AB$3:$AB$1315,DataRegularSeason20242025!$B$3:$B$1315, "&lt;=" &amp; FY$1, DataRegularSeason20242025!$E$3:$E$1315, $A10)</f>
        <v>77</v>
      </c>
      <c r="FZ10">
        <f>SUMIFS(DataRegularSeason20242025!$AA$3:$AA$1315,DataRegularSeason20242025!$B$3:$B$1315, "&lt;=" &amp; FZ$1, DataRegularSeason20242025!$D$3:$D$1315, $A10)+SUMIFS(DataRegularSeason20242025!$AB$3:$AB$1315,DataRegularSeason20242025!$B$3:$B$1315, "&lt;=" &amp; FZ$1, DataRegularSeason20242025!$E$3:$E$1315, $A10)</f>
        <v>77</v>
      </c>
      <c r="GA10">
        <f>SUMIFS(DataRegularSeason20242025!$AA$3:$AA$1315,DataRegularSeason20242025!$B$3:$B$1315, "&lt;=" &amp; GA$1, DataRegularSeason20242025!$D$3:$D$1315, $A10)+SUMIFS(DataRegularSeason20242025!$AB$3:$AB$1315,DataRegularSeason20242025!$B$3:$B$1315, "&lt;=" &amp; GA$1, DataRegularSeason20242025!$E$3:$E$1315, $A10)</f>
        <v>77</v>
      </c>
      <c r="GB10">
        <f>SUMIFS(DataRegularSeason20242025!$AA$3:$AA$1315,DataRegularSeason20242025!$B$3:$B$1315, "&lt;=" &amp; GB$1, DataRegularSeason20242025!$D$3:$D$1315, $A10)+SUMIFS(DataRegularSeason20242025!$AB$3:$AB$1315,DataRegularSeason20242025!$B$3:$B$1315, "&lt;=" &amp; GB$1, DataRegularSeason20242025!$E$3:$E$1315, $A10)</f>
        <v>77</v>
      </c>
      <c r="GC10">
        <f>SUMIFS(DataRegularSeason20242025!$AA$3:$AA$1315,DataRegularSeason20242025!$B$3:$B$1315, "&lt;=" &amp; GC$1, DataRegularSeason20242025!$D$3:$D$1315, $A10)+SUMIFS(DataRegularSeason20242025!$AB$3:$AB$1315,DataRegularSeason20242025!$B$3:$B$1315, "&lt;=" &amp; GC$1, DataRegularSeason20242025!$E$3:$E$1315, $A10)</f>
        <v>77</v>
      </c>
      <c r="GD10">
        <f>SUMIFS(DataRegularSeason20242025!$AA$3:$AA$1315,DataRegularSeason20242025!$B$3:$B$1315, "&lt;=" &amp; GD$1, DataRegularSeason20242025!$D$3:$D$1315, $A10)+SUMIFS(DataRegularSeason20242025!$AB$3:$AB$1315,DataRegularSeason20242025!$B$3:$B$1315, "&lt;=" &amp; GD$1, DataRegularSeason20242025!$E$3:$E$1315, $A10)</f>
        <v>77</v>
      </c>
      <c r="GE10">
        <f>SUMIFS(DataRegularSeason20242025!$AA$3:$AA$1315,DataRegularSeason20242025!$B$3:$B$1315, "&lt;=" &amp; GE$1, DataRegularSeason20242025!$D$3:$D$1315, $A10)+SUMIFS(DataRegularSeason20242025!$AB$3:$AB$1315,DataRegularSeason20242025!$B$3:$B$1315, "&lt;=" &amp; GE$1, DataRegularSeason20242025!$E$3:$E$1315, $A10)</f>
        <v>77</v>
      </c>
      <c r="GF10">
        <f>SUMIFS(DataRegularSeason20242025!$AA$3:$AA$1315,DataRegularSeason20242025!$B$3:$B$1315, "&lt;=" &amp; GF$1, DataRegularSeason20242025!$D$3:$D$1315, $A10)+SUMIFS(DataRegularSeason20242025!$AB$3:$AB$1315,DataRegularSeason20242025!$B$3:$B$1315, "&lt;=" &amp; GF$1, DataRegularSeason20242025!$E$3:$E$1315, $A10)</f>
        <v>77</v>
      </c>
      <c r="GG10">
        <f>SUMIFS(DataRegularSeason20242025!$AA$3:$AA$1315,DataRegularSeason20242025!$B$3:$B$1315, "&lt;=" &amp; GG$1, DataRegularSeason20242025!$D$3:$D$1315, $A10)+SUMIFS(DataRegularSeason20242025!$AB$3:$AB$1315,DataRegularSeason20242025!$B$3:$B$1315, "&lt;=" &amp; GG$1, DataRegularSeason20242025!$E$3:$E$1315, $A10)</f>
        <v>77</v>
      </c>
      <c r="GH10">
        <f>SUMIFS(DataRegularSeason20242025!$AA$3:$AA$1315,DataRegularSeason20242025!$B$3:$B$1315, "&lt;=" &amp; GH$1, DataRegularSeason20242025!$D$3:$D$1315, $A10)+SUMIFS(DataRegularSeason20242025!$AB$3:$AB$1315,DataRegularSeason20242025!$B$3:$B$1315, "&lt;=" &amp; GH$1, DataRegularSeason20242025!$E$3:$E$1315, $A10)</f>
        <v>77</v>
      </c>
      <c r="GI10">
        <f>SUMIFS(DataRegularSeason20242025!$AA$3:$AA$1315,DataRegularSeason20242025!$B$3:$B$1315, "&lt;=" &amp; GI$1, DataRegularSeason20242025!$D$3:$D$1315, $A10)+SUMIFS(DataRegularSeason20242025!$AB$3:$AB$1315,DataRegularSeason20242025!$B$3:$B$1315, "&lt;=" &amp; GI$1, DataRegularSeason20242025!$E$3:$E$1315, $A10)</f>
        <v>77</v>
      </c>
      <c r="GJ10">
        <f>SUMIFS(DataRegularSeason20242025!$AA$3:$AA$1315,DataRegularSeason20242025!$B$3:$B$1315, "&lt;=" &amp; GJ$1, DataRegularSeason20242025!$D$3:$D$1315, $A10)+SUMIFS(DataRegularSeason20242025!$AB$3:$AB$1315,DataRegularSeason20242025!$B$3:$B$1315, "&lt;=" &amp; GJ$1, DataRegularSeason20242025!$E$3:$E$1315, $A10)</f>
        <v>77</v>
      </c>
      <c r="GK10">
        <f>SUMIFS(DataRegularSeason20242025!$AA$3:$AA$1315,DataRegularSeason20242025!$B$3:$B$1315, "&lt;=" &amp; GK$1, DataRegularSeason20242025!$D$3:$D$1315, $A10)+SUMIFS(DataRegularSeason20242025!$AB$3:$AB$1315,DataRegularSeason20242025!$B$3:$B$1315, "&lt;=" &amp; GK$1, DataRegularSeason20242025!$E$3:$E$1315, $A10)</f>
        <v>77</v>
      </c>
      <c r="GL10">
        <f>SUMIFS(DataRegularSeason20242025!$AA$3:$AA$1315,DataRegularSeason20242025!$B$3:$B$1315, "&lt;=" &amp; GL$1, DataRegularSeason20242025!$D$3:$D$1315, $A10)+SUMIFS(DataRegularSeason20242025!$AB$3:$AB$1315,DataRegularSeason20242025!$B$3:$B$1315, "&lt;=" &amp; GL$1, DataRegularSeason20242025!$E$3:$E$1315, $A10)</f>
        <v>77</v>
      </c>
      <c r="GM10">
        <f>SUMIFS(DataRegularSeason20242025!$AA$3:$AA$1315,DataRegularSeason20242025!$B$3:$B$1315, "&lt;=" &amp; GM$1, DataRegularSeason20242025!$D$3:$D$1315, $A10)+SUMIFS(DataRegularSeason20242025!$AB$3:$AB$1315,DataRegularSeason20242025!$B$3:$B$1315, "&lt;=" &amp; GM$1, DataRegularSeason20242025!$E$3:$E$1315, $A10)</f>
        <v>77</v>
      </c>
      <c r="GN10">
        <f>SUMIFS(DataRegularSeason20242025!$AA$3:$AA$1315,DataRegularSeason20242025!$B$3:$B$1315, "&lt;=" &amp; GN$1, DataRegularSeason20242025!$D$3:$D$1315, $A10)+SUMIFS(DataRegularSeason20242025!$AB$3:$AB$1315,DataRegularSeason20242025!$B$3:$B$1315, "&lt;=" &amp; GN$1, DataRegularSeason20242025!$E$3:$E$1315, $A10)</f>
        <v>77</v>
      </c>
      <c r="GO10">
        <f>SUMIFS(DataRegularSeason20242025!$AA$3:$AA$1315,DataRegularSeason20242025!$B$3:$B$1315, "&lt;=" &amp; GO$1, DataRegularSeason20242025!$D$3:$D$1315, $A10)+SUMIFS(DataRegularSeason20242025!$AB$3:$AB$1315,DataRegularSeason20242025!$B$3:$B$1315, "&lt;=" &amp; GO$1, DataRegularSeason20242025!$E$3:$E$1315, $A10)</f>
        <v>77</v>
      </c>
      <c r="GP10">
        <f>SUMIFS(DataRegularSeason20242025!$AA$3:$AA$1315,DataRegularSeason20242025!$B$3:$B$1315, "&lt;=" &amp; GP$1, DataRegularSeason20242025!$D$3:$D$1315, $A10)+SUMIFS(DataRegularSeason20242025!$AB$3:$AB$1315,DataRegularSeason20242025!$B$3:$B$1315, "&lt;=" &amp; GP$1, DataRegularSeason20242025!$E$3:$E$1315, $A10)</f>
        <v>77</v>
      </c>
      <c r="GQ10">
        <f>SUMIFS(DataRegularSeason20242025!$AA$3:$AA$1315,DataRegularSeason20242025!$B$3:$B$1315, "&lt;=" &amp; GQ$1, DataRegularSeason20242025!$D$3:$D$1315, $A10)+SUMIFS(DataRegularSeason20242025!$AB$3:$AB$1315,DataRegularSeason20242025!$B$3:$B$1315, "&lt;=" &amp; GQ$1, DataRegularSeason20242025!$E$3:$E$1315, $A10)</f>
        <v>77</v>
      </c>
      <c r="GR10">
        <f>SUMIFS(DataRegularSeason20242025!$AA$3:$AA$1315,DataRegularSeason20242025!$B$3:$B$1315, "&lt;=" &amp; GR$1, DataRegularSeason20242025!$D$3:$D$1315, $A10)+SUMIFS(DataRegularSeason20242025!$AB$3:$AB$1315,DataRegularSeason20242025!$B$3:$B$1315, "&lt;=" &amp; GR$1, DataRegularSeason20242025!$E$3:$E$1315, $A10)</f>
        <v>77</v>
      </c>
      <c r="GS10">
        <f>SUMIFS(DataRegularSeason20242025!$AA$3:$AA$1315,DataRegularSeason20242025!$B$3:$B$1315, "&lt;=" &amp; GS$1, DataRegularSeason20242025!$D$3:$D$1315, $A10)+SUMIFS(DataRegularSeason20242025!$AB$3:$AB$1315,DataRegularSeason20242025!$B$3:$B$1315, "&lt;=" &amp; GS$1, DataRegularSeason20242025!$E$3:$E$1315, $A10)</f>
        <v>77</v>
      </c>
      <c r="GT10">
        <f>SUMIFS(DataRegularSeason20242025!$AA$3:$AA$1315,DataRegularSeason20242025!$B$3:$B$1315, "&lt;=" &amp; GT$1, DataRegularSeason20242025!$D$3:$D$1315, $A10)+SUMIFS(DataRegularSeason20242025!$AB$3:$AB$1315,DataRegularSeason20242025!$B$3:$B$1315, "&lt;=" &amp; GT$1, DataRegularSeason20242025!$E$3:$E$1315, $A10)</f>
        <v>77</v>
      </c>
      <c r="GU10">
        <f>SUMIFS(DataRegularSeason20242025!$AA$3:$AA$1315,DataRegularSeason20242025!$B$3:$B$1315, "&lt;=" &amp; GU$1, DataRegularSeason20242025!$D$3:$D$1315, $A10)+SUMIFS(DataRegularSeason20242025!$AB$3:$AB$1315,DataRegularSeason20242025!$B$3:$B$1315, "&lt;=" &amp; GU$1, DataRegularSeason20242025!$E$3:$E$1315, $A10)</f>
        <v>77</v>
      </c>
    </row>
    <row r="11" spans="1:275" x14ac:dyDescent="0.25">
      <c r="A11" t="s">
        <v>44</v>
      </c>
      <c r="B11" t="s">
        <v>98</v>
      </c>
      <c r="C11"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68</v>
      </c>
      <c r="EC11">
        <f>SUMIFS(DataRegularSeason20242025!$AA$3:$AA$1315,DataRegularSeason20242025!$B$3:$B$1315, "&lt;=" &amp; EC$1, DataRegularSeason20242025!$D$3:$D$1315, $A11)+SUMIFS(DataRegularSeason20242025!$AB$3:$AB$1315,DataRegularSeason20242025!$B$3:$B$1315, "&lt;=" &amp; EC$1, DataRegularSeason20242025!$E$3:$E$1315, $A11)</f>
        <v>68</v>
      </c>
      <c r="ED11">
        <f>SUMIFS(DataRegularSeason20242025!$AA$3:$AA$1315,DataRegularSeason20242025!$B$3:$B$1315, "&lt;=" &amp; ED$1, DataRegularSeason20242025!$D$3:$D$1315, $A11)+SUMIFS(DataRegularSeason20242025!$AB$3:$AB$1315,DataRegularSeason20242025!$B$3:$B$1315, "&lt;=" &amp; ED$1, DataRegularSeason20242025!$E$3:$E$1315, $A11)</f>
        <v>68</v>
      </c>
      <c r="EE11">
        <f>SUMIFS(DataRegularSeason20242025!$AA$3:$AA$1315,DataRegularSeason20242025!$B$3:$B$1315, "&lt;=" &amp; EE$1, DataRegularSeason20242025!$D$3:$D$1315, $A11)+SUMIFS(DataRegularSeason20242025!$AB$3:$AB$1315,DataRegularSeason20242025!$B$3:$B$1315, "&lt;=" &amp; EE$1, DataRegularSeason20242025!$E$3:$E$1315, $A11)</f>
        <v>68</v>
      </c>
      <c r="EF11">
        <f>SUMIFS(DataRegularSeason20242025!$AA$3:$AA$1315,DataRegularSeason20242025!$B$3:$B$1315, "&lt;=" &amp; EF$1, DataRegularSeason20242025!$D$3:$D$1315, $A11)+SUMIFS(DataRegularSeason20242025!$AB$3:$AB$1315,DataRegularSeason20242025!$B$3:$B$1315, "&lt;=" &amp; EF$1, DataRegularSeason20242025!$E$3:$E$1315, $A11)</f>
        <v>68</v>
      </c>
      <c r="EG11">
        <f>SUMIFS(DataRegularSeason20242025!$AA$3:$AA$1315,DataRegularSeason20242025!$B$3:$B$1315, "&lt;=" &amp; EG$1, DataRegularSeason20242025!$D$3:$D$1315, $A11)+SUMIFS(DataRegularSeason20242025!$AB$3:$AB$1315,DataRegularSeason20242025!$B$3:$B$1315, "&lt;=" &amp; EG$1, DataRegularSeason20242025!$E$3:$E$1315, $A11)</f>
        <v>68</v>
      </c>
      <c r="EH11">
        <f>SUMIFS(DataRegularSeason20242025!$AA$3:$AA$1315,DataRegularSeason20242025!$B$3:$B$1315, "&lt;=" &amp; EH$1, DataRegularSeason20242025!$D$3:$D$1315, $A11)+SUMIFS(DataRegularSeason20242025!$AB$3:$AB$1315,DataRegularSeason20242025!$B$3:$B$1315, "&lt;=" &amp; EH$1, DataRegularSeason20242025!$E$3:$E$1315, $A11)</f>
        <v>68</v>
      </c>
      <c r="EI11">
        <f>SUMIFS(DataRegularSeason20242025!$AA$3:$AA$1315,DataRegularSeason20242025!$B$3:$B$1315, "&lt;=" &amp; EI$1, DataRegularSeason20242025!$D$3:$D$1315, $A11)+SUMIFS(DataRegularSeason20242025!$AB$3:$AB$1315,DataRegularSeason20242025!$B$3:$B$1315, "&lt;=" &amp; EI$1, DataRegularSeason20242025!$E$3:$E$1315, $A11)</f>
        <v>68</v>
      </c>
      <c r="EJ11">
        <f>SUMIFS(DataRegularSeason20242025!$AA$3:$AA$1315,DataRegularSeason20242025!$B$3:$B$1315, "&lt;=" &amp; EJ$1, DataRegularSeason20242025!$D$3:$D$1315, $A11)+SUMIFS(DataRegularSeason20242025!$AB$3:$AB$1315,DataRegularSeason20242025!$B$3:$B$1315, "&lt;=" &amp; EJ$1, DataRegularSeason20242025!$E$3:$E$1315, $A11)</f>
        <v>68</v>
      </c>
      <c r="EK11">
        <f>SUMIFS(DataRegularSeason20242025!$AA$3:$AA$1315,DataRegularSeason20242025!$B$3:$B$1315, "&lt;=" &amp; EK$1, DataRegularSeason20242025!$D$3:$D$1315, $A11)+SUMIFS(DataRegularSeason20242025!$AB$3:$AB$1315,DataRegularSeason20242025!$B$3:$B$1315, "&lt;=" &amp; EK$1, DataRegularSeason20242025!$E$3:$E$1315, $A11)</f>
        <v>68</v>
      </c>
      <c r="EL11">
        <f>SUMIFS(DataRegularSeason20242025!$AA$3:$AA$1315,DataRegularSeason20242025!$B$3:$B$1315, "&lt;=" &amp; EL$1, DataRegularSeason20242025!$D$3:$D$1315, $A11)+SUMIFS(DataRegularSeason20242025!$AB$3:$AB$1315,DataRegularSeason20242025!$B$3:$B$1315, "&lt;=" &amp; EL$1, DataRegularSeason20242025!$E$3:$E$1315, $A11)</f>
        <v>68</v>
      </c>
      <c r="EM11">
        <f>SUMIFS(DataRegularSeason20242025!$AA$3:$AA$1315,DataRegularSeason20242025!$B$3:$B$1315, "&lt;=" &amp; EM$1, DataRegularSeason20242025!$D$3:$D$1315, $A11)+SUMIFS(DataRegularSeason20242025!$AB$3:$AB$1315,DataRegularSeason20242025!$B$3:$B$1315, "&lt;=" &amp; EM$1, DataRegularSeason20242025!$E$3:$E$1315, $A11)</f>
        <v>68</v>
      </c>
      <c r="EN11">
        <f>SUMIFS(DataRegularSeason20242025!$AA$3:$AA$1315,DataRegularSeason20242025!$B$3:$B$1315, "&lt;=" &amp; EN$1, DataRegularSeason20242025!$D$3:$D$1315, $A11)+SUMIFS(DataRegularSeason20242025!$AB$3:$AB$1315,DataRegularSeason20242025!$B$3:$B$1315, "&lt;=" &amp; EN$1, DataRegularSeason20242025!$E$3:$E$1315, $A11)</f>
        <v>68</v>
      </c>
      <c r="EO11">
        <f>SUMIFS(DataRegularSeason20242025!$AA$3:$AA$1315,DataRegularSeason20242025!$B$3:$B$1315, "&lt;=" &amp; EO$1, DataRegularSeason20242025!$D$3:$D$1315, $A11)+SUMIFS(DataRegularSeason20242025!$AB$3:$AB$1315,DataRegularSeason20242025!$B$3:$B$1315, "&lt;=" &amp; EO$1, DataRegularSeason20242025!$E$3:$E$1315, $A11)</f>
        <v>68</v>
      </c>
      <c r="EP11">
        <f>SUMIFS(DataRegularSeason20242025!$AA$3:$AA$1315,DataRegularSeason20242025!$B$3:$B$1315, "&lt;=" &amp; EP$1, DataRegularSeason20242025!$D$3:$D$1315, $A11)+SUMIFS(DataRegularSeason20242025!$AB$3:$AB$1315,DataRegularSeason20242025!$B$3:$B$1315, "&lt;=" &amp; EP$1, DataRegularSeason20242025!$E$3:$E$1315, $A11)</f>
        <v>68</v>
      </c>
      <c r="EQ11">
        <f>SUMIFS(DataRegularSeason20242025!$AA$3:$AA$1315,DataRegularSeason20242025!$B$3:$B$1315, "&lt;=" &amp; EQ$1, DataRegularSeason20242025!$D$3:$D$1315, $A11)+SUMIFS(DataRegularSeason20242025!$AB$3:$AB$1315,DataRegularSeason20242025!$B$3:$B$1315, "&lt;=" &amp; EQ$1, DataRegularSeason20242025!$E$3:$E$1315, $A11)</f>
        <v>68</v>
      </c>
      <c r="ER11">
        <f>SUMIFS(DataRegularSeason20242025!$AA$3:$AA$1315,DataRegularSeason20242025!$B$3:$B$1315, "&lt;=" &amp; ER$1, DataRegularSeason20242025!$D$3:$D$1315, $A11)+SUMIFS(DataRegularSeason20242025!$AB$3:$AB$1315,DataRegularSeason20242025!$B$3:$B$1315, "&lt;=" &amp; ER$1, DataRegularSeason20242025!$E$3:$E$1315, $A11)</f>
        <v>68</v>
      </c>
      <c r="ES11">
        <f>SUMIFS(DataRegularSeason20242025!$AA$3:$AA$1315,DataRegularSeason20242025!$B$3:$B$1315, "&lt;=" &amp; ES$1, DataRegularSeason20242025!$D$3:$D$1315, $A11)+SUMIFS(DataRegularSeason20242025!$AB$3:$AB$1315,DataRegularSeason20242025!$B$3:$B$1315, "&lt;=" &amp; ES$1, DataRegularSeason20242025!$E$3:$E$1315, $A11)</f>
        <v>68</v>
      </c>
      <c r="ET11">
        <f>SUMIFS(DataRegularSeason20242025!$AA$3:$AA$1315,DataRegularSeason20242025!$B$3:$B$1315, "&lt;=" &amp; ET$1, DataRegularSeason20242025!$D$3:$D$1315, $A11)+SUMIFS(DataRegularSeason20242025!$AB$3:$AB$1315,DataRegularSeason20242025!$B$3:$B$1315, "&lt;=" &amp; ET$1, DataRegularSeason20242025!$E$3:$E$1315, $A11)</f>
        <v>68</v>
      </c>
      <c r="EU11">
        <f>SUMIFS(DataRegularSeason20242025!$AA$3:$AA$1315,DataRegularSeason20242025!$B$3:$B$1315, "&lt;=" &amp; EU$1, DataRegularSeason20242025!$D$3:$D$1315, $A11)+SUMIFS(DataRegularSeason20242025!$AB$3:$AB$1315,DataRegularSeason20242025!$B$3:$B$1315, "&lt;=" &amp; EU$1, DataRegularSeason20242025!$E$3:$E$1315, $A11)</f>
        <v>68</v>
      </c>
      <c r="EV11">
        <f>SUMIFS(DataRegularSeason20242025!$AA$3:$AA$1315,DataRegularSeason20242025!$B$3:$B$1315, "&lt;=" &amp; EV$1, DataRegularSeason20242025!$D$3:$D$1315, $A11)+SUMIFS(DataRegularSeason20242025!$AB$3:$AB$1315,DataRegularSeason20242025!$B$3:$B$1315, "&lt;=" &amp; EV$1, DataRegularSeason20242025!$E$3:$E$1315, $A11)</f>
        <v>68</v>
      </c>
      <c r="EW11">
        <f>SUMIFS(DataRegularSeason20242025!$AA$3:$AA$1315,DataRegularSeason20242025!$B$3:$B$1315, "&lt;=" &amp; EW$1, DataRegularSeason20242025!$D$3:$D$1315, $A11)+SUMIFS(DataRegularSeason20242025!$AB$3:$AB$1315,DataRegularSeason20242025!$B$3:$B$1315, "&lt;=" &amp; EW$1, DataRegularSeason20242025!$E$3:$E$1315, $A11)</f>
        <v>68</v>
      </c>
      <c r="EX11">
        <f>SUMIFS(DataRegularSeason20242025!$AA$3:$AA$1315,DataRegularSeason20242025!$B$3:$B$1315, "&lt;=" &amp; EX$1, DataRegularSeason20242025!$D$3:$D$1315, $A11)+SUMIFS(DataRegularSeason20242025!$AB$3:$AB$1315,DataRegularSeason20242025!$B$3:$B$1315, "&lt;=" &amp; EX$1, DataRegularSeason20242025!$E$3:$E$1315, $A11)</f>
        <v>68</v>
      </c>
      <c r="EY11">
        <f>SUMIFS(DataRegularSeason20242025!$AA$3:$AA$1315,DataRegularSeason20242025!$B$3:$B$1315, "&lt;=" &amp; EY$1, DataRegularSeason20242025!$D$3:$D$1315, $A11)+SUMIFS(DataRegularSeason20242025!$AB$3:$AB$1315,DataRegularSeason20242025!$B$3:$B$1315, "&lt;=" &amp; EY$1, DataRegularSeason20242025!$E$3:$E$1315, $A11)</f>
        <v>68</v>
      </c>
      <c r="EZ11">
        <f>SUMIFS(DataRegularSeason20242025!$AA$3:$AA$1315,DataRegularSeason20242025!$B$3:$B$1315, "&lt;=" &amp; EZ$1, DataRegularSeason20242025!$D$3:$D$1315, $A11)+SUMIFS(DataRegularSeason20242025!$AB$3:$AB$1315,DataRegularSeason20242025!$B$3:$B$1315, "&lt;=" &amp; EZ$1, DataRegularSeason20242025!$E$3:$E$1315, $A11)</f>
        <v>68</v>
      </c>
      <c r="FA11">
        <f>SUMIFS(DataRegularSeason20242025!$AA$3:$AA$1315,DataRegularSeason20242025!$B$3:$B$1315, "&lt;=" &amp; FA$1, DataRegularSeason20242025!$D$3:$D$1315, $A11)+SUMIFS(DataRegularSeason20242025!$AB$3:$AB$1315,DataRegularSeason20242025!$B$3:$B$1315, "&lt;=" &amp; FA$1, DataRegularSeason20242025!$E$3:$E$1315, $A11)</f>
        <v>68</v>
      </c>
      <c r="FB11">
        <f>SUMIFS(DataRegularSeason20242025!$AA$3:$AA$1315,DataRegularSeason20242025!$B$3:$B$1315, "&lt;=" &amp; FB$1, DataRegularSeason20242025!$D$3:$D$1315, $A11)+SUMIFS(DataRegularSeason20242025!$AB$3:$AB$1315,DataRegularSeason20242025!$B$3:$B$1315, "&lt;=" &amp; FB$1, DataRegularSeason20242025!$E$3:$E$1315, $A11)</f>
        <v>68</v>
      </c>
      <c r="FC11">
        <f>SUMIFS(DataRegularSeason20242025!$AA$3:$AA$1315,DataRegularSeason20242025!$B$3:$B$1315, "&lt;=" &amp; FC$1, DataRegularSeason20242025!$D$3:$D$1315, $A11)+SUMIFS(DataRegularSeason20242025!$AB$3:$AB$1315,DataRegularSeason20242025!$B$3:$B$1315, "&lt;=" &amp; FC$1, DataRegularSeason20242025!$E$3:$E$1315, $A11)</f>
        <v>68</v>
      </c>
      <c r="FD11">
        <f>SUMIFS(DataRegularSeason20242025!$AA$3:$AA$1315,DataRegularSeason20242025!$B$3:$B$1315, "&lt;=" &amp; FD$1, DataRegularSeason20242025!$D$3:$D$1315, $A11)+SUMIFS(DataRegularSeason20242025!$AB$3:$AB$1315,DataRegularSeason20242025!$B$3:$B$1315, "&lt;=" &amp; FD$1, DataRegularSeason20242025!$E$3:$E$1315, $A11)</f>
        <v>68</v>
      </c>
      <c r="FE11">
        <f>SUMIFS(DataRegularSeason20242025!$AA$3:$AA$1315,DataRegularSeason20242025!$B$3:$B$1315, "&lt;=" &amp; FE$1, DataRegularSeason20242025!$D$3:$D$1315, $A11)+SUMIFS(DataRegularSeason20242025!$AB$3:$AB$1315,DataRegularSeason20242025!$B$3:$B$1315, "&lt;=" &amp; FE$1, DataRegularSeason20242025!$E$3:$E$1315, $A11)</f>
        <v>68</v>
      </c>
      <c r="FF11">
        <f>SUMIFS(DataRegularSeason20242025!$AA$3:$AA$1315,DataRegularSeason20242025!$B$3:$B$1315, "&lt;=" &amp; FF$1, DataRegularSeason20242025!$D$3:$D$1315, $A11)+SUMIFS(DataRegularSeason20242025!$AB$3:$AB$1315,DataRegularSeason20242025!$B$3:$B$1315, "&lt;=" &amp; FF$1, DataRegularSeason20242025!$E$3:$E$1315, $A11)</f>
        <v>68</v>
      </c>
      <c r="FG11">
        <f>SUMIFS(DataRegularSeason20242025!$AA$3:$AA$1315,DataRegularSeason20242025!$B$3:$B$1315, "&lt;=" &amp; FG$1, DataRegularSeason20242025!$D$3:$D$1315, $A11)+SUMIFS(DataRegularSeason20242025!$AB$3:$AB$1315,DataRegularSeason20242025!$B$3:$B$1315, "&lt;=" &amp; FG$1, DataRegularSeason20242025!$E$3:$E$1315, $A11)</f>
        <v>68</v>
      </c>
      <c r="FH11">
        <f>SUMIFS(DataRegularSeason20242025!$AA$3:$AA$1315,DataRegularSeason20242025!$B$3:$B$1315, "&lt;=" &amp; FH$1, DataRegularSeason20242025!$D$3:$D$1315, $A11)+SUMIFS(DataRegularSeason20242025!$AB$3:$AB$1315,DataRegularSeason20242025!$B$3:$B$1315, "&lt;=" &amp; FH$1, DataRegularSeason20242025!$E$3:$E$1315, $A11)</f>
        <v>68</v>
      </c>
      <c r="FI11">
        <f>SUMIFS(DataRegularSeason20242025!$AA$3:$AA$1315,DataRegularSeason20242025!$B$3:$B$1315, "&lt;=" &amp; FI$1, DataRegularSeason20242025!$D$3:$D$1315, $A11)+SUMIFS(DataRegularSeason20242025!$AB$3:$AB$1315,DataRegularSeason20242025!$B$3:$B$1315, "&lt;=" &amp; FI$1, DataRegularSeason20242025!$E$3:$E$1315, $A11)</f>
        <v>68</v>
      </c>
      <c r="FJ11">
        <f>SUMIFS(DataRegularSeason20242025!$AA$3:$AA$1315,DataRegularSeason20242025!$B$3:$B$1315, "&lt;=" &amp; FJ$1, DataRegularSeason20242025!$D$3:$D$1315, $A11)+SUMIFS(DataRegularSeason20242025!$AB$3:$AB$1315,DataRegularSeason20242025!$B$3:$B$1315, "&lt;=" &amp; FJ$1, DataRegularSeason20242025!$E$3:$E$1315, $A11)</f>
        <v>68</v>
      </c>
      <c r="FK11">
        <f>SUMIFS(DataRegularSeason20242025!$AA$3:$AA$1315,DataRegularSeason20242025!$B$3:$B$1315, "&lt;=" &amp; FK$1, DataRegularSeason20242025!$D$3:$D$1315, $A11)+SUMIFS(DataRegularSeason20242025!$AB$3:$AB$1315,DataRegularSeason20242025!$B$3:$B$1315, "&lt;=" &amp; FK$1, DataRegularSeason20242025!$E$3:$E$1315, $A11)</f>
        <v>68</v>
      </c>
      <c r="FL11">
        <f>SUMIFS(DataRegularSeason20242025!$AA$3:$AA$1315,DataRegularSeason20242025!$B$3:$B$1315, "&lt;=" &amp; FL$1, DataRegularSeason20242025!$D$3:$D$1315, $A11)+SUMIFS(DataRegularSeason20242025!$AB$3:$AB$1315,DataRegularSeason20242025!$B$3:$B$1315, "&lt;=" &amp; FL$1, DataRegularSeason20242025!$E$3:$E$1315, $A11)</f>
        <v>68</v>
      </c>
      <c r="FM11">
        <f>SUMIFS(DataRegularSeason20242025!$AA$3:$AA$1315,DataRegularSeason20242025!$B$3:$B$1315, "&lt;=" &amp; FM$1, DataRegularSeason20242025!$D$3:$D$1315, $A11)+SUMIFS(DataRegularSeason20242025!$AB$3:$AB$1315,DataRegularSeason20242025!$B$3:$B$1315, "&lt;=" &amp; FM$1, DataRegularSeason20242025!$E$3:$E$1315, $A11)</f>
        <v>68</v>
      </c>
      <c r="FN11">
        <f>SUMIFS(DataRegularSeason20242025!$AA$3:$AA$1315,DataRegularSeason20242025!$B$3:$B$1315, "&lt;=" &amp; FN$1, DataRegularSeason20242025!$D$3:$D$1315, $A11)+SUMIFS(DataRegularSeason20242025!$AB$3:$AB$1315,DataRegularSeason20242025!$B$3:$B$1315, "&lt;=" &amp; FN$1, DataRegularSeason20242025!$E$3:$E$1315, $A11)</f>
        <v>68</v>
      </c>
      <c r="FO11">
        <f>SUMIFS(DataRegularSeason20242025!$AA$3:$AA$1315,DataRegularSeason20242025!$B$3:$B$1315, "&lt;=" &amp; FO$1, DataRegularSeason20242025!$D$3:$D$1315, $A11)+SUMIFS(DataRegularSeason20242025!$AB$3:$AB$1315,DataRegularSeason20242025!$B$3:$B$1315, "&lt;=" &amp; FO$1, DataRegularSeason20242025!$E$3:$E$1315, $A11)</f>
        <v>68</v>
      </c>
      <c r="FP11">
        <f>SUMIFS(DataRegularSeason20242025!$AA$3:$AA$1315,DataRegularSeason20242025!$B$3:$B$1315, "&lt;=" &amp; FP$1, DataRegularSeason20242025!$D$3:$D$1315, $A11)+SUMIFS(DataRegularSeason20242025!$AB$3:$AB$1315,DataRegularSeason20242025!$B$3:$B$1315, "&lt;=" &amp; FP$1, DataRegularSeason20242025!$E$3:$E$1315, $A11)</f>
        <v>68</v>
      </c>
      <c r="FQ11">
        <f>SUMIFS(DataRegularSeason20242025!$AA$3:$AA$1315,DataRegularSeason20242025!$B$3:$B$1315, "&lt;=" &amp; FQ$1, DataRegularSeason20242025!$D$3:$D$1315, $A11)+SUMIFS(DataRegularSeason20242025!$AB$3:$AB$1315,DataRegularSeason20242025!$B$3:$B$1315, "&lt;=" &amp; FQ$1, DataRegularSeason20242025!$E$3:$E$1315, $A11)</f>
        <v>68</v>
      </c>
      <c r="FR11">
        <f>SUMIFS(DataRegularSeason20242025!$AA$3:$AA$1315,DataRegularSeason20242025!$B$3:$B$1315, "&lt;=" &amp; FR$1, DataRegularSeason20242025!$D$3:$D$1315, $A11)+SUMIFS(DataRegularSeason20242025!$AB$3:$AB$1315,DataRegularSeason20242025!$B$3:$B$1315, "&lt;=" &amp; FR$1, DataRegularSeason20242025!$E$3:$E$1315, $A11)</f>
        <v>68</v>
      </c>
      <c r="FS11">
        <f>SUMIFS(DataRegularSeason20242025!$AA$3:$AA$1315,DataRegularSeason20242025!$B$3:$B$1315, "&lt;=" &amp; FS$1, DataRegularSeason20242025!$D$3:$D$1315, $A11)+SUMIFS(DataRegularSeason20242025!$AB$3:$AB$1315,DataRegularSeason20242025!$B$3:$B$1315, "&lt;=" &amp; FS$1, DataRegularSeason20242025!$E$3:$E$1315, $A11)</f>
        <v>68</v>
      </c>
      <c r="FT11">
        <f>SUMIFS(DataRegularSeason20242025!$AA$3:$AA$1315,DataRegularSeason20242025!$B$3:$B$1315, "&lt;=" &amp; FT$1, DataRegularSeason20242025!$D$3:$D$1315, $A11)+SUMIFS(DataRegularSeason20242025!$AB$3:$AB$1315,DataRegularSeason20242025!$B$3:$B$1315, "&lt;=" &amp; FT$1, DataRegularSeason20242025!$E$3:$E$1315, $A11)</f>
        <v>68</v>
      </c>
      <c r="FU11">
        <f>SUMIFS(DataRegularSeason20242025!$AA$3:$AA$1315,DataRegularSeason20242025!$B$3:$B$1315, "&lt;=" &amp; FU$1, DataRegularSeason20242025!$D$3:$D$1315, $A11)+SUMIFS(DataRegularSeason20242025!$AB$3:$AB$1315,DataRegularSeason20242025!$B$3:$B$1315, "&lt;=" &amp; FU$1, DataRegularSeason20242025!$E$3:$E$1315, $A11)</f>
        <v>68</v>
      </c>
      <c r="FV11">
        <f>SUMIFS(DataRegularSeason20242025!$AA$3:$AA$1315,DataRegularSeason20242025!$B$3:$B$1315, "&lt;=" &amp; FV$1, DataRegularSeason20242025!$D$3:$D$1315, $A11)+SUMIFS(DataRegularSeason20242025!$AB$3:$AB$1315,DataRegularSeason20242025!$B$3:$B$1315, "&lt;=" &amp; FV$1, DataRegularSeason20242025!$E$3:$E$1315, $A11)</f>
        <v>68</v>
      </c>
      <c r="FW11">
        <f>SUMIFS(DataRegularSeason20242025!$AA$3:$AA$1315,DataRegularSeason20242025!$B$3:$B$1315, "&lt;=" &amp; FW$1, DataRegularSeason20242025!$D$3:$D$1315, $A11)+SUMIFS(DataRegularSeason20242025!$AB$3:$AB$1315,DataRegularSeason20242025!$B$3:$B$1315, "&lt;=" &amp; FW$1, DataRegularSeason20242025!$E$3:$E$1315, $A11)</f>
        <v>68</v>
      </c>
      <c r="FX11">
        <f>SUMIFS(DataRegularSeason20242025!$AA$3:$AA$1315,DataRegularSeason20242025!$B$3:$B$1315, "&lt;=" &amp; FX$1, DataRegularSeason20242025!$D$3:$D$1315, $A11)+SUMIFS(DataRegularSeason20242025!$AB$3:$AB$1315,DataRegularSeason20242025!$B$3:$B$1315, "&lt;=" &amp; FX$1, DataRegularSeason20242025!$E$3:$E$1315, $A11)</f>
        <v>68</v>
      </c>
      <c r="FY11">
        <f>SUMIFS(DataRegularSeason20242025!$AA$3:$AA$1315,DataRegularSeason20242025!$B$3:$B$1315, "&lt;=" &amp; FY$1, DataRegularSeason20242025!$D$3:$D$1315, $A11)+SUMIFS(DataRegularSeason20242025!$AB$3:$AB$1315,DataRegularSeason20242025!$B$3:$B$1315, "&lt;=" &amp; FY$1, DataRegularSeason20242025!$E$3:$E$1315, $A11)</f>
        <v>68</v>
      </c>
      <c r="FZ11">
        <f>SUMIFS(DataRegularSeason20242025!$AA$3:$AA$1315,DataRegularSeason20242025!$B$3:$B$1315, "&lt;=" &amp; FZ$1, DataRegularSeason20242025!$D$3:$D$1315, $A11)+SUMIFS(DataRegularSeason20242025!$AB$3:$AB$1315,DataRegularSeason20242025!$B$3:$B$1315, "&lt;=" &amp; FZ$1, DataRegularSeason20242025!$E$3:$E$1315, $A11)</f>
        <v>68</v>
      </c>
      <c r="GA11">
        <f>SUMIFS(DataRegularSeason20242025!$AA$3:$AA$1315,DataRegularSeason20242025!$B$3:$B$1315, "&lt;=" &amp; GA$1, DataRegularSeason20242025!$D$3:$D$1315, $A11)+SUMIFS(DataRegularSeason20242025!$AB$3:$AB$1315,DataRegularSeason20242025!$B$3:$B$1315, "&lt;=" &amp; GA$1, DataRegularSeason20242025!$E$3:$E$1315, $A11)</f>
        <v>68</v>
      </c>
      <c r="GB11">
        <f>SUMIFS(DataRegularSeason20242025!$AA$3:$AA$1315,DataRegularSeason20242025!$B$3:$B$1315, "&lt;=" &amp; GB$1, DataRegularSeason20242025!$D$3:$D$1315, $A11)+SUMIFS(DataRegularSeason20242025!$AB$3:$AB$1315,DataRegularSeason20242025!$B$3:$B$1315, "&lt;=" &amp; GB$1, DataRegularSeason20242025!$E$3:$E$1315, $A11)</f>
        <v>68</v>
      </c>
      <c r="GC11">
        <f>SUMIFS(DataRegularSeason20242025!$AA$3:$AA$1315,DataRegularSeason20242025!$B$3:$B$1315, "&lt;=" &amp; GC$1, DataRegularSeason20242025!$D$3:$D$1315, $A11)+SUMIFS(DataRegularSeason20242025!$AB$3:$AB$1315,DataRegularSeason20242025!$B$3:$B$1315, "&lt;=" &amp; GC$1, DataRegularSeason20242025!$E$3:$E$1315, $A11)</f>
        <v>68</v>
      </c>
      <c r="GD11">
        <f>SUMIFS(DataRegularSeason20242025!$AA$3:$AA$1315,DataRegularSeason20242025!$B$3:$B$1315, "&lt;=" &amp; GD$1, DataRegularSeason20242025!$D$3:$D$1315, $A11)+SUMIFS(DataRegularSeason20242025!$AB$3:$AB$1315,DataRegularSeason20242025!$B$3:$B$1315, "&lt;=" &amp; GD$1, DataRegularSeason20242025!$E$3:$E$1315, $A11)</f>
        <v>68</v>
      </c>
      <c r="GE11">
        <f>SUMIFS(DataRegularSeason20242025!$AA$3:$AA$1315,DataRegularSeason20242025!$B$3:$B$1315, "&lt;=" &amp; GE$1, DataRegularSeason20242025!$D$3:$D$1315, $A11)+SUMIFS(DataRegularSeason20242025!$AB$3:$AB$1315,DataRegularSeason20242025!$B$3:$B$1315, "&lt;=" &amp; GE$1, DataRegularSeason20242025!$E$3:$E$1315, $A11)</f>
        <v>68</v>
      </c>
      <c r="GF11">
        <f>SUMIFS(DataRegularSeason20242025!$AA$3:$AA$1315,DataRegularSeason20242025!$B$3:$B$1315, "&lt;=" &amp; GF$1, DataRegularSeason20242025!$D$3:$D$1315, $A11)+SUMIFS(DataRegularSeason20242025!$AB$3:$AB$1315,DataRegularSeason20242025!$B$3:$B$1315, "&lt;=" &amp; GF$1, DataRegularSeason20242025!$E$3:$E$1315, $A11)</f>
        <v>68</v>
      </c>
      <c r="GG11">
        <f>SUMIFS(DataRegularSeason20242025!$AA$3:$AA$1315,DataRegularSeason20242025!$B$3:$B$1315, "&lt;=" &amp; GG$1, DataRegularSeason20242025!$D$3:$D$1315, $A11)+SUMIFS(DataRegularSeason20242025!$AB$3:$AB$1315,DataRegularSeason20242025!$B$3:$B$1315, "&lt;=" &amp; GG$1, DataRegularSeason20242025!$E$3:$E$1315, $A11)</f>
        <v>68</v>
      </c>
      <c r="GH11">
        <f>SUMIFS(DataRegularSeason20242025!$AA$3:$AA$1315,DataRegularSeason20242025!$B$3:$B$1315, "&lt;=" &amp; GH$1, DataRegularSeason20242025!$D$3:$D$1315, $A11)+SUMIFS(DataRegularSeason20242025!$AB$3:$AB$1315,DataRegularSeason20242025!$B$3:$B$1315, "&lt;=" &amp; GH$1, DataRegularSeason20242025!$E$3:$E$1315, $A11)</f>
        <v>68</v>
      </c>
      <c r="GI11">
        <f>SUMIFS(DataRegularSeason20242025!$AA$3:$AA$1315,DataRegularSeason20242025!$B$3:$B$1315, "&lt;=" &amp; GI$1, DataRegularSeason20242025!$D$3:$D$1315, $A11)+SUMIFS(DataRegularSeason20242025!$AB$3:$AB$1315,DataRegularSeason20242025!$B$3:$B$1315, "&lt;=" &amp; GI$1, DataRegularSeason20242025!$E$3:$E$1315, $A11)</f>
        <v>68</v>
      </c>
      <c r="GJ11">
        <f>SUMIFS(DataRegularSeason20242025!$AA$3:$AA$1315,DataRegularSeason20242025!$B$3:$B$1315, "&lt;=" &amp; GJ$1, DataRegularSeason20242025!$D$3:$D$1315, $A11)+SUMIFS(DataRegularSeason20242025!$AB$3:$AB$1315,DataRegularSeason20242025!$B$3:$B$1315, "&lt;=" &amp; GJ$1, DataRegularSeason20242025!$E$3:$E$1315, $A11)</f>
        <v>68</v>
      </c>
      <c r="GK11">
        <f>SUMIFS(DataRegularSeason20242025!$AA$3:$AA$1315,DataRegularSeason20242025!$B$3:$B$1315, "&lt;=" &amp; GK$1, DataRegularSeason20242025!$D$3:$D$1315, $A11)+SUMIFS(DataRegularSeason20242025!$AB$3:$AB$1315,DataRegularSeason20242025!$B$3:$B$1315, "&lt;=" &amp; GK$1, DataRegularSeason20242025!$E$3:$E$1315, $A11)</f>
        <v>68</v>
      </c>
      <c r="GL11">
        <f>SUMIFS(DataRegularSeason20242025!$AA$3:$AA$1315,DataRegularSeason20242025!$B$3:$B$1315, "&lt;=" &amp; GL$1, DataRegularSeason20242025!$D$3:$D$1315, $A11)+SUMIFS(DataRegularSeason20242025!$AB$3:$AB$1315,DataRegularSeason20242025!$B$3:$B$1315, "&lt;=" &amp; GL$1, DataRegularSeason20242025!$E$3:$E$1315, $A11)</f>
        <v>68</v>
      </c>
      <c r="GM11">
        <f>SUMIFS(DataRegularSeason20242025!$AA$3:$AA$1315,DataRegularSeason20242025!$B$3:$B$1315, "&lt;=" &amp; GM$1, DataRegularSeason20242025!$D$3:$D$1315, $A11)+SUMIFS(DataRegularSeason20242025!$AB$3:$AB$1315,DataRegularSeason20242025!$B$3:$B$1315, "&lt;=" &amp; GM$1, DataRegularSeason20242025!$E$3:$E$1315, $A11)</f>
        <v>68</v>
      </c>
      <c r="GN11">
        <f>SUMIFS(DataRegularSeason20242025!$AA$3:$AA$1315,DataRegularSeason20242025!$B$3:$B$1315, "&lt;=" &amp; GN$1, DataRegularSeason20242025!$D$3:$D$1315, $A11)+SUMIFS(DataRegularSeason20242025!$AB$3:$AB$1315,DataRegularSeason20242025!$B$3:$B$1315, "&lt;=" &amp; GN$1, DataRegularSeason20242025!$E$3:$E$1315, $A11)</f>
        <v>68</v>
      </c>
      <c r="GO11">
        <f>SUMIFS(DataRegularSeason20242025!$AA$3:$AA$1315,DataRegularSeason20242025!$B$3:$B$1315, "&lt;=" &amp; GO$1, DataRegularSeason20242025!$D$3:$D$1315, $A11)+SUMIFS(DataRegularSeason20242025!$AB$3:$AB$1315,DataRegularSeason20242025!$B$3:$B$1315, "&lt;=" &amp; GO$1, DataRegularSeason20242025!$E$3:$E$1315, $A11)</f>
        <v>68</v>
      </c>
      <c r="GP11">
        <f>SUMIFS(DataRegularSeason20242025!$AA$3:$AA$1315,DataRegularSeason20242025!$B$3:$B$1315, "&lt;=" &amp; GP$1, DataRegularSeason20242025!$D$3:$D$1315, $A11)+SUMIFS(DataRegularSeason20242025!$AB$3:$AB$1315,DataRegularSeason20242025!$B$3:$B$1315, "&lt;=" &amp; GP$1, DataRegularSeason20242025!$E$3:$E$1315, $A11)</f>
        <v>68</v>
      </c>
      <c r="GQ11">
        <f>SUMIFS(DataRegularSeason20242025!$AA$3:$AA$1315,DataRegularSeason20242025!$B$3:$B$1315, "&lt;=" &amp; GQ$1, DataRegularSeason20242025!$D$3:$D$1315, $A11)+SUMIFS(DataRegularSeason20242025!$AB$3:$AB$1315,DataRegularSeason20242025!$B$3:$B$1315, "&lt;=" &amp; GQ$1, DataRegularSeason20242025!$E$3:$E$1315, $A11)</f>
        <v>68</v>
      </c>
      <c r="GR11">
        <f>SUMIFS(DataRegularSeason20242025!$AA$3:$AA$1315,DataRegularSeason20242025!$B$3:$B$1315, "&lt;=" &amp; GR$1, DataRegularSeason20242025!$D$3:$D$1315, $A11)+SUMIFS(DataRegularSeason20242025!$AB$3:$AB$1315,DataRegularSeason20242025!$B$3:$B$1315, "&lt;=" &amp; GR$1, DataRegularSeason20242025!$E$3:$E$1315, $A11)</f>
        <v>68</v>
      </c>
      <c r="GS11">
        <f>SUMIFS(DataRegularSeason20242025!$AA$3:$AA$1315,DataRegularSeason20242025!$B$3:$B$1315, "&lt;=" &amp; GS$1, DataRegularSeason20242025!$D$3:$D$1315, $A11)+SUMIFS(DataRegularSeason20242025!$AB$3:$AB$1315,DataRegularSeason20242025!$B$3:$B$1315, "&lt;=" &amp; GS$1, DataRegularSeason20242025!$E$3:$E$1315, $A11)</f>
        <v>68</v>
      </c>
      <c r="GT11">
        <f>SUMIFS(DataRegularSeason20242025!$AA$3:$AA$1315,DataRegularSeason20242025!$B$3:$B$1315, "&lt;=" &amp; GT$1, DataRegularSeason20242025!$D$3:$D$1315, $A11)+SUMIFS(DataRegularSeason20242025!$AB$3:$AB$1315,DataRegularSeason20242025!$B$3:$B$1315, "&lt;=" &amp; GT$1, DataRegularSeason20242025!$E$3:$E$1315, $A11)</f>
        <v>68</v>
      </c>
      <c r="GU11">
        <f>SUMIFS(DataRegularSeason20242025!$AA$3:$AA$1315,DataRegularSeason20242025!$B$3:$B$1315, "&lt;=" &amp; GU$1, DataRegularSeason20242025!$D$3:$D$1315, $A11)+SUMIFS(DataRegularSeason20242025!$AB$3:$AB$1315,DataRegularSeason20242025!$B$3:$B$1315, "&lt;=" &amp; GU$1, DataRegularSeason20242025!$E$3:$E$1315, $A11)</f>
        <v>68</v>
      </c>
    </row>
    <row r="12" spans="1:275" x14ac:dyDescent="0.25">
      <c r="A12" t="s">
        <v>32</v>
      </c>
      <c r="B12" t="s">
        <v>98</v>
      </c>
      <c r="C12"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66</v>
      </c>
      <c r="EC12">
        <f>SUMIFS(DataRegularSeason20242025!$AA$3:$AA$1315,DataRegularSeason20242025!$B$3:$B$1315, "&lt;=" &amp; EC$1, DataRegularSeason20242025!$D$3:$D$1315, $A12)+SUMIFS(DataRegularSeason20242025!$AB$3:$AB$1315,DataRegularSeason20242025!$B$3:$B$1315, "&lt;=" &amp; EC$1, DataRegularSeason20242025!$E$3:$E$1315, $A12)</f>
        <v>66</v>
      </c>
      <c r="ED12">
        <f>SUMIFS(DataRegularSeason20242025!$AA$3:$AA$1315,DataRegularSeason20242025!$B$3:$B$1315, "&lt;=" &amp; ED$1, DataRegularSeason20242025!$D$3:$D$1315, $A12)+SUMIFS(DataRegularSeason20242025!$AB$3:$AB$1315,DataRegularSeason20242025!$B$3:$B$1315, "&lt;=" &amp; ED$1, DataRegularSeason20242025!$E$3:$E$1315, $A12)</f>
        <v>66</v>
      </c>
      <c r="EE12">
        <f>SUMIFS(DataRegularSeason20242025!$AA$3:$AA$1315,DataRegularSeason20242025!$B$3:$B$1315, "&lt;=" &amp; EE$1, DataRegularSeason20242025!$D$3:$D$1315, $A12)+SUMIFS(DataRegularSeason20242025!$AB$3:$AB$1315,DataRegularSeason20242025!$B$3:$B$1315, "&lt;=" &amp; EE$1, DataRegularSeason20242025!$E$3:$E$1315, $A12)</f>
        <v>66</v>
      </c>
      <c r="EF12">
        <f>SUMIFS(DataRegularSeason20242025!$AA$3:$AA$1315,DataRegularSeason20242025!$B$3:$B$1315, "&lt;=" &amp; EF$1, DataRegularSeason20242025!$D$3:$D$1315, $A12)+SUMIFS(DataRegularSeason20242025!$AB$3:$AB$1315,DataRegularSeason20242025!$B$3:$B$1315, "&lt;=" &amp; EF$1, DataRegularSeason20242025!$E$3:$E$1315, $A12)</f>
        <v>66</v>
      </c>
      <c r="EG12">
        <f>SUMIFS(DataRegularSeason20242025!$AA$3:$AA$1315,DataRegularSeason20242025!$B$3:$B$1315, "&lt;=" &amp; EG$1, DataRegularSeason20242025!$D$3:$D$1315, $A12)+SUMIFS(DataRegularSeason20242025!$AB$3:$AB$1315,DataRegularSeason20242025!$B$3:$B$1315, "&lt;=" &amp; EG$1, DataRegularSeason20242025!$E$3:$E$1315, $A12)</f>
        <v>66</v>
      </c>
      <c r="EH12">
        <f>SUMIFS(DataRegularSeason20242025!$AA$3:$AA$1315,DataRegularSeason20242025!$B$3:$B$1315, "&lt;=" &amp; EH$1, DataRegularSeason20242025!$D$3:$D$1315, $A12)+SUMIFS(DataRegularSeason20242025!$AB$3:$AB$1315,DataRegularSeason20242025!$B$3:$B$1315, "&lt;=" &amp; EH$1, DataRegularSeason20242025!$E$3:$E$1315, $A12)</f>
        <v>66</v>
      </c>
      <c r="EI12">
        <f>SUMIFS(DataRegularSeason20242025!$AA$3:$AA$1315,DataRegularSeason20242025!$B$3:$B$1315, "&lt;=" &amp; EI$1, DataRegularSeason20242025!$D$3:$D$1315, $A12)+SUMIFS(DataRegularSeason20242025!$AB$3:$AB$1315,DataRegularSeason20242025!$B$3:$B$1315, "&lt;=" &amp; EI$1, DataRegularSeason20242025!$E$3:$E$1315, $A12)</f>
        <v>66</v>
      </c>
      <c r="EJ12">
        <f>SUMIFS(DataRegularSeason20242025!$AA$3:$AA$1315,DataRegularSeason20242025!$B$3:$B$1315, "&lt;=" &amp; EJ$1, DataRegularSeason20242025!$D$3:$D$1315, $A12)+SUMIFS(DataRegularSeason20242025!$AB$3:$AB$1315,DataRegularSeason20242025!$B$3:$B$1315, "&lt;=" &amp; EJ$1, DataRegularSeason20242025!$E$3:$E$1315, $A12)</f>
        <v>66</v>
      </c>
      <c r="EK12">
        <f>SUMIFS(DataRegularSeason20242025!$AA$3:$AA$1315,DataRegularSeason20242025!$B$3:$B$1315, "&lt;=" &amp; EK$1, DataRegularSeason20242025!$D$3:$D$1315, $A12)+SUMIFS(DataRegularSeason20242025!$AB$3:$AB$1315,DataRegularSeason20242025!$B$3:$B$1315, "&lt;=" &amp; EK$1, DataRegularSeason20242025!$E$3:$E$1315, $A12)</f>
        <v>66</v>
      </c>
      <c r="EL12">
        <f>SUMIFS(DataRegularSeason20242025!$AA$3:$AA$1315,DataRegularSeason20242025!$B$3:$B$1315, "&lt;=" &amp; EL$1, DataRegularSeason20242025!$D$3:$D$1315, $A12)+SUMIFS(DataRegularSeason20242025!$AB$3:$AB$1315,DataRegularSeason20242025!$B$3:$B$1315, "&lt;=" &amp; EL$1, DataRegularSeason20242025!$E$3:$E$1315, $A12)</f>
        <v>66</v>
      </c>
      <c r="EM12">
        <f>SUMIFS(DataRegularSeason20242025!$AA$3:$AA$1315,DataRegularSeason20242025!$B$3:$B$1315, "&lt;=" &amp; EM$1, DataRegularSeason20242025!$D$3:$D$1315, $A12)+SUMIFS(DataRegularSeason20242025!$AB$3:$AB$1315,DataRegularSeason20242025!$B$3:$B$1315, "&lt;=" &amp; EM$1, DataRegularSeason20242025!$E$3:$E$1315, $A12)</f>
        <v>66</v>
      </c>
      <c r="EN12">
        <f>SUMIFS(DataRegularSeason20242025!$AA$3:$AA$1315,DataRegularSeason20242025!$B$3:$B$1315, "&lt;=" &amp; EN$1, DataRegularSeason20242025!$D$3:$D$1315, $A12)+SUMIFS(DataRegularSeason20242025!$AB$3:$AB$1315,DataRegularSeason20242025!$B$3:$B$1315, "&lt;=" &amp; EN$1, DataRegularSeason20242025!$E$3:$E$1315, $A12)</f>
        <v>66</v>
      </c>
      <c r="EO12">
        <f>SUMIFS(DataRegularSeason20242025!$AA$3:$AA$1315,DataRegularSeason20242025!$B$3:$B$1315, "&lt;=" &amp; EO$1, DataRegularSeason20242025!$D$3:$D$1315, $A12)+SUMIFS(DataRegularSeason20242025!$AB$3:$AB$1315,DataRegularSeason20242025!$B$3:$B$1315, "&lt;=" &amp; EO$1, DataRegularSeason20242025!$E$3:$E$1315, $A12)</f>
        <v>66</v>
      </c>
      <c r="EP12">
        <f>SUMIFS(DataRegularSeason20242025!$AA$3:$AA$1315,DataRegularSeason20242025!$B$3:$B$1315, "&lt;=" &amp; EP$1, DataRegularSeason20242025!$D$3:$D$1315, $A12)+SUMIFS(DataRegularSeason20242025!$AB$3:$AB$1315,DataRegularSeason20242025!$B$3:$B$1315, "&lt;=" &amp; EP$1, DataRegularSeason20242025!$E$3:$E$1315, $A12)</f>
        <v>66</v>
      </c>
      <c r="EQ12">
        <f>SUMIFS(DataRegularSeason20242025!$AA$3:$AA$1315,DataRegularSeason20242025!$B$3:$B$1315, "&lt;=" &amp; EQ$1, DataRegularSeason20242025!$D$3:$D$1315, $A12)+SUMIFS(DataRegularSeason20242025!$AB$3:$AB$1315,DataRegularSeason20242025!$B$3:$B$1315, "&lt;=" &amp; EQ$1, DataRegularSeason20242025!$E$3:$E$1315, $A12)</f>
        <v>66</v>
      </c>
      <c r="ER12">
        <f>SUMIFS(DataRegularSeason20242025!$AA$3:$AA$1315,DataRegularSeason20242025!$B$3:$B$1315, "&lt;=" &amp; ER$1, DataRegularSeason20242025!$D$3:$D$1315, $A12)+SUMIFS(DataRegularSeason20242025!$AB$3:$AB$1315,DataRegularSeason20242025!$B$3:$B$1315, "&lt;=" &amp; ER$1, DataRegularSeason20242025!$E$3:$E$1315, $A12)</f>
        <v>66</v>
      </c>
      <c r="ES12">
        <f>SUMIFS(DataRegularSeason20242025!$AA$3:$AA$1315,DataRegularSeason20242025!$B$3:$B$1315, "&lt;=" &amp; ES$1, DataRegularSeason20242025!$D$3:$D$1315, $A12)+SUMIFS(DataRegularSeason20242025!$AB$3:$AB$1315,DataRegularSeason20242025!$B$3:$B$1315, "&lt;=" &amp; ES$1, DataRegularSeason20242025!$E$3:$E$1315, $A12)</f>
        <v>66</v>
      </c>
      <c r="ET12">
        <f>SUMIFS(DataRegularSeason20242025!$AA$3:$AA$1315,DataRegularSeason20242025!$B$3:$B$1315, "&lt;=" &amp; ET$1, DataRegularSeason20242025!$D$3:$D$1315, $A12)+SUMIFS(DataRegularSeason20242025!$AB$3:$AB$1315,DataRegularSeason20242025!$B$3:$B$1315, "&lt;=" &amp; ET$1, DataRegularSeason20242025!$E$3:$E$1315, $A12)</f>
        <v>66</v>
      </c>
      <c r="EU12">
        <f>SUMIFS(DataRegularSeason20242025!$AA$3:$AA$1315,DataRegularSeason20242025!$B$3:$B$1315, "&lt;=" &amp; EU$1, DataRegularSeason20242025!$D$3:$D$1315, $A12)+SUMIFS(DataRegularSeason20242025!$AB$3:$AB$1315,DataRegularSeason20242025!$B$3:$B$1315, "&lt;=" &amp; EU$1, DataRegularSeason20242025!$E$3:$E$1315, $A12)</f>
        <v>66</v>
      </c>
      <c r="EV12">
        <f>SUMIFS(DataRegularSeason20242025!$AA$3:$AA$1315,DataRegularSeason20242025!$B$3:$B$1315, "&lt;=" &amp; EV$1, DataRegularSeason20242025!$D$3:$D$1315, $A12)+SUMIFS(DataRegularSeason20242025!$AB$3:$AB$1315,DataRegularSeason20242025!$B$3:$B$1315, "&lt;=" &amp; EV$1, DataRegularSeason20242025!$E$3:$E$1315, $A12)</f>
        <v>66</v>
      </c>
      <c r="EW12">
        <f>SUMIFS(DataRegularSeason20242025!$AA$3:$AA$1315,DataRegularSeason20242025!$B$3:$B$1315, "&lt;=" &amp; EW$1, DataRegularSeason20242025!$D$3:$D$1315, $A12)+SUMIFS(DataRegularSeason20242025!$AB$3:$AB$1315,DataRegularSeason20242025!$B$3:$B$1315, "&lt;=" &amp; EW$1, DataRegularSeason20242025!$E$3:$E$1315, $A12)</f>
        <v>66</v>
      </c>
      <c r="EX12">
        <f>SUMIFS(DataRegularSeason20242025!$AA$3:$AA$1315,DataRegularSeason20242025!$B$3:$B$1315, "&lt;=" &amp; EX$1, DataRegularSeason20242025!$D$3:$D$1315, $A12)+SUMIFS(DataRegularSeason20242025!$AB$3:$AB$1315,DataRegularSeason20242025!$B$3:$B$1315, "&lt;=" &amp; EX$1, DataRegularSeason20242025!$E$3:$E$1315, $A12)</f>
        <v>66</v>
      </c>
      <c r="EY12">
        <f>SUMIFS(DataRegularSeason20242025!$AA$3:$AA$1315,DataRegularSeason20242025!$B$3:$B$1315, "&lt;=" &amp; EY$1, DataRegularSeason20242025!$D$3:$D$1315, $A12)+SUMIFS(DataRegularSeason20242025!$AB$3:$AB$1315,DataRegularSeason20242025!$B$3:$B$1315, "&lt;=" &amp; EY$1, DataRegularSeason20242025!$E$3:$E$1315, $A12)</f>
        <v>66</v>
      </c>
      <c r="EZ12">
        <f>SUMIFS(DataRegularSeason20242025!$AA$3:$AA$1315,DataRegularSeason20242025!$B$3:$B$1315, "&lt;=" &amp; EZ$1, DataRegularSeason20242025!$D$3:$D$1315, $A12)+SUMIFS(DataRegularSeason20242025!$AB$3:$AB$1315,DataRegularSeason20242025!$B$3:$B$1315, "&lt;=" &amp; EZ$1, DataRegularSeason20242025!$E$3:$E$1315, $A12)</f>
        <v>66</v>
      </c>
      <c r="FA12">
        <f>SUMIFS(DataRegularSeason20242025!$AA$3:$AA$1315,DataRegularSeason20242025!$B$3:$B$1315, "&lt;=" &amp; FA$1, DataRegularSeason20242025!$D$3:$D$1315, $A12)+SUMIFS(DataRegularSeason20242025!$AB$3:$AB$1315,DataRegularSeason20242025!$B$3:$B$1315, "&lt;=" &amp; FA$1, DataRegularSeason20242025!$E$3:$E$1315, $A12)</f>
        <v>66</v>
      </c>
      <c r="FB12">
        <f>SUMIFS(DataRegularSeason20242025!$AA$3:$AA$1315,DataRegularSeason20242025!$B$3:$B$1315, "&lt;=" &amp; FB$1, DataRegularSeason20242025!$D$3:$D$1315, $A12)+SUMIFS(DataRegularSeason20242025!$AB$3:$AB$1315,DataRegularSeason20242025!$B$3:$B$1315, "&lt;=" &amp; FB$1, DataRegularSeason20242025!$E$3:$E$1315, $A12)</f>
        <v>66</v>
      </c>
      <c r="FC12">
        <f>SUMIFS(DataRegularSeason20242025!$AA$3:$AA$1315,DataRegularSeason20242025!$B$3:$B$1315, "&lt;=" &amp; FC$1, DataRegularSeason20242025!$D$3:$D$1315, $A12)+SUMIFS(DataRegularSeason20242025!$AB$3:$AB$1315,DataRegularSeason20242025!$B$3:$B$1315, "&lt;=" &amp; FC$1, DataRegularSeason20242025!$E$3:$E$1315, $A12)</f>
        <v>66</v>
      </c>
      <c r="FD12">
        <f>SUMIFS(DataRegularSeason20242025!$AA$3:$AA$1315,DataRegularSeason20242025!$B$3:$B$1315, "&lt;=" &amp; FD$1, DataRegularSeason20242025!$D$3:$D$1315, $A12)+SUMIFS(DataRegularSeason20242025!$AB$3:$AB$1315,DataRegularSeason20242025!$B$3:$B$1315, "&lt;=" &amp; FD$1, DataRegularSeason20242025!$E$3:$E$1315, $A12)</f>
        <v>66</v>
      </c>
      <c r="FE12">
        <f>SUMIFS(DataRegularSeason20242025!$AA$3:$AA$1315,DataRegularSeason20242025!$B$3:$B$1315, "&lt;=" &amp; FE$1, DataRegularSeason20242025!$D$3:$D$1315, $A12)+SUMIFS(DataRegularSeason20242025!$AB$3:$AB$1315,DataRegularSeason20242025!$B$3:$B$1315, "&lt;=" &amp; FE$1, DataRegularSeason20242025!$E$3:$E$1315, $A12)</f>
        <v>66</v>
      </c>
      <c r="FF12">
        <f>SUMIFS(DataRegularSeason20242025!$AA$3:$AA$1315,DataRegularSeason20242025!$B$3:$B$1315, "&lt;=" &amp; FF$1, DataRegularSeason20242025!$D$3:$D$1315, $A12)+SUMIFS(DataRegularSeason20242025!$AB$3:$AB$1315,DataRegularSeason20242025!$B$3:$B$1315, "&lt;=" &amp; FF$1, DataRegularSeason20242025!$E$3:$E$1315, $A12)</f>
        <v>66</v>
      </c>
      <c r="FG12">
        <f>SUMIFS(DataRegularSeason20242025!$AA$3:$AA$1315,DataRegularSeason20242025!$B$3:$B$1315, "&lt;=" &amp; FG$1, DataRegularSeason20242025!$D$3:$D$1315, $A12)+SUMIFS(DataRegularSeason20242025!$AB$3:$AB$1315,DataRegularSeason20242025!$B$3:$B$1315, "&lt;=" &amp; FG$1, DataRegularSeason20242025!$E$3:$E$1315, $A12)</f>
        <v>66</v>
      </c>
      <c r="FH12">
        <f>SUMIFS(DataRegularSeason20242025!$AA$3:$AA$1315,DataRegularSeason20242025!$B$3:$B$1315, "&lt;=" &amp; FH$1, DataRegularSeason20242025!$D$3:$D$1315, $A12)+SUMIFS(DataRegularSeason20242025!$AB$3:$AB$1315,DataRegularSeason20242025!$B$3:$B$1315, "&lt;=" &amp; FH$1, DataRegularSeason20242025!$E$3:$E$1315, $A12)</f>
        <v>66</v>
      </c>
      <c r="FI12">
        <f>SUMIFS(DataRegularSeason20242025!$AA$3:$AA$1315,DataRegularSeason20242025!$B$3:$B$1315, "&lt;=" &amp; FI$1, DataRegularSeason20242025!$D$3:$D$1315, $A12)+SUMIFS(DataRegularSeason20242025!$AB$3:$AB$1315,DataRegularSeason20242025!$B$3:$B$1315, "&lt;=" &amp; FI$1, DataRegularSeason20242025!$E$3:$E$1315, $A12)</f>
        <v>66</v>
      </c>
      <c r="FJ12">
        <f>SUMIFS(DataRegularSeason20242025!$AA$3:$AA$1315,DataRegularSeason20242025!$B$3:$B$1315, "&lt;=" &amp; FJ$1, DataRegularSeason20242025!$D$3:$D$1315, $A12)+SUMIFS(DataRegularSeason20242025!$AB$3:$AB$1315,DataRegularSeason20242025!$B$3:$B$1315, "&lt;=" &amp; FJ$1, DataRegularSeason20242025!$E$3:$E$1315, $A12)</f>
        <v>66</v>
      </c>
      <c r="FK12">
        <f>SUMIFS(DataRegularSeason20242025!$AA$3:$AA$1315,DataRegularSeason20242025!$B$3:$B$1315, "&lt;=" &amp; FK$1, DataRegularSeason20242025!$D$3:$D$1315, $A12)+SUMIFS(DataRegularSeason20242025!$AB$3:$AB$1315,DataRegularSeason20242025!$B$3:$B$1315, "&lt;=" &amp; FK$1, DataRegularSeason20242025!$E$3:$E$1315, $A12)</f>
        <v>66</v>
      </c>
      <c r="FL12">
        <f>SUMIFS(DataRegularSeason20242025!$AA$3:$AA$1315,DataRegularSeason20242025!$B$3:$B$1315, "&lt;=" &amp; FL$1, DataRegularSeason20242025!$D$3:$D$1315, $A12)+SUMIFS(DataRegularSeason20242025!$AB$3:$AB$1315,DataRegularSeason20242025!$B$3:$B$1315, "&lt;=" &amp; FL$1, DataRegularSeason20242025!$E$3:$E$1315, $A12)</f>
        <v>66</v>
      </c>
      <c r="FM12">
        <f>SUMIFS(DataRegularSeason20242025!$AA$3:$AA$1315,DataRegularSeason20242025!$B$3:$B$1315, "&lt;=" &amp; FM$1, DataRegularSeason20242025!$D$3:$D$1315, $A12)+SUMIFS(DataRegularSeason20242025!$AB$3:$AB$1315,DataRegularSeason20242025!$B$3:$B$1315, "&lt;=" &amp; FM$1, DataRegularSeason20242025!$E$3:$E$1315, $A12)</f>
        <v>66</v>
      </c>
      <c r="FN12">
        <f>SUMIFS(DataRegularSeason20242025!$AA$3:$AA$1315,DataRegularSeason20242025!$B$3:$B$1315, "&lt;=" &amp; FN$1, DataRegularSeason20242025!$D$3:$D$1315, $A12)+SUMIFS(DataRegularSeason20242025!$AB$3:$AB$1315,DataRegularSeason20242025!$B$3:$B$1315, "&lt;=" &amp; FN$1, DataRegularSeason20242025!$E$3:$E$1315, $A12)</f>
        <v>66</v>
      </c>
      <c r="FO12">
        <f>SUMIFS(DataRegularSeason20242025!$AA$3:$AA$1315,DataRegularSeason20242025!$B$3:$B$1315, "&lt;=" &amp; FO$1, DataRegularSeason20242025!$D$3:$D$1315, $A12)+SUMIFS(DataRegularSeason20242025!$AB$3:$AB$1315,DataRegularSeason20242025!$B$3:$B$1315, "&lt;=" &amp; FO$1, DataRegularSeason20242025!$E$3:$E$1315, $A12)</f>
        <v>66</v>
      </c>
      <c r="FP12">
        <f>SUMIFS(DataRegularSeason20242025!$AA$3:$AA$1315,DataRegularSeason20242025!$B$3:$B$1315, "&lt;=" &amp; FP$1, DataRegularSeason20242025!$D$3:$D$1315, $A12)+SUMIFS(DataRegularSeason20242025!$AB$3:$AB$1315,DataRegularSeason20242025!$B$3:$B$1315, "&lt;=" &amp; FP$1, DataRegularSeason20242025!$E$3:$E$1315, $A12)</f>
        <v>66</v>
      </c>
      <c r="FQ12">
        <f>SUMIFS(DataRegularSeason20242025!$AA$3:$AA$1315,DataRegularSeason20242025!$B$3:$B$1315, "&lt;=" &amp; FQ$1, DataRegularSeason20242025!$D$3:$D$1315, $A12)+SUMIFS(DataRegularSeason20242025!$AB$3:$AB$1315,DataRegularSeason20242025!$B$3:$B$1315, "&lt;=" &amp; FQ$1, DataRegularSeason20242025!$E$3:$E$1315, $A12)</f>
        <v>66</v>
      </c>
      <c r="FR12">
        <f>SUMIFS(DataRegularSeason20242025!$AA$3:$AA$1315,DataRegularSeason20242025!$B$3:$B$1315, "&lt;=" &amp; FR$1, DataRegularSeason20242025!$D$3:$D$1315, $A12)+SUMIFS(DataRegularSeason20242025!$AB$3:$AB$1315,DataRegularSeason20242025!$B$3:$B$1315, "&lt;=" &amp; FR$1, DataRegularSeason20242025!$E$3:$E$1315, $A12)</f>
        <v>66</v>
      </c>
      <c r="FS12">
        <f>SUMIFS(DataRegularSeason20242025!$AA$3:$AA$1315,DataRegularSeason20242025!$B$3:$B$1315, "&lt;=" &amp; FS$1, DataRegularSeason20242025!$D$3:$D$1315, $A12)+SUMIFS(DataRegularSeason20242025!$AB$3:$AB$1315,DataRegularSeason20242025!$B$3:$B$1315, "&lt;=" &amp; FS$1, DataRegularSeason20242025!$E$3:$E$1315, $A12)</f>
        <v>66</v>
      </c>
      <c r="FT12">
        <f>SUMIFS(DataRegularSeason20242025!$AA$3:$AA$1315,DataRegularSeason20242025!$B$3:$B$1315, "&lt;=" &amp; FT$1, DataRegularSeason20242025!$D$3:$D$1315, $A12)+SUMIFS(DataRegularSeason20242025!$AB$3:$AB$1315,DataRegularSeason20242025!$B$3:$B$1315, "&lt;=" &amp; FT$1, DataRegularSeason20242025!$E$3:$E$1315, $A12)</f>
        <v>66</v>
      </c>
      <c r="FU12">
        <f>SUMIFS(DataRegularSeason20242025!$AA$3:$AA$1315,DataRegularSeason20242025!$B$3:$B$1315, "&lt;=" &amp; FU$1, DataRegularSeason20242025!$D$3:$D$1315, $A12)+SUMIFS(DataRegularSeason20242025!$AB$3:$AB$1315,DataRegularSeason20242025!$B$3:$B$1315, "&lt;=" &amp; FU$1, DataRegularSeason20242025!$E$3:$E$1315, $A12)</f>
        <v>66</v>
      </c>
      <c r="FV12">
        <f>SUMIFS(DataRegularSeason20242025!$AA$3:$AA$1315,DataRegularSeason20242025!$B$3:$B$1315, "&lt;=" &amp; FV$1, DataRegularSeason20242025!$D$3:$D$1315, $A12)+SUMIFS(DataRegularSeason20242025!$AB$3:$AB$1315,DataRegularSeason20242025!$B$3:$B$1315, "&lt;=" &amp; FV$1, DataRegularSeason20242025!$E$3:$E$1315, $A12)</f>
        <v>66</v>
      </c>
      <c r="FW12">
        <f>SUMIFS(DataRegularSeason20242025!$AA$3:$AA$1315,DataRegularSeason20242025!$B$3:$B$1315, "&lt;=" &amp; FW$1, DataRegularSeason20242025!$D$3:$D$1315, $A12)+SUMIFS(DataRegularSeason20242025!$AB$3:$AB$1315,DataRegularSeason20242025!$B$3:$B$1315, "&lt;=" &amp; FW$1, DataRegularSeason20242025!$E$3:$E$1315, $A12)</f>
        <v>66</v>
      </c>
      <c r="FX12">
        <f>SUMIFS(DataRegularSeason20242025!$AA$3:$AA$1315,DataRegularSeason20242025!$B$3:$B$1315, "&lt;=" &amp; FX$1, DataRegularSeason20242025!$D$3:$D$1315, $A12)+SUMIFS(DataRegularSeason20242025!$AB$3:$AB$1315,DataRegularSeason20242025!$B$3:$B$1315, "&lt;=" &amp; FX$1, DataRegularSeason20242025!$E$3:$E$1315, $A12)</f>
        <v>66</v>
      </c>
      <c r="FY12">
        <f>SUMIFS(DataRegularSeason20242025!$AA$3:$AA$1315,DataRegularSeason20242025!$B$3:$B$1315, "&lt;=" &amp; FY$1, DataRegularSeason20242025!$D$3:$D$1315, $A12)+SUMIFS(DataRegularSeason20242025!$AB$3:$AB$1315,DataRegularSeason20242025!$B$3:$B$1315, "&lt;=" &amp; FY$1, DataRegularSeason20242025!$E$3:$E$1315, $A12)</f>
        <v>66</v>
      </c>
      <c r="FZ12">
        <f>SUMIFS(DataRegularSeason20242025!$AA$3:$AA$1315,DataRegularSeason20242025!$B$3:$B$1315, "&lt;=" &amp; FZ$1, DataRegularSeason20242025!$D$3:$D$1315, $A12)+SUMIFS(DataRegularSeason20242025!$AB$3:$AB$1315,DataRegularSeason20242025!$B$3:$B$1315, "&lt;=" &amp; FZ$1, DataRegularSeason20242025!$E$3:$E$1315, $A12)</f>
        <v>66</v>
      </c>
      <c r="GA12">
        <f>SUMIFS(DataRegularSeason20242025!$AA$3:$AA$1315,DataRegularSeason20242025!$B$3:$B$1315, "&lt;=" &amp; GA$1, DataRegularSeason20242025!$D$3:$D$1315, $A12)+SUMIFS(DataRegularSeason20242025!$AB$3:$AB$1315,DataRegularSeason20242025!$B$3:$B$1315, "&lt;=" &amp; GA$1, DataRegularSeason20242025!$E$3:$E$1315, $A12)</f>
        <v>66</v>
      </c>
      <c r="GB12">
        <f>SUMIFS(DataRegularSeason20242025!$AA$3:$AA$1315,DataRegularSeason20242025!$B$3:$B$1315, "&lt;=" &amp; GB$1, DataRegularSeason20242025!$D$3:$D$1315, $A12)+SUMIFS(DataRegularSeason20242025!$AB$3:$AB$1315,DataRegularSeason20242025!$B$3:$B$1315, "&lt;=" &amp; GB$1, DataRegularSeason20242025!$E$3:$E$1315, $A12)</f>
        <v>66</v>
      </c>
      <c r="GC12">
        <f>SUMIFS(DataRegularSeason20242025!$AA$3:$AA$1315,DataRegularSeason20242025!$B$3:$B$1315, "&lt;=" &amp; GC$1, DataRegularSeason20242025!$D$3:$D$1315, $A12)+SUMIFS(DataRegularSeason20242025!$AB$3:$AB$1315,DataRegularSeason20242025!$B$3:$B$1315, "&lt;=" &amp; GC$1, DataRegularSeason20242025!$E$3:$E$1315, $A12)</f>
        <v>66</v>
      </c>
      <c r="GD12">
        <f>SUMIFS(DataRegularSeason20242025!$AA$3:$AA$1315,DataRegularSeason20242025!$B$3:$B$1315, "&lt;=" &amp; GD$1, DataRegularSeason20242025!$D$3:$D$1315, $A12)+SUMIFS(DataRegularSeason20242025!$AB$3:$AB$1315,DataRegularSeason20242025!$B$3:$B$1315, "&lt;=" &amp; GD$1, DataRegularSeason20242025!$E$3:$E$1315, $A12)</f>
        <v>66</v>
      </c>
      <c r="GE12">
        <f>SUMIFS(DataRegularSeason20242025!$AA$3:$AA$1315,DataRegularSeason20242025!$B$3:$B$1315, "&lt;=" &amp; GE$1, DataRegularSeason20242025!$D$3:$D$1315, $A12)+SUMIFS(DataRegularSeason20242025!$AB$3:$AB$1315,DataRegularSeason20242025!$B$3:$B$1315, "&lt;=" &amp; GE$1, DataRegularSeason20242025!$E$3:$E$1315, $A12)</f>
        <v>66</v>
      </c>
      <c r="GF12">
        <f>SUMIFS(DataRegularSeason20242025!$AA$3:$AA$1315,DataRegularSeason20242025!$B$3:$B$1315, "&lt;=" &amp; GF$1, DataRegularSeason20242025!$D$3:$D$1315, $A12)+SUMIFS(DataRegularSeason20242025!$AB$3:$AB$1315,DataRegularSeason20242025!$B$3:$B$1315, "&lt;=" &amp; GF$1, DataRegularSeason20242025!$E$3:$E$1315, $A12)</f>
        <v>66</v>
      </c>
      <c r="GG12">
        <f>SUMIFS(DataRegularSeason20242025!$AA$3:$AA$1315,DataRegularSeason20242025!$B$3:$B$1315, "&lt;=" &amp; GG$1, DataRegularSeason20242025!$D$3:$D$1315, $A12)+SUMIFS(DataRegularSeason20242025!$AB$3:$AB$1315,DataRegularSeason20242025!$B$3:$B$1315, "&lt;=" &amp; GG$1, DataRegularSeason20242025!$E$3:$E$1315, $A12)</f>
        <v>66</v>
      </c>
      <c r="GH12">
        <f>SUMIFS(DataRegularSeason20242025!$AA$3:$AA$1315,DataRegularSeason20242025!$B$3:$B$1315, "&lt;=" &amp; GH$1, DataRegularSeason20242025!$D$3:$D$1315, $A12)+SUMIFS(DataRegularSeason20242025!$AB$3:$AB$1315,DataRegularSeason20242025!$B$3:$B$1315, "&lt;=" &amp; GH$1, DataRegularSeason20242025!$E$3:$E$1315, $A12)</f>
        <v>66</v>
      </c>
      <c r="GI12">
        <f>SUMIFS(DataRegularSeason20242025!$AA$3:$AA$1315,DataRegularSeason20242025!$B$3:$B$1315, "&lt;=" &amp; GI$1, DataRegularSeason20242025!$D$3:$D$1315, $A12)+SUMIFS(DataRegularSeason20242025!$AB$3:$AB$1315,DataRegularSeason20242025!$B$3:$B$1315, "&lt;=" &amp; GI$1, DataRegularSeason20242025!$E$3:$E$1315, $A12)</f>
        <v>66</v>
      </c>
      <c r="GJ12">
        <f>SUMIFS(DataRegularSeason20242025!$AA$3:$AA$1315,DataRegularSeason20242025!$B$3:$B$1315, "&lt;=" &amp; GJ$1, DataRegularSeason20242025!$D$3:$D$1315, $A12)+SUMIFS(DataRegularSeason20242025!$AB$3:$AB$1315,DataRegularSeason20242025!$B$3:$B$1315, "&lt;=" &amp; GJ$1, DataRegularSeason20242025!$E$3:$E$1315, $A12)</f>
        <v>66</v>
      </c>
      <c r="GK12">
        <f>SUMIFS(DataRegularSeason20242025!$AA$3:$AA$1315,DataRegularSeason20242025!$B$3:$B$1315, "&lt;=" &amp; GK$1, DataRegularSeason20242025!$D$3:$D$1315, $A12)+SUMIFS(DataRegularSeason20242025!$AB$3:$AB$1315,DataRegularSeason20242025!$B$3:$B$1315, "&lt;=" &amp; GK$1, DataRegularSeason20242025!$E$3:$E$1315, $A12)</f>
        <v>66</v>
      </c>
      <c r="GL12">
        <f>SUMIFS(DataRegularSeason20242025!$AA$3:$AA$1315,DataRegularSeason20242025!$B$3:$B$1315, "&lt;=" &amp; GL$1, DataRegularSeason20242025!$D$3:$D$1315, $A12)+SUMIFS(DataRegularSeason20242025!$AB$3:$AB$1315,DataRegularSeason20242025!$B$3:$B$1315, "&lt;=" &amp; GL$1, DataRegularSeason20242025!$E$3:$E$1315, $A12)</f>
        <v>66</v>
      </c>
      <c r="GM12">
        <f>SUMIFS(DataRegularSeason20242025!$AA$3:$AA$1315,DataRegularSeason20242025!$B$3:$B$1315, "&lt;=" &amp; GM$1, DataRegularSeason20242025!$D$3:$D$1315, $A12)+SUMIFS(DataRegularSeason20242025!$AB$3:$AB$1315,DataRegularSeason20242025!$B$3:$B$1315, "&lt;=" &amp; GM$1, DataRegularSeason20242025!$E$3:$E$1315, $A12)</f>
        <v>66</v>
      </c>
      <c r="GN12">
        <f>SUMIFS(DataRegularSeason20242025!$AA$3:$AA$1315,DataRegularSeason20242025!$B$3:$B$1315, "&lt;=" &amp; GN$1, DataRegularSeason20242025!$D$3:$D$1315, $A12)+SUMIFS(DataRegularSeason20242025!$AB$3:$AB$1315,DataRegularSeason20242025!$B$3:$B$1315, "&lt;=" &amp; GN$1, DataRegularSeason20242025!$E$3:$E$1315, $A12)</f>
        <v>66</v>
      </c>
      <c r="GO12">
        <f>SUMIFS(DataRegularSeason20242025!$AA$3:$AA$1315,DataRegularSeason20242025!$B$3:$B$1315, "&lt;=" &amp; GO$1, DataRegularSeason20242025!$D$3:$D$1315, $A12)+SUMIFS(DataRegularSeason20242025!$AB$3:$AB$1315,DataRegularSeason20242025!$B$3:$B$1315, "&lt;=" &amp; GO$1, DataRegularSeason20242025!$E$3:$E$1315, $A12)</f>
        <v>66</v>
      </c>
      <c r="GP12">
        <f>SUMIFS(DataRegularSeason20242025!$AA$3:$AA$1315,DataRegularSeason20242025!$B$3:$B$1315, "&lt;=" &amp; GP$1, DataRegularSeason20242025!$D$3:$D$1315, $A12)+SUMIFS(DataRegularSeason20242025!$AB$3:$AB$1315,DataRegularSeason20242025!$B$3:$B$1315, "&lt;=" &amp; GP$1, DataRegularSeason20242025!$E$3:$E$1315, $A12)</f>
        <v>66</v>
      </c>
      <c r="GQ12">
        <f>SUMIFS(DataRegularSeason20242025!$AA$3:$AA$1315,DataRegularSeason20242025!$B$3:$B$1315, "&lt;=" &amp; GQ$1, DataRegularSeason20242025!$D$3:$D$1315, $A12)+SUMIFS(DataRegularSeason20242025!$AB$3:$AB$1315,DataRegularSeason20242025!$B$3:$B$1315, "&lt;=" &amp; GQ$1, DataRegularSeason20242025!$E$3:$E$1315, $A12)</f>
        <v>66</v>
      </c>
      <c r="GR12">
        <f>SUMIFS(DataRegularSeason20242025!$AA$3:$AA$1315,DataRegularSeason20242025!$B$3:$B$1315, "&lt;=" &amp; GR$1, DataRegularSeason20242025!$D$3:$D$1315, $A12)+SUMIFS(DataRegularSeason20242025!$AB$3:$AB$1315,DataRegularSeason20242025!$B$3:$B$1315, "&lt;=" &amp; GR$1, DataRegularSeason20242025!$E$3:$E$1315, $A12)</f>
        <v>66</v>
      </c>
      <c r="GS12">
        <f>SUMIFS(DataRegularSeason20242025!$AA$3:$AA$1315,DataRegularSeason20242025!$B$3:$B$1315, "&lt;=" &amp; GS$1, DataRegularSeason20242025!$D$3:$D$1315, $A12)+SUMIFS(DataRegularSeason20242025!$AB$3:$AB$1315,DataRegularSeason20242025!$B$3:$B$1315, "&lt;=" &amp; GS$1, DataRegularSeason20242025!$E$3:$E$1315, $A12)</f>
        <v>66</v>
      </c>
      <c r="GT12">
        <f>SUMIFS(DataRegularSeason20242025!$AA$3:$AA$1315,DataRegularSeason20242025!$B$3:$B$1315, "&lt;=" &amp; GT$1, DataRegularSeason20242025!$D$3:$D$1315, $A12)+SUMIFS(DataRegularSeason20242025!$AB$3:$AB$1315,DataRegularSeason20242025!$B$3:$B$1315, "&lt;=" &amp; GT$1, DataRegularSeason20242025!$E$3:$E$1315, $A12)</f>
        <v>66</v>
      </c>
      <c r="GU12">
        <f>SUMIFS(DataRegularSeason20242025!$AA$3:$AA$1315,DataRegularSeason20242025!$B$3:$B$1315, "&lt;=" &amp; GU$1, DataRegularSeason20242025!$D$3:$D$1315, $A12)+SUMIFS(DataRegularSeason20242025!$AB$3:$AB$1315,DataRegularSeason20242025!$B$3:$B$1315, "&lt;=" &amp; GU$1, DataRegularSeason20242025!$E$3:$E$1315, $A12)</f>
        <v>66</v>
      </c>
    </row>
    <row r="13" spans="1:275" x14ac:dyDescent="0.25">
      <c r="A13" t="s">
        <v>36</v>
      </c>
      <c r="B13" t="s">
        <v>98</v>
      </c>
      <c r="C13"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59</v>
      </c>
      <c r="EA13">
        <f>SUMIFS(DataRegularSeason20242025!$AA$3:$AA$1315,DataRegularSeason20242025!$B$3:$B$1315, "&lt;=" &amp; EA$1, DataRegularSeason20242025!$D$3:$D$1315, $A13)+SUMIFS(DataRegularSeason20242025!$AB$3:$AB$1315,DataRegularSeason20242025!$B$3:$B$1315, "&lt;=" &amp; EA$1, DataRegularSeason20242025!$E$3:$E$1315, $A13)</f>
        <v>59</v>
      </c>
      <c r="EB13">
        <f>SUMIFS(DataRegularSeason20242025!$AA$3:$AA$1315,DataRegularSeason20242025!$B$3:$B$1315, "&lt;=" &amp; EB$1, DataRegularSeason20242025!$D$3:$D$1315, $A13)+SUMIFS(DataRegularSeason20242025!$AB$3:$AB$1315,DataRegularSeason20242025!$B$3:$B$1315, "&lt;=" &amp; EB$1, DataRegularSeason20242025!$E$3:$E$1315, $A13)</f>
        <v>59</v>
      </c>
      <c r="EC13">
        <f>SUMIFS(DataRegularSeason20242025!$AA$3:$AA$1315,DataRegularSeason20242025!$B$3:$B$1315, "&lt;=" &amp; EC$1, DataRegularSeason20242025!$D$3:$D$1315, $A13)+SUMIFS(DataRegularSeason20242025!$AB$3:$AB$1315,DataRegularSeason20242025!$B$3:$B$1315, "&lt;=" &amp; EC$1, DataRegularSeason20242025!$E$3:$E$1315, $A13)</f>
        <v>59</v>
      </c>
      <c r="ED13">
        <f>SUMIFS(DataRegularSeason20242025!$AA$3:$AA$1315,DataRegularSeason20242025!$B$3:$B$1315, "&lt;=" &amp; ED$1, DataRegularSeason20242025!$D$3:$D$1315, $A13)+SUMIFS(DataRegularSeason20242025!$AB$3:$AB$1315,DataRegularSeason20242025!$B$3:$B$1315, "&lt;=" &amp; ED$1, DataRegularSeason20242025!$E$3:$E$1315, $A13)</f>
        <v>59</v>
      </c>
      <c r="EE13">
        <f>SUMIFS(DataRegularSeason20242025!$AA$3:$AA$1315,DataRegularSeason20242025!$B$3:$B$1315, "&lt;=" &amp; EE$1, DataRegularSeason20242025!$D$3:$D$1315, $A13)+SUMIFS(DataRegularSeason20242025!$AB$3:$AB$1315,DataRegularSeason20242025!$B$3:$B$1315, "&lt;=" &amp; EE$1, DataRegularSeason20242025!$E$3:$E$1315, $A13)</f>
        <v>59</v>
      </c>
      <c r="EF13">
        <f>SUMIFS(DataRegularSeason20242025!$AA$3:$AA$1315,DataRegularSeason20242025!$B$3:$B$1315, "&lt;=" &amp; EF$1, DataRegularSeason20242025!$D$3:$D$1315, $A13)+SUMIFS(DataRegularSeason20242025!$AB$3:$AB$1315,DataRegularSeason20242025!$B$3:$B$1315, "&lt;=" &amp; EF$1, DataRegularSeason20242025!$E$3:$E$1315, $A13)</f>
        <v>59</v>
      </c>
      <c r="EG13">
        <f>SUMIFS(DataRegularSeason20242025!$AA$3:$AA$1315,DataRegularSeason20242025!$B$3:$B$1315, "&lt;=" &amp; EG$1, DataRegularSeason20242025!$D$3:$D$1315, $A13)+SUMIFS(DataRegularSeason20242025!$AB$3:$AB$1315,DataRegularSeason20242025!$B$3:$B$1315, "&lt;=" &amp; EG$1, DataRegularSeason20242025!$E$3:$E$1315, $A13)</f>
        <v>59</v>
      </c>
      <c r="EH13">
        <f>SUMIFS(DataRegularSeason20242025!$AA$3:$AA$1315,DataRegularSeason20242025!$B$3:$B$1315, "&lt;=" &amp; EH$1, DataRegularSeason20242025!$D$3:$D$1315, $A13)+SUMIFS(DataRegularSeason20242025!$AB$3:$AB$1315,DataRegularSeason20242025!$B$3:$B$1315, "&lt;=" &amp; EH$1, DataRegularSeason20242025!$E$3:$E$1315, $A13)</f>
        <v>59</v>
      </c>
      <c r="EI13">
        <f>SUMIFS(DataRegularSeason20242025!$AA$3:$AA$1315,DataRegularSeason20242025!$B$3:$B$1315, "&lt;=" &amp; EI$1, DataRegularSeason20242025!$D$3:$D$1315, $A13)+SUMIFS(DataRegularSeason20242025!$AB$3:$AB$1315,DataRegularSeason20242025!$B$3:$B$1315, "&lt;=" &amp; EI$1, DataRegularSeason20242025!$E$3:$E$1315, $A13)</f>
        <v>59</v>
      </c>
      <c r="EJ13">
        <f>SUMIFS(DataRegularSeason20242025!$AA$3:$AA$1315,DataRegularSeason20242025!$B$3:$B$1315, "&lt;=" &amp; EJ$1, DataRegularSeason20242025!$D$3:$D$1315, $A13)+SUMIFS(DataRegularSeason20242025!$AB$3:$AB$1315,DataRegularSeason20242025!$B$3:$B$1315, "&lt;=" &amp; EJ$1, DataRegularSeason20242025!$E$3:$E$1315, $A13)</f>
        <v>59</v>
      </c>
      <c r="EK13">
        <f>SUMIFS(DataRegularSeason20242025!$AA$3:$AA$1315,DataRegularSeason20242025!$B$3:$B$1315, "&lt;=" &amp; EK$1, DataRegularSeason20242025!$D$3:$D$1315, $A13)+SUMIFS(DataRegularSeason20242025!$AB$3:$AB$1315,DataRegularSeason20242025!$B$3:$B$1315, "&lt;=" &amp; EK$1, DataRegularSeason20242025!$E$3:$E$1315, $A13)</f>
        <v>59</v>
      </c>
      <c r="EL13">
        <f>SUMIFS(DataRegularSeason20242025!$AA$3:$AA$1315,DataRegularSeason20242025!$B$3:$B$1315, "&lt;=" &amp; EL$1, DataRegularSeason20242025!$D$3:$D$1315, $A13)+SUMIFS(DataRegularSeason20242025!$AB$3:$AB$1315,DataRegularSeason20242025!$B$3:$B$1315, "&lt;=" &amp; EL$1, DataRegularSeason20242025!$E$3:$E$1315, $A13)</f>
        <v>59</v>
      </c>
      <c r="EM13">
        <f>SUMIFS(DataRegularSeason20242025!$AA$3:$AA$1315,DataRegularSeason20242025!$B$3:$B$1315, "&lt;=" &amp; EM$1, DataRegularSeason20242025!$D$3:$D$1315, $A13)+SUMIFS(DataRegularSeason20242025!$AB$3:$AB$1315,DataRegularSeason20242025!$B$3:$B$1315, "&lt;=" &amp; EM$1, DataRegularSeason20242025!$E$3:$E$1315, $A13)</f>
        <v>59</v>
      </c>
      <c r="EN13">
        <f>SUMIFS(DataRegularSeason20242025!$AA$3:$AA$1315,DataRegularSeason20242025!$B$3:$B$1315, "&lt;=" &amp; EN$1, DataRegularSeason20242025!$D$3:$D$1315, $A13)+SUMIFS(DataRegularSeason20242025!$AB$3:$AB$1315,DataRegularSeason20242025!$B$3:$B$1315, "&lt;=" &amp; EN$1, DataRegularSeason20242025!$E$3:$E$1315, $A13)</f>
        <v>59</v>
      </c>
      <c r="EO13">
        <f>SUMIFS(DataRegularSeason20242025!$AA$3:$AA$1315,DataRegularSeason20242025!$B$3:$B$1315, "&lt;=" &amp; EO$1, DataRegularSeason20242025!$D$3:$D$1315, $A13)+SUMIFS(DataRegularSeason20242025!$AB$3:$AB$1315,DataRegularSeason20242025!$B$3:$B$1315, "&lt;=" &amp; EO$1, DataRegularSeason20242025!$E$3:$E$1315, $A13)</f>
        <v>59</v>
      </c>
      <c r="EP13">
        <f>SUMIFS(DataRegularSeason20242025!$AA$3:$AA$1315,DataRegularSeason20242025!$B$3:$B$1315, "&lt;=" &amp; EP$1, DataRegularSeason20242025!$D$3:$D$1315, $A13)+SUMIFS(DataRegularSeason20242025!$AB$3:$AB$1315,DataRegularSeason20242025!$B$3:$B$1315, "&lt;=" &amp; EP$1, DataRegularSeason20242025!$E$3:$E$1315, $A13)</f>
        <v>59</v>
      </c>
      <c r="EQ13">
        <f>SUMIFS(DataRegularSeason20242025!$AA$3:$AA$1315,DataRegularSeason20242025!$B$3:$B$1315, "&lt;=" &amp; EQ$1, DataRegularSeason20242025!$D$3:$D$1315, $A13)+SUMIFS(DataRegularSeason20242025!$AB$3:$AB$1315,DataRegularSeason20242025!$B$3:$B$1315, "&lt;=" &amp; EQ$1, DataRegularSeason20242025!$E$3:$E$1315, $A13)</f>
        <v>59</v>
      </c>
      <c r="ER13">
        <f>SUMIFS(DataRegularSeason20242025!$AA$3:$AA$1315,DataRegularSeason20242025!$B$3:$B$1315, "&lt;=" &amp; ER$1, DataRegularSeason20242025!$D$3:$D$1315, $A13)+SUMIFS(DataRegularSeason20242025!$AB$3:$AB$1315,DataRegularSeason20242025!$B$3:$B$1315, "&lt;=" &amp; ER$1, DataRegularSeason20242025!$E$3:$E$1315, $A13)</f>
        <v>59</v>
      </c>
      <c r="ES13">
        <f>SUMIFS(DataRegularSeason20242025!$AA$3:$AA$1315,DataRegularSeason20242025!$B$3:$B$1315, "&lt;=" &amp; ES$1, DataRegularSeason20242025!$D$3:$D$1315, $A13)+SUMIFS(DataRegularSeason20242025!$AB$3:$AB$1315,DataRegularSeason20242025!$B$3:$B$1315, "&lt;=" &amp; ES$1, DataRegularSeason20242025!$E$3:$E$1315, $A13)</f>
        <v>59</v>
      </c>
      <c r="ET13">
        <f>SUMIFS(DataRegularSeason20242025!$AA$3:$AA$1315,DataRegularSeason20242025!$B$3:$B$1315, "&lt;=" &amp; ET$1, DataRegularSeason20242025!$D$3:$D$1315, $A13)+SUMIFS(DataRegularSeason20242025!$AB$3:$AB$1315,DataRegularSeason20242025!$B$3:$B$1315, "&lt;=" &amp; ET$1, DataRegularSeason20242025!$E$3:$E$1315, $A13)</f>
        <v>59</v>
      </c>
      <c r="EU13">
        <f>SUMIFS(DataRegularSeason20242025!$AA$3:$AA$1315,DataRegularSeason20242025!$B$3:$B$1315, "&lt;=" &amp; EU$1, DataRegularSeason20242025!$D$3:$D$1315, $A13)+SUMIFS(DataRegularSeason20242025!$AB$3:$AB$1315,DataRegularSeason20242025!$B$3:$B$1315, "&lt;=" &amp; EU$1, DataRegularSeason20242025!$E$3:$E$1315, $A13)</f>
        <v>59</v>
      </c>
      <c r="EV13">
        <f>SUMIFS(DataRegularSeason20242025!$AA$3:$AA$1315,DataRegularSeason20242025!$B$3:$B$1315, "&lt;=" &amp; EV$1, DataRegularSeason20242025!$D$3:$D$1315, $A13)+SUMIFS(DataRegularSeason20242025!$AB$3:$AB$1315,DataRegularSeason20242025!$B$3:$B$1315, "&lt;=" &amp; EV$1, DataRegularSeason20242025!$E$3:$E$1315, $A13)</f>
        <v>59</v>
      </c>
      <c r="EW13">
        <f>SUMIFS(DataRegularSeason20242025!$AA$3:$AA$1315,DataRegularSeason20242025!$B$3:$B$1315, "&lt;=" &amp; EW$1, DataRegularSeason20242025!$D$3:$D$1315, $A13)+SUMIFS(DataRegularSeason20242025!$AB$3:$AB$1315,DataRegularSeason20242025!$B$3:$B$1315, "&lt;=" &amp; EW$1, DataRegularSeason20242025!$E$3:$E$1315, $A13)</f>
        <v>59</v>
      </c>
      <c r="EX13">
        <f>SUMIFS(DataRegularSeason20242025!$AA$3:$AA$1315,DataRegularSeason20242025!$B$3:$B$1315, "&lt;=" &amp; EX$1, DataRegularSeason20242025!$D$3:$D$1315, $A13)+SUMIFS(DataRegularSeason20242025!$AB$3:$AB$1315,DataRegularSeason20242025!$B$3:$B$1315, "&lt;=" &amp; EX$1, DataRegularSeason20242025!$E$3:$E$1315, $A13)</f>
        <v>59</v>
      </c>
      <c r="EY13">
        <f>SUMIFS(DataRegularSeason20242025!$AA$3:$AA$1315,DataRegularSeason20242025!$B$3:$B$1315, "&lt;=" &amp; EY$1, DataRegularSeason20242025!$D$3:$D$1315, $A13)+SUMIFS(DataRegularSeason20242025!$AB$3:$AB$1315,DataRegularSeason20242025!$B$3:$B$1315, "&lt;=" &amp; EY$1, DataRegularSeason20242025!$E$3:$E$1315, $A13)</f>
        <v>59</v>
      </c>
      <c r="EZ13">
        <f>SUMIFS(DataRegularSeason20242025!$AA$3:$AA$1315,DataRegularSeason20242025!$B$3:$B$1315, "&lt;=" &amp; EZ$1, DataRegularSeason20242025!$D$3:$D$1315, $A13)+SUMIFS(DataRegularSeason20242025!$AB$3:$AB$1315,DataRegularSeason20242025!$B$3:$B$1315, "&lt;=" &amp; EZ$1, DataRegularSeason20242025!$E$3:$E$1315, $A13)</f>
        <v>59</v>
      </c>
      <c r="FA13">
        <f>SUMIFS(DataRegularSeason20242025!$AA$3:$AA$1315,DataRegularSeason20242025!$B$3:$B$1315, "&lt;=" &amp; FA$1, DataRegularSeason20242025!$D$3:$D$1315, $A13)+SUMIFS(DataRegularSeason20242025!$AB$3:$AB$1315,DataRegularSeason20242025!$B$3:$B$1315, "&lt;=" &amp; FA$1, DataRegularSeason20242025!$E$3:$E$1315, $A13)</f>
        <v>59</v>
      </c>
      <c r="FB13">
        <f>SUMIFS(DataRegularSeason20242025!$AA$3:$AA$1315,DataRegularSeason20242025!$B$3:$B$1315, "&lt;=" &amp; FB$1, DataRegularSeason20242025!$D$3:$D$1315, $A13)+SUMIFS(DataRegularSeason20242025!$AB$3:$AB$1315,DataRegularSeason20242025!$B$3:$B$1315, "&lt;=" &amp; FB$1, DataRegularSeason20242025!$E$3:$E$1315, $A13)</f>
        <v>59</v>
      </c>
      <c r="FC13">
        <f>SUMIFS(DataRegularSeason20242025!$AA$3:$AA$1315,DataRegularSeason20242025!$B$3:$B$1315, "&lt;=" &amp; FC$1, DataRegularSeason20242025!$D$3:$D$1315, $A13)+SUMIFS(DataRegularSeason20242025!$AB$3:$AB$1315,DataRegularSeason20242025!$B$3:$B$1315, "&lt;=" &amp; FC$1, DataRegularSeason20242025!$E$3:$E$1315, $A13)</f>
        <v>59</v>
      </c>
      <c r="FD13">
        <f>SUMIFS(DataRegularSeason20242025!$AA$3:$AA$1315,DataRegularSeason20242025!$B$3:$B$1315, "&lt;=" &amp; FD$1, DataRegularSeason20242025!$D$3:$D$1315, $A13)+SUMIFS(DataRegularSeason20242025!$AB$3:$AB$1315,DataRegularSeason20242025!$B$3:$B$1315, "&lt;=" &amp; FD$1, DataRegularSeason20242025!$E$3:$E$1315, $A13)</f>
        <v>59</v>
      </c>
      <c r="FE13">
        <f>SUMIFS(DataRegularSeason20242025!$AA$3:$AA$1315,DataRegularSeason20242025!$B$3:$B$1315, "&lt;=" &amp; FE$1, DataRegularSeason20242025!$D$3:$D$1315, $A13)+SUMIFS(DataRegularSeason20242025!$AB$3:$AB$1315,DataRegularSeason20242025!$B$3:$B$1315, "&lt;=" &amp; FE$1, DataRegularSeason20242025!$E$3:$E$1315, $A13)</f>
        <v>59</v>
      </c>
      <c r="FF13">
        <f>SUMIFS(DataRegularSeason20242025!$AA$3:$AA$1315,DataRegularSeason20242025!$B$3:$B$1315, "&lt;=" &amp; FF$1, DataRegularSeason20242025!$D$3:$D$1315, $A13)+SUMIFS(DataRegularSeason20242025!$AB$3:$AB$1315,DataRegularSeason20242025!$B$3:$B$1315, "&lt;=" &amp; FF$1, DataRegularSeason20242025!$E$3:$E$1315, $A13)</f>
        <v>59</v>
      </c>
      <c r="FG13">
        <f>SUMIFS(DataRegularSeason20242025!$AA$3:$AA$1315,DataRegularSeason20242025!$B$3:$B$1315, "&lt;=" &amp; FG$1, DataRegularSeason20242025!$D$3:$D$1315, $A13)+SUMIFS(DataRegularSeason20242025!$AB$3:$AB$1315,DataRegularSeason20242025!$B$3:$B$1315, "&lt;=" &amp; FG$1, DataRegularSeason20242025!$E$3:$E$1315, $A13)</f>
        <v>59</v>
      </c>
      <c r="FH13">
        <f>SUMIFS(DataRegularSeason20242025!$AA$3:$AA$1315,DataRegularSeason20242025!$B$3:$B$1315, "&lt;=" &amp; FH$1, DataRegularSeason20242025!$D$3:$D$1315, $A13)+SUMIFS(DataRegularSeason20242025!$AB$3:$AB$1315,DataRegularSeason20242025!$B$3:$B$1315, "&lt;=" &amp; FH$1, DataRegularSeason20242025!$E$3:$E$1315, $A13)</f>
        <v>59</v>
      </c>
      <c r="FI13">
        <f>SUMIFS(DataRegularSeason20242025!$AA$3:$AA$1315,DataRegularSeason20242025!$B$3:$B$1315, "&lt;=" &amp; FI$1, DataRegularSeason20242025!$D$3:$D$1315, $A13)+SUMIFS(DataRegularSeason20242025!$AB$3:$AB$1315,DataRegularSeason20242025!$B$3:$B$1315, "&lt;=" &amp; FI$1, DataRegularSeason20242025!$E$3:$E$1315, $A13)</f>
        <v>59</v>
      </c>
      <c r="FJ13">
        <f>SUMIFS(DataRegularSeason20242025!$AA$3:$AA$1315,DataRegularSeason20242025!$B$3:$B$1315, "&lt;=" &amp; FJ$1, DataRegularSeason20242025!$D$3:$D$1315, $A13)+SUMIFS(DataRegularSeason20242025!$AB$3:$AB$1315,DataRegularSeason20242025!$B$3:$B$1315, "&lt;=" &amp; FJ$1, DataRegularSeason20242025!$E$3:$E$1315, $A13)</f>
        <v>59</v>
      </c>
      <c r="FK13">
        <f>SUMIFS(DataRegularSeason20242025!$AA$3:$AA$1315,DataRegularSeason20242025!$B$3:$B$1315, "&lt;=" &amp; FK$1, DataRegularSeason20242025!$D$3:$D$1315, $A13)+SUMIFS(DataRegularSeason20242025!$AB$3:$AB$1315,DataRegularSeason20242025!$B$3:$B$1315, "&lt;=" &amp; FK$1, DataRegularSeason20242025!$E$3:$E$1315, $A13)</f>
        <v>59</v>
      </c>
      <c r="FL13">
        <f>SUMIFS(DataRegularSeason20242025!$AA$3:$AA$1315,DataRegularSeason20242025!$B$3:$B$1315, "&lt;=" &amp; FL$1, DataRegularSeason20242025!$D$3:$D$1315, $A13)+SUMIFS(DataRegularSeason20242025!$AB$3:$AB$1315,DataRegularSeason20242025!$B$3:$B$1315, "&lt;=" &amp; FL$1, DataRegularSeason20242025!$E$3:$E$1315, $A13)</f>
        <v>59</v>
      </c>
      <c r="FM13">
        <f>SUMIFS(DataRegularSeason20242025!$AA$3:$AA$1315,DataRegularSeason20242025!$B$3:$B$1315, "&lt;=" &amp; FM$1, DataRegularSeason20242025!$D$3:$D$1315, $A13)+SUMIFS(DataRegularSeason20242025!$AB$3:$AB$1315,DataRegularSeason20242025!$B$3:$B$1315, "&lt;=" &amp; FM$1, DataRegularSeason20242025!$E$3:$E$1315, $A13)</f>
        <v>59</v>
      </c>
      <c r="FN13">
        <f>SUMIFS(DataRegularSeason20242025!$AA$3:$AA$1315,DataRegularSeason20242025!$B$3:$B$1315, "&lt;=" &amp; FN$1, DataRegularSeason20242025!$D$3:$D$1315, $A13)+SUMIFS(DataRegularSeason20242025!$AB$3:$AB$1315,DataRegularSeason20242025!$B$3:$B$1315, "&lt;=" &amp; FN$1, DataRegularSeason20242025!$E$3:$E$1315, $A13)</f>
        <v>59</v>
      </c>
      <c r="FO13">
        <f>SUMIFS(DataRegularSeason20242025!$AA$3:$AA$1315,DataRegularSeason20242025!$B$3:$B$1315, "&lt;=" &amp; FO$1, DataRegularSeason20242025!$D$3:$D$1315, $A13)+SUMIFS(DataRegularSeason20242025!$AB$3:$AB$1315,DataRegularSeason20242025!$B$3:$B$1315, "&lt;=" &amp; FO$1, DataRegularSeason20242025!$E$3:$E$1315, $A13)</f>
        <v>59</v>
      </c>
      <c r="FP13">
        <f>SUMIFS(DataRegularSeason20242025!$AA$3:$AA$1315,DataRegularSeason20242025!$B$3:$B$1315, "&lt;=" &amp; FP$1, DataRegularSeason20242025!$D$3:$D$1315, $A13)+SUMIFS(DataRegularSeason20242025!$AB$3:$AB$1315,DataRegularSeason20242025!$B$3:$B$1315, "&lt;=" &amp; FP$1, DataRegularSeason20242025!$E$3:$E$1315, $A13)</f>
        <v>59</v>
      </c>
      <c r="FQ13">
        <f>SUMIFS(DataRegularSeason20242025!$AA$3:$AA$1315,DataRegularSeason20242025!$B$3:$B$1315, "&lt;=" &amp; FQ$1, DataRegularSeason20242025!$D$3:$D$1315, $A13)+SUMIFS(DataRegularSeason20242025!$AB$3:$AB$1315,DataRegularSeason20242025!$B$3:$B$1315, "&lt;=" &amp; FQ$1, DataRegularSeason20242025!$E$3:$E$1315, $A13)</f>
        <v>59</v>
      </c>
      <c r="FR13">
        <f>SUMIFS(DataRegularSeason20242025!$AA$3:$AA$1315,DataRegularSeason20242025!$B$3:$B$1315, "&lt;=" &amp; FR$1, DataRegularSeason20242025!$D$3:$D$1315, $A13)+SUMIFS(DataRegularSeason20242025!$AB$3:$AB$1315,DataRegularSeason20242025!$B$3:$B$1315, "&lt;=" &amp; FR$1, DataRegularSeason20242025!$E$3:$E$1315, $A13)</f>
        <v>59</v>
      </c>
      <c r="FS13">
        <f>SUMIFS(DataRegularSeason20242025!$AA$3:$AA$1315,DataRegularSeason20242025!$B$3:$B$1315, "&lt;=" &amp; FS$1, DataRegularSeason20242025!$D$3:$D$1315, $A13)+SUMIFS(DataRegularSeason20242025!$AB$3:$AB$1315,DataRegularSeason20242025!$B$3:$B$1315, "&lt;=" &amp; FS$1, DataRegularSeason20242025!$E$3:$E$1315, $A13)</f>
        <v>59</v>
      </c>
      <c r="FT13">
        <f>SUMIFS(DataRegularSeason20242025!$AA$3:$AA$1315,DataRegularSeason20242025!$B$3:$B$1315, "&lt;=" &amp; FT$1, DataRegularSeason20242025!$D$3:$D$1315, $A13)+SUMIFS(DataRegularSeason20242025!$AB$3:$AB$1315,DataRegularSeason20242025!$B$3:$B$1315, "&lt;=" &amp; FT$1, DataRegularSeason20242025!$E$3:$E$1315, $A13)</f>
        <v>59</v>
      </c>
      <c r="FU13">
        <f>SUMIFS(DataRegularSeason20242025!$AA$3:$AA$1315,DataRegularSeason20242025!$B$3:$B$1315, "&lt;=" &amp; FU$1, DataRegularSeason20242025!$D$3:$D$1315, $A13)+SUMIFS(DataRegularSeason20242025!$AB$3:$AB$1315,DataRegularSeason20242025!$B$3:$B$1315, "&lt;=" &amp; FU$1, DataRegularSeason20242025!$E$3:$E$1315, $A13)</f>
        <v>59</v>
      </c>
      <c r="FV13">
        <f>SUMIFS(DataRegularSeason20242025!$AA$3:$AA$1315,DataRegularSeason20242025!$B$3:$B$1315, "&lt;=" &amp; FV$1, DataRegularSeason20242025!$D$3:$D$1315, $A13)+SUMIFS(DataRegularSeason20242025!$AB$3:$AB$1315,DataRegularSeason20242025!$B$3:$B$1315, "&lt;=" &amp; FV$1, DataRegularSeason20242025!$E$3:$E$1315, $A13)</f>
        <v>59</v>
      </c>
      <c r="FW13">
        <f>SUMIFS(DataRegularSeason20242025!$AA$3:$AA$1315,DataRegularSeason20242025!$B$3:$B$1315, "&lt;=" &amp; FW$1, DataRegularSeason20242025!$D$3:$D$1315, $A13)+SUMIFS(DataRegularSeason20242025!$AB$3:$AB$1315,DataRegularSeason20242025!$B$3:$B$1315, "&lt;=" &amp; FW$1, DataRegularSeason20242025!$E$3:$E$1315, $A13)</f>
        <v>59</v>
      </c>
      <c r="FX13">
        <f>SUMIFS(DataRegularSeason20242025!$AA$3:$AA$1315,DataRegularSeason20242025!$B$3:$B$1315, "&lt;=" &amp; FX$1, DataRegularSeason20242025!$D$3:$D$1315, $A13)+SUMIFS(DataRegularSeason20242025!$AB$3:$AB$1315,DataRegularSeason20242025!$B$3:$B$1315, "&lt;=" &amp; FX$1, DataRegularSeason20242025!$E$3:$E$1315, $A13)</f>
        <v>59</v>
      </c>
      <c r="FY13">
        <f>SUMIFS(DataRegularSeason20242025!$AA$3:$AA$1315,DataRegularSeason20242025!$B$3:$B$1315, "&lt;=" &amp; FY$1, DataRegularSeason20242025!$D$3:$D$1315, $A13)+SUMIFS(DataRegularSeason20242025!$AB$3:$AB$1315,DataRegularSeason20242025!$B$3:$B$1315, "&lt;=" &amp; FY$1, DataRegularSeason20242025!$E$3:$E$1315, $A13)</f>
        <v>59</v>
      </c>
      <c r="FZ13">
        <f>SUMIFS(DataRegularSeason20242025!$AA$3:$AA$1315,DataRegularSeason20242025!$B$3:$B$1315, "&lt;=" &amp; FZ$1, DataRegularSeason20242025!$D$3:$D$1315, $A13)+SUMIFS(DataRegularSeason20242025!$AB$3:$AB$1315,DataRegularSeason20242025!$B$3:$B$1315, "&lt;=" &amp; FZ$1, DataRegularSeason20242025!$E$3:$E$1315, $A13)</f>
        <v>59</v>
      </c>
      <c r="GA13">
        <f>SUMIFS(DataRegularSeason20242025!$AA$3:$AA$1315,DataRegularSeason20242025!$B$3:$B$1315, "&lt;=" &amp; GA$1, DataRegularSeason20242025!$D$3:$D$1315, $A13)+SUMIFS(DataRegularSeason20242025!$AB$3:$AB$1315,DataRegularSeason20242025!$B$3:$B$1315, "&lt;=" &amp; GA$1, DataRegularSeason20242025!$E$3:$E$1315, $A13)</f>
        <v>59</v>
      </c>
      <c r="GB13">
        <f>SUMIFS(DataRegularSeason20242025!$AA$3:$AA$1315,DataRegularSeason20242025!$B$3:$B$1315, "&lt;=" &amp; GB$1, DataRegularSeason20242025!$D$3:$D$1315, $A13)+SUMIFS(DataRegularSeason20242025!$AB$3:$AB$1315,DataRegularSeason20242025!$B$3:$B$1315, "&lt;=" &amp; GB$1, DataRegularSeason20242025!$E$3:$E$1315, $A13)</f>
        <v>59</v>
      </c>
      <c r="GC13">
        <f>SUMIFS(DataRegularSeason20242025!$AA$3:$AA$1315,DataRegularSeason20242025!$B$3:$B$1315, "&lt;=" &amp; GC$1, DataRegularSeason20242025!$D$3:$D$1315, $A13)+SUMIFS(DataRegularSeason20242025!$AB$3:$AB$1315,DataRegularSeason20242025!$B$3:$B$1315, "&lt;=" &amp; GC$1, DataRegularSeason20242025!$E$3:$E$1315, $A13)</f>
        <v>59</v>
      </c>
      <c r="GD13">
        <f>SUMIFS(DataRegularSeason20242025!$AA$3:$AA$1315,DataRegularSeason20242025!$B$3:$B$1315, "&lt;=" &amp; GD$1, DataRegularSeason20242025!$D$3:$D$1315, $A13)+SUMIFS(DataRegularSeason20242025!$AB$3:$AB$1315,DataRegularSeason20242025!$B$3:$B$1315, "&lt;=" &amp; GD$1, DataRegularSeason20242025!$E$3:$E$1315, $A13)</f>
        <v>59</v>
      </c>
      <c r="GE13">
        <f>SUMIFS(DataRegularSeason20242025!$AA$3:$AA$1315,DataRegularSeason20242025!$B$3:$B$1315, "&lt;=" &amp; GE$1, DataRegularSeason20242025!$D$3:$D$1315, $A13)+SUMIFS(DataRegularSeason20242025!$AB$3:$AB$1315,DataRegularSeason20242025!$B$3:$B$1315, "&lt;=" &amp; GE$1, DataRegularSeason20242025!$E$3:$E$1315, $A13)</f>
        <v>59</v>
      </c>
      <c r="GF13">
        <f>SUMIFS(DataRegularSeason20242025!$AA$3:$AA$1315,DataRegularSeason20242025!$B$3:$B$1315, "&lt;=" &amp; GF$1, DataRegularSeason20242025!$D$3:$D$1315, $A13)+SUMIFS(DataRegularSeason20242025!$AB$3:$AB$1315,DataRegularSeason20242025!$B$3:$B$1315, "&lt;=" &amp; GF$1, DataRegularSeason20242025!$E$3:$E$1315, $A13)</f>
        <v>59</v>
      </c>
      <c r="GG13">
        <f>SUMIFS(DataRegularSeason20242025!$AA$3:$AA$1315,DataRegularSeason20242025!$B$3:$B$1315, "&lt;=" &amp; GG$1, DataRegularSeason20242025!$D$3:$D$1315, $A13)+SUMIFS(DataRegularSeason20242025!$AB$3:$AB$1315,DataRegularSeason20242025!$B$3:$B$1315, "&lt;=" &amp; GG$1, DataRegularSeason20242025!$E$3:$E$1315, $A13)</f>
        <v>59</v>
      </c>
      <c r="GH13">
        <f>SUMIFS(DataRegularSeason20242025!$AA$3:$AA$1315,DataRegularSeason20242025!$B$3:$B$1315, "&lt;=" &amp; GH$1, DataRegularSeason20242025!$D$3:$D$1315, $A13)+SUMIFS(DataRegularSeason20242025!$AB$3:$AB$1315,DataRegularSeason20242025!$B$3:$B$1315, "&lt;=" &amp; GH$1, DataRegularSeason20242025!$E$3:$E$1315, $A13)</f>
        <v>59</v>
      </c>
      <c r="GI13">
        <f>SUMIFS(DataRegularSeason20242025!$AA$3:$AA$1315,DataRegularSeason20242025!$B$3:$B$1315, "&lt;=" &amp; GI$1, DataRegularSeason20242025!$D$3:$D$1315, $A13)+SUMIFS(DataRegularSeason20242025!$AB$3:$AB$1315,DataRegularSeason20242025!$B$3:$B$1315, "&lt;=" &amp; GI$1, DataRegularSeason20242025!$E$3:$E$1315, $A13)</f>
        <v>59</v>
      </c>
      <c r="GJ13">
        <f>SUMIFS(DataRegularSeason20242025!$AA$3:$AA$1315,DataRegularSeason20242025!$B$3:$B$1315, "&lt;=" &amp; GJ$1, DataRegularSeason20242025!$D$3:$D$1315, $A13)+SUMIFS(DataRegularSeason20242025!$AB$3:$AB$1315,DataRegularSeason20242025!$B$3:$B$1315, "&lt;=" &amp; GJ$1, DataRegularSeason20242025!$E$3:$E$1315, $A13)</f>
        <v>59</v>
      </c>
      <c r="GK13">
        <f>SUMIFS(DataRegularSeason20242025!$AA$3:$AA$1315,DataRegularSeason20242025!$B$3:$B$1315, "&lt;=" &amp; GK$1, DataRegularSeason20242025!$D$3:$D$1315, $A13)+SUMIFS(DataRegularSeason20242025!$AB$3:$AB$1315,DataRegularSeason20242025!$B$3:$B$1315, "&lt;=" &amp; GK$1, DataRegularSeason20242025!$E$3:$E$1315, $A13)</f>
        <v>59</v>
      </c>
      <c r="GL13">
        <f>SUMIFS(DataRegularSeason20242025!$AA$3:$AA$1315,DataRegularSeason20242025!$B$3:$B$1315, "&lt;=" &amp; GL$1, DataRegularSeason20242025!$D$3:$D$1315, $A13)+SUMIFS(DataRegularSeason20242025!$AB$3:$AB$1315,DataRegularSeason20242025!$B$3:$B$1315, "&lt;=" &amp; GL$1, DataRegularSeason20242025!$E$3:$E$1315, $A13)</f>
        <v>59</v>
      </c>
      <c r="GM13">
        <f>SUMIFS(DataRegularSeason20242025!$AA$3:$AA$1315,DataRegularSeason20242025!$B$3:$B$1315, "&lt;=" &amp; GM$1, DataRegularSeason20242025!$D$3:$D$1315, $A13)+SUMIFS(DataRegularSeason20242025!$AB$3:$AB$1315,DataRegularSeason20242025!$B$3:$B$1315, "&lt;=" &amp; GM$1, DataRegularSeason20242025!$E$3:$E$1315, $A13)</f>
        <v>59</v>
      </c>
      <c r="GN13">
        <f>SUMIFS(DataRegularSeason20242025!$AA$3:$AA$1315,DataRegularSeason20242025!$B$3:$B$1315, "&lt;=" &amp; GN$1, DataRegularSeason20242025!$D$3:$D$1315, $A13)+SUMIFS(DataRegularSeason20242025!$AB$3:$AB$1315,DataRegularSeason20242025!$B$3:$B$1315, "&lt;=" &amp; GN$1, DataRegularSeason20242025!$E$3:$E$1315, $A13)</f>
        <v>59</v>
      </c>
      <c r="GO13">
        <f>SUMIFS(DataRegularSeason20242025!$AA$3:$AA$1315,DataRegularSeason20242025!$B$3:$B$1315, "&lt;=" &amp; GO$1, DataRegularSeason20242025!$D$3:$D$1315, $A13)+SUMIFS(DataRegularSeason20242025!$AB$3:$AB$1315,DataRegularSeason20242025!$B$3:$B$1315, "&lt;=" &amp; GO$1, DataRegularSeason20242025!$E$3:$E$1315, $A13)</f>
        <v>59</v>
      </c>
      <c r="GP13">
        <f>SUMIFS(DataRegularSeason20242025!$AA$3:$AA$1315,DataRegularSeason20242025!$B$3:$B$1315, "&lt;=" &amp; GP$1, DataRegularSeason20242025!$D$3:$D$1315, $A13)+SUMIFS(DataRegularSeason20242025!$AB$3:$AB$1315,DataRegularSeason20242025!$B$3:$B$1315, "&lt;=" &amp; GP$1, DataRegularSeason20242025!$E$3:$E$1315, $A13)</f>
        <v>59</v>
      </c>
      <c r="GQ13">
        <f>SUMIFS(DataRegularSeason20242025!$AA$3:$AA$1315,DataRegularSeason20242025!$B$3:$B$1315, "&lt;=" &amp; GQ$1, DataRegularSeason20242025!$D$3:$D$1315, $A13)+SUMIFS(DataRegularSeason20242025!$AB$3:$AB$1315,DataRegularSeason20242025!$B$3:$B$1315, "&lt;=" &amp; GQ$1, DataRegularSeason20242025!$E$3:$E$1315, $A13)</f>
        <v>59</v>
      </c>
      <c r="GR13">
        <f>SUMIFS(DataRegularSeason20242025!$AA$3:$AA$1315,DataRegularSeason20242025!$B$3:$B$1315, "&lt;=" &amp; GR$1, DataRegularSeason20242025!$D$3:$D$1315, $A13)+SUMIFS(DataRegularSeason20242025!$AB$3:$AB$1315,DataRegularSeason20242025!$B$3:$B$1315, "&lt;=" &amp; GR$1, DataRegularSeason20242025!$E$3:$E$1315, $A13)</f>
        <v>59</v>
      </c>
      <c r="GS13">
        <f>SUMIFS(DataRegularSeason20242025!$AA$3:$AA$1315,DataRegularSeason20242025!$B$3:$B$1315, "&lt;=" &amp; GS$1, DataRegularSeason20242025!$D$3:$D$1315, $A13)+SUMIFS(DataRegularSeason20242025!$AB$3:$AB$1315,DataRegularSeason20242025!$B$3:$B$1315, "&lt;=" &amp; GS$1, DataRegularSeason20242025!$E$3:$E$1315, $A13)</f>
        <v>59</v>
      </c>
      <c r="GT13">
        <f>SUMIFS(DataRegularSeason20242025!$AA$3:$AA$1315,DataRegularSeason20242025!$B$3:$B$1315, "&lt;=" &amp; GT$1, DataRegularSeason20242025!$D$3:$D$1315, $A13)+SUMIFS(DataRegularSeason20242025!$AB$3:$AB$1315,DataRegularSeason20242025!$B$3:$B$1315, "&lt;=" &amp; GT$1, DataRegularSeason20242025!$E$3:$E$1315, $A13)</f>
        <v>59</v>
      </c>
      <c r="GU13">
        <f>SUMIFS(DataRegularSeason20242025!$AA$3:$AA$1315,DataRegularSeason20242025!$B$3:$B$1315, "&lt;=" &amp; GU$1, DataRegularSeason20242025!$D$3:$D$1315, $A13)+SUMIFS(DataRegularSeason20242025!$AB$3:$AB$1315,DataRegularSeason20242025!$B$3:$B$1315, "&lt;=" &amp; GU$1, DataRegularSeason20242025!$E$3:$E$1315, $A13)</f>
        <v>59</v>
      </c>
    </row>
    <row r="14" spans="1:275" x14ac:dyDescent="0.25">
      <c r="A14" t="s">
        <v>33</v>
      </c>
      <c r="B14" t="s">
        <v>98</v>
      </c>
      <c r="C1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0</v>
      </c>
      <c r="K14">
        <f>SUMIFS(DataRegularSeason20242025!$AA$3:$AA$1315,DataRegularSeason20242025!$B$3:$B$1315, "&lt;=" &amp; K$1, DataRegularSeason20242025!$D$3:$D$1315, $A14)+SUMIFS(DataRegularSeason20242025!$AB$3:$AB$1315,DataRegularSeason20242025!$B$3:$B$1315, "&lt;=" &amp; K$1, DataRegularSeason20242025!$E$3:$E$1315, $A14)</f>
        <v>1</v>
      </c>
      <c r="L14">
        <f>SUMIFS(DataRegularSeason20242025!$AA$3:$AA$1315,DataRegularSeason20242025!$B$3:$B$1315, "&lt;=" &amp; L$1, DataRegularSeason20242025!$D$3:$D$1315, $A14)+SUMIFS(DataRegularSeason20242025!$AB$3:$AB$1315,DataRegularSeason20242025!$B$3:$B$1315, "&lt;=" &amp; L$1, DataRegularSeason20242025!$E$3:$E$1315, $A14)</f>
        <v>1</v>
      </c>
      <c r="M14">
        <f>SUMIFS(DataRegularSeason20242025!$AA$3:$AA$1315,DataRegularSeason20242025!$B$3:$B$1315, "&lt;=" &amp; M$1, DataRegularSeason20242025!$D$3:$D$1315, $A14)+SUMIFS(DataRegularSeason20242025!$AB$3:$AB$1315,DataRegularSeason20242025!$B$3:$B$1315, "&lt;=" &amp; M$1, DataRegularSeason20242025!$E$3:$E$1315, $A14)</f>
        <v>1</v>
      </c>
      <c r="N14">
        <f>SUMIFS(DataRegularSeason20242025!$AA$3:$AA$1315,DataRegularSeason20242025!$B$3:$B$1315, "&lt;=" &amp; N$1, DataRegularSeason20242025!$D$3:$D$1315, $A14)+SUMIFS(DataRegularSeason20242025!$AB$3:$AB$1315,DataRegularSeason20242025!$B$3:$B$1315, "&lt;=" &amp; N$1, DataRegularSeason20242025!$E$3:$E$1315, $A14)</f>
        <v>1</v>
      </c>
      <c r="O14">
        <f>SUMIFS(DataRegularSeason20242025!$AA$3:$AA$1315,DataRegularSeason20242025!$B$3:$B$1315, "&lt;=" &amp; O$1, DataRegularSeason20242025!$D$3:$D$1315, $A14)+SUMIFS(DataRegularSeason20242025!$AB$3:$AB$1315,DataRegularSeason20242025!$B$3:$B$1315, "&lt;=" &amp; O$1, DataRegularSeason20242025!$E$3:$E$1315, $A14)</f>
        <v>3</v>
      </c>
      <c r="P14">
        <f>SUMIFS(DataRegularSeason20242025!$AA$3:$AA$1315,DataRegularSeason20242025!$B$3:$B$1315, "&lt;=" &amp; P$1, DataRegularSeason20242025!$D$3:$D$1315, $A14)+SUMIFS(DataRegularSeason20242025!$AB$3:$AB$1315,DataRegularSeason20242025!$B$3:$B$1315, "&lt;=" &amp; P$1, DataRegularSeason20242025!$E$3:$E$1315, $A14)</f>
        <v>3</v>
      </c>
      <c r="Q14">
        <f>SUMIFS(DataRegularSeason20242025!$AA$3:$AA$1315,DataRegularSeason20242025!$B$3:$B$1315, "&lt;=" &amp; Q$1, DataRegularSeason20242025!$D$3:$D$1315, $A14)+SUMIFS(DataRegularSeason20242025!$AB$3:$AB$1315,DataRegularSeason20242025!$B$3:$B$1315, "&lt;=" &amp; Q$1, DataRegularSeason20242025!$E$3:$E$1315, $A14)</f>
        <v>3</v>
      </c>
      <c r="R14">
        <f>SUMIFS(DataRegularSeason20242025!$AA$3:$AA$1315,DataRegularSeason20242025!$B$3:$B$1315, "&lt;=" &amp; R$1, DataRegularSeason20242025!$D$3:$D$1315, $A14)+SUMIFS(DataRegularSeason20242025!$AB$3:$AB$1315,DataRegularSeason20242025!$B$3:$B$1315, "&lt;=" &amp; R$1, DataRegularSeason20242025!$E$3:$E$1315, $A14)</f>
        <v>4</v>
      </c>
      <c r="S14">
        <f>SUMIFS(DataRegularSeason20242025!$AA$3:$AA$1315,DataRegularSeason20242025!$B$3:$B$1315, "&lt;=" &amp; S$1, DataRegularSeason20242025!$D$3:$D$1315, $A14)+SUMIFS(DataRegularSeason20242025!$AB$3:$AB$1315,DataRegularSeason20242025!$B$3:$B$1315, "&lt;=" &amp; S$1, DataRegularSeason20242025!$E$3:$E$1315, $A14)</f>
        <v>4</v>
      </c>
      <c r="T14">
        <f>SUMIFS(DataRegularSeason20242025!$AA$3:$AA$1315,DataRegularSeason20242025!$B$3:$B$1315, "&lt;=" &amp; T$1, DataRegularSeason20242025!$D$3:$D$1315, $A14)+SUMIFS(DataRegularSeason20242025!$AB$3:$AB$1315,DataRegularSeason20242025!$B$3:$B$1315, "&lt;=" &amp; T$1, DataRegularSeason20242025!$E$3:$E$1315, $A14)</f>
        <v>6</v>
      </c>
      <c r="U14">
        <f>SUMIFS(DataRegularSeason20242025!$AA$3:$AA$1315,DataRegularSeason20242025!$B$3:$B$1315, "&lt;=" &amp; U$1, DataRegularSeason20242025!$D$3:$D$1315, $A14)+SUMIFS(DataRegularSeason20242025!$AB$3:$AB$1315,DataRegularSeason20242025!$B$3:$B$1315, "&lt;=" &amp; U$1, DataRegularSeason20242025!$E$3:$E$1315, $A14)</f>
        <v>6</v>
      </c>
      <c r="V14">
        <f>SUMIFS(DataRegularSeason20242025!$AA$3:$AA$1315,DataRegularSeason20242025!$B$3:$B$1315, "&lt;=" &amp; V$1, DataRegularSeason20242025!$D$3:$D$1315, $A14)+SUMIFS(DataRegularSeason20242025!$AB$3:$AB$1315,DataRegularSeason20242025!$B$3:$B$1315, "&lt;=" &amp; V$1, DataRegularSeason20242025!$E$3:$E$1315, $A14)</f>
        <v>6</v>
      </c>
      <c r="W14">
        <f>SUMIFS(DataRegularSeason20242025!$AA$3:$AA$1315,DataRegularSeason20242025!$B$3:$B$1315, "&lt;=" &amp; W$1, DataRegularSeason20242025!$D$3:$D$1315, $A14)+SUMIFS(DataRegularSeason20242025!$AB$3:$AB$1315,DataRegularSeason20242025!$B$3:$B$1315, "&lt;=" &amp; W$1, DataRegularSeason20242025!$E$3:$E$1315, $A14)</f>
        <v>6</v>
      </c>
      <c r="X14">
        <f>SUMIFS(DataRegularSeason20242025!$AA$3:$AA$1315,DataRegularSeason20242025!$B$3:$B$1315, "&lt;=" &amp; X$1, DataRegularSeason20242025!$D$3:$D$1315, $A14)+SUMIFS(DataRegularSeason20242025!$AB$3:$AB$1315,DataRegularSeason20242025!$B$3:$B$1315, "&lt;=" &amp; X$1, DataRegularSeason20242025!$E$3:$E$1315, $A14)</f>
        <v>6</v>
      </c>
      <c r="Y14">
        <f>SUMIFS(DataRegularSeason20242025!$AA$3:$AA$1315,DataRegularSeason20242025!$B$3:$B$1315, "&lt;=" &amp; Y$1, DataRegularSeason20242025!$D$3:$D$1315, $A14)+SUMIFS(DataRegularSeason20242025!$AB$3:$AB$1315,DataRegularSeason20242025!$B$3:$B$1315, "&lt;=" &amp; Y$1, DataRegularSeason20242025!$E$3:$E$1315, $A14)</f>
        <v>6</v>
      </c>
      <c r="Z14">
        <f>SUMIFS(DataRegularSeason20242025!$AA$3:$AA$1315,DataRegularSeason20242025!$B$3:$B$1315, "&lt;=" &amp; Z$1, DataRegularSeason20242025!$D$3:$D$1315, $A14)+SUMIFS(DataRegularSeason20242025!$AB$3:$AB$1315,DataRegularSeason20242025!$B$3:$B$1315, "&lt;=" &amp; Z$1, DataRegularSeason20242025!$E$3:$E$1315, $A14)</f>
        <v>8</v>
      </c>
      <c r="AA14">
        <f>SUMIFS(DataRegularSeason20242025!$AA$3:$AA$1315,DataRegularSeason20242025!$B$3:$B$1315, "&lt;=" &amp; AA$1, DataRegularSeason20242025!$D$3:$D$1315, $A14)+SUMIFS(DataRegularSeason20242025!$AB$3:$AB$1315,DataRegularSeason20242025!$B$3:$B$1315, "&lt;=" &amp; AA$1, DataRegularSeason20242025!$E$3:$E$1315, $A14)</f>
        <v>8</v>
      </c>
      <c r="AB14">
        <f>SUMIFS(DataRegularSeason20242025!$AA$3:$AA$1315,DataRegularSeason20242025!$B$3:$B$1315, "&lt;=" &amp; AB$1, DataRegularSeason20242025!$D$3:$D$1315, $A14)+SUMIFS(DataRegularSeason20242025!$AB$3:$AB$1315,DataRegularSeason20242025!$B$3:$B$1315, "&lt;=" &amp; AB$1, DataRegularSeason20242025!$E$3:$E$1315, $A14)</f>
        <v>8</v>
      </c>
      <c r="AC14">
        <f>SUMIFS(DataRegularSeason20242025!$AA$3:$AA$1315,DataRegularSeason20242025!$B$3:$B$1315, "&lt;=" &amp; AC$1, DataRegularSeason20242025!$D$3:$D$1315, $A14)+SUMIFS(DataRegularSeason20242025!$AB$3:$AB$1315,DataRegularSeason20242025!$B$3:$B$1315, "&lt;=" &amp; AC$1, DataRegularSeason20242025!$E$3:$E$1315, $A14)</f>
        <v>8</v>
      </c>
      <c r="AD14">
        <f>SUMIFS(DataRegularSeason20242025!$AA$3:$AA$1315,DataRegularSeason20242025!$B$3:$B$1315, "&lt;=" &amp; AD$1, DataRegularSeason20242025!$D$3:$D$1315, $A14)+SUMIFS(DataRegularSeason20242025!$AB$3:$AB$1315,DataRegularSeason20242025!$B$3:$B$1315, "&lt;=" &amp; AD$1, DataRegularSeason20242025!$E$3:$E$1315, $A14)</f>
        <v>8</v>
      </c>
      <c r="AE14">
        <f>SUMIFS(DataRegularSeason20242025!$AA$3:$AA$1315,DataRegularSeason20242025!$B$3:$B$1315, "&lt;=" &amp; AE$1, DataRegularSeason20242025!$D$3:$D$1315, $A14)+SUMIFS(DataRegularSeason20242025!$AB$3:$AB$1315,DataRegularSeason20242025!$B$3:$B$1315, "&lt;=" &amp; AE$1, DataRegularSeason20242025!$E$3:$E$1315, $A14)</f>
        <v>8</v>
      </c>
      <c r="AF14">
        <f>SUMIFS(DataRegularSeason20242025!$AA$3:$AA$1315,DataRegularSeason20242025!$B$3:$B$1315, "&lt;=" &amp; AF$1, DataRegularSeason20242025!$D$3:$D$1315, $A14)+SUMIFS(DataRegularSeason20242025!$AB$3:$AB$1315,DataRegularSeason20242025!$B$3:$B$1315, "&lt;=" &amp; AF$1, DataRegularSeason20242025!$E$3:$E$1315, $A14)</f>
        <v>8</v>
      </c>
      <c r="AG14">
        <f>SUMIFS(DataRegularSeason20242025!$AA$3:$AA$1315,DataRegularSeason20242025!$B$3:$B$1315, "&lt;=" &amp; AG$1, DataRegularSeason20242025!$D$3:$D$1315, $A14)+SUMIFS(DataRegularSeason20242025!$AB$3:$AB$1315,DataRegularSeason20242025!$B$3:$B$1315, "&lt;=" &amp; AG$1, DataRegularSeason20242025!$E$3:$E$1315, $A14)</f>
        <v>10</v>
      </c>
      <c r="AH14">
        <f>SUMIFS(DataRegularSeason20242025!$AA$3:$AA$1315,DataRegularSeason20242025!$B$3:$B$1315, "&lt;=" &amp; AH$1, DataRegularSeason20242025!$D$3:$D$1315, $A14)+SUMIFS(DataRegularSeason20242025!$AB$3:$AB$1315,DataRegularSeason20242025!$B$3:$B$1315, "&lt;=" &amp; AH$1, DataRegularSeason20242025!$E$3:$E$1315, $A14)</f>
        <v>10</v>
      </c>
      <c r="AI14">
        <f>SUMIFS(DataRegularSeason20242025!$AA$3:$AA$1315,DataRegularSeason20242025!$B$3:$B$1315, "&lt;=" &amp; AI$1, DataRegularSeason20242025!$D$3:$D$1315, $A14)+SUMIFS(DataRegularSeason20242025!$AB$3:$AB$1315,DataRegularSeason20242025!$B$3:$B$1315, "&lt;=" &amp; AI$1, DataRegularSeason20242025!$E$3:$E$1315, $A14)</f>
        <v>10</v>
      </c>
      <c r="AJ14">
        <f>SUMIFS(DataRegularSeason20242025!$AA$3:$AA$1315,DataRegularSeason20242025!$B$3:$B$1315, "&lt;=" &amp; AJ$1, DataRegularSeason20242025!$D$3:$D$1315, $A14)+SUMIFS(DataRegularSeason20242025!$AB$3:$AB$1315,DataRegularSeason20242025!$B$3:$B$1315, "&lt;=" &amp; AJ$1, DataRegularSeason20242025!$E$3:$E$1315, $A14)</f>
        <v>10</v>
      </c>
      <c r="AK14">
        <f>SUMIFS(DataRegularSeason20242025!$AA$3:$AA$1315,DataRegularSeason20242025!$B$3:$B$1315, "&lt;=" &amp; AK$1, DataRegularSeason20242025!$D$3:$D$1315, $A14)+SUMIFS(DataRegularSeason20242025!$AB$3:$AB$1315,DataRegularSeason20242025!$B$3:$B$1315, "&lt;=" &amp; AK$1, DataRegularSeason20242025!$E$3:$E$1315, $A14)</f>
        <v>12</v>
      </c>
      <c r="AL14">
        <f>SUMIFS(DataRegularSeason20242025!$AA$3:$AA$1315,DataRegularSeason20242025!$B$3:$B$1315, "&lt;=" &amp; AL$1, DataRegularSeason20242025!$D$3:$D$1315, $A14)+SUMIFS(DataRegularSeason20242025!$AB$3:$AB$1315,DataRegularSeason20242025!$B$3:$B$1315, "&lt;=" &amp; AL$1, DataRegularSeason20242025!$E$3:$E$1315, $A14)</f>
        <v>12</v>
      </c>
      <c r="AM14">
        <f>SUMIFS(DataRegularSeason20242025!$AA$3:$AA$1315,DataRegularSeason20242025!$B$3:$B$1315, "&lt;=" &amp; AM$1, DataRegularSeason20242025!$D$3:$D$1315, $A14)+SUMIFS(DataRegularSeason20242025!$AB$3:$AB$1315,DataRegularSeason20242025!$B$3:$B$1315, "&lt;=" &amp; AM$1, DataRegularSeason20242025!$E$3:$E$1315, $A14)</f>
        <v>14</v>
      </c>
      <c r="AN14">
        <f>SUMIFS(DataRegularSeason20242025!$AA$3:$AA$1315,DataRegularSeason20242025!$B$3:$B$1315, "&lt;=" &amp; AN$1, DataRegularSeason20242025!$D$3:$D$1315, $A14)+SUMIFS(DataRegularSeason20242025!$AB$3:$AB$1315,DataRegularSeason20242025!$B$3:$B$1315, "&lt;=" &amp; AN$1, DataRegularSeason20242025!$E$3:$E$1315, $A14)</f>
        <v>14</v>
      </c>
      <c r="AO14">
        <f>SUMIFS(DataRegularSeason20242025!$AA$3:$AA$1315,DataRegularSeason20242025!$B$3:$B$1315, "&lt;=" &amp; AO$1, DataRegularSeason20242025!$D$3:$D$1315, $A14)+SUMIFS(DataRegularSeason20242025!$AB$3:$AB$1315,DataRegularSeason20242025!$B$3:$B$1315, "&lt;=" &amp; AO$1, DataRegularSeason20242025!$E$3:$E$1315, $A14)</f>
        <v>15</v>
      </c>
      <c r="AP14">
        <f>SUMIFS(DataRegularSeason20242025!$AA$3:$AA$1315,DataRegularSeason20242025!$B$3:$B$1315, "&lt;=" &amp; AP$1, DataRegularSeason20242025!$D$3:$D$1315, $A14)+SUMIFS(DataRegularSeason20242025!$AB$3:$AB$1315,DataRegularSeason20242025!$B$3:$B$1315, "&lt;=" &amp; AP$1, DataRegularSeason20242025!$E$3:$E$1315, $A14)</f>
        <v>15</v>
      </c>
      <c r="AQ14">
        <f>SUMIFS(DataRegularSeason20242025!$AA$3:$AA$1315,DataRegularSeason20242025!$B$3:$B$1315, "&lt;=" &amp; AQ$1, DataRegularSeason20242025!$D$3:$D$1315, $A14)+SUMIFS(DataRegularSeason20242025!$AB$3:$AB$1315,DataRegularSeason20242025!$B$3:$B$1315, "&lt;=" &amp; AQ$1, DataRegularSeason20242025!$E$3:$E$1315, $A14)</f>
        <v>15</v>
      </c>
      <c r="AR14">
        <f>SUMIFS(DataRegularSeason20242025!$AA$3:$AA$1315,DataRegularSeason20242025!$B$3:$B$1315, "&lt;=" &amp; AR$1, DataRegularSeason20242025!$D$3:$D$1315, $A14)+SUMIFS(DataRegularSeason20242025!$AB$3:$AB$1315,DataRegularSeason20242025!$B$3:$B$1315, "&lt;=" &amp; AR$1, DataRegularSeason20242025!$E$3:$E$1315, $A14)</f>
        <v>16</v>
      </c>
      <c r="AS14">
        <f>SUMIFS(DataRegularSeason20242025!$AA$3:$AA$1315,DataRegularSeason20242025!$B$3:$B$1315, "&lt;=" &amp; AS$1, DataRegularSeason20242025!$D$3:$D$1315, $A14)+SUMIFS(DataRegularSeason20242025!$AB$3:$AB$1315,DataRegularSeason20242025!$B$3:$B$1315, "&lt;=" &amp; AS$1, DataRegularSeason20242025!$E$3:$E$1315, $A14)</f>
        <v>16</v>
      </c>
      <c r="AT14">
        <f>SUMIFS(DataRegularSeason20242025!$AA$3:$AA$1315,DataRegularSeason20242025!$B$3:$B$1315, "&lt;=" &amp; AT$1, DataRegularSeason20242025!$D$3:$D$1315, $A14)+SUMIFS(DataRegularSeason20242025!$AB$3:$AB$1315,DataRegularSeason20242025!$B$3:$B$1315, "&lt;=" &amp; AT$1, DataRegularSeason20242025!$E$3:$E$1315, $A14)</f>
        <v>18</v>
      </c>
      <c r="AU14">
        <f>SUMIFS(DataRegularSeason20242025!$AA$3:$AA$1315,DataRegularSeason20242025!$B$3:$B$1315, "&lt;=" &amp; AU$1, DataRegularSeason20242025!$D$3:$D$1315, $A14)+SUMIFS(DataRegularSeason20242025!$AB$3:$AB$1315,DataRegularSeason20242025!$B$3:$B$1315, "&lt;=" &amp; AU$1, DataRegularSeason20242025!$E$3:$E$1315, $A14)</f>
        <v>18</v>
      </c>
      <c r="AV14">
        <f>SUMIFS(DataRegularSeason20242025!$AA$3:$AA$1315,DataRegularSeason20242025!$B$3:$B$1315, "&lt;=" &amp; AV$1, DataRegularSeason20242025!$D$3:$D$1315, $A14)+SUMIFS(DataRegularSeason20242025!$AB$3:$AB$1315,DataRegularSeason20242025!$B$3:$B$1315, "&lt;=" &amp; AV$1, DataRegularSeason20242025!$E$3:$E$1315, $A14)</f>
        <v>18</v>
      </c>
      <c r="AW14">
        <f>SUMIFS(DataRegularSeason20242025!$AA$3:$AA$1315,DataRegularSeason20242025!$B$3:$B$1315, "&lt;=" &amp; AW$1, DataRegularSeason20242025!$D$3:$D$1315, $A14)+SUMIFS(DataRegularSeason20242025!$AB$3:$AB$1315,DataRegularSeason20242025!$B$3:$B$1315, "&lt;=" &amp; AW$1, DataRegularSeason20242025!$E$3:$E$1315, $A14)</f>
        <v>18</v>
      </c>
      <c r="AX14">
        <f>SUMIFS(DataRegularSeason20242025!$AA$3:$AA$1315,DataRegularSeason20242025!$B$3:$B$1315, "&lt;=" &amp; AX$1, DataRegularSeason20242025!$D$3:$D$1315, $A14)+SUMIFS(DataRegularSeason20242025!$AB$3:$AB$1315,DataRegularSeason20242025!$B$3:$B$1315, "&lt;=" &amp; AX$1, DataRegularSeason20242025!$E$3:$E$1315, $A14)</f>
        <v>18</v>
      </c>
      <c r="AY14">
        <f>SUMIFS(DataRegularSeason20242025!$AA$3:$AA$1315,DataRegularSeason20242025!$B$3:$B$1315, "&lt;=" &amp; AY$1, DataRegularSeason20242025!$D$3:$D$1315, $A14)+SUMIFS(DataRegularSeason20242025!$AB$3:$AB$1315,DataRegularSeason20242025!$B$3:$B$1315, "&lt;=" &amp; AY$1, DataRegularSeason20242025!$E$3:$E$1315, $A14)</f>
        <v>19</v>
      </c>
      <c r="AZ14">
        <f>SUMIFS(DataRegularSeason20242025!$AA$3:$AA$1315,DataRegularSeason20242025!$B$3:$B$1315, "&lt;=" &amp; AZ$1, DataRegularSeason20242025!$D$3:$D$1315, $A14)+SUMIFS(DataRegularSeason20242025!$AB$3:$AB$1315,DataRegularSeason20242025!$B$3:$B$1315, "&lt;=" &amp; AZ$1, DataRegularSeason20242025!$E$3:$E$1315, $A14)</f>
        <v>19</v>
      </c>
      <c r="BA14">
        <f>SUMIFS(DataRegularSeason20242025!$AA$3:$AA$1315,DataRegularSeason20242025!$B$3:$B$1315, "&lt;=" &amp; BA$1, DataRegularSeason20242025!$D$3:$D$1315, $A14)+SUMIFS(DataRegularSeason20242025!$AB$3:$AB$1315,DataRegularSeason20242025!$B$3:$B$1315, "&lt;=" &amp; BA$1, DataRegularSeason20242025!$E$3:$E$1315, $A14)</f>
        <v>19</v>
      </c>
      <c r="BB14">
        <f>SUMIFS(DataRegularSeason20242025!$AA$3:$AA$1315,DataRegularSeason20242025!$B$3:$B$1315, "&lt;=" &amp; BB$1, DataRegularSeason20242025!$D$3:$D$1315, $A14)+SUMIFS(DataRegularSeason20242025!$AB$3:$AB$1315,DataRegularSeason20242025!$B$3:$B$1315, "&lt;=" &amp; BB$1, DataRegularSeason20242025!$E$3:$E$1315, $A14)</f>
        <v>19</v>
      </c>
      <c r="BC14">
        <f>SUMIFS(DataRegularSeason20242025!$AA$3:$AA$1315,DataRegularSeason20242025!$B$3:$B$1315, "&lt;=" &amp; BC$1, DataRegularSeason20242025!$D$3:$D$1315, $A14)+SUMIFS(DataRegularSeason20242025!$AB$3:$AB$1315,DataRegularSeason20242025!$B$3:$B$1315, "&lt;=" &amp; BC$1, DataRegularSeason20242025!$E$3:$E$1315, $A14)</f>
        <v>21</v>
      </c>
      <c r="BD14">
        <f>SUMIFS(DataRegularSeason20242025!$AA$3:$AA$1315,DataRegularSeason20242025!$B$3:$B$1315, "&lt;=" &amp; BD$1, DataRegularSeason20242025!$D$3:$D$1315, $A14)+SUMIFS(DataRegularSeason20242025!$AB$3:$AB$1315,DataRegularSeason20242025!$B$3:$B$1315, "&lt;=" &amp; BD$1, DataRegularSeason20242025!$E$3:$E$1315, $A14)</f>
        <v>21</v>
      </c>
      <c r="BE14">
        <f>SUMIFS(DataRegularSeason20242025!$AA$3:$AA$1315,DataRegularSeason20242025!$B$3:$B$1315, "&lt;=" &amp; BE$1, DataRegularSeason20242025!$D$3:$D$1315, $A14)+SUMIFS(DataRegularSeason20242025!$AB$3:$AB$1315,DataRegularSeason20242025!$B$3:$B$1315, "&lt;=" &amp; BE$1, DataRegularSeason20242025!$E$3:$E$1315, $A14)</f>
        <v>21</v>
      </c>
      <c r="BF14">
        <f>SUMIFS(DataRegularSeason20242025!$AA$3:$AA$1315,DataRegularSeason20242025!$B$3:$B$1315, "&lt;=" &amp; BF$1, DataRegularSeason20242025!$D$3:$D$1315, $A14)+SUMIFS(DataRegularSeason20242025!$AB$3:$AB$1315,DataRegularSeason20242025!$B$3:$B$1315, "&lt;=" &amp; BF$1, DataRegularSeason20242025!$E$3:$E$1315, $A14)</f>
        <v>21</v>
      </c>
      <c r="BG14">
        <f>SUMIFS(DataRegularSeason20242025!$AA$3:$AA$1315,DataRegularSeason20242025!$B$3:$B$1315, "&lt;=" &amp; BG$1, DataRegularSeason20242025!$D$3:$D$1315, $A14)+SUMIFS(DataRegularSeason20242025!$AB$3:$AB$1315,DataRegularSeason20242025!$B$3:$B$1315, "&lt;=" &amp; BG$1, DataRegularSeason20242025!$E$3:$E$1315, $A14)</f>
        <v>21</v>
      </c>
      <c r="BH14">
        <f>SUMIFS(DataRegularSeason20242025!$AA$3:$AA$1315,DataRegularSeason20242025!$B$3:$B$1315, "&lt;=" &amp; BH$1, DataRegularSeason20242025!$D$3:$D$1315, $A14)+SUMIFS(DataRegularSeason20242025!$AB$3:$AB$1315,DataRegularSeason20242025!$B$3:$B$1315, "&lt;=" &amp; BH$1, DataRegularSeason20242025!$E$3:$E$1315, $A14)</f>
        <v>21</v>
      </c>
      <c r="BI14">
        <f>SUMIFS(DataRegularSeason20242025!$AA$3:$AA$1315,DataRegularSeason20242025!$B$3:$B$1315, "&lt;=" &amp; BI$1, DataRegularSeason20242025!$D$3:$D$1315, $A14)+SUMIFS(DataRegularSeason20242025!$AB$3:$AB$1315,DataRegularSeason20242025!$B$3:$B$1315, "&lt;=" &amp; BI$1, DataRegularSeason20242025!$E$3:$E$1315, $A14)</f>
        <v>22</v>
      </c>
      <c r="BJ14">
        <f>SUMIFS(DataRegularSeason20242025!$AA$3:$AA$1315,DataRegularSeason20242025!$B$3:$B$1315, "&lt;=" &amp; BJ$1, DataRegularSeason20242025!$D$3:$D$1315, $A14)+SUMIFS(DataRegularSeason20242025!$AB$3:$AB$1315,DataRegularSeason20242025!$B$3:$B$1315, "&lt;=" &amp; BJ$1, DataRegularSeason20242025!$E$3:$E$1315, $A14)</f>
        <v>24</v>
      </c>
      <c r="BK14">
        <f>SUMIFS(DataRegularSeason20242025!$AA$3:$AA$1315,DataRegularSeason20242025!$B$3:$B$1315, "&lt;=" &amp; BK$1, DataRegularSeason20242025!$D$3:$D$1315, $A14)+SUMIFS(DataRegularSeason20242025!$AB$3:$AB$1315,DataRegularSeason20242025!$B$3:$B$1315, "&lt;=" &amp; BK$1, DataRegularSeason20242025!$E$3:$E$1315, $A14)</f>
        <v>24</v>
      </c>
      <c r="BL14">
        <f>SUMIFS(DataRegularSeason20242025!$AA$3:$AA$1315,DataRegularSeason20242025!$B$3:$B$1315, "&lt;=" &amp; BL$1, DataRegularSeason20242025!$D$3:$D$1315, $A14)+SUMIFS(DataRegularSeason20242025!$AB$3:$AB$1315,DataRegularSeason20242025!$B$3:$B$1315, "&lt;=" &amp; BL$1, DataRegularSeason20242025!$E$3:$E$1315, $A14)</f>
        <v>24</v>
      </c>
      <c r="BM14">
        <f>SUMIFS(DataRegularSeason20242025!$AA$3:$AA$1315,DataRegularSeason20242025!$B$3:$B$1315, "&lt;=" &amp; BM$1, DataRegularSeason20242025!$D$3:$D$1315, $A14)+SUMIFS(DataRegularSeason20242025!$AB$3:$AB$1315,DataRegularSeason20242025!$B$3:$B$1315, "&lt;=" &amp; BM$1, DataRegularSeason20242025!$E$3:$E$1315, $A14)</f>
        <v>25</v>
      </c>
      <c r="BN14">
        <f>SUMIFS(DataRegularSeason20242025!$AA$3:$AA$1315,DataRegularSeason20242025!$B$3:$B$1315, "&lt;=" &amp; BN$1, DataRegularSeason20242025!$D$3:$D$1315, $A14)+SUMIFS(DataRegularSeason20242025!$AB$3:$AB$1315,DataRegularSeason20242025!$B$3:$B$1315, "&lt;=" &amp; BN$1, DataRegularSeason20242025!$E$3:$E$1315, $A14)</f>
        <v>25</v>
      </c>
      <c r="BO14">
        <f>SUMIFS(DataRegularSeason20242025!$AA$3:$AA$1315,DataRegularSeason20242025!$B$3:$B$1315, "&lt;=" &amp; BO$1, DataRegularSeason20242025!$D$3:$D$1315, $A14)+SUMIFS(DataRegularSeason20242025!$AB$3:$AB$1315,DataRegularSeason20242025!$B$3:$B$1315, "&lt;=" &amp; BO$1, DataRegularSeason20242025!$E$3:$E$1315, $A14)</f>
        <v>25</v>
      </c>
      <c r="BP14">
        <f>SUMIFS(DataRegularSeason20242025!$AA$3:$AA$1315,DataRegularSeason20242025!$B$3:$B$1315, "&lt;=" &amp; BP$1, DataRegularSeason20242025!$D$3:$D$1315, $A14)+SUMIFS(DataRegularSeason20242025!$AB$3:$AB$1315,DataRegularSeason20242025!$B$3:$B$1315, "&lt;=" &amp; BP$1, DataRegularSeason20242025!$E$3:$E$1315, $A14)</f>
        <v>25</v>
      </c>
      <c r="BQ14">
        <f>SUMIFS(DataRegularSeason20242025!$AA$3:$AA$1315,DataRegularSeason20242025!$B$3:$B$1315, "&lt;=" &amp; BQ$1, DataRegularSeason20242025!$D$3:$D$1315, $A14)+SUMIFS(DataRegularSeason20242025!$AB$3:$AB$1315,DataRegularSeason20242025!$B$3:$B$1315, "&lt;=" &amp; BQ$1, DataRegularSeason20242025!$E$3:$E$1315, $A14)</f>
        <v>27</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29</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31</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35</v>
      </c>
      <c r="CM14">
        <f>SUMIFS(DataRegularSeason20242025!$AA$3:$AA$1315,DataRegularSeason20242025!$B$3:$B$1315, "&lt;=" &amp; CM$1, DataRegularSeason20242025!$D$3:$D$1315, $A14)+SUMIFS(DataRegularSeason20242025!$AB$3:$AB$1315,DataRegularSeason20242025!$B$3:$B$1315, "&lt;=" &amp; CM$1, DataRegularSeason20242025!$E$3:$E$1315, $A14)</f>
        <v>35</v>
      </c>
      <c r="CN14">
        <f>SUMIFS(DataRegularSeason20242025!$AA$3:$AA$1315,DataRegularSeason20242025!$B$3:$B$1315, "&lt;=" &amp; CN$1, DataRegularSeason20242025!$D$3:$D$1315, $A14)+SUMIFS(DataRegularSeason20242025!$AB$3:$AB$1315,DataRegularSeason20242025!$B$3:$B$1315, "&lt;=" &amp; CN$1, DataRegularSeason20242025!$E$3:$E$1315, $A14)</f>
        <v>35</v>
      </c>
      <c r="CO14">
        <f>SUMIFS(DataRegularSeason20242025!$AA$3:$AA$1315,DataRegularSeason20242025!$B$3:$B$1315, "&lt;=" &amp; CO$1, DataRegularSeason20242025!$D$3:$D$1315, $A14)+SUMIFS(DataRegularSeason20242025!$AB$3:$AB$1315,DataRegularSeason20242025!$B$3:$B$1315, "&lt;=" &amp; CO$1, DataRegularSeason20242025!$E$3:$E$1315, $A14)</f>
        <v>35</v>
      </c>
      <c r="CP14">
        <f>SUMIFS(DataRegularSeason20242025!$AA$3:$AA$1315,DataRegularSeason20242025!$B$3:$B$1315, "&lt;=" &amp; CP$1, DataRegularSeason20242025!$D$3:$D$1315, $A14)+SUMIFS(DataRegularSeason20242025!$AB$3:$AB$1315,DataRegularSeason20242025!$B$3:$B$1315, "&lt;=" &amp; CP$1, DataRegularSeason20242025!$E$3:$E$1315, $A14)</f>
        <v>35</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37</v>
      </c>
      <c r="CW14">
        <f>SUMIFS(DataRegularSeason20242025!$AA$3:$AA$1315,DataRegularSeason20242025!$B$3:$B$1315, "&lt;=" &amp; CW$1, DataRegularSeason20242025!$D$3:$D$1315, $A14)+SUMIFS(DataRegularSeason20242025!$AB$3:$AB$1315,DataRegularSeason20242025!$B$3:$B$1315, "&lt;=" &amp; CW$1, DataRegularSeason20242025!$E$3:$E$1315, $A14)</f>
        <v>37</v>
      </c>
      <c r="CX14">
        <f>SUMIFS(DataRegularSeason20242025!$AA$3:$AA$1315,DataRegularSeason20242025!$B$3:$B$1315, "&lt;=" &amp; CX$1, DataRegularSeason20242025!$D$3:$D$1315, $A14)+SUMIFS(DataRegularSeason20242025!$AB$3:$AB$1315,DataRegularSeason20242025!$B$3:$B$1315, "&lt;=" &amp; CX$1, DataRegularSeason20242025!$E$3:$E$1315, $A14)</f>
        <v>39</v>
      </c>
      <c r="CY14">
        <f>SUMIFS(DataRegularSeason20242025!$AA$3:$AA$1315,DataRegularSeason20242025!$B$3:$B$1315, "&lt;=" &amp; CY$1, DataRegularSeason20242025!$D$3:$D$1315, $A14)+SUMIFS(DataRegularSeason20242025!$AB$3:$AB$1315,DataRegularSeason20242025!$B$3:$B$1315, "&lt;=" &amp; CY$1, DataRegularSeason20242025!$E$3:$E$1315, $A14)</f>
        <v>39</v>
      </c>
      <c r="CZ14">
        <f>SUMIFS(DataRegularSeason20242025!$AA$3:$AA$1315,DataRegularSeason20242025!$B$3:$B$1315, "&lt;=" &amp; CZ$1, DataRegularSeason20242025!$D$3:$D$1315, $A14)+SUMIFS(DataRegularSeason20242025!$AB$3:$AB$1315,DataRegularSeason20242025!$B$3:$B$1315, "&lt;=" &amp; CZ$1, DataRegularSeason20242025!$E$3:$E$1315, $A14)</f>
        <v>41</v>
      </c>
      <c r="DA14">
        <f>SUMIFS(DataRegularSeason20242025!$AA$3:$AA$1315,DataRegularSeason20242025!$B$3:$B$1315, "&lt;=" &amp; DA$1, DataRegularSeason20242025!$D$3:$D$1315, $A14)+SUMIFS(DataRegularSeason20242025!$AB$3:$AB$1315,DataRegularSeason20242025!$B$3:$B$1315, "&lt;=" &amp; DA$1, DataRegularSeason20242025!$E$3:$E$1315, $A14)</f>
        <v>41</v>
      </c>
      <c r="DB14">
        <f>SUMIFS(DataRegularSeason20242025!$AA$3:$AA$1315,DataRegularSeason20242025!$B$3:$B$1315, "&lt;=" &amp; DB$1, DataRegularSeason20242025!$D$3:$D$1315, $A14)+SUMIFS(DataRegularSeason20242025!$AB$3:$AB$1315,DataRegularSeason20242025!$B$3:$B$1315, "&lt;=" &amp; DB$1, DataRegularSeason20242025!$E$3:$E$1315, $A14)</f>
        <v>41</v>
      </c>
      <c r="DC14">
        <f>SUMIFS(DataRegularSeason20242025!$AA$3:$AA$1315,DataRegularSeason20242025!$B$3:$B$1315, "&lt;=" &amp; DC$1, DataRegularSeason20242025!$D$3:$D$1315, $A14)+SUMIFS(DataRegularSeason20242025!$AB$3:$AB$1315,DataRegularSeason20242025!$B$3:$B$1315, "&lt;=" &amp; DC$1, DataRegularSeason20242025!$E$3:$E$1315, $A14)</f>
        <v>41</v>
      </c>
      <c r="DD14">
        <f>SUMIFS(DataRegularSeason20242025!$AA$3:$AA$1315,DataRegularSeason20242025!$B$3:$B$1315, "&lt;=" &amp; DD$1, DataRegularSeason20242025!$D$3:$D$1315, $A14)+SUMIFS(DataRegularSeason20242025!$AB$3:$AB$1315,DataRegularSeason20242025!$B$3:$B$1315, "&lt;=" &amp; DD$1, DataRegularSeason20242025!$E$3:$E$1315, $A14)</f>
        <v>41</v>
      </c>
      <c r="DE14">
        <f>SUMIFS(DataRegularSeason20242025!$AA$3:$AA$1315,DataRegularSeason20242025!$B$3:$B$1315, "&lt;=" &amp; DE$1, DataRegularSeason20242025!$D$3:$D$1315, $A14)+SUMIFS(DataRegularSeason20242025!$AB$3:$AB$1315,DataRegularSeason20242025!$B$3:$B$1315, "&lt;=" &amp; DE$1, DataRegularSeason20242025!$E$3:$E$1315, $A14)</f>
        <v>41</v>
      </c>
      <c r="DF14">
        <f>SUMIFS(DataRegularSeason20242025!$AA$3:$AA$1315,DataRegularSeason20242025!$B$3:$B$1315, "&lt;=" &amp; DF$1, DataRegularSeason20242025!$D$3:$D$1315, $A14)+SUMIFS(DataRegularSeason20242025!$AB$3:$AB$1315,DataRegularSeason20242025!$B$3:$B$1315, "&lt;=" &amp; DF$1, DataRegularSeason20242025!$E$3:$E$1315, $A14)</f>
        <v>41</v>
      </c>
      <c r="DG14">
        <f>SUMIFS(DataRegularSeason20242025!$AA$3:$AA$1315,DataRegularSeason20242025!$B$3:$B$1315, "&lt;=" &amp; DG$1, DataRegularSeason20242025!$D$3:$D$1315, $A14)+SUMIFS(DataRegularSeason20242025!$AB$3:$AB$1315,DataRegularSeason20242025!$B$3:$B$1315, "&lt;=" &amp; DG$1, DataRegularSeason20242025!$E$3:$E$1315, $A14)</f>
        <v>43</v>
      </c>
      <c r="DH14">
        <f>SUMIFS(DataRegularSeason20242025!$AA$3:$AA$1315,DataRegularSeason20242025!$B$3:$B$1315, "&lt;=" &amp; DH$1, DataRegularSeason20242025!$D$3:$D$1315, $A14)+SUMIFS(DataRegularSeason20242025!$AB$3:$AB$1315,DataRegularSeason20242025!$B$3:$B$1315, "&lt;=" &amp; DH$1, DataRegularSeason20242025!$E$3:$E$1315, $A14)</f>
        <v>43</v>
      </c>
      <c r="DI14">
        <f>SUMIFS(DataRegularSeason20242025!$AA$3:$AA$1315,DataRegularSeason20242025!$B$3:$B$1315, "&lt;=" &amp; DI$1, DataRegularSeason20242025!$D$3:$D$1315, $A14)+SUMIFS(DataRegularSeason20242025!$AB$3:$AB$1315,DataRegularSeason20242025!$B$3:$B$1315, "&lt;=" &amp; DI$1, DataRegularSeason20242025!$E$3:$E$1315, $A14)</f>
        <v>45</v>
      </c>
      <c r="DJ14">
        <f>SUMIFS(DataRegularSeason20242025!$AA$3:$AA$1315,DataRegularSeason20242025!$B$3:$B$1315, "&lt;=" &amp; DJ$1, DataRegularSeason20242025!$D$3:$D$1315, $A14)+SUMIFS(DataRegularSeason20242025!$AB$3:$AB$1315,DataRegularSeason20242025!$B$3:$B$1315, "&lt;=" &amp; DJ$1, DataRegularSeason20242025!$E$3:$E$1315, $A14)</f>
        <v>45</v>
      </c>
      <c r="DK14">
        <f>SUMIFS(DataRegularSeason20242025!$AA$3:$AA$1315,DataRegularSeason20242025!$B$3:$B$1315, "&lt;=" &amp; DK$1, DataRegularSeason20242025!$D$3:$D$1315, $A14)+SUMIFS(DataRegularSeason20242025!$AB$3:$AB$1315,DataRegularSeason20242025!$B$3:$B$1315, "&lt;=" &amp; DK$1, DataRegularSeason20242025!$E$3:$E$1315, $A14)</f>
        <v>45</v>
      </c>
      <c r="DL14">
        <f>SUMIFS(DataRegularSeason20242025!$AA$3:$AA$1315,DataRegularSeason20242025!$B$3:$B$1315, "&lt;=" &amp; DL$1, DataRegularSeason20242025!$D$3:$D$1315, $A14)+SUMIFS(DataRegularSeason20242025!$AB$3:$AB$1315,DataRegularSeason20242025!$B$3:$B$1315, "&lt;=" &amp; DL$1, DataRegularSeason20242025!$E$3:$E$1315, $A14)</f>
        <v>45</v>
      </c>
      <c r="DM14">
        <f>SUMIFS(DataRegularSeason20242025!$AA$3:$AA$1315,DataRegularSeason20242025!$B$3:$B$1315, "&lt;=" &amp; DM$1, DataRegularSeason20242025!$D$3:$D$1315, $A14)+SUMIFS(DataRegularSeason20242025!$AB$3:$AB$1315,DataRegularSeason20242025!$B$3:$B$1315, "&lt;=" &amp; DM$1, DataRegularSeason20242025!$E$3:$E$1315, $A14)</f>
        <v>47</v>
      </c>
      <c r="DN14">
        <f>SUMIFS(DataRegularSeason20242025!$AA$3:$AA$1315,DataRegularSeason20242025!$B$3:$B$1315, "&lt;=" &amp; DN$1, DataRegularSeason20242025!$D$3:$D$1315, $A14)+SUMIFS(DataRegularSeason20242025!$AB$3:$AB$1315,DataRegularSeason20242025!$B$3:$B$1315, "&lt;=" &amp; DN$1, DataRegularSeason20242025!$E$3:$E$1315, $A14)</f>
        <v>49</v>
      </c>
      <c r="DO14">
        <f>SUMIFS(DataRegularSeason20242025!$AA$3:$AA$1315,DataRegularSeason20242025!$B$3:$B$1315, "&lt;=" &amp; DO$1, DataRegularSeason20242025!$D$3:$D$1315, $A14)+SUMIFS(DataRegularSeason20242025!$AB$3:$AB$1315,DataRegularSeason20242025!$B$3:$B$1315, "&lt;=" &amp; DO$1, DataRegularSeason20242025!$E$3:$E$1315, $A14)</f>
        <v>49</v>
      </c>
      <c r="DP14">
        <f>SUMIFS(DataRegularSeason20242025!$AA$3:$AA$1315,DataRegularSeason20242025!$B$3:$B$1315, "&lt;=" &amp; DP$1, DataRegularSeason20242025!$D$3:$D$1315, $A14)+SUMIFS(DataRegularSeason20242025!$AB$3:$AB$1315,DataRegularSeason20242025!$B$3:$B$1315, "&lt;=" &amp; DP$1, DataRegularSeason20242025!$E$3:$E$1315, $A14)</f>
        <v>49</v>
      </c>
      <c r="DQ14">
        <f>SUMIFS(DataRegularSeason20242025!$AA$3:$AA$1315,DataRegularSeason20242025!$B$3:$B$1315, "&lt;=" &amp; DQ$1, DataRegularSeason20242025!$D$3:$D$1315, $A14)+SUMIFS(DataRegularSeason20242025!$AB$3:$AB$1315,DataRegularSeason20242025!$B$3:$B$1315, "&lt;=" &amp; DQ$1, DataRegularSeason20242025!$E$3:$E$1315, $A14)</f>
        <v>51</v>
      </c>
      <c r="DR14">
        <f>SUMIFS(DataRegularSeason20242025!$AA$3:$AA$1315,DataRegularSeason20242025!$B$3:$B$1315, "&lt;=" &amp; DR$1, DataRegularSeason20242025!$D$3:$D$1315, $A14)+SUMIFS(DataRegularSeason20242025!$AB$3:$AB$1315,DataRegularSeason20242025!$B$3:$B$1315, "&lt;=" &amp; DR$1, DataRegularSeason20242025!$E$3:$E$1315, $A14)</f>
        <v>51</v>
      </c>
      <c r="DS14">
        <f>SUMIFS(DataRegularSeason20242025!$AA$3:$AA$1315,DataRegularSeason20242025!$B$3:$B$1315, "&lt;=" &amp; DS$1, DataRegularSeason20242025!$D$3:$D$1315, $A14)+SUMIFS(DataRegularSeason20242025!$AB$3:$AB$1315,DataRegularSeason20242025!$B$3:$B$1315, "&lt;=" &amp; DS$1, DataRegularSeason20242025!$E$3:$E$1315, $A14)</f>
        <v>53</v>
      </c>
      <c r="DT14">
        <f>SUMIFS(DataRegularSeason20242025!$AA$3:$AA$1315,DataRegularSeason20242025!$B$3:$B$1315, "&lt;=" &amp; DT$1, DataRegularSeason20242025!$D$3:$D$1315, $A14)+SUMIFS(DataRegularSeason20242025!$AB$3:$AB$1315,DataRegularSeason20242025!$B$3:$B$1315, "&lt;=" &amp; DT$1, DataRegularSeason20242025!$E$3:$E$1315, $A14)</f>
        <v>53</v>
      </c>
      <c r="DU14">
        <f>SUMIFS(DataRegularSeason20242025!$AA$3:$AA$1315,DataRegularSeason20242025!$B$3:$B$1315, "&lt;=" &amp; DU$1, DataRegularSeason20242025!$D$3:$D$1315, $A14)+SUMIFS(DataRegularSeason20242025!$AB$3:$AB$1315,DataRegularSeason20242025!$B$3:$B$1315, "&lt;=" &amp; DU$1, DataRegularSeason20242025!$E$3:$E$1315, $A14)</f>
        <v>55</v>
      </c>
      <c r="DV14">
        <f>SUMIFS(DataRegularSeason20242025!$AA$3:$AA$1315,DataRegularSeason20242025!$B$3:$B$1315, "&lt;=" &amp; DV$1, DataRegularSeason20242025!$D$3:$D$1315, $A14)+SUMIFS(DataRegularSeason20242025!$AB$3:$AB$1315,DataRegularSeason20242025!$B$3:$B$1315, "&lt;=" &amp; DV$1, DataRegularSeason20242025!$E$3:$E$1315, $A14)</f>
        <v>55</v>
      </c>
      <c r="DW14">
        <f>SUMIFS(DataRegularSeason20242025!$AA$3:$AA$1315,DataRegularSeason20242025!$B$3:$B$1315, "&lt;=" &amp; DW$1, DataRegularSeason20242025!$D$3:$D$1315, $A14)+SUMIFS(DataRegularSeason20242025!$AB$3:$AB$1315,DataRegularSeason20242025!$B$3:$B$1315, "&lt;=" &amp; DW$1, DataRegularSeason20242025!$E$3:$E$1315, $A14)</f>
        <v>55</v>
      </c>
      <c r="DX14">
        <f>SUMIFS(DataRegularSeason20242025!$AA$3:$AA$1315,DataRegularSeason20242025!$B$3:$B$1315, "&lt;=" &amp; DX$1, DataRegularSeason20242025!$D$3:$D$1315, $A14)+SUMIFS(DataRegularSeason20242025!$AB$3:$AB$1315,DataRegularSeason20242025!$B$3:$B$1315, "&lt;=" &amp; DX$1, DataRegularSeason20242025!$E$3:$E$1315, $A14)</f>
        <v>57</v>
      </c>
      <c r="DY14">
        <f>SUMIFS(DataRegularSeason20242025!$AA$3:$AA$1315,DataRegularSeason20242025!$B$3:$B$1315, "&lt;=" &amp; DY$1, DataRegularSeason20242025!$D$3:$D$1315, $A14)+SUMIFS(DataRegularSeason20242025!$AB$3:$AB$1315,DataRegularSeason20242025!$B$3:$B$1315, "&lt;=" &amp; DY$1, DataRegularSeason20242025!$E$3:$E$1315, $A14)</f>
        <v>57</v>
      </c>
      <c r="DZ14">
        <f>SUMIFS(DataRegularSeason20242025!$AA$3:$AA$1315,DataRegularSeason20242025!$B$3:$B$1315, "&lt;=" &amp; DZ$1, DataRegularSeason20242025!$D$3:$D$1315, $A14)+SUMIFS(DataRegularSeason20242025!$AB$3:$AB$1315,DataRegularSeason20242025!$B$3:$B$1315, "&lt;=" &amp; DZ$1, DataRegularSeason20242025!$E$3:$E$1315, $A14)</f>
        <v>57</v>
      </c>
      <c r="EA14">
        <f>SUMIFS(DataRegularSeason20242025!$AA$3:$AA$1315,DataRegularSeason20242025!$B$3:$B$1315, "&lt;=" &amp; EA$1, DataRegularSeason20242025!$D$3:$D$1315, $A14)+SUMIFS(DataRegularSeason20242025!$AB$3:$AB$1315,DataRegularSeason20242025!$B$3:$B$1315, "&lt;=" &amp; EA$1, DataRegularSeason20242025!$E$3:$E$1315, $A14)</f>
        <v>57</v>
      </c>
      <c r="EB14">
        <f>SUMIFS(DataRegularSeason20242025!$AA$3:$AA$1315,DataRegularSeason20242025!$B$3:$B$1315, "&lt;=" &amp; EB$1, DataRegularSeason20242025!$D$3:$D$1315, $A14)+SUMIFS(DataRegularSeason20242025!$AB$3:$AB$1315,DataRegularSeason20242025!$B$3:$B$1315, "&lt;=" &amp; EB$1, DataRegularSeason20242025!$E$3:$E$1315, $A14)</f>
        <v>57</v>
      </c>
      <c r="EC14">
        <f>SUMIFS(DataRegularSeason20242025!$AA$3:$AA$1315,DataRegularSeason20242025!$B$3:$B$1315, "&lt;=" &amp; EC$1, DataRegularSeason20242025!$D$3:$D$1315, $A14)+SUMIFS(DataRegularSeason20242025!$AB$3:$AB$1315,DataRegularSeason20242025!$B$3:$B$1315, "&lt;=" &amp; EC$1, DataRegularSeason20242025!$E$3:$E$1315, $A14)</f>
        <v>57</v>
      </c>
      <c r="ED14">
        <f>SUMIFS(DataRegularSeason20242025!$AA$3:$AA$1315,DataRegularSeason20242025!$B$3:$B$1315, "&lt;=" &amp; ED$1, DataRegularSeason20242025!$D$3:$D$1315, $A14)+SUMIFS(DataRegularSeason20242025!$AB$3:$AB$1315,DataRegularSeason20242025!$B$3:$B$1315, "&lt;=" &amp; ED$1, DataRegularSeason20242025!$E$3:$E$1315, $A14)</f>
        <v>57</v>
      </c>
      <c r="EE14">
        <f>SUMIFS(DataRegularSeason20242025!$AA$3:$AA$1315,DataRegularSeason20242025!$B$3:$B$1315, "&lt;=" &amp; EE$1, DataRegularSeason20242025!$D$3:$D$1315, $A14)+SUMIFS(DataRegularSeason20242025!$AB$3:$AB$1315,DataRegularSeason20242025!$B$3:$B$1315, "&lt;=" &amp; EE$1, DataRegularSeason20242025!$E$3:$E$1315, $A14)</f>
        <v>57</v>
      </c>
      <c r="EF14">
        <f>SUMIFS(DataRegularSeason20242025!$AA$3:$AA$1315,DataRegularSeason20242025!$B$3:$B$1315, "&lt;=" &amp; EF$1, DataRegularSeason20242025!$D$3:$D$1315, $A14)+SUMIFS(DataRegularSeason20242025!$AB$3:$AB$1315,DataRegularSeason20242025!$B$3:$B$1315, "&lt;=" &amp; EF$1, DataRegularSeason20242025!$E$3:$E$1315, $A14)</f>
        <v>57</v>
      </c>
      <c r="EG14">
        <f>SUMIFS(DataRegularSeason20242025!$AA$3:$AA$1315,DataRegularSeason20242025!$B$3:$B$1315, "&lt;=" &amp; EG$1, DataRegularSeason20242025!$D$3:$D$1315, $A14)+SUMIFS(DataRegularSeason20242025!$AB$3:$AB$1315,DataRegularSeason20242025!$B$3:$B$1315, "&lt;=" &amp; EG$1, DataRegularSeason20242025!$E$3:$E$1315, $A14)</f>
        <v>57</v>
      </c>
      <c r="EH14">
        <f>SUMIFS(DataRegularSeason20242025!$AA$3:$AA$1315,DataRegularSeason20242025!$B$3:$B$1315, "&lt;=" &amp; EH$1, DataRegularSeason20242025!$D$3:$D$1315, $A14)+SUMIFS(DataRegularSeason20242025!$AB$3:$AB$1315,DataRegularSeason20242025!$B$3:$B$1315, "&lt;=" &amp; EH$1, DataRegularSeason20242025!$E$3:$E$1315, $A14)</f>
        <v>57</v>
      </c>
      <c r="EI14">
        <f>SUMIFS(DataRegularSeason20242025!$AA$3:$AA$1315,DataRegularSeason20242025!$B$3:$B$1315, "&lt;=" &amp; EI$1, DataRegularSeason20242025!$D$3:$D$1315, $A14)+SUMIFS(DataRegularSeason20242025!$AB$3:$AB$1315,DataRegularSeason20242025!$B$3:$B$1315, "&lt;=" &amp; EI$1, DataRegularSeason20242025!$E$3:$E$1315, $A14)</f>
        <v>57</v>
      </c>
      <c r="EJ14">
        <f>SUMIFS(DataRegularSeason20242025!$AA$3:$AA$1315,DataRegularSeason20242025!$B$3:$B$1315, "&lt;=" &amp; EJ$1, DataRegularSeason20242025!$D$3:$D$1315, $A14)+SUMIFS(DataRegularSeason20242025!$AB$3:$AB$1315,DataRegularSeason20242025!$B$3:$B$1315, "&lt;=" &amp; EJ$1, DataRegularSeason20242025!$E$3:$E$1315, $A14)</f>
        <v>57</v>
      </c>
      <c r="EK14">
        <f>SUMIFS(DataRegularSeason20242025!$AA$3:$AA$1315,DataRegularSeason20242025!$B$3:$B$1315, "&lt;=" &amp; EK$1, DataRegularSeason20242025!$D$3:$D$1315, $A14)+SUMIFS(DataRegularSeason20242025!$AB$3:$AB$1315,DataRegularSeason20242025!$B$3:$B$1315, "&lt;=" &amp; EK$1, DataRegularSeason20242025!$E$3:$E$1315, $A14)</f>
        <v>57</v>
      </c>
      <c r="EL14">
        <f>SUMIFS(DataRegularSeason20242025!$AA$3:$AA$1315,DataRegularSeason20242025!$B$3:$B$1315, "&lt;=" &amp; EL$1, DataRegularSeason20242025!$D$3:$D$1315, $A14)+SUMIFS(DataRegularSeason20242025!$AB$3:$AB$1315,DataRegularSeason20242025!$B$3:$B$1315, "&lt;=" &amp; EL$1, DataRegularSeason20242025!$E$3:$E$1315, $A14)</f>
        <v>57</v>
      </c>
      <c r="EM14">
        <f>SUMIFS(DataRegularSeason20242025!$AA$3:$AA$1315,DataRegularSeason20242025!$B$3:$B$1315, "&lt;=" &amp; EM$1, DataRegularSeason20242025!$D$3:$D$1315, $A14)+SUMIFS(DataRegularSeason20242025!$AB$3:$AB$1315,DataRegularSeason20242025!$B$3:$B$1315, "&lt;=" &amp; EM$1, DataRegularSeason20242025!$E$3:$E$1315, $A14)</f>
        <v>57</v>
      </c>
      <c r="EN14">
        <f>SUMIFS(DataRegularSeason20242025!$AA$3:$AA$1315,DataRegularSeason20242025!$B$3:$B$1315, "&lt;=" &amp; EN$1, DataRegularSeason20242025!$D$3:$D$1315, $A14)+SUMIFS(DataRegularSeason20242025!$AB$3:$AB$1315,DataRegularSeason20242025!$B$3:$B$1315, "&lt;=" &amp; EN$1, DataRegularSeason20242025!$E$3:$E$1315, $A14)</f>
        <v>57</v>
      </c>
      <c r="EO14">
        <f>SUMIFS(DataRegularSeason20242025!$AA$3:$AA$1315,DataRegularSeason20242025!$B$3:$B$1315, "&lt;=" &amp; EO$1, DataRegularSeason20242025!$D$3:$D$1315, $A14)+SUMIFS(DataRegularSeason20242025!$AB$3:$AB$1315,DataRegularSeason20242025!$B$3:$B$1315, "&lt;=" &amp; EO$1, DataRegularSeason20242025!$E$3:$E$1315, $A14)</f>
        <v>57</v>
      </c>
      <c r="EP14">
        <f>SUMIFS(DataRegularSeason20242025!$AA$3:$AA$1315,DataRegularSeason20242025!$B$3:$B$1315, "&lt;=" &amp; EP$1, DataRegularSeason20242025!$D$3:$D$1315, $A14)+SUMIFS(DataRegularSeason20242025!$AB$3:$AB$1315,DataRegularSeason20242025!$B$3:$B$1315, "&lt;=" &amp; EP$1, DataRegularSeason20242025!$E$3:$E$1315, $A14)</f>
        <v>57</v>
      </c>
      <c r="EQ14">
        <f>SUMIFS(DataRegularSeason20242025!$AA$3:$AA$1315,DataRegularSeason20242025!$B$3:$B$1315, "&lt;=" &amp; EQ$1, DataRegularSeason20242025!$D$3:$D$1315, $A14)+SUMIFS(DataRegularSeason20242025!$AB$3:$AB$1315,DataRegularSeason20242025!$B$3:$B$1315, "&lt;=" &amp; EQ$1, DataRegularSeason20242025!$E$3:$E$1315, $A14)</f>
        <v>57</v>
      </c>
      <c r="ER14">
        <f>SUMIFS(DataRegularSeason20242025!$AA$3:$AA$1315,DataRegularSeason20242025!$B$3:$B$1315, "&lt;=" &amp; ER$1, DataRegularSeason20242025!$D$3:$D$1315, $A14)+SUMIFS(DataRegularSeason20242025!$AB$3:$AB$1315,DataRegularSeason20242025!$B$3:$B$1315, "&lt;=" &amp; ER$1, DataRegularSeason20242025!$E$3:$E$1315, $A14)</f>
        <v>57</v>
      </c>
      <c r="ES14">
        <f>SUMIFS(DataRegularSeason20242025!$AA$3:$AA$1315,DataRegularSeason20242025!$B$3:$B$1315, "&lt;=" &amp; ES$1, DataRegularSeason20242025!$D$3:$D$1315, $A14)+SUMIFS(DataRegularSeason20242025!$AB$3:$AB$1315,DataRegularSeason20242025!$B$3:$B$1315, "&lt;=" &amp; ES$1, DataRegularSeason20242025!$E$3:$E$1315, $A14)</f>
        <v>57</v>
      </c>
      <c r="ET14">
        <f>SUMIFS(DataRegularSeason20242025!$AA$3:$AA$1315,DataRegularSeason20242025!$B$3:$B$1315, "&lt;=" &amp; ET$1, DataRegularSeason20242025!$D$3:$D$1315, $A14)+SUMIFS(DataRegularSeason20242025!$AB$3:$AB$1315,DataRegularSeason20242025!$B$3:$B$1315, "&lt;=" &amp; ET$1, DataRegularSeason20242025!$E$3:$E$1315, $A14)</f>
        <v>57</v>
      </c>
      <c r="EU14">
        <f>SUMIFS(DataRegularSeason20242025!$AA$3:$AA$1315,DataRegularSeason20242025!$B$3:$B$1315, "&lt;=" &amp; EU$1, DataRegularSeason20242025!$D$3:$D$1315, $A14)+SUMIFS(DataRegularSeason20242025!$AB$3:$AB$1315,DataRegularSeason20242025!$B$3:$B$1315, "&lt;=" &amp; EU$1, DataRegularSeason20242025!$E$3:$E$1315, $A14)</f>
        <v>57</v>
      </c>
      <c r="EV14">
        <f>SUMIFS(DataRegularSeason20242025!$AA$3:$AA$1315,DataRegularSeason20242025!$B$3:$B$1315, "&lt;=" &amp; EV$1, DataRegularSeason20242025!$D$3:$D$1315, $A14)+SUMIFS(DataRegularSeason20242025!$AB$3:$AB$1315,DataRegularSeason20242025!$B$3:$B$1315, "&lt;=" &amp; EV$1, DataRegularSeason20242025!$E$3:$E$1315, $A14)</f>
        <v>57</v>
      </c>
      <c r="EW14">
        <f>SUMIFS(DataRegularSeason20242025!$AA$3:$AA$1315,DataRegularSeason20242025!$B$3:$B$1315, "&lt;=" &amp; EW$1, DataRegularSeason20242025!$D$3:$D$1315, $A14)+SUMIFS(DataRegularSeason20242025!$AB$3:$AB$1315,DataRegularSeason20242025!$B$3:$B$1315, "&lt;=" &amp; EW$1, DataRegularSeason20242025!$E$3:$E$1315, $A14)</f>
        <v>57</v>
      </c>
      <c r="EX14">
        <f>SUMIFS(DataRegularSeason20242025!$AA$3:$AA$1315,DataRegularSeason20242025!$B$3:$B$1315, "&lt;=" &amp; EX$1, DataRegularSeason20242025!$D$3:$D$1315, $A14)+SUMIFS(DataRegularSeason20242025!$AB$3:$AB$1315,DataRegularSeason20242025!$B$3:$B$1315, "&lt;=" &amp; EX$1, DataRegularSeason20242025!$E$3:$E$1315, $A14)</f>
        <v>57</v>
      </c>
      <c r="EY14">
        <f>SUMIFS(DataRegularSeason20242025!$AA$3:$AA$1315,DataRegularSeason20242025!$B$3:$B$1315, "&lt;=" &amp; EY$1, DataRegularSeason20242025!$D$3:$D$1315, $A14)+SUMIFS(DataRegularSeason20242025!$AB$3:$AB$1315,DataRegularSeason20242025!$B$3:$B$1315, "&lt;=" &amp; EY$1, DataRegularSeason20242025!$E$3:$E$1315, $A14)</f>
        <v>57</v>
      </c>
      <c r="EZ14">
        <f>SUMIFS(DataRegularSeason20242025!$AA$3:$AA$1315,DataRegularSeason20242025!$B$3:$B$1315, "&lt;=" &amp; EZ$1, DataRegularSeason20242025!$D$3:$D$1315, $A14)+SUMIFS(DataRegularSeason20242025!$AB$3:$AB$1315,DataRegularSeason20242025!$B$3:$B$1315, "&lt;=" &amp; EZ$1, DataRegularSeason20242025!$E$3:$E$1315, $A14)</f>
        <v>57</v>
      </c>
      <c r="FA14">
        <f>SUMIFS(DataRegularSeason20242025!$AA$3:$AA$1315,DataRegularSeason20242025!$B$3:$B$1315, "&lt;=" &amp; FA$1, DataRegularSeason20242025!$D$3:$D$1315, $A14)+SUMIFS(DataRegularSeason20242025!$AB$3:$AB$1315,DataRegularSeason20242025!$B$3:$B$1315, "&lt;=" &amp; FA$1, DataRegularSeason20242025!$E$3:$E$1315, $A14)</f>
        <v>57</v>
      </c>
      <c r="FB14">
        <f>SUMIFS(DataRegularSeason20242025!$AA$3:$AA$1315,DataRegularSeason20242025!$B$3:$B$1315, "&lt;=" &amp; FB$1, DataRegularSeason20242025!$D$3:$D$1315, $A14)+SUMIFS(DataRegularSeason20242025!$AB$3:$AB$1315,DataRegularSeason20242025!$B$3:$B$1315, "&lt;=" &amp; FB$1, DataRegularSeason20242025!$E$3:$E$1315, $A14)</f>
        <v>57</v>
      </c>
      <c r="FC14">
        <f>SUMIFS(DataRegularSeason20242025!$AA$3:$AA$1315,DataRegularSeason20242025!$B$3:$B$1315, "&lt;=" &amp; FC$1, DataRegularSeason20242025!$D$3:$D$1315, $A14)+SUMIFS(DataRegularSeason20242025!$AB$3:$AB$1315,DataRegularSeason20242025!$B$3:$B$1315, "&lt;=" &amp; FC$1, DataRegularSeason20242025!$E$3:$E$1315, $A14)</f>
        <v>57</v>
      </c>
      <c r="FD14">
        <f>SUMIFS(DataRegularSeason20242025!$AA$3:$AA$1315,DataRegularSeason20242025!$B$3:$B$1315, "&lt;=" &amp; FD$1, DataRegularSeason20242025!$D$3:$D$1315, $A14)+SUMIFS(DataRegularSeason20242025!$AB$3:$AB$1315,DataRegularSeason20242025!$B$3:$B$1315, "&lt;=" &amp; FD$1, DataRegularSeason20242025!$E$3:$E$1315, $A14)</f>
        <v>57</v>
      </c>
      <c r="FE14">
        <f>SUMIFS(DataRegularSeason20242025!$AA$3:$AA$1315,DataRegularSeason20242025!$B$3:$B$1315, "&lt;=" &amp; FE$1, DataRegularSeason20242025!$D$3:$D$1315, $A14)+SUMIFS(DataRegularSeason20242025!$AB$3:$AB$1315,DataRegularSeason20242025!$B$3:$B$1315, "&lt;=" &amp; FE$1, DataRegularSeason20242025!$E$3:$E$1315, $A14)</f>
        <v>57</v>
      </c>
      <c r="FF14">
        <f>SUMIFS(DataRegularSeason20242025!$AA$3:$AA$1315,DataRegularSeason20242025!$B$3:$B$1315, "&lt;=" &amp; FF$1, DataRegularSeason20242025!$D$3:$D$1315, $A14)+SUMIFS(DataRegularSeason20242025!$AB$3:$AB$1315,DataRegularSeason20242025!$B$3:$B$1315, "&lt;=" &amp; FF$1, DataRegularSeason20242025!$E$3:$E$1315, $A14)</f>
        <v>57</v>
      </c>
      <c r="FG14">
        <f>SUMIFS(DataRegularSeason20242025!$AA$3:$AA$1315,DataRegularSeason20242025!$B$3:$B$1315, "&lt;=" &amp; FG$1, DataRegularSeason20242025!$D$3:$D$1315, $A14)+SUMIFS(DataRegularSeason20242025!$AB$3:$AB$1315,DataRegularSeason20242025!$B$3:$B$1315, "&lt;=" &amp; FG$1, DataRegularSeason20242025!$E$3:$E$1315, $A14)</f>
        <v>57</v>
      </c>
      <c r="FH14">
        <f>SUMIFS(DataRegularSeason20242025!$AA$3:$AA$1315,DataRegularSeason20242025!$B$3:$B$1315, "&lt;=" &amp; FH$1, DataRegularSeason20242025!$D$3:$D$1315, $A14)+SUMIFS(DataRegularSeason20242025!$AB$3:$AB$1315,DataRegularSeason20242025!$B$3:$B$1315, "&lt;=" &amp; FH$1, DataRegularSeason20242025!$E$3:$E$1315, $A14)</f>
        <v>57</v>
      </c>
      <c r="FI14">
        <f>SUMIFS(DataRegularSeason20242025!$AA$3:$AA$1315,DataRegularSeason20242025!$B$3:$B$1315, "&lt;=" &amp; FI$1, DataRegularSeason20242025!$D$3:$D$1315, $A14)+SUMIFS(DataRegularSeason20242025!$AB$3:$AB$1315,DataRegularSeason20242025!$B$3:$B$1315, "&lt;=" &amp; FI$1, DataRegularSeason20242025!$E$3:$E$1315, $A14)</f>
        <v>57</v>
      </c>
      <c r="FJ14">
        <f>SUMIFS(DataRegularSeason20242025!$AA$3:$AA$1315,DataRegularSeason20242025!$B$3:$B$1315, "&lt;=" &amp; FJ$1, DataRegularSeason20242025!$D$3:$D$1315, $A14)+SUMIFS(DataRegularSeason20242025!$AB$3:$AB$1315,DataRegularSeason20242025!$B$3:$B$1315, "&lt;=" &amp; FJ$1, DataRegularSeason20242025!$E$3:$E$1315, $A14)</f>
        <v>57</v>
      </c>
      <c r="FK14">
        <f>SUMIFS(DataRegularSeason20242025!$AA$3:$AA$1315,DataRegularSeason20242025!$B$3:$B$1315, "&lt;=" &amp; FK$1, DataRegularSeason20242025!$D$3:$D$1315, $A14)+SUMIFS(DataRegularSeason20242025!$AB$3:$AB$1315,DataRegularSeason20242025!$B$3:$B$1315, "&lt;=" &amp; FK$1, DataRegularSeason20242025!$E$3:$E$1315, $A14)</f>
        <v>57</v>
      </c>
      <c r="FL14">
        <f>SUMIFS(DataRegularSeason20242025!$AA$3:$AA$1315,DataRegularSeason20242025!$B$3:$B$1315, "&lt;=" &amp; FL$1, DataRegularSeason20242025!$D$3:$D$1315, $A14)+SUMIFS(DataRegularSeason20242025!$AB$3:$AB$1315,DataRegularSeason20242025!$B$3:$B$1315, "&lt;=" &amp; FL$1, DataRegularSeason20242025!$E$3:$E$1315, $A14)</f>
        <v>57</v>
      </c>
      <c r="FM14">
        <f>SUMIFS(DataRegularSeason20242025!$AA$3:$AA$1315,DataRegularSeason20242025!$B$3:$B$1315, "&lt;=" &amp; FM$1, DataRegularSeason20242025!$D$3:$D$1315, $A14)+SUMIFS(DataRegularSeason20242025!$AB$3:$AB$1315,DataRegularSeason20242025!$B$3:$B$1315, "&lt;=" &amp; FM$1, DataRegularSeason20242025!$E$3:$E$1315, $A14)</f>
        <v>57</v>
      </c>
      <c r="FN14">
        <f>SUMIFS(DataRegularSeason20242025!$AA$3:$AA$1315,DataRegularSeason20242025!$B$3:$B$1315, "&lt;=" &amp; FN$1, DataRegularSeason20242025!$D$3:$D$1315, $A14)+SUMIFS(DataRegularSeason20242025!$AB$3:$AB$1315,DataRegularSeason20242025!$B$3:$B$1315, "&lt;=" &amp; FN$1, DataRegularSeason20242025!$E$3:$E$1315, $A14)</f>
        <v>57</v>
      </c>
      <c r="FO14">
        <f>SUMIFS(DataRegularSeason20242025!$AA$3:$AA$1315,DataRegularSeason20242025!$B$3:$B$1315, "&lt;=" &amp; FO$1, DataRegularSeason20242025!$D$3:$D$1315, $A14)+SUMIFS(DataRegularSeason20242025!$AB$3:$AB$1315,DataRegularSeason20242025!$B$3:$B$1315, "&lt;=" &amp; FO$1, DataRegularSeason20242025!$E$3:$E$1315, $A14)</f>
        <v>57</v>
      </c>
      <c r="FP14">
        <f>SUMIFS(DataRegularSeason20242025!$AA$3:$AA$1315,DataRegularSeason20242025!$B$3:$B$1315, "&lt;=" &amp; FP$1, DataRegularSeason20242025!$D$3:$D$1315, $A14)+SUMIFS(DataRegularSeason20242025!$AB$3:$AB$1315,DataRegularSeason20242025!$B$3:$B$1315, "&lt;=" &amp; FP$1, DataRegularSeason20242025!$E$3:$E$1315, $A14)</f>
        <v>57</v>
      </c>
      <c r="FQ14">
        <f>SUMIFS(DataRegularSeason20242025!$AA$3:$AA$1315,DataRegularSeason20242025!$B$3:$B$1315, "&lt;=" &amp; FQ$1, DataRegularSeason20242025!$D$3:$D$1315, $A14)+SUMIFS(DataRegularSeason20242025!$AB$3:$AB$1315,DataRegularSeason20242025!$B$3:$B$1315, "&lt;=" &amp; FQ$1, DataRegularSeason20242025!$E$3:$E$1315, $A14)</f>
        <v>57</v>
      </c>
      <c r="FR14">
        <f>SUMIFS(DataRegularSeason20242025!$AA$3:$AA$1315,DataRegularSeason20242025!$B$3:$B$1315, "&lt;=" &amp; FR$1, DataRegularSeason20242025!$D$3:$D$1315, $A14)+SUMIFS(DataRegularSeason20242025!$AB$3:$AB$1315,DataRegularSeason20242025!$B$3:$B$1315, "&lt;=" &amp; FR$1, DataRegularSeason20242025!$E$3:$E$1315, $A14)</f>
        <v>57</v>
      </c>
      <c r="FS14">
        <f>SUMIFS(DataRegularSeason20242025!$AA$3:$AA$1315,DataRegularSeason20242025!$B$3:$B$1315, "&lt;=" &amp; FS$1, DataRegularSeason20242025!$D$3:$D$1315, $A14)+SUMIFS(DataRegularSeason20242025!$AB$3:$AB$1315,DataRegularSeason20242025!$B$3:$B$1315, "&lt;=" &amp; FS$1, DataRegularSeason20242025!$E$3:$E$1315, $A14)</f>
        <v>57</v>
      </c>
      <c r="FT14">
        <f>SUMIFS(DataRegularSeason20242025!$AA$3:$AA$1315,DataRegularSeason20242025!$B$3:$B$1315, "&lt;=" &amp; FT$1, DataRegularSeason20242025!$D$3:$D$1315, $A14)+SUMIFS(DataRegularSeason20242025!$AB$3:$AB$1315,DataRegularSeason20242025!$B$3:$B$1315, "&lt;=" &amp; FT$1, DataRegularSeason20242025!$E$3:$E$1315, $A14)</f>
        <v>57</v>
      </c>
      <c r="FU14">
        <f>SUMIFS(DataRegularSeason20242025!$AA$3:$AA$1315,DataRegularSeason20242025!$B$3:$B$1315, "&lt;=" &amp; FU$1, DataRegularSeason20242025!$D$3:$D$1315, $A14)+SUMIFS(DataRegularSeason20242025!$AB$3:$AB$1315,DataRegularSeason20242025!$B$3:$B$1315, "&lt;=" &amp; FU$1, DataRegularSeason20242025!$E$3:$E$1315, $A14)</f>
        <v>57</v>
      </c>
      <c r="FV14">
        <f>SUMIFS(DataRegularSeason20242025!$AA$3:$AA$1315,DataRegularSeason20242025!$B$3:$B$1315, "&lt;=" &amp; FV$1, DataRegularSeason20242025!$D$3:$D$1315, $A14)+SUMIFS(DataRegularSeason20242025!$AB$3:$AB$1315,DataRegularSeason20242025!$B$3:$B$1315, "&lt;=" &amp; FV$1, DataRegularSeason20242025!$E$3:$E$1315, $A14)</f>
        <v>57</v>
      </c>
      <c r="FW14">
        <f>SUMIFS(DataRegularSeason20242025!$AA$3:$AA$1315,DataRegularSeason20242025!$B$3:$B$1315, "&lt;=" &amp; FW$1, DataRegularSeason20242025!$D$3:$D$1315, $A14)+SUMIFS(DataRegularSeason20242025!$AB$3:$AB$1315,DataRegularSeason20242025!$B$3:$B$1315, "&lt;=" &amp; FW$1, DataRegularSeason20242025!$E$3:$E$1315, $A14)</f>
        <v>57</v>
      </c>
      <c r="FX14">
        <f>SUMIFS(DataRegularSeason20242025!$AA$3:$AA$1315,DataRegularSeason20242025!$B$3:$B$1315, "&lt;=" &amp; FX$1, DataRegularSeason20242025!$D$3:$D$1315, $A14)+SUMIFS(DataRegularSeason20242025!$AB$3:$AB$1315,DataRegularSeason20242025!$B$3:$B$1315, "&lt;=" &amp; FX$1, DataRegularSeason20242025!$E$3:$E$1315, $A14)</f>
        <v>57</v>
      </c>
      <c r="FY14">
        <f>SUMIFS(DataRegularSeason20242025!$AA$3:$AA$1315,DataRegularSeason20242025!$B$3:$B$1315, "&lt;=" &amp; FY$1, DataRegularSeason20242025!$D$3:$D$1315, $A14)+SUMIFS(DataRegularSeason20242025!$AB$3:$AB$1315,DataRegularSeason20242025!$B$3:$B$1315, "&lt;=" &amp; FY$1, DataRegularSeason20242025!$E$3:$E$1315, $A14)</f>
        <v>57</v>
      </c>
      <c r="FZ14">
        <f>SUMIFS(DataRegularSeason20242025!$AA$3:$AA$1315,DataRegularSeason20242025!$B$3:$B$1315, "&lt;=" &amp; FZ$1, DataRegularSeason20242025!$D$3:$D$1315, $A14)+SUMIFS(DataRegularSeason20242025!$AB$3:$AB$1315,DataRegularSeason20242025!$B$3:$B$1315, "&lt;=" &amp; FZ$1, DataRegularSeason20242025!$E$3:$E$1315, $A14)</f>
        <v>57</v>
      </c>
      <c r="GA14">
        <f>SUMIFS(DataRegularSeason20242025!$AA$3:$AA$1315,DataRegularSeason20242025!$B$3:$B$1315, "&lt;=" &amp; GA$1, DataRegularSeason20242025!$D$3:$D$1315, $A14)+SUMIFS(DataRegularSeason20242025!$AB$3:$AB$1315,DataRegularSeason20242025!$B$3:$B$1315, "&lt;=" &amp; GA$1, DataRegularSeason20242025!$E$3:$E$1315, $A14)</f>
        <v>57</v>
      </c>
      <c r="GB14">
        <f>SUMIFS(DataRegularSeason20242025!$AA$3:$AA$1315,DataRegularSeason20242025!$B$3:$B$1315, "&lt;=" &amp; GB$1, DataRegularSeason20242025!$D$3:$D$1315, $A14)+SUMIFS(DataRegularSeason20242025!$AB$3:$AB$1315,DataRegularSeason20242025!$B$3:$B$1315, "&lt;=" &amp; GB$1, DataRegularSeason20242025!$E$3:$E$1315, $A14)</f>
        <v>57</v>
      </c>
      <c r="GC14">
        <f>SUMIFS(DataRegularSeason20242025!$AA$3:$AA$1315,DataRegularSeason20242025!$B$3:$B$1315, "&lt;=" &amp; GC$1, DataRegularSeason20242025!$D$3:$D$1315, $A14)+SUMIFS(DataRegularSeason20242025!$AB$3:$AB$1315,DataRegularSeason20242025!$B$3:$B$1315, "&lt;=" &amp; GC$1, DataRegularSeason20242025!$E$3:$E$1315, $A14)</f>
        <v>57</v>
      </c>
      <c r="GD14">
        <f>SUMIFS(DataRegularSeason20242025!$AA$3:$AA$1315,DataRegularSeason20242025!$B$3:$B$1315, "&lt;=" &amp; GD$1, DataRegularSeason20242025!$D$3:$D$1315, $A14)+SUMIFS(DataRegularSeason20242025!$AB$3:$AB$1315,DataRegularSeason20242025!$B$3:$B$1315, "&lt;=" &amp; GD$1, DataRegularSeason20242025!$E$3:$E$1315, $A14)</f>
        <v>57</v>
      </c>
      <c r="GE14">
        <f>SUMIFS(DataRegularSeason20242025!$AA$3:$AA$1315,DataRegularSeason20242025!$B$3:$B$1315, "&lt;=" &amp; GE$1, DataRegularSeason20242025!$D$3:$D$1315, $A14)+SUMIFS(DataRegularSeason20242025!$AB$3:$AB$1315,DataRegularSeason20242025!$B$3:$B$1315, "&lt;=" &amp; GE$1, DataRegularSeason20242025!$E$3:$E$1315, $A14)</f>
        <v>57</v>
      </c>
      <c r="GF14">
        <f>SUMIFS(DataRegularSeason20242025!$AA$3:$AA$1315,DataRegularSeason20242025!$B$3:$B$1315, "&lt;=" &amp; GF$1, DataRegularSeason20242025!$D$3:$D$1315, $A14)+SUMIFS(DataRegularSeason20242025!$AB$3:$AB$1315,DataRegularSeason20242025!$B$3:$B$1315, "&lt;=" &amp; GF$1, DataRegularSeason20242025!$E$3:$E$1315, $A14)</f>
        <v>57</v>
      </c>
      <c r="GG14">
        <f>SUMIFS(DataRegularSeason20242025!$AA$3:$AA$1315,DataRegularSeason20242025!$B$3:$B$1315, "&lt;=" &amp; GG$1, DataRegularSeason20242025!$D$3:$D$1315, $A14)+SUMIFS(DataRegularSeason20242025!$AB$3:$AB$1315,DataRegularSeason20242025!$B$3:$B$1315, "&lt;=" &amp; GG$1, DataRegularSeason20242025!$E$3:$E$1315, $A14)</f>
        <v>57</v>
      </c>
      <c r="GH14">
        <f>SUMIFS(DataRegularSeason20242025!$AA$3:$AA$1315,DataRegularSeason20242025!$B$3:$B$1315, "&lt;=" &amp; GH$1, DataRegularSeason20242025!$D$3:$D$1315, $A14)+SUMIFS(DataRegularSeason20242025!$AB$3:$AB$1315,DataRegularSeason20242025!$B$3:$B$1315, "&lt;=" &amp; GH$1, DataRegularSeason20242025!$E$3:$E$1315, $A14)</f>
        <v>57</v>
      </c>
      <c r="GI14">
        <f>SUMIFS(DataRegularSeason20242025!$AA$3:$AA$1315,DataRegularSeason20242025!$B$3:$B$1315, "&lt;=" &amp; GI$1, DataRegularSeason20242025!$D$3:$D$1315, $A14)+SUMIFS(DataRegularSeason20242025!$AB$3:$AB$1315,DataRegularSeason20242025!$B$3:$B$1315, "&lt;=" &amp; GI$1, DataRegularSeason20242025!$E$3:$E$1315, $A14)</f>
        <v>57</v>
      </c>
      <c r="GJ14">
        <f>SUMIFS(DataRegularSeason20242025!$AA$3:$AA$1315,DataRegularSeason20242025!$B$3:$B$1315, "&lt;=" &amp; GJ$1, DataRegularSeason20242025!$D$3:$D$1315, $A14)+SUMIFS(DataRegularSeason20242025!$AB$3:$AB$1315,DataRegularSeason20242025!$B$3:$B$1315, "&lt;=" &amp; GJ$1, DataRegularSeason20242025!$E$3:$E$1315, $A14)</f>
        <v>57</v>
      </c>
      <c r="GK14">
        <f>SUMIFS(DataRegularSeason20242025!$AA$3:$AA$1315,DataRegularSeason20242025!$B$3:$B$1315, "&lt;=" &amp; GK$1, DataRegularSeason20242025!$D$3:$D$1315, $A14)+SUMIFS(DataRegularSeason20242025!$AB$3:$AB$1315,DataRegularSeason20242025!$B$3:$B$1315, "&lt;=" &amp; GK$1, DataRegularSeason20242025!$E$3:$E$1315, $A14)</f>
        <v>57</v>
      </c>
      <c r="GL14">
        <f>SUMIFS(DataRegularSeason20242025!$AA$3:$AA$1315,DataRegularSeason20242025!$B$3:$B$1315, "&lt;=" &amp; GL$1, DataRegularSeason20242025!$D$3:$D$1315, $A14)+SUMIFS(DataRegularSeason20242025!$AB$3:$AB$1315,DataRegularSeason20242025!$B$3:$B$1315, "&lt;=" &amp; GL$1, DataRegularSeason20242025!$E$3:$E$1315, $A14)</f>
        <v>57</v>
      </c>
      <c r="GM14">
        <f>SUMIFS(DataRegularSeason20242025!$AA$3:$AA$1315,DataRegularSeason20242025!$B$3:$B$1315, "&lt;=" &amp; GM$1, DataRegularSeason20242025!$D$3:$D$1315, $A14)+SUMIFS(DataRegularSeason20242025!$AB$3:$AB$1315,DataRegularSeason20242025!$B$3:$B$1315, "&lt;=" &amp; GM$1, DataRegularSeason20242025!$E$3:$E$1315, $A14)</f>
        <v>57</v>
      </c>
      <c r="GN14">
        <f>SUMIFS(DataRegularSeason20242025!$AA$3:$AA$1315,DataRegularSeason20242025!$B$3:$B$1315, "&lt;=" &amp; GN$1, DataRegularSeason20242025!$D$3:$D$1315, $A14)+SUMIFS(DataRegularSeason20242025!$AB$3:$AB$1315,DataRegularSeason20242025!$B$3:$B$1315, "&lt;=" &amp; GN$1, DataRegularSeason20242025!$E$3:$E$1315, $A14)</f>
        <v>57</v>
      </c>
      <c r="GO14">
        <f>SUMIFS(DataRegularSeason20242025!$AA$3:$AA$1315,DataRegularSeason20242025!$B$3:$B$1315, "&lt;=" &amp; GO$1, DataRegularSeason20242025!$D$3:$D$1315, $A14)+SUMIFS(DataRegularSeason20242025!$AB$3:$AB$1315,DataRegularSeason20242025!$B$3:$B$1315, "&lt;=" &amp; GO$1, DataRegularSeason20242025!$E$3:$E$1315, $A14)</f>
        <v>57</v>
      </c>
      <c r="GP14">
        <f>SUMIFS(DataRegularSeason20242025!$AA$3:$AA$1315,DataRegularSeason20242025!$B$3:$B$1315, "&lt;=" &amp; GP$1, DataRegularSeason20242025!$D$3:$D$1315, $A14)+SUMIFS(DataRegularSeason20242025!$AB$3:$AB$1315,DataRegularSeason20242025!$B$3:$B$1315, "&lt;=" &amp; GP$1, DataRegularSeason20242025!$E$3:$E$1315, $A14)</f>
        <v>57</v>
      </c>
      <c r="GQ14">
        <f>SUMIFS(DataRegularSeason20242025!$AA$3:$AA$1315,DataRegularSeason20242025!$B$3:$B$1315, "&lt;=" &amp; GQ$1, DataRegularSeason20242025!$D$3:$D$1315, $A14)+SUMIFS(DataRegularSeason20242025!$AB$3:$AB$1315,DataRegularSeason20242025!$B$3:$B$1315, "&lt;=" &amp; GQ$1, DataRegularSeason20242025!$E$3:$E$1315, $A14)</f>
        <v>57</v>
      </c>
      <c r="GR14">
        <f>SUMIFS(DataRegularSeason20242025!$AA$3:$AA$1315,DataRegularSeason20242025!$B$3:$B$1315, "&lt;=" &amp; GR$1, DataRegularSeason20242025!$D$3:$D$1315, $A14)+SUMIFS(DataRegularSeason20242025!$AB$3:$AB$1315,DataRegularSeason20242025!$B$3:$B$1315, "&lt;=" &amp; GR$1, DataRegularSeason20242025!$E$3:$E$1315, $A14)</f>
        <v>57</v>
      </c>
      <c r="GS14">
        <f>SUMIFS(DataRegularSeason20242025!$AA$3:$AA$1315,DataRegularSeason20242025!$B$3:$B$1315, "&lt;=" &amp; GS$1, DataRegularSeason20242025!$D$3:$D$1315, $A14)+SUMIFS(DataRegularSeason20242025!$AB$3:$AB$1315,DataRegularSeason20242025!$B$3:$B$1315, "&lt;=" &amp; GS$1, DataRegularSeason20242025!$E$3:$E$1315, $A14)</f>
        <v>57</v>
      </c>
      <c r="GT14">
        <f>SUMIFS(DataRegularSeason20242025!$AA$3:$AA$1315,DataRegularSeason20242025!$B$3:$B$1315, "&lt;=" &amp; GT$1, DataRegularSeason20242025!$D$3:$D$1315, $A14)+SUMIFS(DataRegularSeason20242025!$AB$3:$AB$1315,DataRegularSeason20242025!$B$3:$B$1315, "&lt;=" &amp; GT$1, DataRegularSeason20242025!$E$3:$E$1315, $A14)</f>
        <v>57</v>
      </c>
      <c r="GU14">
        <f>SUMIFS(DataRegularSeason20242025!$AA$3:$AA$1315,DataRegularSeason20242025!$B$3:$B$1315, "&lt;=" &amp; GU$1, DataRegularSeason20242025!$D$3:$D$1315, $A14)+SUMIFS(DataRegularSeason20242025!$AB$3:$AB$1315,DataRegularSeason20242025!$B$3:$B$1315, "&lt;=" &amp; GU$1, DataRegularSeason20242025!$E$3:$E$1315, $A14)</f>
        <v>57</v>
      </c>
    </row>
    <row r="15" spans="1:275" x14ac:dyDescent="0.25">
      <c r="A15" t="s">
        <v>20</v>
      </c>
      <c r="B15" t="s">
        <v>98</v>
      </c>
      <c r="C15"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2</v>
      </c>
      <c r="K15">
        <f>SUMIFS(DataRegularSeason20242025!$AA$3:$AA$1315,DataRegularSeason20242025!$B$3:$B$1315, "&lt;=" &amp; K$1, DataRegularSeason20242025!$D$3:$D$1315, $A15)+SUMIFS(DataRegularSeason20242025!$AB$3:$AB$1315,DataRegularSeason20242025!$B$3:$B$1315, "&lt;=" &amp; K$1, DataRegularSeason20242025!$E$3:$E$1315, $A15)</f>
        <v>2</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3</v>
      </c>
      <c r="N15">
        <f>SUMIFS(DataRegularSeason20242025!$AA$3:$AA$1315,DataRegularSeason20242025!$B$3:$B$1315, "&lt;=" &amp; N$1, DataRegularSeason20242025!$D$3:$D$1315, $A15)+SUMIFS(DataRegularSeason20242025!$AB$3:$AB$1315,DataRegularSeason20242025!$B$3:$B$1315, "&lt;=" &amp; N$1, DataRegularSeason20242025!$E$3:$E$1315, $A15)</f>
        <v>3</v>
      </c>
      <c r="O15">
        <f>SUMIFS(DataRegularSeason20242025!$AA$3:$AA$1315,DataRegularSeason20242025!$B$3:$B$1315, "&lt;=" &amp; O$1, DataRegularSeason20242025!$D$3:$D$1315, $A15)+SUMIFS(DataRegularSeason20242025!$AB$3:$AB$1315,DataRegularSeason20242025!$B$3:$B$1315, "&lt;=" &amp; O$1, DataRegularSeason20242025!$E$3:$E$1315, $A15)</f>
        <v>5</v>
      </c>
      <c r="P15">
        <f>SUMIFS(DataRegularSeason20242025!$AA$3:$AA$1315,DataRegularSeason20242025!$B$3:$B$1315, "&lt;=" &amp; P$1, DataRegularSeason20242025!$D$3:$D$1315, $A15)+SUMIFS(DataRegularSeason20242025!$AB$3:$AB$1315,DataRegularSeason20242025!$B$3:$B$1315, "&lt;=" &amp; P$1, DataRegularSeason20242025!$E$3:$E$1315, $A15)</f>
        <v>5</v>
      </c>
      <c r="Q15">
        <f>SUMIFS(DataRegularSeason20242025!$AA$3:$AA$1315,DataRegularSeason20242025!$B$3:$B$1315, "&lt;=" &amp; Q$1, DataRegularSeason20242025!$D$3:$D$1315, $A15)+SUMIFS(DataRegularSeason20242025!$AB$3:$AB$1315,DataRegularSeason20242025!$B$3:$B$1315, "&lt;=" &amp; Q$1, DataRegularSeason20242025!$E$3:$E$1315, $A15)</f>
        <v>5</v>
      </c>
      <c r="R15">
        <f>SUMIFS(DataRegularSeason20242025!$AA$3:$AA$1315,DataRegularSeason20242025!$B$3:$B$1315, "&lt;=" &amp; R$1, DataRegularSeason20242025!$D$3:$D$1315, $A15)+SUMIFS(DataRegularSeason20242025!$AB$3:$AB$1315,DataRegularSeason20242025!$B$3:$B$1315, "&lt;=" &amp; R$1, DataRegularSeason20242025!$E$3:$E$1315, $A15)</f>
        <v>7</v>
      </c>
      <c r="S15">
        <f>SUMIFS(DataRegularSeason20242025!$AA$3:$AA$1315,DataRegularSeason20242025!$B$3:$B$1315, "&lt;=" &amp; S$1, DataRegularSeason20242025!$D$3:$D$1315, $A15)+SUMIFS(DataRegularSeason20242025!$AB$3:$AB$1315,DataRegularSeason20242025!$B$3:$B$1315, "&lt;=" &amp; S$1, DataRegularSeason20242025!$E$3:$E$1315, $A15)</f>
        <v>7</v>
      </c>
      <c r="T15">
        <f>SUMIFS(DataRegularSeason20242025!$AA$3:$AA$1315,DataRegularSeason20242025!$B$3:$B$1315, "&lt;=" &amp; T$1, DataRegularSeason20242025!$D$3:$D$1315, $A15)+SUMIFS(DataRegularSeason20242025!$AB$3:$AB$1315,DataRegularSeason20242025!$B$3:$B$1315, "&lt;=" &amp; T$1, DataRegularSeason20242025!$E$3:$E$1315, $A15)</f>
        <v>9</v>
      </c>
      <c r="U15">
        <f>SUMIFS(DataRegularSeason20242025!$AA$3:$AA$1315,DataRegularSeason20242025!$B$3:$B$1315, "&lt;=" &amp; U$1, DataRegularSeason20242025!$D$3:$D$1315, $A15)+SUMIFS(DataRegularSeason20242025!$AB$3:$AB$1315,DataRegularSeason20242025!$B$3:$B$1315, "&lt;=" &amp; U$1, DataRegularSeason20242025!$E$3:$E$1315, $A15)</f>
        <v>9</v>
      </c>
      <c r="V15">
        <f>SUMIFS(DataRegularSeason20242025!$AA$3:$AA$1315,DataRegularSeason20242025!$B$3:$B$1315, "&lt;=" &amp; V$1, DataRegularSeason20242025!$D$3:$D$1315, $A15)+SUMIFS(DataRegularSeason20242025!$AB$3:$AB$1315,DataRegularSeason20242025!$B$3:$B$1315, "&lt;=" &amp; V$1, DataRegularSeason20242025!$E$3:$E$1315, $A15)</f>
        <v>9</v>
      </c>
      <c r="W15">
        <f>SUMIFS(DataRegularSeason20242025!$AA$3:$AA$1315,DataRegularSeason20242025!$B$3:$B$1315, "&lt;=" &amp; W$1, DataRegularSeason20242025!$D$3:$D$1315, $A15)+SUMIFS(DataRegularSeason20242025!$AB$3:$AB$1315,DataRegularSeason20242025!$B$3:$B$1315, "&lt;=" &amp; W$1, DataRegularSeason20242025!$E$3:$E$1315, $A15)</f>
        <v>11</v>
      </c>
      <c r="X15">
        <f>SUMIFS(DataRegularSeason20242025!$AA$3:$AA$1315,DataRegularSeason20242025!$B$3:$B$1315, "&lt;=" &amp; X$1, DataRegularSeason20242025!$D$3:$D$1315, $A15)+SUMIFS(DataRegularSeason20242025!$AB$3:$AB$1315,DataRegularSeason20242025!$B$3:$B$1315, "&lt;=" &amp; X$1, DataRegularSeason20242025!$E$3:$E$1315, $A15)</f>
        <v>11</v>
      </c>
      <c r="Y15">
        <f>SUMIFS(DataRegularSeason20242025!$AA$3:$AA$1315,DataRegularSeason20242025!$B$3:$B$1315, "&lt;=" &amp; Y$1, DataRegularSeason20242025!$D$3:$D$1315, $A15)+SUMIFS(DataRegularSeason20242025!$AB$3:$AB$1315,DataRegularSeason20242025!$B$3:$B$1315, "&lt;=" &amp; Y$1, DataRegularSeason20242025!$E$3:$E$1315, $A15)</f>
        <v>11</v>
      </c>
      <c r="Z15">
        <f>SUMIFS(DataRegularSeason20242025!$AA$3:$AA$1315,DataRegularSeason20242025!$B$3:$B$1315, "&lt;=" &amp; Z$1, DataRegularSeason20242025!$D$3:$D$1315, $A15)+SUMIFS(DataRegularSeason20242025!$AB$3:$AB$1315,DataRegularSeason20242025!$B$3:$B$1315, "&lt;=" &amp; Z$1, DataRegularSeason20242025!$E$3:$E$1315, $A15)</f>
        <v>11</v>
      </c>
      <c r="AA15">
        <f>SUMIFS(DataRegularSeason20242025!$AA$3:$AA$1315,DataRegularSeason20242025!$B$3:$B$1315, "&lt;=" &amp; AA$1, DataRegularSeason20242025!$D$3:$D$1315, $A15)+SUMIFS(DataRegularSeason20242025!$AB$3:$AB$1315,DataRegularSeason20242025!$B$3:$B$1315, "&lt;=" &amp; AA$1, DataRegularSeason20242025!$E$3:$E$1315, $A15)</f>
        <v>13</v>
      </c>
      <c r="AB15">
        <f>SUMIFS(DataRegularSeason20242025!$AA$3:$AA$1315,DataRegularSeason20242025!$B$3:$B$1315, "&lt;=" &amp; AB$1, DataRegularSeason20242025!$D$3:$D$1315, $A15)+SUMIFS(DataRegularSeason20242025!$AB$3:$AB$1315,DataRegularSeason20242025!$B$3:$B$1315, "&lt;=" &amp; AB$1, DataRegularSeason20242025!$E$3:$E$1315, $A15)</f>
        <v>13</v>
      </c>
      <c r="AC15">
        <f>SUMIFS(DataRegularSeason20242025!$AA$3:$AA$1315,DataRegularSeason20242025!$B$3:$B$1315, "&lt;=" &amp; AC$1, DataRegularSeason20242025!$D$3:$D$1315, $A15)+SUMIFS(DataRegularSeason20242025!$AB$3:$AB$1315,DataRegularSeason20242025!$B$3:$B$1315, "&lt;=" &amp; AC$1, DataRegularSeason20242025!$E$3:$E$1315, $A15)</f>
        <v>13</v>
      </c>
      <c r="AD15">
        <f>SUMIFS(DataRegularSeason20242025!$AA$3:$AA$1315,DataRegularSeason20242025!$B$3:$B$1315, "&lt;=" &amp; AD$1, DataRegularSeason20242025!$D$3:$D$1315, $A15)+SUMIFS(DataRegularSeason20242025!$AB$3:$AB$1315,DataRegularSeason20242025!$B$3:$B$1315, "&lt;=" &amp; AD$1, DataRegularSeason20242025!$E$3:$E$1315, $A15)</f>
        <v>13</v>
      </c>
      <c r="AE15">
        <f>SUMIFS(DataRegularSeason20242025!$AA$3:$AA$1315,DataRegularSeason20242025!$B$3:$B$1315, "&lt;=" &amp; AE$1, DataRegularSeason20242025!$D$3:$D$1315, $A15)+SUMIFS(DataRegularSeason20242025!$AB$3:$AB$1315,DataRegularSeason20242025!$B$3:$B$1315, "&lt;=" &amp; AE$1, DataRegularSeason20242025!$E$3:$E$1315, $A15)</f>
        <v>13</v>
      </c>
      <c r="AF15">
        <f>SUMIFS(DataRegularSeason20242025!$AA$3:$AA$1315,DataRegularSeason20242025!$B$3:$B$1315, "&lt;=" &amp; AF$1, DataRegularSeason20242025!$D$3:$D$1315, $A15)+SUMIFS(DataRegularSeason20242025!$AB$3:$AB$1315,DataRegularSeason20242025!$B$3:$B$1315, "&lt;=" &amp; AF$1, DataRegularSeason20242025!$E$3:$E$1315, $A15)</f>
        <v>13</v>
      </c>
      <c r="AG15">
        <f>SUMIFS(DataRegularSeason20242025!$AA$3:$AA$1315,DataRegularSeason20242025!$B$3:$B$1315, "&lt;=" &amp; AG$1, DataRegularSeason20242025!$D$3:$D$1315, $A15)+SUMIFS(DataRegularSeason20242025!$AB$3:$AB$1315,DataRegularSeason20242025!$B$3:$B$1315, "&lt;=" &amp; AG$1, DataRegularSeason20242025!$E$3:$E$1315, $A15)</f>
        <v>15</v>
      </c>
      <c r="AH15">
        <f>SUMIFS(DataRegularSeason20242025!$AA$3:$AA$1315,DataRegularSeason20242025!$B$3:$B$1315, "&lt;=" &amp; AH$1, DataRegularSeason20242025!$D$3:$D$1315, $A15)+SUMIFS(DataRegularSeason20242025!$AB$3:$AB$1315,DataRegularSeason20242025!$B$3:$B$1315, "&lt;=" &amp; AH$1, DataRegularSeason20242025!$E$3:$E$1315, $A15)</f>
        <v>15</v>
      </c>
      <c r="AI15">
        <f>SUMIFS(DataRegularSeason20242025!$AA$3:$AA$1315,DataRegularSeason20242025!$B$3:$B$1315, "&lt;=" &amp; AI$1, DataRegularSeason20242025!$D$3:$D$1315, $A15)+SUMIFS(DataRegularSeason20242025!$AB$3:$AB$1315,DataRegularSeason20242025!$B$3:$B$1315, "&lt;=" &amp; AI$1, DataRegularSeason20242025!$E$3:$E$1315, $A15)</f>
        <v>17</v>
      </c>
      <c r="AJ15">
        <f>SUMIFS(DataRegularSeason20242025!$AA$3:$AA$1315,DataRegularSeason20242025!$B$3:$B$1315, "&lt;=" &amp; AJ$1, DataRegularSeason20242025!$D$3:$D$1315, $A15)+SUMIFS(DataRegularSeason20242025!$AB$3:$AB$1315,DataRegularSeason20242025!$B$3:$B$1315, "&lt;=" &amp; AJ$1, DataRegularSeason20242025!$E$3:$E$1315, $A15)</f>
        <v>17</v>
      </c>
      <c r="AK15">
        <f>SUMIFS(DataRegularSeason20242025!$AA$3:$AA$1315,DataRegularSeason20242025!$B$3:$B$1315, "&lt;=" &amp; AK$1, DataRegularSeason20242025!$D$3:$D$1315, $A15)+SUMIFS(DataRegularSeason20242025!$AB$3:$AB$1315,DataRegularSeason20242025!$B$3:$B$1315, "&lt;=" &amp; AK$1, DataRegularSeason20242025!$E$3:$E$1315, $A15)</f>
        <v>17</v>
      </c>
      <c r="AL15">
        <f>SUMIFS(DataRegularSeason20242025!$AA$3:$AA$1315,DataRegularSeason20242025!$B$3:$B$1315, "&lt;=" &amp; AL$1, DataRegularSeason20242025!$D$3:$D$1315, $A15)+SUMIFS(DataRegularSeason20242025!$AB$3:$AB$1315,DataRegularSeason20242025!$B$3:$B$1315, "&lt;=" &amp; AL$1, DataRegularSeason20242025!$E$3:$E$1315, $A15)</f>
        <v>17</v>
      </c>
      <c r="AM15">
        <f>SUMIFS(DataRegularSeason20242025!$AA$3:$AA$1315,DataRegularSeason20242025!$B$3:$B$1315, "&lt;=" &amp; AM$1, DataRegularSeason20242025!$D$3:$D$1315, $A15)+SUMIFS(DataRegularSeason20242025!$AB$3:$AB$1315,DataRegularSeason20242025!$B$3:$B$1315, "&lt;=" &amp; AM$1, DataRegularSeason20242025!$E$3:$E$1315, $A15)</f>
        <v>17</v>
      </c>
      <c r="AN15">
        <f>SUMIFS(DataRegularSeason20242025!$AA$3:$AA$1315,DataRegularSeason20242025!$B$3:$B$1315, "&lt;=" &amp; AN$1, DataRegularSeason20242025!$D$3:$D$1315, $A15)+SUMIFS(DataRegularSeason20242025!$AB$3:$AB$1315,DataRegularSeason20242025!$B$3:$B$1315, "&lt;=" &amp; AN$1, DataRegularSeason20242025!$E$3:$E$1315, $A15)</f>
        <v>17</v>
      </c>
      <c r="AO15">
        <f>SUMIFS(DataRegularSeason20242025!$AA$3:$AA$1315,DataRegularSeason20242025!$B$3:$B$1315, "&lt;=" &amp; AO$1, DataRegularSeason20242025!$D$3:$D$1315, $A15)+SUMIFS(DataRegularSeason20242025!$AB$3:$AB$1315,DataRegularSeason20242025!$B$3:$B$1315, "&lt;=" &amp; AO$1, DataRegularSeason20242025!$E$3:$E$1315, $A15)</f>
        <v>19</v>
      </c>
      <c r="AP15">
        <f>SUMIFS(DataRegularSeason20242025!$AA$3:$AA$1315,DataRegularSeason20242025!$B$3:$B$1315, "&lt;=" &amp; AP$1, DataRegularSeason20242025!$D$3:$D$1315, $A15)+SUMIFS(DataRegularSeason20242025!$AB$3:$AB$1315,DataRegularSeason20242025!$B$3:$B$1315, "&lt;=" &amp; AP$1, DataRegularSeason20242025!$E$3:$E$1315, $A15)</f>
        <v>19</v>
      </c>
      <c r="AQ15">
        <f>SUMIFS(DataRegularSeason20242025!$AA$3:$AA$1315,DataRegularSeason20242025!$B$3:$B$1315, "&lt;=" &amp; AQ$1, DataRegularSeason20242025!$D$3:$D$1315, $A15)+SUMIFS(DataRegularSeason20242025!$AB$3:$AB$1315,DataRegularSeason20242025!$B$3:$B$1315, "&lt;=" &amp; AQ$1, DataRegularSeason20242025!$E$3:$E$1315, $A15)</f>
        <v>19</v>
      </c>
      <c r="AR15">
        <f>SUMIFS(DataRegularSeason20242025!$AA$3:$AA$1315,DataRegularSeason20242025!$B$3:$B$1315, "&lt;=" &amp; AR$1, DataRegularSeason20242025!$D$3:$D$1315, $A15)+SUMIFS(DataRegularSeason20242025!$AB$3:$AB$1315,DataRegularSeason20242025!$B$3:$B$1315, "&lt;=" &amp; AR$1, DataRegularSeason20242025!$E$3:$E$1315, $A15)</f>
        <v>19</v>
      </c>
      <c r="AS15">
        <f>SUMIFS(DataRegularSeason20242025!$AA$3:$AA$1315,DataRegularSeason20242025!$B$3:$B$1315, "&lt;=" &amp; AS$1, DataRegularSeason20242025!$D$3:$D$1315, $A15)+SUMIFS(DataRegularSeason20242025!$AB$3:$AB$1315,DataRegularSeason20242025!$B$3:$B$1315, "&lt;=" &amp; AS$1, DataRegularSeason20242025!$E$3:$E$1315, $A15)</f>
        <v>19</v>
      </c>
      <c r="AT15">
        <f>SUMIFS(DataRegularSeason20242025!$AA$3:$AA$1315,DataRegularSeason20242025!$B$3:$B$1315, "&lt;=" &amp; AT$1, DataRegularSeason20242025!$D$3:$D$1315, $A15)+SUMIFS(DataRegularSeason20242025!$AB$3:$AB$1315,DataRegularSeason20242025!$B$3:$B$1315, "&lt;=" &amp; AT$1, DataRegularSeason20242025!$E$3:$E$1315, $A15)</f>
        <v>21</v>
      </c>
      <c r="AU15">
        <f>SUMIFS(DataRegularSeason20242025!$AA$3:$AA$1315,DataRegularSeason20242025!$B$3:$B$1315, "&lt;=" &amp; AU$1, DataRegularSeason20242025!$D$3:$D$1315, $A15)+SUMIFS(DataRegularSeason20242025!$AB$3:$AB$1315,DataRegularSeason20242025!$B$3:$B$1315, "&lt;=" &amp; AU$1, DataRegularSeason20242025!$E$3:$E$1315, $A15)</f>
        <v>21</v>
      </c>
      <c r="AV15">
        <f>SUMIFS(DataRegularSeason20242025!$AA$3:$AA$1315,DataRegularSeason20242025!$B$3:$B$1315, "&lt;=" &amp; AV$1, DataRegularSeason20242025!$D$3:$D$1315, $A15)+SUMIFS(DataRegularSeason20242025!$AB$3:$AB$1315,DataRegularSeason20242025!$B$3:$B$1315, "&lt;=" &amp; AV$1, DataRegularSeason20242025!$E$3:$E$1315, $A15)</f>
        <v>21</v>
      </c>
      <c r="AW15">
        <f>SUMIFS(DataRegularSeason20242025!$AA$3:$AA$1315,DataRegularSeason20242025!$B$3:$B$1315, "&lt;=" &amp; AW$1, DataRegularSeason20242025!$D$3:$D$1315, $A15)+SUMIFS(DataRegularSeason20242025!$AB$3:$AB$1315,DataRegularSeason20242025!$B$3:$B$1315, "&lt;=" &amp; AW$1, DataRegularSeason20242025!$E$3:$E$1315, $A15)</f>
        <v>23</v>
      </c>
      <c r="AX15">
        <f>SUMIFS(DataRegularSeason20242025!$AA$3:$AA$1315,DataRegularSeason20242025!$B$3:$B$1315, "&lt;=" &amp; AX$1, DataRegularSeason20242025!$D$3:$D$1315, $A15)+SUMIFS(DataRegularSeason20242025!$AB$3:$AB$1315,DataRegularSeason20242025!$B$3:$B$1315, "&lt;=" &amp; AX$1, DataRegularSeason20242025!$E$3:$E$1315, $A15)</f>
        <v>23</v>
      </c>
      <c r="AY15">
        <f>SUMIFS(DataRegularSeason20242025!$AA$3:$AA$1315,DataRegularSeason20242025!$B$3:$B$1315, "&lt;=" &amp; AY$1, DataRegularSeason20242025!$D$3:$D$1315, $A15)+SUMIFS(DataRegularSeason20242025!$AB$3:$AB$1315,DataRegularSeason20242025!$B$3:$B$1315, "&lt;=" &amp; AY$1, DataRegularSeason20242025!$E$3:$E$1315, $A15)</f>
        <v>25</v>
      </c>
      <c r="AZ15">
        <f>SUMIFS(DataRegularSeason20242025!$AA$3:$AA$1315,DataRegularSeason20242025!$B$3:$B$1315, "&lt;=" &amp; AZ$1, DataRegularSeason20242025!$D$3:$D$1315, $A15)+SUMIFS(DataRegularSeason20242025!$AB$3:$AB$1315,DataRegularSeason20242025!$B$3:$B$1315, "&lt;=" &amp; AZ$1, DataRegularSeason20242025!$E$3:$E$1315, $A15)</f>
        <v>25</v>
      </c>
      <c r="BA15">
        <f>SUMIFS(DataRegularSeason20242025!$AA$3:$AA$1315,DataRegularSeason20242025!$B$3:$B$1315, "&lt;=" &amp; BA$1, DataRegularSeason20242025!$D$3:$D$1315, $A15)+SUMIFS(DataRegularSeason20242025!$AB$3:$AB$1315,DataRegularSeason20242025!$B$3:$B$1315, "&lt;=" &amp; BA$1, DataRegularSeason20242025!$E$3:$E$1315, $A15)</f>
        <v>25</v>
      </c>
      <c r="BB15">
        <f>SUMIFS(DataRegularSeason20242025!$AA$3:$AA$1315,DataRegularSeason20242025!$B$3:$B$1315, "&lt;=" &amp; BB$1, DataRegularSeason20242025!$D$3:$D$1315, $A15)+SUMIFS(DataRegularSeason20242025!$AB$3:$AB$1315,DataRegularSeason20242025!$B$3:$B$1315, "&lt;=" &amp; BB$1, DataRegularSeason20242025!$E$3:$E$1315, $A15)</f>
        <v>25</v>
      </c>
      <c r="BC15">
        <f>SUMIFS(DataRegularSeason20242025!$AA$3:$AA$1315,DataRegularSeason20242025!$B$3:$B$1315, "&lt;=" &amp; BC$1, DataRegularSeason20242025!$D$3:$D$1315, $A15)+SUMIFS(DataRegularSeason20242025!$AB$3:$AB$1315,DataRegularSeason20242025!$B$3:$B$1315, "&lt;=" &amp; BC$1, DataRegularSeason20242025!$E$3:$E$1315, $A15)</f>
        <v>25</v>
      </c>
      <c r="BD15">
        <f>SUMIFS(DataRegularSeason20242025!$AA$3:$AA$1315,DataRegularSeason20242025!$B$3:$B$1315, "&lt;=" &amp; BD$1, DataRegularSeason20242025!$D$3:$D$1315, $A15)+SUMIFS(DataRegularSeason20242025!$AB$3:$AB$1315,DataRegularSeason20242025!$B$3:$B$1315, "&lt;=" &amp; BD$1, DataRegularSeason20242025!$E$3:$E$1315, $A15)</f>
        <v>25</v>
      </c>
      <c r="BE15">
        <f>SUMIFS(DataRegularSeason20242025!$AA$3:$AA$1315,DataRegularSeason20242025!$B$3:$B$1315, "&lt;=" &amp; BE$1, DataRegularSeason20242025!$D$3:$D$1315, $A15)+SUMIFS(DataRegularSeason20242025!$AB$3:$AB$1315,DataRegularSeason20242025!$B$3:$B$1315, "&lt;=" &amp; BE$1, DataRegularSeason20242025!$E$3:$E$1315, $A15)</f>
        <v>25</v>
      </c>
      <c r="BF15">
        <f>SUMIFS(DataRegularSeason20242025!$AA$3:$AA$1315,DataRegularSeason20242025!$B$3:$B$1315, "&lt;=" &amp; BF$1, DataRegularSeason20242025!$D$3:$D$1315, $A15)+SUMIFS(DataRegularSeason20242025!$AB$3:$AB$1315,DataRegularSeason20242025!$B$3:$B$1315, "&lt;=" &amp; BF$1, DataRegularSeason20242025!$E$3:$E$1315, $A15)</f>
        <v>25</v>
      </c>
      <c r="BG15">
        <f>SUMIFS(DataRegularSeason20242025!$AA$3:$AA$1315,DataRegularSeason20242025!$B$3:$B$1315, "&lt;=" &amp; BG$1, DataRegularSeason20242025!$D$3:$D$1315, $A15)+SUMIFS(DataRegularSeason20242025!$AB$3:$AB$1315,DataRegularSeason20242025!$B$3:$B$1315, "&lt;=" &amp; BG$1, DataRegularSeason20242025!$E$3:$E$1315, $A15)</f>
        <v>25</v>
      </c>
      <c r="BH15">
        <f>SUMIFS(DataRegularSeason20242025!$AA$3:$AA$1315,DataRegularSeason20242025!$B$3:$B$1315, "&lt;=" &amp; BH$1, DataRegularSeason20242025!$D$3:$D$1315, $A15)+SUMIFS(DataRegularSeason20242025!$AB$3:$AB$1315,DataRegularSeason20242025!$B$3:$B$1315, "&lt;=" &amp; BH$1, DataRegularSeason20242025!$E$3:$E$1315, $A15)</f>
        <v>25</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29</v>
      </c>
      <c r="BQ15">
        <f>SUMIFS(DataRegularSeason20242025!$AA$3:$AA$1315,DataRegularSeason20242025!$B$3:$B$1315, "&lt;=" &amp; BQ$1, DataRegularSeason20242025!$D$3:$D$1315, $A15)+SUMIFS(DataRegularSeason20242025!$AB$3:$AB$1315,DataRegularSeason20242025!$B$3:$B$1315, "&lt;=" &amp; BQ$1, DataRegularSeason20242025!$E$3:$E$1315, $A15)</f>
        <v>29</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31</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33</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33</v>
      </c>
      <c r="CM15">
        <f>SUMIFS(DataRegularSeason20242025!$AA$3:$AA$1315,DataRegularSeason20242025!$B$3:$B$1315, "&lt;=" &amp; CM$1, DataRegularSeason20242025!$D$3:$D$1315, $A15)+SUMIFS(DataRegularSeason20242025!$AB$3:$AB$1315,DataRegularSeason20242025!$B$3:$B$1315, "&lt;=" &amp; CM$1, DataRegularSeason20242025!$E$3:$E$1315, $A15)</f>
        <v>33</v>
      </c>
      <c r="CN15">
        <f>SUMIFS(DataRegularSeason20242025!$AA$3:$AA$1315,DataRegularSeason20242025!$B$3:$B$1315, "&lt;=" &amp; CN$1, DataRegularSeason20242025!$D$3:$D$1315, $A15)+SUMIFS(DataRegularSeason20242025!$AB$3:$AB$1315,DataRegularSeason20242025!$B$3:$B$1315, "&lt;=" &amp; CN$1, DataRegularSeason20242025!$E$3:$E$1315, $A15)</f>
        <v>33</v>
      </c>
      <c r="CO15">
        <f>SUMIFS(DataRegularSeason20242025!$AA$3:$AA$1315,DataRegularSeason20242025!$B$3:$B$1315, "&lt;=" &amp; CO$1, DataRegularSeason20242025!$D$3:$D$1315, $A15)+SUMIFS(DataRegularSeason20242025!$AB$3:$AB$1315,DataRegularSeason20242025!$B$3:$B$1315, "&lt;=" &amp; CO$1, DataRegularSeason20242025!$E$3:$E$1315, $A15)</f>
        <v>33</v>
      </c>
      <c r="CP15">
        <f>SUMIFS(DataRegularSeason20242025!$AA$3:$AA$1315,DataRegularSeason20242025!$B$3:$B$1315, "&lt;=" &amp; CP$1, DataRegularSeason20242025!$D$3:$D$1315, $A15)+SUMIFS(DataRegularSeason20242025!$AB$3:$AB$1315,DataRegularSeason20242025!$B$3:$B$1315, "&lt;=" &amp; CP$1, DataRegularSeason20242025!$E$3:$E$1315, $A15)</f>
        <v>33</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38</v>
      </c>
      <c r="CW15">
        <f>SUMIFS(DataRegularSeason20242025!$AA$3:$AA$1315,DataRegularSeason20242025!$B$3:$B$1315, "&lt;=" &amp; CW$1, DataRegularSeason20242025!$D$3:$D$1315, $A15)+SUMIFS(DataRegularSeason20242025!$AB$3:$AB$1315,DataRegularSeason20242025!$B$3:$B$1315, "&lt;=" &amp; CW$1, DataRegularSeason20242025!$E$3:$E$1315, $A15)</f>
        <v>38</v>
      </c>
      <c r="CX15">
        <f>SUMIFS(DataRegularSeason20242025!$AA$3:$AA$1315,DataRegularSeason20242025!$B$3:$B$1315, "&lt;=" &amp; CX$1, DataRegularSeason20242025!$D$3:$D$1315, $A15)+SUMIFS(DataRegularSeason20242025!$AB$3:$AB$1315,DataRegularSeason20242025!$B$3:$B$1315, "&lt;=" &amp; CX$1, DataRegularSeason20242025!$E$3:$E$1315, $A15)</f>
        <v>40</v>
      </c>
      <c r="CY15">
        <f>SUMIFS(DataRegularSeason20242025!$AA$3:$AA$1315,DataRegularSeason20242025!$B$3:$B$1315, "&lt;=" &amp; CY$1, DataRegularSeason20242025!$D$3:$D$1315, $A15)+SUMIFS(DataRegularSeason20242025!$AB$3:$AB$1315,DataRegularSeason20242025!$B$3:$B$1315, "&lt;=" &amp; CY$1, DataRegularSeason20242025!$E$3:$E$1315, $A15)</f>
        <v>40</v>
      </c>
      <c r="CZ15">
        <f>SUMIFS(DataRegularSeason20242025!$AA$3:$AA$1315,DataRegularSeason20242025!$B$3:$B$1315, "&lt;=" &amp; CZ$1, DataRegularSeason20242025!$D$3:$D$1315, $A15)+SUMIFS(DataRegularSeason20242025!$AB$3:$AB$1315,DataRegularSeason20242025!$B$3:$B$1315, "&lt;=" &amp; CZ$1, DataRegularSeason20242025!$E$3:$E$1315, $A15)</f>
        <v>42</v>
      </c>
      <c r="DA15">
        <f>SUMIFS(DataRegularSeason20242025!$AA$3:$AA$1315,DataRegularSeason20242025!$B$3:$B$1315, "&lt;=" &amp; DA$1, DataRegularSeason20242025!$D$3:$D$1315, $A15)+SUMIFS(DataRegularSeason20242025!$AB$3:$AB$1315,DataRegularSeason20242025!$B$3:$B$1315, "&lt;=" &amp; DA$1, DataRegularSeason20242025!$E$3:$E$1315, $A15)</f>
        <v>42</v>
      </c>
      <c r="DB15">
        <f>SUMIFS(DataRegularSeason20242025!$AA$3:$AA$1315,DataRegularSeason20242025!$B$3:$B$1315, "&lt;=" &amp; DB$1, DataRegularSeason20242025!$D$3:$D$1315, $A15)+SUMIFS(DataRegularSeason20242025!$AB$3:$AB$1315,DataRegularSeason20242025!$B$3:$B$1315, "&lt;=" &amp; DB$1, DataRegularSeason20242025!$E$3:$E$1315, $A15)</f>
        <v>42</v>
      </c>
      <c r="DC15">
        <f>SUMIFS(DataRegularSeason20242025!$AA$3:$AA$1315,DataRegularSeason20242025!$B$3:$B$1315, "&lt;=" &amp; DC$1, DataRegularSeason20242025!$D$3:$D$1315, $A15)+SUMIFS(DataRegularSeason20242025!$AB$3:$AB$1315,DataRegularSeason20242025!$B$3:$B$1315, "&lt;=" &amp; DC$1, DataRegularSeason20242025!$E$3:$E$1315, $A15)</f>
        <v>43</v>
      </c>
      <c r="DD15">
        <f>SUMIFS(DataRegularSeason20242025!$AA$3:$AA$1315,DataRegularSeason20242025!$B$3:$B$1315, "&lt;=" &amp; DD$1, DataRegularSeason20242025!$D$3:$D$1315, $A15)+SUMIFS(DataRegularSeason20242025!$AB$3:$AB$1315,DataRegularSeason20242025!$B$3:$B$1315, "&lt;=" &amp; DD$1, DataRegularSeason20242025!$E$3:$E$1315, $A15)</f>
        <v>43</v>
      </c>
      <c r="DE15">
        <f>SUMIFS(DataRegularSeason20242025!$AA$3:$AA$1315,DataRegularSeason20242025!$B$3:$B$1315, "&lt;=" &amp; DE$1, DataRegularSeason20242025!$D$3:$D$1315, $A15)+SUMIFS(DataRegularSeason20242025!$AB$3:$AB$1315,DataRegularSeason20242025!$B$3:$B$1315, "&lt;=" &amp; DE$1, DataRegularSeason20242025!$E$3:$E$1315, $A15)</f>
        <v>45</v>
      </c>
      <c r="DF15">
        <f>SUMIFS(DataRegularSeason20242025!$AA$3:$AA$1315,DataRegularSeason20242025!$B$3:$B$1315, "&lt;=" &amp; DF$1, DataRegularSeason20242025!$D$3:$D$1315, $A15)+SUMIFS(DataRegularSeason20242025!$AB$3:$AB$1315,DataRegularSeason20242025!$B$3:$B$1315, "&lt;=" &amp; DF$1, DataRegularSeason20242025!$E$3:$E$1315, $A15)</f>
        <v>45</v>
      </c>
      <c r="DG15">
        <f>SUMIFS(DataRegularSeason20242025!$AA$3:$AA$1315,DataRegularSeason20242025!$B$3:$B$1315, "&lt;=" &amp; DG$1, DataRegularSeason20242025!$D$3:$D$1315, $A15)+SUMIFS(DataRegularSeason20242025!$AB$3:$AB$1315,DataRegularSeason20242025!$B$3:$B$1315, "&lt;=" &amp; DG$1, DataRegularSeason20242025!$E$3:$E$1315, $A15)</f>
        <v>47</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52</v>
      </c>
      <c r="DM15">
        <f>SUMIFS(DataRegularSeason20242025!$AA$3:$AA$1315,DataRegularSeason20242025!$B$3:$B$1315, "&lt;=" &amp; DM$1, DataRegularSeason20242025!$D$3:$D$1315, $A15)+SUMIFS(DataRegularSeason20242025!$AB$3:$AB$1315,DataRegularSeason20242025!$B$3:$B$1315, "&lt;=" &amp; DM$1, DataRegularSeason20242025!$E$3:$E$1315, $A15)</f>
        <v>52</v>
      </c>
      <c r="DN15">
        <f>SUMIFS(DataRegularSeason20242025!$AA$3:$AA$1315,DataRegularSeason20242025!$B$3:$B$1315, "&lt;=" &amp; DN$1, DataRegularSeason20242025!$D$3:$D$1315, $A15)+SUMIFS(DataRegularSeason20242025!$AB$3:$AB$1315,DataRegularSeason20242025!$B$3:$B$1315, "&lt;=" &amp; DN$1, DataRegularSeason20242025!$E$3:$E$1315, $A15)</f>
        <v>52</v>
      </c>
      <c r="DO15">
        <f>SUMIFS(DataRegularSeason20242025!$AA$3:$AA$1315,DataRegularSeason20242025!$B$3:$B$1315, "&lt;=" &amp; DO$1, DataRegularSeason20242025!$D$3:$D$1315, $A15)+SUMIFS(DataRegularSeason20242025!$AB$3:$AB$1315,DataRegularSeason20242025!$B$3:$B$1315, "&lt;=" &amp; DO$1, DataRegularSeason20242025!$E$3:$E$1315, $A15)</f>
        <v>52</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54</v>
      </c>
      <c r="DW15">
        <f>SUMIFS(DataRegularSeason20242025!$AA$3:$AA$1315,DataRegularSeason20242025!$B$3:$B$1315, "&lt;=" &amp; DW$1, DataRegularSeason20242025!$D$3:$D$1315, $A15)+SUMIFS(DataRegularSeason20242025!$AB$3:$AB$1315,DataRegularSeason20242025!$B$3:$B$1315, "&lt;=" &amp; DW$1, DataRegularSeason20242025!$E$3:$E$1315, $A15)</f>
        <v>54</v>
      </c>
      <c r="DX15">
        <f>SUMIFS(DataRegularSeason20242025!$AA$3:$AA$1315,DataRegularSeason20242025!$B$3:$B$1315, "&lt;=" &amp; DX$1, DataRegularSeason20242025!$D$3:$D$1315, $A15)+SUMIFS(DataRegularSeason20242025!$AB$3:$AB$1315,DataRegularSeason20242025!$B$3:$B$1315, "&lt;=" &amp; DX$1, DataRegularSeason20242025!$E$3:$E$1315, $A15)</f>
        <v>54</v>
      </c>
      <c r="DY15">
        <f>SUMIFS(DataRegularSeason20242025!$AA$3:$AA$1315,DataRegularSeason20242025!$B$3:$B$1315, "&lt;=" &amp; DY$1, DataRegularSeason20242025!$D$3:$D$1315, $A15)+SUMIFS(DataRegularSeason20242025!$AB$3:$AB$1315,DataRegularSeason20242025!$B$3:$B$1315, "&lt;=" &amp; DY$1, DataRegularSeason20242025!$E$3:$E$1315, $A15)</f>
        <v>54</v>
      </c>
      <c r="DZ15">
        <f>SUMIFS(DataRegularSeason20242025!$AA$3:$AA$1315,DataRegularSeason20242025!$B$3:$B$1315, "&lt;=" &amp; DZ$1, DataRegularSeason20242025!$D$3:$D$1315, $A15)+SUMIFS(DataRegularSeason20242025!$AB$3:$AB$1315,DataRegularSeason20242025!$B$3:$B$1315, "&lt;=" &amp; DZ$1, DataRegularSeason20242025!$E$3:$E$1315, $A15)</f>
        <v>54</v>
      </c>
      <c r="EA15">
        <f>SUMIFS(DataRegularSeason20242025!$AA$3:$AA$1315,DataRegularSeason20242025!$B$3:$B$1315, "&lt;=" &amp; EA$1, DataRegularSeason20242025!$D$3:$D$1315, $A15)+SUMIFS(DataRegularSeason20242025!$AB$3:$AB$1315,DataRegularSeason20242025!$B$3:$B$1315, "&lt;=" &amp; EA$1, DataRegularSeason20242025!$E$3:$E$1315, $A15)</f>
        <v>54</v>
      </c>
      <c r="EB15">
        <f>SUMIFS(DataRegularSeason20242025!$AA$3:$AA$1315,DataRegularSeason20242025!$B$3:$B$1315, "&lt;=" &amp; EB$1, DataRegularSeason20242025!$D$3:$D$1315, $A15)+SUMIFS(DataRegularSeason20242025!$AB$3:$AB$1315,DataRegularSeason20242025!$B$3:$B$1315, "&lt;=" &amp; EB$1, DataRegularSeason20242025!$E$3:$E$1315, $A15)</f>
        <v>54</v>
      </c>
      <c r="EC15">
        <f>SUMIFS(DataRegularSeason20242025!$AA$3:$AA$1315,DataRegularSeason20242025!$B$3:$B$1315, "&lt;=" &amp; EC$1, DataRegularSeason20242025!$D$3:$D$1315, $A15)+SUMIFS(DataRegularSeason20242025!$AB$3:$AB$1315,DataRegularSeason20242025!$B$3:$B$1315, "&lt;=" &amp; EC$1, DataRegularSeason20242025!$E$3:$E$1315, $A15)</f>
        <v>54</v>
      </c>
      <c r="ED15">
        <f>SUMIFS(DataRegularSeason20242025!$AA$3:$AA$1315,DataRegularSeason20242025!$B$3:$B$1315, "&lt;=" &amp; ED$1, DataRegularSeason20242025!$D$3:$D$1315, $A15)+SUMIFS(DataRegularSeason20242025!$AB$3:$AB$1315,DataRegularSeason20242025!$B$3:$B$1315, "&lt;=" &amp; ED$1, DataRegularSeason20242025!$E$3:$E$1315, $A15)</f>
        <v>54</v>
      </c>
      <c r="EE15">
        <f>SUMIFS(DataRegularSeason20242025!$AA$3:$AA$1315,DataRegularSeason20242025!$B$3:$B$1315, "&lt;=" &amp; EE$1, DataRegularSeason20242025!$D$3:$D$1315, $A15)+SUMIFS(DataRegularSeason20242025!$AB$3:$AB$1315,DataRegularSeason20242025!$B$3:$B$1315, "&lt;=" &amp; EE$1, DataRegularSeason20242025!$E$3:$E$1315, $A15)</f>
        <v>54</v>
      </c>
      <c r="EF15">
        <f>SUMIFS(DataRegularSeason20242025!$AA$3:$AA$1315,DataRegularSeason20242025!$B$3:$B$1315, "&lt;=" &amp; EF$1, DataRegularSeason20242025!$D$3:$D$1315, $A15)+SUMIFS(DataRegularSeason20242025!$AB$3:$AB$1315,DataRegularSeason20242025!$B$3:$B$1315, "&lt;=" &amp; EF$1, DataRegularSeason20242025!$E$3:$E$1315, $A15)</f>
        <v>54</v>
      </c>
      <c r="EG15">
        <f>SUMIFS(DataRegularSeason20242025!$AA$3:$AA$1315,DataRegularSeason20242025!$B$3:$B$1315, "&lt;=" &amp; EG$1, DataRegularSeason20242025!$D$3:$D$1315, $A15)+SUMIFS(DataRegularSeason20242025!$AB$3:$AB$1315,DataRegularSeason20242025!$B$3:$B$1315, "&lt;=" &amp; EG$1, DataRegularSeason20242025!$E$3:$E$1315, $A15)</f>
        <v>54</v>
      </c>
      <c r="EH15">
        <f>SUMIFS(DataRegularSeason20242025!$AA$3:$AA$1315,DataRegularSeason20242025!$B$3:$B$1315, "&lt;=" &amp; EH$1, DataRegularSeason20242025!$D$3:$D$1315, $A15)+SUMIFS(DataRegularSeason20242025!$AB$3:$AB$1315,DataRegularSeason20242025!$B$3:$B$1315, "&lt;=" &amp; EH$1, DataRegularSeason20242025!$E$3:$E$1315, $A15)</f>
        <v>54</v>
      </c>
      <c r="EI15">
        <f>SUMIFS(DataRegularSeason20242025!$AA$3:$AA$1315,DataRegularSeason20242025!$B$3:$B$1315, "&lt;=" &amp; EI$1, DataRegularSeason20242025!$D$3:$D$1315, $A15)+SUMIFS(DataRegularSeason20242025!$AB$3:$AB$1315,DataRegularSeason20242025!$B$3:$B$1315, "&lt;=" &amp; EI$1, DataRegularSeason20242025!$E$3:$E$1315, $A15)</f>
        <v>54</v>
      </c>
      <c r="EJ15">
        <f>SUMIFS(DataRegularSeason20242025!$AA$3:$AA$1315,DataRegularSeason20242025!$B$3:$B$1315, "&lt;=" &amp; EJ$1, DataRegularSeason20242025!$D$3:$D$1315, $A15)+SUMIFS(DataRegularSeason20242025!$AB$3:$AB$1315,DataRegularSeason20242025!$B$3:$B$1315, "&lt;=" &amp; EJ$1, DataRegularSeason20242025!$E$3:$E$1315, $A15)</f>
        <v>54</v>
      </c>
      <c r="EK15">
        <f>SUMIFS(DataRegularSeason20242025!$AA$3:$AA$1315,DataRegularSeason20242025!$B$3:$B$1315, "&lt;=" &amp; EK$1, DataRegularSeason20242025!$D$3:$D$1315, $A15)+SUMIFS(DataRegularSeason20242025!$AB$3:$AB$1315,DataRegularSeason20242025!$B$3:$B$1315, "&lt;=" &amp; EK$1, DataRegularSeason20242025!$E$3:$E$1315, $A15)</f>
        <v>54</v>
      </c>
      <c r="EL15">
        <f>SUMIFS(DataRegularSeason20242025!$AA$3:$AA$1315,DataRegularSeason20242025!$B$3:$B$1315, "&lt;=" &amp; EL$1, DataRegularSeason20242025!$D$3:$D$1315, $A15)+SUMIFS(DataRegularSeason20242025!$AB$3:$AB$1315,DataRegularSeason20242025!$B$3:$B$1315, "&lt;=" &amp; EL$1, DataRegularSeason20242025!$E$3:$E$1315, $A15)</f>
        <v>54</v>
      </c>
      <c r="EM15">
        <f>SUMIFS(DataRegularSeason20242025!$AA$3:$AA$1315,DataRegularSeason20242025!$B$3:$B$1315, "&lt;=" &amp; EM$1, DataRegularSeason20242025!$D$3:$D$1315, $A15)+SUMIFS(DataRegularSeason20242025!$AB$3:$AB$1315,DataRegularSeason20242025!$B$3:$B$1315, "&lt;=" &amp; EM$1, DataRegularSeason20242025!$E$3:$E$1315, $A15)</f>
        <v>54</v>
      </c>
      <c r="EN15">
        <f>SUMIFS(DataRegularSeason20242025!$AA$3:$AA$1315,DataRegularSeason20242025!$B$3:$B$1315, "&lt;=" &amp; EN$1, DataRegularSeason20242025!$D$3:$D$1315, $A15)+SUMIFS(DataRegularSeason20242025!$AB$3:$AB$1315,DataRegularSeason20242025!$B$3:$B$1315, "&lt;=" &amp; EN$1, DataRegularSeason20242025!$E$3:$E$1315, $A15)</f>
        <v>54</v>
      </c>
      <c r="EO15">
        <f>SUMIFS(DataRegularSeason20242025!$AA$3:$AA$1315,DataRegularSeason20242025!$B$3:$B$1315, "&lt;=" &amp; EO$1, DataRegularSeason20242025!$D$3:$D$1315, $A15)+SUMIFS(DataRegularSeason20242025!$AB$3:$AB$1315,DataRegularSeason20242025!$B$3:$B$1315, "&lt;=" &amp; EO$1, DataRegularSeason20242025!$E$3:$E$1315, $A15)</f>
        <v>54</v>
      </c>
      <c r="EP15">
        <f>SUMIFS(DataRegularSeason20242025!$AA$3:$AA$1315,DataRegularSeason20242025!$B$3:$B$1315, "&lt;=" &amp; EP$1, DataRegularSeason20242025!$D$3:$D$1315, $A15)+SUMIFS(DataRegularSeason20242025!$AB$3:$AB$1315,DataRegularSeason20242025!$B$3:$B$1315, "&lt;=" &amp; EP$1, DataRegularSeason20242025!$E$3:$E$1315, $A15)</f>
        <v>54</v>
      </c>
      <c r="EQ15">
        <f>SUMIFS(DataRegularSeason20242025!$AA$3:$AA$1315,DataRegularSeason20242025!$B$3:$B$1315, "&lt;=" &amp; EQ$1, DataRegularSeason20242025!$D$3:$D$1315, $A15)+SUMIFS(DataRegularSeason20242025!$AB$3:$AB$1315,DataRegularSeason20242025!$B$3:$B$1315, "&lt;=" &amp; EQ$1, DataRegularSeason20242025!$E$3:$E$1315, $A15)</f>
        <v>54</v>
      </c>
      <c r="ER15">
        <f>SUMIFS(DataRegularSeason20242025!$AA$3:$AA$1315,DataRegularSeason20242025!$B$3:$B$1315, "&lt;=" &amp; ER$1, DataRegularSeason20242025!$D$3:$D$1315, $A15)+SUMIFS(DataRegularSeason20242025!$AB$3:$AB$1315,DataRegularSeason20242025!$B$3:$B$1315, "&lt;=" &amp; ER$1, DataRegularSeason20242025!$E$3:$E$1315, $A15)</f>
        <v>54</v>
      </c>
      <c r="ES15">
        <f>SUMIFS(DataRegularSeason20242025!$AA$3:$AA$1315,DataRegularSeason20242025!$B$3:$B$1315, "&lt;=" &amp; ES$1, DataRegularSeason20242025!$D$3:$D$1315, $A15)+SUMIFS(DataRegularSeason20242025!$AB$3:$AB$1315,DataRegularSeason20242025!$B$3:$B$1315, "&lt;=" &amp; ES$1, DataRegularSeason20242025!$E$3:$E$1315, $A15)</f>
        <v>54</v>
      </c>
      <c r="ET15">
        <f>SUMIFS(DataRegularSeason20242025!$AA$3:$AA$1315,DataRegularSeason20242025!$B$3:$B$1315, "&lt;=" &amp; ET$1, DataRegularSeason20242025!$D$3:$D$1315, $A15)+SUMIFS(DataRegularSeason20242025!$AB$3:$AB$1315,DataRegularSeason20242025!$B$3:$B$1315, "&lt;=" &amp; ET$1, DataRegularSeason20242025!$E$3:$E$1315, $A15)</f>
        <v>54</v>
      </c>
      <c r="EU15">
        <f>SUMIFS(DataRegularSeason20242025!$AA$3:$AA$1315,DataRegularSeason20242025!$B$3:$B$1315, "&lt;=" &amp; EU$1, DataRegularSeason20242025!$D$3:$D$1315, $A15)+SUMIFS(DataRegularSeason20242025!$AB$3:$AB$1315,DataRegularSeason20242025!$B$3:$B$1315, "&lt;=" &amp; EU$1, DataRegularSeason20242025!$E$3:$E$1315, $A15)</f>
        <v>54</v>
      </c>
      <c r="EV15">
        <f>SUMIFS(DataRegularSeason20242025!$AA$3:$AA$1315,DataRegularSeason20242025!$B$3:$B$1315, "&lt;=" &amp; EV$1, DataRegularSeason20242025!$D$3:$D$1315, $A15)+SUMIFS(DataRegularSeason20242025!$AB$3:$AB$1315,DataRegularSeason20242025!$B$3:$B$1315, "&lt;=" &amp; EV$1, DataRegularSeason20242025!$E$3:$E$1315, $A15)</f>
        <v>54</v>
      </c>
      <c r="EW15">
        <f>SUMIFS(DataRegularSeason20242025!$AA$3:$AA$1315,DataRegularSeason20242025!$B$3:$B$1315, "&lt;=" &amp; EW$1, DataRegularSeason20242025!$D$3:$D$1315, $A15)+SUMIFS(DataRegularSeason20242025!$AB$3:$AB$1315,DataRegularSeason20242025!$B$3:$B$1315, "&lt;=" &amp; EW$1, DataRegularSeason20242025!$E$3:$E$1315, $A15)</f>
        <v>54</v>
      </c>
      <c r="EX15">
        <f>SUMIFS(DataRegularSeason20242025!$AA$3:$AA$1315,DataRegularSeason20242025!$B$3:$B$1315, "&lt;=" &amp; EX$1, DataRegularSeason20242025!$D$3:$D$1315, $A15)+SUMIFS(DataRegularSeason20242025!$AB$3:$AB$1315,DataRegularSeason20242025!$B$3:$B$1315, "&lt;=" &amp; EX$1, DataRegularSeason20242025!$E$3:$E$1315, $A15)</f>
        <v>54</v>
      </c>
      <c r="EY15">
        <f>SUMIFS(DataRegularSeason20242025!$AA$3:$AA$1315,DataRegularSeason20242025!$B$3:$B$1315, "&lt;=" &amp; EY$1, DataRegularSeason20242025!$D$3:$D$1315, $A15)+SUMIFS(DataRegularSeason20242025!$AB$3:$AB$1315,DataRegularSeason20242025!$B$3:$B$1315, "&lt;=" &amp; EY$1, DataRegularSeason20242025!$E$3:$E$1315, $A15)</f>
        <v>54</v>
      </c>
      <c r="EZ15">
        <f>SUMIFS(DataRegularSeason20242025!$AA$3:$AA$1315,DataRegularSeason20242025!$B$3:$B$1315, "&lt;=" &amp; EZ$1, DataRegularSeason20242025!$D$3:$D$1315, $A15)+SUMIFS(DataRegularSeason20242025!$AB$3:$AB$1315,DataRegularSeason20242025!$B$3:$B$1315, "&lt;=" &amp; EZ$1, DataRegularSeason20242025!$E$3:$E$1315, $A15)</f>
        <v>54</v>
      </c>
      <c r="FA15">
        <f>SUMIFS(DataRegularSeason20242025!$AA$3:$AA$1315,DataRegularSeason20242025!$B$3:$B$1315, "&lt;=" &amp; FA$1, DataRegularSeason20242025!$D$3:$D$1315, $A15)+SUMIFS(DataRegularSeason20242025!$AB$3:$AB$1315,DataRegularSeason20242025!$B$3:$B$1315, "&lt;=" &amp; FA$1, DataRegularSeason20242025!$E$3:$E$1315, $A15)</f>
        <v>54</v>
      </c>
      <c r="FB15">
        <f>SUMIFS(DataRegularSeason20242025!$AA$3:$AA$1315,DataRegularSeason20242025!$B$3:$B$1315, "&lt;=" &amp; FB$1, DataRegularSeason20242025!$D$3:$D$1315, $A15)+SUMIFS(DataRegularSeason20242025!$AB$3:$AB$1315,DataRegularSeason20242025!$B$3:$B$1315, "&lt;=" &amp; FB$1, DataRegularSeason20242025!$E$3:$E$1315, $A15)</f>
        <v>54</v>
      </c>
      <c r="FC15">
        <f>SUMIFS(DataRegularSeason20242025!$AA$3:$AA$1315,DataRegularSeason20242025!$B$3:$B$1315, "&lt;=" &amp; FC$1, DataRegularSeason20242025!$D$3:$D$1315, $A15)+SUMIFS(DataRegularSeason20242025!$AB$3:$AB$1315,DataRegularSeason20242025!$B$3:$B$1315, "&lt;=" &amp; FC$1, DataRegularSeason20242025!$E$3:$E$1315, $A15)</f>
        <v>54</v>
      </c>
      <c r="FD15">
        <f>SUMIFS(DataRegularSeason20242025!$AA$3:$AA$1315,DataRegularSeason20242025!$B$3:$B$1315, "&lt;=" &amp; FD$1, DataRegularSeason20242025!$D$3:$D$1315, $A15)+SUMIFS(DataRegularSeason20242025!$AB$3:$AB$1315,DataRegularSeason20242025!$B$3:$B$1315, "&lt;=" &amp; FD$1, DataRegularSeason20242025!$E$3:$E$1315, $A15)</f>
        <v>54</v>
      </c>
      <c r="FE15">
        <f>SUMIFS(DataRegularSeason20242025!$AA$3:$AA$1315,DataRegularSeason20242025!$B$3:$B$1315, "&lt;=" &amp; FE$1, DataRegularSeason20242025!$D$3:$D$1315, $A15)+SUMIFS(DataRegularSeason20242025!$AB$3:$AB$1315,DataRegularSeason20242025!$B$3:$B$1315, "&lt;=" &amp; FE$1, DataRegularSeason20242025!$E$3:$E$1315, $A15)</f>
        <v>54</v>
      </c>
      <c r="FF15">
        <f>SUMIFS(DataRegularSeason20242025!$AA$3:$AA$1315,DataRegularSeason20242025!$B$3:$B$1315, "&lt;=" &amp; FF$1, DataRegularSeason20242025!$D$3:$D$1315, $A15)+SUMIFS(DataRegularSeason20242025!$AB$3:$AB$1315,DataRegularSeason20242025!$B$3:$B$1315, "&lt;=" &amp; FF$1, DataRegularSeason20242025!$E$3:$E$1315, $A15)</f>
        <v>54</v>
      </c>
      <c r="FG15">
        <f>SUMIFS(DataRegularSeason20242025!$AA$3:$AA$1315,DataRegularSeason20242025!$B$3:$B$1315, "&lt;=" &amp; FG$1, DataRegularSeason20242025!$D$3:$D$1315, $A15)+SUMIFS(DataRegularSeason20242025!$AB$3:$AB$1315,DataRegularSeason20242025!$B$3:$B$1315, "&lt;=" &amp; FG$1, DataRegularSeason20242025!$E$3:$E$1315, $A15)</f>
        <v>54</v>
      </c>
      <c r="FH15">
        <f>SUMIFS(DataRegularSeason20242025!$AA$3:$AA$1315,DataRegularSeason20242025!$B$3:$B$1315, "&lt;=" &amp; FH$1, DataRegularSeason20242025!$D$3:$D$1315, $A15)+SUMIFS(DataRegularSeason20242025!$AB$3:$AB$1315,DataRegularSeason20242025!$B$3:$B$1315, "&lt;=" &amp; FH$1, DataRegularSeason20242025!$E$3:$E$1315, $A15)</f>
        <v>54</v>
      </c>
      <c r="FI15">
        <f>SUMIFS(DataRegularSeason20242025!$AA$3:$AA$1315,DataRegularSeason20242025!$B$3:$B$1315, "&lt;=" &amp; FI$1, DataRegularSeason20242025!$D$3:$D$1315, $A15)+SUMIFS(DataRegularSeason20242025!$AB$3:$AB$1315,DataRegularSeason20242025!$B$3:$B$1315, "&lt;=" &amp; FI$1, DataRegularSeason20242025!$E$3:$E$1315, $A15)</f>
        <v>54</v>
      </c>
      <c r="FJ15">
        <f>SUMIFS(DataRegularSeason20242025!$AA$3:$AA$1315,DataRegularSeason20242025!$B$3:$B$1315, "&lt;=" &amp; FJ$1, DataRegularSeason20242025!$D$3:$D$1315, $A15)+SUMIFS(DataRegularSeason20242025!$AB$3:$AB$1315,DataRegularSeason20242025!$B$3:$B$1315, "&lt;=" &amp; FJ$1, DataRegularSeason20242025!$E$3:$E$1315, $A15)</f>
        <v>54</v>
      </c>
      <c r="FK15">
        <f>SUMIFS(DataRegularSeason20242025!$AA$3:$AA$1315,DataRegularSeason20242025!$B$3:$B$1315, "&lt;=" &amp; FK$1, DataRegularSeason20242025!$D$3:$D$1315, $A15)+SUMIFS(DataRegularSeason20242025!$AB$3:$AB$1315,DataRegularSeason20242025!$B$3:$B$1315, "&lt;=" &amp; FK$1, DataRegularSeason20242025!$E$3:$E$1315, $A15)</f>
        <v>54</v>
      </c>
      <c r="FL15">
        <f>SUMIFS(DataRegularSeason20242025!$AA$3:$AA$1315,DataRegularSeason20242025!$B$3:$B$1315, "&lt;=" &amp; FL$1, DataRegularSeason20242025!$D$3:$D$1315, $A15)+SUMIFS(DataRegularSeason20242025!$AB$3:$AB$1315,DataRegularSeason20242025!$B$3:$B$1315, "&lt;=" &amp; FL$1, DataRegularSeason20242025!$E$3:$E$1315, $A15)</f>
        <v>54</v>
      </c>
      <c r="FM15">
        <f>SUMIFS(DataRegularSeason20242025!$AA$3:$AA$1315,DataRegularSeason20242025!$B$3:$B$1315, "&lt;=" &amp; FM$1, DataRegularSeason20242025!$D$3:$D$1315, $A15)+SUMIFS(DataRegularSeason20242025!$AB$3:$AB$1315,DataRegularSeason20242025!$B$3:$B$1315, "&lt;=" &amp; FM$1, DataRegularSeason20242025!$E$3:$E$1315, $A15)</f>
        <v>54</v>
      </c>
      <c r="FN15">
        <f>SUMIFS(DataRegularSeason20242025!$AA$3:$AA$1315,DataRegularSeason20242025!$B$3:$B$1315, "&lt;=" &amp; FN$1, DataRegularSeason20242025!$D$3:$D$1315, $A15)+SUMIFS(DataRegularSeason20242025!$AB$3:$AB$1315,DataRegularSeason20242025!$B$3:$B$1315, "&lt;=" &amp; FN$1, DataRegularSeason20242025!$E$3:$E$1315, $A15)</f>
        <v>54</v>
      </c>
      <c r="FO15">
        <f>SUMIFS(DataRegularSeason20242025!$AA$3:$AA$1315,DataRegularSeason20242025!$B$3:$B$1315, "&lt;=" &amp; FO$1, DataRegularSeason20242025!$D$3:$D$1315, $A15)+SUMIFS(DataRegularSeason20242025!$AB$3:$AB$1315,DataRegularSeason20242025!$B$3:$B$1315, "&lt;=" &amp; FO$1, DataRegularSeason20242025!$E$3:$E$1315, $A15)</f>
        <v>54</v>
      </c>
      <c r="FP15">
        <f>SUMIFS(DataRegularSeason20242025!$AA$3:$AA$1315,DataRegularSeason20242025!$B$3:$B$1315, "&lt;=" &amp; FP$1, DataRegularSeason20242025!$D$3:$D$1315, $A15)+SUMIFS(DataRegularSeason20242025!$AB$3:$AB$1315,DataRegularSeason20242025!$B$3:$B$1315, "&lt;=" &amp; FP$1, DataRegularSeason20242025!$E$3:$E$1315, $A15)</f>
        <v>54</v>
      </c>
      <c r="FQ15">
        <f>SUMIFS(DataRegularSeason20242025!$AA$3:$AA$1315,DataRegularSeason20242025!$B$3:$B$1315, "&lt;=" &amp; FQ$1, DataRegularSeason20242025!$D$3:$D$1315, $A15)+SUMIFS(DataRegularSeason20242025!$AB$3:$AB$1315,DataRegularSeason20242025!$B$3:$B$1315, "&lt;=" &amp; FQ$1, DataRegularSeason20242025!$E$3:$E$1315, $A15)</f>
        <v>54</v>
      </c>
      <c r="FR15">
        <f>SUMIFS(DataRegularSeason20242025!$AA$3:$AA$1315,DataRegularSeason20242025!$B$3:$B$1315, "&lt;=" &amp; FR$1, DataRegularSeason20242025!$D$3:$D$1315, $A15)+SUMIFS(DataRegularSeason20242025!$AB$3:$AB$1315,DataRegularSeason20242025!$B$3:$B$1315, "&lt;=" &amp; FR$1, DataRegularSeason20242025!$E$3:$E$1315, $A15)</f>
        <v>54</v>
      </c>
      <c r="FS15">
        <f>SUMIFS(DataRegularSeason20242025!$AA$3:$AA$1315,DataRegularSeason20242025!$B$3:$B$1315, "&lt;=" &amp; FS$1, DataRegularSeason20242025!$D$3:$D$1315, $A15)+SUMIFS(DataRegularSeason20242025!$AB$3:$AB$1315,DataRegularSeason20242025!$B$3:$B$1315, "&lt;=" &amp; FS$1, DataRegularSeason20242025!$E$3:$E$1315, $A15)</f>
        <v>54</v>
      </c>
      <c r="FT15">
        <f>SUMIFS(DataRegularSeason20242025!$AA$3:$AA$1315,DataRegularSeason20242025!$B$3:$B$1315, "&lt;=" &amp; FT$1, DataRegularSeason20242025!$D$3:$D$1315, $A15)+SUMIFS(DataRegularSeason20242025!$AB$3:$AB$1315,DataRegularSeason20242025!$B$3:$B$1315, "&lt;=" &amp; FT$1, DataRegularSeason20242025!$E$3:$E$1315, $A15)</f>
        <v>54</v>
      </c>
      <c r="FU15">
        <f>SUMIFS(DataRegularSeason20242025!$AA$3:$AA$1315,DataRegularSeason20242025!$B$3:$B$1315, "&lt;=" &amp; FU$1, DataRegularSeason20242025!$D$3:$D$1315, $A15)+SUMIFS(DataRegularSeason20242025!$AB$3:$AB$1315,DataRegularSeason20242025!$B$3:$B$1315, "&lt;=" &amp; FU$1, DataRegularSeason20242025!$E$3:$E$1315, $A15)</f>
        <v>54</v>
      </c>
      <c r="FV15">
        <f>SUMIFS(DataRegularSeason20242025!$AA$3:$AA$1315,DataRegularSeason20242025!$B$3:$B$1315, "&lt;=" &amp; FV$1, DataRegularSeason20242025!$D$3:$D$1315, $A15)+SUMIFS(DataRegularSeason20242025!$AB$3:$AB$1315,DataRegularSeason20242025!$B$3:$B$1315, "&lt;=" &amp; FV$1, DataRegularSeason20242025!$E$3:$E$1315, $A15)</f>
        <v>54</v>
      </c>
      <c r="FW15">
        <f>SUMIFS(DataRegularSeason20242025!$AA$3:$AA$1315,DataRegularSeason20242025!$B$3:$B$1315, "&lt;=" &amp; FW$1, DataRegularSeason20242025!$D$3:$D$1315, $A15)+SUMIFS(DataRegularSeason20242025!$AB$3:$AB$1315,DataRegularSeason20242025!$B$3:$B$1315, "&lt;=" &amp; FW$1, DataRegularSeason20242025!$E$3:$E$1315, $A15)</f>
        <v>54</v>
      </c>
      <c r="FX15">
        <f>SUMIFS(DataRegularSeason20242025!$AA$3:$AA$1315,DataRegularSeason20242025!$B$3:$B$1315, "&lt;=" &amp; FX$1, DataRegularSeason20242025!$D$3:$D$1315, $A15)+SUMIFS(DataRegularSeason20242025!$AB$3:$AB$1315,DataRegularSeason20242025!$B$3:$B$1315, "&lt;=" &amp; FX$1, DataRegularSeason20242025!$E$3:$E$1315, $A15)</f>
        <v>54</v>
      </c>
      <c r="FY15">
        <f>SUMIFS(DataRegularSeason20242025!$AA$3:$AA$1315,DataRegularSeason20242025!$B$3:$B$1315, "&lt;=" &amp; FY$1, DataRegularSeason20242025!$D$3:$D$1315, $A15)+SUMIFS(DataRegularSeason20242025!$AB$3:$AB$1315,DataRegularSeason20242025!$B$3:$B$1315, "&lt;=" &amp; FY$1, DataRegularSeason20242025!$E$3:$E$1315, $A15)</f>
        <v>54</v>
      </c>
      <c r="FZ15">
        <f>SUMIFS(DataRegularSeason20242025!$AA$3:$AA$1315,DataRegularSeason20242025!$B$3:$B$1315, "&lt;=" &amp; FZ$1, DataRegularSeason20242025!$D$3:$D$1315, $A15)+SUMIFS(DataRegularSeason20242025!$AB$3:$AB$1315,DataRegularSeason20242025!$B$3:$B$1315, "&lt;=" &amp; FZ$1, DataRegularSeason20242025!$E$3:$E$1315, $A15)</f>
        <v>54</v>
      </c>
      <c r="GA15">
        <f>SUMIFS(DataRegularSeason20242025!$AA$3:$AA$1315,DataRegularSeason20242025!$B$3:$B$1315, "&lt;=" &amp; GA$1, DataRegularSeason20242025!$D$3:$D$1315, $A15)+SUMIFS(DataRegularSeason20242025!$AB$3:$AB$1315,DataRegularSeason20242025!$B$3:$B$1315, "&lt;=" &amp; GA$1, DataRegularSeason20242025!$E$3:$E$1315, $A15)</f>
        <v>54</v>
      </c>
      <c r="GB15">
        <f>SUMIFS(DataRegularSeason20242025!$AA$3:$AA$1315,DataRegularSeason20242025!$B$3:$B$1315, "&lt;=" &amp; GB$1, DataRegularSeason20242025!$D$3:$D$1315, $A15)+SUMIFS(DataRegularSeason20242025!$AB$3:$AB$1315,DataRegularSeason20242025!$B$3:$B$1315, "&lt;=" &amp; GB$1, DataRegularSeason20242025!$E$3:$E$1315, $A15)</f>
        <v>54</v>
      </c>
      <c r="GC15">
        <f>SUMIFS(DataRegularSeason20242025!$AA$3:$AA$1315,DataRegularSeason20242025!$B$3:$B$1315, "&lt;=" &amp; GC$1, DataRegularSeason20242025!$D$3:$D$1315, $A15)+SUMIFS(DataRegularSeason20242025!$AB$3:$AB$1315,DataRegularSeason20242025!$B$3:$B$1315, "&lt;=" &amp; GC$1, DataRegularSeason20242025!$E$3:$E$1315, $A15)</f>
        <v>54</v>
      </c>
      <c r="GD15">
        <f>SUMIFS(DataRegularSeason20242025!$AA$3:$AA$1315,DataRegularSeason20242025!$B$3:$B$1315, "&lt;=" &amp; GD$1, DataRegularSeason20242025!$D$3:$D$1315, $A15)+SUMIFS(DataRegularSeason20242025!$AB$3:$AB$1315,DataRegularSeason20242025!$B$3:$B$1315, "&lt;=" &amp; GD$1, DataRegularSeason20242025!$E$3:$E$1315, $A15)</f>
        <v>54</v>
      </c>
      <c r="GE15">
        <f>SUMIFS(DataRegularSeason20242025!$AA$3:$AA$1315,DataRegularSeason20242025!$B$3:$B$1315, "&lt;=" &amp; GE$1, DataRegularSeason20242025!$D$3:$D$1315, $A15)+SUMIFS(DataRegularSeason20242025!$AB$3:$AB$1315,DataRegularSeason20242025!$B$3:$B$1315, "&lt;=" &amp; GE$1, DataRegularSeason20242025!$E$3:$E$1315, $A15)</f>
        <v>54</v>
      </c>
      <c r="GF15">
        <f>SUMIFS(DataRegularSeason20242025!$AA$3:$AA$1315,DataRegularSeason20242025!$B$3:$B$1315, "&lt;=" &amp; GF$1, DataRegularSeason20242025!$D$3:$D$1315, $A15)+SUMIFS(DataRegularSeason20242025!$AB$3:$AB$1315,DataRegularSeason20242025!$B$3:$B$1315, "&lt;=" &amp; GF$1, DataRegularSeason20242025!$E$3:$E$1315, $A15)</f>
        <v>54</v>
      </c>
      <c r="GG15">
        <f>SUMIFS(DataRegularSeason20242025!$AA$3:$AA$1315,DataRegularSeason20242025!$B$3:$B$1315, "&lt;=" &amp; GG$1, DataRegularSeason20242025!$D$3:$D$1315, $A15)+SUMIFS(DataRegularSeason20242025!$AB$3:$AB$1315,DataRegularSeason20242025!$B$3:$B$1315, "&lt;=" &amp; GG$1, DataRegularSeason20242025!$E$3:$E$1315, $A15)</f>
        <v>54</v>
      </c>
      <c r="GH15">
        <f>SUMIFS(DataRegularSeason20242025!$AA$3:$AA$1315,DataRegularSeason20242025!$B$3:$B$1315, "&lt;=" &amp; GH$1, DataRegularSeason20242025!$D$3:$D$1315, $A15)+SUMIFS(DataRegularSeason20242025!$AB$3:$AB$1315,DataRegularSeason20242025!$B$3:$B$1315, "&lt;=" &amp; GH$1, DataRegularSeason20242025!$E$3:$E$1315, $A15)</f>
        <v>54</v>
      </c>
      <c r="GI15">
        <f>SUMIFS(DataRegularSeason20242025!$AA$3:$AA$1315,DataRegularSeason20242025!$B$3:$B$1315, "&lt;=" &amp; GI$1, DataRegularSeason20242025!$D$3:$D$1315, $A15)+SUMIFS(DataRegularSeason20242025!$AB$3:$AB$1315,DataRegularSeason20242025!$B$3:$B$1315, "&lt;=" &amp; GI$1, DataRegularSeason20242025!$E$3:$E$1315, $A15)</f>
        <v>54</v>
      </c>
      <c r="GJ15">
        <f>SUMIFS(DataRegularSeason20242025!$AA$3:$AA$1315,DataRegularSeason20242025!$B$3:$B$1315, "&lt;=" &amp; GJ$1, DataRegularSeason20242025!$D$3:$D$1315, $A15)+SUMIFS(DataRegularSeason20242025!$AB$3:$AB$1315,DataRegularSeason20242025!$B$3:$B$1315, "&lt;=" &amp; GJ$1, DataRegularSeason20242025!$E$3:$E$1315, $A15)</f>
        <v>54</v>
      </c>
      <c r="GK15">
        <f>SUMIFS(DataRegularSeason20242025!$AA$3:$AA$1315,DataRegularSeason20242025!$B$3:$B$1315, "&lt;=" &amp; GK$1, DataRegularSeason20242025!$D$3:$D$1315, $A15)+SUMIFS(DataRegularSeason20242025!$AB$3:$AB$1315,DataRegularSeason20242025!$B$3:$B$1315, "&lt;=" &amp; GK$1, DataRegularSeason20242025!$E$3:$E$1315, $A15)</f>
        <v>54</v>
      </c>
      <c r="GL15">
        <f>SUMIFS(DataRegularSeason20242025!$AA$3:$AA$1315,DataRegularSeason20242025!$B$3:$B$1315, "&lt;=" &amp; GL$1, DataRegularSeason20242025!$D$3:$D$1315, $A15)+SUMIFS(DataRegularSeason20242025!$AB$3:$AB$1315,DataRegularSeason20242025!$B$3:$B$1315, "&lt;=" &amp; GL$1, DataRegularSeason20242025!$E$3:$E$1315, $A15)</f>
        <v>54</v>
      </c>
      <c r="GM15">
        <f>SUMIFS(DataRegularSeason20242025!$AA$3:$AA$1315,DataRegularSeason20242025!$B$3:$B$1315, "&lt;=" &amp; GM$1, DataRegularSeason20242025!$D$3:$D$1315, $A15)+SUMIFS(DataRegularSeason20242025!$AB$3:$AB$1315,DataRegularSeason20242025!$B$3:$B$1315, "&lt;=" &amp; GM$1, DataRegularSeason20242025!$E$3:$E$1315, $A15)</f>
        <v>54</v>
      </c>
      <c r="GN15">
        <f>SUMIFS(DataRegularSeason20242025!$AA$3:$AA$1315,DataRegularSeason20242025!$B$3:$B$1315, "&lt;=" &amp; GN$1, DataRegularSeason20242025!$D$3:$D$1315, $A15)+SUMIFS(DataRegularSeason20242025!$AB$3:$AB$1315,DataRegularSeason20242025!$B$3:$B$1315, "&lt;=" &amp; GN$1, DataRegularSeason20242025!$E$3:$E$1315, $A15)</f>
        <v>54</v>
      </c>
      <c r="GO15">
        <f>SUMIFS(DataRegularSeason20242025!$AA$3:$AA$1315,DataRegularSeason20242025!$B$3:$B$1315, "&lt;=" &amp; GO$1, DataRegularSeason20242025!$D$3:$D$1315, $A15)+SUMIFS(DataRegularSeason20242025!$AB$3:$AB$1315,DataRegularSeason20242025!$B$3:$B$1315, "&lt;=" &amp; GO$1, DataRegularSeason20242025!$E$3:$E$1315, $A15)</f>
        <v>54</v>
      </c>
      <c r="GP15">
        <f>SUMIFS(DataRegularSeason20242025!$AA$3:$AA$1315,DataRegularSeason20242025!$B$3:$B$1315, "&lt;=" &amp; GP$1, DataRegularSeason20242025!$D$3:$D$1315, $A15)+SUMIFS(DataRegularSeason20242025!$AB$3:$AB$1315,DataRegularSeason20242025!$B$3:$B$1315, "&lt;=" &amp; GP$1, DataRegularSeason20242025!$E$3:$E$1315, $A15)</f>
        <v>54</v>
      </c>
      <c r="GQ15">
        <f>SUMIFS(DataRegularSeason20242025!$AA$3:$AA$1315,DataRegularSeason20242025!$B$3:$B$1315, "&lt;=" &amp; GQ$1, DataRegularSeason20242025!$D$3:$D$1315, $A15)+SUMIFS(DataRegularSeason20242025!$AB$3:$AB$1315,DataRegularSeason20242025!$B$3:$B$1315, "&lt;=" &amp; GQ$1, DataRegularSeason20242025!$E$3:$E$1315, $A15)</f>
        <v>54</v>
      </c>
      <c r="GR15">
        <f>SUMIFS(DataRegularSeason20242025!$AA$3:$AA$1315,DataRegularSeason20242025!$B$3:$B$1315, "&lt;=" &amp; GR$1, DataRegularSeason20242025!$D$3:$D$1315, $A15)+SUMIFS(DataRegularSeason20242025!$AB$3:$AB$1315,DataRegularSeason20242025!$B$3:$B$1315, "&lt;=" &amp; GR$1, DataRegularSeason20242025!$E$3:$E$1315, $A15)</f>
        <v>54</v>
      </c>
      <c r="GS15">
        <f>SUMIFS(DataRegularSeason20242025!$AA$3:$AA$1315,DataRegularSeason20242025!$B$3:$B$1315, "&lt;=" &amp; GS$1, DataRegularSeason20242025!$D$3:$D$1315, $A15)+SUMIFS(DataRegularSeason20242025!$AB$3:$AB$1315,DataRegularSeason20242025!$B$3:$B$1315, "&lt;=" &amp; GS$1, DataRegularSeason20242025!$E$3:$E$1315, $A15)</f>
        <v>54</v>
      </c>
      <c r="GT15">
        <f>SUMIFS(DataRegularSeason20242025!$AA$3:$AA$1315,DataRegularSeason20242025!$B$3:$B$1315, "&lt;=" &amp; GT$1, DataRegularSeason20242025!$D$3:$D$1315, $A15)+SUMIFS(DataRegularSeason20242025!$AB$3:$AB$1315,DataRegularSeason20242025!$B$3:$B$1315, "&lt;=" &amp; GT$1, DataRegularSeason20242025!$E$3:$E$1315, $A15)</f>
        <v>54</v>
      </c>
      <c r="GU15">
        <f>SUMIFS(DataRegularSeason20242025!$AA$3:$AA$1315,DataRegularSeason20242025!$B$3:$B$1315, "&lt;=" &amp; GU$1, DataRegularSeason20242025!$D$3:$D$1315, $A15)+SUMIFS(DataRegularSeason20242025!$AB$3:$AB$1315,DataRegularSeason20242025!$B$3:$B$1315, "&lt;=" &amp; GU$1, DataRegularSeason20242025!$E$3:$E$1315, $A15)</f>
        <v>54</v>
      </c>
    </row>
    <row r="16" spans="1:275" x14ac:dyDescent="0.25">
      <c r="A16" t="s">
        <v>21</v>
      </c>
      <c r="B16" t="s">
        <v>98</v>
      </c>
      <c r="C16"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2</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4</v>
      </c>
      <c r="P16">
        <f>SUMIFS(DataRegularSeason20242025!$AA$3:$AA$1315,DataRegularSeason20242025!$B$3:$B$1315, "&lt;=" &amp; P$1, DataRegularSeason20242025!$D$3:$D$1315, $A16)+SUMIFS(DataRegularSeason20242025!$AB$3:$AB$1315,DataRegularSeason20242025!$B$3:$B$1315, "&lt;=" &amp; P$1, DataRegularSeason20242025!$E$3:$E$1315, $A16)</f>
        <v>4</v>
      </c>
      <c r="Q16">
        <f>SUMIFS(DataRegularSeason20242025!$AA$3:$AA$1315,DataRegularSeason20242025!$B$3:$B$1315, "&lt;=" &amp; Q$1, DataRegularSeason20242025!$D$3:$D$1315, $A16)+SUMIFS(DataRegularSeason20242025!$AB$3:$AB$1315,DataRegularSeason20242025!$B$3:$B$1315, "&lt;=" &amp; Q$1, DataRegularSeason20242025!$E$3:$E$1315, $A16)</f>
        <v>6</v>
      </c>
      <c r="R16">
        <f>SUMIFS(DataRegularSeason20242025!$AA$3:$AA$1315,DataRegularSeason20242025!$B$3:$B$1315, "&lt;=" &amp; R$1, DataRegularSeason20242025!$D$3:$D$1315, $A16)+SUMIFS(DataRegularSeason20242025!$AB$3:$AB$1315,DataRegularSeason20242025!$B$3:$B$1315, "&lt;=" &amp; R$1, DataRegularSeason20242025!$E$3:$E$1315, $A16)</f>
        <v>6</v>
      </c>
      <c r="S16">
        <f>SUMIFS(DataRegularSeason20242025!$AA$3:$AA$1315,DataRegularSeason20242025!$B$3:$B$1315, "&lt;=" &amp; S$1, DataRegularSeason20242025!$D$3:$D$1315, $A16)+SUMIFS(DataRegularSeason20242025!$AB$3:$AB$1315,DataRegularSeason20242025!$B$3:$B$1315, "&lt;=" &amp; S$1, DataRegularSeason20242025!$E$3:$E$1315, $A16)</f>
        <v>6</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7</v>
      </c>
      <c r="X16">
        <f>SUMIFS(DataRegularSeason20242025!$AA$3:$AA$1315,DataRegularSeason20242025!$B$3:$B$1315, "&lt;=" &amp; X$1, DataRegularSeason20242025!$D$3:$D$1315, $A16)+SUMIFS(DataRegularSeason20242025!$AB$3:$AB$1315,DataRegularSeason20242025!$B$3:$B$1315, "&lt;=" &amp; X$1, DataRegularSeason20242025!$E$3:$E$1315, $A16)</f>
        <v>7</v>
      </c>
      <c r="Y16">
        <f>SUMIFS(DataRegularSeason20242025!$AA$3:$AA$1315,DataRegularSeason20242025!$B$3:$B$1315, "&lt;=" &amp; Y$1, DataRegularSeason20242025!$D$3:$D$1315, $A16)+SUMIFS(DataRegularSeason20242025!$AB$3:$AB$1315,DataRegularSeason20242025!$B$3:$B$1315, "&lt;=" &amp; Y$1, DataRegularSeason20242025!$E$3:$E$1315, $A16)</f>
        <v>7</v>
      </c>
      <c r="Z16">
        <f>SUMIFS(DataRegularSeason20242025!$AA$3:$AA$1315,DataRegularSeason20242025!$B$3:$B$1315, "&lt;=" &amp; Z$1, DataRegularSeason20242025!$D$3:$D$1315, $A16)+SUMIFS(DataRegularSeason20242025!$AB$3:$AB$1315,DataRegularSeason20242025!$B$3:$B$1315, "&lt;=" &amp; Z$1, DataRegularSeason20242025!$E$3:$E$1315, $A16)</f>
        <v>7</v>
      </c>
      <c r="AA16">
        <f>SUMIFS(DataRegularSeason20242025!$AA$3:$AA$1315,DataRegularSeason20242025!$B$3:$B$1315, "&lt;=" &amp; AA$1, DataRegularSeason20242025!$D$3:$D$1315, $A16)+SUMIFS(DataRegularSeason20242025!$AB$3:$AB$1315,DataRegularSeason20242025!$B$3:$B$1315, "&lt;=" &amp; AA$1, DataRegularSeason20242025!$E$3:$E$1315, $A16)</f>
        <v>7</v>
      </c>
      <c r="AB16">
        <f>SUMIFS(DataRegularSeason20242025!$AA$3:$AA$1315,DataRegularSeason20242025!$B$3:$B$1315, "&lt;=" &amp; AB$1, DataRegularSeason20242025!$D$3:$D$1315, $A16)+SUMIFS(DataRegularSeason20242025!$AB$3:$AB$1315,DataRegularSeason20242025!$B$3:$B$1315, "&lt;=" &amp; AB$1, DataRegularSeason20242025!$E$3:$E$1315, $A16)</f>
        <v>7</v>
      </c>
      <c r="AC16">
        <f>SUMIFS(DataRegularSeason20242025!$AA$3:$AA$1315,DataRegularSeason20242025!$B$3:$B$1315, "&lt;=" &amp; AC$1, DataRegularSeason20242025!$D$3:$D$1315, $A16)+SUMIFS(DataRegularSeason20242025!$AB$3:$AB$1315,DataRegularSeason20242025!$B$3:$B$1315, "&lt;=" &amp; AC$1, DataRegularSeason20242025!$E$3:$E$1315, $A16)</f>
        <v>7</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11</v>
      </c>
      <c r="AI16">
        <f>SUMIFS(DataRegularSeason20242025!$AA$3:$AA$1315,DataRegularSeason20242025!$B$3:$B$1315, "&lt;=" &amp; AI$1, DataRegularSeason20242025!$D$3:$D$1315, $A16)+SUMIFS(DataRegularSeason20242025!$AB$3:$AB$1315,DataRegularSeason20242025!$B$3:$B$1315, "&lt;=" &amp; AI$1, DataRegularSeason20242025!$E$3:$E$1315, $A16)</f>
        <v>11</v>
      </c>
      <c r="AJ16">
        <f>SUMIFS(DataRegularSeason20242025!$AA$3:$AA$1315,DataRegularSeason20242025!$B$3:$B$1315, "&lt;=" &amp; AJ$1, DataRegularSeason20242025!$D$3:$D$1315, $A16)+SUMIFS(DataRegularSeason20242025!$AB$3:$AB$1315,DataRegularSeason20242025!$B$3:$B$1315, "&lt;=" &amp; AJ$1, DataRegularSeason20242025!$E$3:$E$1315, $A16)</f>
        <v>11</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12</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14</v>
      </c>
      <c r="AP16">
        <f>SUMIFS(DataRegularSeason20242025!$AA$3:$AA$1315,DataRegularSeason20242025!$B$3:$B$1315, "&lt;=" &amp; AP$1, DataRegularSeason20242025!$D$3:$D$1315, $A16)+SUMIFS(DataRegularSeason20242025!$AB$3:$AB$1315,DataRegularSeason20242025!$B$3:$B$1315, "&lt;=" &amp; AP$1, DataRegularSeason20242025!$E$3:$E$1315, $A16)</f>
        <v>14</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15</v>
      </c>
      <c r="AT16">
        <f>SUMIFS(DataRegularSeason20242025!$AA$3:$AA$1315,DataRegularSeason20242025!$B$3:$B$1315, "&lt;=" &amp; AT$1, DataRegularSeason20242025!$D$3:$D$1315, $A16)+SUMIFS(DataRegularSeason20242025!$AB$3:$AB$1315,DataRegularSeason20242025!$B$3:$B$1315, "&lt;=" &amp; AT$1, DataRegularSeason20242025!$E$3:$E$1315, $A16)</f>
        <v>15</v>
      </c>
      <c r="AU16">
        <f>SUMIFS(DataRegularSeason20242025!$AA$3:$AA$1315,DataRegularSeason20242025!$B$3:$B$1315, "&lt;=" &amp; AU$1, DataRegularSeason20242025!$D$3:$D$1315, $A16)+SUMIFS(DataRegularSeason20242025!$AB$3:$AB$1315,DataRegularSeason20242025!$B$3:$B$1315, "&lt;=" &amp; AU$1, DataRegularSeason20242025!$E$3:$E$1315, $A16)</f>
        <v>15</v>
      </c>
      <c r="AV16">
        <f>SUMIFS(DataRegularSeason20242025!$AA$3:$AA$1315,DataRegularSeason20242025!$B$3:$B$1315, "&lt;=" &amp; AV$1, DataRegularSeason20242025!$D$3:$D$1315, $A16)+SUMIFS(DataRegularSeason20242025!$AB$3:$AB$1315,DataRegularSeason20242025!$B$3:$B$1315, "&lt;=" &amp; AV$1, DataRegularSeason20242025!$E$3:$E$1315, $A16)</f>
        <v>17</v>
      </c>
      <c r="AW16">
        <f>SUMIFS(DataRegularSeason20242025!$AA$3:$AA$1315,DataRegularSeason20242025!$B$3:$B$1315, "&lt;=" &amp; AW$1, DataRegularSeason20242025!$D$3:$D$1315, $A16)+SUMIFS(DataRegularSeason20242025!$AB$3:$AB$1315,DataRegularSeason20242025!$B$3:$B$1315, "&lt;=" &amp; AW$1, DataRegularSeason20242025!$E$3:$E$1315, $A16)</f>
        <v>17</v>
      </c>
      <c r="AX16">
        <f>SUMIFS(DataRegularSeason20242025!$AA$3:$AA$1315,DataRegularSeason20242025!$B$3:$B$1315, "&lt;=" &amp; AX$1, DataRegularSeason20242025!$D$3:$D$1315, $A16)+SUMIFS(DataRegularSeason20242025!$AB$3:$AB$1315,DataRegularSeason20242025!$B$3:$B$1315, "&lt;=" &amp; AX$1, DataRegularSeason20242025!$E$3:$E$1315, $A16)</f>
        <v>17</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18</v>
      </c>
      <c r="BD16">
        <f>SUMIFS(DataRegularSeason20242025!$AA$3:$AA$1315,DataRegularSeason20242025!$B$3:$B$1315, "&lt;=" &amp; BD$1, DataRegularSeason20242025!$D$3:$D$1315, $A16)+SUMIFS(DataRegularSeason20242025!$AB$3:$AB$1315,DataRegularSeason20242025!$B$3:$B$1315, "&lt;=" &amp; BD$1, DataRegularSeason20242025!$E$3:$E$1315, $A16)</f>
        <v>18</v>
      </c>
      <c r="BE16">
        <f>SUMIFS(DataRegularSeason20242025!$AA$3:$AA$1315,DataRegularSeason20242025!$B$3:$B$1315, "&lt;=" &amp; BE$1, DataRegularSeason20242025!$D$3:$D$1315, $A16)+SUMIFS(DataRegularSeason20242025!$AB$3:$AB$1315,DataRegularSeason20242025!$B$3:$B$1315, "&lt;=" &amp; BE$1, DataRegularSeason20242025!$E$3:$E$1315, $A16)</f>
        <v>18</v>
      </c>
      <c r="BF16">
        <f>SUMIFS(DataRegularSeason20242025!$AA$3:$AA$1315,DataRegularSeason20242025!$B$3:$B$1315, "&lt;=" &amp; BF$1, DataRegularSeason20242025!$D$3:$D$1315, $A16)+SUMIFS(DataRegularSeason20242025!$AB$3:$AB$1315,DataRegularSeason20242025!$B$3:$B$1315, "&lt;=" &amp; BF$1, DataRegularSeason20242025!$E$3:$E$1315, $A16)</f>
        <v>18</v>
      </c>
      <c r="BG16">
        <f>SUMIFS(DataRegularSeason20242025!$AA$3:$AA$1315,DataRegularSeason20242025!$B$3:$B$1315, "&lt;=" &amp; BG$1, DataRegularSeason20242025!$D$3:$D$1315, $A16)+SUMIFS(DataRegularSeason20242025!$AB$3:$AB$1315,DataRegularSeason20242025!$B$3:$B$1315, "&lt;=" &amp; BG$1, DataRegularSeason20242025!$E$3:$E$1315, $A16)</f>
        <v>20</v>
      </c>
      <c r="BH16">
        <f>SUMIFS(DataRegularSeason20242025!$AA$3:$AA$1315,DataRegularSeason20242025!$B$3:$B$1315, "&lt;=" &amp; BH$1, DataRegularSeason20242025!$D$3:$D$1315, $A16)+SUMIFS(DataRegularSeason20242025!$AB$3:$AB$1315,DataRegularSeason20242025!$B$3:$B$1315, "&lt;=" &amp; BH$1, DataRegularSeason20242025!$E$3:$E$1315, $A16)</f>
        <v>20</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26</v>
      </c>
      <c r="BN16">
        <f>SUMIFS(DataRegularSeason20242025!$AA$3:$AA$1315,DataRegularSeason20242025!$B$3:$B$1315, "&lt;=" &amp; BN$1, DataRegularSeason20242025!$D$3:$D$1315, $A16)+SUMIFS(DataRegularSeason20242025!$AB$3:$AB$1315,DataRegularSeason20242025!$B$3:$B$1315, "&lt;=" &amp; BN$1, DataRegularSeason20242025!$E$3:$E$1315, $A16)</f>
        <v>26</v>
      </c>
      <c r="BO16">
        <f>SUMIFS(DataRegularSeason20242025!$AA$3:$AA$1315,DataRegularSeason20242025!$B$3:$B$1315, "&lt;=" &amp; BO$1, DataRegularSeason20242025!$D$3:$D$1315, $A16)+SUMIFS(DataRegularSeason20242025!$AB$3:$AB$1315,DataRegularSeason20242025!$B$3:$B$1315, "&lt;=" &amp; BO$1, DataRegularSeason20242025!$E$3:$E$1315, $A16)</f>
        <v>26</v>
      </c>
      <c r="BP16">
        <f>SUMIFS(DataRegularSeason20242025!$AA$3:$AA$1315,DataRegularSeason20242025!$B$3:$B$1315, "&lt;=" &amp; BP$1, DataRegularSeason20242025!$D$3:$D$1315, $A16)+SUMIFS(DataRegularSeason20242025!$AB$3:$AB$1315,DataRegularSeason20242025!$B$3:$B$1315, "&lt;=" &amp; BP$1, DataRegularSeason20242025!$E$3:$E$1315, $A16)</f>
        <v>26</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28</v>
      </c>
      <c r="BU16">
        <f>SUMIFS(DataRegularSeason20242025!$AA$3:$AA$1315,DataRegularSeason20242025!$B$3:$B$1315, "&lt;=" &amp; BU$1, DataRegularSeason20242025!$D$3:$D$1315, $A16)+SUMIFS(DataRegularSeason20242025!$AB$3:$AB$1315,DataRegularSeason20242025!$B$3:$B$1315, "&lt;=" &amp; BU$1, DataRegularSeason20242025!$E$3:$E$1315, $A16)</f>
        <v>28</v>
      </c>
      <c r="BV16">
        <f>SUMIFS(DataRegularSeason20242025!$AA$3:$AA$1315,DataRegularSeason20242025!$B$3:$B$1315, "&lt;=" &amp; BV$1, DataRegularSeason20242025!$D$3:$D$1315, $A16)+SUMIFS(DataRegularSeason20242025!$AB$3:$AB$1315,DataRegularSeason20242025!$B$3:$B$1315, "&lt;=" &amp; BV$1, DataRegularSeason20242025!$E$3:$E$1315, $A16)</f>
        <v>30</v>
      </c>
      <c r="BW16">
        <f>SUMIFS(DataRegularSeason20242025!$AA$3:$AA$1315,DataRegularSeason20242025!$B$3:$B$1315, "&lt;=" &amp; BW$1, DataRegularSeason20242025!$D$3:$D$1315, $A16)+SUMIFS(DataRegularSeason20242025!$AB$3:$AB$1315,DataRegularSeason20242025!$B$3:$B$1315, "&lt;=" &amp; BW$1, DataRegularSeason20242025!$E$3:$E$1315, $A16)</f>
        <v>30</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33</v>
      </c>
      <c r="CB16">
        <f>SUMIFS(DataRegularSeason20242025!$AA$3:$AA$1315,DataRegularSeason20242025!$B$3:$B$1315, "&lt;=" &amp; CB$1, DataRegularSeason20242025!$D$3:$D$1315, $A16)+SUMIFS(DataRegularSeason20242025!$AB$3:$AB$1315,DataRegularSeason20242025!$B$3:$B$1315, "&lt;=" &amp; CB$1, DataRegularSeason20242025!$E$3:$E$1315, $A16)</f>
        <v>33</v>
      </c>
      <c r="CC16">
        <f>SUMIFS(DataRegularSeason20242025!$AA$3:$AA$1315,DataRegularSeason20242025!$B$3:$B$1315, "&lt;=" &amp; CC$1, DataRegularSeason20242025!$D$3:$D$1315, $A16)+SUMIFS(DataRegularSeason20242025!$AB$3:$AB$1315,DataRegularSeason20242025!$B$3:$B$1315, "&lt;=" &amp; CC$1, DataRegularSeason20242025!$E$3:$E$1315, $A16)</f>
        <v>35</v>
      </c>
      <c r="CD16">
        <f>SUMIFS(DataRegularSeason20242025!$AA$3:$AA$1315,DataRegularSeason20242025!$B$3:$B$1315, "&lt;=" &amp; CD$1, DataRegularSeason20242025!$D$3:$D$1315, $A16)+SUMIFS(DataRegularSeason20242025!$AB$3:$AB$1315,DataRegularSeason20242025!$B$3:$B$1315, "&lt;=" &amp; CD$1, DataRegularSeason20242025!$E$3:$E$1315, $A16)</f>
        <v>35</v>
      </c>
      <c r="CE16">
        <f>SUMIFS(DataRegularSeason20242025!$AA$3:$AA$1315,DataRegularSeason20242025!$B$3:$B$1315, "&lt;=" &amp; CE$1, DataRegularSeason20242025!$D$3:$D$1315, $A16)+SUMIFS(DataRegularSeason20242025!$AB$3:$AB$1315,DataRegularSeason20242025!$B$3:$B$1315, "&lt;=" &amp; CE$1, DataRegularSeason20242025!$E$3:$E$1315, $A16)</f>
        <v>35</v>
      </c>
      <c r="CF16">
        <f>SUMIFS(DataRegularSeason20242025!$AA$3:$AA$1315,DataRegularSeason20242025!$B$3:$B$1315, "&lt;=" &amp; CF$1, DataRegularSeason20242025!$D$3:$D$1315, $A16)+SUMIFS(DataRegularSeason20242025!$AB$3:$AB$1315,DataRegularSeason20242025!$B$3:$B$1315, "&lt;=" &amp; CF$1, DataRegularSeason20242025!$E$3:$E$1315, $A16)</f>
        <v>35</v>
      </c>
      <c r="CG16">
        <f>SUMIFS(DataRegularSeason20242025!$AA$3:$AA$1315,DataRegularSeason20242025!$B$3:$B$1315, "&lt;=" &amp; CG$1, DataRegularSeason20242025!$D$3:$D$1315, $A16)+SUMIFS(DataRegularSeason20242025!$AB$3:$AB$1315,DataRegularSeason20242025!$B$3:$B$1315, "&lt;=" &amp; CG$1, DataRegularSeason20242025!$E$3:$E$1315, $A16)</f>
        <v>37</v>
      </c>
      <c r="CH16">
        <f>SUMIFS(DataRegularSeason20242025!$AA$3:$AA$1315,DataRegularSeason20242025!$B$3:$B$1315, "&lt;=" &amp; CH$1, DataRegularSeason20242025!$D$3:$D$1315, $A16)+SUMIFS(DataRegularSeason20242025!$AB$3:$AB$1315,DataRegularSeason20242025!$B$3:$B$1315, "&lt;=" &amp; CH$1, DataRegularSeason20242025!$E$3:$E$1315, $A16)</f>
        <v>37</v>
      </c>
      <c r="CI16">
        <f>SUMIFS(DataRegularSeason20242025!$AA$3:$AA$1315,DataRegularSeason20242025!$B$3:$B$1315, "&lt;=" &amp; CI$1, DataRegularSeason20242025!$D$3:$D$1315, $A16)+SUMIFS(DataRegularSeason20242025!$AB$3:$AB$1315,DataRegularSeason20242025!$B$3:$B$1315, "&lt;=" &amp; CI$1, DataRegularSeason20242025!$E$3:$E$1315, $A16)</f>
        <v>37</v>
      </c>
      <c r="CJ16">
        <f>SUMIFS(DataRegularSeason20242025!$AA$3:$AA$1315,DataRegularSeason20242025!$B$3:$B$1315, "&lt;=" &amp; CJ$1, DataRegularSeason20242025!$D$3:$D$1315, $A16)+SUMIFS(DataRegularSeason20242025!$AB$3:$AB$1315,DataRegularSeason20242025!$B$3:$B$1315, "&lt;=" &amp; CJ$1, DataRegularSeason20242025!$E$3:$E$1315, $A16)</f>
        <v>37</v>
      </c>
      <c r="CK16">
        <f>SUMIFS(DataRegularSeason20242025!$AA$3:$AA$1315,DataRegularSeason20242025!$B$3:$B$1315, "&lt;=" &amp; CK$1, DataRegularSeason20242025!$D$3:$D$1315, $A16)+SUMIFS(DataRegularSeason20242025!$AB$3:$AB$1315,DataRegularSeason20242025!$B$3:$B$1315, "&lt;=" &amp; CK$1, DataRegularSeason20242025!$E$3:$E$1315, $A16)</f>
        <v>37</v>
      </c>
      <c r="CL16">
        <f>SUMIFS(DataRegularSeason20242025!$AA$3:$AA$1315,DataRegularSeason20242025!$B$3:$B$1315, "&lt;=" &amp; CL$1, DataRegularSeason20242025!$D$3:$D$1315, $A16)+SUMIFS(DataRegularSeason20242025!$AB$3:$AB$1315,DataRegularSeason20242025!$B$3:$B$1315, "&lt;=" &amp; CL$1, DataRegularSeason20242025!$E$3:$E$1315, $A16)</f>
        <v>37</v>
      </c>
      <c r="CM16">
        <f>SUMIFS(DataRegularSeason20242025!$AA$3:$AA$1315,DataRegularSeason20242025!$B$3:$B$1315, "&lt;=" &amp; CM$1, DataRegularSeason20242025!$D$3:$D$1315, $A16)+SUMIFS(DataRegularSeason20242025!$AB$3:$AB$1315,DataRegularSeason20242025!$B$3:$B$1315, "&lt;=" &amp; CM$1, DataRegularSeason20242025!$E$3:$E$1315, $A16)</f>
        <v>39</v>
      </c>
      <c r="CN16">
        <f>SUMIFS(DataRegularSeason20242025!$AA$3:$AA$1315,DataRegularSeason20242025!$B$3:$B$1315, "&lt;=" &amp; CN$1, DataRegularSeason20242025!$D$3:$D$1315, $A16)+SUMIFS(DataRegularSeason20242025!$AB$3:$AB$1315,DataRegularSeason20242025!$B$3:$B$1315, "&lt;=" &amp; CN$1, DataRegularSeason20242025!$E$3:$E$1315, $A16)</f>
        <v>39</v>
      </c>
      <c r="CO16">
        <f>SUMIFS(DataRegularSeason20242025!$AA$3:$AA$1315,DataRegularSeason20242025!$B$3:$B$1315, "&lt;=" &amp; CO$1, DataRegularSeason20242025!$D$3:$D$1315, $A16)+SUMIFS(DataRegularSeason20242025!$AB$3:$AB$1315,DataRegularSeason20242025!$B$3:$B$1315, "&lt;=" &amp; CO$1, DataRegularSeason20242025!$E$3:$E$1315, $A16)</f>
        <v>39</v>
      </c>
      <c r="CP16">
        <f>SUMIFS(DataRegularSeason20242025!$AA$3:$AA$1315,DataRegularSeason20242025!$B$3:$B$1315, "&lt;=" &amp; CP$1, DataRegularSeason20242025!$D$3:$D$1315, $A16)+SUMIFS(DataRegularSeason20242025!$AB$3:$AB$1315,DataRegularSeason20242025!$B$3:$B$1315, "&lt;=" &amp; CP$1, DataRegularSeason20242025!$E$3:$E$1315, $A16)</f>
        <v>39</v>
      </c>
      <c r="CQ16">
        <f>SUMIFS(DataRegularSeason20242025!$AA$3:$AA$1315,DataRegularSeason20242025!$B$3:$B$1315, "&lt;=" &amp; CQ$1, DataRegularSeason20242025!$D$3:$D$1315, $A16)+SUMIFS(DataRegularSeason20242025!$AB$3:$AB$1315,DataRegularSeason20242025!$B$3:$B$1315, "&lt;=" &amp; CQ$1, DataRegularSeason20242025!$E$3:$E$1315, $A16)</f>
        <v>39</v>
      </c>
      <c r="CR16">
        <f>SUMIFS(DataRegularSeason20242025!$AA$3:$AA$1315,DataRegularSeason20242025!$B$3:$B$1315, "&lt;=" &amp; CR$1, DataRegularSeason20242025!$D$3:$D$1315, $A16)+SUMIFS(DataRegularSeason20242025!$AB$3:$AB$1315,DataRegularSeason20242025!$B$3:$B$1315, "&lt;=" &amp; CR$1, DataRegularSeason20242025!$E$3:$E$1315, $A16)</f>
        <v>40</v>
      </c>
      <c r="CS16">
        <f>SUMIFS(DataRegularSeason20242025!$AA$3:$AA$1315,DataRegularSeason20242025!$B$3:$B$1315, "&lt;=" &amp; CS$1, DataRegularSeason20242025!$D$3:$D$1315, $A16)+SUMIFS(DataRegularSeason20242025!$AB$3:$AB$1315,DataRegularSeason20242025!$B$3:$B$1315, "&lt;=" &amp; CS$1, DataRegularSeason20242025!$E$3:$E$1315, $A16)</f>
        <v>40</v>
      </c>
      <c r="CT16">
        <f>SUMIFS(DataRegularSeason20242025!$AA$3:$AA$1315,DataRegularSeason20242025!$B$3:$B$1315, "&lt;=" &amp; CT$1, DataRegularSeason20242025!$D$3:$D$1315, $A16)+SUMIFS(DataRegularSeason20242025!$AB$3:$AB$1315,DataRegularSeason20242025!$B$3:$B$1315, "&lt;=" &amp; CT$1, DataRegularSeason20242025!$E$3:$E$1315, $A16)</f>
        <v>41</v>
      </c>
      <c r="CU16">
        <f>SUMIFS(DataRegularSeason20242025!$AA$3:$AA$1315,DataRegularSeason20242025!$B$3:$B$1315, "&lt;=" &amp; CU$1, DataRegularSeason20242025!$D$3:$D$1315, $A16)+SUMIFS(DataRegularSeason20242025!$AB$3:$AB$1315,DataRegularSeason20242025!$B$3:$B$1315, "&lt;=" &amp; CU$1, DataRegularSeason20242025!$E$3:$E$1315, $A16)</f>
        <v>41</v>
      </c>
      <c r="CV16">
        <f>SUMIFS(DataRegularSeason20242025!$AA$3:$AA$1315,DataRegularSeason20242025!$B$3:$B$1315, "&lt;=" &amp; CV$1, DataRegularSeason20242025!$D$3:$D$1315, $A16)+SUMIFS(DataRegularSeason20242025!$AB$3:$AB$1315,DataRegularSeason20242025!$B$3:$B$1315, "&lt;=" &amp; CV$1, DataRegularSeason20242025!$E$3:$E$1315, $A16)</f>
        <v>42</v>
      </c>
      <c r="CW16">
        <f>SUMIFS(DataRegularSeason20242025!$AA$3:$AA$1315,DataRegularSeason20242025!$B$3:$B$1315, "&lt;=" &amp; CW$1, DataRegularSeason20242025!$D$3:$D$1315, $A16)+SUMIFS(DataRegularSeason20242025!$AB$3:$AB$1315,DataRegularSeason20242025!$B$3:$B$1315, "&lt;=" &amp; CW$1, DataRegularSeason20242025!$E$3:$E$1315, $A16)</f>
        <v>42</v>
      </c>
      <c r="CX16">
        <f>SUMIFS(DataRegularSeason20242025!$AA$3:$AA$1315,DataRegularSeason20242025!$B$3:$B$1315, "&lt;=" &amp; CX$1, DataRegularSeason20242025!$D$3:$D$1315, $A16)+SUMIFS(DataRegularSeason20242025!$AB$3:$AB$1315,DataRegularSeason20242025!$B$3:$B$1315, "&lt;=" &amp; CX$1, DataRegularSeason20242025!$E$3:$E$1315, $A16)</f>
        <v>44</v>
      </c>
      <c r="CY16">
        <f>SUMIFS(DataRegularSeason20242025!$AA$3:$AA$1315,DataRegularSeason20242025!$B$3:$B$1315, "&lt;=" &amp; CY$1, DataRegularSeason20242025!$D$3:$D$1315, $A16)+SUMIFS(DataRegularSeason20242025!$AB$3:$AB$1315,DataRegularSeason20242025!$B$3:$B$1315, "&lt;=" &amp; CY$1, DataRegularSeason20242025!$E$3:$E$1315, $A16)</f>
        <v>44</v>
      </c>
      <c r="CZ16">
        <f>SUMIFS(DataRegularSeason20242025!$AA$3:$AA$1315,DataRegularSeason20242025!$B$3:$B$1315, "&lt;=" &amp; CZ$1, DataRegularSeason20242025!$D$3:$D$1315, $A16)+SUMIFS(DataRegularSeason20242025!$AB$3:$AB$1315,DataRegularSeason20242025!$B$3:$B$1315, "&lt;=" &amp; CZ$1, DataRegularSeason20242025!$E$3:$E$1315, $A16)</f>
        <v>44</v>
      </c>
      <c r="DA16">
        <f>SUMIFS(DataRegularSeason20242025!$AA$3:$AA$1315,DataRegularSeason20242025!$B$3:$B$1315, "&lt;=" &amp; DA$1, DataRegularSeason20242025!$D$3:$D$1315, $A16)+SUMIFS(DataRegularSeason20242025!$AB$3:$AB$1315,DataRegularSeason20242025!$B$3:$B$1315, "&lt;=" &amp; DA$1, DataRegularSeason20242025!$E$3:$E$1315, $A16)</f>
        <v>44</v>
      </c>
      <c r="DB16">
        <f>SUMIFS(DataRegularSeason20242025!$AA$3:$AA$1315,DataRegularSeason20242025!$B$3:$B$1315, "&lt;=" &amp; DB$1, DataRegularSeason20242025!$D$3:$D$1315, $A16)+SUMIFS(DataRegularSeason20242025!$AB$3:$AB$1315,DataRegularSeason20242025!$B$3:$B$1315, "&lt;=" &amp; DB$1, DataRegularSeason20242025!$E$3:$E$1315, $A16)</f>
        <v>44</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44</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46</v>
      </c>
      <c r="DH16">
        <f>SUMIFS(DataRegularSeason20242025!$AA$3:$AA$1315,DataRegularSeason20242025!$B$3:$B$1315, "&lt;=" &amp; DH$1, DataRegularSeason20242025!$D$3:$D$1315, $A16)+SUMIFS(DataRegularSeason20242025!$AB$3:$AB$1315,DataRegularSeason20242025!$B$3:$B$1315, "&lt;=" &amp; DH$1, DataRegularSeason20242025!$E$3:$E$1315, $A16)</f>
        <v>46</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48</v>
      </c>
      <c r="DK16">
        <f>SUMIFS(DataRegularSeason20242025!$AA$3:$AA$1315,DataRegularSeason20242025!$B$3:$B$1315, "&lt;=" &amp; DK$1, DataRegularSeason20242025!$D$3:$D$1315, $A16)+SUMIFS(DataRegularSeason20242025!$AB$3:$AB$1315,DataRegularSeason20242025!$B$3:$B$1315, "&lt;=" &amp; DK$1, DataRegularSeason20242025!$E$3:$E$1315, $A16)</f>
        <v>48</v>
      </c>
      <c r="DL16">
        <f>SUMIFS(DataRegularSeason20242025!$AA$3:$AA$1315,DataRegularSeason20242025!$B$3:$B$1315, "&lt;=" &amp; DL$1, DataRegularSeason20242025!$D$3:$D$1315, $A16)+SUMIFS(DataRegularSeason20242025!$AB$3:$AB$1315,DataRegularSeason20242025!$B$3:$B$1315, "&lt;=" &amp; DL$1, DataRegularSeason20242025!$E$3:$E$1315, $A16)</f>
        <v>48</v>
      </c>
      <c r="DM16">
        <f>SUMIFS(DataRegularSeason20242025!$AA$3:$AA$1315,DataRegularSeason20242025!$B$3:$B$1315, "&lt;=" &amp; DM$1, DataRegularSeason20242025!$D$3:$D$1315, $A16)+SUMIFS(DataRegularSeason20242025!$AB$3:$AB$1315,DataRegularSeason20242025!$B$3:$B$1315, "&lt;=" &amp; DM$1, DataRegularSeason20242025!$E$3:$E$1315, $A16)</f>
        <v>48</v>
      </c>
      <c r="DN16">
        <f>SUMIFS(DataRegularSeason20242025!$AA$3:$AA$1315,DataRegularSeason20242025!$B$3:$B$1315, "&lt;=" &amp; DN$1, DataRegularSeason20242025!$D$3:$D$1315, $A16)+SUMIFS(DataRegularSeason20242025!$AB$3:$AB$1315,DataRegularSeason20242025!$B$3:$B$1315, "&lt;=" &amp; DN$1, DataRegularSeason20242025!$E$3:$E$1315, $A16)</f>
        <v>48</v>
      </c>
      <c r="DO16">
        <f>SUMIFS(DataRegularSeason20242025!$AA$3:$AA$1315,DataRegularSeason20242025!$B$3:$B$1315, "&lt;=" &amp; DO$1, DataRegularSeason20242025!$D$3:$D$1315, $A16)+SUMIFS(DataRegularSeason20242025!$AB$3:$AB$1315,DataRegularSeason20242025!$B$3:$B$1315, "&lt;=" &amp; DO$1, DataRegularSeason20242025!$E$3:$E$1315, $A16)</f>
        <v>48</v>
      </c>
      <c r="DP16">
        <f>SUMIFS(DataRegularSeason20242025!$AA$3:$AA$1315,DataRegularSeason20242025!$B$3:$B$1315, "&lt;=" &amp; DP$1, DataRegularSeason20242025!$D$3:$D$1315, $A16)+SUMIFS(DataRegularSeason20242025!$AB$3:$AB$1315,DataRegularSeason20242025!$B$3:$B$1315, "&lt;=" &amp; DP$1, DataRegularSeason20242025!$E$3:$E$1315, $A16)</f>
        <v>48</v>
      </c>
      <c r="DQ16">
        <f>SUMIFS(DataRegularSeason20242025!$AA$3:$AA$1315,DataRegularSeason20242025!$B$3:$B$1315, "&lt;=" &amp; DQ$1, DataRegularSeason20242025!$D$3:$D$1315, $A16)+SUMIFS(DataRegularSeason20242025!$AB$3:$AB$1315,DataRegularSeason20242025!$B$3:$B$1315, "&lt;=" &amp; DQ$1, DataRegularSeason20242025!$E$3:$E$1315, $A16)</f>
        <v>48</v>
      </c>
      <c r="DR16">
        <f>SUMIFS(DataRegularSeason20242025!$AA$3:$AA$1315,DataRegularSeason20242025!$B$3:$B$1315, "&lt;=" &amp; DR$1, DataRegularSeason20242025!$D$3:$D$1315, $A16)+SUMIFS(DataRegularSeason20242025!$AB$3:$AB$1315,DataRegularSeason20242025!$B$3:$B$1315, "&lt;=" &amp; DR$1, DataRegularSeason20242025!$E$3:$E$1315, $A16)</f>
        <v>50</v>
      </c>
      <c r="DS16">
        <f>SUMIFS(DataRegularSeason20242025!$AA$3:$AA$1315,DataRegularSeason20242025!$B$3:$B$1315, "&lt;=" &amp; DS$1, DataRegularSeason20242025!$D$3:$D$1315, $A16)+SUMIFS(DataRegularSeason20242025!$AB$3:$AB$1315,DataRegularSeason20242025!$B$3:$B$1315, "&lt;=" &amp; DS$1, DataRegularSeason20242025!$E$3:$E$1315, $A16)</f>
        <v>50</v>
      </c>
      <c r="DT16">
        <f>SUMIFS(DataRegularSeason20242025!$AA$3:$AA$1315,DataRegularSeason20242025!$B$3:$B$1315, "&lt;=" &amp; DT$1, DataRegularSeason20242025!$D$3:$D$1315, $A16)+SUMIFS(DataRegularSeason20242025!$AB$3:$AB$1315,DataRegularSeason20242025!$B$3:$B$1315, "&lt;=" &amp; DT$1, DataRegularSeason20242025!$E$3:$E$1315, $A16)</f>
        <v>50</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53</v>
      </c>
      <c r="EC16">
        <f>SUMIFS(DataRegularSeason20242025!$AA$3:$AA$1315,DataRegularSeason20242025!$B$3:$B$1315, "&lt;=" &amp; EC$1, DataRegularSeason20242025!$D$3:$D$1315, $A16)+SUMIFS(DataRegularSeason20242025!$AB$3:$AB$1315,DataRegularSeason20242025!$B$3:$B$1315, "&lt;=" &amp; EC$1, DataRegularSeason20242025!$E$3:$E$1315, $A16)</f>
        <v>53</v>
      </c>
      <c r="ED16">
        <f>SUMIFS(DataRegularSeason20242025!$AA$3:$AA$1315,DataRegularSeason20242025!$B$3:$B$1315, "&lt;=" &amp; ED$1, DataRegularSeason20242025!$D$3:$D$1315, $A16)+SUMIFS(DataRegularSeason20242025!$AB$3:$AB$1315,DataRegularSeason20242025!$B$3:$B$1315, "&lt;=" &amp; ED$1, DataRegularSeason20242025!$E$3:$E$1315, $A16)</f>
        <v>53</v>
      </c>
      <c r="EE16">
        <f>SUMIFS(DataRegularSeason20242025!$AA$3:$AA$1315,DataRegularSeason20242025!$B$3:$B$1315, "&lt;=" &amp; EE$1, DataRegularSeason20242025!$D$3:$D$1315, $A16)+SUMIFS(DataRegularSeason20242025!$AB$3:$AB$1315,DataRegularSeason20242025!$B$3:$B$1315, "&lt;=" &amp; EE$1, DataRegularSeason20242025!$E$3:$E$1315, $A16)</f>
        <v>53</v>
      </c>
      <c r="EF16">
        <f>SUMIFS(DataRegularSeason20242025!$AA$3:$AA$1315,DataRegularSeason20242025!$B$3:$B$1315, "&lt;=" &amp; EF$1, DataRegularSeason20242025!$D$3:$D$1315, $A16)+SUMIFS(DataRegularSeason20242025!$AB$3:$AB$1315,DataRegularSeason20242025!$B$3:$B$1315, "&lt;=" &amp; EF$1, DataRegularSeason20242025!$E$3:$E$1315, $A16)</f>
        <v>53</v>
      </c>
      <c r="EG16">
        <f>SUMIFS(DataRegularSeason20242025!$AA$3:$AA$1315,DataRegularSeason20242025!$B$3:$B$1315, "&lt;=" &amp; EG$1, DataRegularSeason20242025!$D$3:$D$1315, $A16)+SUMIFS(DataRegularSeason20242025!$AB$3:$AB$1315,DataRegularSeason20242025!$B$3:$B$1315, "&lt;=" &amp; EG$1, DataRegularSeason20242025!$E$3:$E$1315, $A16)</f>
        <v>53</v>
      </c>
      <c r="EH16">
        <f>SUMIFS(DataRegularSeason20242025!$AA$3:$AA$1315,DataRegularSeason20242025!$B$3:$B$1315, "&lt;=" &amp; EH$1, DataRegularSeason20242025!$D$3:$D$1315, $A16)+SUMIFS(DataRegularSeason20242025!$AB$3:$AB$1315,DataRegularSeason20242025!$B$3:$B$1315, "&lt;=" &amp; EH$1, DataRegularSeason20242025!$E$3:$E$1315, $A16)</f>
        <v>53</v>
      </c>
      <c r="EI16">
        <f>SUMIFS(DataRegularSeason20242025!$AA$3:$AA$1315,DataRegularSeason20242025!$B$3:$B$1315, "&lt;=" &amp; EI$1, DataRegularSeason20242025!$D$3:$D$1315, $A16)+SUMIFS(DataRegularSeason20242025!$AB$3:$AB$1315,DataRegularSeason20242025!$B$3:$B$1315, "&lt;=" &amp; EI$1, DataRegularSeason20242025!$E$3:$E$1315, $A16)</f>
        <v>53</v>
      </c>
      <c r="EJ16">
        <f>SUMIFS(DataRegularSeason20242025!$AA$3:$AA$1315,DataRegularSeason20242025!$B$3:$B$1315, "&lt;=" &amp; EJ$1, DataRegularSeason20242025!$D$3:$D$1315, $A16)+SUMIFS(DataRegularSeason20242025!$AB$3:$AB$1315,DataRegularSeason20242025!$B$3:$B$1315, "&lt;=" &amp; EJ$1, DataRegularSeason20242025!$E$3:$E$1315, $A16)</f>
        <v>53</v>
      </c>
      <c r="EK16">
        <f>SUMIFS(DataRegularSeason20242025!$AA$3:$AA$1315,DataRegularSeason20242025!$B$3:$B$1315, "&lt;=" &amp; EK$1, DataRegularSeason20242025!$D$3:$D$1315, $A16)+SUMIFS(DataRegularSeason20242025!$AB$3:$AB$1315,DataRegularSeason20242025!$B$3:$B$1315, "&lt;=" &amp; EK$1, DataRegularSeason20242025!$E$3:$E$1315, $A16)</f>
        <v>53</v>
      </c>
      <c r="EL16">
        <f>SUMIFS(DataRegularSeason20242025!$AA$3:$AA$1315,DataRegularSeason20242025!$B$3:$B$1315, "&lt;=" &amp; EL$1, DataRegularSeason20242025!$D$3:$D$1315, $A16)+SUMIFS(DataRegularSeason20242025!$AB$3:$AB$1315,DataRegularSeason20242025!$B$3:$B$1315, "&lt;=" &amp; EL$1, DataRegularSeason20242025!$E$3:$E$1315, $A16)</f>
        <v>53</v>
      </c>
      <c r="EM16">
        <f>SUMIFS(DataRegularSeason20242025!$AA$3:$AA$1315,DataRegularSeason20242025!$B$3:$B$1315, "&lt;=" &amp; EM$1, DataRegularSeason20242025!$D$3:$D$1315, $A16)+SUMIFS(DataRegularSeason20242025!$AB$3:$AB$1315,DataRegularSeason20242025!$B$3:$B$1315, "&lt;=" &amp; EM$1, DataRegularSeason20242025!$E$3:$E$1315, $A16)</f>
        <v>53</v>
      </c>
      <c r="EN16">
        <f>SUMIFS(DataRegularSeason20242025!$AA$3:$AA$1315,DataRegularSeason20242025!$B$3:$B$1315, "&lt;=" &amp; EN$1, DataRegularSeason20242025!$D$3:$D$1315, $A16)+SUMIFS(DataRegularSeason20242025!$AB$3:$AB$1315,DataRegularSeason20242025!$B$3:$B$1315, "&lt;=" &amp; EN$1, DataRegularSeason20242025!$E$3:$E$1315, $A16)</f>
        <v>53</v>
      </c>
      <c r="EO16">
        <f>SUMIFS(DataRegularSeason20242025!$AA$3:$AA$1315,DataRegularSeason20242025!$B$3:$B$1315, "&lt;=" &amp; EO$1, DataRegularSeason20242025!$D$3:$D$1315, $A16)+SUMIFS(DataRegularSeason20242025!$AB$3:$AB$1315,DataRegularSeason20242025!$B$3:$B$1315, "&lt;=" &amp; EO$1, DataRegularSeason20242025!$E$3:$E$1315, $A16)</f>
        <v>53</v>
      </c>
      <c r="EP16">
        <f>SUMIFS(DataRegularSeason20242025!$AA$3:$AA$1315,DataRegularSeason20242025!$B$3:$B$1315, "&lt;=" &amp; EP$1, DataRegularSeason20242025!$D$3:$D$1315, $A16)+SUMIFS(DataRegularSeason20242025!$AB$3:$AB$1315,DataRegularSeason20242025!$B$3:$B$1315, "&lt;=" &amp; EP$1, DataRegularSeason20242025!$E$3:$E$1315, $A16)</f>
        <v>53</v>
      </c>
      <c r="EQ16">
        <f>SUMIFS(DataRegularSeason20242025!$AA$3:$AA$1315,DataRegularSeason20242025!$B$3:$B$1315, "&lt;=" &amp; EQ$1, DataRegularSeason20242025!$D$3:$D$1315, $A16)+SUMIFS(DataRegularSeason20242025!$AB$3:$AB$1315,DataRegularSeason20242025!$B$3:$B$1315, "&lt;=" &amp; EQ$1, DataRegularSeason20242025!$E$3:$E$1315, $A16)</f>
        <v>53</v>
      </c>
      <c r="ER16">
        <f>SUMIFS(DataRegularSeason20242025!$AA$3:$AA$1315,DataRegularSeason20242025!$B$3:$B$1315, "&lt;=" &amp; ER$1, DataRegularSeason20242025!$D$3:$D$1315, $A16)+SUMIFS(DataRegularSeason20242025!$AB$3:$AB$1315,DataRegularSeason20242025!$B$3:$B$1315, "&lt;=" &amp; ER$1, DataRegularSeason20242025!$E$3:$E$1315, $A16)</f>
        <v>53</v>
      </c>
      <c r="ES16">
        <f>SUMIFS(DataRegularSeason20242025!$AA$3:$AA$1315,DataRegularSeason20242025!$B$3:$B$1315, "&lt;=" &amp; ES$1, DataRegularSeason20242025!$D$3:$D$1315, $A16)+SUMIFS(DataRegularSeason20242025!$AB$3:$AB$1315,DataRegularSeason20242025!$B$3:$B$1315, "&lt;=" &amp; ES$1, DataRegularSeason20242025!$E$3:$E$1315, $A16)</f>
        <v>53</v>
      </c>
      <c r="ET16">
        <f>SUMIFS(DataRegularSeason20242025!$AA$3:$AA$1315,DataRegularSeason20242025!$B$3:$B$1315, "&lt;=" &amp; ET$1, DataRegularSeason20242025!$D$3:$D$1315, $A16)+SUMIFS(DataRegularSeason20242025!$AB$3:$AB$1315,DataRegularSeason20242025!$B$3:$B$1315, "&lt;=" &amp; ET$1, DataRegularSeason20242025!$E$3:$E$1315, $A16)</f>
        <v>53</v>
      </c>
      <c r="EU16">
        <f>SUMIFS(DataRegularSeason20242025!$AA$3:$AA$1315,DataRegularSeason20242025!$B$3:$B$1315, "&lt;=" &amp; EU$1, DataRegularSeason20242025!$D$3:$D$1315, $A16)+SUMIFS(DataRegularSeason20242025!$AB$3:$AB$1315,DataRegularSeason20242025!$B$3:$B$1315, "&lt;=" &amp; EU$1, DataRegularSeason20242025!$E$3:$E$1315, $A16)</f>
        <v>53</v>
      </c>
      <c r="EV16">
        <f>SUMIFS(DataRegularSeason20242025!$AA$3:$AA$1315,DataRegularSeason20242025!$B$3:$B$1315, "&lt;=" &amp; EV$1, DataRegularSeason20242025!$D$3:$D$1315, $A16)+SUMIFS(DataRegularSeason20242025!$AB$3:$AB$1315,DataRegularSeason20242025!$B$3:$B$1315, "&lt;=" &amp; EV$1, DataRegularSeason20242025!$E$3:$E$1315, $A16)</f>
        <v>53</v>
      </c>
      <c r="EW16">
        <f>SUMIFS(DataRegularSeason20242025!$AA$3:$AA$1315,DataRegularSeason20242025!$B$3:$B$1315, "&lt;=" &amp; EW$1, DataRegularSeason20242025!$D$3:$D$1315, $A16)+SUMIFS(DataRegularSeason20242025!$AB$3:$AB$1315,DataRegularSeason20242025!$B$3:$B$1315, "&lt;=" &amp; EW$1, DataRegularSeason20242025!$E$3:$E$1315, $A16)</f>
        <v>53</v>
      </c>
      <c r="EX16">
        <f>SUMIFS(DataRegularSeason20242025!$AA$3:$AA$1315,DataRegularSeason20242025!$B$3:$B$1315, "&lt;=" &amp; EX$1, DataRegularSeason20242025!$D$3:$D$1315, $A16)+SUMIFS(DataRegularSeason20242025!$AB$3:$AB$1315,DataRegularSeason20242025!$B$3:$B$1315, "&lt;=" &amp; EX$1, DataRegularSeason20242025!$E$3:$E$1315, $A16)</f>
        <v>53</v>
      </c>
      <c r="EY16">
        <f>SUMIFS(DataRegularSeason20242025!$AA$3:$AA$1315,DataRegularSeason20242025!$B$3:$B$1315, "&lt;=" &amp; EY$1, DataRegularSeason20242025!$D$3:$D$1315, $A16)+SUMIFS(DataRegularSeason20242025!$AB$3:$AB$1315,DataRegularSeason20242025!$B$3:$B$1315, "&lt;=" &amp; EY$1, DataRegularSeason20242025!$E$3:$E$1315, $A16)</f>
        <v>53</v>
      </c>
      <c r="EZ16">
        <f>SUMIFS(DataRegularSeason20242025!$AA$3:$AA$1315,DataRegularSeason20242025!$B$3:$B$1315, "&lt;=" &amp; EZ$1, DataRegularSeason20242025!$D$3:$D$1315, $A16)+SUMIFS(DataRegularSeason20242025!$AB$3:$AB$1315,DataRegularSeason20242025!$B$3:$B$1315, "&lt;=" &amp; EZ$1, DataRegularSeason20242025!$E$3:$E$1315, $A16)</f>
        <v>53</v>
      </c>
      <c r="FA16">
        <f>SUMIFS(DataRegularSeason20242025!$AA$3:$AA$1315,DataRegularSeason20242025!$B$3:$B$1315, "&lt;=" &amp; FA$1, DataRegularSeason20242025!$D$3:$D$1315, $A16)+SUMIFS(DataRegularSeason20242025!$AB$3:$AB$1315,DataRegularSeason20242025!$B$3:$B$1315, "&lt;=" &amp; FA$1, DataRegularSeason20242025!$E$3:$E$1315, $A16)</f>
        <v>53</v>
      </c>
      <c r="FB16">
        <f>SUMIFS(DataRegularSeason20242025!$AA$3:$AA$1315,DataRegularSeason20242025!$B$3:$B$1315, "&lt;=" &amp; FB$1, DataRegularSeason20242025!$D$3:$D$1315, $A16)+SUMIFS(DataRegularSeason20242025!$AB$3:$AB$1315,DataRegularSeason20242025!$B$3:$B$1315, "&lt;=" &amp; FB$1, DataRegularSeason20242025!$E$3:$E$1315, $A16)</f>
        <v>53</v>
      </c>
      <c r="FC16">
        <f>SUMIFS(DataRegularSeason20242025!$AA$3:$AA$1315,DataRegularSeason20242025!$B$3:$B$1315, "&lt;=" &amp; FC$1, DataRegularSeason20242025!$D$3:$D$1315, $A16)+SUMIFS(DataRegularSeason20242025!$AB$3:$AB$1315,DataRegularSeason20242025!$B$3:$B$1315, "&lt;=" &amp; FC$1, DataRegularSeason20242025!$E$3:$E$1315, $A16)</f>
        <v>53</v>
      </c>
      <c r="FD16">
        <f>SUMIFS(DataRegularSeason20242025!$AA$3:$AA$1315,DataRegularSeason20242025!$B$3:$B$1315, "&lt;=" &amp; FD$1, DataRegularSeason20242025!$D$3:$D$1315, $A16)+SUMIFS(DataRegularSeason20242025!$AB$3:$AB$1315,DataRegularSeason20242025!$B$3:$B$1315, "&lt;=" &amp; FD$1, DataRegularSeason20242025!$E$3:$E$1315, $A16)</f>
        <v>53</v>
      </c>
      <c r="FE16">
        <f>SUMIFS(DataRegularSeason20242025!$AA$3:$AA$1315,DataRegularSeason20242025!$B$3:$B$1315, "&lt;=" &amp; FE$1, DataRegularSeason20242025!$D$3:$D$1315, $A16)+SUMIFS(DataRegularSeason20242025!$AB$3:$AB$1315,DataRegularSeason20242025!$B$3:$B$1315, "&lt;=" &amp; FE$1, DataRegularSeason20242025!$E$3:$E$1315, $A16)</f>
        <v>53</v>
      </c>
      <c r="FF16">
        <f>SUMIFS(DataRegularSeason20242025!$AA$3:$AA$1315,DataRegularSeason20242025!$B$3:$B$1315, "&lt;=" &amp; FF$1, DataRegularSeason20242025!$D$3:$D$1315, $A16)+SUMIFS(DataRegularSeason20242025!$AB$3:$AB$1315,DataRegularSeason20242025!$B$3:$B$1315, "&lt;=" &amp; FF$1, DataRegularSeason20242025!$E$3:$E$1315, $A16)</f>
        <v>53</v>
      </c>
      <c r="FG16">
        <f>SUMIFS(DataRegularSeason20242025!$AA$3:$AA$1315,DataRegularSeason20242025!$B$3:$B$1315, "&lt;=" &amp; FG$1, DataRegularSeason20242025!$D$3:$D$1315, $A16)+SUMIFS(DataRegularSeason20242025!$AB$3:$AB$1315,DataRegularSeason20242025!$B$3:$B$1315, "&lt;=" &amp; FG$1, DataRegularSeason20242025!$E$3:$E$1315, $A16)</f>
        <v>53</v>
      </c>
      <c r="FH16">
        <f>SUMIFS(DataRegularSeason20242025!$AA$3:$AA$1315,DataRegularSeason20242025!$B$3:$B$1315, "&lt;=" &amp; FH$1, DataRegularSeason20242025!$D$3:$D$1315, $A16)+SUMIFS(DataRegularSeason20242025!$AB$3:$AB$1315,DataRegularSeason20242025!$B$3:$B$1315, "&lt;=" &amp; FH$1, DataRegularSeason20242025!$E$3:$E$1315, $A16)</f>
        <v>53</v>
      </c>
      <c r="FI16">
        <f>SUMIFS(DataRegularSeason20242025!$AA$3:$AA$1315,DataRegularSeason20242025!$B$3:$B$1315, "&lt;=" &amp; FI$1, DataRegularSeason20242025!$D$3:$D$1315, $A16)+SUMIFS(DataRegularSeason20242025!$AB$3:$AB$1315,DataRegularSeason20242025!$B$3:$B$1315, "&lt;=" &amp; FI$1, DataRegularSeason20242025!$E$3:$E$1315, $A16)</f>
        <v>53</v>
      </c>
      <c r="FJ16">
        <f>SUMIFS(DataRegularSeason20242025!$AA$3:$AA$1315,DataRegularSeason20242025!$B$3:$B$1315, "&lt;=" &amp; FJ$1, DataRegularSeason20242025!$D$3:$D$1315, $A16)+SUMIFS(DataRegularSeason20242025!$AB$3:$AB$1315,DataRegularSeason20242025!$B$3:$B$1315, "&lt;=" &amp; FJ$1, DataRegularSeason20242025!$E$3:$E$1315, $A16)</f>
        <v>53</v>
      </c>
      <c r="FK16">
        <f>SUMIFS(DataRegularSeason20242025!$AA$3:$AA$1315,DataRegularSeason20242025!$B$3:$B$1315, "&lt;=" &amp; FK$1, DataRegularSeason20242025!$D$3:$D$1315, $A16)+SUMIFS(DataRegularSeason20242025!$AB$3:$AB$1315,DataRegularSeason20242025!$B$3:$B$1315, "&lt;=" &amp; FK$1, DataRegularSeason20242025!$E$3:$E$1315, $A16)</f>
        <v>53</v>
      </c>
      <c r="FL16">
        <f>SUMIFS(DataRegularSeason20242025!$AA$3:$AA$1315,DataRegularSeason20242025!$B$3:$B$1315, "&lt;=" &amp; FL$1, DataRegularSeason20242025!$D$3:$D$1315, $A16)+SUMIFS(DataRegularSeason20242025!$AB$3:$AB$1315,DataRegularSeason20242025!$B$3:$B$1315, "&lt;=" &amp; FL$1, DataRegularSeason20242025!$E$3:$E$1315, $A16)</f>
        <v>53</v>
      </c>
      <c r="FM16">
        <f>SUMIFS(DataRegularSeason20242025!$AA$3:$AA$1315,DataRegularSeason20242025!$B$3:$B$1315, "&lt;=" &amp; FM$1, DataRegularSeason20242025!$D$3:$D$1315, $A16)+SUMIFS(DataRegularSeason20242025!$AB$3:$AB$1315,DataRegularSeason20242025!$B$3:$B$1315, "&lt;=" &amp; FM$1, DataRegularSeason20242025!$E$3:$E$1315, $A16)</f>
        <v>53</v>
      </c>
      <c r="FN16">
        <f>SUMIFS(DataRegularSeason20242025!$AA$3:$AA$1315,DataRegularSeason20242025!$B$3:$B$1315, "&lt;=" &amp; FN$1, DataRegularSeason20242025!$D$3:$D$1315, $A16)+SUMIFS(DataRegularSeason20242025!$AB$3:$AB$1315,DataRegularSeason20242025!$B$3:$B$1315, "&lt;=" &amp; FN$1, DataRegularSeason20242025!$E$3:$E$1315, $A16)</f>
        <v>53</v>
      </c>
      <c r="FO16">
        <f>SUMIFS(DataRegularSeason20242025!$AA$3:$AA$1315,DataRegularSeason20242025!$B$3:$B$1315, "&lt;=" &amp; FO$1, DataRegularSeason20242025!$D$3:$D$1315, $A16)+SUMIFS(DataRegularSeason20242025!$AB$3:$AB$1315,DataRegularSeason20242025!$B$3:$B$1315, "&lt;=" &amp; FO$1, DataRegularSeason20242025!$E$3:$E$1315, $A16)</f>
        <v>53</v>
      </c>
      <c r="FP16">
        <f>SUMIFS(DataRegularSeason20242025!$AA$3:$AA$1315,DataRegularSeason20242025!$B$3:$B$1315, "&lt;=" &amp; FP$1, DataRegularSeason20242025!$D$3:$D$1315, $A16)+SUMIFS(DataRegularSeason20242025!$AB$3:$AB$1315,DataRegularSeason20242025!$B$3:$B$1315, "&lt;=" &amp; FP$1, DataRegularSeason20242025!$E$3:$E$1315, $A16)</f>
        <v>53</v>
      </c>
      <c r="FQ16">
        <f>SUMIFS(DataRegularSeason20242025!$AA$3:$AA$1315,DataRegularSeason20242025!$B$3:$B$1315, "&lt;=" &amp; FQ$1, DataRegularSeason20242025!$D$3:$D$1315, $A16)+SUMIFS(DataRegularSeason20242025!$AB$3:$AB$1315,DataRegularSeason20242025!$B$3:$B$1315, "&lt;=" &amp; FQ$1, DataRegularSeason20242025!$E$3:$E$1315, $A16)</f>
        <v>53</v>
      </c>
      <c r="FR16">
        <f>SUMIFS(DataRegularSeason20242025!$AA$3:$AA$1315,DataRegularSeason20242025!$B$3:$B$1315, "&lt;=" &amp; FR$1, DataRegularSeason20242025!$D$3:$D$1315, $A16)+SUMIFS(DataRegularSeason20242025!$AB$3:$AB$1315,DataRegularSeason20242025!$B$3:$B$1315, "&lt;=" &amp; FR$1, DataRegularSeason20242025!$E$3:$E$1315, $A16)</f>
        <v>53</v>
      </c>
      <c r="FS16">
        <f>SUMIFS(DataRegularSeason20242025!$AA$3:$AA$1315,DataRegularSeason20242025!$B$3:$B$1315, "&lt;=" &amp; FS$1, DataRegularSeason20242025!$D$3:$D$1315, $A16)+SUMIFS(DataRegularSeason20242025!$AB$3:$AB$1315,DataRegularSeason20242025!$B$3:$B$1315, "&lt;=" &amp; FS$1, DataRegularSeason20242025!$E$3:$E$1315, $A16)</f>
        <v>53</v>
      </c>
      <c r="FT16">
        <f>SUMIFS(DataRegularSeason20242025!$AA$3:$AA$1315,DataRegularSeason20242025!$B$3:$B$1315, "&lt;=" &amp; FT$1, DataRegularSeason20242025!$D$3:$D$1315, $A16)+SUMIFS(DataRegularSeason20242025!$AB$3:$AB$1315,DataRegularSeason20242025!$B$3:$B$1315, "&lt;=" &amp; FT$1, DataRegularSeason20242025!$E$3:$E$1315, $A16)</f>
        <v>53</v>
      </c>
      <c r="FU16">
        <f>SUMIFS(DataRegularSeason20242025!$AA$3:$AA$1315,DataRegularSeason20242025!$B$3:$B$1315, "&lt;=" &amp; FU$1, DataRegularSeason20242025!$D$3:$D$1315, $A16)+SUMIFS(DataRegularSeason20242025!$AB$3:$AB$1315,DataRegularSeason20242025!$B$3:$B$1315, "&lt;=" &amp; FU$1, DataRegularSeason20242025!$E$3:$E$1315, $A16)</f>
        <v>53</v>
      </c>
      <c r="FV16">
        <f>SUMIFS(DataRegularSeason20242025!$AA$3:$AA$1315,DataRegularSeason20242025!$B$3:$B$1315, "&lt;=" &amp; FV$1, DataRegularSeason20242025!$D$3:$D$1315, $A16)+SUMIFS(DataRegularSeason20242025!$AB$3:$AB$1315,DataRegularSeason20242025!$B$3:$B$1315, "&lt;=" &amp; FV$1, DataRegularSeason20242025!$E$3:$E$1315, $A16)</f>
        <v>53</v>
      </c>
      <c r="FW16">
        <f>SUMIFS(DataRegularSeason20242025!$AA$3:$AA$1315,DataRegularSeason20242025!$B$3:$B$1315, "&lt;=" &amp; FW$1, DataRegularSeason20242025!$D$3:$D$1315, $A16)+SUMIFS(DataRegularSeason20242025!$AB$3:$AB$1315,DataRegularSeason20242025!$B$3:$B$1315, "&lt;=" &amp; FW$1, DataRegularSeason20242025!$E$3:$E$1315, $A16)</f>
        <v>53</v>
      </c>
      <c r="FX16">
        <f>SUMIFS(DataRegularSeason20242025!$AA$3:$AA$1315,DataRegularSeason20242025!$B$3:$B$1315, "&lt;=" &amp; FX$1, DataRegularSeason20242025!$D$3:$D$1315, $A16)+SUMIFS(DataRegularSeason20242025!$AB$3:$AB$1315,DataRegularSeason20242025!$B$3:$B$1315, "&lt;=" &amp; FX$1, DataRegularSeason20242025!$E$3:$E$1315, $A16)</f>
        <v>53</v>
      </c>
      <c r="FY16">
        <f>SUMIFS(DataRegularSeason20242025!$AA$3:$AA$1315,DataRegularSeason20242025!$B$3:$B$1315, "&lt;=" &amp; FY$1, DataRegularSeason20242025!$D$3:$D$1315, $A16)+SUMIFS(DataRegularSeason20242025!$AB$3:$AB$1315,DataRegularSeason20242025!$B$3:$B$1315, "&lt;=" &amp; FY$1, DataRegularSeason20242025!$E$3:$E$1315, $A16)</f>
        <v>53</v>
      </c>
      <c r="FZ16">
        <f>SUMIFS(DataRegularSeason20242025!$AA$3:$AA$1315,DataRegularSeason20242025!$B$3:$B$1315, "&lt;=" &amp; FZ$1, DataRegularSeason20242025!$D$3:$D$1315, $A16)+SUMIFS(DataRegularSeason20242025!$AB$3:$AB$1315,DataRegularSeason20242025!$B$3:$B$1315, "&lt;=" &amp; FZ$1, DataRegularSeason20242025!$E$3:$E$1315, $A16)</f>
        <v>53</v>
      </c>
      <c r="GA16">
        <f>SUMIFS(DataRegularSeason20242025!$AA$3:$AA$1315,DataRegularSeason20242025!$B$3:$B$1315, "&lt;=" &amp; GA$1, DataRegularSeason20242025!$D$3:$D$1315, $A16)+SUMIFS(DataRegularSeason20242025!$AB$3:$AB$1315,DataRegularSeason20242025!$B$3:$B$1315, "&lt;=" &amp; GA$1, DataRegularSeason20242025!$E$3:$E$1315, $A16)</f>
        <v>53</v>
      </c>
      <c r="GB16">
        <f>SUMIFS(DataRegularSeason20242025!$AA$3:$AA$1315,DataRegularSeason20242025!$B$3:$B$1315, "&lt;=" &amp; GB$1, DataRegularSeason20242025!$D$3:$D$1315, $A16)+SUMIFS(DataRegularSeason20242025!$AB$3:$AB$1315,DataRegularSeason20242025!$B$3:$B$1315, "&lt;=" &amp; GB$1, DataRegularSeason20242025!$E$3:$E$1315, $A16)</f>
        <v>53</v>
      </c>
      <c r="GC16">
        <f>SUMIFS(DataRegularSeason20242025!$AA$3:$AA$1315,DataRegularSeason20242025!$B$3:$B$1315, "&lt;=" &amp; GC$1, DataRegularSeason20242025!$D$3:$D$1315, $A16)+SUMIFS(DataRegularSeason20242025!$AB$3:$AB$1315,DataRegularSeason20242025!$B$3:$B$1315, "&lt;=" &amp; GC$1, DataRegularSeason20242025!$E$3:$E$1315, $A16)</f>
        <v>53</v>
      </c>
      <c r="GD16">
        <f>SUMIFS(DataRegularSeason20242025!$AA$3:$AA$1315,DataRegularSeason20242025!$B$3:$B$1315, "&lt;=" &amp; GD$1, DataRegularSeason20242025!$D$3:$D$1315, $A16)+SUMIFS(DataRegularSeason20242025!$AB$3:$AB$1315,DataRegularSeason20242025!$B$3:$B$1315, "&lt;=" &amp; GD$1, DataRegularSeason20242025!$E$3:$E$1315, $A16)</f>
        <v>53</v>
      </c>
      <c r="GE16">
        <f>SUMIFS(DataRegularSeason20242025!$AA$3:$AA$1315,DataRegularSeason20242025!$B$3:$B$1315, "&lt;=" &amp; GE$1, DataRegularSeason20242025!$D$3:$D$1315, $A16)+SUMIFS(DataRegularSeason20242025!$AB$3:$AB$1315,DataRegularSeason20242025!$B$3:$B$1315, "&lt;=" &amp; GE$1, DataRegularSeason20242025!$E$3:$E$1315, $A16)</f>
        <v>53</v>
      </c>
      <c r="GF16">
        <f>SUMIFS(DataRegularSeason20242025!$AA$3:$AA$1315,DataRegularSeason20242025!$B$3:$B$1315, "&lt;=" &amp; GF$1, DataRegularSeason20242025!$D$3:$D$1315, $A16)+SUMIFS(DataRegularSeason20242025!$AB$3:$AB$1315,DataRegularSeason20242025!$B$3:$B$1315, "&lt;=" &amp; GF$1, DataRegularSeason20242025!$E$3:$E$1315, $A16)</f>
        <v>53</v>
      </c>
      <c r="GG16">
        <f>SUMIFS(DataRegularSeason20242025!$AA$3:$AA$1315,DataRegularSeason20242025!$B$3:$B$1315, "&lt;=" &amp; GG$1, DataRegularSeason20242025!$D$3:$D$1315, $A16)+SUMIFS(DataRegularSeason20242025!$AB$3:$AB$1315,DataRegularSeason20242025!$B$3:$B$1315, "&lt;=" &amp; GG$1, DataRegularSeason20242025!$E$3:$E$1315, $A16)</f>
        <v>53</v>
      </c>
      <c r="GH16">
        <f>SUMIFS(DataRegularSeason20242025!$AA$3:$AA$1315,DataRegularSeason20242025!$B$3:$B$1315, "&lt;=" &amp; GH$1, DataRegularSeason20242025!$D$3:$D$1315, $A16)+SUMIFS(DataRegularSeason20242025!$AB$3:$AB$1315,DataRegularSeason20242025!$B$3:$B$1315, "&lt;=" &amp; GH$1, DataRegularSeason20242025!$E$3:$E$1315, $A16)</f>
        <v>53</v>
      </c>
      <c r="GI16">
        <f>SUMIFS(DataRegularSeason20242025!$AA$3:$AA$1315,DataRegularSeason20242025!$B$3:$B$1315, "&lt;=" &amp; GI$1, DataRegularSeason20242025!$D$3:$D$1315, $A16)+SUMIFS(DataRegularSeason20242025!$AB$3:$AB$1315,DataRegularSeason20242025!$B$3:$B$1315, "&lt;=" &amp; GI$1, DataRegularSeason20242025!$E$3:$E$1315, $A16)</f>
        <v>53</v>
      </c>
      <c r="GJ16">
        <f>SUMIFS(DataRegularSeason20242025!$AA$3:$AA$1315,DataRegularSeason20242025!$B$3:$B$1315, "&lt;=" &amp; GJ$1, DataRegularSeason20242025!$D$3:$D$1315, $A16)+SUMIFS(DataRegularSeason20242025!$AB$3:$AB$1315,DataRegularSeason20242025!$B$3:$B$1315, "&lt;=" &amp; GJ$1, DataRegularSeason20242025!$E$3:$E$1315, $A16)</f>
        <v>53</v>
      </c>
      <c r="GK16">
        <f>SUMIFS(DataRegularSeason20242025!$AA$3:$AA$1315,DataRegularSeason20242025!$B$3:$B$1315, "&lt;=" &amp; GK$1, DataRegularSeason20242025!$D$3:$D$1315, $A16)+SUMIFS(DataRegularSeason20242025!$AB$3:$AB$1315,DataRegularSeason20242025!$B$3:$B$1315, "&lt;=" &amp; GK$1, DataRegularSeason20242025!$E$3:$E$1315, $A16)</f>
        <v>53</v>
      </c>
      <c r="GL16">
        <f>SUMIFS(DataRegularSeason20242025!$AA$3:$AA$1315,DataRegularSeason20242025!$B$3:$B$1315, "&lt;=" &amp; GL$1, DataRegularSeason20242025!$D$3:$D$1315, $A16)+SUMIFS(DataRegularSeason20242025!$AB$3:$AB$1315,DataRegularSeason20242025!$B$3:$B$1315, "&lt;=" &amp; GL$1, DataRegularSeason20242025!$E$3:$E$1315, $A16)</f>
        <v>53</v>
      </c>
      <c r="GM16">
        <f>SUMIFS(DataRegularSeason20242025!$AA$3:$AA$1315,DataRegularSeason20242025!$B$3:$B$1315, "&lt;=" &amp; GM$1, DataRegularSeason20242025!$D$3:$D$1315, $A16)+SUMIFS(DataRegularSeason20242025!$AB$3:$AB$1315,DataRegularSeason20242025!$B$3:$B$1315, "&lt;=" &amp; GM$1, DataRegularSeason20242025!$E$3:$E$1315, $A16)</f>
        <v>53</v>
      </c>
      <c r="GN16">
        <f>SUMIFS(DataRegularSeason20242025!$AA$3:$AA$1315,DataRegularSeason20242025!$B$3:$B$1315, "&lt;=" &amp; GN$1, DataRegularSeason20242025!$D$3:$D$1315, $A16)+SUMIFS(DataRegularSeason20242025!$AB$3:$AB$1315,DataRegularSeason20242025!$B$3:$B$1315, "&lt;=" &amp; GN$1, DataRegularSeason20242025!$E$3:$E$1315, $A16)</f>
        <v>53</v>
      </c>
      <c r="GO16">
        <f>SUMIFS(DataRegularSeason20242025!$AA$3:$AA$1315,DataRegularSeason20242025!$B$3:$B$1315, "&lt;=" &amp; GO$1, DataRegularSeason20242025!$D$3:$D$1315, $A16)+SUMIFS(DataRegularSeason20242025!$AB$3:$AB$1315,DataRegularSeason20242025!$B$3:$B$1315, "&lt;=" &amp; GO$1, DataRegularSeason20242025!$E$3:$E$1315, $A16)</f>
        <v>53</v>
      </c>
      <c r="GP16">
        <f>SUMIFS(DataRegularSeason20242025!$AA$3:$AA$1315,DataRegularSeason20242025!$B$3:$B$1315, "&lt;=" &amp; GP$1, DataRegularSeason20242025!$D$3:$D$1315, $A16)+SUMIFS(DataRegularSeason20242025!$AB$3:$AB$1315,DataRegularSeason20242025!$B$3:$B$1315, "&lt;=" &amp; GP$1, DataRegularSeason20242025!$E$3:$E$1315, $A16)</f>
        <v>53</v>
      </c>
      <c r="GQ16">
        <f>SUMIFS(DataRegularSeason20242025!$AA$3:$AA$1315,DataRegularSeason20242025!$B$3:$B$1315, "&lt;=" &amp; GQ$1, DataRegularSeason20242025!$D$3:$D$1315, $A16)+SUMIFS(DataRegularSeason20242025!$AB$3:$AB$1315,DataRegularSeason20242025!$B$3:$B$1315, "&lt;=" &amp; GQ$1, DataRegularSeason20242025!$E$3:$E$1315, $A16)</f>
        <v>53</v>
      </c>
      <c r="GR16">
        <f>SUMIFS(DataRegularSeason20242025!$AA$3:$AA$1315,DataRegularSeason20242025!$B$3:$B$1315, "&lt;=" &amp; GR$1, DataRegularSeason20242025!$D$3:$D$1315, $A16)+SUMIFS(DataRegularSeason20242025!$AB$3:$AB$1315,DataRegularSeason20242025!$B$3:$B$1315, "&lt;=" &amp; GR$1, DataRegularSeason20242025!$E$3:$E$1315, $A16)</f>
        <v>53</v>
      </c>
      <c r="GS16">
        <f>SUMIFS(DataRegularSeason20242025!$AA$3:$AA$1315,DataRegularSeason20242025!$B$3:$B$1315, "&lt;=" &amp; GS$1, DataRegularSeason20242025!$D$3:$D$1315, $A16)+SUMIFS(DataRegularSeason20242025!$AB$3:$AB$1315,DataRegularSeason20242025!$B$3:$B$1315, "&lt;=" &amp; GS$1, DataRegularSeason20242025!$E$3:$E$1315, $A16)</f>
        <v>53</v>
      </c>
      <c r="GT16">
        <f>SUMIFS(DataRegularSeason20242025!$AA$3:$AA$1315,DataRegularSeason20242025!$B$3:$B$1315, "&lt;=" &amp; GT$1, DataRegularSeason20242025!$D$3:$D$1315, $A16)+SUMIFS(DataRegularSeason20242025!$AB$3:$AB$1315,DataRegularSeason20242025!$B$3:$B$1315, "&lt;=" &amp; GT$1, DataRegularSeason20242025!$E$3:$E$1315, $A16)</f>
        <v>53</v>
      </c>
      <c r="GU16">
        <f>SUMIFS(DataRegularSeason20242025!$AA$3:$AA$1315,DataRegularSeason20242025!$B$3:$B$1315, "&lt;=" &amp; GU$1, DataRegularSeason20242025!$D$3:$D$1315, $A16)+SUMIFS(DataRegularSeason20242025!$AB$3:$AB$1315,DataRegularSeason20242025!$B$3:$B$1315, "&lt;=" &amp; GU$1, DataRegularSeason20242025!$E$3:$E$1315, $A16)</f>
        <v>53</v>
      </c>
    </row>
    <row r="17" spans="1:203" x14ac:dyDescent="0.25">
      <c r="A17" t="s">
        <v>45</v>
      </c>
      <c r="B17" t="s">
        <v>98</v>
      </c>
      <c r="C17"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0</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2</v>
      </c>
      <c r="P17">
        <f>SUMIFS(DataRegularSeason20242025!$AA$3:$AA$1315,DataRegularSeason20242025!$B$3:$B$1315, "&lt;=" &amp; P$1, DataRegularSeason20242025!$D$3:$D$1315, $A17)+SUMIFS(DataRegularSeason20242025!$AB$3:$AB$1315,DataRegularSeason20242025!$B$3:$B$1315, "&lt;=" &amp; P$1, DataRegularSeason20242025!$E$3:$E$1315, $A17)</f>
        <v>3</v>
      </c>
      <c r="Q17">
        <f>SUMIFS(DataRegularSeason20242025!$AA$3:$AA$1315,DataRegularSeason20242025!$B$3:$B$1315, "&lt;=" &amp; Q$1, DataRegularSeason20242025!$D$3:$D$1315, $A17)+SUMIFS(DataRegularSeason20242025!$AB$3:$AB$1315,DataRegularSeason20242025!$B$3:$B$1315, "&lt;=" &amp; Q$1, DataRegularSeason20242025!$E$3:$E$1315, $A17)</f>
        <v>3</v>
      </c>
      <c r="R17">
        <f>SUMIFS(DataRegularSeason20242025!$AA$3:$AA$1315,DataRegularSeason20242025!$B$3:$B$1315, "&lt;=" &amp; R$1, DataRegularSeason20242025!$D$3:$D$1315, $A17)+SUMIFS(DataRegularSeason20242025!$AB$3:$AB$1315,DataRegularSeason20242025!$B$3:$B$1315, "&lt;=" &amp; R$1, DataRegularSeason20242025!$E$3:$E$1315, $A17)</f>
        <v>3</v>
      </c>
      <c r="S17">
        <f>SUMIFS(DataRegularSeason20242025!$AA$3:$AA$1315,DataRegularSeason20242025!$B$3:$B$1315, "&lt;=" &amp; S$1, DataRegularSeason20242025!$D$3:$D$1315, $A17)+SUMIFS(DataRegularSeason20242025!$AB$3:$AB$1315,DataRegularSeason20242025!$B$3:$B$1315, "&lt;=" &amp; S$1, DataRegularSeason20242025!$E$3:$E$1315, $A17)</f>
        <v>3</v>
      </c>
      <c r="T17">
        <f>SUMIFS(DataRegularSeason20242025!$AA$3:$AA$1315,DataRegularSeason20242025!$B$3:$B$1315, "&lt;=" &amp; T$1, DataRegularSeason20242025!$D$3:$D$1315, $A17)+SUMIFS(DataRegularSeason20242025!$AB$3:$AB$1315,DataRegularSeason20242025!$B$3:$B$1315, "&lt;=" &amp; T$1, DataRegularSeason20242025!$E$3:$E$1315, $A17)</f>
        <v>3</v>
      </c>
      <c r="U17">
        <f>SUMIFS(DataRegularSeason20242025!$AA$3:$AA$1315,DataRegularSeason20242025!$B$3:$B$1315, "&lt;=" &amp; U$1, DataRegularSeason20242025!$D$3:$D$1315, $A17)+SUMIFS(DataRegularSeason20242025!$AB$3:$AB$1315,DataRegularSeason20242025!$B$3:$B$1315, "&lt;=" &amp; U$1, DataRegularSeason20242025!$E$3:$E$1315, $A17)</f>
        <v>3</v>
      </c>
      <c r="V17">
        <f>SUMIFS(DataRegularSeason20242025!$AA$3:$AA$1315,DataRegularSeason20242025!$B$3:$B$1315, "&lt;=" &amp; V$1, DataRegularSeason20242025!$D$3:$D$1315, $A17)+SUMIFS(DataRegularSeason20242025!$AB$3:$AB$1315,DataRegularSeason20242025!$B$3:$B$1315, "&lt;=" &amp; V$1, DataRegularSeason20242025!$E$3:$E$1315, $A17)</f>
        <v>3</v>
      </c>
      <c r="W17">
        <f>SUMIFS(DataRegularSeason20242025!$AA$3:$AA$1315,DataRegularSeason20242025!$B$3:$B$1315, "&lt;=" &amp; W$1, DataRegularSeason20242025!$D$3:$D$1315, $A17)+SUMIFS(DataRegularSeason20242025!$AB$3:$AB$1315,DataRegularSeason20242025!$B$3:$B$1315, "&lt;=" &amp; W$1, DataRegularSeason20242025!$E$3:$E$1315, $A17)</f>
        <v>3</v>
      </c>
      <c r="X17">
        <f>SUMIFS(DataRegularSeason20242025!$AA$3:$AA$1315,DataRegularSeason20242025!$B$3:$B$1315, "&lt;=" &amp; X$1, DataRegularSeason20242025!$D$3:$D$1315, $A17)+SUMIFS(DataRegularSeason20242025!$AB$3:$AB$1315,DataRegularSeason20242025!$B$3:$B$1315, "&lt;=" &amp; X$1, DataRegularSeason20242025!$E$3:$E$1315, $A17)</f>
        <v>3</v>
      </c>
      <c r="Y17">
        <f>SUMIFS(DataRegularSeason20242025!$AA$3:$AA$1315,DataRegularSeason20242025!$B$3:$B$1315, "&lt;=" &amp; Y$1, DataRegularSeason20242025!$D$3:$D$1315, $A17)+SUMIFS(DataRegularSeason20242025!$AB$3:$AB$1315,DataRegularSeason20242025!$B$3:$B$1315, "&lt;=" &amp; Y$1, DataRegularSeason20242025!$E$3:$E$1315, $A17)</f>
        <v>3</v>
      </c>
      <c r="Z17">
        <f>SUMIFS(DataRegularSeason20242025!$AA$3:$AA$1315,DataRegularSeason20242025!$B$3:$B$1315, "&lt;=" &amp; Z$1, DataRegularSeason20242025!$D$3:$D$1315, $A17)+SUMIFS(DataRegularSeason20242025!$AB$3:$AB$1315,DataRegularSeason20242025!$B$3:$B$1315, "&lt;=" &amp; Z$1, DataRegularSeason20242025!$E$3:$E$1315, $A17)</f>
        <v>3</v>
      </c>
      <c r="AA17">
        <f>SUMIFS(DataRegularSeason20242025!$AA$3:$AA$1315,DataRegularSeason20242025!$B$3:$B$1315, "&lt;=" &amp; AA$1, DataRegularSeason20242025!$D$3:$D$1315, $A17)+SUMIFS(DataRegularSeason20242025!$AB$3:$AB$1315,DataRegularSeason20242025!$B$3:$B$1315, "&lt;=" &amp; AA$1, DataRegularSeason20242025!$E$3:$E$1315, $A17)</f>
        <v>5</v>
      </c>
      <c r="AB17">
        <f>SUMIFS(DataRegularSeason20242025!$AA$3:$AA$1315,DataRegularSeason20242025!$B$3:$B$1315, "&lt;=" &amp; AB$1, DataRegularSeason20242025!$D$3:$D$1315, $A17)+SUMIFS(DataRegularSeason20242025!$AB$3:$AB$1315,DataRegularSeason20242025!$B$3:$B$1315, "&lt;=" &amp; AB$1, DataRegularSeason20242025!$E$3:$E$1315, $A17)</f>
        <v>5</v>
      </c>
      <c r="AC17">
        <f>SUMIFS(DataRegularSeason20242025!$AA$3:$AA$1315,DataRegularSeason20242025!$B$3:$B$1315, "&lt;=" &amp; AC$1, DataRegularSeason20242025!$D$3:$D$1315, $A17)+SUMIFS(DataRegularSeason20242025!$AB$3:$AB$1315,DataRegularSeason20242025!$B$3:$B$1315, "&lt;=" &amp; AC$1, DataRegularSeason20242025!$E$3:$E$1315, $A17)</f>
        <v>5</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9</v>
      </c>
      <c r="AI17">
        <f>SUMIFS(DataRegularSeason20242025!$AA$3:$AA$1315,DataRegularSeason20242025!$B$3:$B$1315, "&lt;=" &amp; AI$1, DataRegularSeason20242025!$D$3:$D$1315, $A17)+SUMIFS(DataRegularSeason20242025!$AB$3:$AB$1315,DataRegularSeason20242025!$B$3:$B$1315, "&lt;=" &amp; AI$1, DataRegularSeason20242025!$E$3:$E$1315, $A17)</f>
        <v>9</v>
      </c>
      <c r="AJ17">
        <f>SUMIFS(DataRegularSeason20242025!$AA$3:$AA$1315,DataRegularSeason20242025!$B$3:$B$1315, "&lt;=" &amp; AJ$1, DataRegularSeason20242025!$D$3:$D$1315, $A17)+SUMIFS(DataRegularSeason20242025!$AB$3:$AB$1315,DataRegularSeason20242025!$B$3:$B$1315, "&lt;=" &amp; AJ$1, DataRegularSeason20242025!$E$3:$E$1315, $A17)</f>
        <v>9</v>
      </c>
      <c r="AK17">
        <f>SUMIFS(DataRegularSeason20242025!$AA$3:$AA$1315,DataRegularSeason20242025!$B$3:$B$1315, "&lt;=" &amp; AK$1, DataRegularSeason20242025!$D$3:$D$1315, $A17)+SUMIFS(DataRegularSeason20242025!$AB$3:$AB$1315,DataRegularSeason20242025!$B$3:$B$1315, "&lt;=" &amp; AK$1, DataRegularSeason20242025!$E$3:$E$1315, $A17)</f>
        <v>9</v>
      </c>
      <c r="AL17">
        <f>SUMIFS(DataRegularSeason20242025!$AA$3:$AA$1315,DataRegularSeason20242025!$B$3:$B$1315, "&lt;=" &amp; AL$1, DataRegularSeason20242025!$D$3:$D$1315, $A17)+SUMIFS(DataRegularSeason20242025!$AB$3:$AB$1315,DataRegularSeason20242025!$B$3:$B$1315, "&lt;=" &amp; AL$1, DataRegularSeason20242025!$E$3:$E$1315, $A17)</f>
        <v>9</v>
      </c>
      <c r="AM17">
        <f>SUMIFS(DataRegularSeason20242025!$AA$3:$AA$1315,DataRegularSeason20242025!$B$3:$B$1315, "&lt;=" &amp; AM$1, DataRegularSeason20242025!$D$3:$D$1315, $A17)+SUMIFS(DataRegularSeason20242025!$AB$3:$AB$1315,DataRegularSeason20242025!$B$3:$B$1315, "&lt;=" &amp; AM$1, DataRegularSeason20242025!$E$3:$E$1315, $A17)</f>
        <v>11</v>
      </c>
      <c r="AN17">
        <f>SUMIFS(DataRegularSeason20242025!$AA$3:$AA$1315,DataRegularSeason20242025!$B$3:$B$1315, "&lt;=" &amp; AN$1, DataRegularSeason20242025!$D$3:$D$1315, $A17)+SUMIFS(DataRegularSeason20242025!$AB$3:$AB$1315,DataRegularSeason20242025!$B$3:$B$1315, "&lt;=" &amp; AN$1, DataRegularSeason20242025!$E$3:$E$1315, $A17)</f>
        <v>11</v>
      </c>
      <c r="AO17">
        <f>SUMIFS(DataRegularSeason20242025!$AA$3:$AA$1315,DataRegularSeason20242025!$B$3:$B$1315, "&lt;=" &amp; AO$1, DataRegularSeason20242025!$D$3:$D$1315, $A17)+SUMIFS(DataRegularSeason20242025!$AB$3:$AB$1315,DataRegularSeason20242025!$B$3:$B$1315, "&lt;=" &amp; AO$1, DataRegularSeason20242025!$E$3:$E$1315, $A17)</f>
        <v>12</v>
      </c>
      <c r="AP17">
        <f>SUMIFS(DataRegularSeason20242025!$AA$3:$AA$1315,DataRegularSeason20242025!$B$3:$B$1315, "&lt;=" &amp; AP$1, DataRegularSeason20242025!$D$3:$D$1315, $A17)+SUMIFS(DataRegularSeason20242025!$AB$3:$AB$1315,DataRegularSeason20242025!$B$3:$B$1315, "&lt;=" &amp; AP$1, DataRegularSeason20242025!$E$3:$E$1315, $A17)</f>
        <v>12</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14</v>
      </c>
      <c r="AT17">
        <f>SUMIFS(DataRegularSeason20242025!$AA$3:$AA$1315,DataRegularSeason20242025!$B$3:$B$1315, "&lt;=" &amp; AT$1, DataRegularSeason20242025!$D$3:$D$1315, $A17)+SUMIFS(DataRegularSeason20242025!$AB$3:$AB$1315,DataRegularSeason20242025!$B$3:$B$1315, "&lt;=" &amp; AT$1, DataRegularSeason20242025!$E$3:$E$1315, $A17)</f>
        <v>16</v>
      </c>
      <c r="AU17">
        <f>SUMIFS(DataRegularSeason20242025!$AA$3:$AA$1315,DataRegularSeason20242025!$B$3:$B$1315, "&lt;=" &amp; AU$1, DataRegularSeason20242025!$D$3:$D$1315, $A17)+SUMIFS(DataRegularSeason20242025!$AB$3:$AB$1315,DataRegularSeason20242025!$B$3:$B$1315, "&lt;=" &amp; AU$1, DataRegularSeason20242025!$E$3:$E$1315, $A17)</f>
        <v>16</v>
      </c>
      <c r="AV17">
        <f>SUMIFS(DataRegularSeason20242025!$AA$3:$AA$1315,DataRegularSeason20242025!$B$3:$B$1315, "&lt;=" &amp; AV$1, DataRegularSeason20242025!$D$3:$D$1315, $A17)+SUMIFS(DataRegularSeason20242025!$AB$3:$AB$1315,DataRegularSeason20242025!$B$3:$B$1315, "&lt;=" &amp; AV$1, DataRegularSeason20242025!$E$3:$E$1315, $A17)</f>
        <v>18</v>
      </c>
      <c r="AW17">
        <f>SUMIFS(DataRegularSeason20242025!$AA$3:$AA$1315,DataRegularSeason20242025!$B$3:$B$1315, "&lt;=" &amp; AW$1, DataRegularSeason20242025!$D$3:$D$1315, $A17)+SUMIFS(DataRegularSeason20242025!$AB$3:$AB$1315,DataRegularSeason20242025!$B$3:$B$1315, "&lt;=" &amp; AW$1, DataRegularSeason20242025!$E$3:$E$1315, $A17)</f>
        <v>18</v>
      </c>
      <c r="AX17">
        <f>SUMIFS(DataRegularSeason20242025!$AA$3:$AA$1315,DataRegularSeason20242025!$B$3:$B$1315, "&lt;=" &amp; AX$1, DataRegularSeason20242025!$D$3:$D$1315, $A17)+SUMIFS(DataRegularSeason20242025!$AB$3:$AB$1315,DataRegularSeason20242025!$B$3:$B$1315, "&lt;=" &amp; AX$1, DataRegularSeason20242025!$E$3:$E$1315, $A17)</f>
        <v>18</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20</v>
      </c>
      <c r="BD17">
        <f>SUMIFS(DataRegularSeason20242025!$AA$3:$AA$1315,DataRegularSeason20242025!$B$3:$B$1315, "&lt;=" &amp; BD$1, DataRegularSeason20242025!$D$3:$D$1315, $A17)+SUMIFS(DataRegularSeason20242025!$AB$3:$AB$1315,DataRegularSeason20242025!$B$3:$B$1315, "&lt;=" &amp; BD$1, DataRegularSeason20242025!$E$3:$E$1315, $A17)</f>
        <v>20</v>
      </c>
      <c r="BE17">
        <f>SUMIFS(DataRegularSeason20242025!$AA$3:$AA$1315,DataRegularSeason20242025!$B$3:$B$1315, "&lt;=" &amp; BE$1, DataRegularSeason20242025!$D$3:$D$1315, $A17)+SUMIFS(DataRegularSeason20242025!$AB$3:$AB$1315,DataRegularSeason20242025!$B$3:$B$1315, "&lt;=" &amp; BE$1, DataRegularSeason20242025!$E$3:$E$1315, $A17)</f>
        <v>21</v>
      </c>
      <c r="BF17">
        <f>SUMIFS(DataRegularSeason20242025!$AA$3:$AA$1315,DataRegularSeason20242025!$B$3:$B$1315, "&lt;=" &amp; BF$1, DataRegularSeason20242025!$D$3:$D$1315, $A17)+SUMIFS(DataRegularSeason20242025!$AB$3:$AB$1315,DataRegularSeason20242025!$B$3:$B$1315, "&lt;=" &amp; BF$1, DataRegularSeason20242025!$E$3:$E$1315, $A17)</f>
        <v>21</v>
      </c>
      <c r="BG17">
        <f>SUMIFS(DataRegularSeason20242025!$AA$3:$AA$1315,DataRegularSeason20242025!$B$3:$B$1315, "&lt;=" &amp; BG$1, DataRegularSeason20242025!$D$3:$D$1315, $A17)+SUMIFS(DataRegularSeason20242025!$AB$3:$AB$1315,DataRegularSeason20242025!$B$3:$B$1315, "&lt;=" &amp; BG$1, DataRegularSeason20242025!$E$3:$E$1315, $A17)</f>
        <v>23</v>
      </c>
      <c r="BH17">
        <f>SUMIFS(DataRegularSeason20242025!$AA$3:$AA$1315,DataRegularSeason20242025!$B$3:$B$1315, "&lt;=" &amp; BH$1, DataRegularSeason20242025!$D$3:$D$1315, $A17)+SUMIFS(DataRegularSeason20242025!$AB$3:$AB$1315,DataRegularSeason20242025!$B$3:$B$1315, "&lt;=" &amp; BH$1, DataRegularSeason20242025!$E$3:$E$1315, $A17)</f>
        <v>23</v>
      </c>
      <c r="BI17">
        <f>SUMIFS(DataRegularSeason20242025!$AA$3:$AA$1315,DataRegularSeason20242025!$B$3:$B$1315, "&lt;=" &amp; BI$1, DataRegularSeason20242025!$D$3:$D$1315, $A17)+SUMIFS(DataRegularSeason20242025!$AB$3:$AB$1315,DataRegularSeason20242025!$B$3:$B$1315, "&lt;=" &amp; BI$1, DataRegularSeason20242025!$E$3:$E$1315, $A17)</f>
        <v>25</v>
      </c>
      <c r="BJ17">
        <f>SUMIFS(DataRegularSeason20242025!$AA$3:$AA$1315,DataRegularSeason20242025!$B$3:$B$1315, "&lt;=" &amp; BJ$1, DataRegularSeason20242025!$D$3:$D$1315, $A17)+SUMIFS(DataRegularSeason20242025!$AB$3:$AB$1315,DataRegularSeason20242025!$B$3:$B$1315, "&lt;=" &amp; BJ$1, DataRegularSeason20242025!$E$3:$E$1315, $A17)</f>
        <v>27</v>
      </c>
      <c r="BK17">
        <f>SUMIFS(DataRegularSeason20242025!$AA$3:$AA$1315,DataRegularSeason20242025!$B$3:$B$1315, "&lt;=" &amp; BK$1, DataRegularSeason20242025!$D$3:$D$1315, $A17)+SUMIFS(DataRegularSeason20242025!$AB$3:$AB$1315,DataRegularSeason20242025!$B$3:$B$1315, "&lt;=" &amp; BK$1, DataRegularSeason20242025!$E$3:$E$1315, $A17)</f>
        <v>27</v>
      </c>
      <c r="BL17">
        <f>SUMIFS(DataRegularSeason20242025!$AA$3:$AA$1315,DataRegularSeason20242025!$B$3:$B$1315, "&lt;=" &amp; BL$1, DataRegularSeason20242025!$D$3:$D$1315, $A17)+SUMIFS(DataRegularSeason20242025!$AB$3:$AB$1315,DataRegularSeason20242025!$B$3:$B$1315, "&lt;=" &amp; BL$1, DataRegularSeason20242025!$E$3:$E$1315, $A17)</f>
        <v>27</v>
      </c>
      <c r="BM17">
        <f>SUMIFS(DataRegularSeason20242025!$AA$3:$AA$1315,DataRegularSeason20242025!$B$3:$B$1315, "&lt;=" &amp; BM$1, DataRegularSeason20242025!$D$3:$D$1315, $A17)+SUMIFS(DataRegularSeason20242025!$AB$3:$AB$1315,DataRegularSeason20242025!$B$3:$B$1315, "&lt;=" &amp; BM$1, DataRegularSeason20242025!$E$3:$E$1315, $A17)</f>
        <v>27</v>
      </c>
      <c r="BN17">
        <f>SUMIFS(DataRegularSeason20242025!$AA$3:$AA$1315,DataRegularSeason20242025!$B$3:$B$1315, "&lt;=" &amp; BN$1, DataRegularSeason20242025!$D$3:$D$1315, $A17)+SUMIFS(DataRegularSeason20242025!$AB$3:$AB$1315,DataRegularSeason20242025!$B$3:$B$1315, "&lt;=" &amp; BN$1, DataRegularSeason20242025!$E$3:$E$1315, $A17)</f>
        <v>27</v>
      </c>
      <c r="BO17">
        <f>SUMIFS(DataRegularSeason20242025!$AA$3:$AA$1315,DataRegularSeason20242025!$B$3:$B$1315, "&lt;=" &amp; BO$1, DataRegularSeason20242025!$D$3:$D$1315, $A17)+SUMIFS(DataRegularSeason20242025!$AB$3:$AB$1315,DataRegularSeason20242025!$B$3:$B$1315, "&lt;=" &amp; BO$1, DataRegularSeason20242025!$E$3:$E$1315, $A17)</f>
        <v>27</v>
      </c>
      <c r="BP17">
        <f>SUMIFS(DataRegularSeason20242025!$AA$3:$AA$1315,DataRegularSeason20242025!$B$3:$B$1315, "&lt;=" &amp; BP$1, DataRegularSeason20242025!$D$3:$D$1315, $A17)+SUMIFS(DataRegularSeason20242025!$AB$3:$AB$1315,DataRegularSeason20242025!$B$3:$B$1315, "&lt;=" &amp; BP$1, DataRegularSeason20242025!$E$3:$E$1315, $A17)</f>
        <v>27</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30</v>
      </c>
      <c r="BU17">
        <f>SUMIFS(DataRegularSeason20242025!$AA$3:$AA$1315,DataRegularSeason20242025!$B$3:$B$1315, "&lt;=" &amp; BU$1, DataRegularSeason20242025!$D$3:$D$1315, $A17)+SUMIFS(DataRegularSeason20242025!$AB$3:$AB$1315,DataRegularSeason20242025!$B$3:$B$1315, "&lt;=" &amp; BU$1, DataRegularSeason20242025!$E$3:$E$1315, $A17)</f>
        <v>30</v>
      </c>
      <c r="BV17">
        <f>SUMIFS(DataRegularSeason20242025!$AA$3:$AA$1315,DataRegularSeason20242025!$B$3:$B$1315, "&lt;=" &amp; BV$1, DataRegularSeason20242025!$D$3:$D$1315, $A17)+SUMIFS(DataRegularSeason20242025!$AB$3:$AB$1315,DataRegularSeason20242025!$B$3:$B$1315, "&lt;=" &amp; BV$1, DataRegularSeason20242025!$E$3:$E$1315, $A17)</f>
        <v>32</v>
      </c>
      <c r="BW17">
        <f>SUMIFS(DataRegularSeason20242025!$AA$3:$AA$1315,DataRegularSeason20242025!$B$3:$B$1315, "&lt;=" &amp; BW$1, DataRegularSeason20242025!$D$3:$D$1315, $A17)+SUMIFS(DataRegularSeason20242025!$AB$3:$AB$1315,DataRegularSeason20242025!$B$3:$B$1315, "&lt;=" &amp; BW$1, DataRegularSeason20242025!$E$3:$E$1315, $A17)</f>
        <v>32</v>
      </c>
      <c r="BX17">
        <f>SUMIFS(DataRegularSeason20242025!$AA$3:$AA$1315,DataRegularSeason20242025!$B$3:$B$1315, "&lt;=" &amp; BX$1, DataRegularSeason20242025!$D$3:$D$1315, $A17)+SUMIFS(DataRegularSeason20242025!$AB$3:$AB$1315,DataRegularSeason20242025!$B$3:$B$1315, "&lt;=" &amp; BX$1, DataRegularSeason20242025!$E$3:$E$1315, $A17)</f>
        <v>32</v>
      </c>
      <c r="BY17">
        <f>SUMIFS(DataRegularSeason20242025!$AA$3:$AA$1315,DataRegularSeason20242025!$B$3:$B$1315, "&lt;=" &amp; BY$1, DataRegularSeason20242025!$D$3:$D$1315, $A17)+SUMIFS(DataRegularSeason20242025!$AB$3:$AB$1315,DataRegularSeason20242025!$B$3:$B$1315, "&lt;=" &amp; BY$1, DataRegularSeason20242025!$E$3:$E$1315, $A17)</f>
        <v>32</v>
      </c>
      <c r="BZ17">
        <f>SUMIFS(DataRegularSeason20242025!$AA$3:$AA$1315,DataRegularSeason20242025!$B$3:$B$1315, "&lt;=" &amp; BZ$1, DataRegularSeason20242025!$D$3:$D$1315, $A17)+SUMIFS(DataRegularSeason20242025!$AB$3:$AB$1315,DataRegularSeason20242025!$B$3:$B$1315, "&lt;=" &amp; BZ$1, DataRegularSeason20242025!$E$3:$E$1315, $A17)</f>
        <v>32</v>
      </c>
      <c r="CA17">
        <f>SUMIFS(DataRegularSeason20242025!$AA$3:$AA$1315,DataRegularSeason20242025!$B$3:$B$1315, "&lt;=" &amp; CA$1, DataRegularSeason20242025!$D$3:$D$1315, $A17)+SUMIFS(DataRegularSeason20242025!$AB$3:$AB$1315,DataRegularSeason20242025!$B$3:$B$1315, "&lt;=" &amp; CA$1, DataRegularSeason20242025!$E$3:$E$1315, $A17)</f>
        <v>32</v>
      </c>
      <c r="CB17">
        <f>SUMIFS(DataRegularSeason20242025!$AA$3:$AA$1315,DataRegularSeason20242025!$B$3:$B$1315, "&lt;=" &amp; CB$1, DataRegularSeason20242025!$D$3:$D$1315, $A17)+SUMIFS(DataRegularSeason20242025!$AB$3:$AB$1315,DataRegularSeason20242025!$B$3:$B$1315, "&lt;=" &amp; CB$1, DataRegularSeason20242025!$E$3:$E$1315, $A17)</f>
        <v>32</v>
      </c>
      <c r="CC17">
        <f>SUMIFS(DataRegularSeason20242025!$AA$3:$AA$1315,DataRegularSeason20242025!$B$3:$B$1315, "&lt;=" &amp; CC$1, DataRegularSeason20242025!$D$3:$D$1315, $A17)+SUMIFS(DataRegularSeason20242025!$AB$3:$AB$1315,DataRegularSeason20242025!$B$3:$B$1315, "&lt;=" &amp; CC$1, DataRegularSeason20242025!$E$3:$E$1315, $A17)</f>
        <v>32</v>
      </c>
      <c r="CD17">
        <f>SUMIFS(DataRegularSeason20242025!$AA$3:$AA$1315,DataRegularSeason20242025!$B$3:$B$1315, "&lt;=" &amp; CD$1, DataRegularSeason20242025!$D$3:$D$1315, $A17)+SUMIFS(DataRegularSeason20242025!$AB$3:$AB$1315,DataRegularSeason20242025!$B$3:$B$1315, "&lt;=" &amp; CD$1, DataRegularSeason20242025!$E$3:$E$1315, $A17)</f>
        <v>32</v>
      </c>
      <c r="CE17">
        <f>SUMIFS(DataRegularSeason20242025!$AA$3:$AA$1315,DataRegularSeason20242025!$B$3:$B$1315, "&lt;=" &amp; CE$1, DataRegularSeason20242025!$D$3:$D$1315, $A17)+SUMIFS(DataRegularSeason20242025!$AB$3:$AB$1315,DataRegularSeason20242025!$B$3:$B$1315, "&lt;=" &amp; CE$1, DataRegularSeason20242025!$E$3:$E$1315, $A17)</f>
        <v>34</v>
      </c>
      <c r="CF17">
        <f>SUMIFS(DataRegularSeason20242025!$AA$3:$AA$1315,DataRegularSeason20242025!$B$3:$B$1315, "&lt;=" &amp; CF$1, DataRegularSeason20242025!$D$3:$D$1315, $A17)+SUMIFS(DataRegularSeason20242025!$AB$3:$AB$1315,DataRegularSeason20242025!$B$3:$B$1315, "&lt;=" &amp; CF$1, DataRegularSeason20242025!$E$3:$E$1315, $A17)</f>
        <v>34</v>
      </c>
      <c r="CG17">
        <f>SUMIFS(DataRegularSeason20242025!$AA$3:$AA$1315,DataRegularSeason20242025!$B$3:$B$1315, "&lt;=" &amp; CG$1, DataRegularSeason20242025!$D$3:$D$1315, $A17)+SUMIFS(DataRegularSeason20242025!$AB$3:$AB$1315,DataRegularSeason20242025!$B$3:$B$1315, "&lt;=" &amp; CG$1, DataRegularSeason20242025!$E$3:$E$1315, $A17)</f>
        <v>34</v>
      </c>
      <c r="CH17">
        <f>SUMIFS(DataRegularSeason20242025!$AA$3:$AA$1315,DataRegularSeason20242025!$B$3:$B$1315, "&lt;=" &amp; CH$1, DataRegularSeason20242025!$D$3:$D$1315, $A17)+SUMIFS(DataRegularSeason20242025!$AB$3:$AB$1315,DataRegularSeason20242025!$B$3:$B$1315, "&lt;=" &amp; CH$1, DataRegularSeason20242025!$E$3:$E$1315, $A17)</f>
        <v>34</v>
      </c>
      <c r="CI17">
        <f>SUMIFS(DataRegularSeason20242025!$AA$3:$AA$1315,DataRegularSeason20242025!$B$3:$B$1315, "&lt;=" &amp; CI$1, DataRegularSeason20242025!$D$3:$D$1315, $A17)+SUMIFS(DataRegularSeason20242025!$AB$3:$AB$1315,DataRegularSeason20242025!$B$3:$B$1315, "&lt;=" &amp; CI$1, DataRegularSeason20242025!$E$3:$E$1315, $A17)</f>
        <v>34</v>
      </c>
      <c r="CJ17">
        <f>SUMIFS(DataRegularSeason20242025!$AA$3:$AA$1315,DataRegularSeason20242025!$B$3:$B$1315, "&lt;=" &amp; CJ$1, DataRegularSeason20242025!$D$3:$D$1315, $A17)+SUMIFS(DataRegularSeason20242025!$AB$3:$AB$1315,DataRegularSeason20242025!$B$3:$B$1315, "&lt;=" &amp; CJ$1, DataRegularSeason20242025!$E$3:$E$1315, $A17)</f>
        <v>34</v>
      </c>
      <c r="CK17">
        <f>SUMIFS(DataRegularSeason20242025!$AA$3:$AA$1315,DataRegularSeason20242025!$B$3:$B$1315, "&lt;=" &amp; CK$1, DataRegularSeason20242025!$D$3:$D$1315, $A17)+SUMIFS(DataRegularSeason20242025!$AB$3:$AB$1315,DataRegularSeason20242025!$B$3:$B$1315, "&lt;=" &amp; CK$1, DataRegularSeason20242025!$E$3:$E$1315, $A17)</f>
        <v>34</v>
      </c>
      <c r="CL17">
        <f>SUMIFS(DataRegularSeason20242025!$AA$3:$AA$1315,DataRegularSeason20242025!$B$3:$B$1315, "&lt;=" &amp; CL$1, DataRegularSeason20242025!$D$3:$D$1315, $A17)+SUMIFS(DataRegularSeason20242025!$AB$3:$AB$1315,DataRegularSeason20242025!$B$3:$B$1315, "&lt;=" &amp; CL$1, DataRegularSeason20242025!$E$3:$E$1315, $A17)</f>
        <v>36</v>
      </c>
      <c r="CM17">
        <f>SUMIFS(DataRegularSeason20242025!$AA$3:$AA$1315,DataRegularSeason20242025!$B$3:$B$1315, "&lt;=" &amp; CM$1, DataRegularSeason20242025!$D$3:$D$1315, $A17)+SUMIFS(DataRegularSeason20242025!$AB$3:$AB$1315,DataRegularSeason20242025!$B$3:$B$1315, "&lt;=" &amp; CM$1, DataRegularSeason20242025!$E$3:$E$1315, $A17)</f>
        <v>36</v>
      </c>
      <c r="CN17">
        <f>SUMIFS(DataRegularSeason20242025!$AA$3:$AA$1315,DataRegularSeason20242025!$B$3:$B$1315, "&lt;=" &amp; CN$1, DataRegularSeason20242025!$D$3:$D$1315, $A17)+SUMIFS(DataRegularSeason20242025!$AB$3:$AB$1315,DataRegularSeason20242025!$B$3:$B$1315, "&lt;=" &amp; CN$1, DataRegularSeason20242025!$E$3:$E$1315, $A17)</f>
        <v>36</v>
      </c>
      <c r="CO17">
        <f>SUMIFS(DataRegularSeason20242025!$AA$3:$AA$1315,DataRegularSeason20242025!$B$3:$B$1315, "&lt;=" &amp; CO$1, DataRegularSeason20242025!$D$3:$D$1315, $A17)+SUMIFS(DataRegularSeason20242025!$AB$3:$AB$1315,DataRegularSeason20242025!$B$3:$B$1315, "&lt;=" &amp; CO$1, DataRegularSeason20242025!$E$3:$E$1315, $A17)</f>
        <v>38</v>
      </c>
      <c r="CP17">
        <f>SUMIFS(DataRegularSeason20242025!$AA$3:$AA$1315,DataRegularSeason20242025!$B$3:$B$1315, "&lt;=" &amp; CP$1, DataRegularSeason20242025!$D$3:$D$1315, $A17)+SUMIFS(DataRegularSeason20242025!$AB$3:$AB$1315,DataRegularSeason20242025!$B$3:$B$1315, "&lt;=" &amp; CP$1, DataRegularSeason20242025!$E$3:$E$1315, $A17)</f>
        <v>38</v>
      </c>
      <c r="CQ17">
        <f>SUMIFS(DataRegularSeason20242025!$AA$3:$AA$1315,DataRegularSeason20242025!$B$3:$B$1315, "&lt;=" &amp; CQ$1, DataRegularSeason20242025!$D$3:$D$1315, $A17)+SUMIFS(DataRegularSeason20242025!$AB$3:$AB$1315,DataRegularSeason20242025!$B$3:$B$1315, "&lt;=" &amp; CQ$1, DataRegularSeason20242025!$E$3:$E$1315, $A17)</f>
        <v>38</v>
      </c>
      <c r="CR17">
        <f>SUMIFS(DataRegularSeason20242025!$AA$3:$AA$1315,DataRegularSeason20242025!$B$3:$B$1315, "&lt;=" &amp; CR$1, DataRegularSeason20242025!$D$3:$D$1315, $A17)+SUMIFS(DataRegularSeason20242025!$AB$3:$AB$1315,DataRegularSeason20242025!$B$3:$B$1315, "&lt;=" &amp; CR$1, DataRegularSeason20242025!$E$3:$E$1315, $A17)</f>
        <v>38</v>
      </c>
      <c r="CS17">
        <f>SUMIFS(DataRegularSeason20242025!$AA$3:$AA$1315,DataRegularSeason20242025!$B$3:$B$1315, "&lt;=" &amp; CS$1, DataRegularSeason20242025!$D$3:$D$1315, $A17)+SUMIFS(DataRegularSeason20242025!$AB$3:$AB$1315,DataRegularSeason20242025!$B$3:$B$1315, "&lt;=" &amp; CS$1, DataRegularSeason20242025!$E$3:$E$1315, $A17)</f>
        <v>38</v>
      </c>
      <c r="CT17">
        <f>SUMIFS(DataRegularSeason20242025!$AA$3:$AA$1315,DataRegularSeason20242025!$B$3:$B$1315, "&lt;=" &amp; CT$1, DataRegularSeason20242025!$D$3:$D$1315, $A17)+SUMIFS(DataRegularSeason20242025!$AB$3:$AB$1315,DataRegularSeason20242025!$B$3:$B$1315, "&lt;=" &amp; CT$1, DataRegularSeason20242025!$E$3:$E$1315, $A17)</f>
        <v>39</v>
      </c>
      <c r="CU17">
        <f>SUMIFS(DataRegularSeason20242025!$AA$3:$AA$1315,DataRegularSeason20242025!$B$3:$B$1315, "&lt;=" &amp; CU$1, DataRegularSeason20242025!$D$3:$D$1315, $A17)+SUMIFS(DataRegularSeason20242025!$AB$3:$AB$1315,DataRegularSeason20242025!$B$3:$B$1315, "&lt;=" &amp; CU$1, DataRegularSeason20242025!$E$3:$E$1315, $A17)</f>
        <v>39</v>
      </c>
      <c r="CV17">
        <f>SUMIFS(DataRegularSeason20242025!$AA$3:$AA$1315,DataRegularSeason20242025!$B$3:$B$1315, "&lt;=" &amp; CV$1, DataRegularSeason20242025!$D$3:$D$1315, $A17)+SUMIFS(DataRegularSeason20242025!$AB$3:$AB$1315,DataRegularSeason20242025!$B$3:$B$1315, "&lt;=" &amp; CV$1, DataRegularSeason20242025!$E$3:$E$1315, $A17)</f>
        <v>39</v>
      </c>
      <c r="CW17">
        <f>SUMIFS(DataRegularSeason20242025!$AA$3:$AA$1315,DataRegularSeason20242025!$B$3:$B$1315, "&lt;=" &amp; CW$1, DataRegularSeason20242025!$D$3:$D$1315, $A17)+SUMIFS(DataRegularSeason20242025!$AB$3:$AB$1315,DataRegularSeason20242025!$B$3:$B$1315, "&lt;=" &amp; CW$1, DataRegularSeason20242025!$E$3:$E$1315, $A17)</f>
        <v>39</v>
      </c>
      <c r="CX17">
        <f>SUMIFS(DataRegularSeason20242025!$AA$3:$AA$1315,DataRegularSeason20242025!$B$3:$B$1315, "&lt;=" &amp; CX$1, DataRegularSeason20242025!$D$3:$D$1315, $A17)+SUMIFS(DataRegularSeason20242025!$AB$3:$AB$1315,DataRegularSeason20242025!$B$3:$B$1315, "&lt;=" &amp; CX$1, DataRegularSeason20242025!$E$3:$E$1315, $A17)</f>
        <v>39</v>
      </c>
      <c r="CY17">
        <f>SUMIFS(DataRegularSeason20242025!$AA$3:$AA$1315,DataRegularSeason20242025!$B$3:$B$1315, "&lt;=" &amp; CY$1, DataRegularSeason20242025!$D$3:$D$1315, $A17)+SUMIFS(DataRegularSeason20242025!$AB$3:$AB$1315,DataRegularSeason20242025!$B$3:$B$1315, "&lt;=" &amp; CY$1, DataRegularSeason20242025!$E$3:$E$1315, $A17)</f>
        <v>39</v>
      </c>
      <c r="CZ17">
        <f>SUMIFS(DataRegularSeason20242025!$AA$3:$AA$1315,DataRegularSeason20242025!$B$3:$B$1315, "&lt;=" &amp; CZ$1, DataRegularSeason20242025!$D$3:$D$1315, $A17)+SUMIFS(DataRegularSeason20242025!$AB$3:$AB$1315,DataRegularSeason20242025!$B$3:$B$1315, "&lt;=" &amp; CZ$1, DataRegularSeason20242025!$E$3:$E$1315, $A17)</f>
        <v>41</v>
      </c>
      <c r="DA17">
        <f>SUMIFS(DataRegularSeason20242025!$AA$3:$AA$1315,DataRegularSeason20242025!$B$3:$B$1315, "&lt;=" &amp; DA$1, DataRegularSeason20242025!$D$3:$D$1315, $A17)+SUMIFS(DataRegularSeason20242025!$AB$3:$AB$1315,DataRegularSeason20242025!$B$3:$B$1315, "&lt;=" &amp; DA$1, DataRegularSeason20242025!$E$3:$E$1315, $A17)</f>
        <v>41</v>
      </c>
      <c r="DB17">
        <f>SUMIFS(DataRegularSeason20242025!$AA$3:$AA$1315,DataRegularSeason20242025!$B$3:$B$1315, "&lt;=" &amp; DB$1, DataRegularSeason20242025!$D$3:$D$1315, $A17)+SUMIFS(DataRegularSeason20242025!$AB$3:$AB$1315,DataRegularSeason20242025!$B$3:$B$1315, "&lt;=" &amp; DB$1, DataRegularSeason20242025!$E$3:$E$1315, $A17)</f>
        <v>43</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46</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48</v>
      </c>
      <c r="DH17">
        <f>SUMIFS(DataRegularSeason20242025!$AA$3:$AA$1315,DataRegularSeason20242025!$B$3:$B$1315, "&lt;=" &amp; DH$1, DataRegularSeason20242025!$D$3:$D$1315, $A17)+SUMIFS(DataRegularSeason20242025!$AB$3:$AB$1315,DataRegularSeason20242025!$B$3:$B$1315, "&lt;=" &amp; DH$1, DataRegularSeason20242025!$E$3:$E$1315, $A17)</f>
        <v>48</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50</v>
      </c>
      <c r="DK17">
        <f>SUMIFS(DataRegularSeason20242025!$AA$3:$AA$1315,DataRegularSeason20242025!$B$3:$B$1315, "&lt;=" &amp; DK$1, DataRegularSeason20242025!$D$3:$D$1315, $A17)+SUMIFS(DataRegularSeason20242025!$AB$3:$AB$1315,DataRegularSeason20242025!$B$3:$B$1315, "&lt;=" &amp; DK$1, DataRegularSeason20242025!$E$3:$E$1315, $A17)</f>
        <v>50</v>
      </c>
      <c r="DL17">
        <f>SUMIFS(DataRegularSeason20242025!$AA$3:$AA$1315,DataRegularSeason20242025!$B$3:$B$1315, "&lt;=" &amp; DL$1, DataRegularSeason20242025!$D$3:$D$1315, $A17)+SUMIFS(DataRegularSeason20242025!$AB$3:$AB$1315,DataRegularSeason20242025!$B$3:$B$1315, "&lt;=" &amp; DL$1, DataRegularSeason20242025!$E$3:$E$1315, $A17)</f>
        <v>50</v>
      </c>
      <c r="DM17">
        <f>SUMIFS(DataRegularSeason20242025!$AA$3:$AA$1315,DataRegularSeason20242025!$B$3:$B$1315, "&lt;=" &amp; DM$1, DataRegularSeason20242025!$D$3:$D$1315, $A17)+SUMIFS(DataRegularSeason20242025!$AB$3:$AB$1315,DataRegularSeason20242025!$B$3:$B$1315, "&lt;=" &amp; DM$1, DataRegularSeason20242025!$E$3:$E$1315, $A17)</f>
        <v>50</v>
      </c>
      <c r="DN17">
        <f>SUMIFS(DataRegularSeason20242025!$AA$3:$AA$1315,DataRegularSeason20242025!$B$3:$B$1315, "&lt;=" &amp; DN$1, DataRegularSeason20242025!$D$3:$D$1315, $A17)+SUMIFS(DataRegularSeason20242025!$AB$3:$AB$1315,DataRegularSeason20242025!$B$3:$B$1315, "&lt;=" &amp; DN$1, DataRegularSeason20242025!$E$3:$E$1315, $A17)</f>
        <v>50</v>
      </c>
      <c r="DO17">
        <f>SUMIFS(DataRegularSeason20242025!$AA$3:$AA$1315,DataRegularSeason20242025!$B$3:$B$1315, "&lt;=" &amp; DO$1, DataRegularSeason20242025!$D$3:$D$1315, $A17)+SUMIFS(DataRegularSeason20242025!$AB$3:$AB$1315,DataRegularSeason20242025!$B$3:$B$1315, "&lt;=" &amp; DO$1, DataRegularSeason20242025!$E$3:$E$1315, $A17)</f>
        <v>50</v>
      </c>
      <c r="DP17">
        <f>SUMIFS(DataRegularSeason20242025!$AA$3:$AA$1315,DataRegularSeason20242025!$B$3:$B$1315, "&lt;=" &amp; DP$1, DataRegularSeason20242025!$D$3:$D$1315, $A17)+SUMIFS(DataRegularSeason20242025!$AB$3:$AB$1315,DataRegularSeason20242025!$B$3:$B$1315, "&lt;=" &amp; DP$1, DataRegularSeason20242025!$E$3:$E$1315, $A17)</f>
        <v>52</v>
      </c>
      <c r="DQ17">
        <f>SUMIFS(DataRegularSeason20242025!$AA$3:$AA$1315,DataRegularSeason20242025!$B$3:$B$1315, "&lt;=" &amp; DQ$1, DataRegularSeason20242025!$D$3:$D$1315, $A17)+SUMIFS(DataRegularSeason20242025!$AB$3:$AB$1315,DataRegularSeason20242025!$B$3:$B$1315, "&lt;=" &amp; DQ$1, DataRegularSeason20242025!$E$3:$E$1315, $A17)</f>
        <v>52</v>
      </c>
      <c r="DR17">
        <f>SUMIFS(DataRegularSeason20242025!$AA$3:$AA$1315,DataRegularSeason20242025!$B$3:$B$1315, "&lt;=" &amp; DR$1, DataRegularSeason20242025!$D$3:$D$1315, $A17)+SUMIFS(DataRegularSeason20242025!$AB$3:$AB$1315,DataRegularSeason20242025!$B$3:$B$1315, "&lt;=" &amp; DR$1, DataRegularSeason20242025!$E$3:$E$1315, $A17)</f>
        <v>52</v>
      </c>
      <c r="DS17">
        <f>SUMIFS(DataRegularSeason20242025!$AA$3:$AA$1315,DataRegularSeason20242025!$B$3:$B$1315, "&lt;=" &amp; DS$1, DataRegularSeason20242025!$D$3:$D$1315, $A17)+SUMIFS(DataRegularSeason20242025!$AB$3:$AB$1315,DataRegularSeason20242025!$B$3:$B$1315, "&lt;=" &amp; DS$1, DataRegularSeason20242025!$E$3:$E$1315, $A17)</f>
        <v>52</v>
      </c>
      <c r="DT17">
        <f>SUMIFS(DataRegularSeason20242025!$AA$3:$AA$1315,DataRegularSeason20242025!$B$3:$B$1315, "&lt;=" &amp; DT$1, DataRegularSeason20242025!$D$3:$D$1315, $A17)+SUMIFS(DataRegularSeason20242025!$AB$3:$AB$1315,DataRegularSeason20242025!$B$3:$B$1315, "&lt;=" &amp; DT$1, DataRegularSeason20242025!$E$3:$E$1315, $A17)</f>
        <v>52</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53</v>
      </c>
      <c r="EB17">
        <f>SUMIFS(DataRegularSeason20242025!$AA$3:$AA$1315,DataRegularSeason20242025!$B$3:$B$1315, "&lt;=" &amp; EB$1, DataRegularSeason20242025!$D$3:$D$1315, $A17)+SUMIFS(DataRegularSeason20242025!$AB$3:$AB$1315,DataRegularSeason20242025!$B$3:$B$1315, "&lt;=" &amp; EB$1, DataRegularSeason20242025!$E$3:$E$1315, $A17)</f>
        <v>53</v>
      </c>
      <c r="EC17">
        <f>SUMIFS(DataRegularSeason20242025!$AA$3:$AA$1315,DataRegularSeason20242025!$B$3:$B$1315, "&lt;=" &amp; EC$1, DataRegularSeason20242025!$D$3:$D$1315, $A17)+SUMIFS(DataRegularSeason20242025!$AB$3:$AB$1315,DataRegularSeason20242025!$B$3:$B$1315, "&lt;=" &amp; EC$1, DataRegularSeason20242025!$E$3:$E$1315, $A17)</f>
        <v>53</v>
      </c>
      <c r="ED17">
        <f>SUMIFS(DataRegularSeason20242025!$AA$3:$AA$1315,DataRegularSeason20242025!$B$3:$B$1315, "&lt;=" &amp; ED$1, DataRegularSeason20242025!$D$3:$D$1315, $A17)+SUMIFS(DataRegularSeason20242025!$AB$3:$AB$1315,DataRegularSeason20242025!$B$3:$B$1315, "&lt;=" &amp; ED$1, DataRegularSeason20242025!$E$3:$E$1315, $A17)</f>
        <v>53</v>
      </c>
      <c r="EE17">
        <f>SUMIFS(DataRegularSeason20242025!$AA$3:$AA$1315,DataRegularSeason20242025!$B$3:$B$1315, "&lt;=" &amp; EE$1, DataRegularSeason20242025!$D$3:$D$1315, $A17)+SUMIFS(DataRegularSeason20242025!$AB$3:$AB$1315,DataRegularSeason20242025!$B$3:$B$1315, "&lt;=" &amp; EE$1, DataRegularSeason20242025!$E$3:$E$1315, $A17)</f>
        <v>53</v>
      </c>
      <c r="EF17">
        <f>SUMIFS(DataRegularSeason20242025!$AA$3:$AA$1315,DataRegularSeason20242025!$B$3:$B$1315, "&lt;=" &amp; EF$1, DataRegularSeason20242025!$D$3:$D$1315, $A17)+SUMIFS(DataRegularSeason20242025!$AB$3:$AB$1315,DataRegularSeason20242025!$B$3:$B$1315, "&lt;=" &amp; EF$1, DataRegularSeason20242025!$E$3:$E$1315, $A17)</f>
        <v>53</v>
      </c>
      <c r="EG17">
        <f>SUMIFS(DataRegularSeason20242025!$AA$3:$AA$1315,DataRegularSeason20242025!$B$3:$B$1315, "&lt;=" &amp; EG$1, DataRegularSeason20242025!$D$3:$D$1315, $A17)+SUMIFS(DataRegularSeason20242025!$AB$3:$AB$1315,DataRegularSeason20242025!$B$3:$B$1315, "&lt;=" &amp; EG$1, DataRegularSeason20242025!$E$3:$E$1315, $A17)</f>
        <v>53</v>
      </c>
      <c r="EH17">
        <f>SUMIFS(DataRegularSeason20242025!$AA$3:$AA$1315,DataRegularSeason20242025!$B$3:$B$1315, "&lt;=" &amp; EH$1, DataRegularSeason20242025!$D$3:$D$1315, $A17)+SUMIFS(DataRegularSeason20242025!$AB$3:$AB$1315,DataRegularSeason20242025!$B$3:$B$1315, "&lt;=" &amp; EH$1, DataRegularSeason20242025!$E$3:$E$1315, $A17)</f>
        <v>53</v>
      </c>
      <c r="EI17">
        <f>SUMIFS(DataRegularSeason20242025!$AA$3:$AA$1315,DataRegularSeason20242025!$B$3:$B$1315, "&lt;=" &amp; EI$1, DataRegularSeason20242025!$D$3:$D$1315, $A17)+SUMIFS(DataRegularSeason20242025!$AB$3:$AB$1315,DataRegularSeason20242025!$B$3:$B$1315, "&lt;=" &amp; EI$1, DataRegularSeason20242025!$E$3:$E$1315, $A17)</f>
        <v>53</v>
      </c>
      <c r="EJ17">
        <f>SUMIFS(DataRegularSeason20242025!$AA$3:$AA$1315,DataRegularSeason20242025!$B$3:$B$1315, "&lt;=" &amp; EJ$1, DataRegularSeason20242025!$D$3:$D$1315, $A17)+SUMIFS(DataRegularSeason20242025!$AB$3:$AB$1315,DataRegularSeason20242025!$B$3:$B$1315, "&lt;=" &amp; EJ$1, DataRegularSeason20242025!$E$3:$E$1315, $A17)</f>
        <v>53</v>
      </c>
      <c r="EK17">
        <f>SUMIFS(DataRegularSeason20242025!$AA$3:$AA$1315,DataRegularSeason20242025!$B$3:$B$1315, "&lt;=" &amp; EK$1, DataRegularSeason20242025!$D$3:$D$1315, $A17)+SUMIFS(DataRegularSeason20242025!$AB$3:$AB$1315,DataRegularSeason20242025!$B$3:$B$1315, "&lt;=" &amp; EK$1, DataRegularSeason20242025!$E$3:$E$1315, $A17)</f>
        <v>53</v>
      </c>
      <c r="EL17">
        <f>SUMIFS(DataRegularSeason20242025!$AA$3:$AA$1315,DataRegularSeason20242025!$B$3:$B$1315, "&lt;=" &amp; EL$1, DataRegularSeason20242025!$D$3:$D$1315, $A17)+SUMIFS(DataRegularSeason20242025!$AB$3:$AB$1315,DataRegularSeason20242025!$B$3:$B$1315, "&lt;=" &amp; EL$1, DataRegularSeason20242025!$E$3:$E$1315, $A17)</f>
        <v>53</v>
      </c>
      <c r="EM17">
        <f>SUMIFS(DataRegularSeason20242025!$AA$3:$AA$1315,DataRegularSeason20242025!$B$3:$B$1315, "&lt;=" &amp; EM$1, DataRegularSeason20242025!$D$3:$D$1315, $A17)+SUMIFS(DataRegularSeason20242025!$AB$3:$AB$1315,DataRegularSeason20242025!$B$3:$B$1315, "&lt;=" &amp; EM$1, DataRegularSeason20242025!$E$3:$E$1315, $A17)</f>
        <v>53</v>
      </c>
      <c r="EN17">
        <f>SUMIFS(DataRegularSeason20242025!$AA$3:$AA$1315,DataRegularSeason20242025!$B$3:$B$1315, "&lt;=" &amp; EN$1, DataRegularSeason20242025!$D$3:$D$1315, $A17)+SUMIFS(DataRegularSeason20242025!$AB$3:$AB$1315,DataRegularSeason20242025!$B$3:$B$1315, "&lt;=" &amp; EN$1, DataRegularSeason20242025!$E$3:$E$1315, $A17)</f>
        <v>53</v>
      </c>
      <c r="EO17">
        <f>SUMIFS(DataRegularSeason20242025!$AA$3:$AA$1315,DataRegularSeason20242025!$B$3:$B$1315, "&lt;=" &amp; EO$1, DataRegularSeason20242025!$D$3:$D$1315, $A17)+SUMIFS(DataRegularSeason20242025!$AB$3:$AB$1315,DataRegularSeason20242025!$B$3:$B$1315, "&lt;=" &amp; EO$1, DataRegularSeason20242025!$E$3:$E$1315, $A17)</f>
        <v>53</v>
      </c>
      <c r="EP17">
        <f>SUMIFS(DataRegularSeason20242025!$AA$3:$AA$1315,DataRegularSeason20242025!$B$3:$B$1315, "&lt;=" &amp; EP$1, DataRegularSeason20242025!$D$3:$D$1315, $A17)+SUMIFS(DataRegularSeason20242025!$AB$3:$AB$1315,DataRegularSeason20242025!$B$3:$B$1315, "&lt;=" &amp; EP$1, DataRegularSeason20242025!$E$3:$E$1315, $A17)</f>
        <v>53</v>
      </c>
      <c r="EQ17">
        <f>SUMIFS(DataRegularSeason20242025!$AA$3:$AA$1315,DataRegularSeason20242025!$B$3:$B$1315, "&lt;=" &amp; EQ$1, DataRegularSeason20242025!$D$3:$D$1315, $A17)+SUMIFS(DataRegularSeason20242025!$AB$3:$AB$1315,DataRegularSeason20242025!$B$3:$B$1315, "&lt;=" &amp; EQ$1, DataRegularSeason20242025!$E$3:$E$1315, $A17)</f>
        <v>53</v>
      </c>
      <c r="ER17">
        <f>SUMIFS(DataRegularSeason20242025!$AA$3:$AA$1315,DataRegularSeason20242025!$B$3:$B$1315, "&lt;=" &amp; ER$1, DataRegularSeason20242025!$D$3:$D$1315, $A17)+SUMIFS(DataRegularSeason20242025!$AB$3:$AB$1315,DataRegularSeason20242025!$B$3:$B$1315, "&lt;=" &amp; ER$1, DataRegularSeason20242025!$E$3:$E$1315, $A17)</f>
        <v>53</v>
      </c>
      <c r="ES17">
        <f>SUMIFS(DataRegularSeason20242025!$AA$3:$AA$1315,DataRegularSeason20242025!$B$3:$B$1315, "&lt;=" &amp; ES$1, DataRegularSeason20242025!$D$3:$D$1315, $A17)+SUMIFS(DataRegularSeason20242025!$AB$3:$AB$1315,DataRegularSeason20242025!$B$3:$B$1315, "&lt;=" &amp; ES$1, DataRegularSeason20242025!$E$3:$E$1315, $A17)</f>
        <v>53</v>
      </c>
      <c r="ET17">
        <f>SUMIFS(DataRegularSeason20242025!$AA$3:$AA$1315,DataRegularSeason20242025!$B$3:$B$1315, "&lt;=" &amp; ET$1, DataRegularSeason20242025!$D$3:$D$1315, $A17)+SUMIFS(DataRegularSeason20242025!$AB$3:$AB$1315,DataRegularSeason20242025!$B$3:$B$1315, "&lt;=" &amp; ET$1, DataRegularSeason20242025!$E$3:$E$1315, $A17)</f>
        <v>53</v>
      </c>
      <c r="EU17">
        <f>SUMIFS(DataRegularSeason20242025!$AA$3:$AA$1315,DataRegularSeason20242025!$B$3:$B$1315, "&lt;=" &amp; EU$1, DataRegularSeason20242025!$D$3:$D$1315, $A17)+SUMIFS(DataRegularSeason20242025!$AB$3:$AB$1315,DataRegularSeason20242025!$B$3:$B$1315, "&lt;=" &amp; EU$1, DataRegularSeason20242025!$E$3:$E$1315, $A17)</f>
        <v>53</v>
      </c>
      <c r="EV17">
        <f>SUMIFS(DataRegularSeason20242025!$AA$3:$AA$1315,DataRegularSeason20242025!$B$3:$B$1315, "&lt;=" &amp; EV$1, DataRegularSeason20242025!$D$3:$D$1315, $A17)+SUMIFS(DataRegularSeason20242025!$AB$3:$AB$1315,DataRegularSeason20242025!$B$3:$B$1315, "&lt;=" &amp; EV$1, DataRegularSeason20242025!$E$3:$E$1315, $A17)</f>
        <v>53</v>
      </c>
      <c r="EW17">
        <f>SUMIFS(DataRegularSeason20242025!$AA$3:$AA$1315,DataRegularSeason20242025!$B$3:$B$1315, "&lt;=" &amp; EW$1, DataRegularSeason20242025!$D$3:$D$1315, $A17)+SUMIFS(DataRegularSeason20242025!$AB$3:$AB$1315,DataRegularSeason20242025!$B$3:$B$1315, "&lt;=" &amp; EW$1, DataRegularSeason20242025!$E$3:$E$1315, $A17)</f>
        <v>53</v>
      </c>
      <c r="EX17">
        <f>SUMIFS(DataRegularSeason20242025!$AA$3:$AA$1315,DataRegularSeason20242025!$B$3:$B$1315, "&lt;=" &amp; EX$1, DataRegularSeason20242025!$D$3:$D$1315, $A17)+SUMIFS(DataRegularSeason20242025!$AB$3:$AB$1315,DataRegularSeason20242025!$B$3:$B$1315, "&lt;=" &amp; EX$1, DataRegularSeason20242025!$E$3:$E$1315, $A17)</f>
        <v>53</v>
      </c>
      <c r="EY17">
        <f>SUMIFS(DataRegularSeason20242025!$AA$3:$AA$1315,DataRegularSeason20242025!$B$3:$B$1315, "&lt;=" &amp; EY$1, DataRegularSeason20242025!$D$3:$D$1315, $A17)+SUMIFS(DataRegularSeason20242025!$AB$3:$AB$1315,DataRegularSeason20242025!$B$3:$B$1315, "&lt;=" &amp; EY$1, DataRegularSeason20242025!$E$3:$E$1315, $A17)</f>
        <v>53</v>
      </c>
      <c r="EZ17">
        <f>SUMIFS(DataRegularSeason20242025!$AA$3:$AA$1315,DataRegularSeason20242025!$B$3:$B$1315, "&lt;=" &amp; EZ$1, DataRegularSeason20242025!$D$3:$D$1315, $A17)+SUMIFS(DataRegularSeason20242025!$AB$3:$AB$1315,DataRegularSeason20242025!$B$3:$B$1315, "&lt;=" &amp; EZ$1, DataRegularSeason20242025!$E$3:$E$1315, $A17)</f>
        <v>53</v>
      </c>
      <c r="FA17">
        <f>SUMIFS(DataRegularSeason20242025!$AA$3:$AA$1315,DataRegularSeason20242025!$B$3:$B$1315, "&lt;=" &amp; FA$1, DataRegularSeason20242025!$D$3:$D$1315, $A17)+SUMIFS(DataRegularSeason20242025!$AB$3:$AB$1315,DataRegularSeason20242025!$B$3:$B$1315, "&lt;=" &amp; FA$1, DataRegularSeason20242025!$E$3:$E$1315, $A17)</f>
        <v>53</v>
      </c>
      <c r="FB17">
        <f>SUMIFS(DataRegularSeason20242025!$AA$3:$AA$1315,DataRegularSeason20242025!$B$3:$B$1315, "&lt;=" &amp; FB$1, DataRegularSeason20242025!$D$3:$D$1315, $A17)+SUMIFS(DataRegularSeason20242025!$AB$3:$AB$1315,DataRegularSeason20242025!$B$3:$B$1315, "&lt;=" &amp; FB$1, DataRegularSeason20242025!$E$3:$E$1315, $A17)</f>
        <v>53</v>
      </c>
      <c r="FC17">
        <f>SUMIFS(DataRegularSeason20242025!$AA$3:$AA$1315,DataRegularSeason20242025!$B$3:$B$1315, "&lt;=" &amp; FC$1, DataRegularSeason20242025!$D$3:$D$1315, $A17)+SUMIFS(DataRegularSeason20242025!$AB$3:$AB$1315,DataRegularSeason20242025!$B$3:$B$1315, "&lt;=" &amp; FC$1, DataRegularSeason20242025!$E$3:$E$1315, $A17)</f>
        <v>53</v>
      </c>
      <c r="FD17">
        <f>SUMIFS(DataRegularSeason20242025!$AA$3:$AA$1315,DataRegularSeason20242025!$B$3:$B$1315, "&lt;=" &amp; FD$1, DataRegularSeason20242025!$D$3:$D$1315, $A17)+SUMIFS(DataRegularSeason20242025!$AB$3:$AB$1315,DataRegularSeason20242025!$B$3:$B$1315, "&lt;=" &amp; FD$1, DataRegularSeason20242025!$E$3:$E$1315, $A17)</f>
        <v>53</v>
      </c>
      <c r="FE17">
        <f>SUMIFS(DataRegularSeason20242025!$AA$3:$AA$1315,DataRegularSeason20242025!$B$3:$B$1315, "&lt;=" &amp; FE$1, DataRegularSeason20242025!$D$3:$D$1315, $A17)+SUMIFS(DataRegularSeason20242025!$AB$3:$AB$1315,DataRegularSeason20242025!$B$3:$B$1315, "&lt;=" &amp; FE$1, DataRegularSeason20242025!$E$3:$E$1315, $A17)</f>
        <v>53</v>
      </c>
      <c r="FF17">
        <f>SUMIFS(DataRegularSeason20242025!$AA$3:$AA$1315,DataRegularSeason20242025!$B$3:$B$1315, "&lt;=" &amp; FF$1, DataRegularSeason20242025!$D$3:$D$1315, $A17)+SUMIFS(DataRegularSeason20242025!$AB$3:$AB$1315,DataRegularSeason20242025!$B$3:$B$1315, "&lt;=" &amp; FF$1, DataRegularSeason20242025!$E$3:$E$1315, $A17)</f>
        <v>53</v>
      </c>
      <c r="FG17">
        <f>SUMIFS(DataRegularSeason20242025!$AA$3:$AA$1315,DataRegularSeason20242025!$B$3:$B$1315, "&lt;=" &amp; FG$1, DataRegularSeason20242025!$D$3:$D$1315, $A17)+SUMIFS(DataRegularSeason20242025!$AB$3:$AB$1315,DataRegularSeason20242025!$B$3:$B$1315, "&lt;=" &amp; FG$1, DataRegularSeason20242025!$E$3:$E$1315, $A17)</f>
        <v>53</v>
      </c>
      <c r="FH17">
        <f>SUMIFS(DataRegularSeason20242025!$AA$3:$AA$1315,DataRegularSeason20242025!$B$3:$B$1315, "&lt;=" &amp; FH$1, DataRegularSeason20242025!$D$3:$D$1315, $A17)+SUMIFS(DataRegularSeason20242025!$AB$3:$AB$1315,DataRegularSeason20242025!$B$3:$B$1315, "&lt;=" &amp; FH$1, DataRegularSeason20242025!$E$3:$E$1315, $A17)</f>
        <v>53</v>
      </c>
      <c r="FI17">
        <f>SUMIFS(DataRegularSeason20242025!$AA$3:$AA$1315,DataRegularSeason20242025!$B$3:$B$1315, "&lt;=" &amp; FI$1, DataRegularSeason20242025!$D$3:$D$1315, $A17)+SUMIFS(DataRegularSeason20242025!$AB$3:$AB$1315,DataRegularSeason20242025!$B$3:$B$1315, "&lt;=" &amp; FI$1, DataRegularSeason20242025!$E$3:$E$1315, $A17)</f>
        <v>53</v>
      </c>
      <c r="FJ17">
        <f>SUMIFS(DataRegularSeason20242025!$AA$3:$AA$1315,DataRegularSeason20242025!$B$3:$B$1315, "&lt;=" &amp; FJ$1, DataRegularSeason20242025!$D$3:$D$1315, $A17)+SUMIFS(DataRegularSeason20242025!$AB$3:$AB$1315,DataRegularSeason20242025!$B$3:$B$1315, "&lt;=" &amp; FJ$1, DataRegularSeason20242025!$E$3:$E$1315, $A17)</f>
        <v>53</v>
      </c>
      <c r="FK17">
        <f>SUMIFS(DataRegularSeason20242025!$AA$3:$AA$1315,DataRegularSeason20242025!$B$3:$B$1315, "&lt;=" &amp; FK$1, DataRegularSeason20242025!$D$3:$D$1315, $A17)+SUMIFS(DataRegularSeason20242025!$AB$3:$AB$1315,DataRegularSeason20242025!$B$3:$B$1315, "&lt;=" &amp; FK$1, DataRegularSeason20242025!$E$3:$E$1315, $A17)</f>
        <v>53</v>
      </c>
      <c r="FL17">
        <f>SUMIFS(DataRegularSeason20242025!$AA$3:$AA$1315,DataRegularSeason20242025!$B$3:$B$1315, "&lt;=" &amp; FL$1, DataRegularSeason20242025!$D$3:$D$1315, $A17)+SUMIFS(DataRegularSeason20242025!$AB$3:$AB$1315,DataRegularSeason20242025!$B$3:$B$1315, "&lt;=" &amp; FL$1, DataRegularSeason20242025!$E$3:$E$1315, $A17)</f>
        <v>53</v>
      </c>
      <c r="FM17">
        <f>SUMIFS(DataRegularSeason20242025!$AA$3:$AA$1315,DataRegularSeason20242025!$B$3:$B$1315, "&lt;=" &amp; FM$1, DataRegularSeason20242025!$D$3:$D$1315, $A17)+SUMIFS(DataRegularSeason20242025!$AB$3:$AB$1315,DataRegularSeason20242025!$B$3:$B$1315, "&lt;=" &amp; FM$1, DataRegularSeason20242025!$E$3:$E$1315, $A17)</f>
        <v>53</v>
      </c>
      <c r="FN17">
        <f>SUMIFS(DataRegularSeason20242025!$AA$3:$AA$1315,DataRegularSeason20242025!$B$3:$B$1315, "&lt;=" &amp; FN$1, DataRegularSeason20242025!$D$3:$D$1315, $A17)+SUMIFS(DataRegularSeason20242025!$AB$3:$AB$1315,DataRegularSeason20242025!$B$3:$B$1315, "&lt;=" &amp; FN$1, DataRegularSeason20242025!$E$3:$E$1315, $A17)</f>
        <v>53</v>
      </c>
      <c r="FO17">
        <f>SUMIFS(DataRegularSeason20242025!$AA$3:$AA$1315,DataRegularSeason20242025!$B$3:$B$1315, "&lt;=" &amp; FO$1, DataRegularSeason20242025!$D$3:$D$1315, $A17)+SUMIFS(DataRegularSeason20242025!$AB$3:$AB$1315,DataRegularSeason20242025!$B$3:$B$1315, "&lt;=" &amp; FO$1, DataRegularSeason20242025!$E$3:$E$1315, $A17)</f>
        <v>53</v>
      </c>
      <c r="FP17">
        <f>SUMIFS(DataRegularSeason20242025!$AA$3:$AA$1315,DataRegularSeason20242025!$B$3:$B$1315, "&lt;=" &amp; FP$1, DataRegularSeason20242025!$D$3:$D$1315, $A17)+SUMIFS(DataRegularSeason20242025!$AB$3:$AB$1315,DataRegularSeason20242025!$B$3:$B$1315, "&lt;=" &amp; FP$1, DataRegularSeason20242025!$E$3:$E$1315, $A17)</f>
        <v>53</v>
      </c>
      <c r="FQ17">
        <f>SUMIFS(DataRegularSeason20242025!$AA$3:$AA$1315,DataRegularSeason20242025!$B$3:$B$1315, "&lt;=" &amp; FQ$1, DataRegularSeason20242025!$D$3:$D$1315, $A17)+SUMIFS(DataRegularSeason20242025!$AB$3:$AB$1315,DataRegularSeason20242025!$B$3:$B$1315, "&lt;=" &amp; FQ$1, DataRegularSeason20242025!$E$3:$E$1315, $A17)</f>
        <v>53</v>
      </c>
      <c r="FR17">
        <f>SUMIFS(DataRegularSeason20242025!$AA$3:$AA$1315,DataRegularSeason20242025!$B$3:$B$1315, "&lt;=" &amp; FR$1, DataRegularSeason20242025!$D$3:$D$1315, $A17)+SUMIFS(DataRegularSeason20242025!$AB$3:$AB$1315,DataRegularSeason20242025!$B$3:$B$1315, "&lt;=" &amp; FR$1, DataRegularSeason20242025!$E$3:$E$1315, $A17)</f>
        <v>53</v>
      </c>
      <c r="FS17">
        <f>SUMIFS(DataRegularSeason20242025!$AA$3:$AA$1315,DataRegularSeason20242025!$B$3:$B$1315, "&lt;=" &amp; FS$1, DataRegularSeason20242025!$D$3:$D$1315, $A17)+SUMIFS(DataRegularSeason20242025!$AB$3:$AB$1315,DataRegularSeason20242025!$B$3:$B$1315, "&lt;=" &amp; FS$1, DataRegularSeason20242025!$E$3:$E$1315, $A17)</f>
        <v>53</v>
      </c>
      <c r="FT17">
        <f>SUMIFS(DataRegularSeason20242025!$AA$3:$AA$1315,DataRegularSeason20242025!$B$3:$B$1315, "&lt;=" &amp; FT$1, DataRegularSeason20242025!$D$3:$D$1315, $A17)+SUMIFS(DataRegularSeason20242025!$AB$3:$AB$1315,DataRegularSeason20242025!$B$3:$B$1315, "&lt;=" &amp; FT$1, DataRegularSeason20242025!$E$3:$E$1315, $A17)</f>
        <v>53</v>
      </c>
      <c r="FU17">
        <f>SUMIFS(DataRegularSeason20242025!$AA$3:$AA$1315,DataRegularSeason20242025!$B$3:$B$1315, "&lt;=" &amp; FU$1, DataRegularSeason20242025!$D$3:$D$1315, $A17)+SUMIFS(DataRegularSeason20242025!$AB$3:$AB$1315,DataRegularSeason20242025!$B$3:$B$1315, "&lt;=" &amp; FU$1, DataRegularSeason20242025!$E$3:$E$1315, $A17)</f>
        <v>53</v>
      </c>
      <c r="FV17">
        <f>SUMIFS(DataRegularSeason20242025!$AA$3:$AA$1315,DataRegularSeason20242025!$B$3:$B$1315, "&lt;=" &amp; FV$1, DataRegularSeason20242025!$D$3:$D$1315, $A17)+SUMIFS(DataRegularSeason20242025!$AB$3:$AB$1315,DataRegularSeason20242025!$B$3:$B$1315, "&lt;=" &amp; FV$1, DataRegularSeason20242025!$E$3:$E$1315, $A17)</f>
        <v>53</v>
      </c>
      <c r="FW17">
        <f>SUMIFS(DataRegularSeason20242025!$AA$3:$AA$1315,DataRegularSeason20242025!$B$3:$B$1315, "&lt;=" &amp; FW$1, DataRegularSeason20242025!$D$3:$D$1315, $A17)+SUMIFS(DataRegularSeason20242025!$AB$3:$AB$1315,DataRegularSeason20242025!$B$3:$B$1315, "&lt;=" &amp; FW$1, DataRegularSeason20242025!$E$3:$E$1315, $A17)</f>
        <v>53</v>
      </c>
      <c r="FX17">
        <f>SUMIFS(DataRegularSeason20242025!$AA$3:$AA$1315,DataRegularSeason20242025!$B$3:$B$1315, "&lt;=" &amp; FX$1, DataRegularSeason20242025!$D$3:$D$1315, $A17)+SUMIFS(DataRegularSeason20242025!$AB$3:$AB$1315,DataRegularSeason20242025!$B$3:$B$1315, "&lt;=" &amp; FX$1, DataRegularSeason20242025!$E$3:$E$1315, $A17)</f>
        <v>53</v>
      </c>
      <c r="FY17">
        <f>SUMIFS(DataRegularSeason20242025!$AA$3:$AA$1315,DataRegularSeason20242025!$B$3:$B$1315, "&lt;=" &amp; FY$1, DataRegularSeason20242025!$D$3:$D$1315, $A17)+SUMIFS(DataRegularSeason20242025!$AB$3:$AB$1315,DataRegularSeason20242025!$B$3:$B$1315, "&lt;=" &amp; FY$1, DataRegularSeason20242025!$E$3:$E$1315, $A17)</f>
        <v>53</v>
      </c>
      <c r="FZ17">
        <f>SUMIFS(DataRegularSeason20242025!$AA$3:$AA$1315,DataRegularSeason20242025!$B$3:$B$1315, "&lt;=" &amp; FZ$1, DataRegularSeason20242025!$D$3:$D$1315, $A17)+SUMIFS(DataRegularSeason20242025!$AB$3:$AB$1315,DataRegularSeason20242025!$B$3:$B$1315, "&lt;=" &amp; FZ$1, DataRegularSeason20242025!$E$3:$E$1315, $A17)</f>
        <v>53</v>
      </c>
      <c r="GA17">
        <f>SUMIFS(DataRegularSeason20242025!$AA$3:$AA$1315,DataRegularSeason20242025!$B$3:$B$1315, "&lt;=" &amp; GA$1, DataRegularSeason20242025!$D$3:$D$1315, $A17)+SUMIFS(DataRegularSeason20242025!$AB$3:$AB$1315,DataRegularSeason20242025!$B$3:$B$1315, "&lt;=" &amp; GA$1, DataRegularSeason20242025!$E$3:$E$1315, $A17)</f>
        <v>53</v>
      </c>
      <c r="GB17">
        <f>SUMIFS(DataRegularSeason20242025!$AA$3:$AA$1315,DataRegularSeason20242025!$B$3:$B$1315, "&lt;=" &amp; GB$1, DataRegularSeason20242025!$D$3:$D$1315, $A17)+SUMIFS(DataRegularSeason20242025!$AB$3:$AB$1315,DataRegularSeason20242025!$B$3:$B$1315, "&lt;=" &amp; GB$1, DataRegularSeason20242025!$E$3:$E$1315, $A17)</f>
        <v>53</v>
      </c>
      <c r="GC17">
        <f>SUMIFS(DataRegularSeason20242025!$AA$3:$AA$1315,DataRegularSeason20242025!$B$3:$B$1315, "&lt;=" &amp; GC$1, DataRegularSeason20242025!$D$3:$D$1315, $A17)+SUMIFS(DataRegularSeason20242025!$AB$3:$AB$1315,DataRegularSeason20242025!$B$3:$B$1315, "&lt;=" &amp; GC$1, DataRegularSeason20242025!$E$3:$E$1315, $A17)</f>
        <v>53</v>
      </c>
      <c r="GD17">
        <f>SUMIFS(DataRegularSeason20242025!$AA$3:$AA$1315,DataRegularSeason20242025!$B$3:$B$1315, "&lt;=" &amp; GD$1, DataRegularSeason20242025!$D$3:$D$1315, $A17)+SUMIFS(DataRegularSeason20242025!$AB$3:$AB$1315,DataRegularSeason20242025!$B$3:$B$1315, "&lt;=" &amp; GD$1, DataRegularSeason20242025!$E$3:$E$1315, $A17)</f>
        <v>53</v>
      </c>
      <c r="GE17">
        <f>SUMIFS(DataRegularSeason20242025!$AA$3:$AA$1315,DataRegularSeason20242025!$B$3:$B$1315, "&lt;=" &amp; GE$1, DataRegularSeason20242025!$D$3:$D$1315, $A17)+SUMIFS(DataRegularSeason20242025!$AB$3:$AB$1315,DataRegularSeason20242025!$B$3:$B$1315, "&lt;=" &amp; GE$1, DataRegularSeason20242025!$E$3:$E$1315, $A17)</f>
        <v>53</v>
      </c>
      <c r="GF17">
        <f>SUMIFS(DataRegularSeason20242025!$AA$3:$AA$1315,DataRegularSeason20242025!$B$3:$B$1315, "&lt;=" &amp; GF$1, DataRegularSeason20242025!$D$3:$D$1315, $A17)+SUMIFS(DataRegularSeason20242025!$AB$3:$AB$1315,DataRegularSeason20242025!$B$3:$B$1315, "&lt;=" &amp; GF$1, DataRegularSeason20242025!$E$3:$E$1315, $A17)</f>
        <v>53</v>
      </c>
      <c r="GG17">
        <f>SUMIFS(DataRegularSeason20242025!$AA$3:$AA$1315,DataRegularSeason20242025!$B$3:$B$1315, "&lt;=" &amp; GG$1, DataRegularSeason20242025!$D$3:$D$1315, $A17)+SUMIFS(DataRegularSeason20242025!$AB$3:$AB$1315,DataRegularSeason20242025!$B$3:$B$1315, "&lt;=" &amp; GG$1, DataRegularSeason20242025!$E$3:$E$1315, $A17)</f>
        <v>53</v>
      </c>
      <c r="GH17">
        <f>SUMIFS(DataRegularSeason20242025!$AA$3:$AA$1315,DataRegularSeason20242025!$B$3:$B$1315, "&lt;=" &amp; GH$1, DataRegularSeason20242025!$D$3:$D$1315, $A17)+SUMIFS(DataRegularSeason20242025!$AB$3:$AB$1315,DataRegularSeason20242025!$B$3:$B$1315, "&lt;=" &amp; GH$1, DataRegularSeason20242025!$E$3:$E$1315, $A17)</f>
        <v>53</v>
      </c>
      <c r="GI17">
        <f>SUMIFS(DataRegularSeason20242025!$AA$3:$AA$1315,DataRegularSeason20242025!$B$3:$B$1315, "&lt;=" &amp; GI$1, DataRegularSeason20242025!$D$3:$D$1315, $A17)+SUMIFS(DataRegularSeason20242025!$AB$3:$AB$1315,DataRegularSeason20242025!$B$3:$B$1315, "&lt;=" &amp; GI$1, DataRegularSeason20242025!$E$3:$E$1315, $A17)</f>
        <v>53</v>
      </c>
      <c r="GJ17">
        <f>SUMIFS(DataRegularSeason20242025!$AA$3:$AA$1315,DataRegularSeason20242025!$B$3:$B$1315, "&lt;=" &amp; GJ$1, DataRegularSeason20242025!$D$3:$D$1315, $A17)+SUMIFS(DataRegularSeason20242025!$AB$3:$AB$1315,DataRegularSeason20242025!$B$3:$B$1315, "&lt;=" &amp; GJ$1, DataRegularSeason20242025!$E$3:$E$1315, $A17)</f>
        <v>53</v>
      </c>
      <c r="GK17">
        <f>SUMIFS(DataRegularSeason20242025!$AA$3:$AA$1315,DataRegularSeason20242025!$B$3:$B$1315, "&lt;=" &amp; GK$1, DataRegularSeason20242025!$D$3:$D$1315, $A17)+SUMIFS(DataRegularSeason20242025!$AB$3:$AB$1315,DataRegularSeason20242025!$B$3:$B$1315, "&lt;=" &amp; GK$1, DataRegularSeason20242025!$E$3:$E$1315, $A17)</f>
        <v>53</v>
      </c>
      <c r="GL17">
        <f>SUMIFS(DataRegularSeason20242025!$AA$3:$AA$1315,DataRegularSeason20242025!$B$3:$B$1315, "&lt;=" &amp; GL$1, DataRegularSeason20242025!$D$3:$D$1315, $A17)+SUMIFS(DataRegularSeason20242025!$AB$3:$AB$1315,DataRegularSeason20242025!$B$3:$B$1315, "&lt;=" &amp; GL$1, DataRegularSeason20242025!$E$3:$E$1315, $A17)</f>
        <v>53</v>
      </c>
      <c r="GM17">
        <f>SUMIFS(DataRegularSeason20242025!$AA$3:$AA$1315,DataRegularSeason20242025!$B$3:$B$1315, "&lt;=" &amp; GM$1, DataRegularSeason20242025!$D$3:$D$1315, $A17)+SUMIFS(DataRegularSeason20242025!$AB$3:$AB$1315,DataRegularSeason20242025!$B$3:$B$1315, "&lt;=" &amp; GM$1, DataRegularSeason20242025!$E$3:$E$1315, $A17)</f>
        <v>53</v>
      </c>
      <c r="GN17">
        <f>SUMIFS(DataRegularSeason20242025!$AA$3:$AA$1315,DataRegularSeason20242025!$B$3:$B$1315, "&lt;=" &amp; GN$1, DataRegularSeason20242025!$D$3:$D$1315, $A17)+SUMIFS(DataRegularSeason20242025!$AB$3:$AB$1315,DataRegularSeason20242025!$B$3:$B$1315, "&lt;=" &amp; GN$1, DataRegularSeason20242025!$E$3:$E$1315, $A17)</f>
        <v>53</v>
      </c>
      <c r="GO17">
        <f>SUMIFS(DataRegularSeason20242025!$AA$3:$AA$1315,DataRegularSeason20242025!$B$3:$B$1315, "&lt;=" &amp; GO$1, DataRegularSeason20242025!$D$3:$D$1315, $A17)+SUMIFS(DataRegularSeason20242025!$AB$3:$AB$1315,DataRegularSeason20242025!$B$3:$B$1315, "&lt;=" &amp; GO$1, DataRegularSeason20242025!$E$3:$E$1315, $A17)</f>
        <v>53</v>
      </c>
      <c r="GP17">
        <f>SUMIFS(DataRegularSeason20242025!$AA$3:$AA$1315,DataRegularSeason20242025!$B$3:$B$1315, "&lt;=" &amp; GP$1, DataRegularSeason20242025!$D$3:$D$1315, $A17)+SUMIFS(DataRegularSeason20242025!$AB$3:$AB$1315,DataRegularSeason20242025!$B$3:$B$1315, "&lt;=" &amp; GP$1, DataRegularSeason20242025!$E$3:$E$1315, $A17)</f>
        <v>53</v>
      </c>
      <c r="GQ17">
        <f>SUMIFS(DataRegularSeason20242025!$AA$3:$AA$1315,DataRegularSeason20242025!$B$3:$B$1315, "&lt;=" &amp; GQ$1, DataRegularSeason20242025!$D$3:$D$1315, $A17)+SUMIFS(DataRegularSeason20242025!$AB$3:$AB$1315,DataRegularSeason20242025!$B$3:$B$1315, "&lt;=" &amp; GQ$1, DataRegularSeason20242025!$E$3:$E$1315, $A17)</f>
        <v>53</v>
      </c>
      <c r="GR17">
        <f>SUMIFS(DataRegularSeason20242025!$AA$3:$AA$1315,DataRegularSeason20242025!$B$3:$B$1315, "&lt;=" &amp; GR$1, DataRegularSeason20242025!$D$3:$D$1315, $A17)+SUMIFS(DataRegularSeason20242025!$AB$3:$AB$1315,DataRegularSeason20242025!$B$3:$B$1315, "&lt;=" &amp; GR$1, DataRegularSeason20242025!$E$3:$E$1315, $A17)</f>
        <v>53</v>
      </c>
      <c r="GS17">
        <f>SUMIFS(DataRegularSeason20242025!$AA$3:$AA$1315,DataRegularSeason20242025!$B$3:$B$1315, "&lt;=" &amp; GS$1, DataRegularSeason20242025!$D$3:$D$1315, $A17)+SUMIFS(DataRegularSeason20242025!$AB$3:$AB$1315,DataRegularSeason20242025!$B$3:$B$1315, "&lt;=" &amp; GS$1, DataRegularSeason20242025!$E$3:$E$1315, $A17)</f>
        <v>53</v>
      </c>
      <c r="GT17">
        <f>SUMIFS(DataRegularSeason20242025!$AA$3:$AA$1315,DataRegularSeason20242025!$B$3:$B$1315, "&lt;=" &amp; GT$1, DataRegularSeason20242025!$D$3:$D$1315, $A17)+SUMIFS(DataRegularSeason20242025!$AB$3:$AB$1315,DataRegularSeason20242025!$B$3:$B$1315, "&lt;=" &amp; GT$1, DataRegularSeason20242025!$E$3:$E$1315, $A17)</f>
        <v>53</v>
      </c>
      <c r="GU17">
        <f>SUMIFS(DataRegularSeason20242025!$AA$3:$AA$1315,DataRegularSeason20242025!$B$3:$B$1315, "&lt;=" &amp; GU$1, DataRegularSeason20242025!$D$3:$D$1315, $A17)+SUMIFS(DataRegularSeason20242025!$AB$3:$AB$1315,DataRegularSeason20242025!$B$3:$B$1315, "&lt;=" &amp; GU$1, DataRegularSeason20242025!$E$3:$E$1315, $A17)</f>
        <v>53</v>
      </c>
    </row>
    <row r="18" spans="1:203" x14ac:dyDescent="0.25">
      <c r="A18" t="s">
        <v>22</v>
      </c>
      <c r="B18" t="s">
        <v>97</v>
      </c>
      <c r="C18"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79</v>
      </c>
      <c r="EB18">
        <f>SUMIFS(DataRegularSeason20242025!$AA$3:$AA$1315,DataRegularSeason20242025!$B$3:$B$1315, "&lt;=" &amp; EB$1, DataRegularSeason20242025!$D$3:$D$1315, $A18)+SUMIFS(DataRegularSeason20242025!$AB$3:$AB$1315,DataRegularSeason20242025!$B$3:$B$1315, "&lt;=" &amp; EB$1, DataRegularSeason20242025!$E$3:$E$1315, $A18)</f>
        <v>79</v>
      </c>
      <c r="EC18">
        <f>SUMIFS(DataRegularSeason20242025!$AA$3:$AA$1315,DataRegularSeason20242025!$B$3:$B$1315, "&lt;=" &amp; EC$1, DataRegularSeason20242025!$D$3:$D$1315, $A18)+SUMIFS(DataRegularSeason20242025!$AB$3:$AB$1315,DataRegularSeason20242025!$B$3:$B$1315, "&lt;=" &amp; EC$1, DataRegularSeason20242025!$E$3:$E$1315, $A18)</f>
        <v>79</v>
      </c>
      <c r="ED18">
        <f>SUMIFS(DataRegularSeason20242025!$AA$3:$AA$1315,DataRegularSeason20242025!$B$3:$B$1315, "&lt;=" &amp; ED$1, DataRegularSeason20242025!$D$3:$D$1315, $A18)+SUMIFS(DataRegularSeason20242025!$AB$3:$AB$1315,DataRegularSeason20242025!$B$3:$B$1315, "&lt;=" &amp; ED$1, DataRegularSeason20242025!$E$3:$E$1315, $A18)</f>
        <v>79</v>
      </c>
      <c r="EE18">
        <f>SUMIFS(DataRegularSeason20242025!$AA$3:$AA$1315,DataRegularSeason20242025!$B$3:$B$1315, "&lt;=" &amp; EE$1, DataRegularSeason20242025!$D$3:$D$1315, $A18)+SUMIFS(DataRegularSeason20242025!$AB$3:$AB$1315,DataRegularSeason20242025!$B$3:$B$1315, "&lt;=" &amp; EE$1, DataRegularSeason20242025!$E$3:$E$1315, $A18)</f>
        <v>79</v>
      </c>
      <c r="EF18">
        <f>SUMIFS(DataRegularSeason20242025!$AA$3:$AA$1315,DataRegularSeason20242025!$B$3:$B$1315, "&lt;=" &amp; EF$1, DataRegularSeason20242025!$D$3:$D$1315, $A18)+SUMIFS(DataRegularSeason20242025!$AB$3:$AB$1315,DataRegularSeason20242025!$B$3:$B$1315, "&lt;=" &amp; EF$1, DataRegularSeason20242025!$E$3:$E$1315, $A18)</f>
        <v>79</v>
      </c>
      <c r="EG18">
        <f>SUMIFS(DataRegularSeason20242025!$AA$3:$AA$1315,DataRegularSeason20242025!$B$3:$B$1315, "&lt;=" &amp; EG$1, DataRegularSeason20242025!$D$3:$D$1315, $A18)+SUMIFS(DataRegularSeason20242025!$AB$3:$AB$1315,DataRegularSeason20242025!$B$3:$B$1315, "&lt;=" &amp; EG$1, DataRegularSeason20242025!$E$3:$E$1315, $A18)</f>
        <v>79</v>
      </c>
      <c r="EH18">
        <f>SUMIFS(DataRegularSeason20242025!$AA$3:$AA$1315,DataRegularSeason20242025!$B$3:$B$1315, "&lt;=" &amp; EH$1, DataRegularSeason20242025!$D$3:$D$1315, $A18)+SUMIFS(DataRegularSeason20242025!$AB$3:$AB$1315,DataRegularSeason20242025!$B$3:$B$1315, "&lt;=" &amp; EH$1, DataRegularSeason20242025!$E$3:$E$1315, $A18)</f>
        <v>79</v>
      </c>
      <c r="EI18">
        <f>SUMIFS(DataRegularSeason20242025!$AA$3:$AA$1315,DataRegularSeason20242025!$B$3:$B$1315, "&lt;=" &amp; EI$1, DataRegularSeason20242025!$D$3:$D$1315, $A18)+SUMIFS(DataRegularSeason20242025!$AB$3:$AB$1315,DataRegularSeason20242025!$B$3:$B$1315, "&lt;=" &amp; EI$1, DataRegularSeason20242025!$E$3:$E$1315, $A18)</f>
        <v>79</v>
      </c>
      <c r="EJ18">
        <f>SUMIFS(DataRegularSeason20242025!$AA$3:$AA$1315,DataRegularSeason20242025!$B$3:$B$1315, "&lt;=" &amp; EJ$1, DataRegularSeason20242025!$D$3:$D$1315, $A18)+SUMIFS(DataRegularSeason20242025!$AB$3:$AB$1315,DataRegularSeason20242025!$B$3:$B$1315, "&lt;=" &amp; EJ$1, DataRegularSeason20242025!$E$3:$E$1315, $A18)</f>
        <v>79</v>
      </c>
      <c r="EK18">
        <f>SUMIFS(DataRegularSeason20242025!$AA$3:$AA$1315,DataRegularSeason20242025!$B$3:$B$1315, "&lt;=" &amp; EK$1, DataRegularSeason20242025!$D$3:$D$1315, $A18)+SUMIFS(DataRegularSeason20242025!$AB$3:$AB$1315,DataRegularSeason20242025!$B$3:$B$1315, "&lt;=" &amp; EK$1, DataRegularSeason20242025!$E$3:$E$1315, $A18)</f>
        <v>79</v>
      </c>
      <c r="EL18">
        <f>SUMIFS(DataRegularSeason20242025!$AA$3:$AA$1315,DataRegularSeason20242025!$B$3:$B$1315, "&lt;=" &amp; EL$1, DataRegularSeason20242025!$D$3:$D$1315, $A18)+SUMIFS(DataRegularSeason20242025!$AB$3:$AB$1315,DataRegularSeason20242025!$B$3:$B$1315, "&lt;=" &amp; EL$1, DataRegularSeason20242025!$E$3:$E$1315, $A18)</f>
        <v>79</v>
      </c>
      <c r="EM18">
        <f>SUMIFS(DataRegularSeason20242025!$AA$3:$AA$1315,DataRegularSeason20242025!$B$3:$B$1315, "&lt;=" &amp; EM$1, DataRegularSeason20242025!$D$3:$D$1315, $A18)+SUMIFS(DataRegularSeason20242025!$AB$3:$AB$1315,DataRegularSeason20242025!$B$3:$B$1315, "&lt;=" &amp; EM$1, DataRegularSeason20242025!$E$3:$E$1315, $A18)</f>
        <v>79</v>
      </c>
      <c r="EN18">
        <f>SUMIFS(DataRegularSeason20242025!$AA$3:$AA$1315,DataRegularSeason20242025!$B$3:$B$1315, "&lt;=" &amp; EN$1, DataRegularSeason20242025!$D$3:$D$1315, $A18)+SUMIFS(DataRegularSeason20242025!$AB$3:$AB$1315,DataRegularSeason20242025!$B$3:$B$1315, "&lt;=" &amp; EN$1, DataRegularSeason20242025!$E$3:$E$1315, $A18)</f>
        <v>79</v>
      </c>
      <c r="EO18">
        <f>SUMIFS(DataRegularSeason20242025!$AA$3:$AA$1315,DataRegularSeason20242025!$B$3:$B$1315, "&lt;=" &amp; EO$1, DataRegularSeason20242025!$D$3:$D$1315, $A18)+SUMIFS(DataRegularSeason20242025!$AB$3:$AB$1315,DataRegularSeason20242025!$B$3:$B$1315, "&lt;=" &amp; EO$1, DataRegularSeason20242025!$E$3:$E$1315, $A18)</f>
        <v>79</v>
      </c>
      <c r="EP18">
        <f>SUMIFS(DataRegularSeason20242025!$AA$3:$AA$1315,DataRegularSeason20242025!$B$3:$B$1315, "&lt;=" &amp; EP$1, DataRegularSeason20242025!$D$3:$D$1315, $A18)+SUMIFS(DataRegularSeason20242025!$AB$3:$AB$1315,DataRegularSeason20242025!$B$3:$B$1315, "&lt;=" &amp; EP$1, DataRegularSeason20242025!$E$3:$E$1315, $A18)</f>
        <v>79</v>
      </c>
      <c r="EQ18">
        <f>SUMIFS(DataRegularSeason20242025!$AA$3:$AA$1315,DataRegularSeason20242025!$B$3:$B$1315, "&lt;=" &amp; EQ$1, DataRegularSeason20242025!$D$3:$D$1315, $A18)+SUMIFS(DataRegularSeason20242025!$AB$3:$AB$1315,DataRegularSeason20242025!$B$3:$B$1315, "&lt;=" &amp; EQ$1, DataRegularSeason20242025!$E$3:$E$1315, $A18)</f>
        <v>79</v>
      </c>
      <c r="ER18">
        <f>SUMIFS(DataRegularSeason20242025!$AA$3:$AA$1315,DataRegularSeason20242025!$B$3:$B$1315, "&lt;=" &amp; ER$1, DataRegularSeason20242025!$D$3:$D$1315, $A18)+SUMIFS(DataRegularSeason20242025!$AB$3:$AB$1315,DataRegularSeason20242025!$B$3:$B$1315, "&lt;=" &amp; ER$1, DataRegularSeason20242025!$E$3:$E$1315, $A18)</f>
        <v>79</v>
      </c>
      <c r="ES18">
        <f>SUMIFS(DataRegularSeason20242025!$AA$3:$AA$1315,DataRegularSeason20242025!$B$3:$B$1315, "&lt;=" &amp; ES$1, DataRegularSeason20242025!$D$3:$D$1315, $A18)+SUMIFS(DataRegularSeason20242025!$AB$3:$AB$1315,DataRegularSeason20242025!$B$3:$B$1315, "&lt;=" &amp; ES$1, DataRegularSeason20242025!$E$3:$E$1315, $A18)</f>
        <v>79</v>
      </c>
      <c r="ET18">
        <f>SUMIFS(DataRegularSeason20242025!$AA$3:$AA$1315,DataRegularSeason20242025!$B$3:$B$1315, "&lt;=" &amp; ET$1, DataRegularSeason20242025!$D$3:$D$1315, $A18)+SUMIFS(DataRegularSeason20242025!$AB$3:$AB$1315,DataRegularSeason20242025!$B$3:$B$1315, "&lt;=" &amp; ET$1, DataRegularSeason20242025!$E$3:$E$1315, $A18)</f>
        <v>79</v>
      </c>
      <c r="EU18">
        <f>SUMIFS(DataRegularSeason20242025!$AA$3:$AA$1315,DataRegularSeason20242025!$B$3:$B$1315, "&lt;=" &amp; EU$1, DataRegularSeason20242025!$D$3:$D$1315, $A18)+SUMIFS(DataRegularSeason20242025!$AB$3:$AB$1315,DataRegularSeason20242025!$B$3:$B$1315, "&lt;=" &amp; EU$1, DataRegularSeason20242025!$E$3:$E$1315, $A18)</f>
        <v>79</v>
      </c>
      <c r="EV18">
        <f>SUMIFS(DataRegularSeason20242025!$AA$3:$AA$1315,DataRegularSeason20242025!$B$3:$B$1315, "&lt;=" &amp; EV$1, DataRegularSeason20242025!$D$3:$D$1315, $A18)+SUMIFS(DataRegularSeason20242025!$AB$3:$AB$1315,DataRegularSeason20242025!$B$3:$B$1315, "&lt;=" &amp; EV$1, DataRegularSeason20242025!$E$3:$E$1315, $A18)</f>
        <v>79</v>
      </c>
      <c r="EW18">
        <f>SUMIFS(DataRegularSeason20242025!$AA$3:$AA$1315,DataRegularSeason20242025!$B$3:$B$1315, "&lt;=" &amp; EW$1, DataRegularSeason20242025!$D$3:$D$1315, $A18)+SUMIFS(DataRegularSeason20242025!$AB$3:$AB$1315,DataRegularSeason20242025!$B$3:$B$1315, "&lt;=" &amp; EW$1, DataRegularSeason20242025!$E$3:$E$1315, $A18)</f>
        <v>79</v>
      </c>
      <c r="EX18">
        <f>SUMIFS(DataRegularSeason20242025!$AA$3:$AA$1315,DataRegularSeason20242025!$B$3:$B$1315, "&lt;=" &amp; EX$1, DataRegularSeason20242025!$D$3:$D$1315, $A18)+SUMIFS(DataRegularSeason20242025!$AB$3:$AB$1315,DataRegularSeason20242025!$B$3:$B$1315, "&lt;=" &amp; EX$1, DataRegularSeason20242025!$E$3:$E$1315, $A18)</f>
        <v>79</v>
      </c>
      <c r="EY18">
        <f>SUMIFS(DataRegularSeason20242025!$AA$3:$AA$1315,DataRegularSeason20242025!$B$3:$B$1315, "&lt;=" &amp; EY$1, DataRegularSeason20242025!$D$3:$D$1315, $A18)+SUMIFS(DataRegularSeason20242025!$AB$3:$AB$1315,DataRegularSeason20242025!$B$3:$B$1315, "&lt;=" &amp; EY$1, DataRegularSeason20242025!$E$3:$E$1315, $A18)</f>
        <v>79</v>
      </c>
      <c r="EZ18">
        <f>SUMIFS(DataRegularSeason20242025!$AA$3:$AA$1315,DataRegularSeason20242025!$B$3:$B$1315, "&lt;=" &amp; EZ$1, DataRegularSeason20242025!$D$3:$D$1315, $A18)+SUMIFS(DataRegularSeason20242025!$AB$3:$AB$1315,DataRegularSeason20242025!$B$3:$B$1315, "&lt;=" &amp; EZ$1, DataRegularSeason20242025!$E$3:$E$1315, $A18)</f>
        <v>79</v>
      </c>
      <c r="FA18">
        <f>SUMIFS(DataRegularSeason20242025!$AA$3:$AA$1315,DataRegularSeason20242025!$B$3:$B$1315, "&lt;=" &amp; FA$1, DataRegularSeason20242025!$D$3:$D$1315, $A18)+SUMIFS(DataRegularSeason20242025!$AB$3:$AB$1315,DataRegularSeason20242025!$B$3:$B$1315, "&lt;=" &amp; FA$1, DataRegularSeason20242025!$E$3:$E$1315, $A18)</f>
        <v>79</v>
      </c>
      <c r="FB18">
        <f>SUMIFS(DataRegularSeason20242025!$AA$3:$AA$1315,DataRegularSeason20242025!$B$3:$B$1315, "&lt;=" &amp; FB$1, DataRegularSeason20242025!$D$3:$D$1315, $A18)+SUMIFS(DataRegularSeason20242025!$AB$3:$AB$1315,DataRegularSeason20242025!$B$3:$B$1315, "&lt;=" &amp; FB$1, DataRegularSeason20242025!$E$3:$E$1315, $A18)</f>
        <v>79</v>
      </c>
      <c r="FC18">
        <f>SUMIFS(DataRegularSeason20242025!$AA$3:$AA$1315,DataRegularSeason20242025!$B$3:$B$1315, "&lt;=" &amp; FC$1, DataRegularSeason20242025!$D$3:$D$1315, $A18)+SUMIFS(DataRegularSeason20242025!$AB$3:$AB$1315,DataRegularSeason20242025!$B$3:$B$1315, "&lt;=" &amp; FC$1, DataRegularSeason20242025!$E$3:$E$1315, $A18)</f>
        <v>79</v>
      </c>
      <c r="FD18">
        <f>SUMIFS(DataRegularSeason20242025!$AA$3:$AA$1315,DataRegularSeason20242025!$B$3:$B$1315, "&lt;=" &amp; FD$1, DataRegularSeason20242025!$D$3:$D$1315, $A18)+SUMIFS(DataRegularSeason20242025!$AB$3:$AB$1315,DataRegularSeason20242025!$B$3:$B$1315, "&lt;=" &amp; FD$1, DataRegularSeason20242025!$E$3:$E$1315, $A18)</f>
        <v>79</v>
      </c>
      <c r="FE18">
        <f>SUMIFS(DataRegularSeason20242025!$AA$3:$AA$1315,DataRegularSeason20242025!$B$3:$B$1315, "&lt;=" &amp; FE$1, DataRegularSeason20242025!$D$3:$D$1315, $A18)+SUMIFS(DataRegularSeason20242025!$AB$3:$AB$1315,DataRegularSeason20242025!$B$3:$B$1315, "&lt;=" &amp; FE$1, DataRegularSeason20242025!$E$3:$E$1315, $A18)</f>
        <v>79</v>
      </c>
      <c r="FF18">
        <f>SUMIFS(DataRegularSeason20242025!$AA$3:$AA$1315,DataRegularSeason20242025!$B$3:$B$1315, "&lt;=" &amp; FF$1, DataRegularSeason20242025!$D$3:$D$1315, $A18)+SUMIFS(DataRegularSeason20242025!$AB$3:$AB$1315,DataRegularSeason20242025!$B$3:$B$1315, "&lt;=" &amp; FF$1, DataRegularSeason20242025!$E$3:$E$1315, $A18)</f>
        <v>79</v>
      </c>
      <c r="FG18">
        <f>SUMIFS(DataRegularSeason20242025!$AA$3:$AA$1315,DataRegularSeason20242025!$B$3:$B$1315, "&lt;=" &amp; FG$1, DataRegularSeason20242025!$D$3:$D$1315, $A18)+SUMIFS(DataRegularSeason20242025!$AB$3:$AB$1315,DataRegularSeason20242025!$B$3:$B$1315, "&lt;=" &amp; FG$1, DataRegularSeason20242025!$E$3:$E$1315, $A18)</f>
        <v>79</v>
      </c>
      <c r="FH18">
        <f>SUMIFS(DataRegularSeason20242025!$AA$3:$AA$1315,DataRegularSeason20242025!$B$3:$B$1315, "&lt;=" &amp; FH$1, DataRegularSeason20242025!$D$3:$D$1315, $A18)+SUMIFS(DataRegularSeason20242025!$AB$3:$AB$1315,DataRegularSeason20242025!$B$3:$B$1315, "&lt;=" &amp; FH$1, DataRegularSeason20242025!$E$3:$E$1315, $A18)</f>
        <v>79</v>
      </c>
      <c r="FI18">
        <f>SUMIFS(DataRegularSeason20242025!$AA$3:$AA$1315,DataRegularSeason20242025!$B$3:$B$1315, "&lt;=" &amp; FI$1, DataRegularSeason20242025!$D$3:$D$1315, $A18)+SUMIFS(DataRegularSeason20242025!$AB$3:$AB$1315,DataRegularSeason20242025!$B$3:$B$1315, "&lt;=" &amp; FI$1, DataRegularSeason20242025!$E$3:$E$1315, $A18)</f>
        <v>79</v>
      </c>
      <c r="FJ18">
        <f>SUMIFS(DataRegularSeason20242025!$AA$3:$AA$1315,DataRegularSeason20242025!$B$3:$B$1315, "&lt;=" &amp; FJ$1, DataRegularSeason20242025!$D$3:$D$1315, $A18)+SUMIFS(DataRegularSeason20242025!$AB$3:$AB$1315,DataRegularSeason20242025!$B$3:$B$1315, "&lt;=" &amp; FJ$1, DataRegularSeason20242025!$E$3:$E$1315, $A18)</f>
        <v>79</v>
      </c>
      <c r="FK18">
        <f>SUMIFS(DataRegularSeason20242025!$AA$3:$AA$1315,DataRegularSeason20242025!$B$3:$B$1315, "&lt;=" &amp; FK$1, DataRegularSeason20242025!$D$3:$D$1315, $A18)+SUMIFS(DataRegularSeason20242025!$AB$3:$AB$1315,DataRegularSeason20242025!$B$3:$B$1315, "&lt;=" &amp; FK$1, DataRegularSeason20242025!$E$3:$E$1315, $A18)</f>
        <v>79</v>
      </c>
      <c r="FL18">
        <f>SUMIFS(DataRegularSeason20242025!$AA$3:$AA$1315,DataRegularSeason20242025!$B$3:$B$1315, "&lt;=" &amp; FL$1, DataRegularSeason20242025!$D$3:$D$1315, $A18)+SUMIFS(DataRegularSeason20242025!$AB$3:$AB$1315,DataRegularSeason20242025!$B$3:$B$1315, "&lt;=" &amp; FL$1, DataRegularSeason20242025!$E$3:$E$1315, $A18)</f>
        <v>79</v>
      </c>
      <c r="FM18">
        <f>SUMIFS(DataRegularSeason20242025!$AA$3:$AA$1315,DataRegularSeason20242025!$B$3:$B$1315, "&lt;=" &amp; FM$1, DataRegularSeason20242025!$D$3:$D$1315, $A18)+SUMIFS(DataRegularSeason20242025!$AB$3:$AB$1315,DataRegularSeason20242025!$B$3:$B$1315, "&lt;=" &amp; FM$1, DataRegularSeason20242025!$E$3:$E$1315, $A18)</f>
        <v>79</v>
      </c>
      <c r="FN18">
        <f>SUMIFS(DataRegularSeason20242025!$AA$3:$AA$1315,DataRegularSeason20242025!$B$3:$B$1315, "&lt;=" &amp; FN$1, DataRegularSeason20242025!$D$3:$D$1315, $A18)+SUMIFS(DataRegularSeason20242025!$AB$3:$AB$1315,DataRegularSeason20242025!$B$3:$B$1315, "&lt;=" &amp; FN$1, DataRegularSeason20242025!$E$3:$E$1315, $A18)</f>
        <v>79</v>
      </c>
      <c r="FO18">
        <f>SUMIFS(DataRegularSeason20242025!$AA$3:$AA$1315,DataRegularSeason20242025!$B$3:$B$1315, "&lt;=" &amp; FO$1, DataRegularSeason20242025!$D$3:$D$1315, $A18)+SUMIFS(DataRegularSeason20242025!$AB$3:$AB$1315,DataRegularSeason20242025!$B$3:$B$1315, "&lt;=" &amp; FO$1, DataRegularSeason20242025!$E$3:$E$1315, $A18)</f>
        <v>79</v>
      </c>
      <c r="FP18">
        <f>SUMIFS(DataRegularSeason20242025!$AA$3:$AA$1315,DataRegularSeason20242025!$B$3:$B$1315, "&lt;=" &amp; FP$1, DataRegularSeason20242025!$D$3:$D$1315, $A18)+SUMIFS(DataRegularSeason20242025!$AB$3:$AB$1315,DataRegularSeason20242025!$B$3:$B$1315, "&lt;=" &amp; FP$1, DataRegularSeason20242025!$E$3:$E$1315, $A18)</f>
        <v>79</v>
      </c>
      <c r="FQ18">
        <f>SUMIFS(DataRegularSeason20242025!$AA$3:$AA$1315,DataRegularSeason20242025!$B$3:$B$1315, "&lt;=" &amp; FQ$1, DataRegularSeason20242025!$D$3:$D$1315, $A18)+SUMIFS(DataRegularSeason20242025!$AB$3:$AB$1315,DataRegularSeason20242025!$B$3:$B$1315, "&lt;=" &amp; FQ$1, DataRegularSeason20242025!$E$3:$E$1315, $A18)</f>
        <v>79</v>
      </c>
      <c r="FR18">
        <f>SUMIFS(DataRegularSeason20242025!$AA$3:$AA$1315,DataRegularSeason20242025!$B$3:$B$1315, "&lt;=" &amp; FR$1, DataRegularSeason20242025!$D$3:$D$1315, $A18)+SUMIFS(DataRegularSeason20242025!$AB$3:$AB$1315,DataRegularSeason20242025!$B$3:$B$1315, "&lt;=" &amp; FR$1, DataRegularSeason20242025!$E$3:$E$1315, $A18)</f>
        <v>79</v>
      </c>
      <c r="FS18">
        <f>SUMIFS(DataRegularSeason20242025!$AA$3:$AA$1315,DataRegularSeason20242025!$B$3:$B$1315, "&lt;=" &amp; FS$1, DataRegularSeason20242025!$D$3:$D$1315, $A18)+SUMIFS(DataRegularSeason20242025!$AB$3:$AB$1315,DataRegularSeason20242025!$B$3:$B$1315, "&lt;=" &amp; FS$1, DataRegularSeason20242025!$E$3:$E$1315, $A18)</f>
        <v>79</v>
      </c>
      <c r="FT18">
        <f>SUMIFS(DataRegularSeason20242025!$AA$3:$AA$1315,DataRegularSeason20242025!$B$3:$B$1315, "&lt;=" &amp; FT$1, DataRegularSeason20242025!$D$3:$D$1315, $A18)+SUMIFS(DataRegularSeason20242025!$AB$3:$AB$1315,DataRegularSeason20242025!$B$3:$B$1315, "&lt;=" &amp; FT$1, DataRegularSeason20242025!$E$3:$E$1315, $A18)</f>
        <v>79</v>
      </c>
      <c r="FU18">
        <f>SUMIFS(DataRegularSeason20242025!$AA$3:$AA$1315,DataRegularSeason20242025!$B$3:$B$1315, "&lt;=" &amp; FU$1, DataRegularSeason20242025!$D$3:$D$1315, $A18)+SUMIFS(DataRegularSeason20242025!$AB$3:$AB$1315,DataRegularSeason20242025!$B$3:$B$1315, "&lt;=" &amp; FU$1, DataRegularSeason20242025!$E$3:$E$1315, $A18)</f>
        <v>79</v>
      </c>
      <c r="FV18">
        <f>SUMIFS(DataRegularSeason20242025!$AA$3:$AA$1315,DataRegularSeason20242025!$B$3:$B$1315, "&lt;=" &amp; FV$1, DataRegularSeason20242025!$D$3:$D$1315, $A18)+SUMIFS(DataRegularSeason20242025!$AB$3:$AB$1315,DataRegularSeason20242025!$B$3:$B$1315, "&lt;=" &amp; FV$1, DataRegularSeason20242025!$E$3:$E$1315, $A18)</f>
        <v>79</v>
      </c>
      <c r="FW18">
        <f>SUMIFS(DataRegularSeason20242025!$AA$3:$AA$1315,DataRegularSeason20242025!$B$3:$B$1315, "&lt;=" &amp; FW$1, DataRegularSeason20242025!$D$3:$D$1315, $A18)+SUMIFS(DataRegularSeason20242025!$AB$3:$AB$1315,DataRegularSeason20242025!$B$3:$B$1315, "&lt;=" &amp; FW$1, DataRegularSeason20242025!$E$3:$E$1315, $A18)</f>
        <v>79</v>
      </c>
      <c r="FX18">
        <f>SUMIFS(DataRegularSeason20242025!$AA$3:$AA$1315,DataRegularSeason20242025!$B$3:$B$1315, "&lt;=" &amp; FX$1, DataRegularSeason20242025!$D$3:$D$1315, $A18)+SUMIFS(DataRegularSeason20242025!$AB$3:$AB$1315,DataRegularSeason20242025!$B$3:$B$1315, "&lt;=" &amp; FX$1, DataRegularSeason20242025!$E$3:$E$1315, $A18)</f>
        <v>79</v>
      </c>
      <c r="FY18">
        <f>SUMIFS(DataRegularSeason20242025!$AA$3:$AA$1315,DataRegularSeason20242025!$B$3:$B$1315, "&lt;=" &amp; FY$1, DataRegularSeason20242025!$D$3:$D$1315, $A18)+SUMIFS(DataRegularSeason20242025!$AB$3:$AB$1315,DataRegularSeason20242025!$B$3:$B$1315, "&lt;=" &amp; FY$1, DataRegularSeason20242025!$E$3:$E$1315, $A18)</f>
        <v>79</v>
      </c>
      <c r="FZ18">
        <f>SUMIFS(DataRegularSeason20242025!$AA$3:$AA$1315,DataRegularSeason20242025!$B$3:$B$1315, "&lt;=" &amp; FZ$1, DataRegularSeason20242025!$D$3:$D$1315, $A18)+SUMIFS(DataRegularSeason20242025!$AB$3:$AB$1315,DataRegularSeason20242025!$B$3:$B$1315, "&lt;=" &amp; FZ$1, DataRegularSeason20242025!$E$3:$E$1315, $A18)</f>
        <v>79</v>
      </c>
      <c r="GA18">
        <f>SUMIFS(DataRegularSeason20242025!$AA$3:$AA$1315,DataRegularSeason20242025!$B$3:$B$1315, "&lt;=" &amp; GA$1, DataRegularSeason20242025!$D$3:$D$1315, $A18)+SUMIFS(DataRegularSeason20242025!$AB$3:$AB$1315,DataRegularSeason20242025!$B$3:$B$1315, "&lt;=" &amp; GA$1, DataRegularSeason20242025!$E$3:$E$1315, $A18)</f>
        <v>79</v>
      </c>
      <c r="GB18">
        <f>SUMIFS(DataRegularSeason20242025!$AA$3:$AA$1315,DataRegularSeason20242025!$B$3:$B$1315, "&lt;=" &amp; GB$1, DataRegularSeason20242025!$D$3:$D$1315, $A18)+SUMIFS(DataRegularSeason20242025!$AB$3:$AB$1315,DataRegularSeason20242025!$B$3:$B$1315, "&lt;=" &amp; GB$1, DataRegularSeason20242025!$E$3:$E$1315, $A18)</f>
        <v>79</v>
      </c>
      <c r="GC18">
        <f>SUMIFS(DataRegularSeason20242025!$AA$3:$AA$1315,DataRegularSeason20242025!$B$3:$B$1315, "&lt;=" &amp; GC$1, DataRegularSeason20242025!$D$3:$D$1315, $A18)+SUMIFS(DataRegularSeason20242025!$AB$3:$AB$1315,DataRegularSeason20242025!$B$3:$B$1315, "&lt;=" &amp; GC$1, DataRegularSeason20242025!$E$3:$E$1315, $A18)</f>
        <v>79</v>
      </c>
      <c r="GD18">
        <f>SUMIFS(DataRegularSeason20242025!$AA$3:$AA$1315,DataRegularSeason20242025!$B$3:$B$1315, "&lt;=" &amp; GD$1, DataRegularSeason20242025!$D$3:$D$1315, $A18)+SUMIFS(DataRegularSeason20242025!$AB$3:$AB$1315,DataRegularSeason20242025!$B$3:$B$1315, "&lt;=" &amp; GD$1, DataRegularSeason20242025!$E$3:$E$1315, $A18)</f>
        <v>79</v>
      </c>
      <c r="GE18">
        <f>SUMIFS(DataRegularSeason20242025!$AA$3:$AA$1315,DataRegularSeason20242025!$B$3:$B$1315, "&lt;=" &amp; GE$1, DataRegularSeason20242025!$D$3:$D$1315, $A18)+SUMIFS(DataRegularSeason20242025!$AB$3:$AB$1315,DataRegularSeason20242025!$B$3:$B$1315, "&lt;=" &amp; GE$1, DataRegularSeason20242025!$E$3:$E$1315, $A18)</f>
        <v>79</v>
      </c>
      <c r="GF18">
        <f>SUMIFS(DataRegularSeason20242025!$AA$3:$AA$1315,DataRegularSeason20242025!$B$3:$B$1315, "&lt;=" &amp; GF$1, DataRegularSeason20242025!$D$3:$D$1315, $A18)+SUMIFS(DataRegularSeason20242025!$AB$3:$AB$1315,DataRegularSeason20242025!$B$3:$B$1315, "&lt;=" &amp; GF$1, DataRegularSeason20242025!$E$3:$E$1315, $A18)</f>
        <v>79</v>
      </c>
      <c r="GG18">
        <f>SUMIFS(DataRegularSeason20242025!$AA$3:$AA$1315,DataRegularSeason20242025!$B$3:$B$1315, "&lt;=" &amp; GG$1, DataRegularSeason20242025!$D$3:$D$1315, $A18)+SUMIFS(DataRegularSeason20242025!$AB$3:$AB$1315,DataRegularSeason20242025!$B$3:$B$1315, "&lt;=" &amp; GG$1, DataRegularSeason20242025!$E$3:$E$1315, $A18)</f>
        <v>79</v>
      </c>
      <c r="GH18">
        <f>SUMIFS(DataRegularSeason20242025!$AA$3:$AA$1315,DataRegularSeason20242025!$B$3:$B$1315, "&lt;=" &amp; GH$1, DataRegularSeason20242025!$D$3:$D$1315, $A18)+SUMIFS(DataRegularSeason20242025!$AB$3:$AB$1315,DataRegularSeason20242025!$B$3:$B$1315, "&lt;=" &amp; GH$1, DataRegularSeason20242025!$E$3:$E$1315, $A18)</f>
        <v>79</v>
      </c>
      <c r="GI18">
        <f>SUMIFS(DataRegularSeason20242025!$AA$3:$AA$1315,DataRegularSeason20242025!$B$3:$B$1315, "&lt;=" &amp; GI$1, DataRegularSeason20242025!$D$3:$D$1315, $A18)+SUMIFS(DataRegularSeason20242025!$AB$3:$AB$1315,DataRegularSeason20242025!$B$3:$B$1315, "&lt;=" &amp; GI$1, DataRegularSeason20242025!$E$3:$E$1315, $A18)</f>
        <v>79</v>
      </c>
      <c r="GJ18">
        <f>SUMIFS(DataRegularSeason20242025!$AA$3:$AA$1315,DataRegularSeason20242025!$B$3:$B$1315, "&lt;=" &amp; GJ$1, DataRegularSeason20242025!$D$3:$D$1315, $A18)+SUMIFS(DataRegularSeason20242025!$AB$3:$AB$1315,DataRegularSeason20242025!$B$3:$B$1315, "&lt;=" &amp; GJ$1, DataRegularSeason20242025!$E$3:$E$1315, $A18)</f>
        <v>79</v>
      </c>
      <c r="GK18">
        <f>SUMIFS(DataRegularSeason20242025!$AA$3:$AA$1315,DataRegularSeason20242025!$B$3:$B$1315, "&lt;=" &amp; GK$1, DataRegularSeason20242025!$D$3:$D$1315, $A18)+SUMIFS(DataRegularSeason20242025!$AB$3:$AB$1315,DataRegularSeason20242025!$B$3:$B$1315, "&lt;=" &amp; GK$1, DataRegularSeason20242025!$E$3:$E$1315, $A18)</f>
        <v>79</v>
      </c>
      <c r="GL18">
        <f>SUMIFS(DataRegularSeason20242025!$AA$3:$AA$1315,DataRegularSeason20242025!$B$3:$B$1315, "&lt;=" &amp; GL$1, DataRegularSeason20242025!$D$3:$D$1315, $A18)+SUMIFS(DataRegularSeason20242025!$AB$3:$AB$1315,DataRegularSeason20242025!$B$3:$B$1315, "&lt;=" &amp; GL$1, DataRegularSeason20242025!$E$3:$E$1315, $A18)</f>
        <v>79</v>
      </c>
      <c r="GM18">
        <f>SUMIFS(DataRegularSeason20242025!$AA$3:$AA$1315,DataRegularSeason20242025!$B$3:$B$1315, "&lt;=" &amp; GM$1, DataRegularSeason20242025!$D$3:$D$1315, $A18)+SUMIFS(DataRegularSeason20242025!$AB$3:$AB$1315,DataRegularSeason20242025!$B$3:$B$1315, "&lt;=" &amp; GM$1, DataRegularSeason20242025!$E$3:$E$1315, $A18)</f>
        <v>79</v>
      </c>
      <c r="GN18">
        <f>SUMIFS(DataRegularSeason20242025!$AA$3:$AA$1315,DataRegularSeason20242025!$B$3:$B$1315, "&lt;=" &amp; GN$1, DataRegularSeason20242025!$D$3:$D$1315, $A18)+SUMIFS(DataRegularSeason20242025!$AB$3:$AB$1315,DataRegularSeason20242025!$B$3:$B$1315, "&lt;=" &amp; GN$1, DataRegularSeason20242025!$E$3:$E$1315, $A18)</f>
        <v>79</v>
      </c>
      <c r="GO18">
        <f>SUMIFS(DataRegularSeason20242025!$AA$3:$AA$1315,DataRegularSeason20242025!$B$3:$B$1315, "&lt;=" &amp; GO$1, DataRegularSeason20242025!$D$3:$D$1315, $A18)+SUMIFS(DataRegularSeason20242025!$AB$3:$AB$1315,DataRegularSeason20242025!$B$3:$B$1315, "&lt;=" &amp; GO$1, DataRegularSeason20242025!$E$3:$E$1315, $A18)</f>
        <v>79</v>
      </c>
      <c r="GP18">
        <f>SUMIFS(DataRegularSeason20242025!$AA$3:$AA$1315,DataRegularSeason20242025!$B$3:$B$1315, "&lt;=" &amp; GP$1, DataRegularSeason20242025!$D$3:$D$1315, $A18)+SUMIFS(DataRegularSeason20242025!$AB$3:$AB$1315,DataRegularSeason20242025!$B$3:$B$1315, "&lt;=" &amp; GP$1, DataRegularSeason20242025!$E$3:$E$1315, $A18)</f>
        <v>79</v>
      </c>
      <c r="GQ18">
        <f>SUMIFS(DataRegularSeason20242025!$AA$3:$AA$1315,DataRegularSeason20242025!$B$3:$B$1315, "&lt;=" &amp; GQ$1, DataRegularSeason20242025!$D$3:$D$1315, $A18)+SUMIFS(DataRegularSeason20242025!$AB$3:$AB$1315,DataRegularSeason20242025!$B$3:$B$1315, "&lt;=" &amp; GQ$1, DataRegularSeason20242025!$E$3:$E$1315, $A18)</f>
        <v>79</v>
      </c>
      <c r="GR18">
        <f>SUMIFS(DataRegularSeason20242025!$AA$3:$AA$1315,DataRegularSeason20242025!$B$3:$B$1315, "&lt;=" &amp; GR$1, DataRegularSeason20242025!$D$3:$D$1315, $A18)+SUMIFS(DataRegularSeason20242025!$AB$3:$AB$1315,DataRegularSeason20242025!$B$3:$B$1315, "&lt;=" &amp; GR$1, DataRegularSeason20242025!$E$3:$E$1315, $A18)</f>
        <v>79</v>
      </c>
      <c r="GS18">
        <f>SUMIFS(DataRegularSeason20242025!$AA$3:$AA$1315,DataRegularSeason20242025!$B$3:$B$1315, "&lt;=" &amp; GS$1, DataRegularSeason20242025!$D$3:$D$1315, $A18)+SUMIFS(DataRegularSeason20242025!$AB$3:$AB$1315,DataRegularSeason20242025!$B$3:$B$1315, "&lt;=" &amp; GS$1, DataRegularSeason20242025!$E$3:$E$1315, $A18)</f>
        <v>79</v>
      </c>
      <c r="GT18">
        <f>SUMIFS(DataRegularSeason20242025!$AA$3:$AA$1315,DataRegularSeason20242025!$B$3:$B$1315, "&lt;=" &amp; GT$1, DataRegularSeason20242025!$D$3:$D$1315, $A18)+SUMIFS(DataRegularSeason20242025!$AB$3:$AB$1315,DataRegularSeason20242025!$B$3:$B$1315, "&lt;=" &amp; GT$1, DataRegularSeason20242025!$E$3:$E$1315, $A18)</f>
        <v>79</v>
      </c>
      <c r="GU18">
        <f>SUMIFS(DataRegularSeason20242025!$AA$3:$AA$1315,DataRegularSeason20242025!$B$3:$B$1315, "&lt;=" &amp; GU$1, DataRegularSeason20242025!$D$3:$D$1315, $A18)+SUMIFS(DataRegularSeason20242025!$AB$3:$AB$1315,DataRegularSeason20242025!$B$3:$B$1315, "&lt;=" &amp; GU$1, DataRegularSeason20242025!$E$3:$E$1315, $A18)</f>
        <v>79</v>
      </c>
    </row>
    <row r="19" spans="1:203" x14ac:dyDescent="0.25">
      <c r="A19" t="s">
        <v>34</v>
      </c>
      <c r="B19" t="s">
        <v>97</v>
      </c>
      <c r="C19"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69</v>
      </c>
      <c r="EB19">
        <f>SUMIFS(DataRegularSeason20242025!$AA$3:$AA$1315,DataRegularSeason20242025!$B$3:$B$1315, "&lt;=" &amp; EB$1, DataRegularSeason20242025!$D$3:$D$1315, $A19)+SUMIFS(DataRegularSeason20242025!$AB$3:$AB$1315,DataRegularSeason20242025!$B$3:$B$1315, "&lt;=" &amp; EB$1, DataRegularSeason20242025!$E$3:$E$1315, $A19)</f>
        <v>69</v>
      </c>
      <c r="EC19">
        <f>SUMIFS(DataRegularSeason20242025!$AA$3:$AA$1315,DataRegularSeason20242025!$B$3:$B$1315, "&lt;=" &amp; EC$1, DataRegularSeason20242025!$D$3:$D$1315, $A19)+SUMIFS(DataRegularSeason20242025!$AB$3:$AB$1315,DataRegularSeason20242025!$B$3:$B$1315, "&lt;=" &amp; EC$1, DataRegularSeason20242025!$E$3:$E$1315, $A19)</f>
        <v>69</v>
      </c>
      <c r="ED19">
        <f>SUMIFS(DataRegularSeason20242025!$AA$3:$AA$1315,DataRegularSeason20242025!$B$3:$B$1315, "&lt;=" &amp; ED$1, DataRegularSeason20242025!$D$3:$D$1315, $A19)+SUMIFS(DataRegularSeason20242025!$AB$3:$AB$1315,DataRegularSeason20242025!$B$3:$B$1315, "&lt;=" &amp; ED$1, DataRegularSeason20242025!$E$3:$E$1315, $A19)</f>
        <v>69</v>
      </c>
      <c r="EE19">
        <f>SUMIFS(DataRegularSeason20242025!$AA$3:$AA$1315,DataRegularSeason20242025!$B$3:$B$1315, "&lt;=" &amp; EE$1, DataRegularSeason20242025!$D$3:$D$1315, $A19)+SUMIFS(DataRegularSeason20242025!$AB$3:$AB$1315,DataRegularSeason20242025!$B$3:$B$1315, "&lt;=" &amp; EE$1, DataRegularSeason20242025!$E$3:$E$1315, $A19)</f>
        <v>69</v>
      </c>
      <c r="EF19">
        <f>SUMIFS(DataRegularSeason20242025!$AA$3:$AA$1315,DataRegularSeason20242025!$B$3:$B$1315, "&lt;=" &amp; EF$1, DataRegularSeason20242025!$D$3:$D$1315, $A19)+SUMIFS(DataRegularSeason20242025!$AB$3:$AB$1315,DataRegularSeason20242025!$B$3:$B$1315, "&lt;=" &amp; EF$1, DataRegularSeason20242025!$E$3:$E$1315, $A19)</f>
        <v>69</v>
      </c>
      <c r="EG19">
        <f>SUMIFS(DataRegularSeason20242025!$AA$3:$AA$1315,DataRegularSeason20242025!$B$3:$B$1315, "&lt;=" &amp; EG$1, DataRegularSeason20242025!$D$3:$D$1315, $A19)+SUMIFS(DataRegularSeason20242025!$AB$3:$AB$1315,DataRegularSeason20242025!$B$3:$B$1315, "&lt;=" &amp; EG$1, DataRegularSeason20242025!$E$3:$E$1315, $A19)</f>
        <v>69</v>
      </c>
      <c r="EH19">
        <f>SUMIFS(DataRegularSeason20242025!$AA$3:$AA$1315,DataRegularSeason20242025!$B$3:$B$1315, "&lt;=" &amp; EH$1, DataRegularSeason20242025!$D$3:$D$1315, $A19)+SUMIFS(DataRegularSeason20242025!$AB$3:$AB$1315,DataRegularSeason20242025!$B$3:$B$1315, "&lt;=" &amp; EH$1, DataRegularSeason20242025!$E$3:$E$1315, $A19)</f>
        <v>69</v>
      </c>
      <c r="EI19">
        <f>SUMIFS(DataRegularSeason20242025!$AA$3:$AA$1315,DataRegularSeason20242025!$B$3:$B$1315, "&lt;=" &amp; EI$1, DataRegularSeason20242025!$D$3:$D$1315, $A19)+SUMIFS(DataRegularSeason20242025!$AB$3:$AB$1315,DataRegularSeason20242025!$B$3:$B$1315, "&lt;=" &amp; EI$1, DataRegularSeason20242025!$E$3:$E$1315, $A19)</f>
        <v>69</v>
      </c>
      <c r="EJ19">
        <f>SUMIFS(DataRegularSeason20242025!$AA$3:$AA$1315,DataRegularSeason20242025!$B$3:$B$1315, "&lt;=" &amp; EJ$1, DataRegularSeason20242025!$D$3:$D$1315, $A19)+SUMIFS(DataRegularSeason20242025!$AB$3:$AB$1315,DataRegularSeason20242025!$B$3:$B$1315, "&lt;=" &amp; EJ$1, DataRegularSeason20242025!$E$3:$E$1315, $A19)</f>
        <v>69</v>
      </c>
      <c r="EK19">
        <f>SUMIFS(DataRegularSeason20242025!$AA$3:$AA$1315,DataRegularSeason20242025!$B$3:$B$1315, "&lt;=" &amp; EK$1, DataRegularSeason20242025!$D$3:$D$1315, $A19)+SUMIFS(DataRegularSeason20242025!$AB$3:$AB$1315,DataRegularSeason20242025!$B$3:$B$1315, "&lt;=" &amp; EK$1, DataRegularSeason20242025!$E$3:$E$1315, $A19)</f>
        <v>69</v>
      </c>
      <c r="EL19">
        <f>SUMIFS(DataRegularSeason20242025!$AA$3:$AA$1315,DataRegularSeason20242025!$B$3:$B$1315, "&lt;=" &amp; EL$1, DataRegularSeason20242025!$D$3:$D$1315, $A19)+SUMIFS(DataRegularSeason20242025!$AB$3:$AB$1315,DataRegularSeason20242025!$B$3:$B$1315, "&lt;=" &amp; EL$1, DataRegularSeason20242025!$E$3:$E$1315, $A19)</f>
        <v>69</v>
      </c>
      <c r="EM19">
        <f>SUMIFS(DataRegularSeason20242025!$AA$3:$AA$1315,DataRegularSeason20242025!$B$3:$B$1315, "&lt;=" &amp; EM$1, DataRegularSeason20242025!$D$3:$D$1315, $A19)+SUMIFS(DataRegularSeason20242025!$AB$3:$AB$1315,DataRegularSeason20242025!$B$3:$B$1315, "&lt;=" &amp; EM$1, DataRegularSeason20242025!$E$3:$E$1315, $A19)</f>
        <v>69</v>
      </c>
      <c r="EN19">
        <f>SUMIFS(DataRegularSeason20242025!$AA$3:$AA$1315,DataRegularSeason20242025!$B$3:$B$1315, "&lt;=" &amp; EN$1, DataRegularSeason20242025!$D$3:$D$1315, $A19)+SUMIFS(DataRegularSeason20242025!$AB$3:$AB$1315,DataRegularSeason20242025!$B$3:$B$1315, "&lt;=" &amp; EN$1, DataRegularSeason20242025!$E$3:$E$1315, $A19)</f>
        <v>69</v>
      </c>
      <c r="EO19">
        <f>SUMIFS(DataRegularSeason20242025!$AA$3:$AA$1315,DataRegularSeason20242025!$B$3:$B$1315, "&lt;=" &amp; EO$1, DataRegularSeason20242025!$D$3:$D$1315, $A19)+SUMIFS(DataRegularSeason20242025!$AB$3:$AB$1315,DataRegularSeason20242025!$B$3:$B$1315, "&lt;=" &amp; EO$1, DataRegularSeason20242025!$E$3:$E$1315, $A19)</f>
        <v>69</v>
      </c>
      <c r="EP19">
        <f>SUMIFS(DataRegularSeason20242025!$AA$3:$AA$1315,DataRegularSeason20242025!$B$3:$B$1315, "&lt;=" &amp; EP$1, DataRegularSeason20242025!$D$3:$D$1315, $A19)+SUMIFS(DataRegularSeason20242025!$AB$3:$AB$1315,DataRegularSeason20242025!$B$3:$B$1315, "&lt;=" &amp; EP$1, DataRegularSeason20242025!$E$3:$E$1315, $A19)</f>
        <v>69</v>
      </c>
      <c r="EQ19">
        <f>SUMIFS(DataRegularSeason20242025!$AA$3:$AA$1315,DataRegularSeason20242025!$B$3:$B$1315, "&lt;=" &amp; EQ$1, DataRegularSeason20242025!$D$3:$D$1315, $A19)+SUMIFS(DataRegularSeason20242025!$AB$3:$AB$1315,DataRegularSeason20242025!$B$3:$B$1315, "&lt;=" &amp; EQ$1, DataRegularSeason20242025!$E$3:$E$1315, $A19)</f>
        <v>69</v>
      </c>
      <c r="ER19">
        <f>SUMIFS(DataRegularSeason20242025!$AA$3:$AA$1315,DataRegularSeason20242025!$B$3:$B$1315, "&lt;=" &amp; ER$1, DataRegularSeason20242025!$D$3:$D$1315, $A19)+SUMIFS(DataRegularSeason20242025!$AB$3:$AB$1315,DataRegularSeason20242025!$B$3:$B$1315, "&lt;=" &amp; ER$1, DataRegularSeason20242025!$E$3:$E$1315, $A19)</f>
        <v>69</v>
      </c>
      <c r="ES19">
        <f>SUMIFS(DataRegularSeason20242025!$AA$3:$AA$1315,DataRegularSeason20242025!$B$3:$B$1315, "&lt;=" &amp; ES$1, DataRegularSeason20242025!$D$3:$D$1315, $A19)+SUMIFS(DataRegularSeason20242025!$AB$3:$AB$1315,DataRegularSeason20242025!$B$3:$B$1315, "&lt;=" &amp; ES$1, DataRegularSeason20242025!$E$3:$E$1315, $A19)</f>
        <v>69</v>
      </c>
      <c r="ET19">
        <f>SUMIFS(DataRegularSeason20242025!$AA$3:$AA$1315,DataRegularSeason20242025!$B$3:$B$1315, "&lt;=" &amp; ET$1, DataRegularSeason20242025!$D$3:$D$1315, $A19)+SUMIFS(DataRegularSeason20242025!$AB$3:$AB$1315,DataRegularSeason20242025!$B$3:$B$1315, "&lt;=" &amp; ET$1, DataRegularSeason20242025!$E$3:$E$1315, $A19)</f>
        <v>69</v>
      </c>
      <c r="EU19">
        <f>SUMIFS(DataRegularSeason20242025!$AA$3:$AA$1315,DataRegularSeason20242025!$B$3:$B$1315, "&lt;=" &amp; EU$1, DataRegularSeason20242025!$D$3:$D$1315, $A19)+SUMIFS(DataRegularSeason20242025!$AB$3:$AB$1315,DataRegularSeason20242025!$B$3:$B$1315, "&lt;=" &amp; EU$1, DataRegularSeason20242025!$E$3:$E$1315, $A19)</f>
        <v>69</v>
      </c>
      <c r="EV19">
        <f>SUMIFS(DataRegularSeason20242025!$AA$3:$AA$1315,DataRegularSeason20242025!$B$3:$B$1315, "&lt;=" &amp; EV$1, DataRegularSeason20242025!$D$3:$D$1315, $A19)+SUMIFS(DataRegularSeason20242025!$AB$3:$AB$1315,DataRegularSeason20242025!$B$3:$B$1315, "&lt;=" &amp; EV$1, DataRegularSeason20242025!$E$3:$E$1315, $A19)</f>
        <v>69</v>
      </c>
      <c r="EW19">
        <f>SUMIFS(DataRegularSeason20242025!$AA$3:$AA$1315,DataRegularSeason20242025!$B$3:$B$1315, "&lt;=" &amp; EW$1, DataRegularSeason20242025!$D$3:$D$1315, $A19)+SUMIFS(DataRegularSeason20242025!$AB$3:$AB$1315,DataRegularSeason20242025!$B$3:$B$1315, "&lt;=" &amp; EW$1, DataRegularSeason20242025!$E$3:$E$1315, $A19)</f>
        <v>69</v>
      </c>
      <c r="EX19">
        <f>SUMIFS(DataRegularSeason20242025!$AA$3:$AA$1315,DataRegularSeason20242025!$B$3:$B$1315, "&lt;=" &amp; EX$1, DataRegularSeason20242025!$D$3:$D$1315, $A19)+SUMIFS(DataRegularSeason20242025!$AB$3:$AB$1315,DataRegularSeason20242025!$B$3:$B$1315, "&lt;=" &amp; EX$1, DataRegularSeason20242025!$E$3:$E$1315, $A19)</f>
        <v>69</v>
      </c>
      <c r="EY19">
        <f>SUMIFS(DataRegularSeason20242025!$AA$3:$AA$1315,DataRegularSeason20242025!$B$3:$B$1315, "&lt;=" &amp; EY$1, DataRegularSeason20242025!$D$3:$D$1315, $A19)+SUMIFS(DataRegularSeason20242025!$AB$3:$AB$1315,DataRegularSeason20242025!$B$3:$B$1315, "&lt;=" &amp; EY$1, DataRegularSeason20242025!$E$3:$E$1315, $A19)</f>
        <v>69</v>
      </c>
      <c r="EZ19">
        <f>SUMIFS(DataRegularSeason20242025!$AA$3:$AA$1315,DataRegularSeason20242025!$B$3:$B$1315, "&lt;=" &amp; EZ$1, DataRegularSeason20242025!$D$3:$D$1315, $A19)+SUMIFS(DataRegularSeason20242025!$AB$3:$AB$1315,DataRegularSeason20242025!$B$3:$B$1315, "&lt;=" &amp; EZ$1, DataRegularSeason20242025!$E$3:$E$1315, $A19)</f>
        <v>69</v>
      </c>
      <c r="FA19">
        <f>SUMIFS(DataRegularSeason20242025!$AA$3:$AA$1315,DataRegularSeason20242025!$B$3:$B$1315, "&lt;=" &amp; FA$1, DataRegularSeason20242025!$D$3:$D$1315, $A19)+SUMIFS(DataRegularSeason20242025!$AB$3:$AB$1315,DataRegularSeason20242025!$B$3:$B$1315, "&lt;=" &amp; FA$1, DataRegularSeason20242025!$E$3:$E$1315, $A19)</f>
        <v>69</v>
      </c>
      <c r="FB19">
        <f>SUMIFS(DataRegularSeason20242025!$AA$3:$AA$1315,DataRegularSeason20242025!$B$3:$B$1315, "&lt;=" &amp; FB$1, DataRegularSeason20242025!$D$3:$D$1315, $A19)+SUMIFS(DataRegularSeason20242025!$AB$3:$AB$1315,DataRegularSeason20242025!$B$3:$B$1315, "&lt;=" &amp; FB$1, DataRegularSeason20242025!$E$3:$E$1315, $A19)</f>
        <v>69</v>
      </c>
      <c r="FC19">
        <f>SUMIFS(DataRegularSeason20242025!$AA$3:$AA$1315,DataRegularSeason20242025!$B$3:$B$1315, "&lt;=" &amp; FC$1, DataRegularSeason20242025!$D$3:$D$1315, $A19)+SUMIFS(DataRegularSeason20242025!$AB$3:$AB$1315,DataRegularSeason20242025!$B$3:$B$1315, "&lt;=" &amp; FC$1, DataRegularSeason20242025!$E$3:$E$1315, $A19)</f>
        <v>69</v>
      </c>
      <c r="FD19">
        <f>SUMIFS(DataRegularSeason20242025!$AA$3:$AA$1315,DataRegularSeason20242025!$B$3:$B$1315, "&lt;=" &amp; FD$1, DataRegularSeason20242025!$D$3:$D$1315, $A19)+SUMIFS(DataRegularSeason20242025!$AB$3:$AB$1315,DataRegularSeason20242025!$B$3:$B$1315, "&lt;=" &amp; FD$1, DataRegularSeason20242025!$E$3:$E$1315, $A19)</f>
        <v>69</v>
      </c>
      <c r="FE19">
        <f>SUMIFS(DataRegularSeason20242025!$AA$3:$AA$1315,DataRegularSeason20242025!$B$3:$B$1315, "&lt;=" &amp; FE$1, DataRegularSeason20242025!$D$3:$D$1315, $A19)+SUMIFS(DataRegularSeason20242025!$AB$3:$AB$1315,DataRegularSeason20242025!$B$3:$B$1315, "&lt;=" &amp; FE$1, DataRegularSeason20242025!$E$3:$E$1315, $A19)</f>
        <v>69</v>
      </c>
      <c r="FF19">
        <f>SUMIFS(DataRegularSeason20242025!$AA$3:$AA$1315,DataRegularSeason20242025!$B$3:$B$1315, "&lt;=" &amp; FF$1, DataRegularSeason20242025!$D$3:$D$1315, $A19)+SUMIFS(DataRegularSeason20242025!$AB$3:$AB$1315,DataRegularSeason20242025!$B$3:$B$1315, "&lt;=" &amp; FF$1, DataRegularSeason20242025!$E$3:$E$1315, $A19)</f>
        <v>69</v>
      </c>
      <c r="FG19">
        <f>SUMIFS(DataRegularSeason20242025!$AA$3:$AA$1315,DataRegularSeason20242025!$B$3:$B$1315, "&lt;=" &amp; FG$1, DataRegularSeason20242025!$D$3:$D$1315, $A19)+SUMIFS(DataRegularSeason20242025!$AB$3:$AB$1315,DataRegularSeason20242025!$B$3:$B$1315, "&lt;=" &amp; FG$1, DataRegularSeason20242025!$E$3:$E$1315, $A19)</f>
        <v>69</v>
      </c>
      <c r="FH19">
        <f>SUMIFS(DataRegularSeason20242025!$AA$3:$AA$1315,DataRegularSeason20242025!$B$3:$B$1315, "&lt;=" &amp; FH$1, DataRegularSeason20242025!$D$3:$D$1315, $A19)+SUMIFS(DataRegularSeason20242025!$AB$3:$AB$1315,DataRegularSeason20242025!$B$3:$B$1315, "&lt;=" &amp; FH$1, DataRegularSeason20242025!$E$3:$E$1315, $A19)</f>
        <v>69</v>
      </c>
      <c r="FI19">
        <f>SUMIFS(DataRegularSeason20242025!$AA$3:$AA$1315,DataRegularSeason20242025!$B$3:$B$1315, "&lt;=" &amp; FI$1, DataRegularSeason20242025!$D$3:$D$1315, $A19)+SUMIFS(DataRegularSeason20242025!$AB$3:$AB$1315,DataRegularSeason20242025!$B$3:$B$1315, "&lt;=" &amp; FI$1, DataRegularSeason20242025!$E$3:$E$1315, $A19)</f>
        <v>69</v>
      </c>
      <c r="FJ19">
        <f>SUMIFS(DataRegularSeason20242025!$AA$3:$AA$1315,DataRegularSeason20242025!$B$3:$B$1315, "&lt;=" &amp; FJ$1, DataRegularSeason20242025!$D$3:$D$1315, $A19)+SUMIFS(DataRegularSeason20242025!$AB$3:$AB$1315,DataRegularSeason20242025!$B$3:$B$1315, "&lt;=" &amp; FJ$1, DataRegularSeason20242025!$E$3:$E$1315, $A19)</f>
        <v>69</v>
      </c>
      <c r="FK19">
        <f>SUMIFS(DataRegularSeason20242025!$AA$3:$AA$1315,DataRegularSeason20242025!$B$3:$B$1315, "&lt;=" &amp; FK$1, DataRegularSeason20242025!$D$3:$D$1315, $A19)+SUMIFS(DataRegularSeason20242025!$AB$3:$AB$1315,DataRegularSeason20242025!$B$3:$B$1315, "&lt;=" &amp; FK$1, DataRegularSeason20242025!$E$3:$E$1315, $A19)</f>
        <v>69</v>
      </c>
      <c r="FL19">
        <f>SUMIFS(DataRegularSeason20242025!$AA$3:$AA$1315,DataRegularSeason20242025!$B$3:$B$1315, "&lt;=" &amp; FL$1, DataRegularSeason20242025!$D$3:$D$1315, $A19)+SUMIFS(DataRegularSeason20242025!$AB$3:$AB$1315,DataRegularSeason20242025!$B$3:$B$1315, "&lt;=" &amp; FL$1, DataRegularSeason20242025!$E$3:$E$1315, $A19)</f>
        <v>69</v>
      </c>
      <c r="FM19">
        <f>SUMIFS(DataRegularSeason20242025!$AA$3:$AA$1315,DataRegularSeason20242025!$B$3:$B$1315, "&lt;=" &amp; FM$1, DataRegularSeason20242025!$D$3:$D$1315, $A19)+SUMIFS(DataRegularSeason20242025!$AB$3:$AB$1315,DataRegularSeason20242025!$B$3:$B$1315, "&lt;=" &amp; FM$1, DataRegularSeason20242025!$E$3:$E$1315, $A19)</f>
        <v>69</v>
      </c>
      <c r="FN19">
        <f>SUMIFS(DataRegularSeason20242025!$AA$3:$AA$1315,DataRegularSeason20242025!$B$3:$B$1315, "&lt;=" &amp; FN$1, DataRegularSeason20242025!$D$3:$D$1315, $A19)+SUMIFS(DataRegularSeason20242025!$AB$3:$AB$1315,DataRegularSeason20242025!$B$3:$B$1315, "&lt;=" &amp; FN$1, DataRegularSeason20242025!$E$3:$E$1315, $A19)</f>
        <v>69</v>
      </c>
      <c r="FO19">
        <f>SUMIFS(DataRegularSeason20242025!$AA$3:$AA$1315,DataRegularSeason20242025!$B$3:$B$1315, "&lt;=" &amp; FO$1, DataRegularSeason20242025!$D$3:$D$1315, $A19)+SUMIFS(DataRegularSeason20242025!$AB$3:$AB$1315,DataRegularSeason20242025!$B$3:$B$1315, "&lt;=" &amp; FO$1, DataRegularSeason20242025!$E$3:$E$1315, $A19)</f>
        <v>69</v>
      </c>
      <c r="FP19">
        <f>SUMIFS(DataRegularSeason20242025!$AA$3:$AA$1315,DataRegularSeason20242025!$B$3:$B$1315, "&lt;=" &amp; FP$1, DataRegularSeason20242025!$D$3:$D$1315, $A19)+SUMIFS(DataRegularSeason20242025!$AB$3:$AB$1315,DataRegularSeason20242025!$B$3:$B$1315, "&lt;=" &amp; FP$1, DataRegularSeason20242025!$E$3:$E$1315, $A19)</f>
        <v>69</v>
      </c>
      <c r="FQ19">
        <f>SUMIFS(DataRegularSeason20242025!$AA$3:$AA$1315,DataRegularSeason20242025!$B$3:$B$1315, "&lt;=" &amp; FQ$1, DataRegularSeason20242025!$D$3:$D$1315, $A19)+SUMIFS(DataRegularSeason20242025!$AB$3:$AB$1315,DataRegularSeason20242025!$B$3:$B$1315, "&lt;=" &amp; FQ$1, DataRegularSeason20242025!$E$3:$E$1315, $A19)</f>
        <v>69</v>
      </c>
      <c r="FR19">
        <f>SUMIFS(DataRegularSeason20242025!$AA$3:$AA$1315,DataRegularSeason20242025!$B$3:$B$1315, "&lt;=" &amp; FR$1, DataRegularSeason20242025!$D$3:$D$1315, $A19)+SUMIFS(DataRegularSeason20242025!$AB$3:$AB$1315,DataRegularSeason20242025!$B$3:$B$1315, "&lt;=" &amp; FR$1, DataRegularSeason20242025!$E$3:$E$1315, $A19)</f>
        <v>69</v>
      </c>
      <c r="FS19">
        <f>SUMIFS(DataRegularSeason20242025!$AA$3:$AA$1315,DataRegularSeason20242025!$B$3:$B$1315, "&lt;=" &amp; FS$1, DataRegularSeason20242025!$D$3:$D$1315, $A19)+SUMIFS(DataRegularSeason20242025!$AB$3:$AB$1315,DataRegularSeason20242025!$B$3:$B$1315, "&lt;=" &amp; FS$1, DataRegularSeason20242025!$E$3:$E$1315, $A19)</f>
        <v>69</v>
      </c>
      <c r="FT19">
        <f>SUMIFS(DataRegularSeason20242025!$AA$3:$AA$1315,DataRegularSeason20242025!$B$3:$B$1315, "&lt;=" &amp; FT$1, DataRegularSeason20242025!$D$3:$D$1315, $A19)+SUMIFS(DataRegularSeason20242025!$AB$3:$AB$1315,DataRegularSeason20242025!$B$3:$B$1315, "&lt;=" &amp; FT$1, DataRegularSeason20242025!$E$3:$E$1315, $A19)</f>
        <v>69</v>
      </c>
      <c r="FU19">
        <f>SUMIFS(DataRegularSeason20242025!$AA$3:$AA$1315,DataRegularSeason20242025!$B$3:$B$1315, "&lt;=" &amp; FU$1, DataRegularSeason20242025!$D$3:$D$1315, $A19)+SUMIFS(DataRegularSeason20242025!$AB$3:$AB$1315,DataRegularSeason20242025!$B$3:$B$1315, "&lt;=" &amp; FU$1, DataRegularSeason20242025!$E$3:$E$1315, $A19)</f>
        <v>69</v>
      </c>
      <c r="FV19">
        <f>SUMIFS(DataRegularSeason20242025!$AA$3:$AA$1315,DataRegularSeason20242025!$B$3:$B$1315, "&lt;=" &amp; FV$1, DataRegularSeason20242025!$D$3:$D$1315, $A19)+SUMIFS(DataRegularSeason20242025!$AB$3:$AB$1315,DataRegularSeason20242025!$B$3:$B$1315, "&lt;=" &amp; FV$1, DataRegularSeason20242025!$E$3:$E$1315, $A19)</f>
        <v>69</v>
      </c>
      <c r="FW19">
        <f>SUMIFS(DataRegularSeason20242025!$AA$3:$AA$1315,DataRegularSeason20242025!$B$3:$B$1315, "&lt;=" &amp; FW$1, DataRegularSeason20242025!$D$3:$D$1315, $A19)+SUMIFS(DataRegularSeason20242025!$AB$3:$AB$1315,DataRegularSeason20242025!$B$3:$B$1315, "&lt;=" &amp; FW$1, DataRegularSeason20242025!$E$3:$E$1315, $A19)</f>
        <v>69</v>
      </c>
      <c r="FX19">
        <f>SUMIFS(DataRegularSeason20242025!$AA$3:$AA$1315,DataRegularSeason20242025!$B$3:$B$1315, "&lt;=" &amp; FX$1, DataRegularSeason20242025!$D$3:$D$1315, $A19)+SUMIFS(DataRegularSeason20242025!$AB$3:$AB$1315,DataRegularSeason20242025!$B$3:$B$1315, "&lt;=" &amp; FX$1, DataRegularSeason20242025!$E$3:$E$1315, $A19)</f>
        <v>69</v>
      </c>
      <c r="FY19">
        <f>SUMIFS(DataRegularSeason20242025!$AA$3:$AA$1315,DataRegularSeason20242025!$B$3:$B$1315, "&lt;=" &amp; FY$1, DataRegularSeason20242025!$D$3:$D$1315, $A19)+SUMIFS(DataRegularSeason20242025!$AB$3:$AB$1315,DataRegularSeason20242025!$B$3:$B$1315, "&lt;=" &amp; FY$1, DataRegularSeason20242025!$E$3:$E$1315, $A19)</f>
        <v>69</v>
      </c>
      <c r="FZ19">
        <f>SUMIFS(DataRegularSeason20242025!$AA$3:$AA$1315,DataRegularSeason20242025!$B$3:$B$1315, "&lt;=" &amp; FZ$1, DataRegularSeason20242025!$D$3:$D$1315, $A19)+SUMIFS(DataRegularSeason20242025!$AB$3:$AB$1315,DataRegularSeason20242025!$B$3:$B$1315, "&lt;=" &amp; FZ$1, DataRegularSeason20242025!$E$3:$E$1315, $A19)</f>
        <v>69</v>
      </c>
      <c r="GA19">
        <f>SUMIFS(DataRegularSeason20242025!$AA$3:$AA$1315,DataRegularSeason20242025!$B$3:$B$1315, "&lt;=" &amp; GA$1, DataRegularSeason20242025!$D$3:$D$1315, $A19)+SUMIFS(DataRegularSeason20242025!$AB$3:$AB$1315,DataRegularSeason20242025!$B$3:$B$1315, "&lt;=" &amp; GA$1, DataRegularSeason20242025!$E$3:$E$1315, $A19)</f>
        <v>69</v>
      </c>
      <c r="GB19">
        <f>SUMIFS(DataRegularSeason20242025!$AA$3:$AA$1315,DataRegularSeason20242025!$B$3:$B$1315, "&lt;=" &amp; GB$1, DataRegularSeason20242025!$D$3:$D$1315, $A19)+SUMIFS(DataRegularSeason20242025!$AB$3:$AB$1315,DataRegularSeason20242025!$B$3:$B$1315, "&lt;=" &amp; GB$1, DataRegularSeason20242025!$E$3:$E$1315, $A19)</f>
        <v>69</v>
      </c>
      <c r="GC19">
        <f>SUMIFS(DataRegularSeason20242025!$AA$3:$AA$1315,DataRegularSeason20242025!$B$3:$B$1315, "&lt;=" &amp; GC$1, DataRegularSeason20242025!$D$3:$D$1315, $A19)+SUMIFS(DataRegularSeason20242025!$AB$3:$AB$1315,DataRegularSeason20242025!$B$3:$B$1315, "&lt;=" &amp; GC$1, DataRegularSeason20242025!$E$3:$E$1315, $A19)</f>
        <v>69</v>
      </c>
      <c r="GD19">
        <f>SUMIFS(DataRegularSeason20242025!$AA$3:$AA$1315,DataRegularSeason20242025!$B$3:$B$1315, "&lt;=" &amp; GD$1, DataRegularSeason20242025!$D$3:$D$1315, $A19)+SUMIFS(DataRegularSeason20242025!$AB$3:$AB$1315,DataRegularSeason20242025!$B$3:$B$1315, "&lt;=" &amp; GD$1, DataRegularSeason20242025!$E$3:$E$1315, $A19)</f>
        <v>69</v>
      </c>
      <c r="GE19">
        <f>SUMIFS(DataRegularSeason20242025!$AA$3:$AA$1315,DataRegularSeason20242025!$B$3:$B$1315, "&lt;=" &amp; GE$1, DataRegularSeason20242025!$D$3:$D$1315, $A19)+SUMIFS(DataRegularSeason20242025!$AB$3:$AB$1315,DataRegularSeason20242025!$B$3:$B$1315, "&lt;=" &amp; GE$1, DataRegularSeason20242025!$E$3:$E$1315, $A19)</f>
        <v>69</v>
      </c>
      <c r="GF19">
        <f>SUMIFS(DataRegularSeason20242025!$AA$3:$AA$1315,DataRegularSeason20242025!$B$3:$B$1315, "&lt;=" &amp; GF$1, DataRegularSeason20242025!$D$3:$D$1315, $A19)+SUMIFS(DataRegularSeason20242025!$AB$3:$AB$1315,DataRegularSeason20242025!$B$3:$B$1315, "&lt;=" &amp; GF$1, DataRegularSeason20242025!$E$3:$E$1315, $A19)</f>
        <v>69</v>
      </c>
      <c r="GG19">
        <f>SUMIFS(DataRegularSeason20242025!$AA$3:$AA$1315,DataRegularSeason20242025!$B$3:$B$1315, "&lt;=" &amp; GG$1, DataRegularSeason20242025!$D$3:$D$1315, $A19)+SUMIFS(DataRegularSeason20242025!$AB$3:$AB$1315,DataRegularSeason20242025!$B$3:$B$1315, "&lt;=" &amp; GG$1, DataRegularSeason20242025!$E$3:$E$1315, $A19)</f>
        <v>69</v>
      </c>
      <c r="GH19">
        <f>SUMIFS(DataRegularSeason20242025!$AA$3:$AA$1315,DataRegularSeason20242025!$B$3:$B$1315, "&lt;=" &amp; GH$1, DataRegularSeason20242025!$D$3:$D$1315, $A19)+SUMIFS(DataRegularSeason20242025!$AB$3:$AB$1315,DataRegularSeason20242025!$B$3:$B$1315, "&lt;=" &amp; GH$1, DataRegularSeason20242025!$E$3:$E$1315, $A19)</f>
        <v>69</v>
      </c>
      <c r="GI19">
        <f>SUMIFS(DataRegularSeason20242025!$AA$3:$AA$1315,DataRegularSeason20242025!$B$3:$B$1315, "&lt;=" &amp; GI$1, DataRegularSeason20242025!$D$3:$D$1315, $A19)+SUMIFS(DataRegularSeason20242025!$AB$3:$AB$1315,DataRegularSeason20242025!$B$3:$B$1315, "&lt;=" &amp; GI$1, DataRegularSeason20242025!$E$3:$E$1315, $A19)</f>
        <v>69</v>
      </c>
      <c r="GJ19">
        <f>SUMIFS(DataRegularSeason20242025!$AA$3:$AA$1315,DataRegularSeason20242025!$B$3:$B$1315, "&lt;=" &amp; GJ$1, DataRegularSeason20242025!$D$3:$D$1315, $A19)+SUMIFS(DataRegularSeason20242025!$AB$3:$AB$1315,DataRegularSeason20242025!$B$3:$B$1315, "&lt;=" &amp; GJ$1, DataRegularSeason20242025!$E$3:$E$1315, $A19)</f>
        <v>69</v>
      </c>
      <c r="GK19">
        <f>SUMIFS(DataRegularSeason20242025!$AA$3:$AA$1315,DataRegularSeason20242025!$B$3:$B$1315, "&lt;=" &amp; GK$1, DataRegularSeason20242025!$D$3:$D$1315, $A19)+SUMIFS(DataRegularSeason20242025!$AB$3:$AB$1315,DataRegularSeason20242025!$B$3:$B$1315, "&lt;=" &amp; GK$1, DataRegularSeason20242025!$E$3:$E$1315, $A19)</f>
        <v>69</v>
      </c>
      <c r="GL19">
        <f>SUMIFS(DataRegularSeason20242025!$AA$3:$AA$1315,DataRegularSeason20242025!$B$3:$B$1315, "&lt;=" &amp; GL$1, DataRegularSeason20242025!$D$3:$D$1315, $A19)+SUMIFS(DataRegularSeason20242025!$AB$3:$AB$1315,DataRegularSeason20242025!$B$3:$B$1315, "&lt;=" &amp; GL$1, DataRegularSeason20242025!$E$3:$E$1315, $A19)</f>
        <v>69</v>
      </c>
      <c r="GM19">
        <f>SUMIFS(DataRegularSeason20242025!$AA$3:$AA$1315,DataRegularSeason20242025!$B$3:$B$1315, "&lt;=" &amp; GM$1, DataRegularSeason20242025!$D$3:$D$1315, $A19)+SUMIFS(DataRegularSeason20242025!$AB$3:$AB$1315,DataRegularSeason20242025!$B$3:$B$1315, "&lt;=" &amp; GM$1, DataRegularSeason20242025!$E$3:$E$1315, $A19)</f>
        <v>69</v>
      </c>
      <c r="GN19">
        <f>SUMIFS(DataRegularSeason20242025!$AA$3:$AA$1315,DataRegularSeason20242025!$B$3:$B$1315, "&lt;=" &amp; GN$1, DataRegularSeason20242025!$D$3:$D$1315, $A19)+SUMIFS(DataRegularSeason20242025!$AB$3:$AB$1315,DataRegularSeason20242025!$B$3:$B$1315, "&lt;=" &amp; GN$1, DataRegularSeason20242025!$E$3:$E$1315, $A19)</f>
        <v>69</v>
      </c>
      <c r="GO19">
        <f>SUMIFS(DataRegularSeason20242025!$AA$3:$AA$1315,DataRegularSeason20242025!$B$3:$B$1315, "&lt;=" &amp; GO$1, DataRegularSeason20242025!$D$3:$D$1315, $A19)+SUMIFS(DataRegularSeason20242025!$AB$3:$AB$1315,DataRegularSeason20242025!$B$3:$B$1315, "&lt;=" &amp; GO$1, DataRegularSeason20242025!$E$3:$E$1315, $A19)</f>
        <v>69</v>
      </c>
      <c r="GP19">
        <f>SUMIFS(DataRegularSeason20242025!$AA$3:$AA$1315,DataRegularSeason20242025!$B$3:$B$1315, "&lt;=" &amp; GP$1, DataRegularSeason20242025!$D$3:$D$1315, $A19)+SUMIFS(DataRegularSeason20242025!$AB$3:$AB$1315,DataRegularSeason20242025!$B$3:$B$1315, "&lt;=" &amp; GP$1, DataRegularSeason20242025!$E$3:$E$1315, $A19)</f>
        <v>69</v>
      </c>
      <c r="GQ19">
        <f>SUMIFS(DataRegularSeason20242025!$AA$3:$AA$1315,DataRegularSeason20242025!$B$3:$B$1315, "&lt;=" &amp; GQ$1, DataRegularSeason20242025!$D$3:$D$1315, $A19)+SUMIFS(DataRegularSeason20242025!$AB$3:$AB$1315,DataRegularSeason20242025!$B$3:$B$1315, "&lt;=" &amp; GQ$1, DataRegularSeason20242025!$E$3:$E$1315, $A19)</f>
        <v>69</v>
      </c>
      <c r="GR19">
        <f>SUMIFS(DataRegularSeason20242025!$AA$3:$AA$1315,DataRegularSeason20242025!$B$3:$B$1315, "&lt;=" &amp; GR$1, DataRegularSeason20242025!$D$3:$D$1315, $A19)+SUMIFS(DataRegularSeason20242025!$AB$3:$AB$1315,DataRegularSeason20242025!$B$3:$B$1315, "&lt;=" &amp; GR$1, DataRegularSeason20242025!$E$3:$E$1315, $A19)</f>
        <v>69</v>
      </c>
      <c r="GS19">
        <f>SUMIFS(DataRegularSeason20242025!$AA$3:$AA$1315,DataRegularSeason20242025!$B$3:$B$1315, "&lt;=" &amp; GS$1, DataRegularSeason20242025!$D$3:$D$1315, $A19)+SUMIFS(DataRegularSeason20242025!$AB$3:$AB$1315,DataRegularSeason20242025!$B$3:$B$1315, "&lt;=" &amp; GS$1, DataRegularSeason20242025!$E$3:$E$1315, $A19)</f>
        <v>69</v>
      </c>
      <c r="GT19">
        <f>SUMIFS(DataRegularSeason20242025!$AA$3:$AA$1315,DataRegularSeason20242025!$B$3:$B$1315, "&lt;=" &amp; GT$1, DataRegularSeason20242025!$D$3:$D$1315, $A19)+SUMIFS(DataRegularSeason20242025!$AB$3:$AB$1315,DataRegularSeason20242025!$B$3:$B$1315, "&lt;=" &amp; GT$1, DataRegularSeason20242025!$E$3:$E$1315, $A19)</f>
        <v>69</v>
      </c>
      <c r="GU19">
        <f>SUMIFS(DataRegularSeason20242025!$AA$3:$AA$1315,DataRegularSeason20242025!$B$3:$B$1315, "&lt;=" &amp; GU$1, DataRegularSeason20242025!$D$3:$D$1315, $A19)+SUMIFS(DataRegularSeason20242025!$AB$3:$AB$1315,DataRegularSeason20242025!$B$3:$B$1315, "&lt;=" &amp; GU$1, DataRegularSeason20242025!$E$3:$E$1315, $A19)</f>
        <v>69</v>
      </c>
    </row>
    <row r="20" spans="1:203" x14ac:dyDescent="0.25">
      <c r="A20" t="s">
        <v>37</v>
      </c>
      <c r="B20" t="s">
        <v>97</v>
      </c>
      <c r="C20"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66</v>
      </c>
      <c r="EA20">
        <f>SUMIFS(DataRegularSeason20242025!$AA$3:$AA$1315,DataRegularSeason20242025!$B$3:$B$1315, "&lt;=" &amp; EA$1, DataRegularSeason20242025!$D$3:$D$1315, $A20)+SUMIFS(DataRegularSeason20242025!$AB$3:$AB$1315,DataRegularSeason20242025!$B$3:$B$1315, "&lt;=" &amp; EA$1, DataRegularSeason20242025!$E$3:$E$1315, $A20)</f>
        <v>66</v>
      </c>
      <c r="EB20">
        <f>SUMIFS(DataRegularSeason20242025!$AA$3:$AA$1315,DataRegularSeason20242025!$B$3:$B$1315, "&lt;=" &amp; EB$1, DataRegularSeason20242025!$D$3:$D$1315, $A20)+SUMIFS(DataRegularSeason20242025!$AB$3:$AB$1315,DataRegularSeason20242025!$B$3:$B$1315, "&lt;=" &amp; EB$1, DataRegularSeason20242025!$E$3:$E$1315, $A20)</f>
        <v>66</v>
      </c>
      <c r="EC20">
        <f>SUMIFS(DataRegularSeason20242025!$AA$3:$AA$1315,DataRegularSeason20242025!$B$3:$B$1315, "&lt;=" &amp; EC$1, DataRegularSeason20242025!$D$3:$D$1315, $A20)+SUMIFS(DataRegularSeason20242025!$AB$3:$AB$1315,DataRegularSeason20242025!$B$3:$B$1315, "&lt;=" &amp; EC$1, DataRegularSeason20242025!$E$3:$E$1315, $A20)</f>
        <v>66</v>
      </c>
      <c r="ED20">
        <f>SUMIFS(DataRegularSeason20242025!$AA$3:$AA$1315,DataRegularSeason20242025!$B$3:$B$1315, "&lt;=" &amp; ED$1, DataRegularSeason20242025!$D$3:$D$1315, $A20)+SUMIFS(DataRegularSeason20242025!$AB$3:$AB$1315,DataRegularSeason20242025!$B$3:$B$1315, "&lt;=" &amp; ED$1, DataRegularSeason20242025!$E$3:$E$1315, $A20)</f>
        <v>66</v>
      </c>
      <c r="EE20">
        <f>SUMIFS(DataRegularSeason20242025!$AA$3:$AA$1315,DataRegularSeason20242025!$B$3:$B$1315, "&lt;=" &amp; EE$1, DataRegularSeason20242025!$D$3:$D$1315, $A20)+SUMIFS(DataRegularSeason20242025!$AB$3:$AB$1315,DataRegularSeason20242025!$B$3:$B$1315, "&lt;=" &amp; EE$1, DataRegularSeason20242025!$E$3:$E$1315, $A20)</f>
        <v>66</v>
      </c>
      <c r="EF20">
        <f>SUMIFS(DataRegularSeason20242025!$AA$3:$AA$1315,DataRegularSeason20242025!$B$3:$B$1315, "&lt;=" &amp; EF$1, DataRegularSeason20242025!$D$3:$D$1315, $A20)+SUMIFS(DataRegularSeason20242025!$AB$3:$AB$1315,DataRegularSeason20242025!$B$3:$B$1315, "&lt;=" &amp; EF$1, DataRegularSeason20242025!$E$3:$E$1315, $A20)</f>
        <v>66</v>
      </c>
      <c r="EG20">
        <f>SUMIFS(DataRegularSeason20242025!$AA$3:$AA$1315,DataRegularSeason20242025!$B$3:$B$1315, "&lt;=" &amp; EG$1, DataRegularSeason20242025!$D$3:$D$1315, $A20)+SUMIFS(DataRegularSeason20242025!$AB$3:$AB$1315,DataRegularSeason20242025!$B$3:$B$1315, "&lt;=" &amp; EG$1, DataRegularSeason20242025!$E$3:$E$1315, $A20)</f>
        <v>66</v>
      </c>
      <c r="EH20">
        <f>SUMIFS(DataRegularSeason20242025!$AA$3:$AA$1315,DataRegularSeason20242025!$B$3:$B$1315, "&lt;=" &amp; EH$1, DataRegularSeason20242025!$D$3:$D$1315, $A20)+SUMIFS(DataRegularSeason20242025!$AB$3:$AB$1315,DataRegularSeason20242025!$B$3:$B$1315, "&lt;=" &amp; EH$1, DataRegularSeason20242025!$E$3:$E$1315, $A20)</f>
        <v>66</v>
      </c>
      <c r="EI20">
        <f>SUMIFS(DataRegularSeason20242025!$AA$3:$AA$1315,DataRegularSeason20242025!$B$3:$B$1315, "&lt;=" &amp; EI$1, DataRegularSeason20242025!$D$3:$D$1315, $A20)+SUMIFS(DataRegularSeason20242025!$AB$3:$AB$1315,DataRegularSeason20242025!$B$3:$B$1315, "&lt;=" &amp; EI$1, DataRegularSeason20242025!$E$3:$E$1315, $A20)</f>
        <v>66</v>
      </c>
      <c r="EJ20">
        <f>SUMIFS(DataRegularSeason20242025!$AA$3:$AA$1315,DataRegularSeason20242025!$B$3:$B$1315, "&lt;=" &amp; EJ$1, DataRegularSeason20242025!$D$3:$D$1315, $A20)+SUMIFS(DataRegularSeason20242025!$AB$3:$AB$1315,DataRegularSeason20242025!$B$3:$B$1315, "&lt;=" &amp; EJ$1, DataRegularSeason20242025!$E$3:$E$1315, $A20)</f>
        <v>66</v>
      </c>
      <c r="EK20">
        <f>SUMIFS(DataRegularSeason20242025!$AA$3:$AA$1315,DataRegularSeason20242025!$B$3:$B$1315, "&lt;=" &amp; EK$1, DataRegularSeason20242025!$D$3:$D$1315, $A20)+SUMIFS(DataRegularSeason20242025!$AB$3:$AB$1315,DataRegularSeason20242025!$B$3:$B$1315, "&lt;=" &amp; EK$1, DataRegularSeason20242025!$E$3:$E$1315, $A20)</f>
        <v>66</v>
      </c>
      <c r="EL20">
        <f>SUMIFS(DataRegularSeason20242025!$AA$3:$AA$1315,DataRegularSeason20242025!$B$3:$B$1315, "&lt;=" &amp; EL$1, DataRegularSeason20242025!$D$3:$D$1315, $A20)+SUMIFS(DataRegularSeason20242025!$AB$3:$AB$1315,DataRegularSeason20242025!$B$3:$B$1315, "&lt;=" &amp; EL$1, DataRegularSeason20242025!$E$3:$E$1315, $A20)</f>
        <v>66</v>
      </c>
      <c r="EM20">
        <f>SUMIFS(DataRegularSeason20242025!$AA$3:$AA$1315,DataRegularSeason20242025!$B$3:$B$1315, "&lt;=" &amp; EM$1, DataRegularSeason20242025!$D$3:$D$1315, $A20)+SUMIFS(DataRegularSeason20242025!$AB$3:$AB$1315,DataRegularSeason20242025!$B$3:$B$1315, "&lt;=" &amp; EM$1, DataRegularSeason20242025!$E$3:$E$1315, $A20)</f>
        <v>66</v>
      </c>
      <c r="EN20">
        <f>SUMIFS(DataRegularSeason20242025!$AA$3:$AA$1315,DataRegularSeason20242025!$B$3:$B$1315, "&lt;=" &amp; EN$1, DataRegularSeason20242025!$D$3:$D$1315, $A20)+SUMIFS(DataRegularSeason20242025!$AB$3:$AB$1315,DataRegularSeason20242025!$B$3:$B$1315, "&lt;=" &amp; EN$1, DataRegularSeason20242025!$E$3:$E$1315, $A20)</f>
        <v>66</v>
      </c>
      <c r="EO20">
        <f>SUMIFS(DataRegularSeason20242025!$AA$3:$AA$1315,DataRegularSeason20242025!$B$3:$B$1315, "&lt;=" &amp; EO$1, DataRegularSeason20242025!$D$3:$D$1315, $A20)+SUMIFS(DataRegularSeason20242025!$AB$3:$AB$1315,DataRegularSeason20242025!$B$3:$B$1315, "&lt;=" &amp; EO$1, DataRegularSeason20242025!$E$3:$E$1315, $A20)</f>
        <v>66</v>
      </c>
      <c r="EP20">
        <f>SUMIFS(DataRegularSeason20242025!$AA$3:$AA$1315,DataRegularSeason20242025!$B$3:$B$1315, "&lt;=" &amp; EP$1, DataRegularSeason20242025!$D$3:$D$1315, $A20)+SUMIFS(DataRegularSeason20242025!$AB$3:$AB$1315,DataRegularSeason20242025!$B$3:$B$1315, "&lt;=" &amp; EP$1, DataRegularSeason20242025!$E$3:$E$1315, $A20)</f>
        <v>66</v>
      </c>
      <c r="EQ20">
        <f>SUMIFS(DataRegularSeason20242025!$AA$3:$AA$1315,DataRegularSeason20242025!$B$3:$B$1315, "&lt;=" &amp; EQ$1, DataRegularSeason20242025!$D$3:$D$1315, $A20)+SUMIFS(DataRegularSeason20242025!$AB$3:$AB$1315,DataRegularSeason20242025!$B$3:$B$1315, "&lt;=" &amp; EQ$1, DataRegularSeason20242025!$E$3:$E$1315, $A20)</f>
        <v>66</v>
      </c>
      <c r="ER20">
        <f>SUMIFS(DataRegularSeason20242025!$AA$3:$AA$1315,DataRegularSeason20242025!$B$3:$B$1315, "&lt;=" &amp; ER$1, DataRegularSeason20242025!$D$3:$D$1315, $A20)+SUMIFS(DataRegularSeason20242025!$AB$3:$AB$1315,DataRegularSeason20242025!$B$3:$B$1315, "&lt;=" &amp; ER$1, DataRegularSeason20242025!$E$3:$E$1315, $A20)</f>
        <v>66</v>
      </c>
      <c r="ES20">
        <f>SUMIFS(DataRegularSeason20242025!$AA$3:$AA$1315,DataRegularSeason20242025!$B$3:$B$1315, "&lt;=" &amp; ES$1, DataRegularSeason20242025!$D$3:$D$1315, $A20)+SUMIFS(DataRegularSeason20242025!$AB$3:$AB$1315,DataRegularSeason20242025!$B$3:$B$1315, "&lt;=" &amp; ES$1, DataRegularSeason20242025!$E$3:$E$1315, $A20)</f>
        <v>66</v>
      </c>
      <c r="ET20">
        <f>SUMIFS(DataRegularSeason20242025!$AA$3:$AA$1315,DataRegularSeason20242025!$B$3:$B$1315, "&lt;=" &amp; ET$1, DataRegularSeason20242025!$D$3:$D$1315, $A20)+SUMIFS(DataRegularSeason20242025!$AB$3:$AB$1315,DataRegularSeason20242025!$B$3:$B$1315, "&lt;=" &amp; ET$1, DataRegularSeason20242025!$E$3:$E$1315, $A20)</f>
        <v>66</v>
      </c>
      <c r="EU20">
        <f>SUMIFS(DataRegularSeason20242025!$AA$3:$AA$1315,DataRegularSeason20242025!$B$3:$B$1315, "&lt;=" &amp; EU$1, DataRegularSeason20242025!$D$3:$D$1315, $A20)+SUMIFS(DataRegularSeason20242025!$AB$3:$AB$1315,DataRegularSeason20242025!$B$3:$B$1315, "&lt;=" &amp; EU$1, DataRegularSeason20242025!$E$3:$E$1315, $A20)</f>
        <v>66</v>
      </c>
      <c r="EV20">
        <f>SUMIFS(DataRegularSeason20242025!$AA$3:$AA$1315,DataRegularSeason20242025!$B$3:$B$1315, "&lt;=" &amp; EV$1, DataRegularSeason20242025!$D$3:$D$1315, $A20)+SUMIFS(DataRegularSeason20242025!$AB$3:$AB$1315,DataRegularSeason20242025!$B$3:$B$1315, "&lt;=" &amp; EV$1, DataRegularSeason20242025!$E$3:$E$1315, $A20)</f>
        <v>66</v>
      </c>
      <c r="EW20">
        <f>SUMIFS(DataRegularSeason20242025!$AA$3:$AA$1315,DataRegularSeason20242025!$B$3:$B$1315, "&lt;=" &amp; EW$1, DataRegularSeason20242025!$D$3:$D$1315, $A20)+SUMIFS(DataRegularSeason20242025!$AB$3:$AB$1315,DataRegularSeason20242025!$B$3:$B$1315, "&lt;=" &amp; EW$1, DataRegularSeason20242025!$E$3:$E$1315, $A20)</f>
        <v>66</v>
      </c>
      <c r="EX20">
        <f>SUMIFS(DataRegularSeason20242025!$AA$3:$AA$1315,DataRegularSeason20242025!$B$3:$B$1315, "&lt;=" &amp; EX$1, DataRegularSeason20242025!$D$3:$D$1315, $A20)+SUMIFS(DataRegularSeason20242025!$AB$3:$AB$1315,DataRegularSeason20242025!$B$3:$B$1315, "&lt;=" &amp; EX$1, DataRegularSeason20242025!$E$3:$E$1315, $A20)</f>
        <v>66</v>
      </c>
      <c r="EY20">
        <f>SUMIFS(DataRegularSeason20242025!$AA$3:$AA$1315,DataRegularSeason20242025!$B$3:$B$1315, "&lt;=" &amp; EY$1, DataRegularSeason20242025!$D$3:$D$1315, $A20)+SUMIFS(DataRegularSeason20242025!$AB$3:$AB$1315,DataRegularSeason20242025!$B$3:$B$1315, "&lt;=" &amp; EY$1, DataRegularSeason20242025!$E$3:$E$1315, $A20)</f>
        <v>66</v>
      </c>
      <c r="EZ20">
        <f>SUMIFS(DataRegularSeason20242025!$AA$3:$AA$1315,DataRegularSeason20242025!$B$3:$B$1315, "&lt;=" &amp; EZ$1, DataRegularSeason20242025!$D$3:$D$1315, $A20)+SUMIFS(DataRegularSeason20242025!$AB$3:$AB$1315,DataRegularSeason20242025!$B$3:$B$1315, "&lt;=" &amp; EZ$1, DataRegularSeason20242025!$E$3:$E$1315, $A20)</f>
        <v>66</v>
      </c>
      <c r="FA20">
        <f>SUMIFS(DataRegularSeason20242025!$AA$3:$AA$1315,DataRegularSeason20242025!$B$3:$B$1315, "&lt;=" &amp; FA$1, DataRegularSeason20242025!$D$3:$D$1315, $A20)+SUMIFS(DataRegularSeason20242025!$AB$3:$AB$1315,DataRegularSeason20242025!$B$3:$B$1315, "&lt;=" &amp; FA$1, DataRegularSeason20242025!$E$3:$E$1315, $A20)</f>
        <v>66</v>
      </c>
      <c r="FB20">
        <f>SUMIFS(DataRegularSeason20242025!$AA$3:$AA$1315,DataRegularSeason20242025!$B$3:$B$1315, "&lt;=" &amp; FB$1, DataRegularSeason20242025!$D$3:$D$1315, $A20)+SUMIFS(DataRegularSeason20242025!$AB$3:$AB$1315,DataRegularSeason20242025!$B$3:$B$1315, "&lt;=" &amp; FB$1, DataRegularSeason20242025!$E$3:$E$1315, $A20)</f>
        <v>66</v>
      </c>
      <c r="FC20">
        <f>SUMIFS(DataRegularSeason20242025!$AA$3:$AA$1315,DataRegularSeason20242025!$B$3:$B$1315, "&lt;=" &amp; FC$1, DataRegularSeason20242025!$D$3:$D$1315, $A20)+SUMIFS(DataRegularSeason20242025!$AB$3:$AB$1315,DataRegularSeason20242025!$B$3:$B$1315, "&lt;=" &amp; FC$1, DataRegularSeason20242025!$E$3:$E$1315, $A20)</f>
        <v>66</v>
      </c>
      <c r="FD20">
        <f>SUMIFS(DataRegularSeason20242025!$AA$3:$AA$1315,DataRegularSeason20242025!$B$3:$B$1315, "&lt;=" &amp; FD$1, DataRegularSeason20242025!$D$3:$D$1315, $A20)+SUMIFS(DataRegularSeason20242025!$AB$3:$AB$1315,DataRegularSeason20242025!$B$3:$B$1315, "&lt;=" &amp; FD$1, DataRegularSeason20242025!$E$3:$E$1315, $A20)</f>
        <v>66</v>
      </c>
      <c r="FE20">
        <f>SUMIFS(DataRegularSeason20242025!$AA$3:$AA$1315,DataRegularSeason20242025!$B$3:$B$1315, "&lt;=" &amp; FE$1, DataRegularSeason20242025!$D$3:$D$1315, $A20)+SUMIFS(DataRegularSeason20242025!$AB$3:$AB$1315,DataRegularSeason20242025!$B$3:$B$1315, "&lt;=" &amp; FE$1, DataRegularSeason20242025!$E$3:$E$1315, $A20)</f>
        <v>66</v>
      </c>
      <c r="FF20">
        <f>SUMIFS(DataRegularSeason20242025!$AA$3:$AA$1315,DataRegularSeason20242025!$B$3:$B$1315, "&lt;=" &amp; FF$1, DataRegularSeason20242025!$D$3:$D$1315, $A20)+SUMIFS(DataRegularSeason20242025!$AB$3:$AB$1315,DataRegularSeason20242025!$B$3:$B$1315, "&lt;=" &amp; FF$1, DataRegularSeason20242025!$E$3:$E$1315, $A20)</f>
        <v>66</v>
      </c>
      <c r="FG20">
        <f>SUMIFS(DataRegularSeason20242025!$AA$3:$AA$1315,DataRegularSeason20242025!$B$3:$B$1315, "&lt;=" &amp; FG$1, DataRegularSeason20242025!$D$3:$D$1315, $A20)+SUMIFS(DataRegularSeason20242025!$AB$3:$AB$1315,DataRegularSeason20242025!$B$3:$B$1315, "&lt;=" &amp; FG$1, DataRegularSeason20242025!$E$3:$E$1315, $A20)</f>
        <v>66</v>
      </c>
      <c r="FH20">
        <f>SUMIFS(DataRegularSeason20242025!$AA$3:$AA$1315,DataRegularSeason20242025!$B$3:$B$1315, "&lt;=" &amp; FH$1, DataRegularSeason20242025!$D$3:$D$1315, $A20)+SUMIFS(DataRegularSeason20242025!$AB$3:$AB$1315,DataRegularSeason20242025!$B$3:$B$1315, "&lt;=" &amp; FH$1, DataRegularSeason20242025!$E$3:$E$1315, $A20)</f>
        <v>66</v>
      </c>
      <c r="FI20">
        <f>SUMIFS(DataRegularSeason20242025!$AA$3:$AA$1315,DataRegularSeason20242025!$B$3:$B$1315, "&lt;=" &amp; FI$1, DataRegularSeason20242025!$D$3:$D$1315, $A20)+SUMIFS(DataRegularSeason20242025!$AB$3:$AB$1315,DataRegularSeason20242025!$B$3:$B$1315, "&lt;=" &amp; FI$1, DataRegularSeason20242025!$E$3:$E$1315, $A20)</f>
        <v>66</v>
      </c>
      <c r="FJ20">
        <f>SUMIFS(DataRegularSeason20242025!$AA$3:$AA$1315,DataRegularSeason20242025!$B$3:$B$1315, "&lt;=" &amp; FJ$1, DataRegularSeason20242025!$D$3:$D$1315, $A20)+SUMIFS(DataRegularSeason20242025!$AB$3:$AB$1315,DataRegularSeason20242025!$B$3:$B$1315, "&lt;=" &amp; FJ$1, DataRegularSeason20242025!$E$3:$E$1315, $A20)</f>
        <v>66</v>
      </c>
      <c r="FK20">
        <f>SUMIFS(DataRegularSeason20242025!$AA$3:$AA$1315,DataRegularSeason20242025!$B$3:$B$1315, "&lt;=" &amp; FK$1, DataRegularSeason20242025!$D$3:$D$1315, $A20)+SUMIFS(DataRegularSeason20242025!$AB$3:$AB$1315,DataRegularSeason20242025!$B$3:$B$1315, "&lt;=" &amp; FK$1, DataRegularSeason20242025!$E$3:$E$1315, $A20)</f>
        <v>66</v>
      </c>
      <c r="FL20">
        <f>SUMIFS(DataRegularSeason20242025!$AA$3:$AA$1315,DataRegularSeason20242025!$B$3:$B$1315, "&lt;=" &amp; FL$1, DataRegularSeason20242025!$D$3:$D$1315, $A20)+SUMIFS(DataRegularSeason20242025!$AB$3:$AB$1315,DataRegularSeason20242025!$B$3:$B$1315, "&lt;=" &amp; FL$1, DataRegularSeason20242025!$E$3:$E$1315, $A20)</f>
        <v>66</v>
      </c>
      <c r="FM20">
        <f>SUMIFS(DataRegularSeason20242025!$AA$3:$AA$1315,DataRegularSeason20242025!$B$3:$B$1315, "&lt;=" &amp; FM$1, DataRegularSeason20242025!$D$3:$D$1315, $A20)+SUMIFS(DataRegularSeason20242025!$AB$3:$AB$1315,DataRegularSeason20242025!$B$3:$B$1315, "&lt;=" &amp; FM$1, DataRegularSeason20242025!$E$3:$E$1315, $A20)</f>
        <v>66</v>
      </c>
      <c r="FN20">
        <f>SUMIFS(DataRegularSeason20242025!$AA$3:$AA$1315,DataRegularSeason20242025!$B$3:$B$1315, "&lt;=" &amp; FN$1, DataRegularSeason20242025!$D$3:$D$1315, $A20)+SUMIFS(DataRegularSeason20242025!$AB$3:$AB$1315,DataRegularSeason20242025!$B$3:$B$1315, "&lt;=" &amp; FN$1, DataRegularSeason20242025!$E$3:$E$1315, $A20)</f>
        <v>66</v>
      </c>
      <c r="FO20">
        <f>SUMIFS(DataRegularSeason20242025!$AA$3:$AA$1315,DataRegularSeason20242025!$B$3:$B$1315, "&lt;=" &amp; FO$1, DataRegularSeason20242025!$D$3:$D$1315, $A20)+SUMIFS(DataRegularSeason20242025!$AB$3:$AB$1315,DataRegularSeason20242025!$B$3:$B$1315, "&lt;=" &amp; FO$1, DataRegularSeason20242025!$E$3:$E$1315, $A20)</f>
        <v>66</v>
      </c>
      <c r="FP20">
        <f>SUMIFS(DataRegularSeason20242025!$AA$3:$AA$1315,DataRegularSeason20242025!$B$3:$B$1315, "&lt;=" &amp; FP$1, DataRegularSeason20242025!$D$3:$D$1315, $A20)+SUMIFS(DataRegularSeason20242025!$AB$3:$AB$1315,DataRegularSeason20242025!$B$3:$B$1315, "&lt;=" &amp; FP$1, DataRegularSeason20242025!$E$3:$E$1315, $A20)</f>
        <v>66</v>
      </c>
      <c r="FQ20">
        <f>SUMIFS(DataRegularSeason20242025!$AA$3:$AA$1315,DataRegularSeason20242025!$B$3:$B$1315, "&lt;=" &amp; FQ$1, DataRegularSeason20242025!$D$3:$D$1315, $A20)+SUMIFS(DataRegularSeason20242025!$AB$3:$AB$1315,DataRegularSeason20242025!$B$3:$B$1315, "&lt;=" &amp; FQ$1, DataRegularSeason20242025!$E$3:$E$1315, $A20)</f>
        <v>66</v>
      </c>
      <c r="FR20">
        <f>SUMIFS(DataRegularSeason20242025!$AA$3:$AA$1315,DataRegularSeason20242025!$B$3:$B$1315, "&lt;=" &amp; FR$1, DataRegularSeason20242025!$D$3:$D$1315, $A20)+SUMIFS(DataRegularSeason20242025!$AB$3:$AB$1315,DataRegularSeason20242025!$B$3:$B$1315, "&lt;=" &amp; FR$1, DataRegularSeason20242025!$E$3:$E$1315, $A20)</f>
        <v>66</v>
      </c>
      <c r="FS20">
        <f>SUMIFS(DataRegularSeason20242025!$AA$3:$AA$1315,DataRegularSeason20242025!$B$3:$B$1315, "&lt;=" &amp; FS$1, DataRegularSeason20242025!$D$3:$D$1315, $A20)+SUMIFS(DataRegularSeason20242025!$AB$3:$AB$1315,DataRegularSeason20242025!$B$3:$B$1315, "&lt;=" &amp; FS$1, DataRegularSeason20242025!$E$3:$E$1315, $A20)</f>
        <v>66</v>
      </c>
      <c r="FT20">
        <f>SUMIFS(DataRegularSeason20242025!$AA$3:$AA$1315,DataRegularSeason20242025!$B$3:$B$1315, "&lt;=" &amp; FT$1, DataRegularSeason20242025!$D$3:$D$1315, $A20)+SUMIFS(DataRegularSeason20242025!$AB$3:$AB$1315,DataRegularSeason20242025!$B$3:$B$1315, "&lt;=" &amp; FT$1, DataRegularSeason20242025!$E$3:$E$1315, $A20)</f>
        <v>66</v>
      </c>
      <c r="FU20">
        <f>SUMIFS(DataRegularSeason20242025!$AA$3:$AA$1315,DataRegularSeason20242025!$B$3:$B$1315, "&lt;=" &amp; FU$1, DataRegularSeason20242025!$D$3:$D$1315, $A20)+SUMIFS(DataRegularSeason20242025!$AB$3:$AB$1315,DataRegularSeason20242025!$B$3:$B$1315, "&lt;=" &amp; FU$1, DataRegularSeason20242025!$E$3:$E$1315, $A20)</f>
        <v>66</v>
      </c>
      <c r="FV20">
        <f>SUMIFS(DataRegularSeason20242025!$AA$3:$AA$1315,DataRegularSeason20242025!$B$3:$B$1315, "&lt;=" &amp; FV$1, DataRegularSeason20242025!$D$3:$D$1315, $A20)+SUMIFS(DataRegularSeason20242025!$AB$3:$AB$1315,DataRegularSeason20242025!$B$3:$B$1315, "&lt;=" &amp; FV$1, DataRegularSeason20242025!$E$3:$E$1315, $A20)</f>
        <v>66</v>
      </c>
      <c r="FW20">
        <f>SUMIFS(DataRegularSeason20242025!$AA$3:$AA$1315,DataRegularSeason20242025!$B$3:$B$1315, "&lt;=" &amp; FW$1, DataRegularSeason20242025!$D$3:$D$1315, $A20)+SUMIFS(DataRegularSeason20242025!$AB$3:$AB$1315,DataRegularSeason20242025!$B$3:$B$1315, "&lt;=" &amp; FW$1, DataRegularSeason20242025!$E$3:$E$1315, $A20)</f>
        <v>66</v>
      </c>
      <c r="FX20">
        <f>SUMIFS(DataRegularSeason20242025!$AA$3:$AA$1315,DataRegularSeason20242025!$B$3:$B$1315, "&lt;=" &amp; FX$1, DataRegularSeason20242025!$D$3:$D$1315, $A20)+SUMIFS(DataRegularSeason20242025!$AB$3:$AB$1315,DataRegularSeason20242025!$B$3:$B$1315, "&lt;=" &amp; FX$1, DataRegularSeason20242025!$E$3:$E$1315, $A20)</f>
        <v>66</v>
      </c>
      <c r="FY20">
        <f>SUMIFS(DataRegularSeason20242025!$AA$3:$AA$1315,DataRegularSeason20242025!$B$3:$B$1315, "&lt;=" &amp; FY$1, DataRegularSeason20242025!$D$3:$D$1315, $A20)+SUMIFS(DataRegularSeason20242025!$AB$3:$AB$1315,DataRegularSeason20242025!$B$3:$B$1315, "&lt;=" &amp; FY$1, DataRegularSeason20242025!$E$3:$E$1315, $A20)</f>
        <v>66</v>
      </c>
      <c r="FZ20">
        <f>SUMIFS(DataRegularSeason20242025!$AA$3:$AA$1315,DataRegularSeason20242025!$B$3:$B$1315, "&lt;=" &amp; FZ$1, DataRegularSeason20242025!$D$3:$D$1315, $A20)+SUMIFS(DataRegularSeason20242025!$AB$3:$AB$1315,DataRegularSeason20242025!$B$3:$B$1315, "&lt;=" &amp; FZ$1, DataRegularSeason20242025!$E$3:$E$1315, $A20)</f>
        <v>66</v>
      </c>
      <c r="GA20">
        <f>SUMIFS(DataRegularSeason20242025!$AA$3:$AA$1315,DataRegularSeason20242025!$B$3:$B$1315, "&lt;=" &amp; GA$1, DataRegularSeason20242025!$D$3:$D$1315, $A20)+SUMIFS(DataRegularSeason20242025!$AB$3:$AB$1315,DataRegularSeason20242025!$B$3:$B$1315, "&lt;=" &amp; GA$1, DataRegularSeason20242025!$E$3:$E$1315, $A20)</f>
        <v>66</v>
      </c>
      <c r="GB20">
        <f>SUMIFS(DataRegularSeason20242025!$AA$3:$AA$1315,DataRegularSeason20242025!$B$3:$B$1315, "&lt;=" &amp; GB$1, DataRegularSeason20242025!$D$3:$D$1315, $A20)+SUMIFS(DataRegularSeason20242025!$AB$3:$AB$1315,DataRegularSeason20242025!$B$3:$B$1315, "&lt;=" &amp; GB$1, DataRegularSeason20242025!$E$3:$E$1315, $A20)</f>
        <v>66</v>
      </c>
      <c r="GC20">
        <f>SUMIFS(DataRegularSeason20242025!$AA$3:$AA$1315,DataRegularSeason20242025!$B$3:$B$1315, "&lt;=" &amp; GC$1, DataRegularSeason20242025!$D$3:$D$1315, $A20)+SUMIFS(DataRegularSeason20242025!$AB$3:$AB$1315,DataRegularSeason20242025!$B$3:$B$1315, "&lt;=" &amp; GC$1, DataRegularSeason20242025!$E$3:$E$1315, $A20)</f>
        <v>66</v>
      </c>
      <c r="GD20">
        <f>SUMIFS(DataRegularSeason20242025!$AA$3:$AA$1315,DataRegularSeason20242025!$B$3:$B$1315, "&lt;=" &amp; GD$1, DataRegularSeason20242025!$D$3:$D$1315, $A20)+SUMIFS(DataRegularSeason20242025!$AB$3:$AB$1315,DataRegularSeason20242025!$B$3:$B$1315, "&lt;=" &amp; GD$1, DataRegularSeason20242025!$E$3:$E$1315, $A20)</f>
        <v>66</v>
      </c>
      <c r="GE20">
        <f>SUMIFS(DataRegularSeason20242025!$AA$3:$AA$1315,DataRegularSeason20242025!$B$3:$B$1315, "&lt;=" &amp; GE$1, DataRegularSeason20242025!$D$3:$D$1315, $A20)+SUMIFS(DataRegularSeason20242025!$AB$3:$AB$1315,DataRegularSeason20242025!$B$3:$B$1315, "&lt;=" &amp; GE$1, DataRegularSeason20242025!$E$3:$E$1315, $A20)</f>
        <v>66</v>
      </c>
      <c r="GF20">
        <f>SUMIFS(DataRegularSeason20242025!$AA$3:$AA$1315,DataRegularSeason20242025!$B$3:$B$1315, "&lt;=" &amp; GF$1, DataRegularSeason20242025!$D$3:$D$1315, $A20)+SUMIFS(DataRegularSeason20242025!$AB$3:$AB$1315,DataRegularSeason20242025!$B$3:$B$1315, "&lt;=" &amp; GF$1, DataRegularSeason20242025!$E$3:$E$1315, $A20)</f>
        <v>66</v>
      </c>
      <c r="GG20">
        <f>SUMIFS(DataRegularSeason20242025!$AA$3:$AA$1315,DataRegularSeason20242025!$B$3:$B$1315, "&lt;=" &amp; GG$1, DataRegularSeason20242025!$D$3:$D$1315, $A20)+SUMIFS(DataRegularSeason20242025!$AB$3:$AB$1315,DataRegularSeason20242025!$B$3:$B$1315, "&lt;=" &amp; GG$1, DataRegularSeason20242025!$E$3:$E$1315, $A20)</f>
        <v>66</v>
      </c>
      <c r="GH20">
        <f>SUMIFS(DataRegularSeason20242025!$AA$3:$AA$1315,DataRegularSeason20242025!$B$3:$B$1315, "&lt;=" &amp; GH$1, DataRegularSeason20242025!$D$3:$D$1315, $A20)+SUMIFS(DataRegularSeason20242025!$AB$3:$AB$1315,DataRegularSeason20242025!$B$3:$B$1315, "&lt;=" &amp; GH$1, DataRegularSeason20242025!$E$3:$E$1315, $A20)</f>
        <v>66</v>
      </c>
      <c r="GI20">
        <f>SUMIFS(DataRegularSeason20242025!$AA$3:$AA$1315,DataRegularSeason20242025!$B$3:$B$1315, "&lt;=" &amp; GI$1, DataRegularSeason20242025!$D$3:$D$1315, $A20)+SUMIFS(DataRegularSeason20242025!$AB$3:$AB$1315,DataRegularSeason20242025!$B$3:$B$1315, "&lt;=" &amp; GI$1, DataRegularSeason20242025!$E$3:$E$1315, $A20)</f>
        <v>66</v>
      </c>
      <c r="GJ20">
        <f>SUMIFS(DataRegularSeason20242025!$AA$3:$AA$1315,DataRegularSeason20242025!$B$3:$B$1315, "&lt;=" &amp; GJ$1, DataRegularSeason20242025!$D$3:$D$1315, $A20)+SUMIFS(DataRegularSeason20242025!$AB$3:$AB$1315,DataRegularSeason20242025!$B$3:$B$1315, "&lt;=" &amp; GJ$1, DataRegularSeason20242025!$E$3:$E$1315, $A20)</f>
        <v>66</v>
      </c>
      <c r="GK20">
        <f>SUMIFS(DataRegularSeason20242025!$AA$3:$AA$1315,DataRegularSeason20242025!$B$3:$B$1315, "&lt;=" &amp; GK$1, DataRegularSeason20242025!$D$3:$D$1315, $A20)+SUMIFS(DataRegularSeason20242025!$AB$3:$AB$1315,DataRegularSeason20242025!$B$3:$B$1315, "&lt;=" &amp; GK$1, DataRegularSeason20242025!$E$3:$E$1315, $A20)</f>
        <v>66</v>
      </c>
      <c r="GL20">
        <f>SUMIFS(DataRegularSeason20242025!$AA$3:$AA$1315,DataRegularSeason20242025!$B$3:$B$1315, "&lt;=" &amp; GL$1, DataRegularSeason20242025!$D$3:$D$1315, $A20)+SUMIFS(DataRegularSeason20242025!$AB$3:$AB$1315,DataRegularSeason20242025!$B$3:$B$1315, "&lt;=" &amp; GL$1, DataRegularSeason20242025!$E$3:$E$1315, $A20)</f>
        <v>66</v>
      </c>
      <c r="GM20">
        <f>SUMIFS(DataRegularSeason20242025!$AA$3:$AA$1315,DataRegularSeason20242025!$B$3:$B$1315, "&lt;=" &amp; GM$1, DataRegularSeason20242025!$D$3:$D$1315, $A20)+SUMIFS(DataRegularSeason20242025!$AB$3:$AB$1315,DataRegularSeason20242025!$B$3:$B$1315, "&lt;=" &amp; GM$1, DataRegularSeason20242025!$E$3:$E$1315, $A20)</f>
        <v>66</v>
      </c>
      <c r="GN20">
        <f>SUMIFS(DataRegularSeason20242025!$AA$3:$AA$1315,DataRegularSeason20242025!$B$3:$B$1315, "&lt;=" &amp; GN$1, DataRegularSeason20242025!$D$3:$D$1315, $A20)+SUMIFS(DataRegularSeason20242025!$AB$3:$AB$1315,DataRegularSeason20242025!$B$3:$B$1315, "&lt;=" &amp; GN$1, DataRegularSeason20242025!$E$3:$E$1315, $A20)</f>
        <v>66</v>
      </c>
      <c r="GO20">
        <f>SUMIFS(DataRegularSeason20242025!$AA$3:$AA$1315,DataRegularSeason20242025!$B$3:$B$1315, "&lt;=" &amp; GO$1, DataRegularSeason20242025!$D$3:$D$1315, $A20)+SUMIFS(DataRegularSeason20242025!$AB$3:$AB$1315,DataRegularSeason20242025!$B$3:$B$1315, "&lt;=" &amp; GO$1, DataRegularSeason20242025!$E$3:$E$1315, $A20)</f>
        <v>66</v>
      </c>
      <c r="GP20">
        <f>SUMIFS(DataRegularSeason20242025!$AA$3:$AA$1315,DataRegularSeason20242025!$B$3:$B$1315, "&lt;=" &amp; GP$1, DataRegularSeason20242025!$D$3:$D$1315, $A20)+SUMIFS(DataRegularSeason20242025!$AB$3:$AB$1315,DataRegularSeason20242025!$B$3:$B$1315, "&lt;=" &amp; GP$1, DataRegularSeason20242025!$E$3:$E$1315, $A20)</f>
        <v>66</v>
      </c>
      <c r="GQ20">
        <f>SUMIFS(DataRegularSeason20242025!$AA$3:$AA$1315,DataRegularSeason20242025!$B$3:$B$1315, "&lt;=" &amp; GQ$1, DataRegularSeason20242025!$D$3:$D$1315, $A20)+SUMIFS(DataRegularSeason20242025!$AB$3:$AB$1315,DataRegularSeason20242025!$B$3:$B$1315, "&lt;=" &amp; GQ$1, DataRegularSeason20242025!$E$3:$E$1315, $A20)</f>
        <v>66</v>
      </c>
      <c r="GR20">
        <f>SUMIFS(DataRegularSeason20242025!$AA$3:$AA$1315,DataRegularSeason20242025!$B$3:$B$1315, "&lt;=" &amp; GR$1, DataRegularSeason20242025!$D$3:$D$1315, $A20)+SUMIFS(DataRegularSeason20242025!$AB$3:$AB$1315,DataRegularSeason20242025!$B$3:$B$1315, "&lt;=" &amp; GR$1, DataRegularSeason20242025!$E$3:$E$1315, $A20)</f>
        <v>66</v>
      </c>
      <c r="GS20">
        <f>SUMIFS(DataRegularSeason20242025!$AA$3:$AA$1315,DataRegularSeason20242025!$B$3:$B$1315, "&lt;=" &amp; GS$1, DataRegularSeason20242025!$D$3:$D$1315, $A20)+SUMIFS(DataRegularSeason20242025!$AB$3:$AB$1315,DataRegularSeason20242025!$B$3:$B$1315, "&lt;=" &amp; GS$1, DataRegularSeason20242025!$E$3:$E$1315, $A20)</f>
        <v>66</v>
      </c>
      <c r="GT20">
        <f>SUMIFS(DataRegularSeason20242025!$AA$3:$AA$1315,DataRegularSeason20242025!$B$3:$B$1315, "&lt;=" &amp; GT$1, DataRegularSeason20242025!$D$3:$D$1315, $A20)+SUMIFS(DataRegularSeason20242025!$AB$3:$AB$1315,DataRegularSeason20242025!$B$3:$B$1315, "&lt;=" &amp; GT$1, DataRegularSeason20242025!$E$3:$E$1315, $A20)</f>
        <v>66</v>
      </c>
      <c r="GU20">
        <f>SUMIFS(DataRegularSeason20242025!$AA$3:$AA$1315,DataRegularSeason20242025!$B$3:$B$1315, "&lt;=" &amp; GU$1, DataRegularSeason20242025!$D$3:$D$1315, $A20)+SUMIFS(DataRegularSeason20242025!$AB$3:$AB$1315,DataRegularSeason20242025!$B$3:$B$1315, "&lt;=" &amp; GU$1, DataRegularSeason20242025!$E$3:$E$1315, $A20)</f>
        <v>66</v>
      </c>
    </row>
    <row r="21" spans="1:203" x14ac:dyDescent="0.25">
      <c r="A21" t="s">
        <v>26</v>
      </c>
      <c r="B21" t="s">
        <v>97</v>
      </c>
      <c r="C21"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64</v>
      </c>
      <c r="EA21">
        <f>SUMIFS(DataRegularSeason20242025!$AA$3:$AA$1315,DataRegularSeason20242025!$B$3:$B$1315, "&lt;=" &amp; EA$1, DataRegularSeason20242025!$D$3:$D$1315, $A21)+SUMIFS(DataRegularSeason20242025!$AB$3:$AB$1315,DataRegularSeason20242025!$B$3:$B$1315, "&lt;=" &amp; EA$1, DataRegularSeason20242025!$E$3:$E$1315, $A21)</f>
        <v>64</v>
      </c>
      <c r="EB21">
        <f>SUMIFS(DataRegularSeason20242025!$AA$3:$AA$1315,DataRegularSeason20242025!$B$3:$B$1315, "&lt;=" &amp; EB$1, DataRegularSeason20242025!$D$3:$D$1315, $A21)+SUMIFS(DataRegularSeason20242025!$AB$3:$AB$1315,DataRegularSeason20242025!$B$3:$B$1315, "&lt;=" &amp; EB$1, DataRegularSeason20242025!$E$3:$E$1315, $A21)</f>
        <v>64</v>
      </c>
      <c r="EC21">
        <f>SUMIFS(DataRegularSeason20242025!$AA$3:$AA$1315,DataRegularSeason20242025!$B$3:$B$1315, "&lt;=" &amp; EC$1, DataRegularSeason20242025!$D$3:$D$1315, $A21)+SUMIFS(DataRegularSeason20242025!$AB$3:$AB$1315,DataRegularSeason20242025!$B$3:$B$1315, "&lt;=" &amp; EC$1, DataRegularSeason20242025!$E$3:$E$1315, $A21)</f>
        <v>64</v>
      </c>
      <c r="ED21">
        <f>SUMIFS(DataRegularSeason20242025!$AA$3:$AA$1315,DataRegularSeason20242025!$B$3:$B$1315, "&lt;=" &amp; ED$1, DataRegularSeason20242025!$D$3:$D$1315, $A21)+SUMIFS(DataRegularSeason20242025!$AB$3:$AB$1315,DataRegularSeason20242025!$B$3:$B$1315, "&lt;=" &amp; ED$1, DataRegularSeason20242025!$E$3:$E$1315, $A21)</f>
        <v>64</v>
      </c>
      <c r="EE21">
        <f>SUMIFS(DataRegularSeason20242025!$AA$3:$AA$1315,DataRegularSeason20242025!$B$3:$B$1315, "&lt;=" &amp; EE$1, DataRegularSeason20242025!$D$3:$D$1315, $A21)+SUMIFS(DataRegularSeason20242025!$AB$3:$AB$1315,DataRegularSeason20242025!$B$3:$B$1315, "&lt;=" &amp; EE$1, DataRegularSeason20242025!$E$3:$E$1315, $A21)</f>
        <v>64</v>
      </c>
      <c r="EF21">
        <f>SUMIFS(DataRegularSeason20242025!$AA$3:$AA$1315,DataRegularSeason20242025!$B$3:$B$1315, "&lt;=" &amp; EF$1, DataRegularSeason20242025!$D$3:$D$1315, $A21)+SUMIFS(DataRegularSeason20242025!$AB$3:$AB$1315,DataRegularSeason20242025!$B$3:$B$1315, "&lt;=" &amp; EF$1, DataRegularSeason20242025!$E$3:$E$1315, $A21)</f>
        <v>64</v>
      </c>
      <c r="EG21">
        <f>SUMIFS(DataRegularSeason20242025!$AA$3:$AA$1315,DataRegularSeason20242025!$B$3:$B$1315, "&lt;=" &amp; EG$1, DataRegularSeason20242025!$D$3:$D$1315, $A21)+SUMIFS(DataRegularSeason20242025!$AB$3:$AB$1315,DataRegularSeason20242025!$B$3:$B$1315, "&lt;=" &amp; EG$1, DataRegularSeason20242025!$E$3:$E$1315, $A21)</f>
        <v>64</v>
      </c>
      <c r="EH21">
        <f>SUMIFS(DataRegularSeason20242025!$AA$3:$AA$1315,DataRegularSeason20242025!$B$3:$B$1315, "&lt;=" &amp; EH$1, DataRegularSeason20242025!$D$3:$D$1315, $A21)+SUMIFS(DataRegularSeason20242025!$AB$3:$AB$1315,DataRegularSeason20242025!$B$3:$B$1315, "&lt;=" &amp; EH$1, DataRegularSeason20242025!$E$3:$E$1315, $A21)</f>
        <v>64</v>
      </c>
      <c r="EI21">
        <f>SUMIFS(DataRegularSeason20242025!$AA$3:$AA$1315,DataRegularSeason20242025!$B$3:$B$1315, "&lt;=" &amp; EI$1, DataRegularSeason20242025!$D$3:$D$1315, $A21)+SUMIFS(DataRegularSeason20242025!$AB$3:$AB$1315,DataRegularSeason20242025!$B$3:$B$1315, "&lt;=" &amp; EI$1, DataRegularSeason20242025!$E$3:$E$1315, $A21)</f>
        <v>64</v>
      </c>
      <c r="EJ21">
        <f>SUMIFS(DataRegularSeason20242025!$AA$3:$AA$1315,DataRegularSeason20242025!$B$3:$B$1315, "&lt;=" &amp; EJ$1, DataRegularSeason20242025!$D$3:$D$1315, $A21)+SUMIFS(DataRegularSeason20242025!$AB$3:$AB$1315,DataRegularSeason20242025!$B$3:$B$1315, "&lt;=" &amp; EJ$1, DataRegularSeason20242025!$E$3:$E$1315, $A21)</f>
        <v>64</v>
      </c>
      <c r="EK21">
        <f>SUMIFS(DataRegularSeason20242025!$AA$3:$AA$1315,DataRegularSeason20242025!$B$3:$B$1315, "&lt;=" &amp; EK$1, DataRegularSeason20242025!$D$3:$D$1315, $A21)+SUMIFS(DataRegularSeason20242025!$AB$3:$AB$1315,DataRegularSeason20242025!$B$3:$B$1315, "&lt;=" &amp; EK$1, DataRegularSeason20242025!$E$3:$E$1315, $A21)</f>
        <v>64</v>
      </c>
      <c r="EL21">
        <f>SUMIFS(DataRegularSeason20242025!$AA$3:$AA$1315,DataRegularSeason20242025!$B$3:$B$1315, "&lt;=" &amp; EL$1, DataRegularSeason20242025!$D$3:$D$1315, $A21)+SUMIFS(DataRegularSeason20242025!$AB$3:$AB$1315,DataRegularSeason20242025!$B$3:$B$1315, "&lt;=" &amp; EL$1, DataRegularSeason20242025!$E$3:$E$1315, $A21)</f>
        <v>64</v>
      </c>
      <c r="EM21">
        <f>SUMIFS(DataRegularSeason20242025!$AA$3:$AA$1315,DataRegularSeason20242025!$B$3:$B$1315, "&lt;=" &amp; EM$1, DataRegularSeason20242025!$D$3:$D$1315, $A21)+SUMIFS(DataRegularSeason20242025!$AB$3:$AB$1315,DataRegularSeason20242025!$B$3:$B$1315, "&lt;=" &amp; EM$1, DataRegularSeason20242025!$E$3:$E$1315, $A21)</f>
        <v>64</v>
      </c>
      <c r="EN21">
        <f>SUMIFS(DataRegularSeason20242025!$AA$3:$AA$1315,DataRegularSeason20242025!$B$3:$B$1315, "&lt;=" &amp; EN$1, DataRegularSeason20242025!$D$3:$D$1315, $A21)+SUMIFS(DataRegularSeason20242025!$AB$3:$AB$1315,DataRegularSeason20242025!$B$3:$B$1315, "&lt;=" &amp; EN$1, DataRegularSeason20242025!$E$3:$E$1315, $A21)</f>
        <v>64</v>
      </c>
      <c r="EO21">
        <f>SUMIFS(DataRegularSeason20242025!$AA$3:$AA$1315,DataRegularSeason20242025!$B$3:$B$1315, "&lt;=" &amp; EO$1, DataRegularSeason20242025!$D$3:$D$1315, $A21)+SUMIFS(DataRegularSeason20242025!$AB$3:$AB$1315,DataRegularSeason20242025!$B$3:$B$1315, "&lt;=" &amp; EO$1, DataRegularSeason20242025!$E$3:$E$1315, $A21)</f>
        <v>64</v>
      </c>
      <c r="EP21">
        <f>SUMIFS(DataRegularSeason20242025!$AA$3:$AA$1315,DataRegularSeason20242025!$B$3:$B$1315, "&lt;=" &amp; EP$1, DataRegularSeason20242025!$D$3:$D$1315, $A21)+SUMIFS(DataRegularSeason20242025!$AB$3:$AB$1315,DataRegularSeason20242025!$B$3:$B$1315, "&lt;=" &amp; EP$1, DataRegularSeason20242025!$E$3:$E$1315, $A21)</f>
        <v>64</v>
      </c>
      <c r="EQ21">
        <f>SUMIFS(DataRegularSeason20242025!$AA$3:$AA$1315,DataRegularSeason20242025!$B$3:$B$1315, "&lt;=" &amp; EQ$1, DataRegularSeason20242025!$D$3:$D$1315, $A21)+SUMIFS(DataRegularSeason20242025!$AB$3:$AB$1315,DataRegularSeason20242025!$B$3:$B$1315, "&lt;=" &amp; EQ$1, DataRegularSeason20242025!$E$3:$E$1315, $A21)</f>
        <v>64</v>
      </c>
      <c r="ER21">
        <f>SUMIFS(DataRegularSeason20242025!$AA$3:$AA$1315,DataRegularSeason20242025!$B$3:$B$1315, "&lt;=" &amp; ER$1, DataRegularSeason20242025!$D$3:$D$1315, $A21)+SUMIFS(DataRegularSeason20242025!$AB$3:$AB$1315,DataRegularSeason20242025!$B$3:$B$1315, "&lt;=" &amp; ER$1, DataRegularSeason20242025!$E$3:$E$1315, $A21)</f>
        <v>64</v>
      </c>
      <c r="ES21">
        <f>SUMIFS(DataRegularSeason20242025!$AA$3:$AA$1315,DataRegularSeason20242025!$B$3:$B$1315, "&lt;=" &amp; ES$1, DataRegularSeason20242025!$D$3:$D$1315, $A21)+SUMIFS(DataRegularSeason20242025!$AB$3:$AB$1315,DataRegularSeason20242025!$B$3:$B$1315, "&lt;=" &amp; ES$1, DataRegularSeason20242025!$E$3:$E$1315, $A21)</f>
        <v>64</v>
      </c>
      <c r="ET21">
        <f>SUMIFS(DataRegularSeason20242025!$AA$3:$AA$1315,DataRegularSeason20242025!$B$3:$B$1315, "&lt;=" &amp; ET$1, DataRegularSeason20242025!$D$3:$D$1315, $A21)+SUMIFS(DataRegularSeason20242025!$AB$3:$AB$1315,DataRegularSeason20242025!$B$3:$B$1315, "&lt;=" &amp; ET$1, DataRegularSeason20242025!$E$3:$E$1315, $A21)</f>
        <v>64</v>
      </c>
      <c r="EU21">
        <f>SUMIFS(DataRegularSeason20242025!$AA$3:$AA$1315,DataRegularSeason20242025!$B$3:$B$1315, "&lt;=" &amp; EU$1, DataRegularSeason20242025!$D$3:$D$1315, $A21)+SUMIFS(DataRegularSeason20242025!$AB$3:$AB$1315,DataRegularSeason20242025!$B$3:$B$1315, "&lt;=" &amp; EU$1, DataRegularSeason20242025!$E$3:$E$1315, $A21)</f>
        <v>64</v>
      </c>
      <c r="EV21">
        <f>SUMIFS(DataRegularSeason20242025!$AA$3:$AA$1315,DataRegularSeason20242025!$B$3:$B$1315, "&lt;=" &amp; EV$1, DataRegularSeason20242025!$D$3:$D$1315, $A21)+SUMIFS(DataRegularSeason20242025!$AB$3:$AB$1315,DataRegularSeason20242025!$B$3:$B$1315, "&lt;=" &amp; EV$1, DataRegularSeason20242025!$E$3:$E$1315, $A21)</f>
        <v>64</v>
      </c>
      <c r="EW21">
        <f>SUMIFS(DataRegularSeason20242025!$AA$3:$AA$1315,DataRegularSeason20242025!$B$3:$B$1315, "&lt;=" &amp; EW$1, DataRegularSeason20242025!$D$3:$D$1315, $A21)+SUMIFS(DataRegularSeason20242025!$AB$3:$AB$1315,DataRegularSeason20242025!$B$3:$B$1315, "&lt;=" &amp; EW$1, DataRegularSeason20242025!$E$3:$E$1315, $A21)</f>
        <v>64</v>
      </c>
      <c r="EX21">
        <f>SUMIFS(DataRegularSeason20242025!$AA$3:$AA$1315,DataRegularSeason20242025!$B$3:$B$1315, "&lt;=" &amp; EX$1, DataRegularSeason20242025!$D$3:$D$1315, $A21)+SUMIFS(DataRegularSeason20242025!$AB$3:$AB$1315,DataRegularSeason20242025!$B$3:$B$1315, "&lt;=" &amp; EX$1, DataRegularSeason20242025!$E$3:$E$1315, $A21)</f>
        <v>64</v>
      </c>
      <c r="EY21">
        <f>SUMIFS(DataRegularSeason20242025!$AA$3:$AA$1315,DataRegularSeason20242025!$B$3:$B$1315, "&lt;=" &amp; EY$1, DataRegularSeason20242025!$D$3:$D$1315, $A21)+SUMIFS(DataRegularSeason20242025!$AB$3:$AB$1315,DataRegularSeason20242025!$B$3:$B$1315, "&lt;=" &amp; EY$1, DataRegularSeason20242025!$E$3:$E$1315, $A21)</f>
        <v>64</v>
      </c>
      <c r="EZ21">
        <f>SUMIFS(DataRegularSeason20242025!$AA$3:$AA$1315,DataRegularSeason20242025!$B$3:$B$1315, "&lt;=" &amp; EZ$1, DataRegularSeason20242025!$D$3:$D$1315, $A21)+SUMIFS(DataRegularSeason20242025!$AB$3:$AB$1315,DataRegularSeason20242025!$B$3:$B$1315, "&lt;=" &amp; EZ$1, DataRegularSeason20242025!$E$3:$E$1315, $A21)</f>
        <v>64</v>
      </c>
      <c r="FA21">
        <f>SUMIFS(DataRegularSeason20242025!$AA$3:$AA$1315,DataRegularSeason20242025!$B$3:$B$1315, "&lt;=" &amp; FA$1, DataRegularSeason20242025!$D$3:$D$1315, $A21)+SUMIFS(DataRegularSeason20242025!$AB$3:$AB$1315,DataRegularSeason20242025!$B$3:$B$1315, "&lt;=" &amp; FA$1, DataRegularSeason20242025!$E$3:$E$1315, $A21)</f>
        <v>64</v>
      </c>
      <c r="FB21">
        <f>SUMIFS(DataRegularSeason20242025!$AA$3:$AA$1315,DataRegularSeason20242025!$B$3:$B$1315, "&lt;=" &amp; FB$1, DataRegularSeason20242025!$D$3:$D$1315, $A21)+SUMIFS(DataRegularSeason20242025!$AB$3:$AB$1315,DataRegularSeason20242025!$B$3:$B$1315, "&lt;=" &amp; FB$1, DataRegularSeason20242025!$E$3:$E$1315, $A21)</f>
        <v>64</v>
      </c>
      <c r="FC21">
        <f>SUMIFS(DataRegularSeason20242025!$AA$3:$AA$1315,DataRegularSeason20242025!$B$3:$B$1315, "&lt;=" &amp; FC$1, DataRegularSeason20242025!$D$3:$D$1315, $A21)+SUMIFS(DataRegularSeason20242025!$AB$3:$AB$1315,DataRegularSeason20242025!$B$3:$B$1315, "&lt;=" &amp; FC$1, DataRegularSeason20242025!$E$3:$E$1315, $A21)</f>
        <v>64</v>
      </c>
      <c r="FD21">
        <f>SUMIFS(DataRegularSeason20242025!$AA$3:$AA$1315,DataRegularSeason20242025!$B$3:$B$1315, "&lt;=" &amp; FD$1, DataRegularSeason20242025!$D$3:$D$1315, $A21)+SUMIFS(DataRegularSeason20242025!$AB$3:$AB$1315,DataRegularSeason20242025!$B$3:$B$1315, "&lt;=" &amp; FD$1, DataRegularSeason20242025!$E$3:$E$1315, $A21)</f>
        <v>64</v>
      </c>
      <c r="FE21">
        <f>SUMIFS(DataRegularSeason20242025!$AA$3:$AA$1315,DataRegularSeason20242025!$B$3:$B$1315, "&lt;=" &amp; FE$1, DataRegularSeason20242025!$D$3:$D$1315, $A21)+SUMIFS(DataRegularSeason20242025!$AB$3:$AB$1315,DataRegularSeason20242025!$B$3:$B$1315, "&lt;=" &amp; FE$1, DataRegularSeason20242025!$E$3:$E$1315, $A21)</f>
        <v>64</v>
      </c>
      <c r="FF21">
        <f>SUMIFS(DataRegularSeason20242025!$AA$3:$AA$1315,DataRegularSeason20242025!$B$3:$B$1315, "&lt;=" &amp; FF$1, DataRegularSeason20242025!$D$3:$D$1315, $A21)+SUMIFS(DataRegularSeason20242025!$AB$3:$AB$1315,DataRegularSeason20242025!$B$3:$B$1315, "&lt;=" &amp; FF$1, DataRegularSeason20242025!$E$3:$E$1315, $A21)</f>
        <v>64</v>
      </c>
      <c r="FG21">
        <f>SUMIFS(DataRegularSeason20242025!$AA$3:$AA$1315,DataRegularSeason20242025!$B$3:$B$1315, "&lt;=" &amp; FG$1, DataRegularSeason20242025!$D$3:$D$1315, $A21)+SUMIFS(DataRegularSeason20242025!$AB$3:$AB$1315,DataRegularSeason20242025!$B$3:$B$1315, "&lt;=" &amp; FG$1, DataRegularSeason20242025!$E$3:$E$1315, $A21)</f>
        <v>64</v>
      </c>
      <c r="FH21">
        <f>SUMIFS(DataRegularSeason20242025!$AA$3:$AA$1315,DataRegularSeason20242025!$B$3:$B$1315, "&lt;=" &amp; FH$1, DataRegularSeason20242025!$D$3:$D$1315, $A21)+SUMIFS(DataRegularSeason20242025!$AB$3:$AB$1315,DataRegularSeason20242025!$B$3:$B$1315, "&lt;=" &amp; FH$1, DataRegularSeason20242025!$E$3:$E$1315, $A21)</f>
        <v>64</v>
      </c>
      <c r="FI21">
        <f>SUMIFS(DataRegularSeason20242025!$AA$3:$AA$1315,DataRegularSeason20242025!$B$3:$B$1315, "&lt;=" &amp; FI$1, DataRegularSeason20242025!$D$3:$D$1315, $A21)+SUMIFS(DataRegularSeason20242025!$AB$3:$AB$1315,DataRegularSeason20242025!$B$3:$B$1315, "&lt;=" &amp; FI$1, DataRegularSeason20242025!$E$3:$E$1315, $A21)</f>
        <v>64</v>
      </c>
      <c r="FJ21">
        <f>SUMIFS(DataRegularSeason20242025!$AA$3:$AA$1315,DataRegularSeason20242025!$B$3:$B$1315, "&lt;=" &amp; FJ$1, DataRegularSeason20242025!$D$3:$D$1315, $A21)+SUMIFS(DataRegularSeason20242025!$AB$3:$AB$1315,DataRegularSeason20242025!$B$3:$B$1315, "&lt;=" &amp; FJ$1, DataRegularSeason20242025!$E$3:$E$1315, $A21)</f>
        <v>64</v>
      </c>
      <c r="FK21">
        <f>SUMIFS(DataRegularSeason20242025!$AA$3:$AA$1315,DataRegularSeason20242025!$B$3:$B$1315, "&lt;=" &amp; FK$1, DataRegularSeason20242025!$D$3:$D$1315, $A21)+SUMIFS(DataRegularSeason20242025!$AB$3:$AB$1315,DataRegularSeason20242025!$B$3:$B$1315, "&lt;=" &amp; FK$1, DataRegularSeason20242025!$E$3:$E$1315, $A21)</f>
        <v>64</v>
      </c>
      <c r="FL21">
        <f>SUMIFS(DataRegularSeason20242025!$AA$3:$AA$1315,DataRegularSeason20242025!$B$3:$B$1315, "&lt;=" &amp; FL$1, DataRegularSeason20242025!$D$3:$D$1315, $A21)+SUMIFS(DataRegularSeason20242025!$AB$3:$AB$1315,DataRegularSeason20242025!$B$3:$B$1315, "&lt;=" &amp; FL$1, DataRegularSeason20242025!$E$3:$E$1315, $A21)</f>
        <v>64</v>
      </c>
      <c r="FM21">
        <f>SUMIFS(DataRegularSeason20242025!$AA$3:$AA$1315,DataRegularSeason20242025!$B$3:$B$1315, "&lt;=" &amp; FM$1, DataRegularSeason20242025!$D$3:$D$1315, $A21)+SUMIFS(DataRegularSeason20242025!$AB$3:$AB$1315,DataRegularSeason20242025!$B$3:$B$1315, "&lt;=" &amp; FM$1, DataRegularSeason20242025!$E$3:$E$1315, $A21)</f>
        <v>64</v>
      </c>
      <c r="FN21">
        <f>SUMIFS(DataRegularSeason20242025!$AA$3:$AA$1315,DataRegularSeason20242025!$B$3:$B$1315, "&lt;=" &amp; FN$1, DataRegularSeason20242025!$D$3:$D$1315, $A21)+SUMIFS(DataRegularSeason20242025!$AB$3:$AB$1315,DataRegularSeason20242025!$B$3:$B$1315, "&lt;=" &amp; FN$1, DataRegularSeason20242025!$E$3:$E$1315, $A21)</f>
        <v>64</v>
      </c>
      <c r="FO21">
        <f>SUMIFS(DataRegularSeason20242025!$AA$3:$AA$1315,DataRegularSeason20242025!$B$3:$B$1315, "&lt;=" &amp; FO$1, DataRegularSeason20242025!$D$3:$D$1315, $A21)+SUMIFS(DataRegularSeason20242025!$AB$3:$AB$1315,DataRegularSeason20242025!$B$3:$B$1315, "&lt;=" &amp; FO$1, DataRegularSeason20242025!$E$3:$E$1315, $A21)</f>
        <v>64</v>
      </c>
      <c r="FP21">
        <f>SUMIFS(DataRegularSeason20242025!$AA$3:$AA$1315,DataRegularSeason20242025!$B$3:$B$1315, "&lt;=" &amp; FP$1, DataRegularSeason20242025!$D$3:$D$1315, $A21)+SUMIFS(DataRegularSeason20242025!$AB$3:$AB$1315,DataRegularSeason20242025!$B$3:$B$1315, "&lt;=" &amp; FP$1, DataRegularSeason20242025!$E$3:$E$1315, $A21)</f>
        <v>64</v>
      </c>
      <c r="FQ21">
        <f>SUMIFS(DataRegularSeason20242025!$AA$3:$AA$1315,DataRegularSeason20242025!$B$3:$B$1315, "&lt;=" &amp; FQ$1, DataRegularSeason20242025!$D$3:$D$1315, $A21)+SUMIFS(DataRegularSeason20242025!$AB$3:$AB$1315,DataRegularSeason20242025!$B$3:$B$1315, "&lt;=" &amp; FQ$1, DataRegularSeason20242025!$E$3:$E$1315, $A21)</f>
        <v>64</v>
      </c>
      <c r="FR21">
        <f>SUMIFS(DataRegularSeason20242025!$AA$3:$AA$1315,DataRegularSeason20242025!$B$3:$B$1315, "&lt;=" &amp; FR$1, DataRegularSeason20242025!$D$3:$D$1315, $A21)+SUMIFS(DataRegularSeason20242025!$AB$3:$AB$1315,DataRegularSeason20242025!$B$3:$B$1315, "&lt;=" &amp; FR$1, DataRegularSeason20242025!$E$3:$E$1315, $A21)</f>
        <v>64</v>
      </c>
      <c r="FS21">
        <f>SUMIFS(DataRegularSeason20242025!$AA$3:$AA$1315,DataRegularSeason20242025!$B$3:$B$1315, "&lt;=" &amp; FS$1, DataRegularSeason20242025!$D$3:$D$1315, $A21)+SUMIFS(DataRegularSeason20242025!$AB$3:$AB$1315,DataRegularSeason20242025!$B$3:$B$1315, "&lt;=" &amp; FS$1, DataRegularSeason20242025!$E$3:$E$1315, $A21)</f>
        <v>64</v>
      </c>
      <c r="FT21">
        <f>SUMIFS(DataRegularSeason20242025!$AA$3:$AA$1315,DataRegularSeason20242025!$B$3:$B$1315, "&lt;=" &amp; FT$1, DataRegularSeason20242025!$D$3:$D$1315, $A21)+SUMIFS(DataRegularSeason20242025!$AB$3:$AB$1315,DataRegularSeason20242025!$B$3:$B$1315, "&lt;=" &amp; FT$1, DataRegularSeason20242025!$E$3:$E$1315, $A21)</f>
        <v>64</v>
      </c>
      <c r="FU21">
        <f>SUMIFS(DataRegularSeason20242025!$AA$3:$AA$1315,DataRegularSeason20242025!$B$3:$B$1315, "&lt;=" &amp; FU$1, DataRegularSeason20242025!$D$3:$D$1315, $A21)+SUMIFS(DataRegularSeason20242025!$AB$3:$AB$1315,DataRegularSeason20242025!$B$3:$B$1315, "&lt;=" &amp; FU$1, DataRegularSeason20242025!$E$3:$E$1315, $A21)</f>
        <v>64</v>
      </c>
      <c r="FV21">
        <f>SUMIFS(DataRegularSeason20242025!$AA$3:$AA$1315,DataRegularSeason20242025!$B$3:$B$1315, "&lt;=" &amp; FV$1, DataRegularSeason20242025!$D$3:$D$1315, $A21)+SUMIFS(DataRegularSeason20242025!$AB$3:$AB$1315,DataRegularSeason20242025!$B$3:$B$1315, "&lt;=" &amp; FV$1, DataRegularSeason20242025!$E$3:$E$1315, $A21)</f>
        <v>64</v>
      </c>
      <c r="FW21">
        <f>SUMIFS(DataRegularSeason20242025!$AA$3:$AA$1315,DataRegularSeason20242025!$B$3:$B$1315, "&lt;=" &amp; FW$1, DataRegularSeason20242025!$D$3:$D$1315, $A21)+SUMIFS(DataRegularSeason20242025!$AB$3:$AB$1315,DataRegularSeason20242025!$B$3:$B$1315, "&lt;=" &amp; FW$1, DataRegularSeason20242025!$E$3:$E$1315, $A21)</f>
        <v>64</v>
      </c>
      <c r="FX21">
        <f>SUMIFS(DataRegularSeason20242025!$AA$3:$AA$1315,DataRegularSeason20242025!$B$3:$B$1315, "&lt;=" &amp; FX$1, DataRegularSeason20242025!$D$3:$D$1315, $A21)+SUMIFS(DataRegularSeason20242025!$AB$3:$AB$1315,DataRegularSeason20242025!$B$3:$B$1315, "&lt;=" &amp; FX$1, DataRegularSeason20242025!$E$3:$E$1315, $A21)</f>
        <v>64</v>
      </c>
      <c r="FY21">
        <f>SUMIFS(DataRegularSeason20242025!$AA$3:$AA$1315,DataRegularSeason20242025!$B$3:$B$1315, "&lt;=" &amp; FY$1, DataRegularSeason20242025!$D$3:$D$1315, $A21)+SUMIFS(DataRegularSeason20242025!$AB$3:$AB$1315,DataRegularSeason20242025!$B$3:$B$1315, "&lt;=" &amp; FY$1, DataRegularSeason20242025!$E$3:$E$1315, $A21)</f>
        <v>64</v>
      </c>
      <c r="FZ21">
        <f>SUMIFS(DataRegularSeason20242025!$AA$3:$AA$1315,DataRegularSeason20242025!$B$3:$B$1315, "&lt;=" &amp; FZ$1, DataRegularSeason20242025!$D$3:$D$1315, $A21)+SUMIFS(DataRegularSeason20242025!$AB$3:$AB$1315,DataRegularSeason20242025!$B$3:$B$1315, "&lt;=" &amp; FZ$1, DataRegularSeason20242025!$E$3:$E$1315, $A21)</f>
        <v>64</v>
      </c>
      <c r="GA21">
        <f>SUMIFS(DataRegularSeason20242025!$AA$3:$AA$1315,DataRegularSeason20242025!$B$3:$B$1315, "&lt;=" &amp; GA$1, DataRegularSeason20242025!$D$3:$D$1315, $A21)+SUMIFS(DataRegularSeason20242025!$AB$3:$AB$1315,DataRegularSeason20242025!$B$3:$B$1315, "&lt;=" &amp; GA$1, DataRegularSeason20242025!$E$3:$E$1315, $A21)</f>
        <v>64</v>
      </c>
      <c r="GB21">
        <f>SUMIFS(DataRegularSeason20242025!$AA$3:$AA$1315,DataRegularSeason20242025!$B$3:$B$1315, "&lt;=" &amp; GB$1, DataRegularSeason20242025!$D$3:$D$1315, $A21)+SUMIFS(DataRegularSeason20242025!$AB$3:$AB$1315,DataRegularSeason20242025!$B$3:$B$1315, "&lt;=" &amp; GB$1, DataRegularSeason20242025!$E$3:$E$1315, $A21)</f>
        <v>64</v>
      </c>
      <c r="GC21">
        <f>SUMIFS(DataRegularSeason20242025!$AA$3:$AA$1315,DataRegularSeason20242025!$B$3:$B$1315, "&lt;=" &amp; GC$1, DataRegularSeason20242025!$D$3:$D$1315, $A21)+SUMIFS(DataRegularSeason20242025!$AB$3:$AB$1315,DataRegularSeason20242025!$B$3:$B$1315, "&lt;=" &amp; GC$1, DataRegularSeason20242025!$E$3:$E$1315, $A21)</f>
        <v>64</v>
      </c>
      <c r="GD21">
        <f>SUMIFS(DataRegularSeason20242025!$AA$3:$AA$1315,DataRegularSeason20242025!$B$3:$B$1315, "&lt;=" &amp; GD$1, DataRegularSeason20242025!$D$3:$D$1315, $A21)+SUMIFS(DataRegularSeason20242025!$AB$3:$AB$1315,DataRegularSeason20242025!$B$3:$B$1315, "&lt;=" &amp; GD$1, DataRegularSeason20242025!$E$3:$E$1315, $A21)</f>
        <v>64</v>
      </c>
      <c r="GE21">
        <f>SUMIFS(DataRegularSeason20242025!$AA$3:$AA$1315,DataRegularSeason20242025!$B$3:$B$1315, "&lt;=" &amp; GE$1, DataRegularSeason20242025!$D$3:$D$1315, $A21)+SUMIFS(DataRegularSeason20242025!$AB$3:$AB$1315,DataRegularSeason20242025!$B$3:$B$1315, "&lt;=" &amp; GE$1, DataRegularSeason20242025!$E$3:$E$1315, $A21)</f>
        <v>64</v>
      </c>
      <c r="GF21">
        <f>SUMIFS(DataRegularSeason20242025!$AA$3:$AA$1315,DataRegularSeason20242025!$B$3:$B$1315, "&lt;=" &amp; GF$1, DataRegularSeason20242025!$D$3:$D$1315, $A21)+SUMIFS(DataRegularSeason20242025!$AB$3:$AB$1315,DataRegularSeason20242025!$B$3:$B$1315, "&lt;=" &amp; GF$1, DataRegularSeason20242025!$E$3:$E$1315, $A21)</f>
        <v>64</v>
      </c>
      <c r="GG21">
        <f>SUMIFS(DataRegularSeason20242025!$AA$3:$AA$1315,DataRegularSeason20242025!$B$3:$B$1315, "&lt;=" &amp; GG$1, DataRegularSeason20242025!$D$3:$D$1315, $A21)+SUMIFS(DataRegularSeason20242025!$AB$3:$AB$1315,DataRegularSeason20242025!$B$3:$B$1315, "&lt;=" &amp; GG$1, DataRegularSeason20242025!$E$3:$E$1315, $A21)</f>
        <v>64</v>
      </c>
      <c r="GH21">
        <f>SUMIFS(DataRegularSeason20242025!$AA$3:$AA$1315,DataRegularSeason20242025!$B$3:$B$1315, "&lt;=" &amp; GH$1, DataRegularSeason20242025!$D$3:$D$1315, $A21)+SUMIFS(DataRegularSeason20242025!$AB$3:$AB$1315,DataRegularSeason20242025!$B$3:$B$1315, "&lt;=" &amp; GH$1, DataRegularSeason20242025!$E$3:$E$1315, $A21)</f>
        <v>64</v>
      </c>
      <c r="GI21">
        <f>SUMIFS(DataRegularSeason20242025!$AA$3:$AA$1315,DataRegularSeason20242025!$B$3:$B$1315, "&lt;=" &amp; GI$1, DataRegularSeason20242025!$D$3:$D$1315, $A21)+SUMIFS(DataRegularSeason20242025!$AB$3:$AB$1315,DataRegularSeason20242025!$B$3:$B$1315, "&lt;=" &amp; GI$1, DataRegularSeason20242025!$E$3:$E$1315, $A21)</f>
        <v>64</v>
      </c>
      <c r="GJ21">
        <f>SUMIFS(DataRegularSeason20242025!$AA$3:$AA$1315,DataRegularSeason20242025!$B$3:$B$1315, "&lt;=" &amp; GJ$1, DataRegularSeason20242025!$D$3:$D$1315, $A21)+SUMIFS(DataRegularSeason20242025!$AB$3:$AB$1315,DataRegularSeason20242025!$B$3:$B$1315, "&lt;=" &amp; GJ$1, DataRegularSeason20242025!$E$3:$E$1315, $A21)</f>
        <v>64</v>
      </c>
      <c r="GK21">
        <f>SUMIFS(DataRegularSeason20242025!$AA$3:$AA$1315,DataRegularSeason20242025!$B$3:$B$1315, "&lt;=" &amp; GK$1, DataRegularSeason20242025!$D$3:$D$1315, $A21)+SUMIFS(DataRegularSeason20242025!$AB$3:$AB$1315,DataRegularSeason20242025!$B$3:$B$1315, "&lt;=" &amp; GK$1, DataRegularSeason20242025!$E$3:$E$1315, $A21)</f>
        <v>64</v>
      </c>
      <c r="GL21">
        <f>SUMIFS(DataRegularSeason20242025!$AA$3:$AA$1315,DataRegularSeason20242025!$B$3:$B$1315, "&lt;=" &amp; GL$1, DataRegularSeason20242025!$D$3:$D$1315, $A21)+SUMIFS(DataRegularSeason20242025!$AB$3:$AB$1315,DataRegularSeason20242025!$B$3:$B$1315, "&lt;=" &amp; GL$1, DataRegularSeason20242025!$E$3:$E$1315, $A21)</f>
        <v>64</v>
      </c>
      <c r="GM21">
        <f>SUMIFS(DataRegularSeason20242025!$AA$3:$AA$1315,DataRegularSeason20242025!$B$3:$B$1315, "&lt;=" &amp; GM$1, DataRegularSeason20242025!$D$3:$D$1315, $A21)+SUMIFS(DataRegularSeason20242025!$AB$3:$AB$1315,DataRegularSeason20242025!$B$3:$B$1315, "&lt;=" &amp; GM$1, DataRegularSeason20242025!$E$3:$E$1315, $A21)</f>
        <v>64</v>
      </c>
      <c r="GN21">
        <f>SUMIFS(DataRegularSeason20242025!$AA$3:$AA$1315,DataRegularSeason20242025!$B$3:$B$1315, "&lt;=" &amp; GN$1, DataRegularSeason20242025!$D$3:$D$1315, $A21)+SUMIFS(DataRegularSeason20242025!$AB$3:$AB$1315,DataRegularSeason20242025!$B$3:$B$1315, "&lt;=" &amp; GN$1, DataRegularSeason20242025!$E$3:$E$1315, $A21)</f>
        <v>64</v>
      </c>
      <c r="GO21">
        <f>SUMIFS(DataRegularSeason20242025!$AA$3:$AA$1315,DataRegularSeason20242025!$B$3:$B$1315, "&lt;=" &amp; GO$1, DataRegularSeason20242025!$D$3:$D$1315, $A21)+SUMIFS(DataRegularSeason20242025!$AB$3:$AB$1315,DataRegularSeason20242025!$B$3:$B$1315, "&lt;=" &amp; GO$1, DataRegularSeason20242025!$E$3:$E$1315, $A21)</f>
        <v>64</v>
      </c>
      <c r="GP21">
        <f>SUMIFS(DataRegularSeason20242025!$AA$3:$AA$1315,DataRegularSeason20242025!$B$3:$B$1315, "&lt;=" &amp; GP$1, DataRegularSeason20242025!$D$3:$D$1315, $A21)+SUMIFS(DataRegularSeason20242025!$AB$3:$AB$1315,DataRegularSeason20242025!$B$3:$B$1315, "&lt;=" &amp; GP$1, DataRegularSeason20242025!$E$3:$E$1315, $A21)</f>
        <v>64</v>
      </c>
      <c r="GQ21">
        <f>SUMIFS(DataRegularSeason20242025!$AA$3:$AA$1315,DataRegularSeason20242025!$B$3:$B$1315, "&lt;=" &amp; GQ$1, DataRegularSeason20242025!$D$3:$D$1315, $A21)+SUMIFS(DataRegularSeason20242025!$AB$3:$AB$1315,DataRegularSeason20242025!$B$3:$B$1315, "&lt;=" &amp; GQ$1, DataRegularSeason20242025!$E$3:$E$1315, $A21)</f>
        <v>64</v>
      </c>
      <c r="GR21">
        <f>SUMIFS(DataRegularSeason20242025!$AA$3:$AA$1315,DataRegularSeason20242025!$B$3:$B$1315, "&lt;=" &amp; GR$1, DataRegularSeason20242025!$D$3:$D$1315, $A21)+SUMIFS(DataRegularSeason20242025!$AB$3:$AB$1315,DataRegularSeason20242025!$B$3:$B$1315, "&lt;=" &amp; GR$1, DataRegularSeason20242025!$E$3:$E$1315, $A21)</f>
        <v>64</v>
      </c>
      <c r="GS21">
        <f>SUMIFS(DataRegularSeason20242025!$AA$3:$AA$1315,DataRegularSeason20242025!$B$3:$B$1315, "&lt;=" &amp; GS$1, DataRegularSeason20242025!$D$3:$D$1315, $A21)+SUMIFS(DataRegularSeason20242025!$AB$3:$AB$1315,DataRegularSeason20242025!$B$3:$B$1315, "&lt;=" &amp; GS$1, DataRegularSeason20242025!$E$3:$E$1315, $A21)</f>
        <v>64</v>
      </c>
      <c r="GT21">
        <f>SUMIFS(DataRegularSeason20242025!$AA$3:$AA$1315,DataRegularSeason20242025!$B$3:$B$1315, "&lt;=" &amp; GT$1, DataRegularSeason20242025!$D$3:$D$1315, $A21)+SUMIFS(DataRegularSeason20242025!$AB$3:$AB$1315,DataRegularSeason20242025!$B$3:$B$1315, "&lt;=" &amp; GT$1, DataRegularSeason20242025!$E$3:$E$1315, $A21)</f>
        <v>64</v>
      </c>
      <c r="GU21">
        <f>SUMIFS(DataRegularSeason20242025!$AA$3:$AA$1315,DataRegularSeason20242025!$B$3:$B$1315, "&lt;=" &amp; GU$1, DataRegularSeason20242025!$D$3:$D$1315, $A21)+SUMIFS(DataRegularSeason20242025!$AB$3:$AB$1315,DataRegularSeason20242025!$B$3:$B$1315, "&lt;=" &amp; GU$1, DataRegularSeason20242025!$E$3:$E$1315, $A21)</f>
        <v>64</v>
      </c>
    </row>
    <row r="22" spans="1:203" x14ac:dyDescent="0.25">
      <c r="A22" t="s">
        <v>13</v>
      </c>
      <c r="B22" t="s">
        <v>97</v>
      </c>
      <c r="C22"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53</v>
      </c>
      <c r="EC22">
        <f>SUMIFS(DataRegularSeason20242025!$AA$3:$AA$1315,DataRegularSeason20242025!$B$3:$B$1315, "&lt;=" &amp; EC$1, DataRegularSeason20242025!$D$3:$D$1315, $A22)+SUMIFS(DataRegularSeason20242025!$AB$3:$AB$1315,DataRegularSeason20242025!$B$3:$B$1315, "&lt;=" &amp; EC$1, DataRegularSeason20242025!$E$3:$E$1315, $A22)</f>
        <v>53</v>
      </c>
      <c r="ED22">
        <f>SUMIFS(DataRegularSeason20242025!$AA$3:$AA$1315,DataRegularSeason20242025!$B$3:$B$1315, "&lt;=" &amp; ED$1, DataRegularSeason20242025!$D$3:$D$1315, $A22)+SUMIFS(DataRegularSeason20242025!$AB$3:$AB$1315,DataRegularSeason20242025!$B$3:$B$1315, "&lt;=" &amp; ED$1, DataRegularSeason20242025!$E$3:$E$1315, $A22)</f>
        <v>53</v>
      </c>
      <c r="EE22">
        <f>SUMIFS(DataRegularSeason20242025!$AA$3:$AA$1315,DataRegularSeason20242025!$B$3:$B$1315, "&lt;=" &amp; EE$1, DataRegularSeason20242025!$D$3:$D$1315, $A22)+SUMIFS(DataRegularSeason20242025!$AB$3:$AB$1315,DataRegularSeason20242025!$B$3:$B$1315, "&lt;=" &amp; EE$1, DataRegularSeason20242025!$E$3:$E$1315, $A22)</f>
        <v>53</v>
      </c>
      <c r="EF22">
        <f>SUMIFS(DataRegularSeason20242025!$AA$3:$AA$1315,DataRegularSeason20242025!$B$3:$B$1315, "&lt;=" &amp; EF$1, DataRegularSeason20242025!$D$3:$D$1315, $A22)+SUMIFS(DataRegularSeason20242025!$AB$3:$AB$1315,DataRegularSeason20242025!$B$3:$B$1315, "&lt;=" &amp; EF$1, DataRegularSeason20242025!$E$3:$E$1315, $A22)</f>
        <v>53</v>
      </c>
      <c r="EG22">
        <f>SUMIFS(DataRegularSeason20242025!$AA$3:$AA$1315,DataRegularSeason20242025!$B$3:$B$1315, "&lt;=" &amp; EG$1, DataRegularSeason20242025!$D$3:$D$1315, $A22)+SUMIFS(DataRegularSeason20242025!$AB$3:$AB$1315,DataRegularSeason20242025!$B$3:$B$1315, "&lt;=" &amp; EG$1, DataRegularSeason20242025!$E$3:$E$1315, $A22)</f>
        <v>53</v>
      </c>
      <c r="EH22">
        <f>SUMIFS(DataRegularSeason20242025!$AA$3:$AA$1315,DataRegularSeason20242025!$B$3:$B$1315, "&lt;=" &amp; EH$1, DataRegularSeason20242025!$D$3:$D$1315, $A22)+SUMIFS(DataRegularSeason20242025!$AB$3:$AB$1315,DataRegularSeason20242025!$B$3:$B$1315, "&lt;=" &amp; EH$1, DataRegularSeason20242025!$E$3:$E$1315, $A22)</f>
        <v>53</v>
      </c>
      <c r="EI22">
        <f>SUMIFS(DataRegularSeason20242025!$AA$3:$AA$1315,DataRegularSeason20242025!$B$3:$B$1315, "&lt;=" &amp; EI$1, DataRegularSeason20242025!$D$3:$D$1315, $A22)+SUMIFS(DataRegularSeason20242025!$AB$3:$AB$1315,DataRegularSeason20242025!$B$3:$B$1315, "&lt;=" &amp; EI$1, DataRegularSeason20242025!$E$3:$E$1315, $A22)</f>
        <v>53</v>
      </c>
      <c r="EJ22">
        <f>SUMIFS(DataRegularSeason20242025!$AA$3:$AA$1315,DataRegularSeason20242025!$B$3:$B$1315, "&lt;=" &amp; EJ$1, DataRegularSeason20242025!$D$3:$D$1315, $A22)+SUMIFS(DataRegularSeason20242025!$AB$3:$AB$1315,DataRegularSeason20242025!$B$3:$B$1315, "&lt;=" &amp; EJ$1, DataRegularSeason20242025!$E$3:$E$1315, $A22)</f>
        <v>53</v>
      </c>
      <c r="EK22">
        <f>SUMIFS(DataRegularSeason20242025!$AA$3:$AA$1315,DataRegularSeason20242025!$B$3:$B$1315, "&lt;=" &amp; EK$1, DataRegularSeason20242025!$D$3:$D$1315, $A22)+SUMIFS(DataRegularSeason20242025!$AB$3:$AB$1315,DataRegularSeason20242025!$B$3:$B$1315, "&lt;=" &amp; EK$1, DataRegularSeason20242025!$E$3:$E$1315, $A22)</f>
        <v>53</v>
      </c>
      <c r="EL22">
        <f>SUMIFS(DataRegularSeason20242025!$AA$3:$AA$1315,DataRegularSeason20242025!$B$3:$B$1315, "&lt;=" &amp; EL$1, DataRegularSeason20242025!$D$3:$D$1315, $A22)+SUMIFS(DataRegularSeason20242025!$AB$3:$AB$1315,DataRegularSeason20242025!$B$3:$B$1315, "&lt;=" &amp; EL$1, DataRegularSeason20242025!$E$3:$E$1315, $A22)</f>
        <v>53</v>
      </c>
      <c r="EM22">
        <f>SUMIFS(DataRegularSeason20242025!$AA$3:$AA$1315,DataRegularSeason20242025!$B$3:$B$1315, "&lt;=" &amp; EM$1, DataRegularSeason20242025!$D$3:$D$1315, $A22)+SUMIFS(DataRegularSeason20242025!$AB$3:$AB$1315,DataRegularSeason20242025!$B$3:$B$1315, "&lt;=" &amp; EM$1, DataRegularSeason20242025!$E$3:$E$1315, $A22)</f>
        <v>53</v>
      </c>
      <c r="EN22">
        <f>SUMIFS(DataRegularSeason20242025!$AA$3:$AA$1315,DataRegularSeason20242025!$B$3:$B$1315, "&lt;=" &amp; EN$1, DataRegularSeason20242025!$D$3:$D$1315, $A22)+SUMIFS(DataRegularSeason20242025!$AB$3:$AB$1315,DataRegularSeason20242025!$B$3:$B$1315, "&lt;=" &amp; EN$1, DataRegularSeason20242025!$E$3:$E$1315, $A22)</f>
        <v>53</v>
      </c>
      <c r="EO22">
        <f>SUMIFS(DataRegularSeason20242025!$AA$3:$AA$1315,DataRegularSeason20242025!$B$3:$B$1315, "&lt;=" &amp; EO$1, DataRegularSeason20242025!$D$3:$D$1315, $A22)+SUMIFS(DataRegularSeason20242025!$AB$3:$AB$1315,DataRegularSeason20242025!$B$3:$B$1315, "&lt;=" &amp; EO$1, DataRegularSeason20242025!$E$3:$E$1315, $A22)</f>
        <v>53</v>
      </c>
      <c r="EP22">
        <f>SUMIFS(DataRegularSeason20242025!$AA$3:$AA$1315,DataRegularSeason20242025!$B$3:$B$1315, "&lt;=" &amp; EP$1, DataRegularSeason20242025!$D$3:$D$1315, $A22)+SUMIFS(DataRegularSeason20242025!$AB$3:$AB$1315,DataRegularSeason20242025!$B$3:$B$1315, "&lt;=" &amp; EP$1, DataRegularSeason20242025!$E$3:$E$1315, $A22)</f>
        <v>53</v>
      </c>
      <c r="EQ22">
        <f>SUMIFS(DataRegularSeason20242025!$AA$3:$AA$1315,DataRegularSeason20242025!$B$3:$B$1315, "&lt;=" &amp; EQ$1, DataRegularSeason20242025!$D$3:$D$1315, $A22)+SUMIFS(DataRegularSeason20242025!$AB$3:$AB$1315,DataRegularSeason20242025!$B$3:$B$1315, "&lt;=" &amp; EQ$1, DataRegularSeason20242025!$E$3:$E$1315, $A22)</f>
        <v>53</v>
      </c>
      <c r="ER22">
        <f>SUMIFS(DataRegularSeason20242025!$AA$3:$AA$1315,DataRegularSeason20242025!$B$3:$B$1315, "&lt;=" &amp; ER$1, DataRegularSeason20242025!$D$3:$D$1315, $A22)+SUMIFS(DataRegularSeason20242025!$AB$3:$AB$1315,DataRegularSeason20242025!$B$3:$B$1315, "&lt;=" &amp; ER$1, DataRegularSeason20242025!$E$3:$E$1315, $A22)</f>
        <v>53</v>
      </c>
      <c r="ES22">
        <f>SUMIFS(DataRegularSeason20242025!$AA$3:$AA$1315,DataRegularSeason20242025!$B$3:$B$1315, "&lt;=" &amp; ES$1, DataRegularSeason20242025!$D$3:$D$1315, $A22)+SUMIFS(DataRegularSeason20242025!$AB$3:$AB$1315,DataRegularSeason20242025!$B$3:$B$1315, "&lt;=" &amp; ES$1, DataRegularSeason20242025!$E$3:$E$1315, $A22)</f>
        <v>53</v>
      </c>
      <c r="ET22">
        <f>SUMIFS(DataRegularSeason20242025!$AA$3:$AA$1315,DataRegularSeason20242025!$B$3:$B$1315, "&lt;=" &amp; ET$1, DataRegularSeason20242025!$D$3:$D$1315, $A22)+SUMIFS(DataRegularSeason20242025!$AB$3:$AB$1315,DataRegularSeason20242025!$B$3:$B$1315, "&lt;=" &amp; ET$1, DataRegularSeason20242025!$E$3:$E$1315, $A22)</f>
        <v>53</v>
      </c>
      <c r="EU22">
        <f>SUMIFS(DataRegularSeason20242025!$AA$3:$AA$1315,DataRegularSeason20242025!$B$3:$B$1315, "&lt;=" &amp; EU$1, DataRegularSeason20242025!$D$3:$D$1315, $A22)+SUMIFS(DataRegularSeason20242025!$AB$3:$AB$1315,DataRegularSeason20242025!$B$3:$B$1315, "&lt;=" &amp; EU$1, DataRegularSeason20242025!$E$3:$E$1315, $A22)</f>
        <v>53</v>
      </c>
      <c r="EV22">
        <f>SUMIFS(DataRegularSeason20242025!$AA$3:$AA$1315,DataRegularSeason20242025!$B$3:$B$1315, "&lt;=" &amp; EV$1, DataRegularSeason20242025!$D$3:$D$1315, $A22)+SUMIFS(DataRegularSeason20242025!$AB$3:$AB$1315,DataRegularSeason20242025!$B$3:$B$1315, "&lt;=" &amp; EV$1, DataRegularSeason20242025!$E$3:$E$1315, $A22)</f>
        <v>53</v>
      </c>
      <c r="EW22">
        <f>SUMIFS(DataRegularSeason20242025!$AA$3:$AA$1315,DataRegularSeason20242025!$B$3:$B$1315, "&lt;=" &amp; EW$1, DataRegularSeason20242025!$D$3:$D$1315, $A22)+SUMIFS(DataRegularSeason20242025!$AB$3:$AB$1315,DataRegularSeason20242025!$B$3:$B$1315, "&lt;=" &amp; EW$1, DataRegularSeason20242025!$E$3:$E$1315, $A22)</f>
        <v>53</v>
      </c>
      <c r="EX22">
        <f>SUMIFS(DataRegularSeason20242025!$AA$3:$AA$1315,DataRegularSeason20242025!$B$3:$B$1315, "&lt;=" &amp; EX$1, DataRegularSeason20242025!$D$3:$D$1315, $A22)+SUMIFS(DataRegularSeason20242025!$AB$3:$AB$1315,DataRegularSeason20242025!$B$3:$B$1315, "&lt;=" &amp; EX$1, DataRegularSeason20242025!$E$3:$E$1315, $A22)</f>
        <v>53</v>
      </c>
      <c r="EY22">
        <f>SUMIFS(DataRegularSeason20242025!$AA$3:$AA$1315,DataRegularSeason20242025!$B$3:$B$1315, "&lt;=" &amp; EY$1, DataRegularSeason20242025!$D$3:$D$1315, $A22)+SUMIFS(DataRegularSeason20242025!$AB$3:$AB$1315,DataRegularSeason20242025!$B$3:$B$1315, "&lt;=" &amp; EY$1, DataRegularSeason20242025!$E$3:$E$1315, $A22)</f>
        <v>53</v>
      </c>
      <c r="EZ22">
        <f>SUMIFS(DataRegularSeason20242025!$AA$3:$AA$1315,DataRegularSeason20242025!$B$3:$B$1315, "&lt;=" &amp; EZ$1, DataRegularSeason20242025!$D$3:$D$1315, $A22)+SUMIFS(DataRegularSeason20242025!$AB$3:$AB$1315,DataRegularSeason20242025!$B$3:$B$1315, "&lt;=" &amp; EZ$1, DataRegularSeason20242025!$E$3:$E$1315, $A22)</f>
        <v>53</v>
      </c>
      <c r="FA22">
        <f>SUMIFS(DataRegularSeason20242025!$AA$3:$AA$1315,DataRegularSeason20242025!$B$3:$B$1315, "&lt;=" &amp; FA$1, DataRegularSeason20242025!$D$3:$D$1315, $A22)+SUMIFS(DataRegularSeason20242025!$AB$3:$AB$1315,DataRegularSeason20242025!$B$3:$B$1315, "&lt;=" &amp; FA$1, DataRegularSeason20242025!$E$3:$E$1315, $A22)</f>
        <v>53</v>
      </c>
      <c r="FB22">
        <f>SUMIFS(DataRegularSeason20242025!$AA$3:$AA$1315,DataRegularSeason20242025!$B$3:$B$1315, "&lt;=" &amp; FB$1, DataRegularSeason20242025!$D$3:$D$1315, $A22)+SUMIFS(DataRegularSeason20242025!$AB$3:$AB$1315,DataRegularSeason20242025!$B$3:$B$1315, "&lt;=" &amp; FB$1, DataRegularSeason20242025!$E$3:$E$1315, $A22)</f>
        <v>53</v>
      </c>
      <c r="FC22">
        <f>SUMIFS(DataRegularSeason20242025!$AA$3:$AA$1315,DataRegularSeason20242025!$B$3:$B$1315, "&lt;=" &amp; FC$1, DataRegularSeason20242025!$D$3:$D$1315, $A22)+SUMIFS(DataRegularSeason20242025!$AB$3:$AB$1315,DataRegularSeason20242025!$B$3:$B$1315, "&lt;=" &amp; FC$1, DataRegularSeason20242025!$E$3:$E$1315, $A22)</f>
        <v>53</v>
      </c>
      <c r="FD22">
        <f>SUMIFS(DataRegularSeason20242025!$AA$3:$AA$1315,DataRegularSeason20242025!$B$3:$B$1315, "&lt;=" &amp; FD$1, DataRegularSeason20242025!$D$3:$D$1315, $A22)+SUMIFS(DataRegularSeason20242025!$AB$3:$AB$1315,DataRegularSeason20242025!$B$3:$B$1315, "&lt;=" &amp; FD$1, DataRegularSeason20242025!$E$3:$E$1315, $A22)</f>
        <v>53</v>
      </c>
      <c r="FE22">
        <f>SUMIFS(DataRegularSeason20242025!$AA$3:$AA$1315,DataRegularSeason20242025!$B$3:$B$1315, "&lt;=" &amp; FE$1, DataRegularSeason20242025!$D$3:$D$1315, $A22)+SUMIFS(DataRegularSeason20242025!$AB$3:$AB$1315,DataRegularSeason20242025!$B$3:$B$1315, "&lt;=" &amp; FE$1, DataRegularSeason20242025!$E$3:$E$1315, $A22)</f>
        <v>53</v>
      </c>
      <c r="FF22">
        <f>SUMIFS(DataRegularSeason20242025!$AA$3:$AA$1315,DataRegularSeason20242025!$B$3:$B$1315, "&lt;=" &amp; FF$1, DataRegularSeason20242025!$D$3:$D$1315, $A22)+SUMIFS(DataRegularSeason20242025!$AB$3:$AB$1315,DataRegularSeason20242025!$B$3:$B$1315, "&lt;=" &amp; FF$1, DataRegularSeason20242025!$E$3:$E$1315, $A22)</f>
        <v>53</v>
      </c>
      <c r="FG22">
        <f>SUMIFS(DataRegularSeason20242025!$AA$3:$AA$1315,DataRegularSeason20242025!$B$3:$B$1315, "&lt;=" &amp; FG$1, DataRegularSeason20242025!$D$3:$D$1315, $A22)+SUMIFS(DataRegularSeason20242025!$AB$3:$AB$1315,DataRegularSeason20242025!$B$3:$B$1315, "&lt;=" &amp; FG$1, DataRegularSeason20242025!$E$3:$E$1315, $A22)</f>
        <v>53</v>
      </c>
      <c r="FH22">
        <f>SUMIFS(DataRegularSeason20242025!$AA$3:$AA$1315,DataRegularSeason20242025!$B$3:$B$1315, "&lt;=" &amp; FH$1, DataRegularSeason20242025!$D$3:$D$1315, $A22)+SUMIFS(DataRegularSeason20242025!$AB$3:$AB$1315,DataRegularSeason20242025!$B$3:$B$1315, "&lt;=" &amp; FH$1, DataRegularSeason20242025!$E$3:$E$1315, $A22)</f>
        <v>53</v>
      </c>
      <c r="FI22">
        <f>SUMIFS(DataRegularSeason20242025!$AA$3:$AA$1315,DataRegularSeason20242025!$B$3:$B$1315, "&lt;=" &amp; FI$1, DataRegularSeason20242025!$D$3:$D$1315, $A22)+SUMIFS(DataRegularSeason20242025!$AB$3:$AB$1315,DataRegularSeason20242025!$B$3:$B$1315, "&lt;=" &amp; FI$1, DataRegularSeason20242025!$E$3:$E$1315, $A22)</f>
        <v>53</v>
      </c>
      <c r="FJ22">
        <f>SUMIFS(DataRegularSeason20242025!$AA$3:$AA$1315,DataRegularSeason20242025!$B$3:$B$1315, "&lt;=" &amp; FJ$1, DataRegularSeason20242025!$D$3:$D$1315, $A22)+SUMIFS(DataRegularSeason20242025!$AB$3:$AB$1315,DataRegularSeason20242025!$B$3:$B$1315, "&lt;=" &amp; FJ$1, DataRegularSeason20242025!$E$3:$E$1315, $A22)</f>
        <v>53</v>
      </c>
      <c r="FK22">
        <f>SUMIFS(DataRegularSeason20242025!$AA$3:$AA$1315,DataRegularSeason20242025!$B$3:$B$1315, "&lt;=" &amp; FK$1, DataRegularSeason20242025!$D$3:$D$1315, $A22)+SUMIFS(DataRegularSeason20242025!$AB$3:$AB$1315,DataRegularSeason20242025!$B$3:$B$1315, "&lt;=" &amp; FK$1, DataRegularSeason20242025!$E$3:$E$1315, $A22)</f>
        <v>53</v>
      </c>
      <c r="FL22">
        <f>SUMIFS(DataRegularSeason20242025!$AA$3:$AA$1315,DataRegularSeason20242025!$B$3:$B$1315, "&lt;=" &amp; FL$1, DataRegularSeason20242025!$D$3:$D$1315, $A22)+SUMIFS(DataRegularSeason20242025!$AB$3:$AB$1315,DataRegularSeason20242025!$B$3:$B$1315, "&lt;=" &amp; FL$1, DataRegularSeason20242025!$E$3:$E$1315, $A22)</f>
        <v>53</v>
      </c>
      <c r="FM22">
        <f>SUMIFS(DataRegularSeason20242025!$AA$3:$AA$1315,DataRegularSeason20242025!$B$3:$B$1315, "&lt;=" &amp; FM$1, DataRegularSeason20242025!$D$3:$D$1315, $A22)+SUMIFS(DataRegularSeason20242025!$AB$3:$AB$1315,DataRegularSeason20242025!$B$3:$B$1315, "&lt;=" &amp; FM$1, DataRegularSeason20242025!$E$3:$E$1315, $A22)</f>
        <v>53</v>
      </c>
      <c r="FN22">
        <f>SUMIFS(DataRegularSeason20242025!$AA$3:$AA$1315,DataRegularSeason20242025!$B$3:$B$1315, "&lt;=" &amp; FN$1, DataRegularSeason20242025!$D$3:$D$1315, $A22)+SUMIFS(DataRegularSeason20242025!$AB$3:$AB$1315,DataRegularSeason20242025!$B$3:$B$1315, "&lt;=" &amp; FN$1, DataRegularSeason20242025!$E$3:$E$1315, $A22)</f>
        <v>53</v>
      </c>
      <c r="FO22">
        <f>SUMIFS(DataRegularSeason20242025!$AA$3:$AA$1315,DataRegularSeason20242025!$B$3:$B$1315, "&lt;=" &amp; FO$1, DataRegularSeason20242025!$D$3:$D$1315, $A22)+SUMIFS(DataRegularSeason20242025!$AB$3:$AB$1315,DataRegularSeason20242025!$B$3:$B$1315, "&lt;=" &amp; FO$1, DataRegularSeason20242025!$E$3:$E$1315, $A22)</f>
        <v>53</v>
      </c>
      <c r="FP22">
        <f>SUMIFS(DataRegularSeason20242025!$AA$3:$AA$1315,DataRegularSeason20242025!$B$3:$B$1315, "&lt;=" &amp; FP$1, DataRegularSeason20242025!$D$3:$D$1315, $A22)+SUMIFS(DataRegularSeason20242025!$AB$3:$AB$1315,DataRegularSeason20242025!$B$3:$B$1315, "&lt;=" &amp; FP$1, DataRegularSeason20242025!$E$3:$E$1315, $A22)</f>
        <v>53</v>
      </c>
      <c r="FQ22">
        <f>SUMIFS(DataRegularSeason20242025!$AA$3:$AA$1315,DataRegularSeason20242025!$B$3:$B$1315, "&lt;=" &amp; FQ$1, DataRegularSeason20242025!$D$3:$D$1315, $A22)+SUMIFS(DataRegularSeason20242025!$AB$3:$AB$1315,DataRegularSeason20242025!$B$3:$B$1315, "&lt;=" &amp; FQ$1, DataRegularSeason20242025!$E$3:$E$1315, $A22)</f>
        <v>53</v>
      </c>
      <c r="FR22">
        <f>SUMIFS(DataRegularSeason20242025!$AA$3:$AA$1315,DataRegularSeason20242025!$B$3:$B$1315, "&lt;=" &amp; FR$1, DataRegularSeason20242025!$D$3:$D$1315, $A22)+SUMIFS(DataRegularSeason20242025!$AB$3:$AB$1315,DataRegularSeason20242025!$B$3:$B$1315, "&lt;=" &amp; FR$1, DataRegularSeason20242025!$E$3:$E$1315, $A22)</f>
        <v>53</v>
      </c>
      <c r="FS22">
        <f>SUMIFS(DataRegularSeason20242025!$AA$3:$AA$1315,DataRegularSeason20242025!$B$3:$B$1315, "&lt;=" &amp; FS$1, DataRegularSeason20242025!$D$3:$D$1315, $A22)+SUMIFS(DataRegularSeason20242025!$AB$3:$AB$1315,DataRegularSeason20242025!$B$3:$B$1315, "&lt;=" &amp; FS$1, DataRegularSeason20242025!$E$3:$E$1315, $A22)</f>
        <v>53</v>
      </c>
      <c r="FT22">
        <f>SUMIFS(DataRegularSeason20242025!$AA$3:$AA$1315,DataRegularSeason20242025!$B$3:$B$1315, "&lt;=" &amp; FT$1, DataRegularSeason20242025!$D$3:$D$1315, $A22)+SUMIFS(DataRegularSeason20242025!$AB$3:$AB$1315,DataRegularSeason20242025!$B$3:$B$1315, "&lt;=" &amp; FT$1, DataRegularSeason20242025!$E$3:$E$1315, $A22)</f>
        <v>53</v>
      </c>
      <c r="FU22">
        <f>SUMIFS(DataRegularSeason20242025!$AA$3:$AA$1315,DataRegularSeason20242025!$B$3:$B$1315, "&lt;=" &amp; FU$1, DataRegularSeason20242025!$D$3:$D$1315, $A22)+SUMIFS(DataRegularSeason20242025!$AB$3:$AB$1315,DataRegularSeason20242025!$B$3:$B$1315, "&lt;=" &amp; FU$1, DataRegularSeason20242025!$E$3:$E$1315, $A22)</f>
        <v>53</v>
      </c>
      <c r="FV22">
        <f>SUMIFS(DataRegularSeason20242025!$AA$3:$AA$1315,DataRegularSeason20242025!$B$3:$B$1315, "&lt;=" &amp; FV$1, DataRegularSeason20242025!$D$3:$D$1315, $A22)+SUMIFS(DataRegularSeason20242025!$AB$3:$AB$1315,DataRegularSeason20242025!$B$3:$B$1315, "&lt;=" &amp; FV$1, DataRegularSeason20242025!$E$3:$E$1315, $A22)</f>
        <v>53</v>
      </c>
      <c r="FW22">
        <f>SUMIFS(DataRegularSeason20242025!$AA$3:$AA$1315,DataRegularSeason20242025!$B$3:$B$1315, "&lt;=" &amp; FW$1, DataRegularSeason20242025!$D$3:$D$1315, $A22)+SUMIFS(DataRegularSeason20242025!$AB$3:$AB$1315,DataRegularSeason20242025!$B$3:$B$1315, "&lt;=" &amp; FW$1, DataRegularSeason20242025!$E$3:$E$1315, $A22)</f>
        <v>53</v>
      </c>
      <c r="FX22">
        <f>SUMIFS(DataRegularSeason20242025!$AA$3:$AA$1315,DataRegularSeason20242025!$B$3:$B$1315, "&lt;=" &amp; FX$1, DataRegularSeason20242025!$D$3:$D$1315, $A22)+SUMIFS(DataRegularSeason20242025!$AB$3:$AB$1315,DataRegularSeason20242025!$B$3:$B$1315, "&lt;=" &amp; FX$1, DataRegularSeason20242025!$E$3:$E$1315, $A22)</f>
        <v>53</v>
      </c>
      <c r="FY22">
        <f>SUMIFS(DataRegularSeason20242025!$AA$3:$AA$1315,DataRegularSeason20242025!$B$3:$B$1315, "&lt;=" &amp; FY$1, DataRegularSeason20242025!$D$3:$D$1315, $A22)+SUMIFS(DataRegularSeason20242025!$AB$3:$AB$1315,DataRegularSeason20242025!$B$3:$B$1315, "&lt;=" &amp; FY$1, DataRegularSeason20242025!$E$3:$E$1315, $A22)</f>
        <v>53</v>
      </c>
      <c r="FZ22">
        <f>SUMIFS(DataRegularSeason20242025!$AA$3:$AA$1315,DataRegularSeason20242025!$B$3:$B$1315, "&lt;=" &amp; FZ$1, DataRegularSeason20242025!$D$3:$D$1315, $A22)+SUMIFS(DataRegularSeason20242025!$AB$3:$AB$1315,DataRegularSeason20242025!$B$3:$B$1315, "&lt;=" &amp; FZ$1, DataRegularSeason20242025!$E$3:$E$1315, $A22)</f>
        <v>53</v>
      </c>
      <c r="GA22">
        <f>SUMIFS(DataRegularSeason20242025!$AA$3:$AA$1315,DataRegularSeason20242025!$B$3:$B$1315, "&lt;=" &amp; GA$1, DataRegularSeason20242025!$D$3:$D$1315, $A22)+SUMIFS(DataRegularSeason20242025!$AB$3:$AB$1315,DataRegularSeason20242025!$B$3:$B$1315, "&lt;=" &amp; GA$1, DataRegularSeason20242025!$E$3:$E$1315, $A22)</f>
        <v>53</v>
      </c>
      <c r="GB22">
        <f>SUMIFS(DataRegularSeason20242025!$AA$3:$AA$1315,DataRegularSeason20242025!$B$3:$B$1315, "&lt;=" &amp; GB$1, DataRegularSeason20242025!$D$3:$D$1315, $A22)+SUMIFS(DataRegularSeason20242025!$AB$3:$AB$1315,DataRegularSeason20242025!$B$3:$B$1315, "&lt;=" &amp; GB$1, DataRegularSeason20242025!$E$3:$E$1315, $A22)</f>
        <v>53</v>
      </c>
      <c r="GC22">
        <f>SUMIFS(DataRegularSeason20242025!$AA$3:$AA$1315,DataRegularSeason20242025!$B$3:$B$1315, "&lt;=" &amp; GC$1, DataRegularSeason20242025!$D$3:$D$1315, $A22)+SUMIFS(DataRegularSeason20242025!$AB$3:$AB$1315,DataRegularSeason20242025!$B$3:$B$1315, "&lt;=" &amp; GC$1, DataRegularSeason20242025!$E$3:$E$1315, $A22)</f>
        <v>53</v>
      </c>
      <c r="GD22">
        <f>SUMIFS(DataRegularSeason20242025!$AA$3:$AA$1315,DataRegularSeason20242025!$B$3:$B$1315, "&lt;=" &amp; GD$1, DataRegularSeason20242025!$D$3:$D$1315, $A22)+SUMIFS(DataRegularSeason20242025!$AB$3:$AB$1315,DataRegularSeason20242025!$B$3:$B$1315, "&lt;=" &amp; GD$1, DataRegularSeason20242025!$E$3:$E$1315, $A22)</f>
        <v>53</v>
      </c>
      <c r="GE22">
        <f>SUMIFS(DataRegularSeason20242025!$AA$3:$AA$1315,DataRegularSeason20242025!$B$3:$B$1315, "&lt;=" &amp; GE$1, DataRegularSeason20242025!$D$3:$D$1315, $A22)+SUMIFS(DataRegularSeason20242025!$AB$3:$AB$1315,DataRegularSeason20242025!$B$3:$B$1315, "&lt;=" &amp; GE$1, DataRegularSeason20242025!$E$3:$E$1315, $A22)</f>
        <v>53</v>
      </c>
      <c r="GF22">
        <f>SUMIFS(DataRegularSeason20242025!$AA$3:$AA$1315,DataRegularSeason20242025!$B$3:$B$1315, "&lt;=" &amp; GF$1, DataRegularSeason20242025!$D$3:$D$1315, $A22)+SUMIFS(DataRegularSeason20242025!$AB$3:$AB$1315,DataRegularSeason20242025!$B$3:$B$1315, "&lt;=" &amp; GF$1, DataRegularSeason20242025!$E$3:$E$1315, $A22)</f>
        <v>53</v>
      </c>
      <c r="GG22">
        <f>SUMIFS(DataRegularSeason20242025!$AA$3:$AA$1315,DataRegularSeason20242025!$B$3:$B$1315, "&lt;=" &amp; GG$1, DataRegularSeason20242025!$D$3:$D$1315, $A22)+SUMIFS(DataRegularSeason20242025!$AB$3:$AB$1315,DataRegularSeason20242025!$B$3:$B$1315, "&lt;=" &amp; GG$1, DataRegularSeason20242025!$E$3:$E$1315, $A22)</f>
        <v>53</v>
      </c>
      <c r="GH22">
        <f>SUMIFS(DataRegularSeason20242025!$AA$3:$AA$1315,DataRegularSeason20242025!$B$3:$B$1315, "&lt;=" &amp; GH$1, DataRegularSeason20242025!$D$3:$D$1315, $A22)+SUMIFS(DataRegularSeason20242025!$AB$3:$AB$1315,DataRegularSeason20242025!$B$3:$B$1315, "&lt;=" &amp; GH$1, DataRegularSeason20242025!$E$3:$E$1315, $A22)</f>
        <v>53</v>
      </c>
      <c r="GI22">
        <f>SUMIFS(DataRegularSeason20242025!$AA$3:$AA$1315,DataRegularSeason20242025!$B$3:$B$1315, "&lt;=" &amp; GI$1, DataRegularSeason20242025!$D$3:$D$1315, $A22)+SUMIFS(DataRegularSeason20242025!$AB$3:$AB$1315,DataRegularSeason20242025!$B$3:$B$1315, "&lt;=" &amp; GI$1, DataRegularSeason20242025!$E$3:$E$1315, $A22)</f>
        <v>53</v>
      </c>
      <c r="GJ22">
        <f>SUMIFS(DataRegularSeason20242025!$AA$3:$AA$1315,DataRegularSeason20242025!$B$3:$B$1315, "&lt;=" &amp; GJ$1, DataRegularSeason20242025!$D$3:$D$1315, $A22)+SUMIFS(DataRegularSeason20242025!$AB$3:$AB$1315,DataRegularSeason20242025!$B$3:$B$1315, "&lt;=" &amp; GJ$1, DataRegularSeason20242025!$E$3:$E$1315, $A22)</f>
        <v>53</v>
      </c>
      <c r="GK22">
        <f>SUMIFS(DataRegularSeason20242025!$AA$3:$AA$1315,DataRegularSeason20242025!$B$3:$B$1315, "&lt;=" &amp; GK$1, DataRegularSeason20242025!$D$3:$D$1315, $A22)+SUMIFS(DataRegularSeason20242025!$AB$3:$AB$1315,DataRegularSeason20242025!$B$3:$B$1315, "&lt;=" &amp; GK$1, DataRegularSeason20242025!$E$3:$E$1315, $A22)</f>
        <v>53</v>
      </c>
      <c r="GL22">
        <f>SUMIFS(DataRegularSeason20242025!$AA$3:$AA$1315,DataRegularSeason20242025!$B$3:$B$1315, "&lt;=" &amp; GL$1, DataRegularSeason20242025!$D$3:$D$1315, $A22)+SUMIFS(DataRegularSeason20242025!$AB$3:$AB$1315,DataRegularSeason20242025!$B$3:$B$1315, "&lt;=" &amp; GL$1, DataRegularSeason20242025!$E$3:$E$1315, $A22)</f>
        <v>53</v>
      </c>
      <c r="GM22">
        <f>SUMIFS(DataRegularSeason20242025!$AA$3:$AA$1315,DataRegularSeason20242025!$B$3:$B$1315, "&lt;=" &amp; GM$1, DataRegularSeason20242025!$D$3:$D$1315, $A22)+SUMIFS(DataRegularSeason20242025!$AB$3:$AB$1315,DataRegularSeason20242025!$B$3:$B$1315, "&lt;=" &amp; GM$1, DataRegularSeason20242025!$E$3:$E$1315, $A22)</f>
        <v>53</v>
      </c>
      <c r="GN22">
        <f>SUMIFS(DataRegularSeason20242025!$AA$3:$AA$1315,DataRegularSeason20242025!$B$3:$B$1315, "&lt;=" &amp; GN$1, DataRegularSeason20242025!$D$3:$D$1315, $A22)+SUMIFS(DataRegularSeason20242025!$AB$3:$AB$1315,DataRegularSeason20242025!$B$3:$B$1315, "&lt;=" &amp; GN$1, DataRegularSeason20242025!$E$3:$E$1315, $A22)</f>
        <v>53</v>
      </c>
      <c r="GO22">
        <f>SUMIFS(DataRegularSeason20242025!$AA$3:$AA$1315,DataRegularSeason20242025!$B$3:$B$1315, "&lt;=" &amp; GO$1, DataRegularSeason20242025!$D$3:$D$1315, $A22)+SUMIFS(DataRegularSeason20242025!$AB$3:$AB$1315,DataRegularSeason20242025!$B$3:$B$1315, "&lt;=" &amp; GO$1, DataRegularSeason20242025!$E$3:$E$1315, $A22)</f>
        <v>53</v>
      </c>
      <c r="GP22">
        <f>SUMIFS(DataRegularSeason20242025!$AA$3:$AA$1315,DataRegularSeason20242025!$B$3:$B$1315, "&lt;=" &amp; GP$1, DataRegularSeason20242025!$D$3:$D$1315, $A22)+SUMIFS(DataRegularSeason20242025!$AB$3:$AB$1315,DataRegularSeason20242025!$B$3:$B$1315, "&lt;=" &amp; GP$1, DataRegularSeason20242025!$E$3:$E$1315, $A22)</f>
        <v>53</v>
      </c>
      <c r="GQ22">
        <f>SUMIFS(DataRegularSeason20242025!$AA$3:$AA$1315,DataRegularSeason20242025!$B$3:$B$1315, "&lt;=" &amp; GQ$1, DataRegularSeason20242025!$D$3:$D$1315, $A22)+SUMIFS(DataRegularSeason20242025!$AB$3:$AB$1315,DataRegularSeason20242025!$B$3:$B$1315, "&lt;=" &amp; GQ$1, DataRegularSeason20242025!$E$3:$E$1315, $A22)</f>
        <v>53</v>
      </c>
      <c r="GR22">
        <f>SUMIFS(DataRegularSeason20242025!$AA$3:$AA$1315,DataRegularSeason20242025!$B$3:$B$1315, "&lt;=" &amp; GR$1, DataRegularSeason20242025!$D$3:$D$1315, $A22)+SUMIFS(DataRegularSeason20242025!$AB$3:$AB$1315,DataRegularSeason20242025!$B$3:$B$1315, "&lt;=" &amp; GR$1, DataRegularSeason20242025!$E$3:$E$1315, $A22)</f>
        <v>53</v>
      </c>
      <c r="GS22">
        <f>SUMIFS(DataRegularSeason20242025!$AA$3:$AA$1315,DataRegularSeason20242025!$B$3:$B$1315, "&lt;=" &amp; GS$1, DataRegularSeason20242025!$D$3:$D$1315, $A22)+SUMIFS(DataRegularSeason20242025!$AB$3:$AB$1315,DataRegularSeason20242025!$B$3:$B$1315, "&lt;=" &amp; GS$1, DataRegularSeason20242025!$E$3:$E$1315, $A22)</f>
        <v>53</v>
      </c>
      <c r="GT22">
        <f>SUMIFS(DataRegularSeason20242025!$AA$3:$AA$1315,DataRegularSeason20242025!$B$3:$B$1315, "&lt;=" &amp; GT$1, DataRegularSeason20242025!$D$3:$D$1315, $A22)+SUMIFS(DataRegularSeason20242025!$AB$3:$AB$1315,DataRegularSeason20242025!$B$3:$B$1315, "&lt;=" &amp; GT$1, DataRegularSeason20242025!$E$3:$E$1315, $A22)</f>
        <v>53</v>
      </c>
      <c r="GU22">
        <f>SUMIFS(DataRegularSeason20242025!$AA$3:$AA$1315,DataRegularSeason20242025!$B$3:$B$1315, "&lt;=" &amp; GU$1, DataRegularSeason20242025!$D$3:$D$1315, $A22)+SUMIFS(DataRegularSeason20242025!$AB$3:$AB$1315,DataRegularSeason20242025!$B$3:$B$1315, "&lt;=" &amp; GU$1, DataRegularSeason20242025!$E$3:$E$1315, $A22)</f>
        <v>53</v>
      </c>
    </row>
    <row r="23" spans="1:203" x14ac:dyDescent="0.25">
      <c r="A23" t="s">
        <v>15</v>
      </c>
      <c r="B23" t="s">
        <v>97</v>
      </c>
      <c r="C23"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53</v>
      </c>
      <c r="EA23">
        <f>SUMIFS(DataRegularSeason20242025!$AA$3:$AA$1315,DataRegularSeason20242025!$B$3:$B$1315, "&lt;=" &amp; EA$1, DataRegularSeason20242025!$D$3:$D$1315, $A23)+SUMIFS(DataRegularSeason20242025!$AB$3:$AB$1315,DataRegularSeason20242025!$B$3:$B$1315, "&lt;=" &amp; EA$1, DataRegularSeason20242025!$E$3:$E$1315, $A23)</f>
        <v>53</v>
      </c>
      <c r="EB23">
        <f>SUMIFS(DataRegularSeason20242025!$AA$3:$AA$1315,DataRegularSeason20242025!$B$3:$B$1315, "&lt;=" &amp; EB$1, DataRegularSeason20242025!$D$3:$D$1315, $A23)+SUMIFS(DataRegularSeason20242025!$AB$3:$AB$1315,DataRegularSeason20242025!$B$3:$B$1315, "&lt;=" &amp; EB$1, DataRegularSeason20242025!$E$3:$E$1315, $A23)</f>
        <v>53</v>
      </c>
      <c r="EC23">
        <f>SUMIFS(DataRegularSeason20242025!$AA$3:$AA$1315,DataRegularSeason20242025!$B$3:$B$1315, "&lt;=" &amp; EC$1, DataRegularSeason20242025!$D$3:$D$1315, $A23)+SUMIFS(DataRegularSeason20242025!$AB$3:$AB$1315,DataRegularSeason20242025!$B$3:$B$1315, "&lt;=" &amp; EC$1, DataRegularSeason20242025!$E$3:$E$1315, $A23)</f>
        <v>53</v>
      </c>
      <c r="ED23">
        <f>SUMIFS(DataRegularSeason20242025!$AA$3:$AA$1315,DataRegularSeason20242025!$B$3:$B$1315, "&lt;=" &amp; ED$1, DataRegularSeason20242025!$D$3:$D$1315, $A23)+SUMIFS(DataRegularSeason20242025!$AB$3:$AB$1315,DataRegularSeason20242025!$B$3:$B$1315, "&lt;=" &amp; ED$1, DataRegularSeason20242025!$E$3:$E$1315, $A23)</f>
        <v>53</v>
      </c>
      <c r="EE23">
        <f>SUMIFS(DataRegularSeason20242025!$AA$3:$AA$1315,DataRegularSeason20242025!$B$3:$B$1315, "&lt;=" &amp; EE$1, DataRegularSeason20242025!$D$3:$D$1315, $A23)+SUMIFS(DataRegularSeason20242025!$AB$3:$AB$1315,DataRegularSeason20242025!$B$3:$B$1315, "&lt;=" &amp; EE$1, DataRegularSeason20242025!$E$3:$E$1315, $A23)</f>
        <v>53</v>
      </c>
      <c r="EF23">
        <f>SUMIFS(DataRegularSeason20242025!$AA$3:$AA$1315,DataRegularSeason20242025!$B$3:$B$1315, "&lt;=" &amp; EF$1, DataRegularSeason20242025!$D$3:$D$1315, $A23)+SUMIFS(DataRegularSeason20242025!$AB$3:$AB$1315,DataRegularSeason20242025!$B$3:$B$1315, "&lt;=" &amp; EF$1, DataRegularSeason20242025!$E$3:$E$1315, $A23)</f>
        <v>53</v>
      </c>
      <c r="EG23">
        <f>SUMIFS(DataRegularSeason20242025!$AA$3:$AA$1315,DataRegularSeason20242025!$B$3:$B$1315, "&lt;=" &amp; EG$1, DataRegularSeason20242025!$D$3:$D$1315, $A23)+SUMIFS(DataRegularSeason20242025!$AB$3:$AB$1315,DataRegularSeason20242025!$B$3:$B$1315, "&lt;=" &amp; EG$1, DataRegularSeason20242025!$E$3:$E$1315, $A23)</f>
        <v>53</v>
      </c>
      <c r="EH23">
        <f>SUMIFS(DataRegularSeason20242025!$AA$3:$AA$1315,DataRegularSeason20242025!$B$3:$B$1315, "&lt;=" &amp; EH$1, DataRegularSeason20242025!$D$3:$D$1315, $A23)+SUMIFS(DataRegularSeason20242025!$AB$3:$AB$1315,DataRegularSeason20242025!$B$3:$B$1315, "&lt;=" &amp; EH$1, DataRegularSeason20242025!$E$3:$E$1315, $A23)</f>
        <v>53</v>
      </c>
      <c r="EI23">
        <f>SUMIFS(DataRegularSeason20242025!$AA$3:$AA$1315,DataRegularSeason20242025!$B$3:$B$1315, "&lt;=" &amp; EI$1, DataRegularSeason20242025!$D$3:$D$1315, $A23)+SUMIFS(DataRegularSeason20242025!$AB$3:$AB$1315,DataRegularSeason20242025!$B$3:$B$1315, "&lt;=" &amp; EI$1, DataRegularSeason20242025!$E$3:$E$1315, $A23)</f>
        <v>53</v>
      </c>
      <c r="EJ23">
        <f>SUMIFS(DataRegularSeason20242025!$AA$3:$AA$1315,DataRegularSeason20242025!$B$3:$B$1315, "&lt;=" &amp; EJ$1, DataRegularSeason20242025!$D$3:$D$1315, $A23)+SUMIFS(DataRegularSeason20242025!$AB$3:$AB$1315,DataRegularSeason20242025!$B$3:$B$1315, "&lt;=" &amp; EJ$1, DataRegularSeason20242025!$E$3:$E$1315, $A23)</f>
        <v>53</v>
      </c>
      <c r="EK23">
        <f>SUMIFS(DataRegularSeason20242025!$AA$3:$AA$1315,DataRegularSeason20242025!$B$3:$B$1315, "&lt;=" &amp; EK$1, DataRegularSeason20242025!$D$3:$D$1315, $A23)+SUMIFS(DataRegularSeason20242025!$AB$3:$AB$1315,DataRegularSeason20242025!$B$3:$B$1315, "&lt;=" &amp; EK$1, DataRegularSeason20242025!$E$3:$E$1315, $A23)</f>
        <v>53</v>
      </c>
      <c r="EL23">
        <f>SUMIFS(DataRegularSeason20242025!$AA$3:$AA$1315,DataRegularSeason20242025!$B$3:$B$1315, "&lt;=" &amp; EL$1, DataRegularSeason20242025!$D$3:$D$1315, $A23)+SUMIFS(DataRegularSeason20242025!$AB$3:$AB$1315,DataRegularSeason20242025!$B$3:$B$1315, "&lt;=" &amp; EL$1, DataRegularSeason20242025!$E$3:$E$1315, $A23)</f>
        <v>53</v>
      </c>
      <c r="EM23">
        <f>SUMIFS(DataRegularSeason20242025!$AA$3:$AA$1315,DataRegularSeason20242025!$B$3:$B$1315, "&lt;=" &amp; EM$1, DataRegularSeason20242025!$D$3:$D$1315, $A23)+SUMIFS(DataRegularSeason20242025!$AB$3:$AB$1315,DataRegularSeason20242025!$B$3:$B$1315, "&lt;=" &amp; EM$1, DataRegularSeason20242025!$E$3:$E$1315, $A23)</f>
        <v>53</v>
      </c>
      <c r="EN23">
        <f>SUMIFS(DataRegularSeason20242025!$AA$3:$AA$1315,DataRegularSeason20242025!$B$3:$B$1315, "&lt;=" &amp; EN$1, DataRegularSeason20242025!$D$3:$D$1315, $A23)+SUMIFS(DataRegularSeason20242025!$AB$3:$AB$1315,DataRegularSeason20242025!$B$3:$B$1315, "&lt;=" &amp; EN$1, DataRegularSeason20242025!$E$3:$E$1315, $A23)</f>
        <v>53</v>
      </c>
      <c r="EO23">
        <f>SUMIFS(DataRegularSeason20242025!$AA$3:$AA$1315,DataRegularSeason20242025!$B$3:$B$1315, "&lt;=" &amp; EO$1, DataRegularSeason20242025!$D$3:$D$1315, $A23)+SUMIFS(DataRegularSeason20242025!$AB$3:$AB$1315,DataRegularSeason20242025!$B$3:$B$1315, "&lt;=" &amp; EO$1, DataRegularSeason20242025!$E$3:$E$1315, $A23)</f>
        <v>53</v>
      </c>
      <c r="EP23">
        <f>SUMIFS(DataRegularSeason20242025!$AA$3:$AA$1315,DataRegularSeason20242025!$B$3:$B$1315, "&lt;=" &amp; EP$1, DataRegularSeason20242025!$D$3:$D$1315, $A23)+SUMIFS(DataRegularSeason20242025!$AB$3:$AB$1315,DataRegularSeason20242025!$B$3:$B$1315, "&lt;=" &amp; EP$1, DataRegularSeason20242025!$E$3:$E$1315, $A23)</f>
        <v>53</v>
      </c>
      <c r="EQ23">
        <f>SUMIFS(DataRegularSeason20242025!$AA$3:$AA$1315,DataRegularSeason20242025!$B$3:$B$1315, "&lt;=" &amp; EQ$1, DataRegularSeason20242025!$D$3:$D$1315, $A23)+SUMIFS(DataRegularSeason20242025!$AB$3:$AB$1315,DataRegularSeason20242025!$B$3:$B$1315, "&lt;=" &amp; EQ$1, DataRegularSeason20242025!$E$3:$E$1315, $A23)</f>
        <v>53</v>
      </c>
      <c r="ER23">
        <f>SUMIFS(DataRegularSeason20242025!$AA$3:$AA$1315,DataRegularSeason20242025!$B$3:$B$1315, "&lt;=" &amp; ER$1, DataRegularSeason20242025!$D$3:$D$1315, $A23)+SUMIFS(DataRegularSeason20242025!$AB$3:$AB$1315,DataRegularSeason20242025!$B$3:$B$1315, "&lt;=" &amp; ER$1, DataRegularSeason20242025!$E$3:$E$1315, $A23)</f>
        <v>53</v>
      </c>
      <c r="ES23">
        <f>SUMIFS(DataRegularSeason20242025!$AA$3:$AA$1315,DataRegularSeason20242025!$B$3:$B$1315, "&lt;=" &amp; ES$1, DataRegularSeason20242025!$D$3:$D$1315, $A23)+SUMIFS(DataRegularSeason20242025!$AB$3:$AB$1315,DataRegularSeason20242025!$B$3:$B$1315, "&lt;=" &amp; ES$1, DataRegularSeason20242025!$E$3:$E$1315, $A23)</f>
        <v>53</v>
      </c>
      <c r="ET23">
        <f>SUMIFS(DataRegularSeason20242025!$AA$3:$AA$1315,DataRegularSeason20242025!$B$3:$B$1315, "&lt;=" &amp; ET$1, DataRegularSeason20242025!$D$3:$D$1315, $A23)+SUMIFS(DataRegularSeason20242025!$AB$3:$AB$1315,DataRegularSeason20242025!$B$3:$B$1315, "&lt;=" &amp; ET$1, DataRegularSeason20242025!$E$3:$E$1315, $A23)</f>
        <v>53</v>
      </c>
      <c r="EU23">
        <f>SUMIFS(DataRegularSeason20242025!$AA$3:$AA$1315,DataRegularSeason20242025!$B$3:$B$1315, "&lt;=" &amp; EU$1, DataRegularSeason20242025!$D$3:$D$1315, $A23)+SUMIFS(DataRegularSeason20242025!$AB$3:$AB$1315,DataRegularSeason20242025!$B$3:$B$1315, "&lt;=" &amp; EU$1, DataRegularSeason20242025!$E$3:$E$1315, $A23)</f>
        <v>53</v>
      </c>
      <c r="EV23">
        <f>SUMIFS(DataRegularSeason20242025!$AA$3:$AA$1315,DataRegularSeason20242025!$B$3:$B$1315, "&lt;=" &amp; EV$1, DataRegularSeason20242025!$D$3:$D$1315, $A23)+SUMIFS(DataRegularSeason20242025!$AB$3:$AB$1315,DataRegularSeason20242025!$B$3:$B$1315, "&lt;=" &amp; EV$1, DataRegularSeason20242025!$E$3:$E$1315, $A23)</f>
        <v>53</v>
      </c>
      <c r="EW23">
        <f>SUMIFS(DataRegularSeason20242025!$AA$3:$AA$1315,DataRegularSeason20242025!$B$3:$B$1315, "&lt;=" &amp; EW$1, DataRegularSeason20242025!$D$3:$D$1315, $A23)+SUMIFS(DataRegularSeason20242025!$AB$3:$AB$1315,DataRegularSeason20242025!$B$3:$B$1315, "&lt;=" &amp; EW$1, DataRegularSeason20242025!$E$3:$E$1315, $A23)</f>
        <v>53</v>
      </c>
      <c r="EX23">
        <f>SUMIFS(DataRegularSeason20242025!$AA$3:$AA$1315,DataRegularSeason20242025!$B$3:$B$1315, "&lt;=" &amp; EX$1, DataRegularSeason20242025!$D$3:$D$1315, $A23)+SUMIFS(DataRegularSeason20242025!$AB$3:$AB$1315,DataRegularSeason20242025!$B$3:$B$1315, "&lt;=" &amp; EX$1, DataRegularSeason20242025!$E$3:$E$1315, $A23)</f>
        <v>53</v>
      </c>
      <c r="EY23">
        <f>SUMIFS(DataRegularSeason20242025!$AA$3:$AA$1315,DataRegularSeason20242025!$B$3:$B$1315, "&lt;=" &amp; EY$1, DataRegularSeason20242025!$D$3:$D$1315, $A23)+SUMIFS(DataRegularSeason20242025!$AB$3:$AB$1315,DataRegularSeason20242025!$B$3:$B$1315, "&lt;=" &amp; EY$1, DataRegularSeason20242025!$E$3:$E$1315, $A23)</f>
        <v>53</v>
      </c>
      <c r="EZ23">
        <f>SUMIFS(DataRegularSeason20242025!$AA$3:$AA$1315,DataRegularSeason20242025!$B$3:$B$1315, "&lt;=" &amp; EZ$1, DataRegularSeason20242025!$D$3:$D$1315, $A23)+SUMIFS(DataRegularSeason20242025!$AB$3:$AB$1315,DataRegularSeason20242025!$B$3:$B$1315, "&lt;=" &amp; EZ$1, DataRegularSeason20242025!$E$3:$E$1315, $A23)</f>
        <v>53</v>
      </c>
      <c r="FA23">
        <f>SUMIFS(DataRegularSeason20242025!$AA$3:$AA$1315,DataRegularSeason20242025!$B$3:$B$1315, "&lt;=" &amp; FA$1, DataRegularSeason20242025!$D$3:$D$1315, $A23)+SUMIFS(DataRegularSeason20242025!$AB$3:$AB$1315,DataRegularSeason20242025!$B$3:$B$1315, "&lt;=" &amp; FA$1, DataRegularSeason20242025!$E$3:$E$1315, $A23)</f>
        <v>53</v>
      </c>
      <c r="FB23">
        <f>SUMIFS(DataRegularSeason20242025!$AA$3:$AA$1315,DataRegularSeason20242025!$B$3:$B$1315, "&lt;=" &amp; FB$1, DataRegularSeason20242025!$D$3:$D$1315, $A23)+SUMIFS(DataRegularSeason20242025!$AB$3:$AB$1315,DataRegularSeason20242025!$B$3:$B$1315, "&lt;=" &amp; FB$1, DataRegularSeason20242025!$E$3:$E$1315, $A23)</f>
        <v>53</v>
      </c>
      <c r="FC23">
        <f>SUMIFS(DataRegularSeason20242025!$AA$3:$AA$1315,DataRegularSeason20242025!$B$3:$B$1315, "&lt;=" &amp; FC$1, DataRegularSeason20242025!$D$3:$D$1315, $A23)+SUMIFS(DataRegularSeason20242025!$AB$3:$AB$1315,DataRegularSeason20242025!$B$3:$B$1315, "&lt;=" &amp; FC$1, DataRegularSeason20242025!$E$3:$E$1315, $A23)</f>
        <v>53</v>
      </c>
      <c r="FD23">
        <f>SUMIFS(DataRegularSeason20242025!$AA$3:$AA$1315,DataRegularSeason20242025!$B$3:$B$1315, "&lt;=" &amp; FD$1, DataRegularSeason20242025!$D$3:$D$1315, $A23)+SUMIFS(DataRegularSeason20242025!$AB$3:$AB$1315,DataRegularSeason20242025!$B$3:$B$1315, "&lt;=" &amp; FD$1, DataRegularSeason20242025!$E$3:$E$1315, $A23)</f>
        <v>53</v>
      </c>
      <c r="FE23">
        <f>SUMIFS(DataRegularSeason20242025!$AA$3:$AA$1315,DataRegularSeason20242025!$B$3:$B$1315, "&lt;=" &amp; FE$1, DataRegularSeason20242025!$D$3:$D$1315, $A23)+SUMIFS(DataRegularSeason20242025!$AB$3:$AB$1315,DataRegularSeason20242025!$B$3:$B$1315, "&lt;=" &amp; FE$1, DataRegularSeason20242025!$E$3:$E$1315, $A23)</f>
        <v>53</v>
      </c>
      <c r="FF23">
        <f>SUMIFS(DataRegularSeason20242025!$AA$3:$AA$1315,DataRegularSeason20242025!$B$3:$B$1315, "&lt;=" &amp; FF$1, DataRegularSeason20242025!$D$3:$D$1315, $A23)+SUMIFS(DataRegularSeason20242025!$AB$3:$AB$1315,DataRegularSeason20242025!$B$3:$B$1315, "&lt;=" &amp; FF$1, DataRegularSeason20242025!$E$3:$E$1315, $A23)</f>
        <v>53</v>
      </c>
      <c r="FG23">
        <f>SUMIFS(DataRegularSeason20242025!$AA$3:$AA$1315,DataRegularSeason20242025!$B$3:$B$1315, "&lt;=" &amp; FG$1, DataRegularSeason20242025!$D$3:$D$1315, $A23)+SUMIFS(DataRegularSeason20242025!$AB$3:$AB$1315,DataRegularSeason20242025!$B$3:$B$1315, "&lt;=" &amp; FG$1, DataRegularSeason20242025!$E$3:$E$1315, $A23)</f>
        <v>53</v>
      </c>
      <c r="FH23">
        <f>SUMIFS(DataRegularSeason20242025!$AA$3:$AA$1315,DataRegularSeason20242025!$B$3:$B$1315, "&lt;=" &amp; FH$1, DataRegularSeason20242025!$D$3:$D$1315, $A23)+SUMIFS(DataRegularSeason20242025!$AB$3:$AB$1315,DataRegularSeason20242025!$B$3:$B$1315, "&lt;=" &amp; FH$1, DataRegularSeason20242025!$E$3:$E$1315, $A23)</f>
        <v>53</v>
      </c>
      <c r="FI23">
        <f>SUMIFS(DataRegularSeason20242025!$AA$3:$AA$1315,DataRegularSeason20242025!$B$3:$B$1315, "&lt;=" &amp; FI$1, DataRegularSeason20242025!$D$3:$D$1315, $A23)+SUMIFS(DataRegularSeason20242025!$AB$3:$AB$1315,DataRegularSeason20242025!$B$3:$B$1315, "&lt;=" &amp; FI$1, DataRegularSeason20242025!$E$3:$E$1315, $A23)</f>
        <v>53</v>
      </c>
      <c r="FJ23">
        <f>SUMIFS(DataRegularSeason20242025!$AA$3:$AA$1315,DataRegularSeason20242025!$B$3:$B$1315, "&lt;=" &amp; FJ$1, DataRegularSeason20242025!$D$3:$D$1315, $A23)+SUMIFS(DataRegularSeason20242025!$AB$3:$AB$1315,DataRegularSeason20242025!$B$3:$B$1315, "&lt;=" &amp; FJ$1, DataRegularSeason20242025!$E$3:$E$1315, $A23)</f>
        <v>53</v>
      </c>
      <c r="FK23">
        <f>SUMIFS(DataRegularSeason20242025!$AA$3:$AA$1315,DataRegularSeason20242025!$B$3:$B$1315, "&lt;=" &amp; FK$1, DataRegularSeason20242025!$D$3:$D$1315, $A23)+SUMIFS(DataRegularSeason20242025!$AB$3:$AB$1315,DataRegularSeason20242025!$B$3:$B$1315, "&lt;=" &amp; FK$1, DataRegularSeason20242025!$E$3:$E$1315, $A23)</f>
        <v>53</v>
      </c>
      <c r="FL23">
        <f>SUMIFS(DataRegularSeason20242025!$AA$3:$AA$1315,DataRegularSeason20242025!$B$3:$B$1315, "&lt;=" &amp; FL$1, DataRegularSeason20242025!$D$3:$D$1315, $A23)+SUMIFS(DataRegularSeason20242025!$AB$3:$AB$1315,DataRegularSeason20242025!$B$3:$B$1315, "&lt;=" &amp; FL$1, DataRegularSeason20242025!$E$3:$E$1315, $A23)</f>
        <v>53</v>
      </c>
      <c r="FM23">
        <f>SUMIFS(DataRegularSeason20242025!$AA$3:$AA$1315,DataRegularSeason20242025!$B$3:$B$1315, "&lt;=" &amp; FM$1, DataRegularSeason20242025!$D$3:$D$1315, $A23)+SUMIFS(DataRegularSeason20242025!$AB$3:$AB$1315,DataRegularSeason20242025!$B$3:$B$1315, "&lt;=" &amp; FM$1, DataRegularSeason20242025!$E$3:$E$1315, $A23)</f>
        <v>53</v>
      </c>
      <c r="FN23">
        <f>SUMIFS(DataRegularSeason20242025!$AA$3:$AA$1315,DataRegularSeason20242025!$B$3:$B$1315, "&lt;=" &amp; FN$1, DataRegularSeason20242025!$D$3:$D$1315, $A23)+SUMIFS(DataRegularSeason20242025!$AB$3:$AB$1315,DataRegularSeason20242025!$B$3:$B$1315, "&lt;=" &amp; FN$1, DataRegularSeason20242025!$E$3:$E$1315, $A23)</f>
        <v>53</v>
      </c>
      <c r="FO23">
        <f>SUMIFS(DataRegularSeason20242025!$AA$3:$AA$1315,DataRegularSeason20242025!$B$3:$B$1315, "&lt;=" &amp; FO$1, DataRegularSeason20242025!$D$3:$D$1315, $A23)+SUMIFS(DataRegularSeason20242025!$AB$3:$AB$1315,DataRegularSeason20242025!$B$3:$B$1315, "&lt;=" &amp; FO$1, DataRegularSeason20242025!$E$3:$E$1315, $A23)</f>
        <v>53</v>
      </c>
      <c r="FP23">
        <f>SUMIFS(DataRegularSeason20242025!$AA$3:$AA$1315,DataRegularSeason20242025!$B$3:$B$1315, "&lt;=" &amp; FP$1, DataRegularSeason20242025!$D$3:$D$1315, $A23)+SUMIFS(DataRegularSeason20242025!$AB$3:$AB$1315,DataRegularSeason20242025!$B$3:$B$1315, "&lt;=" &amp; FP$1, DataRegularSeason20242025!$E$3:$E$1315, $A23)</f>
        <v>53</v>
      </c>
      <c r="FQ23">
        <f>SUMIFS(DataRegularSeason20242025!$AA$3:$AA$1315,DataRegularSeason20242025!$B$3:$B$1315, "&lt;=" &amp; FQ$1, DataRegularSeason20242025!$D$3:$D$1315, $A23)+SUMIFS(DataRegularSeason20242025!$AB$3:$AB$1315,DataRegularSeason20242025!$B$3:$B$1315, "&lt;=" &amp; FQ$1, DataRegularSeason20242025!$E$3:$E$1315, $A23)</f>
        <v>53</v>
      </c>
      <c r="FR23">
        <f>SUMIFS(DataRegularSeason20242025!$AA$3:$AA$1315,DataRegularSeason20242025!$B$3:$B$1315, "&lt;=" &amp; FR$1, DataRegularSeason20242025!$D$3:$D$1315, $A23)+SUMIFS(DataRegularSeason20242025!$AB$3:$AB$1315,DataRegularSeason20242025!$B$3:$B$1315, "&lt;=" &amp; FR$1, DataRegularSeason20242025!$E$3:$E$1315, $A23)</f>
        <v>53</v>
      </c>
      <c r="FS23">
        <f>SUMIFS(DataRegularSeason20242025!$AA$3:$AA$1315,DataRegularSeason20242025!$B$3:$B$1315, "&lt;=" &amp; FS$1, DataRegularSeason20242025!$D$3:$D$1315, $A23)+SUMIFS(DataRegularSeason20242025!$AB$3:$AB$1315,DataRegularSeason20242025!$B$3:$B$1315, "&lt;=" &amp; FS$1, DataRegularSeason20242025!$E$3:$E$1315, $A23)</f>
        <v>53</v>
      </c>
      <c r="FT23">
        <f>SUMIFS(DataRegularSeason20242025!$AA$3:$AA$1315,DataRegularSeason20242025!$B$3:$B$1315, "&lt;=" &amp; FT$1, DataRegularSeason20242025!$D$3:$D$1315, $A23)+SUMIFS(DataRegularSeason20242025!$AB$3:$AB$1315,DataRegularSeason20242025!$B$3:$B$1315, "&lt;=" &amp; FT$1, DataRegularSeason20242025!$E$3:$E$1315, $A23)</f>
        <v>53</v>
      </c>
      <c r="FU23">
        <f>SUMIFS(DataRegularSeason20242025!$AA$3:$AA$1315,DataRegularSeason20242025!$B$3:$B$1315, "&lt;=" &amp; FU$1, DataRegularSeason20242025!$D$3:$D$1315, $A23)+SUMIFS(DataRegularSeason20242025!$AB$3:$AB$1315,DataRegularSeason20242025!$B$3:$B$1315, "&lt;=" &amp; FU$1, DataRegularSeason20242025!$E$3:$E$1315, $A23)</f>
        <v>53</v>
      </c>
      <c r="FV23">
        <f>SUMIFS(DataRegularSeason20242025!$AA$3:$AA$1315,DataRegularSeason20242025!$B$3:$B$1315, "&lt;=" &amp; FV$1, DataRegularSeason20242025!$D$3:$D$1315, $A23)+SUMIFS(DataRegularSeason20242025!$AB$3:$AB$1315,DataRegularSeason20242025!$B$3:$B$1315, "&lt;=" &amp; FV$1, DataRegularSeason20242025!$E$3:$E$1315, $A23)</f>
        <v>53</v>
      </c>
      <c r="FW23">
        <f>SUMIFS(DataRegularSeason20242025!$AA$3:$AA$1315,DataRegularSeason20242025!$B$3:$B$1315, "&lt;=" &amp; FW$1, DataRegularSeason20242025!$D$3:$D$1315, $A23)+SUMIFS(DataRegularSeason20242025!$AB$3:$AB$1315,DataRegularSeason20242025!$B$3:$B$1315, "&lt;=" &amp; FW$1, DataRegularSeason20242025!$E$3:$E$1315, $A23)</f>
        <v>53</v>
      </c>
      <c r="FX23">
        <f>SUMIFS(DataRegularSeason20242025!$AA$3:$AA$1315,DataRegularSeason20242025!$B$3:$B$1315, "&lt;=" &amp; FX$1, DataRegularSeason20242025!$D$3:$D$1315, $A23)+SUMIFS(DataRegularSeason20242025!$AB$3:$AB$1315,DataRegularSeason20242025!$B$3:$B$1315, "&lt;=" &amp; FX$1, DataRegularSeason20242025!$E$3:$E$1315, $A23)</f>
        <v>53</v>
      </c>
      <c r="FY23">
        <f>SUMIFS(DataRegularSeason20242025!$AA$3:$AA$1315,DataRegularSeason20242025!$B$3:$B$1315, "&lt;=" &amp; FY$1, DataRegularSeason20242025!$D$3:$D$1315, $A23)+SUMIFS(DataRegularSeason20242025!$AB$3:$AB$1315,DataRegularSeason20242025!$B$3:$B$1315, "&lt;=" &amp; FY$1, DataRegularSeason20242025!$E$3:$E$1315, $A23)</f>
        <v>53</v>
      </c>
      <c r="FZ23">
        <f>SUMIFS(DataRegularSeason20242025!$AA$3:$AA$1315,DataRegularSeason20242025!$B$3:$B$1315, "&lt;=" &amp; FZ$1, DataRegularSeason20242025!$D$3:$D$1315, $A23)+SUMIFS(DataRegularSeason20242025!$AB$3:$AB$1315,DataRegularSeason20242025!$B$3:$B$1315, "&lt;=" &amp; FZ$1, DataRegularSeason20242025!$E$3:$E$1315, $A23)</f>
        <v>53</v>
      </c>
      <c r="GA23">
        <f>SUMIFS(DataRegularSeason20242025!$AA$3:$AA$1315,DataRegularSeason20242025!$B$3:$B$1315, "&lt;=" &amp; GA$1, DataRegularSeason20242025!$D$3:$D$1315, $A23)+SUMIFS(DataRegularSeason20242025!$AB$3:$AB$1315,DataRegularSeason20242025!$B$3:$B$1315, "&lt;=" &amp; GA$1, DataRegularSeason20242025!$E$3:$E$1315, $A23)</f>
        <v>53</v>
      </c>
      <c r="GB23">
        <f>SUMIFS(DataRegularSeason20242025!$AA$3:$AA$1315,DataRegularSeason20242025!$B$3:$B$1315, "&lt;=" &amp; GB$1, DataRegularSeason20242025!$D$3:$D$1315, $A23)+SUMIFS(DataRegularSeason20242025!$AB$3:$AB$1315,DataRegularSeason20242025!$B$3:$B$1315, "&lt;=" &amp; GB$1, DataRegularSeason20242025!$E$3:$E$1315, $A23)</f>
        <v>53</v>
      </c>
      <c r="GC23">
        <f>SUMIFS(DataRegularSeason20242025!$AA$3:$AA$1315,DataRegularSeason20242025!$B$3:$B$1315, "&lt;=" &amp; GC$1, DataRegularSeason20242025!$D$3:$D$1315, $A23)+SUMIFS(DataRegularSeason20242025!$AB$3:$AB$1315,DataRegularSeason20242025!$B$3:$B$1315, "&lt;=" &amp; GC$1, DataRegularSeason20242025!$E$3:$E$1315, $A23)</f>
        <v>53</v>
      </c>
      <c r="GD23">
        <f>SUMIFS(DataRegularSeason20242025!$AA$3:$AA$1315,DataRegularSeason20242025!$B$3:$B$1315, "&lt;=" &amp; GD$1, DataRegularSeason20242025!$D$3:$D$1315, $A23)+SUMIFS(DataRegularSeason20242025!$AB$3:$AB$1315,DataRegularSeason20242025!$B$3:$B$1315, "&lt;=" &amp; GD$1, DataRegularSeason20242025!$E$3:$E$1315, $A23)</f>
        <v>53</v>
      </c>
      <c r="GE23">
        <f>SUMIFS(DataRegularSeason20242025!$AA$3:$AA$1315,DataRegularSeason20242025!$B$3:$B$1315, "&lt;=" &amp; GE$1, DataRegularSeason20242025!$D$3:$D$1315, $A23)+SUMIFS(DataRegularSeason20242025!$AB$3:$AB$1315,DataRegularSeason20242025!$B$3:$B$1315, "&lt;=" &amp; GE$1, DataRegularSeason20242025!$E$3:$E$1315, $A23)</f>
        <v>53</v>
      </c>
      <c r="GF23">
        <f>SUMIFS(DataRegularSeason20242025!$AA$3:$AA$1315,DataRegularSeason20242025!$B$3:$B$1315, "&lt;=" &amp; GF$1, DataRegularSeason20242025!$D$3:$D$1315, $A23)+SUMIFS(DataRegularSeason20242025!$AB$3:$AB$1315,DataRegularSeason20242025!$B$3:$B$1315, "&lt;=" &amp; GF$1, DataRegularSeason20242025!$E$3:$E$1315, $A23)</f>
        <v>53</v>
      </c>
      <c r="GG23">
        <f>SUMIFS(DataRegularSeason20242025!$AA$3:$AA$1315,DataRegularSeason20242025!$B$3:$B$1315, "&lt;=" &amp; GG$1, DataRegularSeason20242025!$D$3:$D$1315, $A23)+SUMIFS(DataRegularSeason20242025!$AB$3:$AB$1315,DataRegularSeason20242025!$B$3:$B$1315, "&lt;=" &amp; GG$1, DataRegularSeason20242025!$E$3:$E$1315, $A23)</f>
        <v>53</v>
      </c>
      <c r="GH23">
        <f>SUMIFS(DataRegularSeason20242025!$AA$3:$AA$1315,DataRegularSeason20242025!$B$3:$B$1315, "&lt;=" &amp; GH$1, DataRegularSeason20242025!$D$3:$D$1315, $A23)+SUMIFS(DataRegularSeason20242025!$AB$3:$AB$1315,DataRegularSeason20242025!$B$3:$B$1315, "&lt;=" &amp; GH$1, DataRegularSeason20242025!$E$3:$E$1315, $A23)</f>
        <v>53</v>
      </c>
      <c r="GI23">
        <f>SUMIFS(DataRegularSeason20242025!$AA$3:$AA$1315,DataRegularSeason20242025!$B$3:$B$1315, "&lt;=" &amp; GI$1, DataRegularSeason20242025!$D$3:$D$1315, $A23)+SUMIFS(DataRegularSeason20242025!$AB$3:$AB$1315,DataRegularSeason20242025!$B$3:$B$1315, "&lt;=" &amp; GI$1, DataRegularSeason20242025!$E$3:$E$1315, $A23)</f>
        <v>53</v>
      </c>
      <c r="GJ23">
        <f>SUMIFS(DataRegularSeason20242025!$AA$3:$AA$1315,DataRegularSeason20242025!$B$3:$B$1315, "&lt;=" &amp; GJ$1, DataRegularSeason20242025!$D$3:$D$1315, $A23)+SUMIFS(DataRegularSeason20242025!$AB$3:$AB$1315,DataRegularSeason20242025!$B$3:$B$1315, "&lt;=" &amp; GJ$1, DataRegularSeason20242025!$E$3:$E$1315, $A23)</f>
        <v>53</v>
      </c>
      <c r="GK23">
        <f>SUMIFS(DataRegularSeason20242025!$AA$3:$AA$1315,DataRegularSeason20242025!$B$3:$B$1315, "&lt;=" &amp; GK$1, DataRegularSeason20242025!$D$3:$D$1315, $A23)+SUMIFS(DataRegularSeason20242025!$AB$3:$AB$1315,DataRegularSeason20242025!$B$3:$B$1315, "&lt;=" &amp; GK$1, DataRegularSeason20242025!$E$3:$E$1315, $A23)</f>
        <v>53</v>
      </c>
      <c r="GL23">
        <f>SUMIFS(DataRegularSeason20242025!$AA$3:$AA$1315,DataRegularSeason20242025!$B$3:$B$1315, "&lt;=" &amp; GL$1, DataRegularSeason20242025!$D$3:$D$1315, $A23)+SUMIFS(DataRegularSeason20242025!$AB$3:$AB$1315,DataRegularSeason20242025!$B$3:$B$1315, "&lt;=" &amp; GL$1, DataRegularSeason20242025!$E$3:$E$1315, $A23)</f>
        <v>53</v>
      </c>
      <c r="GM23">
        <f>SUMIFS(DataRegularSeason20242025!$AA$3:$AA$1315,DataRegularSeason20242025!$B$3:$B$1315, "&lt;=" &amp; GM$1, DataRegularSeason20242025!$D$3:$D$1315, $A23)+SUMIFS(DataRegularSeason20242025!$AB$3:$AB$1315,DataRegularSeason20242025!$B$3:$B$1315, "&lt;=" &amp; GM$1, DataRegularSeason20242025!$E$3:$E$1315, $A23)</f>
        <v>53</v>
      </c>
      <c r="GN23">
        <f>SUMIFS(DataRegularSeason20242025!$AA$3:$AA$1315,DataRegularSeason20242025!$B$3:$B$1315, "&lt;=" &amp; GN$1, DataRegularSeason20242025!$D$3:$D$1315, $A23)+SUMIFS(DataRegularSeason20242025!$AB$3:$AB$1315,DataRegularSeason20242025!$B$3:$B$1315, "&lt;=" &amp; GN$1, DataRegularSeason20242025!$E$3:$E$1315, $A23)</f>
        <v>53</v>
      </c>
      <c r="GO23">
        <f>SUMIFS(DataRegularSeason20242025!$AA$3:$AA$1315,DataRegularSeason20242025!$B$3:$B$1315, "&lt;=" &amp; GO$1, DataRegularSeason20242025!$D$3:$D$1315, $A23)+SUMIFS(DataRegularSeason20242025!$AB$3:$AB$1315,DataRegularSeason20242025!$B$3:$B$1315, "&lt;=" &amp; GO$1, DataRegularSeason20242025!$E$3:$E$1315, $A23)</f>
        <v>53</v>
      </c>
      <c r="GP23">
        <f>SUMIFS(DataRegularSeason20242025!$AA$3:$AA$1315,DataRegularSeason20242025!$B$3:$B$1315, "&lt;=" &amp; GP$1, DataRegularSeason20242025!$D$3:$D$1315, $A23)+SUMIFS(DataRegularSeason20242025!$AB$3:$AB$1315,DataRegularSeason20242025!$B$3:$B$1315, "&lt;=" &amp; GP$1, DataRegularSeason20242025!$E$3:$E$1315, $A23)</f>
        <v>53</v>
      </c>
      <c r="GQ23">
        <f>SUMIFS(DataRegularSeason20242025!$AA$3:$AA$1315,DataRegularSeason20242025!$B$3:$B$1315, "&lt;=" &amp; GQ$1, DataRegularSeason20242025!$D$3:$D$1315, $A23)+SUMIFS(DataRegularSeason20242025!$AB$3:$AB$1315,DataRegularSeason20242025!$B$3:$B$1315, "&lt;=" &amp; GQ$1, DataRegularSeason20242025!$E$3:$E$1315, $A23)</f>
        <v>53</v>
      </c>
      <c r="GR23">
        <f>SUMIFS(DataRegularSeason20242025!$AA$3:$AA$1315,DataRegularSeason20242025!$B$3:$B$1315, "&lt;=" &amp; GR$1, DataRegularSeason20242025!$D$3:$D$1315, $A23)+SUMIFS(DataRegularSeason20242025!$AB$3:$AB$1315,DataRegularSeason20242025!$B$3:$B$1315, "&lt;=" &amp; GR$1, DataRegularSeason20242025!$E$3:$E$1315, $A23)</f>
        <v>53</v>
      </c>
      <c r="GS23">
        <f>SUMIFS(DataRegularSeason20242025!$AA$3:$AA$1315,DataRegularSeason20242025!$B$3:$B$1315, "&lt;=" &amp; GS$1, DataRegularSeason20242025!$D$3:$D$1315, $A23)+SUMIFS(DataRegularSeason20242025!$AB$3:$AB$1315,DataRegularSeason20242025!$B$3:$B$1315, "&lt;=" &amp; GS$1, DataRegularSeason20242025!$E$3:$E$1315, $A23)</f>
        <v>53</v>
      </c>
      <c r="GT23">
        <f>SUMIFS(DataRegularSeason20242025!$AA$3:$AA$1315,DataRegularSeason20242025!$B$3:$B$1315, "&lt;=" &amp; GT$1, DataRegularSeason20242025!$D$3:$D$1315, $A23)+SUMIFS(DataRegularSeason20242025!$AB$3:$AB$1315,DataRegularSeason20242025!$B$3:$B$1315, "&lt;=" &amp; GT$1, DataRegularSeason20242025!$E$3:$E$1315, $A23)</f>
        <v>53</v>
      </c>
      <c r="GU23">
        <f>SUMIFS(DataRegularSeason20242025!$AA$3:$AA$1315,DataRegularSeason20242025!$B$3:$B$1315, "&lt;=" &amp; GU$1, DataRegularSeason20242025!$D$3:$D$1315, $A23)+SUMIFS(DataRegularSeason20242025!$AB$3:$AB$1315,DataRegularSeason20242025!$B$3:$B$1315, "&lt;=" &amp; GU$1, DataRegularSeason20242025!$E$3:$E$1315, $A23)</f>
        <v>53</v>
      </c>
    </row>
    <row r="24" spans="1:203" x14ac:dyDescent="0.25">
      <c r="A24" t="s">
        <v>35</v>
      </c>
      <c r="B24" t="s">
        <v>97</v>
      </c>
      <c r="C24"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43</v>
      </c>
      <c r="EC24">
        <f>SUMIFS(DataRegularSeason20242025!$AA$3:$AA$1315,DataRegularSeason20242025!$B$3:$B$1315, "&lt;=" &amp; EC$1, DataRegularSeason20242025!$D$3:$D$1315, $A24)+SUMIFS(DataRegularSeason20242025!$AB$3:$AB$1315,DataRegularSeason20242025!$B$3:$B$1315, "&lt;=" &amp; EC$1, DataRegularSeason20242025!$E$3:$E$1315, $A24)</f>
        <v>43</v>
      </c>
      <c r="ED24">
        <f>SUMIFS(DataRegularSeason20242025!$AA$3:$AA$1315,DataRegularSeason20242025!$B$3:$B$1315, "&lt;=" &amp; ED$1, DataRegularSeason20242025!$D$3:$D$1315, $A24)+SUMIFS(DataRegularSeason20242025!$AB$3:$AB$1315,DataRegularSeason20242025!$B$3:$B$1315, "&lt;=" &amp; ED$1, DataRegularSeason20242025!$E$3:$E$1315, $A24)</f>
        <v>43</v>
      </c>
      <c r="EE24">
        <f>SUMIFS(DataRegularSeason20242025!$AA$3:$AA$1315,DataRegularSeason20242025!$B$3:$B$1315, "&lt;=" &amp; EE$1, DataRegularSeason20242025!$D$3:$D$1315, $A24)+SUMIFS(DataRegularSeason20242025!$AB$3:$AB$1315,DataRegularSeason20242025!$B$3:$B$1315, "&lt;=" &amp; EE$1, DataRegularSeason20242025!$E$3:$E$1315, $A24)</f>
        <v>43</v>
      </c>
      <c r="EF24">
        <f>SUMIFS(DataRegularSeason20242025!$AA$3:$AA$1315,DataRegularSeason20242025!$B$3:$B$1315, "&lt;=" &amp; EF$1, DataRegularSeason20242025!$D$3:$D$1315, $A24)+SUMIFS(DataRegularSeason20242025!$AB$3:$AB$1315,DataRegularSeason20242025!$B$3:$B$1315, "&lt;=" &amp; EF$1, DataRegularSeason20242025!$E$3:$E$1315, $A24)</f>
        <v>43</v>
      </c>
      <c r="EG24">
        <f>SUMIFS(DataRegularSeason20242025!$AA$3:$AA$1315,DataRegularSeason20242025!$B$3:$B$1315, "&lt;=" &amp; EG$1, DataRegularSeason20242025!$D$3:$D$1315, $A24)+SUMIFS(DataRegularSeason20242025!$AB$3:$AB$1315,DataRegularSeason20242025!$B$3:$B$1315, "&lt;=" &amp; EG$1, DataRegularSeason20242025!$E$3:$E$1315, $A24)</f>
        <v>43</v>
      </c>
      <c r="EH24">
        <f>SUMIFS(DataRegularSeason20242025!$AA$3:$AA$1315,DataRegularSeason20242025!$B$3:$B$1315, "&lt;=" &amp; EH$1, DataRegularSeason20242025!$D$3:$D$1315, $A24)+SUMIFS(DataRegularSeason20242025!$AB$3:$AB$1315,DataRegularSeason20242025!$B$3:$B$1315, "&lt;=" &amp; EH$1, DataRegularSeason20242025!$E$3:$E$1315, $A24)</f>
        <v>43</v>
      </c>
      <c r="EI24">
        <f>SUMIFS(DataRegularSeason20242025!$AA$3:$AA$1315,DataRegularSeason20242025!$B$3:$B$1315, "&lt;=" &amp; EI$1, DataRegularSeason20242025!$D$3:$D$1315, $A24)+SUMIFS(DataRegularSeason20242025!$AB$3:$AB$1315,DataRegularSeason20242025!$B$3:$B$1315, "&lt;=" &amp; EI$1, DataRegularSeason20242025!$E$3:$E$1315, $A24)</f>
        <v>43</v>
      </c>
      <c r="EJ24">
        <f>SUMIFS(DataRegularSeason20242025!$AA$3:$AA$1315,DataRegularSeason20242025!$B$3:$B$1315, "&lt;=" &amp; EJ$1, DataRegularSeason20242025!$D$3:$D$1315, $A24)+SUMIFS(DataRegularSeason20242025!$AB$3:$AB$1315,DataRegularSeason20242025!$B$3:$B$1315, "&lt;=" &amp; EJ$1, DataRegularSeason20242025!$E$3:$E$1315, $A24)</f>
        <v>43</v>
      </c>
      <c r="EK24">
        <f>SUMIFS(DataRegularSeason20242025!$AA$3:$AA$1315,DataRegularSeason20242025!$B$3:$B$1315, "&lt;=" &amp; EK$1, DataRegularSeason20242025!$D$3:$D$1315, $A24)+SUMIFS(DataRegularSeason20242025!$AB$3:$AB$1315,DataRegularSeason20242025!$B$3:$B$1315, "&lt;=" &amp; EK$1, DataRegularSeason20242025!$E$3:$E$1315, $A24)</f>
        <v>43</v>
      </c>
      <c r="EL24">
        <f>SUMIFS(DataRegularSeason20242025!$AA$3:$AA$1315,DataRegularSeason20242025!$B$3:$B$1315, "&lt;=" &amp; EL$1, DataRegularSeason20242025!$D$3:$D$1315, $A24)+SUMIFS(DataRegularSeason20242025!$AB$3:$AB$1315,DataRegularSeason20242025!$B$3:$B$1315, "&lt;=" &amp; EL$1, DataRegularSeason20242025!$E$3:$E$1315, $A24)</f>
        <v>43</v>
      </c>
      <c r="EM24">
        <f>SUMIFS(DataRegularSeason20242025!$AA$3:$AA$1315,DataRegularSeason20242025!$B$3:$B$1315, "&lt;=" &amp; EM$1, DataRegularSeason20242025!$D$3:$D$1315, $A24)+SUMIFS(DataRegularSeason20242025!$AB$3:$AB$1315,DataRegularSeason20242025!$B$3:$B$1315, "&lt;=" &amp; EM$1, DataRegularSeason20242025!$E$3:$E$1315, $A24)</f>
        <v>43</v>
      </c>
      <c r="EN24">
        <f>SUMIFS(DataRegularSeason20242025!$AA$3:$AA$1315,DataRegularSeason20242025!$B$3:$B$1315, "&lt;=" &amp; EN$1, DataRegularSeason20242025!$D$3:$D$1315, $A24)+SUMIFS(DataRegularSeason20242025!$AB$3:$AB$1315,DataRegularSeason20242025!$B$3:$B$1315, "&lt;=" &amp; EN$1, DataRegularSeason20242025!$E$3:$E$1315, $A24)</f>
        <v>43</v>
      </c>
      <c r="EO24">
        <f>SUMIFS(DataRegularSeason20242025!$AA$3:$AA$1315,DataRegularSeason20242025!$B$3:$B$1315, "&lt;=" &amp; EO$1, DataRegularSeason20242025!$D$3:$D$1315, $A24)+SUMIFS(DataRegularSeason20242025!$AB$3:$AB$1315,DataRegularSeason20242025!$B$3:$B$1315, "&lt;=" &amp; EO$1, DataRegularSeason20242025!$E$3:$E$1315, $A24)</f>
        <v>43</v>
      </c>
      <c r="EP24">
        <f>SUMIFS(DataRegularSeason20242025!$AA$3:$AA$1315,DataRegularSeason20242025!$B$3:$B$1315, "&lt;=" &amp; EP$1, DataRegularSeason20242025!$D$3:$D$1315, $A24)+SUMIFS(DataRegularSeason20242025!$AB$3:$AB$1315,DataRegularSeason20242025!$B$3:$B$1315, "&lt;=" &amp; EP$1, DataRegularSeason20242025!$E$3:$E$1315, $A24)</f>
        <v>43</v>
      </c>
      <c r="EQ24">
        <f>SUMIFS(DataRegularSeason20242025!$AA$3:$AA$1315,DataRegularSeason20242025!$B$3:$B$1315, "&lt;=" &amp; EQ$1, DataRegularSeason20242025!$D$3:$D$1315, $A24)+SUMIFS(DataRegularSeason20242025!$AB$3:$AB$1315,DataRegularSeason20242025!$B$3:$B$1315, "&lt;=" &amp; EQ$1, DataRegularSeason20242025!$E$3:$E$1315, $A24)</f>
        <v>43</v>
      </c>
      <c r="ER24">
        <f>SUMIFS(DataRegularSeason20242025!$AA$3:$AA$1315,DataRegularSeason20242025!$B$3:$B$1315, "&lt;=" &amp; ER$1, DataRegularSeason20242025!$D$3:$D$1315, $A24)+SUMIFS(DataRegularSeason20242025!$AB$3:$AB$1315,DataRegularSeason20242025!$B$3:$B$1315, "&lt;=" &amp; ER$1, DataRegularSeason20242025!$E$3:$E$1315, $A24)</f>
        <v>43</v>
      </c>
      <c r="ES24">
        <f>SUMIFS(DataRegularSeason20242025!$AA$3:$AA$1315,DataRegularSeason20242025!$B$3:$B$1315, "&lt;=" &amp; ES$1, DataRegularSeason20242025!$D$3:$D$1315, $A24)+SUMIFS(DataRegularSeason20242025!$AB$3:$AB$1315,DataRegularSeason20242025!$B$3:$B$1315, "&lt;=" &amp; ES$1, DataRegularSeason20242025!$E$3:$E$1315, $A24)</f>
        <v>43</v>
      </c>
      <c r="ET24">
        <f>SUMIFS(DataRegularSeason20242025!$AA$3:$AA$1315,DataRegularSeason20242025!$B$3:$B$1315, "&lt;=" &amp; ET$1, DataRegularSeason20242025!$D$3:$D$1315, $A24)+SUMIFS(DataRegularSeason20242025!$AB$3:$AB$1315,DataRegularSeason20242025!$B$3:$B$1315, "&lt;=" &amp; ET$1, DataRegularSeason20242025!$E$3:$E$1315, $A24)</f>
        <v>43</v>
      </c>
      <c r="EU24">
        <f>SUMIFS(DataRegularSeason20242025!$AA$3:$AA$1315,DataRegularSeason20242025!$B$3:$B$1315, "&lt;=" &amp; EU$1, DataRegularSeason20242025!$D$3:$D$1315, $A24)+SUMIFS(DataRegularSeason20242025!$AB$3:$AB$1315,DataRegularSeason20242025!$B$3:$B$1315, "&lt;=" &amp; EU$1, DataRegularSeason20242025!$E$3:$E$1315, $A24)</f>
        <v>43</v>
      </c>
      <c r="EV24">
        <f>SUMIFS(DataRegularSeason20242025!$AA$3:$AA$1315,DataRegularSeason20242025!$B$3:$B$1315, "&lt;=" &amp; EV$1, DataRegularSeason20242025!$D$3:$D$1315, $A24)+SUMIFS(DataRegularSeason20242025!$AB$3:$AB$1315,DataRegularSeason20242025!$B$3:$B$1315, "&lt;=" &amp; EV$1, DataRegularSeason20242025!$E$3:$E$1315, $A24)</f>
        <v>43</v>
      </c>
      <c r="EW24">
        <f>SUMIFS(DataRegularSeason20242025!$AA$3:$AA$1315,DataRegularSeason20242025!$B$3:$B$1315, "&lt;=" &amp; EW$1, DataRegularSeason20242025!$D$3:$D$1315, $A24)+SUMIFS(DataRegularSeason20242025!$AB$3:$AB$1315,DataRegularSeason20242025!$B$3:$B$1315, "&lt;=" &amp; EW$1, DataRegularSeason20242025!$E$3:$E$1315, $A24)</f>
        <v>43</v>
      </c>
      <c r="EX24">
        <f>SUMIFS(DataRegularSeason20242025!$AA$3:$AA$1315,DataRegularSeason20242025!$B$3:$B$1315, "&lt;=" &amp; EX$1, DataRegularSeason20242025!$D$3:$D$1315, $A24)+SUMIFS(DataRegularSeason20242025!$AB$3:$AB$1315,DataRegularSeason20242025!$B$3:$B$1315, "&lt;=" &amp; EX$1, DataRegularSeason20242025!$E$3:$E$1315, $A24)</f>
        <v>43</v>
      </c>
      <c r="EY24">
        <f>SUMIFS(DataRegularSeason20242025!$AA$3:$AA$1315,DataRegularSeason20242025!$B$3:$B$1315, "&lt;=" &amp; EY$1, DataRegularSeason20242025!$D$3:$D$1315, $A24)+SUMIFS(DataRegularSeason20242025!$AB$3:$AB$1315,DataRegularSeason20242025!$B$3:$B$1315, "&lt;=" &amp; EY$1, DataRegularSeason20242025!$E$3:$E$1315, $A24)</f>
        <v>43</v>
      </c>
      <c r="EZ24">
        <f>SUMIFS(DataRegularSeason20242025!$AA$3:$AA$1315,DataRegularSeason20242025!$B$3:$B$1315, "&lt;=" &amp; EZ$1, DataRegularSeason20242025!$D$3:$D$1315, $A24)+SUMIFS(DataRegularSeason20242025!$AB$3:$AB$1315,DataRegularSeason20242025!$B$3:$B$1315, "&lt;=" &amp; EZ$1, DataRegularSeason20242025!$E$3:$E$1315, $A24)</f>
        <v>43</v>
      </c>
      <c r="FA24">
        <f>SUMIFS(DataRegularSeason20242025!$AA$3:$AA$1315,DataRegularSeason20242025!$B$3:$B$1315, "&lt;=" &amp; FA$1, DataRegularSeason20242025!$D$3:$D$1315, $A24)+SUMIFS(DataRegularSeason20242025!$AB$3:$AB$1315,DataRegularSeason20242025!$B$3:$B$1315, "&lt;=" &amp; FA$1, DataRegularSeason20242025!$E$3:$E$1315, $A24)</f>
        <v>43</v>
      </c>
      <c r="FB24">
        <f>SUMIFS(DataRegularSeason20242025!$AA$3:$AA$1315,DataRegularSeason20242025!$B$3:$B$1315, "&lt;=" &amp; FB$1, DataRegularSeason20242025!$D$3:$D$1315, $A24)+SUMIFS(DataRegularSeason20242025!$AB$3:$AB$1315,DataRegularSeason20242025!$B$3:$B$1315, "&lt;=" &amp; FB$1, DataRegularSeason20242025!$E$3:$E$1315, $A24)</f>
        <v>43</v>
      </c>
      <c r="FC24">
        <f>SUMIFS(DataRegularSeason20242025!$AA$3:$AA$1315,DataRegularSeason20242025!$B$3:$B$1315, "&lt;=" &amp; FC$1, DataRegularSeason20242025!$D$3:$D$1315, $A24)+SUMIFS(DataRegularSeason20242025!$AB$3:$AB$1315,DataRegularSeason20242025!$B$3:$B$1315, "&lt;=" &amp; FC$1, DataRegularSeason20242025!$E$3:$E$1315, $A24)</f>
        <v>43</v>
      </c>
      <c r="FD24">
        <f>SUMIFS(DataRegularSeason20242025!$AA$3:$AA$1315,DataRegularSeason20242025!$B$3:$B$1315, "&lt;=" &amp; FD$1, DataRegularSeason20242025!$D$3:$D$1315, $A24)+SUMIFS(DataRegularSeason20242025!$AB$3:$AB$1315,DataRegularSeason20242025!$B$3:$B$1315, "&lt;=" &amp; FD$1, DataRegularSeason20242025!$E$3:$E$1315, $A24)</f>
        <v>43</v>
      </c>
      <c r="FE24">
        <f>SUMIFS(DataRegularSeason20242025!$AA$3:$AA$1315,DataRegularSeason20242025!$B$3:$B$1315, "&lt;=" &amp; FE$1, DataRegularSeason20242025!$D$3:$D$1315, $A24)+SUMIFS(DataRegularSeason20242025!$AB$3:$AB$1315,DataRegularSeason20242025!$B$3:$B$1315, "&lt;=" &amp; FE$1, DataRegularSeason20242025!$E$3:$E$1315, $A24)</f>
        <v>43</v>
      </c>
      <c r="FF24">
        <f>SUMIFS(DataRegularSeason20242025!$AA$3:$AA$1315,DataRegularSeason20242025!$B$3:$B$1315, "&lt;=" &amp; FF$1, DataRegularSeason20242025!$D$3:$D$1315, $A24)+SUMIFS(DataRegularSeason20242025!$AB$3:$AB$1315,DataRegularSeason20242025!$B$3:$B$1315, "&lt;=" &amp; FF$1, DataRegularSeason20242025!$E$3:$E$1315, $A24)</f>
        <v>43</v>
      </c>
      <c r="FG24">
        <f>SUMIFS(DataRegularSeason20242025!$AA$3:$AA$1315,DataRegularSeason20242025!$B$3:$B$1315, "&lt;=" &amp; FG$1, DataRegularSeason20242025!$D$3:$D$1315, $A24)+SUMIFS(DataRegularSeason20242025!$AB$3:$AB$1315,DataRegularSeason20242025!$B$3:$B$1315, "&lt;=" &amp; FG$1, DataRegularSeason20242025!$E$3:$E$1315, $A24)</f>
        <v>43</v>
      </c>
      <c r="FH24">
        <f>SUMIFS(DataRegularSeason20242025!$AA$3:$AA$1315,DataRegularSeason20242025!$B$3:$B$1315, "&lt;=" &amp; FH$1, DataRegularSeason20242025!$D$3:$D$1315, $A24)+SUMIFS(DataRegularSeason20242025!$AB$3:$AB$1315,DataRegularSeason20242025!$B$3:$B$1315, "&lt;=" &amp; FH$1, DataRegularSeason20242025!$E$3:$E$1315, $A24)</f>
        <v>43</v>
      </c>
      <c r="FI24">
        <f>SUMIFS(DataRegularSeason20242025!$AA$3:$AA$1315,DataRegularSeason20242025!$B$3:$B$1315, "&lt;=" &amp; FI$1, DataRegularSeason20242025!$D$3:$D$1315, $A24)+SUMIFS(DataRegularSeason20242025!$AB$3:$AB$1315,DataRegularSeason20242025!$B$3:$B$1315, "&lt;=" &amp; FI$1, DataRegularSeason20242025!$E$3:$E$1315, $A24)</f>
        <v>43</v>
      </c>
      <c r="FJ24">
        <f>SUMIFS(DataRegularSeason20242025!$AA$3:$AA$1315,DataRegularSeason20242025!$B$3:$B$1315, "&lt;=" &amp; FJ$1, DataRegularSeason20242025!$D$3:$D$1315, $A24)+SUMIFS(DataRegularSeason20242025!$AB$3:$AB$1315,DataRegularSeason20242025!$B$3:$B$1315, "&lt;=" &amp; FJ$1, DataRegularSeason20242025!$E$3:$E$1315, $A24)</f>
        <v>43</v>
      </c>
      <c r="FK24">
        <f>SUMIFS(DataRegularSeason20242025!$AA$3:$AA$1315,DataRegularSeason20242025!$B$3:$B$1315, "&lt;=" &amp; FK$1, DataRegularSeason20242025!$D$3:$D$1315, $A24)+SUMIFS(DataRegularSeason20242025!$AB$3:$AB$1315,DataRegularSeason20242025!$B$3:$B$1315, "&lt;=" &amp; FK$1, DataRegularSeason20242025!$E$3:$E$1315, $A24)</f>
        <v>43</v>
      </c>
      <c r="FL24">
        <f>SUMIFS(DataRegularSeason20242025!$AA$3:$AA$1315,DataRegularSeason20242025!$B$3:$B$1315, "&lt;=" &amp; FL$1, DataRegularSeason20242025!$D$3:$D$1315, $A24)+SUMIFS(DataRegularSeason20242025!$AB$3:$AB$1315,DataRegularSeason20242025!$B$3:$B$1315, "&lt;=" &amp; FL$1, DataRegularSeason20242025!$E$3:$E$1315, $A24)</f>
        <v>43</v>
      </c>
      <c r="FM24">
        <f>SUMIFS(DataRegularSeason20242025!$AA$3:$AA$1315,DataRegularSeason20242025!$B$3:$B$1315, "&lt;=" &amp; FM$1, DataRegularSeason20242025!$D$3:$D$1315, $A24)+SUMIFS(DataRegularSeason20242025!$AB$3:$AB$1315,DataRegularSeason20242025!$B$3:$B$1315, "&lt;=" &amp; FM$1, DataRegularSeason20242025!$E$3:$E$1315, $A24)</f>
        <v>43</v>
      </c>
      <c r="FN24">
        <f>SUMIFS(DataRegularSeason20242025!$AA$3:$AA$1315,DataRegularSeason20242025!$B$3:$B$1315, "&lt;=" &amp; FN$1, DataRegularSeason20242025!$D$3:$D$1315, $A24)+SUMIFS(DataRegularSeason20242025!$AB$3:$AB$1315,DataRegularSeason20242025!$B$3:$B$1315, "&lt;=" &amp; FN$1, DataRegularSeason20242025!$E$3:$E$1315, $A24)</f>
        <v>43</v>
      </c>
      <c r="FO24">
        <f>SUMIFS(DataRegularSeason20242025!$AA$3:$AA$1315,DataRegularSeason20242025!$B$3:$B$1315, "&lt;=" &amp; FO$1, DataRegularSeason20242025!$D$3:$D$1315, $A24)+SUMIFS(DataRegularSeason20242025!$AB$3:$AB$1315,DataRegularSeason20242025!$B$3:$B$1315, "&lt;=" &amp; FO$1, DataRegularSeason20242025!$E$3:$E$1315, $A24)</f>
        <v>43</v>
      </c>
      <c r="FP24">
        <f>SUMIFS(DataRegularSeason20242025!$AA$3:$AA$1315,DataRegularSeason20242025!$B$3:$B$1315, "&lt;=" &amp; FP$1, DataRegularSeason20242025!$D$3:$D$1315, $A24)+SUMIFS(DataRegularSeason20242025!$AB$3:$AB$1315,DataRegularSeason20242025!$B$3:$B$1315, "&lt;=" &amp; FP$1, DataRegularSeason20242025!$E$3:$E$1315, $A24)</f>
        <v>43</v>
      </c>
      <c r="FQ24">
        <f>SUMIFS(DataRegularSeason20242025!$AA$3:$AA$1315,DataRegularSeason20242025!$B$3:$B$1315, "&lt;=" &amp; FQ$1, DataRegularSeason20242025!$D$3:$D$1315, $A24)+SUMIFS(DataRegularSeason20242025!$AB$3:$AB$1315,DataRegularSeason20242025!$B$3:$B$1315, "&lt;=" &amp; FQ$1, DataRegularSeason20242025!$E$3:$E$1315, $A24)</f>
        <v>43</v>
      </c>
      <c r="FR24">
        <f>SUMIFS(DataRegularSeason20242025!$AA$3:$AA$1315,DataRegularSeason20242025!$B$3:$B$1315, "&lt;=" &amp; FR$1, DataRegularSeason20242025!$D$3:$D$1315, $A24)+SUMIFS(DataRegularSeason20242025!$AB$3:$AB$1315,DataRegularSeason20242025!$B$3:$B$1315, "&lt;=" &amp; FR$1, DataRegularSeason20242025!$E$3:$E$1315, $A24)</f>
        <v>43</v>
      </c>
      <c r="FS24">
        <f>SUMIFS(DataRegularSeason20242025!$AA$3:$AA$1315,DataRegularSeason20242025!$B$3:$B$1315, "&lt;=" &amp; FS$1, DataRegularSeason20242025!$D$3:$D$1315, $A24)+SUMIFS(DataRegularSeason20242025!$AB$3:$AB$1315,DataRegularSeason20242025!$B$3:$B$1315, "&lt;=" &amp; FS$1, DataRegularSeason20242025!$E$3:$E$1315, $A24)</f>
        <v>43</v>
      </c>
      <c r="FT24">
        <f>SUMIFS(DataRegularSeason20242025!$AA$3:$AA$1315,DataRegularSeason20242025!$B$3:$B$1315, "&lt;=" &amp; FT$1, DataRegularSeason20242025!$D$3:$D$1315, $A24)+SUMIFS(DataRegularSeason20242025!$AB$3:$AB$1315,DataRegularSeason20242025!$B$3:$B$1315, "&lt;=" &amp; FT$1, DataRegularSeason20242025!$E$3:$E$1315, $A24)</f>
        <v>43</v>
      </c>
      <c r="FU24">
        <f>SUMIFS(DataRegularSeason20242025!$AA$3:$AA$1315,DataRegularSeason20242025!$B$3:$B$1315, "&lt;=" &amp; FU$1, DataRegularSeason20242025!$D$3:$D$1315, $A24)+SUMIFS(DataRegularSeason20242025!$AB$3:$AB$1315,DataRegularSeason20242025!$B$3:$B$1315, "&lt;=" &amp; FU$1, DataRegularSeason20242025!$E$3:$E$1315, $A24)</f>
        <v>43</v>
      </c>
      <c r="FV24">
        <f>SUMIFS(DataRegularSeason20242025!$AA$3:$AA$1315,DataRegularSeason20242025!$B$3:$B$1315, "&lt;=" &amp; FV$1, DataRegularSeason20242025!$D$3:$D$1315, $A24)+SUMIFS(DataRegularSeason20242025!$AB$3:$AB$1315,DataRegularSeason20242025!$B$3:$B$1315, "&lt;=" &amp; FV$1, DataRegularSeason20242025!$E$3:$E$1315, $A24)</f>
        <v>43</v>
      </c>
      <c r="FW24">
        <f>SUMIFS(DataRegularSeason20242025!$AA$3:$AA$1315,DataRegularSeason20242025!$B$3:$B$1315, "&lt;=" &amp; FW$1, DataRegularSeason20242025!$D$3:$D$1315, $A24)+SUMIFS(DataRegularSeason20242025!$AB$3:$AB$1315,DataRegularSeason20242025!$B$3:$B$1315, "&lt;=" &amp; FW$1, DataRegularSeason20242025!$E$3:$E$1315, $A24)</f>
        <v>43</v>
      </c>
      <c r="FX24">
        <f>SUMIFS(DataRegularSeason20242025!$AA$3:$AA$1315,DataRegularSeason20242025!$B$3:$B$1315, "&lt;=" &amp; FX$1, DataRegularSeason20242025!$D$3:$D$1315, $A24)+SUMIFS(DataRegularSeason20242025!$AB$3:$AB$1315,DataRegularSeason20242025!$B$3:$B$1315, "&lt;=" &amp; FX$1, DataRegularSeason20242025!$E$3:$E$1315, $A24)</f>
        <v>43</v>
      </c>
      <c r="FY24">
        <f>SUMIFS(DataRegularSeason20242025!$AA$3:$AA$1315,DataRegularSeason20242025!$B$3:$B$1315, "&lt;=" &amp; FY$1, DataRegularSeason20242025!$D$3:$D$1315, $A24)+SUMIFS(DataRegularSeason20242025!$AB$3:$AB$1315,DataRegularSeason20242025!$B$3:$B$1315, "&lt;=" &amp; FY$1, DataRegularSeason20242025!$E$3:$E$1315, $A24)</f>
        <v>43</v>
      </c>
      <c r="FZ24">
        <f>SUMIFS(DataRegularSeason20242025!$AA$3:$AA$1315,DataRegularSeason20242025!$B$3:$B$1315, "&lt;=" &amp; FZ$1, DataRegularSeason20242025!$D$3:$D$1315, $A24)+SUMIFS(DataRegularSeason20242025!$AB$3:$AB$1315,DataRegularSeason20242025!$B$3:$B$1315, "&lt;=" &amp; FZ$1, DataRegularSeason20242025!$E$3:$E$1315, $A24)</f>
        <v>43</v>
      </c>
      <c r="GA24">
        <f>SUMIFS(DataRegularSeason20242025!$AA$3:$AA$1315,DataRegularSeason20242025!$B$3:$B$1315, "&lt;=" &amp; GA$1, DataRegularSeason20242025!$D$3:$D$1315, $A24)+SUMIFS(DataRegularSeason20242025!$AB$3:$AB$1315,DataRegularSeason20242025!$B$3:$B$1315, "&lt;=" &amp; GA$1, DataRegularSeason20242025!$E$3:$E$1315, $A24)</f>
        <v>43</v>
      </c>
      <c r="GB24">
        <f>SUMIFS(DataRegularSeason20242025!$AA$3:$AA$1315,DataRegularSeason20242025!$B$3:$B$1315, "&lt;=" &amp; GB$1, DataRegularSeason20242025!$D$3:$D$1315, $A24)+SUMIFS(DataRegularSeason20242025!$AB$3:$AB$1315,DataRegularSeason20242025!$B$3:$B$1315, "&lt;=" &amp; GB$1, DataRegularSeason20242025!$E$3:$E$1315, $A24)</f>
        <v>43</v>
      </c>
      <c r="GC24">
        <f>SUMIFS(DataRegularSeason20242025!$AA$3:$AA$1315,DataRegularSeason20242025!$B$3:$B$1315, "&lt;=" &amp; GC$1, DataRegularSeason20242025!$D$3:$D$1315, $A24)+SUMIFS(DataRegularSeason20242025!$AB$3:$AB$1315,DataRegularSeason20242025!$B$3:$B$1315, "&lt;=" &amp; GC$1, DataRegularSeason20242025!$E$3:$E$1315, $A24)</f>
        <v>43</v>
      </c>
      <c r="GD24">
        <f>SUMIFS(DataRegularSeason20242025!$AA$3:$AA$1315,DataRegularSeason20242025!$B$3:$B$1315, "&lt;=" &amp; GD$1, DataRegularSeason20242025!$D$3:$D$1315, $A24)+SUMIFS(DataRegularSeason20242025!$AB$3:$AB$1315,DataRegularSeason20242025!$B$3:$B$1315, "&lt;=" &amp; GD$1, DataRegularSeason20242025!$E$3:$E$1315, $A24)</f>
        <v>43</v>
      </c>
      <c r="GE24">
        <f>SUMIFS(DataRegularSeason20242025!$AA$3:$AA$1315,DataRegularSeason20242025!$B$3:$B$1315, "&lt;=" &amp; GE$1, DataRegularSeason20242025!$D$3:$D$1315, $A24)+SUMIFS(DataRegularSeason20242025!$AB$3:$AB$1315,DataRegularSeason20242025!$B$3:$B$1315, "&lt;=" &amp; GE$1, DataRegularSeason20242025!$E$3:$E$1315, $A24)</f>
        <v>43</v>
      </c>
      <c r="GF24">
        <f>SUMIFS(DataRegularSeason20242025!$AA$3:$AA$1315,DataRegularSeason20242025!$B$3:$B$1315, "&lt;=" &amp; GF$1, DataRegularSeason20242025!$D$3:$D$1315, $A24)+SUMIFS(DataRegularSeason20242025!$AB$3:$AB$1315,DataRegularSeason20242025!$B$3:$B$1315, "&lt;=" &amp; GF$1, DataRegularSeason20242025!$E$3:$E$1315, $A24)</f>
        <v>43</v>
      </c>
      <c r="GG24">
        <f>SUMIFS(DataRegularSeason20242025!$AA$3:$AA$1315,DataRegularSeason20242025!$B$3:$B$1315, "&lt;=" &amp; GG$1, DataRegularSeason20242025!$D$3:$D$1315, $A24)+SUMIFS(DataRegularSeason20242025!$AB$3:$AB$1315,DataRegularSeason20242025!$B$3:$B$1315, "&lt;=" &amp; GG$1, DataRegularSeason20242025!$E$3:$E$1315, $A24)</f>
        <v>43</v>
      </c>
      <c r="GH24">
        <f>SUMIFS(DataRegularSeason20242025!$AA$3:$AA$1315,DataRegularSeason20242025!$B$3:$B$1315, "&lt;=" &amp; GH$1, DataRegularSeason20242025!$D$3:$D$1315, $A24)+SUMIFS(DataRegularSeason20242025!$AB$3:$AB$1315,DataRegularSeason20242025!$B$3:$B$1315, "&lt;=" &amp; GH$1, DataRegularSeason20242025!$E$3:$E$1315, $A24)</f>
        <v>43</v>
      </c>
      <c r="GI24">
        <f>SUMIFS(DataRegularSeason20242025!$AA$3:$AA$1315,DataRegularSeason20242025!$B$3:$B$1315, "&lt;=" &amp; GI$1, DataRegularSeason20242025!$D$3:$D$1315, $A24)+SUMIFS(DataRegularSeason20242025!$AB$3:$AB$1315,DataRegularSeason20242025!$B$3:$B$1315, "&lt;=" &amp; GI$1, DataRegularSeason20242025!$E$3:$E$1315, $A24)</f>
        <v>43</v>
      </c>
      <c r="GJ24">
        <f>SUMIFS(DataRegularSeason20242025!$AA$3:$AA$1315,DataRegularSeason20242025!$B$3:$B$1315, "&lt;=" &amp; GJ$1, DataRegularSeason20242025!$D$3:$D$1315, $A24)+SUMIFS(DataRegularSeason20242025!$AB$3:$AB$1315,DataRegularSeason20242025!$B$3:$B$1315, "&lt;=" &amp; GJ$1, DataRegularSeason20242025!$E$3:$E$1315, $A24)</f>
        <v>43</v>
      </c>
      <c r="GK24">
        <f>SUMIFS(DataRegularSeason20242025!$AA$3:$AA$1315,DataRegularSeason20242025!$B$3:$B$1315, "&lt;=" &amp; GK$1, DataRegularSeason20242025!$D$3:$D$1315, $A24)+SUMIFS(DataRegularSeason20242025!$AB$3:$AB$1315,DataRegularSeason20242025!$B$3:$B$1315, "&lt;=" &amp; GK$1, DataRegularSeason20242025!$E$3:$E$1315, $A24)</f>
        <v>43</v>
      </c>
      <c r="GL24">
        <f>SUMIFS(DataRegularSeason20242025!$AA$3:$AA$1315,DataRegularSeason20242025!$B$3:$B$1315, "&lt;=" &amp; GL$1, DataRegularSeason20242025!$D$3:$D$1315, $A24)+SUMIFS(DataRegularSeason20242025!$AB$3:$AB$1315,DataRegularSeason20242025!$B$3:$B$1315, "&lt;=" &amp; GL$1, DataRegularSeason20242025!$E$3:$E$1315, $A24)</f>
        <v>43</v>
      </c>
      <c r="GM24">
        <f>SUMIFS(DataRegularSeason20242025!$AA$3:$AA$1315,DataRegularSeason20242025!$B$3:$B$1315, "&lt;=" &amp; GM$1, DataRegularSeason20242025!$D$3:$D$1315, $A24)+SUMIFS(DataRegularSeason20242025!$AB$3:$AB$1315,DataRegularSeason20242025!$B$3:$B$1315, "&lt;=" &amp; GM$1, DataRegularSeason20242025!$E$3:$E$1315, $A24)</f>
        <v>43</v>
      </c>
      <c r="GN24">
        <f>SUMIFS(DataRegularSeason20242025!$AA$3:$AA$1315,DataRegularSeason20242025!$B$3:$B$1315, "&lt;=" &amp; GN$1, DataRegularSeason20242025!$D$3:$D$1315, $A24)+SUMIFS(DataRegularSeason20242025!$AB$3:$AB$1315,DataRegularSeason20242025!$B$3:$B$1315, "&lt;=" &amp; GN$1, DataRegularSeason20242025!$E$3:$E$1315, $A24)</f>
        <v>43</v>
      </c>
      <c r="GO24">
        <f>SUMIFS(DataRegularSeason20242025!$AA$3:$AA$1315,DataRegularSeason20242025!$B$3:$B$1315, "&lt;=" &amp; GO$1, DataRegularSeason20242025!$D$3:$D$1315, $A24)+SUMIFS(DataRegularSeason20242025!$AB$3:$AB$1315,DataRegularSeason20242025!$B$3:$B$1315, "&lt;=" &amp; GO$1, DataRegularSeason20242025!$E$3:$E$1315, $A24)</f>
        <v>43</v>
      </c>
      <c r="GP24">
        <f>SUMIFS(DataRegularSeason20242025!$AA$3:$AA$1315,DataRegularSeason20242025!$B$3:$B$1315, "&lt;=" &amp; GP$1, DataRegularSeason20242025!$D$3:$D$1315, $A24)+SUMIFS(DataRegularSeason20242025!$AB$3:$AB$1315,DataRegularSeason20242025!$B$3:$B$1315, "&lt;=" &amp; GP$1, DataRegularSeason20242025!$E$3:$E$1315, $A24)</f>
        <v>43</v>
      </c>
      <c r="GQ24">
        <f>SUMIFS(DataRegularSeason20242025!$AA$3:$AA$1315,DataRegularSeason20242025!$B$3:$B$1315, "&lt;=" &amp; GQ$1, DataRegularSeason20242025!$D$3:$D$1315, $A24)+SUMIFS(DataRegularSeason20242025!$AB$3:$AB$1315,DataRegularSeason20242025!$B$3:$B$1315, "&lt;=" &amp; GQ$1, DataRegularSeason20242025!$E$3:$E$1315, $A24)</f>
        <v>43</v>
      </c>
      <c r="GR24">
        <f>SUMIFS(DataRegularSeason20242025!$AA$3:$AA$1315,DataRegularSeason20242025!$B$3:$B$1315, "&lt;=" &amp; GR$1, DataRegularSeason20242025!$D$3:$D$1315, $A24)+SUMIFS(DataRegularSeason20242025!$AB$3:$AB$1315,DataRegularSeason20242025!$B$3:$B$1315, "&lt;=" &amp; GR$1, DataRegularSeason20242025!$E$3:$E$1315, $A24)</f>
        <v>43</v>
      </c>
      <c r="GS24">
        <f>SUMIFS(DataRegularSeason20242025!$AA$3:$AA$1315,DataRegularSeason20242025!$B$3:$B$1315, "&lt;=" &amp; GS$1, DataRegularSeason20242025!$D$3:$D$1315, $A24)+SUMIFS(DataRegularSeason20242025!$AB$3:$AB$1315,DataRegularSeason20242025!$B$3:$B$1315, "&lt;=" &amp; GS$1, DataRegularSeason20242025!$E$3:$E$1315, $A24)</f>
        <v>43</v>
      </c>
      <c r="GT24">
        <f>SUMIFS(DataRegularSeason20242025!$AA$3:$AA$1315,DataRegularSeason20242025!$B$3:$B$1315, "&lt;=" &amp; GT$1, DataRegularSeason20242025!$D$3:$D$1315, $A24)+SUMIFS(DataRegularSeason20242025!$AB$3:$AB$1315,DataRegularSeason20242025!$B$3:$B$1315, "&lt;=" &amp; GT$1, DataRegularSeason20242025!$E$3:$E$1315, $A24)</f>
        <v>43</v>
      </c>
      <c r="GU24">
        <f>SUMIFS(DataRegularSeason20242025!$AA$3:$AA$1315,DataRegularSeason20242025!$B$3:$B$1315, "&lt;=" &amp; GU$1, DataRegularSeason20242025!$D$3:$D$1315, $A24)+SUMIFS(DataRegularSeason20242025!$AB$3:$AB$1315,DataRegularSeason20242025!$B$3:$B$1315, "&lt;=" &amp; GU$1, DataRegularSeason20242025!$E$3:$E$1315, $A24)</f>
        <v>43</v>
      </c>
    </row>
    <row r="25" spans="1:203" x14ac:dyDescent="0.25">
      <c r="A25" t="s">
        <v>17</v>
      </c>
      <c r="B25" t="s">
        <v>97</v>
      </c>
      <c r="C2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37</v>
      </c>
      <c r="DZ25">
        <f>SUMIFS(DataRegularSeason20242025!$AA$3:$AA$1315,DataRegularSeason20242025!$B$3:$B$1315, "&lt;=" &amp; DZ$1, DataRegularSeason20242025!$D$3:$D$1315, $A25)+SUMIFS(DataRegularSeason20242025!$AB$3:$AB$1315,DataRegularSeason20242025!$B$3:$B$1315, "&lt;=" &amp; DZ$1, DataRegularSeason20242025!$E$3:$E$1315, $A25)</f>
        <v>37</v>
      </c>
      <c r="EA25">
        <f>SUMIFS(DataRegularSeason20242025!$AA$3:$AA$1315,DataRegularSeason20242025!$B$3:$B$1315, "&lt;=" &amp; EA$1, DataRegularSeason20242025!$D$3:$D$1315, $A25)+SUMIFS(DataRegularSeason20242025!$AB$3:$AB$1315,DataRegularSeason20242025!$B$3:$B$1315, "&lt;=" &amp; EA$1, DataRegularSeason20242025!$E$3:$E$1315, $A25)</f>
        <v>37</v>
      </c>
      <c r="EB25">
        <f>SUMIFS(DataRegularSeason20242025!$AA$3:$AA$1315,DataRegularSeason20242025!$B$3:$B$1315, "&lt;=" &amp; EB$1, DataRegularSeason20242025!$D$3:$D$1315, $A25)+SUMIFS(DataRegularSeason20242025!$AB$3:$AB$1315,DataRegularSeason20242025!$B$3:$B$1315, "&lt;=" &amp; EB$1, DataRegularSeason20242025!$E$3:$E$1315, $A25)</f>
        <v>37</v>
      </c>
      <c r="EC25">
        <f>SUMIFS(DataRegularSeason20242025!$AA$3:$AA$1315,DataRegularSeason20242025!$B$3:$B$1315, "&lt;=" &amp; EC$1, DataRegularSeason20242025!$D$3:$D$1315, $A25)+SUMIFS(DataRegularSeason20242025!$AB$3:$AB$1315,DataRegularSeason20242025!$B$3:$B$1315, "&lt;=" &amp; EC$1, DataRegularSeason20242025!$E$3:$E$1315, $A25)</f>
        <v>37</v>
      </c>
      <c r="ED25">
        <f>SUMIFS(DataRegularSeason20242025!$AA$3:$AA$1315,DataRegularSeason20242025!$B$3:$B$1315, "&lt;=" &amp; ED$1, DataRegularSeason20242025!$D$3:$D$1315, $A25)+SUMIFS(DataRegularSeason20242025!$AB$3:$AB$1315,DataRegularSeason20242025!$B$3:$B$1315, "&lt;=" &amp; ED$1, DataRegularSeason20242025!$E$3:$E$1315, $A25)</f>
        <v>37</v>
      </c>
      <c r="EE25">
        <f>SUMIFS(DataRegularSeason20242025!$AA$3:$AA$1315,DataRegularSeason20242025!$B$3:$B$1315, "&lt;=" &amp; EE$1, DataRegularSeason20242025!$D$3:$D$1315, $A25)+SUMIFS(DataRegularSeason20242025!$AB$3:$AB$1315,DataRegularSeason20242025!$B$3:$B$1315, "&lt;=" &amp; EE$1, DataRegularSeason20242025!$E$3:$E$1315, $A25)</f>
        <v>37</v>
      </c>
      <c r="EF25">
        <f>SUMIFS(DataRegularSeason20242025!$AA$3:$AA$1315,DataRegularSeason20242025!$B$3:$B$1315, "&lt;=" &amp; EF$1, DataRegularSeason20242025!$D$3:$D$1315, $A25)+SUMIFS(DataRegularSeason20242025!$AB$3:$AB$1315,DataRegularSeason20242025!$B$3:$B$1315, "&lt;=" &amp; EF$1, DataRegularSeason20242025!$E$3:$E$1315, $A25)</f>
        <v>37</v>
      </c>
      <c r="EG25">
        <f>SUMIFS(DataRegularSeason20242025!$AA$3:$AA$1315,DataRegularSeason20242025!$B$3:$B$1315, "&lt;=" &amp; EG$1, DataRegularSeason20242025!$D$3:$D$1315, $A25)+SUMIFS(DataRegularSeason20242025!$AB$3:$AB$1315,DataRegularSeason20242025!$B$3:$B$1315, "&lt;=" &amp; EG$1, DataRegularSeason20242025!$E$3:$E$1315, $A25)</f>
        <v>37</v>
      </c>
      <c r="EH25">
        <f>SUMIFS(DataRegularSeason20242025!$AA$3:$AA$1315,DataRegularSeason20242025!$B$3:$B$1315, "&lt;=" &amp; EH$1, DataRegularSeason20242025!$D$3:$D$1315, $A25)+SUMIFS(DataRegularSeason20242025!$AB$3:$AB$1315,DataRegularSeason20242025!$B$3:$B$1315, "&lt;=" &amp; EH$1, DataRegularSeason20242025!$E$3:$E$1315, $A25)</f>
        <v>37</v>
      </c>
      <c r="EI25">
        <f>SUMIFS(DataRegularSeason20242025!$AA$3:$AA$1315,DataRegularSeason20242025!$B$3:$B$1315, "&lt;=" &amp; EI$1, DataRegularSeason20242025!$D$3:$D$1315, $A25)+SUMIFS(DataRegularSeason20242025!$AB$3:$AB$1315,DataRegularSeason20242025!$B$3:$B$1315, "&lt;=" &amp; EI$1, DataRegularSeason20242025!$E$3:$E$1315, $A25)</f>
        <v>37</v>
      </c>
      <c r="EJ25">
        <f>SUMIFS(DataRegularSeason20242025!$AA$3:$AA$1315,DataRegularSeason20242025!$B$3:$B$1315, "&lt;=" &amp; EJ$1, DataRegularSeason20242025!$D$3:$D$1315, $A25)+SUMIFS(DataRegularSeason20242025!$AB$3:$AB$1315,DataRegularSeason20242025!$B$3:$B$1315, "&lt;=" &amp; EJ$1, DataRegularSeason20242025!$E$3:$E$1315, $A25)</f>
        <v>37</v>
      </c>
      <c r="EK25">
        <f>SUMIFS(DataRegularSeason20242025!$AA$3:$AA$1315,DataRegularSeason20242025!$B$3:$B$1315, "&lt;=" &amp; EK$1, DataRegularSeason20242025!$D$3:$D$1315, $A25)+SUMIFS(DataRegularSeason20242025!$AB$3:$AB$1315,DataRegularSeason20242025!$B$3:$B$1315, "&lt;=" &amp; EK$1, DataRegularSeason20242025!$E$3:$E$1315, $A25)</f>
        <v>37</v>
      </c>
      <c r="EL25">
        <f>SUMIFS(DataRegularSeason20242025!$AA$3:$AA$1315,DataRegularSeason20242025!$B$3:$B$1315, "&lt;=" &amp; EL$1, DataRegularSeason20242025!$D$3:$D$1315, $A25)+SUMIFS(DataRegularSeason20242025!$AB$3:$AB$1315,DataRegularSeason20242025!$B$3:$B$1315, "&lt;=" &amp; EL$1, DataRegularSeason20242025!$E$3:$E$1315, $A25)</f>
        <v>37</v>
      </c>
      <c r="EM25">
        <f>SUMIFS(DataRegularSeason20242025!$AA$3:$AA$1315,DataRegularSeason20242025!$B$3:$B$1315, "&lt;=" &amp; EM$1, DataRegularSeason20242025!$D$3:$D$1315, $A25)+SUMIFS(DataRegularSeason20242025!$AB$3:$AB$1315,DataRegularSeason20242025!$B$3:$B$1315, "&lt;=" &amp; EM$1, DataRegularSeason20242025!$E$3:$E$1315, $A25)</f>
        <v>37</v>
      </c>
      <c r="EN25">
        <f>SUMIFS(DataRegularSeason20242025!$AA$3:$AA$1315,DataRegularSeason20242025!$B$3:$B$1315, "&lt;=" &amp; EN$1, DataRegularSeason20242025!$D$3:$D$1315, $A25)+SUMIFS(DataRegularSeason20242025!$AB$3:$AB$1315,DataRegularSeason20242025!$B$3:$B$1315, "&lt;=" &amp; EN$1, DataRegularSeason20242025!$E$3:$E$1315, $A25)</f>
        <v>37</v>
      </c>
      <c r="EO25">
        <f>SUMIFS(DataRegularSeason20242025!$AA$3:$AA$1315,DataRegularSeason20242025!$B$3:$B$1315, "&lt;=" &amp; EO$1, DataRegularSeason20242025!$D$3:$D$1315, $A25)+SUMIFS(DataRegularSeason20242025!$AB$3:$AB$1315,DataRegularSeason20242025!$B$3:$B$1315, "&lt;=" &amp; EO$1, DataRegularSeason20242025!$E$3:$E$1315, $A25)</f>
        <v>37</v>
      </c>
      <c r="EP25">
        <f>SUMIFS(DataRegularSeason20242025!$AA$3:$AA$1315,DataRegularSeason20242025!$B$3:$B$1315, "&lt;=" &amp; EP$1, DataRegularSeason20242025!$D$3:$D$1315, $A25)+SUMIFS(DataRegularSeason20242025!$AB$3:$AB$1315,DataRegularSeason20242025!$B$3:$B$1315, "&lt;=" &amp; EP$1, DataRegularSeason20242025!$E$3:$E$1315, $A25)</f>
        <v>37</v>
      </c>
      <c r="EQ25">
        <f>SUMIFS(DataRegularSeason20242025!$AA$3:$AA$1315,DataRegularSeason20242025!$B$3:$B$1315, "&lt;=" &amp; EQ$1, DataRegularSeason20242025!$D$3:$D$1315, $A25)+SUMIFS(DataRegularSeason20242025!$AB$3:$AB$1315,DataRegularSeason20242025!$B$3:$B$1315, "&lt;=" &amp; EQ$1, DataRegularSeason20242025!$E$3:$E$1315, $A25)</f>
        <v>37</v>
      </c>
      <c r="ER25">
        <f>SUMIFS(DataRegularSeason20242025!$AA$3:$AA$1315,DataRegularSeason20242025!$B$3:$B$1315, "&lt;=" &amp; ER$1, DataRegularSeason20242025!$D$3:$D$1315, $A25)+SUMIFS(DataRegularSeason20242025!$AB$3:$AB$1315,DataRegularSeason20242025!$B$3:$B$1315, "&lt;=" &amp; ER$1, DataRegularSeason20242025!$E$3:$E$1315, $A25)</f>
        <v>37</v>
      </c>
      <c r="ES25">
        <f>SUMIFS(DataRegularSeason20242025!$AA$3:$AA$1315,DataRegularSeason20242025!$B$3:$B$1315, "&lt;=" &amp; ES$1, DataRegularSeason20242025!$D$3:$D$1315, $A25)+SUMIFS(DataRegularSeason20242025!$AB$3:$AB$1315,DataRegularSeason20242025!$B$3:$B$1315, "&lt;=" &amp; ES$1, DataRegularSeason20242025!$E$3:$E$1315, $A25)</f>
        <v>37</v>
      </c>
      <c r="ET25">
        <f>SUMIFS(DataRegularSeason20242025!$AA$3:$AA$1315,DataRegularSeason20242025!$B$3:$B$1315, "&lt;=" &amp; ET$1, DataRegularSeason20242025!$D$3:$D$1315, $A25)+SUMIFS(DataRegularSeason20242025!$AB$3:$AB$1315,DataRegularSeason20242025!$B$3:$B$1315, "&lt;=" &amp; ET$1, DataRegularSeason20242025!$E$3:$E$1315, $A25)</f>
        <v>37</v>
      </c>
      <c r="EU25">
        <f>SUMIFS(DataRegularSeason20242025!$AA$3:$AA$1315,DataRegularSeason20242025!$B$3:$B$1315, "&lt;=" &amp; EU$1, DataRegularSeason20242025!$D$3:$D$1315, $A25)+SUMIFS(DataRegularSeason20242025!$AB$3:$AB$1315,DataRegularSeason20242025!$B$3:$B$1315, "&lt;=" &amp; EU$1, DataRegularSeason20242025!$E$3:$E$1315, $A25)</f>
        <v>37</v>
      </c>
      <c r="EV25">
        <f>SUMIFS(DataRegularSeason20242025!$AA$3:$AA$1315,DataRegularSeason20242025!$B$3:$B$1315, "&lt;=" &amp; EV$1, DataRegularSeason20242025!$D$3:$D$1315, $A25)+SUMIFS(DataRegularSeason20242025!$AB$3:$AB$1315,DataRegularSeason20242025!$B$3:$B$1315, "&lt;=" &amp; EV$1, DataRegularSeason20242025!$E$3:$E$1315, $A25)</f>
        <v>37</v>
      </c>
      <c r="EW25">
        <f>SUMIFS(DataRegularSeason20242025!$AA$3:$AA$1315,DataRegularSeason20242025!$B$3:$B$1315, "&lt;=" &amp; EW$1, DataRegularSeason20242025!$D$3:$D$1315, $A25)+SUMIFS(DataRegularSeason20242025!$AB$3:$AB$1315,DataRegularSeason20242025!$B$3:$B$1315, "&lt;=" &amp; EW$1, DataRegularSeason20242025!$E$3:$E$1315, $A25)</f>
        <v>37</v>
      </c>
      <c r="EX25">
        <f>SUMIFS(DataRegularSeason20242025!$AA$3:$AA$1315,DataRegularSeason20242025!$B$3:$B$1315, "&lt;=" &amp; EX$1, DataRegularSeason20242025!$D$3:$D$1315, $A25)+SUMIFS(DataRegularSeason20242025!$AB$3:$AB$1315,DataRegularSeason20242025!$B$3:$B$1315, "&lt;=" &amp; EX$1, DataRegularSeason20242025!$E$3:$E$1315, $A25)</f>
        <v>37</v>
      </c>
      <c r="EY25">
        <f>SUMIFS(DataRegularSeason20242025!$AA$3:$AA$1315,DataRegularSeason20242025!$B$3:$B$1315, "&lt;=" &amp; EY$1, DataRegularSeason20242025!$D$3:$D$1315, $A25)+SUMIFS(DataRegularSeason20242025!$AB$3:$AB$1315,DataRegularSeason20242025!$B$3:$B$1315, "&lt;=" &amp; EY$1, DataRegularSeason20242025!$E$3:$E$1315, $A25)</f>
        <v>37</v>
      </c>
      <c r="EZ25">
        <f>SUMIFS(DataRegularSeason20242025!$AA$3:$AA$1315,DataRegularSeason20242025!$B$3:$B$1315, "&lt;=" &amp; EZ$1, DataRegularSeason20242025!$D$3:$D$1315, $A25)+SUMIFS(DataRegularSeason20242025!$AB$3:$AB$1315,DataRegularSeason20242025!$B$3:$B$1315, "&lt;=" &amp; EZ$1, DataRegularSeason20242025!$E$3:$E$1315, $A25)</f>
        <v>37</v>
      </c>
      <c r="FA25">
        <f>SUMIFS(DataRegularSeason20242025!$AA$3:$AA$1315,DataRegularSeason20242025!$B$3:$B$1315, "&lt;=" &amp; FA$1, DataRegularSeason20242025!$D$3:$D$1315, $A25)+SUMIFS(DataRegularSeason20242025!$AB$3:$AB$1315,DataRegularSeason20242025!$B$3:$B$1315, "&lt;=" &amp; FA$1, DataRegularSeason20242025!$E$3:$E$1315, $A25)</f>
        <v>37</v>
      </c>
      <c r="FB25">
        <f>SUMIFS(DataRegularSeason20242025!$AA$3:$AA$1315,DataRegularSeason20242025!$B$3:$B$1315, "&lt;=" &amp; FB$1, DataRegularSeason20242025!$D$3:$D$1315, $A25)+SUMIFS(DataRegularSeason20242025!$AB$3:$AB$1315,DataRegularSeason20242025!$B$3:$B$1315, "&lt;=" &amp; FB$1, DataRegularSeason20242025!$E$3:$E$1315, $A25)</f>
        <v>37</v>
      </c>
      <c r="FC25">
        <f>SUMIFS(DataRegularSeason20242025!$AA$3:$AA$1315,DataRegularSeason20242025!$B$3:$B$1315, "&lt;=" &amp; FC$1, DataRegularSeason20242025!$D$3:$D$1315, $A25)+SUMIFS(DataRegularSeason20242025!$AB$3:$AB$1315,DataRegularSeason20242025!$B$3:$B$1315, "&lt;=" &amp; FC$1, DataRegularSeason20242025!$E$3:$E$1315, $A25)</f>
        <v>37</v>
      </c>
      <c r="FD25">
        <f>SUMIFS(DataRegularSeason20242025!$AA$3:$AA$1315,DataRegularSeason20242025!$B$3:$B$1315, "&lt;=" &amp; FD$1, DataRegularSeason20242025!$D$3:$D$1315, $A25)+SUMIFS(DataRegularSeason20242025!$AB$3:$AB$1315,DataRegularSeason20242025!$B$3:$B$1315, "&lt;=" &amp; FD$1, DataRegularSeason20242025!$E$3:$E$1315, $A25)</f>
        <v>37</v>
      </c>
      <c r="FE25">
        <f>SUMIFS(DataRegularSeason20242025!$AA$3:$AA$1315,DataRegularSeason20242025!$B$3:$B$1315, "&lt;=" &amp; FE$1, DataRegularSeason20242025!$D$3:$D$1315, $A25)+SUMIFS(DataRegularSeason20242025!$AB$3:$AB$1315,DataRegularSeason20242025!$B$3:$B$1315, "&lt;=" &amp; FE$1, DataRegularSeason20242025!$E$3:$E$1315, $A25)</f>
        <v>37</v>
      </c>
      <c r="FF25">
        <f>SUMIFS(DataRegularSeason20242025!$AA$3:$AA$1315,DataRegularSeason20242025!$B$3:$B$1315, "&lt;=" &amp; FF$1, DataRegularSeason20242025!$D$3:$D$1315, $A25)+SUMIFS(DataRegularSeason20242025!$AB$3:$AB$1315,DataRegularSeason20242025!$B$3:$B$1315, "&lt;=" &amp; FF$1, DataRegularSeason20242025!$E$3:$E$1315, $A25)</f>
        <v>37</v>
      </c>
      <c r="FG25">
        <f>SUMIFS(DataRegularSeason20242025!$AA$3:$AA$1315,DataRegularSeason20242025!$B$3:$B$1315, "&lt;=" &amp; FG$1, DataRegularSeason20242025!$D$3:$D$1315, $A25)+SUMIFS(DataRegularSeason20242025!$AB$3:$AB$1315,DataRegularSeason20242025!$B$3:$B$1315, "&lt;=" &amp; FG$1, DataRegularSeason20242025!$E$3:$E$1315, $A25)</f>
        <v>37</v>
      </c>
      <c r="FH25">
        <f>SUMIFS(DataRegularSeason20242025!$AA$3:$AA$1315,DataRegularSeason20242025!$B$3:$B$1315, "&lt;=" &amp; FH$1, DataRegularSeason20242025!$D$3:$D$1315, $A25)+SUMIFS(DataRegularSeason20242025!$AB$3:$AB$1315,DataRegularSeason20242025!$B$3:$B$1315, "&lt;=" &amp; FH$1, DataRegularSeason20242025!$E$3:$E$1315, $A25)</f>
        <v>37</v>
      </c>
      <c r="FI25">
        <f>SUMIFS(DataRegularSeason20242025!$AA$3:$AA$1315,DataRegularSeason20242025!$B$3:$B$1315, "&lt;=" &amp; FI$1, DataRegularSeason20242025!$D$3:$D$1315, $A25)+SUMIFS(DataRegularSeason20242025!$AB$3:$AB$1315,DataRegularSeason20242025!$B$3:$B$1315, "&lt;=" &amp; FI$1, DataRegularSeason20242025!$E$3:$E$1315, $A25)</f>
        <v>37</v>
      </c>
      <c r="FJ25">
        <f>SUMIFS(DataRegularSeason20242025!$AA$3:$AA$1315,DataRegularSeason20242025!$B$3:$B$1315, "&lt;=" &amp; FJ$1, DataRegularSeason20242025!$D$3:$D$1315, $A25)+SUMIFS(DataRegularSeason20242025!$AB$3:$AB$1315,DataRegularSeason20242025!$B$3:$B$1315, "&lt;=" &amp; FJ$1, DataRegularSeason20242025!$E$3:$E$1315, $A25)</f>
        <v>37</v>
      </c>
      <c r="FK25">
        <f>SUMIFS(DataRegularSeason20242025!$AA$3:$AA$1315,DataRegularSeason20242025!$B$3:$B$1315, "&lt;=" &amp; FK$1, DataRegularSeason20242025!$D$3:$D$1315, $A25)+SUMIFS(DataRegularSeason20242025!$AB$3:$AB$1315,DataRegularSeason20242025!$B$3:$B$1315, "&lt;=" &amp; FK$1, DataRegularSeason20242025!$E$3:$E$1315, $A25)</f>
        <v>37</v>
      </c>
      <c r="FL25">
        <f>SUMIFS(DataRegularSeason20242025!$AA$3:$AA$1315,DataRegularSeason20242025!$B$3:$B$1315, "&lt;=" &amp; FL$1, DataRegularSeason20242025!$D$3:$D$1315, $A25)+SUMIFS(DataRegularSeason20242025!$AB$3:$AB$1315,DataRegularSeason20242025!$B$3:$B$1315, "&lt;=" &amp; FL$1, DataRegularSeason20242025!$E$3:$E$1315, $A25)</f>
        <v>37</v>
      </c>
      <c r="FM25">
        <f>SUMIFS(DataRegularSeason20242025!$AA$3:$AA$1315,DataRegularSeason20242025!$B$3:$B$1315, "&lt;=" &amp; FM$1, DataRegularSeason20242025!$D$3:$D$1315, $A25)+SUMIFS(DataRegularSeason20242025!$AB$3:$AB$1315,DataRegularSeason20242025!$B$3:$B$1315, "&lt;=" &amp; FM$1, DataRegularSeason20242025!$E$3:$E$1315, $A25)</f>
        <v>37</v>
      </c>
      <c r="FN25">
        <f>SUMIFS(DataRegularSeason20242025!$AA$3:$AA$1315,DataRegularSeason20242025!$B$3:$B$1315, "&lt;=" &amp; FN$1, DataRegularSeason20242025!$D$3:$D$1315, $A25)+SUMIFS(DataRegularSeason20242025!$AB$3:$AB$1315,DataRegularSeason20242025!$B$3:$B$1315, "&lt;=" &amp; FN$1, DataRegularSeason20242025!$E$3:$E$1315, $A25)</f>
        <v>37</v>
      </c>
      <c r="FO25">
        <f>SUMIFS(DataRegularSeason20242025!$AA$3:$AA$1315,DataRegularSeason20242025!$B$3:$B$1315, "&lt;=" &amp; FO$1, DataRegularSeason20242025!$D$3:$D$1315, $A25)+SUMIFS(DataRegularSeason20242025!$AB$3:$AB$1315,DataRegularSeason20242025!$B$3:$B$1315, "&lt;=" &amp; FO$1, DataRegularSeason20242025!$E$3:$E$1315, $A25)</f>
        <v>37</v>
      </c>
      <c r="FP25">
        <f>SUMIFS(DataRegularSeason20242025!$AA$3:$AA$1315,DataRegularSeason20242025!$B$3:$B$1315, "&lt;=" &amp; FP$1, DataRegularSeason20242025!$D$3:$D$1315, $A25)+SUMIFS(DataRegularSeason20242025!$AB$3:$AB$1315,DataRegularSeason20242025!$B$3:$B$1315, "&lt;=" &amp; FP$1, DataRegularSeason20242025!$E$3:$E$1315, $A25)</f>
        <v>37</v>
      </c>
      <c r="FQ25">
        <f>SUMIFS(DataRegularSeason20242025!$AA$3:$AA$1315,DataRegularSeason20242025!$B$3:$B$1315, "&lt;=" &amp; FQ$1, DataRegularSeason20242025!$D$3:$D$1315, $A25)+SUMIFS(DataRegularSeason20242025!$AB$3:$AB$1315,DataRegularSeason20242025!$B$3:$B$1315, "&lt;=" &amp; FQ$1, DataRegularSeason20242025!$E$3:$E$1315, $A25)</f>
        <v>37</v>
      </c>
      <c r="FR25">
        <f>SUMIFS(DataRegularSeason20242025!$AA$3:$AA$1315,DataRegularSeason20242025!$B$3:$B$1315, "&lt;=" &amp; FR$1, DataRegularSeason20242025!$D$3:$D$1315, $A25)+SUMIFS(DataRegularSeason20242025!$AB$3:$AB$1315,DataRegularSeason20242025!$B$3:$B$1315, "&lt;=" &amp; FR$1, DataRegularSeason20242025!$E$3:$E$1315, $A25)</f>
        <v>37</v>
      </c>
      <c r="FS25">
        <f>SUMIFS(DataRegularSeason20242025!$AA$3:$AA$1315,DataRegularSeason20242025!$B$3:$B$1315, "&lt;=" &amp; FS$1, DataRegularSeason20242025!$D$3:$D$1315, $A25)+SUMIFS(DataRegularSeason20242025!$AB$3:$AB$1315,DataRegularSeason20242025!$B$3:$B$1315, "&lt;=" &amp; FS$1, DataRegularSeason20242025!$E$3:$E$1315, $A25)</f>
        <v>37</v>
      </c>
      <c r="FT25">
        <f>SUMIFS(DataRegularSeason20242025!$AA$3:$AA$1315,DataRegularSeason20242025!$B$3:$B$1315, "&lt;=" &amp; FT$1, DataRegularSeason20242025!$D$3:$D$1315, $A25)+SUMIFS(DataRegularSeason20242025!$AB$3:$AB$1315,DataRegularSeason20242025!$B$3:$B$1315, "&lt;=" &amp; FT$1, DataRegularSeason20242025!$E$3:$E$1315, $A25)</f>
        <v>37</v>
      </c>
      <c r="FU25">
        <f>SUMIFS(DataRegularSeason20242025!$AA$3:$AA$1315,DataRegularSeason20242025!$B$3:$B$1315, "&lt;=" &amp; FU$1, DataRegularSeason20242025!$D$3:$D$1315, $A25)+SUMIFS(DataRegularSeason20242025!$AB$3:$AB$1315,DataRegularSeason20242025!$B$3:$B$1315, "&lt;=" &amp; FU$1, DataRegularSeason20242025!$E$3:$E$1315, $A25)</f>
        <v>37</v>
      </c>
      <c r="FV25">
        <f>SUMIFS(DataRegularSeason20242025!$AA$3:$AA$1315,DataRegularSeason20242025!$B$3:$B$1315, "&lt;=" &amp; FV$1, DataRegularSeason20242025!$D$3:$D$1315, $A25)+SUMIFS(DataRegularSeason20242025!$AB$3:$AB$1315,DataRegularSeason20242025!$B$3:$B$1315, "&lt;=" &amp; FV$1, DataRegularSeason20242025!$E$3:$E$1315, $A25)</f>
        <v>37</v>
      </c>
      <c r="FW25">
        <f>SUMIFS(DataRegularSeason20242025!$AA$3:$AA$1315,DataRegularSeason20242025!$B$3:$B$1315, "&lt;=" &amp; FW$1, DataRegularSeason20242025!$D$3:$D$1315, $A25)+SUMIFS(DataRegularSeason20242025!$AB$3:$AB$1315,DataRegularSeason20242025!$B$3:$B$1315, "&lt;=" &amp; FW$1, DataRegularSeason20242025!$E$3:$E$1315, $A25)</f>
        <v>37</v>
      </c>
      <c r="FX25">
        <f>SUMIFS(DataRegularSeason20242025!$AA$3:$AA$1315,DataRegularSeason20242025!$B$3:$B$1315, "&lt;=" &amp; FX$1, DataRegularSeason20242025!$D$3:$D$1315, $A25)+SUMIFS(DataRegularSeason20242025!$AB$3:$AB$1315,DataRegularSeason20242025!$B$3:$B$1315, "&lt;=" &amp; FX$1, DataRegularSeason20242025!$E$3:$E$1315, $A25)</f>
        <v>37</v>
      </c>
      <c r="FY25">
        <f>SUMIFS(DataRegularSeason20242025!$AA$3:$AA$1315,DataRegularSeason20242025!$B$3:$B$1315, "&lt;=" &amp; FY$1, DataRegularSeason20242025!$D$3:$D$1315, $A25)+SUMIFS(DataRegularSeason20242025!$AB$3:$AB$1315,DataRegularSeason20242025!$B$3:$B$1315, "&lt;=" &amp; FY$1, DataRegularSeason20242025!$E$3:$E$1315, $A25)</f>
        <v>37</v>
      </c>
      <c r="FZ25">
        <f>SUMIFS(DataRegularSeason20242025!$AA$3:$AA$1315,DataRegularSeason20242025!$B$3:$B$1315, "&lt;=" &amp; FZ$1, DataRegularSeason20242025!$D$3:$D$1315, $A25)+SUMIFS(DataRegularSeason20242025!$AB$3:$AB$1315,DataRegularSeason20242025!$B$3:$B$1315, "&lt;=" &amp; FZ$1, DataRegularSeason20242025!$E$3:$E$1315, $A25)</f>
        <v>37</v>
      </c>
      <c r="GA25">
        <f>SUMIFS(DataRegularSeason20242025!$AA$3:$AA$1315,DataRegularSeason20242025!$B$3:$B$1315, "&lt;=" &amp; GA$1, DataRegularSeason20242025!$D$3:$D$1315, $A25)+SUMIFS(DataRegularSeason20242025!$AB$3:$AB$1315,DataRegularSeason20242025!$B$3:$B$1315, "&lt;=" &amp; GA$1, DataRegularSeason20242025!$E$3:$E$1315, $A25)</f>
        <v>37</v>
      </c>
      <c r="GB25">
        <f>SUMIFS(DataRegularSeason20242025!$AA$3:$AA$1315,DataRegularSeason20242025!$B$3:$B$1315, "&lt;=" &amp; GB$1, DataRegularSeason20242025!$D$3:$D$1315, $A25)+SUMIFS(DataRegularSeason20242025!$AB$3:$AB$1315,DataRegularSeason20242025!$B$3:$B$1315, "&lt;=" &amp; GB$1, DataRegularSeason20242025!$E$3:$E$1315, $A25)</f>
        <v>37</v>
      </c>
      <c r="GC25">
        <f>SUMIFS(DataRegularSeason20242025!$AA$3:$AA$1315,DataRegularSeason20242025!$B$3:$B$1315, "&lt;=" &amp; GC$1, DataRegularSeason20242025!$D$3:$D$1315, $A25)+SUMIFS(DataRegularSeason20242025!$AB$3:$AB$1315,DataRegularSeason20242025!$B$3:$B$1315, "&lt;=" &amp; GC$1, DataRegularSeason20242025!$E$3:$E$1315, $A25)</f>
        <v>37</v>
      </c>
      <c r="GD25">
        <f>SUMIFS(DataRegularSeason20242025!$AA$3:$AA$1315,DataRegularSeason20242025!$B$3:$B$1315, "&lt;=" &amp; GD$1, DataRegularSeason20242025!$D$3:$D$1315, $A25)+SUMIFS(DataRegularSeason20242025!$AB$3:$AB$1315,DataRegularSeason20242025!$B$3:$B$1315, "&lt;=" &amp; GD$1, DataRegularSeason20242025!$E$3:$E$1315, $A25)</f>
        <v>37</v>
      </c>
      <c r="GE25">
        <f>SUMIFS(DataRegularSeason20242025!$AA$3:$AA$1315,DataRegularSeason20242025!$B$3:$B$1315, "&lt;=" &amp; GE$1, DataRegularSeason20242025!$D$3:$D$1315, $A25)+SUMIFS(DataRegularSeason20242025!$AB$3:$AB$1315,DataRegularSeason20242025!$B$3:$B$1315, "&lt;=" &amp; GE$1, DataRegularSeason20242025!$E$3:$E$1315, $A25)</f>
        <v>37</v>
      </c>
      <c r="GF25">
        <f>SUMIFS(DataRegularSeason20242025!$AA$3:$AA$1315,DataRegularSeason20242025!$B$3:$B$1315, "&lt;=" &amp; GF$1, DataRegularSeason20242025!$D$3:$D$1315, $A25)+SUMIFS(DataRegularSeason20242025!$AB$3:$AB$1315,DataRegularSeason20242025!$B$3:$B$1315, "&lt;=" &amp; GF$1, DataRegularSeason20242025!$E$3:$E$1315, $A25)</f>
        <v>37</v>
      </c>
      <c r="GG25">
        <f>SUMIFS(DataRegularSeason20242025!$AA$3:$AA$1315,DataRegularSeason20242025!$B$3:$B$1315, "&lt;=" &amp; GG$1, DataRegularSeason20242025!$D$3:$D$1315, $A25)+SUMIFS(DataRegularSeason20242025!$AB$3:$AB$1315,DataRegularSeason20242025!$B$3:$B$1315, "&lt;=" &amp; GG$1, DataRegularSeason20242025!$E$3:$E$1315, $A25)</f>
        <v>37</v>
      </c>
      <c r="GH25">
        <f>SUMIFS(DataRegularSeason20242025!$AA$3:$AA$1315,DataRegularSeason20242025!$B$3:$B$1315, "&lt;=" &amp; GH$1, DataRegularSeason20242025!$D$3:$D$1315, $A25)+SUMIFS(DataRegularSeason20242025!$AB$3:$AB$1315,DataRegularSeason20242025!$B$3:$B$1315, "&lt;=" &amp; GH$1, DataRegularSeason20242025!$E$3:$E$1315, $A25)</f>
        <v>37</v>
      </c>
      <c r="GI25">
        <f>SUMIFS(DataRegularSeason20242025!$AA$3:$AA$1315,DataRegularSeason20242025!$B$3:$B$1315, "&lt;=" &amp; GI$1, DataRegularSeason20242025!$D$3:$D$1315, $A25)+SUMIFS(DataRegularSeason20242025!$AB$3:$AB$1315,DataRegularSeason20242025!$B$3:$B$1315, "&lt;=" &amp; GI$1, DataRegularSeason20242025!$E$3:$E$1315, $A25)</f>
        <v>37</v>
      </c>
      <c r="GJ25">
        <f>SUMIFS(DataRegularSeason20242025!$AA$3:$AA$1315,DataRegularSeason20242025!$B$3:$B$1315, "&lt;=" &amp; GJ$1, DataRegularSeason20242025!$D$3:$D$1315, $A25)+SUMIFS(DataRegularSeason20242025!$AB$3:$AB$1315,DataRegularSeason20242025!$B$3:$B$1315, "&lt;=" &amp; GJ$1, DataRegularSeason20242025!$E$3:$E$1315, $A25)</f>
        <v>37</v>
      </c>
      <c r="GK25">
        <f>SUMIFS(DataRegularSeason20242025!$AA$3:$AA$1315,DataRegularSeason20242025!$B$3:$B$1315, "&lt;=" &amp; GK$1, DataRegularSeason20242025!$D$3:$D$1315, $A25)+SUMIFS(DataRegularSeason20242025!$AB$3:$AB$1315,DataRegularSeason20242025!$B$3:$B$1315, "&lt;=" &amp; GK$1, DataRegularSeason20242025!$E$3:$E$1315, $A25)</f>
        <v>37</v>
      </c>
      <c r="GL25">
        <f>SUMIFS(DataRegularSeason20242025!$AA$3:$AA$1315,DataRegularSeason20242025!$B$3:$B$1315, "&lt;=" &amp; GL$1, DataRegularSeason20242025!$D$3:$D$1315, $A25)+SUMIFS(DataRegularSeason20242025!$AB$3:$AB$1315,DataRegularSeason20242025!$B$3:$B$1315, "&lt;=" &amp; GL$1, DataRegularSeason20242025!$E$3:$E$1315, $A25)</f>
        <v>37</v>
      </c>
      <c r="GM25">
        <f>SUMIFS(DataRegularSeason20242025!$AA$3:$AA$1315,DataRegularSeason20242025!$B$3:$B$1315, "&lt;=" &amp; GM$1, DataRegularSeason20242025!$D$3:$D$1315, $A25)+SUMIFS(DataRegularSeason20242025!$AB$3:$AB$1315,DataRegularSeason20242025!$B$3:$B$1315, "&lt;=" &amp; GM$1, DataRegularSeason20242025!$E$3:$E$1315, $A25)</f>
        <v>37</v>
      </c>
      <c r="GN25">
        <f>SUMIFS(DataRegularSeason20242025!$AA$3:$AA$1315,DataRegularSeason20242025!$B$3:$B$1315, "&lt;=" &amp; GN$1, DataRegularSeason20242025!$D$3:$D$1315, $A25)+SUMIFS(DataRegularSeason20242025!$AB$3:$AB$1315,DataRegularSeason20242025!$B$3:$B$1315, "&lt;=" &amp; GN$1, DataRegularSeason20242025!$E$3:$E$1315, $A25)</f>
        <v>37</v>
      </c>
      <c r="GO25">
        <f>SUMIFS(DataRegularSeason20242025!$AA$3:$AA$1315,DataRegularSeason20242025!$B$3:$B$1315, "&lt;=" &amp; GO$1, DataRegularSeason20242025!$D$3:$D$1315, $A25)+SUMIFS(DataRegularSeason20242025!$AB$3:$AB$1315,DataRegularSeason20242025!$B$3:$B$1315, "&lt;=" &amp; GO$1, DataRegularSeason20242025!$E$3:$E$1315, $A25)</f>
        <v>37</v>
      </c>
      <c r="GP25">
        <f>SUMIFS(DataRegularSeason20242025!$AA$3:$AA$1315,DataRegularSeason20242025!$B$3:$B$1315, "&lt;=" &amp; GP$1, DataRegularSeason20242025!$D$3:$D$1315, $A25)+SUMIFS(DataRegularSeason20242025!$AB$3:$AB$1315,DataRegularSeason20242025!$B$3:$B$1315, "&lt;=" &amp; GP$1, DataRegularSeason20242025!$E$3:$E$1315, $A25)</f>
        <v>37</v>
      </c>
      <c r="GQ25">
        <f>SUMIFS(DataRegularSeason20242025!$AA$3:$AA$1315,DataRegularSeason20242025!$B$3:$B$1315, "&lt;=" &amp; GQ$1, DataRegularSeason20242025!$D$3:$D$1315, $A25)+SUMIFS(DataRegularSeason20242025!$AB$3:$AB$1315,DataRegularSeason20242025!$B$3:$B$1315, "&lt;=" &amp; GQ$1, DataRegularSeason20242025!$E$3:$E$1315, $A25)</f>
        <v>37</v>
      </c>
      <c r="GR25">
        <f>SUMIFS(DataRegularSeason20242025!$AA$3:$AA$1315,DataRegularSeason20242025!$B$3:$B$1315, "&lt;=" &amp; GR$1, DataRegularSeason20242025!$D$3:$D$1315, $A25)+SUMIFS(DataRegularSeason20242025!$AB$3:$AB$1315,DataRegularSeason20242025!$B$3:$B$1315, "&lt;=" &amp; GR$1, DataRegularSeason20242025!$E$3:$E$1315, $A25)</f>
        <v>37</v>
      </c>
      <c r="GS25">
        <f>SUMIFS(DataRegularSeason20242025!$AA$3:$AA$1315,DataRegularSeason20242025!$B$3:$B$1315, "&lt;=" &amp; GS$1, DataRegularSeason20242025!$D$3:$D$1315, $A25)+SUMIFS(DataRegularSeason20242025!$AB$3:$AB$1315,DataRegularSeason20242025!$B$3:$B$1315, "&lt;=" &amp; GS$1, DataRegularSeason20242025!$E$3:$E$1315, $A25)</f>
        <v>37</v>
      </c>
      <c r="GT25">
        <f>SUMIFS(DataRegularSeason20242025!$AA$3:$AA$1315,DataRegularSeason20242025!$B$3:$B$1315, "&lt;=" &amp; GT$1, DataRegularSeason20242025!$D$3:$D$1315, $A25)+SUMIFS(DataRegularSeason20242025!$AB$3:$AB$1315,DataRegularSeason20242025!$B$3:$B$1315, "&lt;=" &amp; GT$1, DataRegularSeason20242025!$E$3:$E$1315, $A25)</f>
        <v>37</v>
      </c>
      <c r="GU25">
        <f>SUMIFS(DataRegularSeason20242025!$AA$3:$AA$1315,DataRegularSeason20242025!$B$3:$B$1315, "&lt;=" &amp; GU$1, DataRegularSeason20242025!$D$3:$D$1315, $A25)+SUMIFS(DataRegularSeason20242025!$AB$3:$AB$1315,DataRegularSeason20242025!$B$3:$B$1315, "&lt;=" &amp; GU$1, DataRegularSeason20242025!$E$3:$E$1315, $A25)</f>
        <v>37</v>
      </c>
    </row>
    <row r="26" spans="1:203" x14ac:dyDescent="0.25">
      <c r="A26" t="s">
        <v>23</v>
      </c>
      <c r="B26" t="s">
        <v>97</v>
      </c>
      <c r="C2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67</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70</v>
      </c>
      <c r="DY26">
        <f>SUMIFS(DataRegularSeason20242025!$AA$3:$AA$1315,DataRegularSeason20242025!$B$3:$B$1315, "&lt;=" &amp; DY$1, DataRegularSeason20242025!$D$3:$D$1315, $A26)+SUMIFS(DataRegularSeason20242025!$AB$3:$AB$1315,DataRegularSeason20242025!$B$3:$B$1315, "&lt;=" &amp; DY$1, DataRegularSeason20242025!$E$3:$E$1315, $A26)</f>
        <v>70</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70</v>
      </c>
      <c r="EC26">
        <f>SUMIFS(DataRegularSeason20242025!$AA$3:$AA$1315,DataRegularSeason20242025!$B$3:$B$1315, "&lt;=" &amp; EC$1, DataRegularSeason20242025!$D$3:$D$1315, $A26)+SUMIFS(DataRegularSeason20242025!$AB$3:$AB$1315,DataRegularSeason20242025!$B$3:$B$1315, "&lt;=" &amp; EC$1, DataRegularSeason20242025!$E$3:$E$1315, $A26)</f>
        <v>70</v>
      </c>
      <c r="ED26">
        <f>SUMIFS(DataRegularSeason20242025!$AA$3:$AA$1315,DataRegularSeason20242025!$B$3:$B$1315, "&lt;=" &amp; ED$1, DataRegularSeason20242025!$D$3:$D$1315, $A26)+SUMIFS(DataRegularSeason20242025!$AB$3:$AB$1315,DataRegularSeason20242025!$B$3:$B$1315, "&lt;=" &amp; ED$1, DataRegularSeason20242025!$E$3:$E$1315, $A26)</f>
        <v>70</v>
      </c>
      <c r="EE26">
        <f>SUMIFS(DataRegularSeason20242025!$AA$3:$AA$1315,DataRegularSeason20242025!$B$3:$B$1315, "&lt;=" &amp; EE$1, DataRegularSeason20242025!$D$3:$D$1315, $A26)+SUMIFS(DataRegularSeason20242025!$AB$3:$AB$1315,DataRegularSeason20242025!$B$3:$B$1315, "&lt;=" &amp; EE$1, DataRegularSeason20242025!$E$3:$E$1315, $A26)</f>
        <v>70</v>
      </c>
      <c r="EF26">
        <f>SUMIFS(DataRegularSeason20242025!$AA$3:$AA$1315,DataRegularSeason20242025!$B$3:$B$1315, "&lt;=" &amp; EF$1, DataRegularSeason20242025!$D$3:$D$1315, $A26)+SUMIFS(DataRegularSeason20242025!$AB$3:$AB$1315,DataRegularSeason20242025!$B$3:$B$1315, "&lt;=" &amp; EF$1, DataRegularSeason20242025!$E$3:$E$1315, $A26)</f>
        <v>70</v>
      </c>
      <c r="EG26">
        <f>SUMIFS(DataRegularSeason20242025!$AA$3:$AA$1315,DataRegularSeason20242025!$B$3:$B$1315, "&lt;=" &amp; EG$1, DataRegularSeason20242025!$D$3:$D$1315, $A26)+SUMIFS(DataRegularSeason20242025!$AB$3:$AB$1315,DataRegularSeason20242025!$B$3:$B$1315, "&lt;=" &amp; EG$1, DataRegularSeason20242025!$E$3:$E$1315, $A26)</f>
        <v>70</v>
      </c>
      <c r="EH26">
        <f>SUMIFS(DataRegularSeason20242025!$AA$3:$AA$1315,DataRegularSeason20242025!$B$3:$B$1315, "&lt;=" &amp; EH$1, DataRegularSeason20242025!$D$3:$D$1315, $A26)+SUMIFS(DataRegularSeason20242025!$AB$3:$AB$1315,DataRegularSeason20242025!$B$3:$B$1315, "&lt;=" &amp; EH$1, DataRegularSeason20242025!$E$3:$E$1315, $A26)</f>
        <v>70</v>
      </c>
      <c r="EI26">
        <f>SUMIFS(DataRegularSeason20242025!$AA$3:$AA$1315,DataRegularSeason20242025!$B$3:$B$1315, "&lt;=" &amp; EI$1, DataRegularSeason20242025!$D$3:$D$1315, $A26)+SUMIFS(DataRegularSeason20242025!$AB$3:$AB$1315,DataRegularSeason20242025!$B$3:$B$1315, "&lt;=" &amp; EI$1, DataRegularSeason20242025!$E$3:$E$1315, $A26)</f>
        <v>70</v>
      </c>
      <c r="EJ26">
        <f>SUMIFS(DataRegularSeason20242025!$AA$3:$AA$1315,DataRegularSeason20242025!$B$3:$B$1315, "&lt;=" &amp; EJ$1, DataRegularSeason20242025!$D$3:$D$1315, $A26)+SUMIFS(DataRegularSeason20242025!$AB$3:$AB$1315,DataRegularSeason20242025!$B$3:$B$1315, "&lt;=" &amp; EJ$1, DataRegularSeason20242025!$E$3:$E$1315, $A26)</f>
        <v>70</v>
      </c>
      <c r="EK26">
        <f>SUMIFS(DataRegularSeason20242025!$AA$3:$AA$1315,DataRegularSeason20242025!$B$3:$B$1315, "&lt;=" &amp; EK$1, DataRegularSeason20242025!$D$3:$D$1315, $A26)+SUMIFS(DataRegularSeason20242025!$AB$3:$AB$1315,DataRegularSeason20242025!$B$3:$B$1315, "&lt;=" &amp; EK$1, DataRegularSeason20242025!$E$3:$E$1315, $A26)</f>
        <v>70</v>
      </c>
      <c r="EL26">
        <f>SUMIFS(DataRegularSeason20242025!$AA$3:$AA$1315,DataRegularSeason20242025!$B$3:$B$1315, "&lt;=" &amp; EL$1, DataRegularSeason20242025!$D$3:$D$1315, $A26)+SUMIFS(DataRegularSeason20242025!$AB$3:$AB$1315,DataRegularSeason20242025!$B$3:$B$1315, "&lt;=" &amp; EL$1, DataRegularSeason20242025!$E$3:$E$1315, $A26)</f>
        <v>70</v>
      </c>
      <c r="EM26">
        <f>SUMIFS(DataRegularSeason20242025!$AA$3:$AA$1315,DataRegularSeason20242025!$B$3:$B$1315, "&lt;=" &amp; EM$1, DataRegularSeason20242025!$D$3:$D$1315, $A26)+SUMIFS(DataRegularSeason20242025!$AB$3:$AB$1315,DataRegularSeason20242025!$B$3:$B$1315, "&lt;=" &amp; EM$1, DataRegularSeason20242025!$E$3:$E$1315, $A26)</f>
        <v>70</v>
      </c>
      <c r="EN26">
        <f>SUMIFS(DataRegularSeason20242025!$AA$3:$AA$1315,DataRegularSeason20242025!$B$3:$B$1315, "&lt;=" &amp; EN$1, DataRegularSeason20242025!$D$3:$D$1315, $A26)+SUMIFS(DataRegularSeason20242025!$AB$3:$AB$1315,DataRegularSeason20242025!$B$3:$B$1315, "&lt;=" &amp; EN$1, DataRegularSeason20242025!$E$3:$E$1315, $A26)</f>
        <v>70</v>
      </c>
      <c r="EO26">
        <f>SUMIFS(DataRegularSeason20242025!$AA$3:$AA$1315,DataRegularSeason20242025!$B$3:$B$1315, "&lt;=" &amp; EO$1, DataRegularSeason20242025!$D$3:$D$1315, $A26)+SUMIFS(DataRegularSeason20242025!$AB$3:$AB$1315,DataRegularSeason20242025!$B$3:$B$1315, "&lt;=" &amp; EO$1, DataRegularSeason20242025!$E$3:$E$1315, $A26)</f>
        <v>70</v>
      </c>
      <c r="EP26">
        <f>SUMIFS(DataRegularSeason20242025!$AA$3:$AA$1315,DataRegularSeason20242025!$B$3:$B$1315, "&lt;=" &amp; EP$1, DataRegularSeason20242025!$D$3:$D$1315, $A26)+SUMIFS(DataRegularSeason20242025!$AB$3:$AB$1315,DataRegularSeason20242025!$B$3:$B$1315, "&lt;=" &amp; EP$1, DataRegularSeason20242025!$E$3:$E$1315, $A26)</f>
        <v>70</v>
      </c>
      <c r="EQ26">
        <f>SUMIFS(DataRegularSeason20242025!$AA$3:$AA$1315,DataRegularSeason20242025!$B$3:$B$1315, "&lt;=" &amp; EQ$1, DataRegularSeason20242025!$D$3:$D$1315, $A26)+SUMIFS(DataRegularSeason20242025!$AB$3:$AB$1315,DataRegularSeason20242025!$B$3:$B$1315, "&lt;=" &amp; EQ$1, DataRegularSeason20242025!$E$3:$E$1315, $A26)</f>
        <v>70</v>
      </c>
      <c r="ER26">
        <f>SUMIFS(DataRegularSeason20242025!$AA$3:$AA$1315,DataRegularSeason20242025!$B$3:$B$1315, "&lt;=" &amp; ER$1, DataRegularSeason20242025!$D$3:$D$1315, $A26)+SUMIFS(DataRegularSeason20242025!$AB$3:$AB$1315,DataRegularSeason20242025!$B$3:$B$1315, "&lt;=" &amp; ER$1, DataRegularSeason20242025!$E$3:$E$1315, $A26)</f>
        <v>70</v>
      </c>
      <c r="ES26">
        <f>SUMIFS(DataRegularSeason20242025!$AA$3:$AA$1315,DataRegularSeason20242025!$B$3:$B$1315, "&lt;=" &amp; ES$1, DataRegularSeason20242025!$D$3:$D$1315, $A26)+SUMIFS(DataRegularSeason20242025!$AB$3:$AB$1315,DataRegularSeason20242025!$B$3:$B$1315, "&lt;=" &amp; ES$1, DataRegularSeason20242025!$E$3:$E$1315, $A26)</f>
        <v>70</v>
      </c>
      <c r="ET26">
        <f>SUMIFS(DataRegularSeason20242025!$AA$3:$AA$1315,DataRegularSeason20242025!$B$3:$B$1315, "&lt;=" &amp; ET$1, DataRegularSeason20242025!$D$3:$D$1315, $A26)+SUMIFS(DataRegularSeason20242025!$AB$3:$AB$1315,DataRegularSeason20242025!$B$3:$B$1315, "&lt;=" &amp; ET$1, DataRegularSeason20242025!$E$3:$E$1315, $A26)</f>
        <v>70</v>
      </c>
      <c r="EU26">
        <f>SUMIFS(DataRegularSeason20242025!$AA$3:$AA$1315,DataRegularSeason20242025!$B$3:$B$1315, "&lt;=" &amp; EU$1, DataRegularSeason20242025!$D$3:$D$1315, $A26)+SUMIFS(DataRegularSeason20242025!$AB$3:$AB$1315,DataRegularSeason20242025!$B$3:$B$1315, "&lt;=" &amp; EU$1, DataRegularSeason20242025!$E$3:$E$1315, $A26)</f>
        <v>70</v>
      </c>
      <c r="EV26">
        <f>SUMIFS(DataRegularSeason20242025!$AA$3:$AA$1315,DataRegularSeason20242025!$B$3:$B$1315, "&lt;=" &amp; EV$1, DataRegularSeason20242025!$D$3:$D$1315, $A26)+SUMIFS(DataRegularSeason20242025!$AB$3:$AB$1315,DataRegularSeason20242025!$B$3:$B$1315, "&lt;=" &amp; EV$1, DataRegularSeason20242025!$E$3:$E$1315, $A26)</f>
        <v>70</v>
      </c>
      <c r="EW26">
        <f>SUMIFS(DataRegularSeason20242025!$AA$3:$AA$1315,DataRegularSeason20242025!$B$3:$B$1315, "&lt;=" &amp; EW$1, DataRegularSeason20242025!$D$3:$D$1315, $A26)+SUMIFS(DataRegularSeason20242025!$AB$3:$AB$1315,DataRegularSeason20242025!$B$3:$B$1315, "&lt;=" &amp; EW$1, DataRegularSeason20242025!$E$3:$E$1315, $A26)</f>
        <v>70</v>
      </c>
      <c r="EX26">
        <f>SUMIFS(DataRegularSeason20242025!$AA$3:$AA$1315,DataRegularSeason20242025!$B$3:$B$1315, "&lt;=" &amp; EX$1, DataRegularSeason20242025!$D$3:$D$1315, $A26)+SUMIFS(DataRegularSeason20242025!$AB$3:$AB$1315,DataRegularSeason20242025!$B$3:$B$1315, "&lt;=" &amp; EX$1, DataRegularSeason20242025!$E$3:$E$1315, $A26)</f>
        <v>70</v>
      </c>
      <c r="EY26">
        <f>SUMIFS(DataRegularSeason20242025!$AA$3:$AA$1315,DataRegularSeason20242025!$B$3:$B$1315, "&lt;=" &amp; EY$1, DataRegularSeason20242025!$D$3:$D$1315, $A26)+SUMIFS(DataRegularSeason20242025!$AB$3:$AB$1315,DataRegularSeason20242025!$B$3:$B$1315, "&lt;=" &amp; EY$1, DataRegularSeason20242025!$E$3:$E$1315, $A26)</f>
        <v>70</v>
      </c>
      <c r="EZ26">
        <f>SUMIFS(DataRegularSeason20242025!$AA$3:$AA$1315,DataRegularSeason20242025!$B$3:$B$1315, "&lt;=" &amp; EZ$1, DataRegularSeason20242025!$D$3:$D$1315, $A26)+SUMIFS(DataRegularSeason20242025!$AB$3:$AB$1315,DataRegularSeason20242025!$B$3:$B$1315, "&lt;=" &amp; EZ$1, DataRegularSeason20242025!$E$3:$E$1315, $A26)</f>
        <v>70</v>
      </c>
      <c r="FA26">
        <f>SUMIFS(DataRegularSeason20242025!$AA$3:$AA$1315,DataRegularSeason20242025!$B$3:$B$1315, "&lt;=" &amp; FA$1, DataRegularSeason20242025!$D$3:$D$1315, $A26)+SUMIFS(DataRegularSeason20242025!$AB$3:$AB$1315,DataRegularSeason20242025!$B$3:$B$1315, "&lt;=" &amp; FA$1, DataRegularSeason20242025!$E$3:$E$1315, $A26)</f>
        <v>70</v>
      </c>
      <c r="FB26">
        <f>SUMIFS(DataRegularSeason20242025!$AA$3:$AA$1315,DataRegularSeason20242025!$B$3:$B$1315, "&lt;=" &amp; FB$1, DataRegularSeason20242025!$D$3:$D$1315, $A26)+SUMIFS(DataRegularSeason20242025!$AB$3:$AB$1315,DataRegularSeason20242025!$B$3:$B$1315, "&lt;=" &amp; FB$1, DataRegularSeason20242025!$E$3:$E$1315, $A26)</f>
        <v>70</v>
      </c>
      <c r="FC26">
        <f>SUMIFS(DataRegularSeason20242025!$AA$3:$AA$1315,DataRegularSeason20242025!$B$3:$B$1315, "&lt;=" &amp; FC$1, DataRegularSeason20242025!$D$3:$D$1315, $A26)+SUMIFS(DataRegularSeason20242025!$AB$3:$AB$1315,DataRegularSeason20242025!$B$3:$B$1315, "&lt;=" &amp; FC$1, DataRegularSeason20242025!$E$3:$E$1315, $A26)</f>
        <v>70</v>
      </c>
      <c r="FD26">
        <f>SUMIFS(DataRegularSeason20242025!$AA$3:$AA$1315,DataRegularSeason20242025!$B$3:$B$1315, "&lt;=" &amp; FD$1, DataRegularSeason20242025!$D$3:$D$1315, $A26)+SUMIFS(DataRegularSeason20242025!$AB$3:$AB$1315,DataRegularSeason20242025!$B$3:$B$1315, "&lt;=" &amp; FD$1, DataRegularSeason20242025!$E$3:$E$1315, $A26)</f>
        <v>70</v>
      </c>
      <c r="FE26">
        <f>SUMIFS(DataRegularSeason20242025!$AA$3:$AA$1315,DataRegularSeason20242025!$B$3:$B$1315, "&lt;=" &amp; FE$1, DataRegularSeason20242025!$D$3:$D$1315, $A26)+SUMIFS(DataRegularSeason20242025!$AB$3:$AB$1315,DataRegularSeason20242025!$B$3:$B$1315, "&lt;=" &amp; FE$1, DataRegularSeason20242025!$E$3:$E$1315, $A26)</f>
        <v>70</v>
      </c>
      <c r="FF26">
        <f>SUMIFS(DataRegularSeason20242025!$AA$3:$AA$1315,DataRegularSeason20242025!$B$3:$B$1315, "&lt;=" &amp; FF$1, DataRegularSeason20242025!$D$3:$D$1315, $A26)+SUMIFS(DataRegularSeason20242025!$AB$3:$AB$1315,DataRegularSeason20242025!$B$3:$B$1315, "&lt;=" &amp; FF$1, DataRegularSeason20242025!$E$3:$E$1315, $A26)</f>
        <v>70</v>
      </c>
      <c r="FG26">
        <f>SUMIFS(DataRegularSeason20242025!$AA$3:$AA$1315,DataRegularSeason20242025!$B$3:$B$1315, "&lt;=" &amp; FG$1, DataRegularSeason20242025!$D$3:$D$1315, $A26)+SUMIFS(DataRegularSeason20242025!$AB$3:$AB$1315,DataRegularSeason20242025!$B$3:$B$1315, "&lt;=" &amp; FG$1, DataRegularSeason20242025!$E$3:$E$1315, $A26)</f>
        <v>70</v>
      </c>
      <c r="FH26">
        <f>SUMIFS(DataRegularSeason20242025!$AA$3:$AA$1315,DataRegularSeason20242025!$B$3:$B$1315, "&lt;=" &amp; FH$1, DataRegularSeason20242025!$D$3:$D$1315, $A26)+SUMIFS(DataRegularSeason20242025!$AB$3:$AB$1315,DataRegularSeason20242025!$B$3:$B$1315, "&lt;=" &amp; FH$1, DataRegularSeason20242025!$E$3:$E$1315, $A26)</f>
        <v>70</v>
      </c>
      <c r="FI26">
        <f>SUMIFS(DataRegularSeason20242025!$AA$3:$AA$1315,DataRegularSeason20242025!$B$3:$B$1315, "&lt;=" &amp; FI$1, DataRegularSeason20242025!$D$3:$D$1315, $A26)+SUMIFS(DataRegularSeason20242025!$AB$3:$AB$1315,DataRegularSeason20242025!$B$3:$B$1315, "&lt;=" &amp; FI$1, DataRegularSeason20242025!$E$3:$E$1315, $A26)</f>
        <v>70</v>
      </c>
      <c r="FJ26">
        <f>SUMIFS(DataRegularSeason20242025!$AA$3:$AA$1315,DataRegularSeason20242025!$B$3:$B$1315, "&lt;=" &amp; FJ$1, DataRegularSeason20242025!$D$3:$D$1315, $A26)+SUMIFS(DataRegularSeason20242025!$AB$3:$AB$1315,DataRegularSeason20242025!$B$3:$B$1315, "&lt;=" &amp; FJ$1, DataRegularSeason20242025!$E$3:$E$1315, $A26)</f>
        <v>70</v>
      </c>
      <c r="FK26">
        <f>SUMIFS(DataRegularSeason20242025!$AA$3:$AA$1315,DataRegularSeason20242025!$B$3:$B$1315, "&lt;=" &amp; FK$1, DataRegularSeason20242025!$D$3:$D$1315, $A26)+SUMIFS(DataRegularSeason20242025!$AB$3:$AB$1315,DataRegularSeason20242025!$B$3:$B$1315, "&lt;=" &amp; FK$1, DataRegularSeason20242025!$E$3:$E$1315, $A26)</f>
        <v>70</v>
      </c>
      <c r="FL26">
        <f>SUMIFS(DataRegularSeason20242025!$AA$3:$AA$1315,DataRegularSeason20242025!$B$3:$B$1315, "&lt;=" &amp; FL$1, DataRegularSeason20242025!$D$3:$D$1315, $A26)+SUMIFS(DataRegularSeason20242025!$AB$3:$AB$1315,DataRegularSeason20242025!$B$3:$B$1315, "&lt;=" &amp; FL$1, DataRegularSeason20242025!$E$3:$E$1315, $A26)</f>
        <v>70</v>
      </c>
      <c r="FM26">
        <f>SUMIFS(DataRegularSeason20242025!$AA$3:$AA$1315,DataRegularSeason20242025!$B$3:$B$1315, "&lt;=" &amp; FM$1, DataRegularSeason20242025!$D$3:$D$1315, $A26)+SUMIFS(DataRegularSeason20242025!$AB$3:$AB$1315,DataRegularSeason20242025!$B$3:$B$1315, "&lt;=" &amp; FM$1, DataRegularSeason20242025!$E$3:$E$1315, $A26)</f>
        <v>70</v>
      </c>
      <c r="FN26">
        <f>SUMIFS(DataRegularSeason20242025!$AA$3:$AA$1315,DataRegularSeason20242025!$B$3:$B$1315, "&lt;=" &amp; FN$1, DataRegularSeason20242025!$D$3:$D$1315, $A26)+SUMIFS(DataRegularSeason20242025!$AB$3:$AB$1315,DataRegularSeason20242025!$B$3:$B$1315, "&lt;=" &amp; FN$1, DataRegularSeason20242025!$E$3:$E$1315, $A26)</f>
        <v>70</v>
      </c>
      <c r="FO26">
        <f>SUMIFS(DataRegularSeason20242025!$AA$3:$AA$1315,DataRegularSeason20242025!$B$3:$B$1315, "&lt;=" &amp; FO$1, DataRegularSeason20242025!$D$3:$D$1315, $A26)+SUMIFS(DataRegularSeason20242025!$AB$3:$AB$1315,DataRegularSeason20242025!$B$3:$B$1315, "&lt;=" &amp; FO$1, DataRegularSeason20242025!$E$3:$E$1315, $A26)</f>
        <v>70</v>
      </c>
      <c r="FP26">
        <f>SUMIFS(DataRegularSeason20242025!$AA$3:$AA$1315,DataRegularSeason20242025!$B$3:$B$1315, "&lt;=" &amp; FP$1, DataRegularSeason20242025!$D$3:$D$1315, $A26)+SUMIFS(DataRegularSeason20242025!$AB$3:$AB$1315,DataRegularSeason20242025!$B$3:$B$1315, "&lt;=" &amp; FP$1, DataRegularSeason20242025!$E$3:$E$1315, $A26)</f>
        <v>70</v>
      </c>
      <c r="FQ26">
        <f>SUMIFS(DataRegularSeason20242025!$AA$3:$AA$1315,DataRegularSeason20242025!$B$3:$B$1315, "&lt;=" &amp; FQ$1, DataRegularSeason20242025!$D$3:$D$1315, $A26)+SUMIFS(DataRegularSeason20242025!$AB$3:$AB$1315,DataRegularSeason20242025!$B$3:$B$1315, "&lt;=" &amp; FQ$1, DataRegularSeason20242025!$E$3:$E$1315, $A26)</f>
        <v>70</v>
      </c>
      <c r="FR26">
        <f>SUMIFS(DataRegularSeason20242025!$AA$3:$AA$1315,DataRegularSeason20242025!$B$3:$B$1315, "&lt;=" &amp; FR$1, DataRegularSeason20242025!$D$3:$D$1315, $A26)+SUMIFS(DataRegularSeason20242025!$AB$3:$AB$1315,DataRegularSeason20242025!$B$3:$B$1315, "&lt;=" &amp; FR$1, DataRegularSeason20242025!$E$3:$E$1315, $A26)</f>
        <v>70</v>
      </c>
      <c r="FS26">
        <f>SUMIFS(DataRegularSeason20242025!$AA$3:$AA$1315,DataRegularSeason20242025!$B$3:$B$1315, "&lt;=" &amp; FS$1, DataRegularSeason20242025!$D$3:$D$1315, $A26)+SUMIFS(DataRegularSeason20242025!$AB$3:$AB$1315,DataRegularSeason20242025!$B$3:$B$1315, "&lt;=" &amp; FS$1, DataRegularSeason20242025!$E$3:$E$1315, $A26)</f>
        <v>70</v>
      </c>
      <c r="FT26">
        <f>SUMIFS(DataRegularSeason20242025!$AA$3:$AA$1315,DataRegularSeason20242025!$B$3:$B$1315, "&lt;=" &amp; FT$1, DataRegularSeason20242025!$D$3:$D$1315, $A26)+SUMIFS(DataRegularSeason20242025!$AB$3:$AB$1315,DataRegularSeason20242025!$B$3:$B$1315, "&lt;=" &amp; FT$1, DataRegularSeason20242025!$E$3:$E$1315, $A26)</f>
        <v>70</v>
      </c>
      <c r="FU26">
        <f>SUMIFS(DataRegularSeason20242025!$AA$3:$AA$1315,DataRegularSeason20242025!$B$3:$B$1315, "&lt;=" &amp; FU$1, DataRegularSeason20242025!$D$3:$D$1315, $A26)+SUMIFS(DataRegularSeason20242025!$AB$3:$AB$1315,DataRegularSeason20242025!$B$3:$B$1315, "&lt;=" &amp; FU$1, DataRegularSeason20242025!$E$3:$E$1315, $A26)</f>
        <v>70</v>
      </c>
      <c r="FV26">
        <f>SUMIFS(DataRegularSeason20242025!$AA$3:$AA$1315,DataRegularSeason20242025!$B$3:$B$1315, "&lt;=" &amp; FV$1, DataRegularSeason20242025!$D$3:$D$1315, $A26)+SUMIFS(DataRegularSeason20242025!$AB$3:$AB$1315,DataRegularSeason20242025!$B$3:$B$1315, "&lt;=" &amp; FV$1, DataRegularSeason20242025!$E$3:$E$1315, $A26)</f>
        <v>70</v>
      </c>
      <c r="FW26">
        <f>SUMIFS(DataRegularSeason20242025!$AA$3:$AA$1315,DataRegularSeason20242025!$B$3:$B$1315, "&lt;=" &amp; FW$1, DataRegularSeason20242025!$D$3:$D$1315, $A26)+SUMIFS(DataRegularSeason20242025!$AB$3:$AB$1315,DataRegularSeason20242025!$B$3:$B$1315, "&lt;=" &amp; FW$1, DataRegularSeason20242025!$E$3:$E$1315, $A26)</f>
        <v>70</v>
      </c>
      <c r="FX26">
        <f>SUMIFS(DataRegularSeason20242025!$AA$3:$AA$1315,DataRegularSeason20242025!$B$3:$B$1315, "&lt;=" &amp; FX$1, DataRegularSeason20242025!$D$3:$D$1315, $A26)+SUMIFS(DataRegularSeason20242025!$AB$3:$AB$1315,DataRegularSeason20242025!$B$3:$B$1315, "&lt;=" &amp; FX$1, DataRegularSeason20242025!$E$3:$E$1315, $A26)</f>
        <v>70</v>
      </c>
      <c r="FY26">
        <f>SUMIFS(DataRegularSeason20242025!$AA$3:$AA$1315,DataRegularSeason20242025!$B$3:$B$1315, "&lt;=" &amp; FY$1, DataRegularSeason20242025!$D$3:$D$1315, $A26)+SUMIFS(DataRegularSeason20242025!$AB$3:$AB$1315,DataRegularSeason20242025!$B$3:$B$1315, "&lt;=" &amp; FY$1, DataRegularSeason20242025!$E$3:$E$1315, $A26)</f>
        <v>70</v>
      </c>
      <c r="FZ26">
        <f>SUMIFS(DataRegularSeason20242025!$AA$3:$AA$1315,DataRegularSeason20242025!$B$3:$B$1315, "&lt;=" &amp; FZ$1, DataRegularSeason20242025!$D$3:$D$1315, $A26)+SUMIFS(DataRegularSeason20242025!$AB$3:$AB$1315,DataRegularSeason20242025!$B$3:$B$1315, "&lt;=" &amp; FZ$1, DataRegularSeason20242025!$E$3:$E$1315, $A26)</f>
        <v>70</v>
      </c>
      <c r="GA26">
        <f>SUMIFS(DataRegularSeason20242025!$AA$3:$AA$1315,DataRegularSeason20242025!$B$3:$B$1315, "&lt;=" &amp; GA$1, DataRegularSeason20242025!$D$3:$D$1315, $A26)+SUMIFS(DataRegularSeason20242025!$AB$3:$AB$1315,DataRegularSeason20242025!$B$3:$B$1315, "&lt;=" &amp; GA$1, DataRegularSeason20242025!$E$3:$E$1315, $A26)</f>
        <v>70</v>
      </c>
      <c r="GB26">
        <f>SUMIFS(DataRegularSeason20242025!$AA$3:$AA$1315,DataRegularSeason20242025!$B$3:$B$1315, "&lt;=" &amp; GB$1, DataRegularSeason20242025!$D$3:$D$1315, $A26)+SUMIFS(DataRegularSeason20242025!$AB$3:$AB$1315,DataRegularSeason20242025!$B$3:$B$1315, "&lt;=" &amp; GB$1, DataRegularSeason20242025!$E$3:$E$1315, $A26)</f>
        <v>70</v>
      </c>
      <c r="GC26">
        <f>SUMIFS(DataRegularSeason20242025!$AA$3:$AA$1315,DataRegularSeason20242025!$B$3:$B$1315, "&lt;=" &amp; GC$1, DataRegularSeason20242025!$D$3:$D$1315, $A26)+SUMIFS(DataRegularSeason20242025!$AB$3:$AB$1315,DataRegularSeason20242025!$B$3:$B$1315, "&lt;=" &amp; GC$1, DataRegularSeason20242025!$E$3:$E$1315, $A26)</f>
        <v>70</v>
      </c>
      <c r="GD26">
        <f>SUMIFS(DataRegularSeason20242025!$AA$3:$AA$1315,DataRegularSeason20242025!$B$3:$B$1315, "&lt;=" &amp; GD$1, DataRegularSeason20242025!$D$3:$D$1315, $A26)+SUMIFS(DataRegularSeason20242025!$AB$3:$AB$1315,DataRegularSeason20242025!$B$3:$B$1315, "&lt;=" &amp; GD$1, DataRegularSeason20242025!$E$3:$E$1315, $A26)</f>
        <v>70</v>
      </c>
      <c r="GE26">
        <f>SUMIFS(DataRegularSeason20242025!$AA$3:$AA$1315,DataRegularSeason20242025!$B$3:$B$1315, "&lt;=" &amp; GE$1, DataRegularSeason20242025!$D$3:$D$1315, $A26)+SUMIFS(DataRegularSeason20242025!$AB$3:$AB$1315,DataRegularSeason20242025!$B$3:$B$1315, "&lt;=" &amp; GE$1, DataRegularSeason20242025!$E$3:$E$1315, $A26)</f>
        <v>70</v>
      </c>
      <c r="GF26">
        <f>SUMIFS(DataRegularSeason20242025!$AA$3:$AA$1315,DataRegularSeason20242025!$B$3:$B$1315, "&lt;=" &amp; GF$1, DataRegularSeason20242025!$D$3:$D$1315, $A26)+SUMIFS(DataRegularSeason20242025!$AB$3:$AB$1315,DataRegularSeason20242025!$B$3:$B$1315, "&lt;=" &amp; GF$1, DataRegularSeason20242025!$E$3:$E$1315, $A26)</f>
        <v>70</v>
      </c>
      <c r="GG26">
        <f>SUMIFS(DataRegularSeason20242025!$AA$3:$AA$1315,DataRegularSeason20242025!$B$3:$B$1315, "&lt;=" &amp; GG$1, DataRegularSeason20242025!$D$3:$D$1315, $A26)+SUMIFS(DataRegularSeason20242025!$AB$3:$AB$1315,DataRegularSeason20242025!$B$3:$B$1315, "&lt;=" &amp; GG$1, DataRegularSeason20242025!$E$3:$E$1315, $A26)</f>
        <v>70</v>
      </c>
      <c r="GH26">
        <f>SUMIFS(DataRegularSeason20242025!$AA$3:$AA$1315,DataRegularSeason20242025!$B$3:$B$1315, "&lt;=" &amp; GH$1, DataRegularSeason20242025!$D$3:$D$1315, $A26)+SUMIFS(DataRegularSeason20242025!$AB$3:$AB$1315,DataRegularSeason20242025!$B$3:$B$1315, "&lt;=" &amp; GH$1, DataRegularSeason20242025!$E$3:$E$1315, $A26)</f>
        <v>70</v>
      </c>
      <c r="GI26">
        <f>SUMIFS(DataRegularSeason20242025!$AA$3:$AA$1315,DataRegularSeason20242025!$B$3:$B$1315, "&lt;=" &amp; GI$1, DataRegularSeason20242025!$D$3:$D$1315, $A26)+SUMIFS(DataRegularSeason20242025!$AB$3:$AB$1315,DataRegularSeason20242025!$B$3:$B$1315, "&lt;=" &amp; GI$1, DataRegularSeason20242025!$E$3:$E$1315, $A26)</f>
        <v>70</v>
      </c>
      <c r="GJ26">
        <f>SUMIFS(DataRegularSeason20242025!$AA$3:$AA$1315,DataRegularSeason20242025!$B$3:$B$1315, "&lt;=" &amp; GJ$1, DataRegularSeason20242025!$D$3:$D$1315, $A26)+SUMIFS(DataRegularSeason20242025!$AB$3:$AB$1315,DataRegularSeason20242025!$B$3:$B$1315, "&lt;=" &amp; GJ$1, DataRegularSeason20242025!$E$3:$E$1315, $A26)</f>
        <v>70</v>
      </c>
      <c r="GK26">
        <f>SUMIFS(DataRegularSeason20242025!$AA$3:$AA$1315,DataRegularSeason20242025!$B$3:$B$1315, "&lt;=" &amp; GK$1, DataRegularSeason20242025!$D$3:$D$1315, $A26)+SUMIFS(DataRegularSeason20242025!$AB$3:$AB$1315,DataRegularSeason20242025!$B$3:$B$1315, "&lt;=" &amp; GK$1, DataRegularSeason20242025!$E$3:$E$1315, $A26)</f>
        <v>70</v>
      </c>
      <c r="GL26">
        <f>SUMIFS(DataRegularSeason20242025!$AA$3:$AA$1315,DataRegularSeason20242025!$B$3:$B$1315, "&lt;=" &amp; GL$1, DataRegularSeason20242025!$D$3:$D$1315, $A26)+SUMIFS(DataRegularSeason20242025!$AB$3:$AB$1315,DataRegularSeason20242025!$B$3:$B$1315, "&lt;=" &amp; GL$1, DataRegularSeason20242025!$E$3:$E$1315, $A26)</f>
        <v>70</v>
      </c>
      <c r="GM26">
        <f>SUMIFS(DataRegularSeason20242025!$AA$3:$AA$1315,DataRegularSeason20242025!$B$3:$B$1315, "&lt;=" &amp; GM$1, DataRegularSeason20242025!$D$3:$D$1315, $A26)+SUMIFS(DataRegularSeason20242025!$AB$3:$AB$1315,DataRegularSeason20242025!$B$3:$B$1315, "&lt;=" &amp; GM$1, DataRegularSeason20242025!$E$3:$E$1315, $A26)</f>
        <v>70</v>
      </c>
      <c r="GN26">
        <f>SUMIFS(DataRegularSeason20242025!$AA$3:$AA$1315,DataRegularSeason20242025!$B$3:$B$1315, "&lt;=" &amp; GN$1, DataRegularSeason20242025!$D$3:$D$1315, $A26)+SUMIFS(DataRegularSeason20242025!$AB$3:$AB$1315,DataRegularSeason20242025!$B$3:$B$1315, "&lt;=" &amp; GN$1, DataRegularSeason20242025!$E$3:$E$1315, $A26)</f>
        <v>70</v>
      </c>
      <c r="GO26">
        <f>SUMIFS(DataRegularSeason20242025!$AA$3:$AA$1315,DataRegularSeason20242025!$B$3:$B$1315, "&lt;=" &amp; GO$1, DataRegularSeason20242025!$D$3:$D$1315, $A26)+SUMIFS(DataRegularSeason20242025!$AB$3:$AB$1315,DataRegularSeason20242025!$B$3:$B$1315, "&lt;=" &amp; GO$1, DataRegularSeason20242025!$E$3:$E$1315, $A26)</f>
        <v>70</v>
      </c>
      <c r="GP26">
        <f>SUMIFS(DataRegularSeason20242025!$AA$3:$AA$1315,DataRegularSeason20242025!$B$3:$B$1315, "&lt;=" &amp; GP$1, DataRegularSeason20242025!$D$3:$D$1315, $A26)+SUMIFS(DataRegularSeason20242025!$AB$3:$AB$1315,DataRegularSeason20242025!$B$3:$B$1315, "&lt;=" &amp; GP$1, DataRegularSeason20242025!$E$3:$E$1315, $A26)</f>
        <v>70</v>
      </c>
      <c r="GQ26">
        <f>SUMIFS(DataRegularSeason20242025!$AA$3:$AA$1315,DataRegularSeason20242025!$B$3:$B$1315, "&lt;=" &amp; GQ$1, DataRegularSeason20242025!$D$3:$D$1315, $A26)+SUMIFS(DataRegularSeason20242025!$AB$3:$AB$1315,DataRegularSeason20242025!$B$3:$B$1315, "&lt;=" &amp; GQ$1, DataRegularSeason20242025!$E$3:$E$1315, $A26)</f>
        <v>70</v>
      </c>
      <c r="GR26">
        <f>SUMIFS(DataRegularSeason20242025!$AA$3:$AA$1315,DataRegularSeason20242025!$B$3:$B$1315, "&lt;=" &amp; GR$1, DataRegularSeason20242025!$D$3:$D$1315, $A26)+SUMIFS(DataRegularSeason20242025!$AB$3:$AB$1315,DataRegularSeason20242025!$B$3:$B$1315, "&lt;=" &amp; GR$1, DataRegularSeason20242025!$E$3:$E$1315, $A26)</f>
        <v>70</v>
      </c>
      <c r="GS26">
        <f>SUMIFS(DataRegularSeason20242025!$AA$3:$AA$1315,DataRegularSeason20242025!$B$3:$B$1315, "&lt;=" &amp; GS$1, DataRegularSeason20242025!$D$3:$D$1315, $A26)+SUMIFS(DataRegularSeason20242025!$AB$3:$AB$1315,DataRegularSeason20242025!$B$3:$B$1315, "&lt;=" &amp; GS$1, DataRegularSeason20242025!$E$3:$E$1315, $A26)</f>
        <v>70</v>
      </c>
      <c r="GT26">
        <f>SUMIFS(DataRegularSeason20242025!$AA$3:$AA$1315,DataRegularSeason20242025!$B$3:$B$1315, "&lt;=" &amp; GT$1, DataRegularSeason20242025!$D$3:$D$1315, $A26)+SUMIFS(DataRegularSeason20242025!$AB$3:$AB$1315,DataRegularSeason20242025!$B$3:$B$1315, "&lt;=" &amp; GT$1, DataRegularSeason20242025!$E$3:$E$1315, $A26)</f>
        <v>70</v>
      </c>
      <c r="GU26">
        <f>SUMIFS(DataRegularSeason20242025!$AA$3:$AA$1315,DataRegularSeason20242025!$B$3:$B$1315, "&lt;=" &amp; GU$1, DataRegularSeason20242025!$D$3:$D$1315, $A26)+SUMIFS(DataRegularSeason20242025!$AB$3:$AB$1315,DataRegularSeason20242025!$B$3:$B$1315, "&lt;=" &amp; GU$1, DataRegularSeason20242025!$E$3:$E$1315, $A26)</f>
        <v>70</v>
      </c>
    </row>
    <row r="27" spans="1:203" x14ac:dyDescent="0.25">
      <c r="A27" t="s">
        <v>27</v>
      </c>
      <c r="B27" t="s">
        <v>97</v>
      </c>
      <c r="C27"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66</v>
      </c>
      <c r="DP27">
        <f>SUMIFS(DataRegularSeason20242025!$AA$3:$AA$1315,DataRegularSeason20242025!$B$3:$B$1315, "&lt;=" &amp; DP$1, DataRegularSeason20242025!$D$3:$D$1315, $A27)+SUMIFS(DataRegularSeason20242025!$AB$3:$AB$1315,DataRegularSeason20242025!$B$3:$B$1315, "&lt;=" &amp; DP$1, DataRegularSeason20242025!$E$3:$E$1315, $A27)</f>
        <v>66</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68</v>
      </c>
      <c r="DY27">
        <f>SUMIFS(DataRegularSeason20242025!$AA$3:$AA$1315,DataRegularSeason20242025!$B$3:$B$1315, "&lt;=" &amp; DY$1, DataRegularSeason20242025!$D$3:$D$1315, $A27)+SUMIFS(DataRegularSeason20242025!$AB$3:$AB$1315,DataRegularSeason20242025!$B$3:$B$1315, "&lt;=" &amp; DY$1, DataRegularSeason20242025!$E$3:$E$1315, $A27)</f>
        <v>68</v>
      </c>
      <c r="DZ27">
        <f>SUMIFS(DataRegularSeason20242025!$AA$3:$AA$1315,DataRegularSeason20242025!$B$3:$B$1315, "&lt;=" &amp; DZ$1, DataRegularSeason20242025!$D$3:$D$1315, $A27)+SUMIFS(DataRegularSeason20242025!$AB$3:$AB$1315,DataRegularSeason20242025!$B$3:$B$1315, "&lt;=" &amp; DZ$1, DataRegularSeason20242025!$E$3:$E$1315, $A27)</f>
        <v>68</v>
      </c>
      <c r="EA27">
        <f>SUMIFS(DataRegularSeason20242025!$AA$3:$AA$1315,DataRegularSeason20242025!$B$3:$B$1315, "&lt;=" &amp; EA$1, DataRegularSeason20242025!$D$3:$D$1315, $A27)+SUMIFS(DataRegularSeason20242025!$AB$3:$AB$1315,DataRegularSeason20242025!$B$3:$B$1315, "&lt;=" &amp; EA$1, DataRegularSeason20242025!$E$3:$E$1315, $A27)</f>
        <v>68</v>
      </c>
      <c r="EB27">
        <f>SUMIFS(DataRegularSeason20242025!$AA$3:$AA$1315,DataRegularSeason20242025!$B$3:$B$1315, "&lt;=" &amp; EB$1, DataRegularSeason20242025!$D$3:$D$1315, $A27)+SUMIFS(DataRegularSeason20242025!$AB$3:$AB$1315,DataRegularSeason20242025!$B$3:$B$1315, "&lt;=" &amp; EB$1, DataRegularSeason20242025!$E$3:$E$1315, $A27)</f>
        <v>68</v>
      </c>
      <c r="EC27">
        <f>SUMIFS(DataRegularSeason20242025!$AA$3:$AA$1315,DataRegularSeason20242025!$B$3:$B$1315, "&lt;=" &amp; EC$1, DataRegularSeason20242025!$D$3:$D$1315, $A27)+SUMIFS(DataRegularSeason20242025!$AB$3:$AB$1315,DataRegularSeason20242025!$B$3:$B$1315, "&lt;=" &amp; EC$1, DataRegularSeason20242025!$E$3:$E$1315, $A27)</f>
        <v>68</v>
      </c>
      <c r="ED27">
        <f>SUMIFS(DataRegularSeason20242025!$AA$3:$AA$1315,DataRegularSeason20242025!$B$3:$B$1315, "&lt;=" &amp; ED$1, DataRegularSeason20242025!$D$3:$D$1315, $A27)+SUMIFS(DataRegularSeason20242025!$AB$3:$AB$1315,DataRegularSeason20242025!$B$3:$B$1315, "&lt;=" &amp; ED$1, DataRegularSeason20242025!$E$3:$E$1315, $A27)</f>
        <v>68</v>
      </c>
      <c r="EE27">
        <f>SUMIFS(DataRegularSeason20242025!$AA$3:$AA$1315,DataRegularSeason20242025!$B$3:$B$1315, "&lt;=" &amp; EE$1, DataRegularSeason20242025!$D$3:$D$1315, $A27)+SUMIFS(DataRegularSeason20242025!$AB$3:$AB$1315,DataRegularSeason20242025!$B$3:$B$1315, "&lt;=" &amp; EE$1, DataRegularSeason20242025!$E$3:$E$1315, $A27)</f>
        <v>68</v>
      </c>
      <c r="EF27">
        <f>SUMIFS(DataRegularSeason20242025!$AA$3:$AA$1315,DataRegularSeason20242025!$B$3:$B$1315, "&lt;=" &amp; EF$1, DataRegularSeason20242025!$D$3:$D$1315, $A27)+SUMIFS(DataRegularSeason20242025!$AB$3:$AB$1315,DataRegularSeason20242025!$B$3:$B$1315, "&lt;=" &amp; EF$1, DataRegularSeason20242025!$E$3:$E$1315, $A27)</f>
        <v>68</v>
      </c>
      <c r="EG27">
        <f>SUMIFS(DataRegularSeason20242025!$AA$3:$AA$1315,DataRegularSeason20242025!$B$3:$B$1315, "&lt;=" &amp; EG$1, DataRegularSeason20242025!$D$3:$D$1315, $A27)+SUMIFS(DataRegularSeason20242025!$AB$3:$AB$1315,DataRegularSeason20242025!$B$3:$B$1315, "&lt;=" &amp; EG$1, DataRegularSeason20242025!$E$3:$E$1315, $A27)</f>
        <v>68</v>
      </c>
      <c r="EH27">
        <f>SUMIFS(DataRegularSeason20242025!$AA$3:$AA$1315,DataRegularSeason20242025!$B$3:$B$1315, "&lt;=" &amp; EH$1, DataRegularSeason20242025!$D$3:$D$1315, $A27)+SUMIFS(DataRegularSeason20242025!$AB$3:$AB$1315,DataRegularSeason20242025!$B$3:$B$1315, "&lt;=" &amp; EH$1, DataRegularSeason20242025!$E$3:$E$1315, $A27)</f>
        <v>68</v>
      </c>
      <c r="EI27">
        <f>SUMIFS(DataRegularSeason20242025!$AA$3:$AA$1315,DataRegularSeason20242025!$B$3:$B$1315, "&lt;=" &amp; EI$1, DataRegularSeason20242025!$D$3:$D$1315, $A27)+SUMIFS(DataRegularSeason20242025!$AB$3:$AB$1315,DataRegularSeason20242025!$B$3:$B$1315, "&lt;=" &amp; EI$1, DataRegularSeason20242025!$E$3:$E$1315, $A27)</f>
        <v>68</v>
      </c>
      <c r="EJ27">
        <f>SUMIFS(DataRegularSeason20242025!$AA$3:$AA$1315,DataRegularSeason20242025!$B$3:$B$1315, "&lt;=" &amp; EJ$1, DataRegularSeason20242025!$D$3:$D$1315, $A27)+SUMIFS(DataRegularSeason20242025!$AB$3:$AB$1315,DataRegularSeason20242025!$B$3:$B$1315, "&lt;=" &amp; EJ$1, DataRegularSeason20242025!$E$3:$E$1315, $A27)</f>
        <v>68</v>
      </c>
      <c r="EK27">
        <f>SUMIFS(DataRegularSeason20242025!$AA$3:$AA$1315,DataRegularSeason20242025!$B$3:$B$1315, "&lt;=" &amp; EK$1, DataRegularSeason20242025!$D$3:$D$1315, $A27)+SUMIFS(DataRegularSeason20242025!$AB$3:$AB$1315,DataRegularSeason20242025!$B$3:$B$1315, "&lt;=" &amp; EK$1, DataRegularSeason20242025!$E$3:$E$1315, $A27)</f>
        <v>68</v>
      </c>
      <c r="EL27">
        <f>SUMIFS(DataRegularSeason20242025!$AA$3:$AA$1315,DataRegularSeason20242025!$B$3:$B$1315, "&lt;=" &amp; EL$1, DataRegularSeason20242025!$D$3:$D$1315, $A27)+SUMIFS(DataRegularSeason20242025!$AB$3:$AB$1315,DataRegularSeason20242025!$B$3:$B$1315, "&lt;=" &amp; EL$1, DataRegularSeason20242025!$E$3:$E$1315, $A27)</f>
        <v>68</v>
      </c>
      <c r="EM27">
        <f>SUMIFS(DataRegularSeason20242025!$AA$3:$AA$1315,DataRegularSeason20242025!$B$3:$B$1315, "&lt;=" &amp; EM$1, DataRegularSeason20242025!$D$3:$D$1315, $A27)+SUMIFS(DataRegularSeason20242025!$AB$3:$AB$1315,DataRegularSeason20242025!$B$3:$B$1315, "&lt;=" &amp; EM$1, DataRegularSeason20242025!$E$3:$E$1315, $A27)</f>
        <v>68</v>
      </c>
      <c r="EN27">
        <f>SUMIFS(DataRegularSeason20242025!$AA$3:$AA$1315,DataRegularSeason20242025!$B$3:$B$1315, "&lt;=" &amp; EN$1, DataRegularSeason20242025!$D$3:$D$1315, $A27)+SUMIFS(DataRegularSeason20242025!$AB$3:$AB$1315,DataRegularSeason20242025!$B$3:$B$1315, "&lt;=" &amp; EN$1, DataRegularSeason20242025!$E$3:$E$1315, $A27)</f>
        <v>68</v>
      </c>
      <c r="EO27">
        <f>SUMIFS(DataRegularSeason20242025!$AA$3:$AA$1315,DataRegularSeason20242025!$B$3:$B$1315, "&lt;=" &amp; EO$1, DataRegularSeason20242025!$D$3:$D$1315, $A27)+SUMIFS(DataRegularSeason20242025!$AB$3:$AB$1315,DataRegularSeason20242025!$B$3:$B$1315, "&lt;=" &amp; EO$1, DataRegularSeason20242025!$E$3:$E$1315, $A27)</f>
        <v>68</v>
      </c>
      <c r="EP27">
        <f>SUMIFS(DataRegularSeason20242025!$AA$3:$AA$1315,DataRegularSeason20242025!$B$3:$B$1315, "&lt;=" &amp; EP$1, DataRegularSeason20242025!$D$3:$D$1315, $A27)+SUMIFS(DataRegularSeason20242025!$AB$3:$AB$1315,DataRegularSeason20242025!$B$3:$B$1315, "&lt;=" &amp; EP$1, DataRegularSeason20242025!$E$3:$E$1315, $A27)</f>
        <v>68</v>
      </c>
      <c r="EQ27">
        <f>SUMIFS(DataRegularSeason20242025!$AA$3:$AA$1315,DataRegularSeason20242025!$B$3:$B$1315, "&lt;=" &amp; EQ$1, DataRegularSeason20242025!$D$3:$D$1315, $A27)+SUMIFS(DataRegularSeason20242025!$AB$3:$AB$1315,DataRegularSeason20242025!$B$3:$B$1315, "&lt;=" &amp; EQ$1, DataRegularSeason20242025!$E$3:$E$1315, $A27)</f>
        <v>68</v>
      </c>
      <c r="ER27">
        <f>SUMIFS(DataRegularSeason20242025!$AA$3:$AA$1315,DataRegularSeason20242025!$B$3:$B$1315, "&lt;=" &amp; ER$1, DataRegularSeason20242025!$D$3:$D$1315, $A27)+SUMIFS(DataRegularSeason20242025!$AB$3:$AB$1315,DataRegularSeason20242025!$B$3:$B$1315, "&lt;=" &amp; ER$1, DataRegularSeason20242025!$E$3:$E$1315, $A27)</f>
        <v>68</v>
      </c>
      <c r="ES27">
        <f>SUMIFS(DataRegularSeason20242025!$AA$3:$AA$1315,DataRegularSeason20242025!$B$3:$B$1315, "&lt;=" &amp; ES$1, DataRegularSeason20242025!$D$3:$D$1315, $A27)+SUMIFS(DataRegularSeason20242025!$AB$3:$AB$1315,DataRegularSeason20242025!$B$3:$B$1315, "&lt;=" &amp; ES$1, DataRegularSeason20242025!$E$3:$E$1315, $A27)</f>
        <v>68</v>
      </c>
      <c r="ET27">
        <f>SUMIFS(DataRegularSeason20242025!$AA$3:$AA$1315,DataRegularSeason20242025!$B$3:$B$1315, "&lt;=" &amp; ET$1, DataRegularSeason20242025!$D$3:$D$1315, $A27)+SUMIFS(DataRegularSeason20242025!$AB$3:$AB$1315,DataRegularSeason20242025!$B$3:$B$1315, "&lt;=" &amp; ET$1, DataRegularSeason20242025!$E$3:$E$1315, $A27)</f>
        <v>68</v>
      </c>
      <c r="EU27">
        <f>SUMIFS(DataRegularSeason20242025!$AA$3:$AA$1315,DataRegularSeason20242025!$B$3:$B$1315, "&lt;=" &amp; EU$1, DataRegularSeason20242025!$D$3:$D$1315, $A27)+SUMIFS(DataRegularSeason20242025!$AB$3:$AB$1315,DataRegularSeason20242025!$B$3:$B$1315, "&lt;=" &amp; EU$1, DataRegularSeason20242025!$E$3:$E$1315, $A27)</f>
        <v>68</v>
      </c>
      <c r="EV27">
        <f>SUMIFS(DataRegularSeason20242025!$AA$3:$AA$1315,DataRegularSeason20242025!$B$3:$B$1315, "&lt;=" &amp; EV$1, DataRegularSeason20242025!$D$3:$D$1315, $A27)+SUMIFS(DataRegularSeason20242025!$AB$3:$AB$1315,DataRegularSeason20242025!$B$3:$B$1315, "&lt;=" &amp; EV$1, DataRegularSeason20242025!$E$3:$E$1315, $A27)</f>
        <v>68</v>
      </c>
      <c r="EW27">
        <f>SUMIFS(DataRegularSeason20242025!$AA$3:$AA$1315,DataRegularSeason20242025!$B$3:$B$1315, "&lt;=" &amp; EW$1, DataRegularSeason20242025!$D$3:$D$1315, $A27)+SUMIFS(DataRegularSeason20242025!$AB$3:$AB$1315,DataRegularSeason20242025!$B$3:$B$1315, "&lt;=" &amp; EW$1, DataRegularSeason20242025!$E$3:$E$1315, $A27)</f>
        <v>68</v>
      </c>
      <c r="EX27">
        <f>SUMIFS(DataRegularSeason20242025!$AA$3:$AA$1315,DataRegularSeason20242025!$B$3:$B$1315, "&lt;=" &amp; EX$1, DataRegularSeason20242025!$D$3:$D$1315, $A27)+SUMIFS(DataRegularSeason20242025!$AB$3:$AB$1315,DataRegularSeason20242025!$B$3:$B$1315, "&lt;=" &amp; EX$1, DataRegularSeason20242025!$E$3:$E$1315, $A27)</f>
        <v>68</v>
      </c>
      <c r="EY27">
        <f>SUMIFS(DataRegularSeason20242025!$AA$3:$AA$1315,DataRegularSeason20242025!$B$3:$B$1315, "&lt;=" &amp; EY$1, DataRegularSeason20242025!$D$3:$D$1315, $A27)+SUMIFS(DataRegularSeason20242025!$AB$3:$AB$1315,DataRegularSeason20242025!$B$3:$B$1315, "&lt;=" &amp; EY$1, DataRegularSeason20242025!$E$3:$E$1315, $A27)</f>
        <v>68</v>
      </c>
      <c r="EZ27">
        <f>SUMIFS(DataRegularSeason20242025!$AA$3:$AA$1315,DataRegularSeason20242025!$B$3:$B$1315, "&lt;=" &amp; EZ$1, DataRegularSeason20242025!$D$3:$D$1315, $A27)+SUMIFS(DataRegularSeason20242025!$AB$3:$AB$1315,DataRegularSeason20242025!$B$3:$B$1315, "&lt;=" &amp; EZ$1, DataRegularSeason20242025!$E$3:$E$1315, $A27)</f>
        <v>68</v>
      </c>
      <c r="FA27">
        <f>SUMIFS(DataRegularSeason20242025!$AA$3:$AA$1315,DataRegularSeason20242025!$B$3:$B$1315, "&lt;=" &amp; FA$1, DataRegularSeason20242025!$D$3:$D$1315, $A27)+SUMIFS(DataRegularSeason20242025!$AB$3:$AB$1315,DataRegularSeason20242025!$B$3:$B$1315, "&lt;=" &amp; FA$1, DataRegularSeason20242025!$E$3:$E$1315, $A27)</f>
        <v>68</v>
      </c>
      <c r="FB27">
        <f>SUMIFS(DataRegularSeason20242025!$AA$3:$AA$1315,DataRegularSeason20242025!$B$3:$B$1315, "&lt;=" &amp; FB$1, DataRegularSeason20242025!$D$3:$D$1315, $A27)+SUMIFS(DataRegularSeason20242025!$AB$3:$AB$1315,DataRegularSeason20242025!$B$3:$B$1315, "&lt;=" &amp; FB$1, DataRegularSeason20242025!$E$3:$E$1315, $A27)</f>
        <v>68</v>
      </c>
      <c r="FC27">
        <f>SUMIFS(DataRegularSeason20242025!$AA$3:$AA$1315,DataRegularSeason20242025!$B$3:$B$1315, "&lt;=" &amp; FC$1, DataRegularSeason20242025!$D$3:$D$1315, $A27)+SUMIFS(DataRegularSeason20242025!$AB$3:$AB$1315,DataRegularSeason20242025!$B$3:$B$1315, "&lt;=" &amp; FC$1, DataRegularSeason20242025!$E$3:$E$1315, $A27)</f>
        <v>68</v>
      </c>
      <c r="FD27">
        <f>SUMIFS(DataRegularSeason20242025!$AA$3:$AA$1315,DataRegularSeason20242025!$B$3:$B$1315, "&lt;=" &amp; FD$1, DataRegularSeason20242025!$D$3:$D$1315, $A27)+SUMIFS(DataRegularSeason20242025!$AB$3:$AB$1315,DataRegularSeason20242025!$B$3:$B$1315, "&lt;=" &amp; FD$1, DataRegularSeason20242025!$E$3:$E$1315, $A27)</f>
        <v>68</v>
      </c>
      <c r="FE27">
        <f>SUMIFS(DataRegularSeason20242025!$AA$3:$AA$1315,DataRegularSeason20242025!$B$3:$B$1315, "&lt;=" &amp; FE$1, DataRegularSeason20242025!$D$3:$D$1315, $A27)+SUMIFS(DataRegularSeason20242025!$AB$3:$AB$1315,DataRegularSeason20242025!$B$3:$B$1315, "&lt;=" &amp; FE$1, DataRegularSeason20242025!$E$3:$E$1315, $A27)</f>
        <v>68</v>
      </c>
      <c r="FF27">
        <f>SUMIFS(DataRegularSeason20242025!$AA$3:$AA$1315,DataRegularSeason20242025!$B$3:$B$1315, "&lt;=" &amp; FF$1, DataRegularSeason20242025!$D$3:$D$1315, $A27)+SUMIFS(DataRegularSeason20242025!$AB$3:$AB$1315,DataRegularSeason20242025!$B$3:$B$1315, "&lt;=" &amp; FF$1, DataRegularSeason20242025!$E$3:$E$1315, $A27)</f>
        <v>68</v>
      </c>
      <c r="FG27">
        <f>SUMIFS(DataRegularSeason20242025!$AA$3:$AA$1315,DataRegularSeason20242025!$B$3:$B$1315, "&lt;=" &amp; FG$1, DataRegularSeason20242025!$D$3:$D$1315, $A27)+SUMIFS(DataRegularSeason20242025!$AB$3:$AB$1315,DataRegularSeason20242025!$B$3:$B$1315, "&lt;=" &amp; FG$1, DataRegularSeason20242025!$E$3:$E$1315, $A27)</f>
        <v>68</v>
      </c>
      <c r="FH27">
        <f>SUMIFS(DataRegularSeason20242025!$AA$3:$AA$1315,DataRegularSeason20242025!$B$3:$B$1315, "&lt;=" &amp; FH$1, DataRegularSeason20242025!$D$3:$D$1315, $A27)+SUMIFS(DataRegularSeason20242025!$AB$3:$AB$1315,DataRegularSeason20242025!$B$3:$B$1315, "&lt;=" &amp; FH$1, DataRegularSeason20242025!$E$3:$E$1315, $A27)</f>
        <v>68</v>
      </c>
      <c r="FI27">
        <f>SUMIFS(DataRegularSeason20242025!$AA$3:$AA$1315,DataRegularSeason20242025!$B$3:$B$1315, "&lt;=" &amp; FI$1, DataRegularSeason20242025!$D$3:$D$1315, $A27)+SUMIFS(DataRegularSeason20242025!$AB$3:$AB$1315,DataRegularSeason20242025!$B$3:$B$1315, "&lt;=" &amp; FI$1, DataRegularSeason20242025!$E$3:$E$1315, $A27)</f>
        <v>68</v>
      </c>
      <c r="FJ27">
        <f>SUMIFS(DataRegularSeason20242025!$AA$3:$AA$1315,DataRegularSeason20242025!$B$3:$B$1315, "&lt;=" &amp; FJ$1, DataRegularSeason20242025!$D$3:$D$1315, $A27)+SUMIFS(DataRegularSeason20242025!$AB$3:$AB$1315,DataRegularSeason20242025!$B$3:$B$1315, "&lt;=" &amp; FJ$1, DataRegularSeason20242025!$E$3:$E$1315, $A27)</f>
        <v>68</v>
      </c>
      <c r="FK27">
        <f>SUMIFS(DataRegularSeason20242025!$AA$3:$AA$1315,DataRegularSeason20242025!$B$3:$B$1315, "&lt;=" &amp; FK$1, DataRegularSeason20242025!$D$3:$D$1315, $A27)+SUMIFS(DataRegularSeason20242025!$AB$3:$AB$1315,DataRegularSeason20242025!$B$3:$B$1315, "&lt;=" &amp; FK$1, DataRegularSeason20242025!$E$3:$E$1315, $A27)</f>
        <v>68</v>
      </c>
      <c r="FL27">
        <f>SUMIFS(DataRegularSeason20242025!$AA$3:$AA$1315,DataRegularSeason20242025!$B$3:$B$1315, "&lt;=" &amp; FL$1, DataRegularSeason20242025!$D$3:$D$1315, $A27)+SUMIFS(DataRegularSeason20242025!$AB$3:$AB$1315,DataRegularSeason20242025!$B$3:$B$1315, "&lt;=" &amp; FL$1, DataRegularSeason20242025!$E$3:$E$1315, $A27)</f>
        <v>68</v>
      </c>
      <c r="FM27">
        <f>SUMIFS(DataRegularSeason20242025!$AA$3:$AA$1315,DataRegularSeason20242025!$B$3:$B$1315, "&lt;=" &amp; FM$1, DataRegularSeason20242025!$D$3:$D$1315, $A27)+SUMIFS(DataRegularSeason20242025!$AB$3:$AB$1315,DataRegularSeason20242025!$B$3:$B$1315, "&lt;=" &amp; FM$1, DataRegularSeason20242025!$E$3:$E$1315, $A27)</f>
        <v>68</v>
      </c>
      <c r="FN27">
        <f>SUMIFS(DataRegularSeason20242025!$AA$3:$AA$1315,DataRegularSeason20242025!$B$3:$B$1315, "&lt;=" &amp; FN$1, DataRegularSeason20242025!$D$3:$D$1315, $A27)+SUMIFS(DataRegularSeason20242025!$AB$3:$AB$1315,DataRegularSeason20242025!$B$3:$B$1315, "&lt;=" &amp; FN$1, DataRegularSeason20242025!$E$3:$E$1315, $A27)</f>
        <v>68</v>
      </c>
      <c r="FO27">
        <f>SUMIFS(DataRegularSeason20242025!$AA$3:$AA$1315,DataRegularSeason20242025!$B$3:$B$1315, "&lt;=" &amp; FO$1, DataRegularSeason20242025!$D$3:$D$1315, $A27)+SUMIFS(DataRegularSeason20242025!$AB$3:$AB$1315,DataRegularSeason20242025!$B$3:$B$1315, "&lt;=" &amp; FO$1, DataRegularSeason20242025!$E$3:$E$1315, $A27)</f>
        <v>68</v>
      </c>
      <c r="FP27">
        <f>SUMIFS(DataRegularSeason20242025!$AA$3:$AA$1315,DataRegularSeason20242025!$B$3:$B$1315, "&lt;=" &amp; FP$1, DataRegularSeason20242025!$D$3:$D$1315, $A27)+SUMIFS(DataRegularSeason20242025!$AB$3:$AB$1315,DataRegularSeason20242025!$B$3:$B$1315, "&lt;=" &amp; FP$1, DataRegularSeason20242025!$E$3:$E$1315, $A27)</f>
        <v>68</v>
      </c>
      <c r="FQ27">
        <f>SUMIFS(DataRegularSeason20242025!$AA$3:$AA$1315,DataRegularSeason20242025!$B$3:$B$1315, "&lt;=" &amp; FQ$1, DataRegularSeason20242025!$D$3:$D$1315, $A27)+SUMIFS(DataRegularSeason20242025!$AB$3:$AB$1315,DataRegularSeason20242025!$B$3:$B$1315, "&lt;=" &amp; FQ$1, DataRegularSeason20242025!$E$3:$E$1315, $A27)</f>
        <v>68</v>
      </c>
      <c r="FR27">
        <f>SUMIFS(DataRegularSeason20242025!$AA$3:$AA$1315,DataRegularSeason20242025!$B$3:$B$1315, "&lt;=" &amp; FR$1, DataRegularSeason20242025!$D$3:$D$1315, $A27)+SUMIFS(DataRegularSeason20242025!$AB$3:$AB$1315,DataRegularSeason20242025!$B$3:$B$1315, "&lt;=" &amp; FR$1, DataRegularSeason20242025!$E$3:$E$1315, $A27)</f>
        <v>68</v>
      </c>
      <c r="FS27">
        <f>SUMIFS(DataRegularSeason20242025!$AA$3:$AA$1315,DataRegularSeason20242025!$B$3:$B$1315, "&lt;=" &amp; FS$1, DataRegularSeason20242025!$D$3:$D$1315, $A27)+SUMIFS(DataRegularSeason20242025!$AB$3:$AB$1315,DataRegularSeason20242025!$B$3:$B$1315, "&lt;=" &amp; FS$1, DataRegularSeason20242025!$E$3:$E$1315, $A27)</f>
        <v>68</v>
      </c>
      <c r="FT27">
        <f>SUMIFS(DataRegularSeason20242025!$AA$3:$AA$1315,DataRegularSeason20242025!$B$3:$B$1315, "&lt;=" &amp; FT$1, DataRegularSeason20242025!$D$3:$D$1315, $A27)+SUMIFS(DataRegularSeason20242025!$AB$3:$AB$1315,DataRegularSeason20242025!$B$3:$B$1315, "&lt;=" &amp; FT$1, DataRegularSeason20242025!$E$3:$E$1315, $A27)</f>
        <v>68</v>
      </c>
      <c r="FU27">
        <f>SUMIFS(DataRegularSeason20242025!$AA$3:$AA$1315,DataRegularSeason20242025!$B$3:$B$1315, "&lt;=" &amp; FU$1, DataRegularSeason20242025!$D$3:$D$1315, $A27)+SUMIFS(DataRegularSeason20242025!$AB$3:$AB$1315,DataRegularSeason20242025!$B$3:$B$1315, "&lt;=" &amp; FU$1, DataRegularSeason20242025!$E$3:$E$1315, $A27)</f>
        <v>68</v>
      </c>
      <c r="FV27">
        <f>SUMIFS(DataRegularSeason20242025!$AA$3:$AA$1315,DataRegularSeason20242025!$B$3:$B$1315, "&lt;=" &amp; FV$1, DataRegularSeason20242025!$D$3:$D$1315, $A27)+SUMIFS(DataRegularSeason20242025!$AB$3:$AB$1315,DataRegularSeason20242025!$B$3:$B$1315, "&lt;=" &amp; FV$1, DataRegularSeason20242025!$E$3:$E$1315, $A27)</f>
        <v>68</v>
      </c>
      <c r="FW27">
        <f>SUMIFS(DataRegularSeason20242025!$AA$3:$AA$1315,DataRegularSeason20242025!$B$3:$B$1315, "&lt;=" &amp; FW$1, DataRegularSeason20242025!$D$3:$D$1315, $A27)+SUMIFS(DataRegularSeason20242025!$AB$3:$AB$1315,DataRegularSeason20242025!$B$3:$B$1315, "&lt;=" &amp; FW$1, DataRegularSeason20242025!$E$3:$E$1315, $A27)</f>
        <v>68</v>
      </c>
      <c r="FX27">
        <f>SUMIFS(DataRegularSeason20242025!$AA$3:$AA$1315,DataRegularSeason20242025!$B$3:$B$1315, "&lt;=" &amp; FX$1, DataRegularSeason20242025!$D$3:$D$1315, $A27)+SUMIFS(DataRegularSeason20242025!$AB$3:$AB$1315,DataRegularSeason20242025!$B$3:$B$1315, "&lt;=" &amp; FX$1, DataRegularSeason20242025!$E$3:$E$1315, $A27)</f>
        <v>68</v>
      </c>
      <c r="FY27">
        <f>SUMIFS(DataRegularSeason20242025!$AA$3:$AA$1315,DataRegularSeason20242025!$B$3:$B$1315, "&lt;=" &amp; FY$1, DataRegularSeason20242025!$D$3:$D$1315, $A27)+SUMIFS(DataRegularSeason20242025!$AB$3:$AB$1315,DataRegularSeason20242025!$B$3:$B$1315, "&lt;=" &amp; FY$1, DataRegularSeason20242025!$E$3:$E$1315, $A27)</f>
        <v>68</v>
      </c>
      <c r="FZ27">
        <f>SUMIFS(DataRegularSeason20242025!$AA$3:$AA$1315,DataRegularSeason20242025!$B$3:$B$1315, "&lt;=" &amp; FZ$1, DataRegularSeason20242025!$D$3:$D$1315, $A27)+SUMIFS(DataRegularSeason20242025!$AB$3:$AB$1315,DataRegularSeason20242025!$B$3:$B$1315, "&lt;=" &amp; FZ$1, DataRegularSeason20242025!$E$3:$E$1315, $A27)</f>
        <v>68</v>
      </c>
      <c r="GA27">
        <f>SUMIFS(DataRegularSeason20242025!$AA$3:$AA$1315,DataRegularSeason20242025!$B$3:$B$1315, "&lt;=" &amp; GA$1, DataRegularSeason20242025!$D$3:$D$1315, $A27)+SUMIFS(DataRegularSeason20242025!$AB$3:$AB$1315,DataRegularSeason20242025!$B$3:$B$1315, "&lt;=" &amp; GA$1, DataRegularSeason20242025!$E$3:$E$1315, $A27)</f>
        <v>68</v>
      </c>
      <c r="GB27">
        <f>SUMIFS(DataRegularSeason20242025!$AA$3:$AA$1315,DataRegularSeason20242025!$B$3:$B$1315, "&lt;=" &amp; GB$1, DataRegularSeason20242025!$D$3:$D$1315, $A27)+SUMIFS(DataRegularSeason20242025!$AB$3:$AB$1315,DataRegularSeason20242025!$B$3:$B$1315, "&lt;=" &amp; GB$1, DataRegularSeason20242025!$E$3:$E$1315, $A27)</f>
        <v>68</v>
      </c>
      <c r="GC27">
        <f>SUMIFS(DataRegularSeason20242025!$AA$3:$AA$1315,DataRegularSeason20242025!$B$3:$B$1315, "&lt;=" &amp; GC$1, DataRegularSeason20242025!$D$3:$D$1315, $A27)+SUMIFS(DataRegularSeason20242025!$AB$3:$AB$1315,DataRegularSeason20242025!$B$3:$B$1315, "&lt;=" &amp; GC$1, DataRegularSeason20242025!$E$3:$E$1315, $A27)</f>
        <v>68</v>
      </c>
      <c r="GD27">
        <f>SUMIFS(DataRegularSeason20242025!$AA$3:$AA$1315,DataRegularSeason20242025!$B$3:$B$1315, "&lt;=" &amp; GD$1, DataRegularSeason20242025!$D$3:$D$1315, $A27)+SUMIFS(DataRegularSeason20242025!$AB$3:$AB$1315,DataRegularSeason20242025!$B$3:$B$1315, "&lt;=" &amp; GD$1, DataRegularSeason20242025!$E$3:$E$1315, $A27)</f>
        <v>68</v>
      </c>
      <c r="GE27">
        <f>SUMIFS(DataRegularSeason20242025!$AA$3:$AA$1315,DataRegularSeason20242025!$B$3:$B$1315, "&lt;=" &amp; GE$1, DataRegularSeason20242025!$D$3:$D$1315, $A27)+SUMIFS(DataRegularSeason20242025!$AB$3:$AB$1315,DataRegularSeason20242025!$B$3:$B$1315, "&lt;=" &amp; GE$1, DataRegularSeason20242025!$E$3:$E$1315, $A27)</f>
        <v>68</v>
      </c>
      <c r="GF27">
        <f>SUMIFS(DataRegularSeason20242025!$AA$3:$AA$1315,DataRegularSeason20242025!$B$3:$B$1315, "&lt;=" &amp; GF$1, DataRegularSeason20242025!$D$3:$D$1315, $A27)+SUMIFS(DataRegularSeason20242025!$AB$3:$AB$1315,DataRegularSeason20242025!$B$3:$B$1315, "&lt;=" &amp; GF$1, DataRegularSeason20242025!$E$3:$E$1315, $A27)</f>
        <v>68</v>
      </c>
      <c r="GG27">
        <f>SUMIFS(DataRegularSeason20242025!$AA$3:$AA$1315,DataRegularSeason20242025!$B$3:$B$1315, "&lt;=" &amp; GG$1, DataRegularSeason20242025!$D$3:$D$1315, $A27)+SUMIFS(DataRegularSeason20242025!$AB$3:$AB$1315,DataRegularSeason20242025!$B$3:$B$1315, "&lt;=" &amp; GG$1, DataRegularSeason20242025!$E$3:$E$1315, $A27)</f>
        <v>68</v>
      </c>
      <c r="GH27">
        <f>SUMIFS(DataRegularSeason20242025!$AA$3:$AA$1315,DataRegularSeason20242025!$B$3:$B$1315, "&lt;=" &amp; GH$1, DataRegularSeason20242025!$D$3:$D$1315, $A27)+SUMIFS(DataRegularSeason20242025!$AB$3:$AB$1315,DataRegularSeason20242025!$B$3:$B$1315, "&lt;=" &amp; GH$1, DataRegularSeason20242025!$E$3:$E$1315, $A27)</f>
        <v>68</v>
      </c>
      <c r="GI27">
        <f>SUMIFS(DataRegularSeason20242025!$AA$3:$AA$1315,DataRegularSeason20242025!$B$3:$B$1315, "&lt;=" &amp; GI$1, DataRegularSeason20242025!$D$3:$D$1315, $A27)+SUMIFS(DataRegularSeason20242025!$AB$3:$AB$1315,DataRegularSeason20242025!$B$3:$B$1315, "&lt;=" &amp; GI$1, DataRegularSeason20242025!$E$3:$E$1315, $A27)</f>
        <v>68</v>
      </c>
      <c r="GJ27">
        <f>SUMIFS(DataRegularSeason20242025!$AA$3:$AA$1315,DataRegularSeason20242025!$B$3:$B$1315, "&lt;=" &amp; GJ$1, DataRegularSeason20242025!$D$3:$D$1315, $A27)+SUMIFS(DataRegularSeason20242025!$AB$3:$AB$1315,DataRegularSeason20242025!$B$3:$B$1315, "&lt;=" &amp; GJ$1, DataRegularSeason20242025!$E$3:$E$1315, $A27)</f>
        <v>68</v>
      </c>
      <c r="GK27">
        <f>SUMIFS(DataRegularSeason20242025!$AA$3:$AA$1315,DataRegularSeason20242025!$B$3:$B$1315, "&lt;=" &amp; GK$1, DataRegularSeason20242025!$D$3:$D$1315, $A27)+SUMIFS(DataRegularSeason20242025!$AB$3:$AB$1315,DataRegularSeason20242025!$B$3:$B$1315, "&lt;=" &amp; GK$1, DataRegularSeason20242025!$E$3:$E$1315, $A27)</f>
        <v>68</v>
      </c>
      <c r="GL27">
        <f>SUMIFS(DataRegularSeason20242025!$AA$3:$AA$1315,DataRegularSeason20242025!$B$3:$B$1315, "&lt;=" &amp; GL$1, DataRegularSeason20242025!$D$3:$D$1315, $A27)+SUMIFS(DataRegularSeason20242025!$AB$3:$AB$1315,DataRegularSeason20242025!$B$3:$B$1315, "&lt;=" &amp; GL$1, DataRegularSeason20242025!$E$3:$E$1315, $A27)</f>
        <v>68</v>
      </c>
      <c r="GM27">
        <f>SUMIFS(DataRegularSeason20242025!$AA$3:$AA$1315,DataRegularSeason20242025!$B$3:$B$1315, "&lt;=" &amp; GM$1, DataRegularSeason20242025!$D$3:$D$1315, $A27)+SUMIFS(DataRegularSeason20242025!$AB$3:$AB$1315,DataRegularSeason20242025!$B$3:$B$1315, "&lt;=" &amp; GM$1, DataRegularSeason20242025!$E$3:$E$1315, $A27)</f>
        <v>68</v>
      </c>
      <c r="GN27">
        <f>SUMIFS(DataRegularSeason20242025!$AA$3:$AA$1315,DataRegularSeason20242025!$B$3:$B$1315, "&lt;=" &amp; GN$1, DataRegularSeason20242025!$D$3:$D$1315, $A27)+SUMIFS(DataRegularSeason20242025!$AB$3:$AB$1315,DataRegularSeason20242025!$B$3:$B$1315, "&lt;=" &amp; GN$1, DataRegularSeason20242025!$E$3:$E$1315, $A27)</f>
        <v>68</v>
      </c>
      <c r="GO27">
        <f>SUMIFS(DataRegularSeason20242025!$AA$3:$AA$1315,DataRegularSeason20242025!$B$3:$B$1315, "&lt;=" &amp; GO$1, DataRegularSeason20242025!$D$3:$D$1315, $A27)+SUMIFS(DataRegularSeason20242025!$AB$3:$AB$1315,DataRegularSeason20242025!$B$3:$B$1315, "&lt;=" &amp; GO$1, DataRegularSeason20242025!$E$3:$E$1315, $A27)</f>
        <v>68</v>
      </c>
      <c r="GP27">
        <f>SUMIFS(DataRegularSeason20242025!$AA$3:$AA$1315,DataRegularSeason20242025!$B$3:$B$1315, "&lt;=" &amp; GP$1, DataRegularSeason20242025!$D$3:$D$1315, $A27)+SUMIFS(DataRegularSeason20242025!$AB$3:$AB$1315,DataRegularSeason20242025!$B$3:$B$1315, "&lt;=" &amp; GP$1, DataRegularSeason20242025!$E$3:$E$1315, $A27)</f>
        <v>68</v>
      </c>
      <c r="GQ27">
        <f>SUMIFS(DataRegularSeason20242025!$AA$3:$AA$1315,DataRegularSeason20242025!$B$3:$B$1315, "&lt;=" &amp; GQ$1, DataRegularSeason20242025!$D$3:$D$1315, $A27)+SUMIFS(DataRegularSeason20242025!$AB$3:$AB$1315,DataRegularSeason20242025!$B$3:$B$1315, "&lt;=" &amp; GQ$1, DataRegularSeason20242025!$E$3:$E$1315, $A27)</f>
        <v>68</v>
      </c>
      <c r="GR27">
        <f>SUMIFS(DataRegularSeason20242025!$AA$3:$AA$1315,DataRegularSeason20242025!$B$3:$B$1315, "&lt;=" &amp; GR$1, DataRegularSeason20242025!$D$3:$D$1315, $A27)+SUMIFS(DataRegularSeason20242025!$AB$3:$AB$1315,DataRegularSeason20242025!$B$3:$B$1315, "&lt;=" &amp; GR$1, DataRegularSeason20242025!$E$3:$E$1315, $A27)</f>
        <v>68</v>
      </c>
      <c r="GS27">
        <f>SUMIFS(DataRegularSeason20242025!$AA$3:$AA$1315,DataRegularSeason20242025!$B$3:$B$1315, "&lt;=" &amp; GS$1, DataRegularSeason20242025!$D$3:$D$1315, $A27)+SUMIFS(DataRegularSeason20242025!$AB$3:$AB$1315,DataRegularSeason20242025!$B$3:$B$1315, "&lt;=" &amp; GS$1, DataRegularSeason20242025!$E$3:$E$1315, $A27)</f>
        <v>68</v>
      </c>
      <c r="GT27">
        <f>SUMIFS(DataRegularSeason20242025!$AA$3:$AA$1315,DataRegularSeason20242025!$B$3:$B$1315, "&lt;=" &amp; GT$1, DataRegularSeason20242025!$D$3:$D$1315, $A27)+SUMIFS(DataRegularSeason20242025!$AB$3:$AB$1315,DataRegularSeason20242025!$B$3:$B$1315, "&lt;=" &amp; GT$1, DataRegularSeason20242025!$E$3:$E$1315, $A27)</f>
        <v>68</v>
      </c>
      <c r="GU27">
        <f>SUMIFS(DataRegularSeason20242025!$AA$3:$AA$1315,DataRegularSeason20242025!$B$3:$B$1315, "&lt;=" &amp; GU$1, DataRegularSeason20242025!$D$3:$D$1315, $A27)+SUMIFS(DataRegularSeason20242025!$AB$3:$AB$1315,DataRegularSeason20242025!$B$3:$B$1315, "&lt;=" &amp; GU$1, DataRegularSeason20242025!$E$3:$E$1315, $A27)</f>
        <v>68</v>
      </c>
    </row>
    <row r="28" spans="1:203" x14ac:dyDescent="0.25">
      <c r="A28" t="s">
        <v>28</v>
      </c>
      <c r="B28" t="s">
        <v>97</v>
      </c>
      <c r="C28"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62</v>
      </c>
      <c r="EB28">
        <f>SUMIFS(DataRegularSeason20242025!$AA$3:$AA$1315,DataRegularSeason20242025!$B$3:$B$1315, "&lt;=" &amp; EB$1, DataRegularSeason20242025!$D$3:$D$1315, $A28)+SUMIFS(DataRegularSeason20242025!$AB$3:$AB$1315,DataRegularSeason20242025!$B$3:$B$1315, "&lt;=" &amp; EB$1, DataRegularSeason20242025!$E$3:$E$1315, $A28)</f>
        <v>62</v>
      </c>
      <c r="EC28">
        <f>SUMIFS(DataRegularSeason20242025!$AA$3:$AA$1315,DataRegularSeason20242025!$B$3:$B$1315, "&lt;=" &amp; EC$1, DataRegularSeason20242025!$D$3:$D$1315, $A28)+SUMIFS(DataRegularSeason20242025!$AB$3:$AB$1315,DataRegularSeason20242025!$B$3:$B$1315, "&lt;=" &amp; EC$1, DataRegularSeason20242025!$E$3:$E$1315, $A28)</f>
        <v>62</v>
      </c>
      <c r="ED28">
        <f>SUMIFS(DataRegularSeason20242025!$AA$3:$AA$1315,DataRegularSeason20242025!$B$3:$B$1315, "&lt;=" &amp; ED$1, DataRegularSeason20242025!$D$3:$D$1315, $A28)+SUMIFS(DataRegularSeason20242025!$AB$3:$AB$1315,DataRegularSeason20242025!$B$3:$B$1315, "&lt;=" &amp; ED$1, DataRegularSeason20242025!$E$3:$E$1315, $A28)</f>
        <v>62</v>
      </c>
      <c r="EE28">
        <f>SUMIFS(DataRegularSeason20242025!$AA$3:$AA$1315,DataRegularSeason20242025!$B$3:$B$1315, "&lt;=" &amp; EE$1, DataRegularSeason20242025!$D$3:$D$1315, $A28)+SUMIFS(DataRegularSeason20242025!$AB$3:$AB$1315,DataRegularSeason20242025!$B$3:$B$1315, "&lt;=" &amp; EE$1, DataRegularSeason20242025!$E$3:$E$1315, $A28)</f>
        <v>62</v>
      </c>
      <c r="EF28">
        <f>SUMIFS(DataRegularSeason20242025!$AA$3:$AA$1315,DataRegularSeason20242025!$B$3:$B$1315, "&lt;=" &amp; EF$1, DataRegularSeason20242025!$D$3:$D$1315, $A28)+SUMIFS(DataRegularSeason20242025!$AB$3:$AB$1315,DataRegularSeason20242025!$B$3:$B$1315, "&lt;=" &amp; EF$1, DataRegularSeason20242025!$E$3:$E$1315, $A28)</f>
        <v>62</v>
      </c>
      <c r="EG28">
        <f>SUMIFS(DataRegularSeason20242025!$AA$3:$AA$1315,DataRegularSeason20242025!$B$3:$B$1315, "&lt;=" &amp; EG$1, DataRegularSeason20242025!$D$3:$D$1315, $A28)+SUMIFS(DataRegularSeason20242025!$AB$3:$AB$1315,DataRegularSeason20242025!$B$3:$B$1315, "&lt;=" &amp; EG$1, DataRegularSeason20242025!$E$3:$E$1315, $A28)</f>
        <v>62</v>
      </c>
      <c r="EH28">
        <f>SUMIFS(DataRegularSeason20242025!$AA$3:$AA$1315,DataRegularSeason20242025!$B$3:$B$1315, "&lt;=" &amp; EH$1, DataRegularSeason20242025!$D$3:$D$1315, $A28)+SUMIFS(DataRegularSeason20242025!$AB$3:$AB$1315,DataRegularSeason20242025!$B$3:$B$1315, "&lt;=" &amp; EH$1, DataRegularSeason20242025!$E$3:$E$1315, $A28)</f>
        <v>62</v>
      </c>
      <c r="EI28">
        <f>SUMIFS(DataRegularSeason20242025!$AA$3:$AA$1315,DataRegularSeason20242025!$B$3:$B$1315, "&lt;=" &amp; EI$1, DataRegularSeason20242025!$D$3:$D$1315, $A28)+SUMIFS(DataRegularSeason20242025!$AB$3:$AB$1315,DataRegularSeason20242025!$B$3:$B$1315, "&lt;=" &amp; EI$1, DataRegularSeason20242025!$E$3:$E$1315, $A28)</f>
        <v>62</v>
      </c>
      <c r="EJ28">
        <f>SUMIFS(DataRegularSeason20242025!$AA$3:$AA$1315,DataRegularSeason20242025!$B$3:$B$1315, "&lt;=" &amp; EJ$1, DataRegularSeason20242025!$D$3:$D$1315, $A28)+SUMIFS(DataRegularSeason20242025!$AB$3:$AB$1315,DataRegularSeason20242025!$B$3:$B$1315, "&lt;=" &amp; EJ$1, DataRegularSeason20242025!$E$3:$E$1315, $A28)</f>
        <v>62</v>
      </c>
      <c r="EK28">
        <f>SUMIFS(DataRegularSeason20242025!$AA$3:$AA$1315,DataRegularSeason20242025!$B$3:$B$1315, "&lt;=" &amp; EK$1, DataRegularSeason20242025!$D$3:$D$1315, $A28)+SUMIFS(DataRegularSeason20242025!$AB$3:$AB$1315,DataRegularSeason20242025!$B$3:$B$1315, "&lt;=" &amp; EK$1, DataRegularSeason20242025!$E$3:$E$1315, $A28)</f>
        <v>62</v>
      </c>
      <c r="EL28">
        <f>SUMIFS(DataRegularSeason20242025!$AA$3:$AA$1315,DataRegularSeason20242025!$B$3:$B$1315, "&lt;=" &amp; EL$1, DataRegularSeason20242025!$D$3:$D$1315, $A28)+SUMIFS(DataRegularSeason20242025!$AB$3:$AB$1315,DataRegularSeason20242025!$B$3:$B$1315, "&lt;=" &amp; EL$1, DataRegularSeason20242025!$E$3:$E$1315, $A28)</f>
        <v>62</v>
      </c>
      <c r="EM28">
        <f>SUMIFS(DataRegularSeason20242025!$AA$3:$AA$1315,DataRegularSeason20242025!$B$3:$B$1315, "&lt;=" &amp; EM$1, DataRegularSeason20242025!$D$3:$D$1315, $A28)+SUMIFS(DataRegularSeason20242025!$AB$3:$AB$1315,DataRegularSeason20242025!$B$3:$B$1315, "&lt;=" &amp; EM$1, DataRegularSeason20242025!$E$3:$E$1315, $A28)</f>
        <v>62</v>
      </c>
      <c r="EN28">
        <f>SUMIFS(DataRegularSeason20242025!$AA$3:$AA$1315,DataRegularSeason20242025!$B$3:$B$1315, "&lt;=" &amp; EN$1, DataRegularSeason20242025!$D$3:$D$1315, $A28)+SUMIFS(DataRegularSeason20242025!$AB$3:$AB$1315,DataRegularSeason20242025!$B$3:$B$1315, "&lt;=" &amp; EN$1, DataRegularSeason20242025!$E$3:$E$1315, $A28)</f>
        <v>62</v>
      </c>
      <c r="EO28">
        <f>SUMIFS(DataRegularSeason20242025!$AA$3:$AA$1315,DataRegularSeason20242025!$B$3:$B$1315, "&lt;=" &amp; EO$1, DataRegularSeason20242025!$D$3:$D$1315, $A28)+SUMIFS(DataRegularSeason20242025!$AB$3:$AB$1315,DataRegularSeason20242025!$B$3:$B$1315, "&lt;=" &amp; EO$1, DataRegularSeason20242025!$E$3:$E$1315, $A28)</f>
        <v>62</v>
      </c>
      <c r="EP28">
        <f>SUMIFS(DataRegularSeason20242025!$AA$3:$AA$1315,DataRegularSeason20242025!$B$3:$B$1315, "&lt;=" &amp; EP$1, DataRegularSeason20242025!$D$3:$D$1315, $A28)+SUMIFS(DataRegularSeason20242025!$AB$3:$AB$1315,DataRegularSeason20242025!$B$3:$B$1315, "&lt;=" &amp; EP$1, DataRegularSeason20242025!$E$3:$E$1315, $A28)</f>
        <v>62</v>
      </c>
      <c r="EQ28">
        <f>SUMIFS(DataRegularSeason20242025!$AA$3:$AA$1315,DataRegularSeason20242025!$B$3:$B$1315, "&lt;=" &amp; EQ$1, DataRegularSeason20242025!$D$3:$D$1315, $A28)+SUMIFS(DataRegularSeason20242025!$AB$3:$AB$1315,DataRegularSeason20242025!$B$3:$B$1315, "&lt;=" &amp; EQ$1, DataRegularSeason20242025!$E$3:$E$1315, $A28)</f>
        <v>62</v>
      </c>
      <c r="ER28">
        <f>SUMIFS(DataRegularSeason20242025!$AA$3:$AA$1315,DataRegularSeason20242025!$B$3:$B$1315, "&lt;=" &amp; ER$1, DataRegularSeason20242025!$D$3:$D$1315, $A28)+SUMIFS(DataRegularSeason20242025!$AB$3:$AB$1315,DataRegularSeason20242025!$B$3:$B$1315, "&lt;=" &amp; ER$1, DataRegularSeason20242025!$E$3:$E$1315, $A28)</f>
        <v>62</v>
      </c>
      <c r="ES28">
        <f>SUMIFS(DataRegularSeason20242025!$AA$3:$AA$1315,DataRegularSeason20242025!$B$3:$B$1315, "&lt;=" &amp; ES$1, DataRegularSeason20242025!$D$3:$D$1315, $A28)+SUMIFS(DataRegularSeason20242025!$AB$3:$AB$1315,DataRegularSeason20242025!$B$3:$B$1315, "&lt;=" &amp; ES$1, DataRegularSeason20242025!$E$3:$E$1315, $A28)</f>
        <v>62</v>
      </c>
      <c r="ET28">
        <f>SUMIFS(DataRegularSeason20242025!$AA$3:$AA$1315,DataRegularSeason20242025!$B$3:$B$1315, "&lt;=" &amp; ET$1, DataRegularSeason20242025!$D$3:$D$1315, $A28)+SUMIFS(DataRegularSeason20242025!$AB$3:$AB$1315,DataRegularSeason20242025!$B$3:$B$1315, "&lt;=" &amp; ET$1, DataRegularSeason20242025!$E$3:$E$1315, $A28)</f>
        <v>62</v>
      </c>
      <c r="EU28">
        <f>SUMIFS(DataRegularSeason20242025!$AA$3:$AA$1315,DataRegularSeason20242025!$B$3:$B$1315, "&lt;=" &amp; EU$1, DataRegularSeason20242025!$D$3:$D$1315, $A28)+SUMIFS(DataRegularSeason20242025!$AB$3:$AB$1315,DataRegularSeason20242025!$B$3:$B$1315, "&lt;=" &amp; EU$1, DataRegularSeason20242025!$E$3:$E$1315, $A28)</f>
        <v>62</v>
      </c>
      <c r="EV28">
        <f>SUMIFS(DataRegularSeason20242025!$AA$3:$AA$1315,DataRegularSeason20242025!$B$3:$B$1315, "&lt;=" &amp; EV$1, DataRegularSeason20242025!$D$3:$D$1315, $A28)+SUMIFS(DataRegularSeason20242025!$AB$3:$AB$1315,DataRegularSeason20242025!$B$3:$B$1315, "&lt;=" &amp; EV$1, DataRegularSeason20242025!$E$3:$E$1315, $A28)</f>
        <v>62</v>
      </c>
      <c r="EW28">
        <f>SUMIFS(DataRegularSeason20242025!$AA$3:$AA$1315,DataRegularSeason20242025!$B$3:$B$1315, "&lt;=" &amp; EW$1, DataRegularSeason20242025!$D$3:$D$1315, $A28)+SUMIFS(DataRegularSeason20242025!$AB$3:$AB$1315,DataRegularSeason20242025!$B$3:$B$1315, "&lt;=" &amp; EW$1, DataRegularSeason20242025!$E$3:$E$1315, $A28)</f>
        <v>62</v>
      </c>
      <c r="EX28">
        <f>SUMIFS(DataRegularSeason20242025!$AA$3:$AA$1315,DataRegularSeason20242025!$B$3:$B$1315, "&lt;=" &amp; EX$1, DataRegularSeason20242025!$D$3:$D$1315, $A28)+SUMIFS(DataRegularSeason20242025!$AB$3:$AB$1315,DataRegularSeason20242025!$B$3:$B$1315, "&lt;=" &amp; EX$1, DataRegularSeason20242025!$E$3:$E$1315, $A28)</f>
        <v>62</v>
      </c>
      <c r="EY28">
        <f>SUMIFS(DataRegularSeason20242025!$AA$3:$AA$1315,DataRegularSeason20242025!$B$3:$B$1315, "&lt;=" &amp; EY$1, DataRegularSeason20242025!$D$3:$D$1315, $A28)+SUMIFS(DataRegularSeason20242025!$AB$3:$AB$1315,DataRegularSeason20242025!$B$3:$B$1315, "&lt;=" &amp; EY$1, DataRegularSeason20242025!$E$3:$E$1315, $A28)</f>
        <v>62</v>
      </c>
      <c r="EZ28">
        <f>SUMIFS(DataRegularSeason20242025!$AA$3:$AA$1315,DataRegularSeason20242025!$B$3:$B$1315, "&lt;=" &amp; EZ$1, DataRegularSeason20242025!$D$3:$D$1315, $A28)+SUMIFS(DataRegularSeason20242025!$AB$3:$AB$1315,DataRegularSeason20242025!$B$3:$B$1315, "&lt;=" &amp; EZ$1, DataRegularSeason20242025!$E$3:$E$1315, $A28)</f>
        <v>62</v>
      </c>
      <c r="FA28">
        <f>SUMIFS(DataRegularSeason20242025!$AA$3:$AA$1315,DataRegularSeason20242025!$B$3:$B$1315, "&lt;=" &amp; FA$1, DataRegularSeason20242025!$D$3:$D$1315, $A28)+SUMIFS(DataRegularSeason20242025!$AB$3:$AB$1315,DataRegularSeason20242025!$B$3:$B$1315, "&lt;=" &amp; FA$1, DataRegularSeason20242025!$E$3:$E$1315, $A28)</f>
        <v>62</v>
      </c>
      <c r="FB28">
        <f>SUMIFS(DataRegularSeason20242025!$AA$3:$AA$1315,DataRegularSeason20242025!$B$3:$B$1315, "&lt;=" &amp; FB$1, DataRegularSeason20242025!$D$3:$D$1315, $A28)+SUMIFS(DataRegularSeason20242025!$AB$3:$AB$1315,DataRegularSeason20242025!$B$3:$B$1315, "&lt;=" &amp; FB$1, DataRegularSeason20242025!$E$3:$E$1315, $A28)</f>
        <v>62</v>
      </c>
      <c r="FC28">
        <f>SUMIFS(DataRegularSeason20242025!$AA$3:$AA$1315,DataRegularSeason20242025!$B$3:$B$1315, "&lt;=" &amp; FC$1, DataRegularSeason20242025!$D$3:$D$1315, $A28)+SUMIFS(DataRegularSeason20242025!$AB$3:$AB$1315,DataRegularSeason20242025!$B$3:$B$1315, "&lt;=" &amp; FC$1, DataRegularSeason20242025!$E$3:$E$1315, $A28)</f>
        <v>62</v>
      </c>
      <c r="FD28">
        <f>SUMIFS(DataRegularSeason20242025!$AA$3:$AA$1315,DataRegularSeason20242025!$B$3:$B$1315, "&lt;=" &amp; FD$1, DataRegularSeason20242025!$D$3:$D$1315, $A28)+SUMIFS(DataRegularSeason20242025!$AB$3:$AB$1315,DataRegularSeason20242025!$B$3:$B$1315, "&lt;=" &amp; FD$1, DataRegularSeason20242025!$E$3:$E$1315, $A28)</f>
        <v>62</v>
      </c>
      <c r="FE28">
        <f>SUMIFS(DataRegularSeason20242025!$AA$3:$AA$1315,DataRegularSeason20242025!$B$3:$B$1315, "&lt;=" &amp; FE$1, DataRegularSeason20242025!$D$3:$D$1315, $A28)+SUMIFS(DataRegularSeason20242025!$AB$3:$AB$1315,DataRegularSeason20242025!$B$3:$B$1315, "&lt;=" &amp; FE$1, DataRegularSeason20242025!$E$3:$E$1315, $A28)</f>
        <v>62</v>
      </c>
      <c r="FF28">
        <f>SUMIFS(DataRegularSeason20242025!$AA$3:$AA$1315,DataRegularSeason20242025!$B$3:$B$1315, "&lt;=" &amp; FF$1, DataRegularSeason20242025!$D$3:$D$1315, $A28)+SUMIFS(DataRegularSeason20242025!$AB$3:$AB$1315,DataRegularSeason20242025!$B$3:$B$1315, "&lt;=" &amp; FF$1, DataRegularSeason20242025!$E$3:$E$1315, $A28)</f>
        <v>62</v>
      </c>
      <c r="FG28">
        <f>SUMIFS(DataRegularSeason20242025!$AA$3:$AA$1315,DataRegularSeason20242025!$B$3:$B$1315, "&lt;=" &amp; FG$1, DataRegularSeason20242025!$D$3:$D$1315, $A28)+SUMIFS(DataRegularSeason20242025!$AB$3:$AB$1315,DataRegularSeason20242025!$B$3:$B$1315, "&lt;=" &amp; FG$1, DataRegularSeason20242025!$E$3:$E$1315, $A28)</f>
        <v>62</v>
      </c>
      <c r="FH28">
        <f>SUMIFS(DataRegularSeason20242025!$AA$3:$AA$1315,DataRegularSeason20242025!$B$3:$B$1315, "&lt;=" &amp; FH$1, DataRegularSeason20242025!$D$3:$D$1315, $A28)+SUMIFS(DataRegularSeason20242025!$AB$3:$AB$1315,DataRegularSeason20242025!$B$3:$B$1315, "&lt;=" &amp; FH$1, DataRegularSeason20242025!$E$3:$E$1315, $A28)</f>
        <v>62</v>
      </c>
      <c r="FI28">
        <f>SUMIFS(DataRegularSeason20242025!$AA$3:$AA$1315,DataRegularSeason20242025!$B$3:$B$1315, "&lt;=" &amp; FI$1, DataRegularSeason20242025!$D$3:$D$1315, $A28)+SUMIFS(DataRegularSeason20242025!$AB$3:$AB$1315,DataRegularSeason20242025!$B$3:$B$1315, "&lt;=" &amp; FI$1, DataRegularSeason20242025!$E$3:$E$1315, $A28)</f>
        <v>62</v>
      </c>
      <c r="FJ28">
        <f>SUMIFS(DataRegularSeason20242025!$AA$3:$AA$1315,DataRegularSeason20242025!$B$3:$B$1315, "&lt;=" &amp; FJ$1, DataRegularSeason20242025!$D$3:$D$1315, $A28)+SUMIFS(DataRegularSeason20242025!$AB$3:$AB$1315,DataRegularSeason20242025!$B$3:$B$1315, "&lt;=" &amp; FJ$1, DataRegularSeason20242025!$E$3:$E$1315, $A28)</f>
        <v>62</v>
      </c>
      <c r="FK28">
        <f>SUMIFS(DataRegularSeason20242025!$AA$3:$AA$1315,DataRegularSeason20242025!$B$3:$B$1315, "&lt;=" &amp; FK$1, DataRegularSeason20242025!$D$3:$D$1315, $A28)+SUMIFS(DataRegularSeason20242025!$AB$3:$AB$1315,DataRegularSeason20242025!$B$3:$B$1315, "&lt;=" &amp; FK$1, DataRegularSeason20242025!$E$3:$E$1315, $A28)</f>
        <v>62</v>
      </c>
      <c r="FL28">
        <f>SUMIFS(DataRegularSeason20242025!$AA$3:$AA$1315,DataRegularSeason20242025!$B$3:$B$1315, "&lt;=" &amp; FL$1, DataRegularSeason20242025!$D$3:$D$1315, $A28)+SUMIFS(DataRegularSeason20242025!$AB$3:$AB$1315,DataRegularSeason20242025!$B$3:$B$1315, "&lt;=" &amp; FL$1, DataRegularSeason20242025!$E$3:$E$1315, $A28)</f>
        <v>62</v>
      </c>
      <c r="FM28">
        <f>SUMIFS(DataRegularSeason20242025!$AA$3:$AA$1315,DataRegularSeason20242025!$B$3:$B$1315, "&lt;=" &amp; FM$1, DataRegularSeason20242025!$D$3:$D$1315, $A28)+SUMIFS(DataRegularSeason20242025!$AB$3:$AB$1315,DataRegularSeason20242025!$B$3:$B$1315, "&lt;=" &amp; FM$1, DataRegularSeason20242025!$E$3:$E$1315, $A28)</f>
        <v>62</v>
      </c>
      <c r="FN28">
        <f>SUMIFS(DataRegularSeason20242025!$AA$3:$AA$1315,DataRegularSeason20242025!$B$3:$B$1315, "&lt;=" &amp; FN$1, DataRegularSeason20242025!$D$3:$D$1315, $A28)+SUMIFS(DataRegularSeason20242025!$AB$3:$AB$1315,DataRegularSeason20242025!$B$3:$B$1315, "&lt;=" &amp; FN$1, DataRegularSeason20242025!$E$3:$E$1315, $A28)</f>
        <v>62</v>
      </c>
      <c r="FO28">
        <f>SUMIFS(DataRegularSeason20242025!$AA$3:$AA$1315,DataRegularSeason20242025!$B$3:$B$1315, "&lt;=" &amp; FO$1, DataRegularSeason20242025!$D$3:$D$1315, $A28)+SUMIFS(DataRegularSeason20242025!$AB$3:$AB$1315,DataRegularSeason20242025!$B$3:$B$1315, "&lt;=" &amp; FO$1, DataRegularSeason20242025!$E$3:$E$1315, $A28)</f>
        <v>62</v>
      </c>
      <c r="FP28">
        <f>SUMIFS(DataRegularSeason20242025!$AA$3:$AA$1315,DataRegularSeason20242025!$B$3:$B$1315, "&lt;=" &amp; FP$1, DataRegularSeason20242025!$D$3:$D$1315, $A28)+SUMIFS(DataRegularSeason20242025!$AB$3:$AB$1315,DataRegularSeason20242025!$B$3:$B$1315, "&lt;=" &amp; FP$1, DataRegularSeason20242025!$E$3:$E$1315, $A28)</f>
        <v>62</v>
      </c>
      <c r="FQ28">
        <f>SUMIFS(DataRegularSeason20242025!$AA$3:$AA$1315,DataRegularSeason20242025!$B$3:$B$1315, "&lt;=" &amp; FQ$1, DataRegularSeason20242025!$D$3:$D$1315, $A28)+SUMIFS(DataRegularSeason20242025!$AB$3:$AB$1315,DataRegularSeason20242025!$B$3:$B$1315, "&lt;=" &amp; FQ$1, DataRegularSeason20242025!$E$3:$E$1315, $A28)</f>
        <v>62</v>
      </c>
      <c r="FR28">
        <f>SUMIFS(DataRegularSeason20242025!$AA$3:$AA$1315,DataRegularSeason20242025!$B$3:$B$1315, "&lt;=" &amp; FR$1, DataRegularSeason20242025!$D$3:$D$1315, $A28)+SUMIFS(DataRegularSeason20242025!$AB$3:$AB$1315,DataRegularSeason20242025!$B$3:$B$1315, "&lt;=" &amp; FR$1, DataRegularSeason20242025!$E$3:$E$1315, $A28)</f>
        <v>62</v>
      </c>
      <c r="FS28">
        <f>SUMIFS(DataRegularSeason20242025!$AA$3:$AA$1315,DataRegularSeason20242025!$B$3:$B$1315, "&lt;=" &amp; FS$1, DataRegularSeason20242025!$D$3:$D$1315, $A28)+SUMIFS(DataRegularSeason20242025!$AB$3:$AB$1315,DataRegularSeason20242025!$B$3:$B$1315, "&lt;=" &amp; FS$1, DataRegularSeason20242025!$E$3:$E$1315, $A28)</f>
        <v>62</v>
      </c>
      <c r="FT28">
        <f>SUMIFS(DataRegularSeason20242025!$AA$3:$AA$1315,DataRegularSeason20242025!$B$3:$B$1315, "&lt;=" &amp; FT$1, DataRegularSeason20242025!$D$3:$D$1315, $A28)+SUMIFS(DataRegularSeason20242025!$AB$3:$AB$1315,DataRegularSeason20242025!$B$3:$B$1315, "&lt;=" &amp; FT$1, DataRegularSeason20242025!$E$3:$E$1315, $A28)</f>
        <v>62</v>
      </c>
      <c r="FU28">
        <f>SUMIFS(DataRegularSeason20242025!$AA$3:$AA$1315,DataRegularSeason20242025!$B$3:$B$1315, "&lt;=" &amp; FU$1, DataRegularSeason20242025!$D$3:$D$1315, $A28)+SUMIFS(DataRegularSeason20242025!$AB$3:$AB$1315,DataRegularSeason20242025!$B$3:$B$1315, "&lt;=" &amp; FU$1, DataRegularSeason20242025!$E$3:$E$1315, $A28)</f>
        <v>62</v>
      </c>
      <c r="FV28">
        <f>SUMIFS(DataRegularSeason20242025!$AA$3:$AA$1315,DataRegularSeason20242025!$B$3:$B$1315, "&lt;=" &amp; FV$1, DataRegularSeason20242025!$D$3:$D$1315, $A28)+SUMIFS(DataRegularSeason20242025!$AB$3:$AB$1315,DataRegularSeason20242025!$B$3:$B$1315, "&lt;=" &amp; FV$1, DataRegularSeason20242025!$E$3:$E$1315, $A28)</f>
        <v>62</v>
      </c>
      <c r="FW28">
        <f>SUMIFS(DataRegularSeason20242025!$AA$3:$AA$1315,DataRegularSeason20242025!$B$3:$B$1315, "&lt;=" &amp; FW$1, DataRegularSeason20242025!$D$3:$D$1315, $A28)+SUMIFS(DataRegularSeason20242025!$AB$3:$AB$1315,DataRegularSeason20242025!$B$3:$B$1315, "&lt;=" &amp; FW$1, DataRegularSeason20242025!$E$3:$E$1315, $A28)</f>
        <v>62</v>
      </c>
      <c r="FX28">
        <f>SUMIFS(DataRegularSeason20242025!$AA$3:$AA$1315,DataRegularSeason20242025!$B$3:$B$1315, "&lt;=" &amp; FX$1, DataRegularSeason20242025!$D$3:$D$1315, $A28)+SUMIFS(DataRegularSeason20242025!$AB$3:$AB$1315,DataRegularSeason20242025!$B$3:$B$1315, "&lt;=" &amp; FX$1, DataRegularSeason20242025!$E$3:$E$1315, $A28)</f>
        <v>62</v>
      </c>
      <c r="FY28">
        <f>SUMIFS(DataRegularSeason20242025!$AA$3:$AA$1315,DataRegularSeason20242025!$B$3:$B$1315, "&lt;=" &amp; FY$1, DataRegularSeason20242025!$D$3:$D$1315, $A28)+SUMIFS(DataRegularSeason20242025!$AB$3:$AB$1315,DataRegularSeason20242025!$B$3:$B$1315, "&lt;=" &amp; FY$1, DataRegularSeason20242025!$E$3:$E$1315, $A28)</f>
        <v>62</v>
      </c>
      <c r="FZ28">
        <f>SUMIFS(DataRegularSeason20242025!$AA$3:$AA$1315,DataRegularSeason20242025!$B$3:$B$1315, "&lt;=" &amp; FZ$1, DataRegularSeason20242025!$D$3:$D$1315, $A28)+SUMIFS(DataRegularSeason20242025!$AB$3:$AB$1315,DataRegularSeason20242025!$B$3:$B$1315, "&lt;=" &amp; FZ$1, DataRegularSeason20242025!$E$3:$E$1315, $A28)</f>
        <v>62</v>
      </c>
      <c r="GA28">
        <f>SUMIFS(DataRegularSeason20242025!$AA$3:$AA$1315,DataRegularSeason20242025!$B$3:$B$1315, "&lt;=" &amp; GA$1, DataRegularSeason20242025!$D$3:$D$1315, $A28)+SUMIFS(DataRegularSeason20242025!$AB$3:$AB$1315,DataRegularSeason20242025!$B$3:$B$1315, "&lt;=" &amp; GA$1, DataRegularSeason20242025!$E$3:$E$1315, $A28)</f>
        <v>62</v>
      </c>
      <c r="GB28">
        <f>SUMIFS(DataRegularSeason20242025!$AA$3:$AA$1315,DataRegularSeason20242025!$B$3:$B$1315, "&lt;=" &amp; GB$1, DataRegularSeason20242025!$D$3:$D$1315, $A28)+SUMIFS(DataRegularSeason20242025!$AB$3:$AB$1315,DataRegularSeason20242025!$B$3:$B$1315, "&lt;=" &amp; GB$1, DataRegularSeason20242025!$E$3:$E$1315, $A28)</f>
        <v>62</v>
      </c>
      <c r="GC28">
        <f>SUMIFS(DataRegularSeason20242025!$AA$3:$AA$1315,DataRegularSeason20242025!$B$3:$B$1315, "&lt;=" &amp; GC$1, DataRegularSeason20242025!$D$3:$D$1315, $A28)+SUMIFS(DataRegularSeason20242025!$AB$3:$AB$1315,DataRegularSeason20242025!$B$3:$B$1315, "&lt;=" &amp; GC$1, DataRegularSeason20242025!$E$3:$E$1315, $A28)</f>
        <v>62</v>
      </c>
      <c r="GD28">
        <f>SUMIFS(DataRegularSeason20242025!$AA$3:$AA$1315,DataRegularSeason20242025!$B$3:$B$1315, "&lt;=" &amp; GD$1, DataRegularSeason20242025!$D$3:$D$1315, $A28)+SUMIFS(DataRegularSeason20242025!$AB$3:$AB$1315,DataRegularSeason20242025!$B$3:$B$1315, "&lt;=" &amp; GD$1, DataRegularSeason20242025!$E$3:$E$1315, $A28)</f>
        <v>62</v>
      </c>
      <c r="GE28">
        <f>SUMIFS(DataRegularSeason20242025!$AA$3:$AA$1315,DataRegularSeason20242025!$B$3:$B$1315, "&lt;=" &amp; GE$1, DataRegularSeason20242025!$D$3:$D$1315, $A28)+SUMIFS(DataRegularSeason20242025!$AB$3:$AB$1315,DataRegularSeason20242025!$B$3:$B$1315, "&lt;=" &amp; GE$1, DataRegularSeason20242025!$E$3:$E$1315, $A28)</f>
        <v>62</v>
      </c>
      <c r="GF28">
        <f>SUMIFS(DataRegularSeason20242025!$AA$3:$AA$1315,DataRegularSeason20242025!$B$3:$B$1315, "&lt;=" &amp; GF$1, DataRegularSeason20242025!$D$3:$D$1315, $A28)+SUMIFS(DataRegularSeason20242025!$AB$3:$AB$1315,DataRegularSeason20242025!$B$3:$B$1315, "&lt;=" &amp; GF$1, DataRegularSeason20242025!$E$3:$E$1315, $A28)</f>
        <v>62</v>
      </c>
      <c r="GG28">
        <f>SUMIFS(DataRegularSeason20242025!$AA$3:$AA$1315,DataRegularSeason20242025!$B$3:$B$1315, "&lt;=" &amp; GG$1, DataRegularSeason20242025!$D$3:$D$1315, $A28)+SUMIFS(DataRegularSeason20242025!$AB$3:$AB$1315,DataRegularSeason20242025!$B$3:$B$1315, "&lt;=" &amp; GG$1, DataRegularSeason20242025!$E$3:$E$1315, $A28)</f>
        <v>62</v>
      </c>
      <c r="GH28">
        <f>SUMIFS(DataRegularSeason20242025!$AA$3:$AA$1315,DataRegularSeason20242025!$B$3:$B$1315, "&lt;=" &amp; GH$1, DataRegularSeason20242025!$D$3:$D$1315, $A28)+SUMIFS(DataRegularSeason20242025!$AB$3:$AB$1315,DataRegularSeason20242025!$B$3:$B$1315, "&lt;=" &amp; GH$1, DataRegularSeason20242025!$E$3:$E$1315, $A28)</f>
        <v>62</v>
      </c>
      <c r="GI28">
        <f>SUMIFS(DataRegularSeason20242025!$AA$3:$AA$1315,DataRegularSeason20242025!$B$3:$B$1315, "&lt;=" &amp; GI$1, DataRegularSeason20242025!$D$3:$D$1315, $A28)+SUMIFS(DataRegularSeason20242025!$AB$3:$AB$1315,DataRegularSeason20242025!$B$3:$B$1315, "&lt;=" &amp; GI$1, DataRegularSeason20242025!$E$3:$E$1315, $A28)</f>
        <v>62</v>
      </c>
      <c r="GJ28">
        <f>SUMIFS(DataRegularSeason20242025!$AA$3:$AA$1315,DataRegularSeason20242025!$B$3:$B$1315, "&lt;=" &amp; GJ$1, DataRegularSeason20242025!$D$3:$D$1315, $A28)+SUMIFS(DataRegularSeason20242025!$AB$3:$AB$1315,DataRegularSeason20242025!$B$3:$B$1315, "&lt;=" &amp; GJ$1, DataRegularSeason20242025!$E$3:$E$1315, $A28)</f>
        <v>62</v>
      </c>
      <c r="GK28">
        <f>SUMIFS(DataRegularSeason20242025!$AA$3:$AA$1315,DataRegularSeason20242025!$B$3:$B$1315, "&lt;=" &amp; GK$1, DataRegularSeason20242025!$D$3:$D$1315, $A28)+SUMIFS(DataRegularSeason20242025!$AB$3:$AB$1315,DataRegularSeason20242025!$B$3:$B$1315, "&lt;=" &amp; GK$1, DataRegularSeason20242025!$E$3:$E$1315, $A28)</f>
        <v>62</v>
      </c>
      <c r="GL28">
        <f>SUMIFS(DataRegularSeason20242025!$AA$3:$AA$1315,DataRegularSeason20242025!$B$3:$B$1315, "&lt;=" &amp; GL$1, DataRegularSeason20242025!$D$3:$D$1315, $A28)+SUMIFS(DataRegularSeason20242025!$AB$3:$AB$1315,DataRegularSeason20242025!$B$3:$B$1315, "&lt;=" &amp; GL$1, DataRegularSeason20242025!$E$3:$E$1315, $A28)</f>
        <v>62</v>
      </c>
      <c r="GM28">
        <f>SUMIFS(DataRegularSeason20242025!$AA$3:$AA$1315,DataRegularSeason20242025!$B$3:$B$1315, "&lt;=" &amp; GM$1, DataRegularSeason20242025!$D$3:$D$1315, $A28)+SUMIFS(DataRegularSeason20242025!$AB$3:$AB$1315,DataRegularSeason20242025!$B$3:$B$1315, "&lt;=" &amp; GM$1, DataRegularSeason20242025!$E$3:$E$1315, $A28)</f>
        <v>62</v>
      </c>
      <c r="GN28">
        <f>SUMIFS(DataRegularSeason20242025!$AA$3:$AA$1315,DataRegularSeason20242025!$B$3:$B$1315, "&lt;=" &amp; GN$1, DataRegularSeason20242025!$D$3:$D$1315, $A28)+SUMIFS(DataRegularSeason20242025!$AB$3:$AB$1315,DataRegularSeason20242025!$B$3:$B$1315, "&lt;=" &amp; GN$1, DataRegularSeason20242025!$E$3:$E$1315, $A28)</f>
        <v>62</v>
      </c>
      <c r="GO28">
        <f>SUMIFS(DataRegularSeason20242025!$AA$3:$AA$1315,DataRegularSeason20242025!$B$3:$B$1315, "&lt;=" &amp; GO$1, DataRegularSeason20242025!$D$3:$D$1315, $A28)+SUMIFS(DataRegularSeason20242025!$AB$3:$AB$1315,DataRegularSeason20242025!$B$3:$B$1315, "&lt;=" &amp; GO$1, DataRegularSeason20242025!$E$3:$E$1315, $A28)</f>
        <v>62</v>
      </c>
      <c r="GP28">
        <f>SUMIFS(DataRegularSeason20242025!$AA$3:$AA$1315,DataRegularSeason20242025!$B$3:$B$1315, "&lt;=" &amp; GP$1, DataRegularSeason20242025!$D$3:$D$1315, $A28)+SUMIFS(DataRegularSeason20242025!$AB$3:$AB$1315,DataRegularSeason20242025!$B$3:$B$1315, "&lt;=" &amp; GP$1, DataRegularSeason20242025!$E$3:$E$1315, $A28)</f>
        <v>62</v>
      </c>
      <c r="GQ28">
        <f>SUMIFS(DataRegularSeason20242025!$AA$3:$AA$1315,DataRegularSeason20242025!$B$3:$B$1315, "&lt;=" &amp; GQ$1, DataRegularSeason20242025!$D$3:$D$1315, $A28)+SUMIFS(DataRegularSeason20242025!$AB$3:$AB$1315,DataRegularSeason20242025!$B$3:$B$1315, "&lt;=" &amp; GQ$1, DataRegularSeason20242025!$E$3:$E$1315, $A28)</f>
        <v>62</v>
      </c>
      <c r="GR28">
        <f>SUMIFS(DataRegularSeason20242025!$AA$3:$AA$1315,DataRegularSeason20242025!$B$3:$B$1315, "&lt;=" &amp; GR$1, DataRegularSeason20242025!$D$3:$D$1315, $A28)+SUMIFS(DataRegularSeason20242025!$AB$3:$AB$1315,DataRegularSeason20242025!$B$3:$B$1315, "&lt;=" &amp; GR$1, DataRegularSeason20242025!$E$3:$E$1315, $A28)</f>
        <v>62</v>
      </c>
      <c r="GS28">
        <f>SUMIFS(DataRegularSeason20242025!$AA$3:$AA$1315,DataRegularSeason20242025!$B$3:$B$1315, "&lt;=" &amp; GS$1, DataRegularSeason20242025!$D$3:$D$1315, $A28)+SUMIFS(DataRegularSeason20242025!$AB$3:$AB$1315,DataRegularSeason20242025!$B$3:$B$1315, "&lt;=" &amp; GS$1, DataRegularSeason20242025!$E$3:$E$1315, $A28)</f>
        <v>62</v>
      </c>
      <c r="GT28">
        <f>SUMIFS(DataRegularSeason20242025!$AA$3:$AA$1315,DataRegularSeason20242025!$B$3:$B$1315, "&lt;=" &amp; GT$1, DataRegularSeason20242025!$D$3:$D$1315, $A28)+SUMIFS(DataRegularSeason20242025!$AB$3:$AB$1315,DataRegularSeason20242025!$B$3:$B$1315, "&lt;=" &amp; GT$1, DataRegularSeason20242025!$E$3:$E$1315, $A28)</f>
        <v>62</v>
      </c>
      <c r="GU28">
        <f>SUMIFS(DataRegularSeason20242025!$AA$3:$AA$1315,DataRegularSeason20242025!$B$3:$B$1315, "&lt;=" &amp; GU$1, DataRegularSeason20242025!$D$3:$D$1315, $A28)+SUMIFS(DataRegularSeason20242025!$AB$3:$AB$1315,DataRegularSeason20242025!$B$3:$B$1315, "&lt;=" &amp; GU$1, DataRegularSeason20242025!$E$3:$E$1315, $A28)</f>
        <v>62</v>
      </c>
    </row>
    <row r="29" spans="1:203" x14ac:dyDescent="0.25">
      <c r="A29" t="s">
        <v>24</v>
      </c>
      <c r="B29" t="s">
        <v>97</v>
      </c>
      <c r="C29"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59</v>
      </c>
      <c r="EC29">
        <f>SUMIFS(DataRegularSeason20242025!$AA$3:$AA$1315,DataRegularSeason20242025!$B$3:$B$1315, "&lt;=" &amp; EC$1, DataRegularSeason20242025!$D$3:$D$1315, $A29)+SUMIFS(DataRegularSeason20242025!$AB$3:$AB$1315,DataRegularSeason20242025!$B$3:$B$1315, "&lt;=" &amp; EC$1, DataRegularSeason20242025!$E$3:$E$1315, $A29)</f>
        <v>59</v>
      </c>
      <c r="ED29">
        <f>SUMIFS(DataRegularSeason20242025!$AA$3:$AA$1315,DataRegularSeason20242025!$B$3:$B$1315, "&lt;=" &amp; ED$1, DataRegularSeason20242025!$D$3:$D$1315, $A29)+SUMIFS(DataRegularSeason20242025!$AB$3:$AB$1315,DataRegularSeason20242025!$B$3:$B$1315, "&lt;=" &amp; ED$1, DataRegularSeason20242025!$E$3:$E$1315, $A29)</f>
        <v>59</v>
      </c>
      <c r="EE29">
        <f>SUMIFS(DataRegularSeason20242025!$AA$3:$AA$1315,DataRegularSeason20242025!$B$3:$B$1315, "&lt;=" &amp; EE$1, DataRegularSeason20242025!$D$3:$D$1315, $A29)+SUMIFS(DataRegularSeason20242025!$AB$3:$AB$1315,DataRegularSeason20242025!$B$3:$B$1315, "&lt;=" &amp; EE$1, DataRegularSeason20242025!$E$3:$E$1315, $A29)</f>
        <v>59</v>
      </c>
      <c r="EF29">
        <f>SUMIFS(DataRegularSeason20242025!$AA$3:$AA$1315,DataRegularSeason20242025!$B$3:$B$1315, "&lt;=" &amp; EF$1, DataRegularSeason20242025!$D$3:$D$1315, $A29)+SUMIFS(DataRegularSeason20242025!$AB$3:$AB$1315,DataRegularSeason20242025!$B$3:$B$1315, "&lt;=" &amp; EF$1, DataRegularSeason20242025!$E$3:$E$1315, $A29)</f>
        <v>59</v>
      </c>
      <c r="EG29">
        <f>SUMIFS(DataRegularSeason20242025!$AA$3:$AA$1315,DataRegularSeason20242025!$B$3:$B$1315, "&lt;=" &amp; EG$1, DataRegularSeason20242025!$D$3:$D$1315, $A29)+SUMIFS(DataRegularSeason20242025!$AB$3:$AB$1315,DataRegularSeason20242025!$B$3:$B$1315, "&lt;=" &amp; EG$1, DataRegularSeason20242025!$E$3:$E$1315, $A29)</f>
        <v>59</v>
      </c>
      <c r="EH29">
        <f>SUMIFS(DataRegularSeason20242025!$AA$3:$AA$1315,DataRegularSeason20242025!$B$3:$B$1315, "&lt;=" &amp; EH$1, DataRegularSeason20242025!$D$3:$D$1315, $A29)+SUMIFS(DataRegularSeason20242025!$AB$3:$AB$1315,DataRegularSeason20242025!$B$3:$B$1315, "&lt;=" &amp; EH$1, DataRegularSeason20242025!$E$3:$E$1315, $A29)</f>
        <v>59</v>
      </c>
      <c r="EI29">
        <f>SUMIFS(DataRegularSeason20242025!$AA$3:$AA$1315,DataRegularSeason20242025!$B$3:$B$1315, "&lt;=" &amp; EI$1, DataRegularSeason20242025!$D$3:$D$1315, $A29)+SUMIFS(DataRegularSeason20242025!$AB$3:$AB$1315,DataRegularSeason20242025!$B$3:$B$1315, "&lt;=" &amp; EI$1, DataRegularSeason20242025!$E$3:$E$1315, $A29)</f>
        <v>59</v>
      </c>
      <c r="EJ29">
        <f>SUMIFS(DataRegularSeason20242025!$AA$3:$AA$1315,DataRegularSeason20242025!$B$3:$B$1315, "&lt;=" &amp; EJ$1, DataRegularSeason20242025!$D$3:$D$1315, $A29)+SUMIFS(DataRegularSeason20242025!$AB$3:$AB$1315,DataRegularSeason20242025!$B$3:$B$1315, "&lt;=" &amp; EJ$1, DataRegularSeason20242025!$E$3:$E$1315, $A29)</f>
        <v>59</v>
      </c>
      <c r="EK29">
        <f>SUMIFS(DataRegularSeason20242025!$AA$3:$AA$1315,DataRegularSeason20242025!$B$3:$B$1315, "&lt;=" &amp; EK$1, DataRegularSeason20242025!$D$3:$D$1315, $A29)+SUMIFS(DataRegularSeason20242025!$AB$3:$AB$1315,DataRegularSeason20242025!$B$3:$B$1315, "&lt;=" &amp; EK$1, DataRegularSeason20242025!$E$3:$E$1315, $A29)</f>
        <v>59</v>
      </c>
      <c r="EL29">
        <f>SUMIFS(DataRegularSeason20242025!$AA$3:$AA$1315,DataRegularSeason20242025!$B$3:$B$1315, "&lt;=" &amp; EL$1, DataRegularSeason20242025!$D$3:$D$1315, $A29)+SUMIFS(DataRegularSeason20242025!$AB$3:$AB$1315,DataRegularSeason20242025!$B$3:$B$1315, "&lt;=" &amp; EL$1, DataRegularSeason20242025!$E$3:$E$1315, $A29)</f>
        <v>59</v>
      </c>
      <c r="EM29">
        <f>SUMIFS(DataRegularSeason20242025!$AA$3:$AA$1315,DataRegularSeason20242025!$B$3:$B$1315, "&lt;=" &amp; EM$1, DataRegularSeason20242025!$D$3:$D$1315, $A29)+SUMIFS(DataRegularSeason20242025!$AB$3:$AB$1315,DataRegularSeason20242025!$B$3:$B$1315, "&lt;=" &amp; EM$1, DataRegularSeason20242025!$E$3:$E$1315, $A29)</f>
        <v>59</v>
      </c>
      <c r="EN29">
        <f>SUMIFS(DataRegularSeason20242025!$AA$3:$AA$1315,DataRegularSeason20242025!$B$3:$B$1315, "&lt;=" &amp; EN$1, DataRegularSeason20242025!$D$3:$D$1315, $A29)+SUMIFS(DataRegularSeason20242025!$AB$3:$AB$1315,DataRegularSeason20242025!$B$3:$B$1315, "&lt;=" &amp; EN$1, DataRegularSeason20242025!$E$3:$E$1315, $A29)</f>
        <v>59</v>
      </c>
      <c r="EO29">
        <f>SUMIFS(DataRegularSeason20242025!$AA$3:$AA$1315,DataRegularSeason20242025!$B$3:$B$1315, "&lt;=" &amp; EO$1, DataRegularSeason20242025!$D$3:$D$1315, $A29)+SUMIFS(DataRegularSeason20242025!$AB$3:$AB$1315,DataRegularSeason20242025!$B$3:$B$1315, "&lt;=" &amp; EO$1, DataRegularSeason20242025!$E$3:$E$1315, $A29)</f>
        <v>59</v>
      </c>
      <c r="EP29">
        <f>SUMIFS(DataRegularSeason20242025!$AA$3:$AA$1315,DataRegularSeason20242025!$B$3:$B$1315, "&lt;=" &amp; EP$1, DataRegularSeason20242025!$D$3:$D$1315, $A29)+SUMIFS(DataRegularSeason20242025!$AB$3:$AB$1315,DataRegularSeason20242025!$B$3:$B$1315, "&lt;=" &amp; EP$1, DataRegularSeason20242025!$E$3:$E$1315, $A29)</f>
        <v>59</v>
      </c>
      <c r="EQ29">
        <f>SUMIFS(DataRegularSeason20242025!$AA$3:$AA$1315,DataRegularSeason20242025!$B$3:$B$1315, "&lt;=" &amp; EQ$1, DataRegularSeason20242025!$D$3:$D$1315, $A29)+SUMIFS(DataRegularSeason20242025!$AB$3:$AB$1315,DataRegularSeason20242025!$B$3:$B$1315, "&lt;=" &amp; EQ$1, DataRegularSeason20242025!$E$3:$E$1315, $A29)</f>
        <v>59</v>
      </c>
      <c r="ER29">
        <f>SUMIFS(DataRegularSeason20242025!$AA$3:$AA$1315,DataRegularSeason20242025!$B$3:$B$1315, "&lt;=" &amp; ER$1, DataRegularSeason20242025!$D$3:$D$1315, $A29)+SUMIFS(DataRegularSeason20242025!$AB$3:$AB$1315,DataRegularSeason20242025!$B$3:$B$1315, "&lt;=" &amp; ER$1, DataRegularSeason20242025!$E$3:$E$1315, $A29)</f>
        <v>59</v>
      </c>
      <c r="ES29">
        <f>SUMIFS(DataRegularSeason20242025!$AA$3:$AA$1315,DataRegularSeason20242025!$B$3:$B$1315, "&lt;=" &amp; ES$1, DataRegularSeason20242025!$D$3:$D$1315, $A29)+SUMIFS(DataRegularSeason20242025!$AB$3:$AB$1315,DataRegularSeason20242025!$B$3:$B$1315, "&lt;=" &amp; ES$1, DataRegularSeason20242025!$E$3:$E$1315, $A29)</f>
        <v>59</v>
      </c>
      <c r="ET29">
        <f>SUMIFS(DataRegularSeason20242025!$AA$3:$AA$1315,DataRegularSeason20242025!$B$3:$B$1315, "&lt;=" &amp; ET$1, DataRegularSeason20242025!$D$3:$D$1315, $A29)+SUMIFS(DataRegularSeason20242025!$AB$3:$AB$1315,DataRegularSeason20242025!$B$3:$B$1315, "&lt;=" &amp; ET$1, DataRegularSeason20242025!$E$3:$E$1315, $A29)</f>
        <v>59</v>
      </c>
      <c r="EU29">
        <f>SUMIFS(DataRegularSeason20242025!$AA$3:$AA$1315,DataRegularSeason20242025!$B$3:$B$1315, "&lt;=" &amp; EU$1, DataRegularSeason20242025!$D$3:$D$1315, $A29)+SUMIFS(DataRegularSeason20242025!$AB$3:$AB$1315,DataRegularSeason20242025!$B$3:$B$1315, "&lt;=" &amp; EU$1, DataRegularSeason20242025!$E$3:$E$1315, $A29)</f>
        <v>59</v>
      </c>
      <c r="EV29">
        <f>SUMIFS(DataRegularSeason20242025!$AA$3:$AA$1315,DataRegularSeason20242025!$B$3:$B$1315, "&lt;=" &amp; EV$1, DataRegularSeason20242025!$D$3:$D$1315, $A29)+SUMIFS(DataRegularSeason20242025!$AB$3:$AB$1315,DataRegularSeason20242025!$B$3:$B$1315, "&lt;=" &amp; EV$1, DataRegularSeason20242025!$E$3:$E$1315, $A29)</f>
        <v>59</v>
      </c>
      <c r="EW29">
        <f>SUMIFS(DataRegularSeason20242025!$AA$3:$AA$1315,DataRegularSeason20242025!$B$3:$B$1315, "&lt;=" &amp; EW$1, DataRegularSeason20242025!$D$3:$D$1315, $A29)+SUMIFS(DataRegularSeason20242025!$AB$3:$AB$1315,DataRegularSeason20242025!$B$3:$B$1315, "&lt;=" &amp; EW$1, DataRegularSeason20242025!$E$3:$E$1315, $A29)</f>
        <v>59</v>
      </c>
      <c r="EX29">
        <f>SUMIFS(DataRegularSeason20242025!$AA$3:$AA$1315,DataRegularSeason20242025!$B$3:$B$1315, "&lt;=" &amp; EX$1, DataRegularSeason20242025!$D$3:$D$1315, $A29)+SUMIFS(DataRegularSeason20242025!$AB$3:$AB$1315,DataRegularSeason20242025!$B$3:$B$1315, "&lt;=" &amp; EX$1, DataRegularSeason20242025!$E$3:$E$1315, $A29)</f>
        <v>59</v>
      </c>
      <c r="EY29">
        <f>SUMIFS(DataRegularSeason20242025!$AA$3:$AA$1315,DataRegularSeason20242025!$B$3:$B$1315, "&lt;=" &amp; EY$1, DataRegularSeason20242025!$D$3:$D$1315, $A29)+SUMIFS(DataRegularSeason20242025!$AB$3:$AB$1315,DataRegularSeason20242025!$B$3:$B$1315, "&lt;=" &amp; EY$1, DataRegularSeason20242025!$E$3:$E$1315, $A29)</f>
        <v>59</v>
      </c>
      <c r="EZ29">
        <f>SUMIFS(DataRegularSeason20242025!$AA$3:$AA$1315,DataRegularSeason20242025!$B$3:$B$1315, "&lt;=" &amp; EZ$1, DataRegularSeason20242025!$D$3:$D$1315, $A29)+SUMIFS(DataRegularSeason20242025!$AB$3:$AB$1315,DataRegularSeason20242025!$B$3:$B$1315, "&lt;=" &amp; EZ$1, DataRegularSeason20242025!$E$3:$E$1315, $A29)</f>
        <v>59</v>
      </c>
      <c r="FA29">
        <f>SUMIFS(DataRegularSeason20242025!$AA$3:$AA$1315,DataRegularSeason20242025!$B$3:$B$1315, "&lt;=" &amp; FA$1, DataRegularSeason20242025!$D$3:$D$1315, $A29)+SUMIFS(DataRegularSeason20242025!$AB$3:$AB$1315,DataRegularSeason20242025!$B$3:$B$1315, "&lt;=" &amp; FA$1, DataRegularSeason20242025!$E$3:$E$1315, $A29)</f>
        <v>59</v>
      </c>
      <c r="FB29">
        <f>SUMIFS(DataRegularSeason20242025!$AA$3:$AA$1315,DataRegularSeason20242025!$B$3:$B$1315, "&lt;=" &amp; FB$1, DataRegularSeason20242025!$D$3:$D$1315, $A29)+SUMIFS(DataRegularSeason20242025!$AB$3:$AB$1315,DataRegularSeason20242025!$B$3:$B$1315, "&lt;=" &amp; FB$1, DataRegularSeason20242025!$E$3:$E$1315, $A29)</f>
        <v>59</v>
      </c>
      <c r="FC29">
        <f>SUMIFS(DataRegularSeason20242025!$AA$3:$AA$1315,DataRegularSeason20242025!$B$3:$B$1315, "&lt;=" &amp; FC$1, DataRegularSeason20242025!$D$3:$D$1315, $A29)+SUMIFS(DataRegularSeason20242025!$AB$3:$AB$1315,DataRegularSeason20242025!$B$3:$B$1315, "&lt;=" &amp; FC$1, DataRegularSeason20242025!$E$3:$E$1315, $A29)</f>
        <v>59</v>
      </c>
      <c r="FD29">
        <f>SUMIFS(DataRegularSeason20242025!$AA$3:$AA$1315,DataRegularSeason20242025!$B$3:$B$1315, "&lt;=" &amp; FD$1, DataRegularSeason20242025!$D$3:$D$1315, $A29)+SUMIFS(DataRegularSeason20242025!$AB$3:$AB$1315,DataRegularSeason20242025!$B$3:$B$1315, "&lt;=" &amp; FD$1, DataRegularSeason20242025!$E$3:$E$1315, $A29)</f>
        <v>59</v>
      </c>
      <c r="FE29">
        <f>SUMIFS(DataRegularSeason20242025!$AA$3:$AA$1315,DataRegularSeason20242025!$B$3:$B$1315, "&lt;=" &amp; FE$1, DataRegularSeason20242025!$D$3:$D$1315, $A29)+SUMIFS(DataRegularSeason20242025!$AB$3:$AB$1315,DataRegularSeason20242025!$B$3:$B$1315, "&lt;=" &amp; FE$1, DataRegularSeason20242025!$E$3:$E$1315, $A29)</f>
        <v>59</v>
      </c>
      <c r="FF29">
        <f>SUMIFS(DataRegularSeason20242025!$AA$3:$AA$1315,DataRegularSeason20242025!$B$3:$B$1315, "&lt;=" &amp; FF$1, DataRegularSeason20242025!$D$3:$D$1315, $A29)+SUMIFS(DataRegularSeason20242025!$AB$3:$AB$1315,DataRegularSeason20242025!$B$3:$B$1315, "&lt;=" &amp; FF$1, DataRegularSeason20242025!$E$3:$E$1315, $A29)</f>
        <v>59</v>
      </c>
      <c r="FG29">
        <f>SUMIFS(DataRegularSeason20242025!$AA$3:$AA$1315,DataRegularSeason20242025!$B$3:$B$1315, "&lt;=" &amp; FG$1, DataRegularSeason20242025!$D$3:$D$1315, $A29)+SUMIFS(DataRegularSeason20242025!$AB$3:$AB$1315,DataRegularSeason20242025!$B$3:$B$1315, "&lt;=" &amp; FG$1, DataRegularSeason20242025!$E$3:$E$1315, $A29)</f>
        <v>59</v>
      </c>
      <c r="FH29">
        <f>SUMIFS(DataRegularSeason20242025!$AA$3:$AA$1315,DataRegularSeason20242025!$B$3:$B$1315, "&lt;=" &amp; FH$1, DataRegularSeason20242025!$D$3:$D$1315, $A29)+SUMIFS(DataRegularSeason20242025!$AB$3:$AB$1315,DataRegularSeason20242025!$B$3:$B$1315, "&lt;=" &amp; FH$1, DataRegularSeason20242025!$E$3:$E$1315, $A29)</f>
        <v>59</v>
      </c>
      <c r="FI29">
        <f>SUMIFS(DataRegularSeason20242025!$AA$3:$AA$1315,DataRegularSeason20242025!$B$3:$B$1315, "&lt;=" &amp; FI$1, DataRegularSeason20242025!$D$3:$D$1315, $A29)+SUMIFS(DataRegularSeason20242025!$AB$3:$AB$1315,DataRegularSeason20242025!$B$3:$B$1315, "&lt;=" &amp; FI$1, DataRegularSeason20242025!$E$3:$E$1315, $A29)</f>
        <v>59</v>
      </c>
      <c r="FJ29">
        <f>SUMIFS(DataRegularSeason20242025!$AA$3:$AA$1315,DataRegularSeason20242025!$B$3:$B$1315, "&lt;=" &amp; FJ$1, DataRegularSeason20242025!$D$3:$D$1315, $A29)+SUMIFS(DataRegularSeason20242025!$AB$3:$AB$1315,DataRegularSeason20242025!$B$3:$B$1315, "&lt;=" &amp; FJ$1, DataRegularSeason20242025!$E$3:$E$1315, $A29)</f>
        <v>59</v>
      </c>
      <c r="FK29">
        <f>SUMIFS(DataRegularSeason20242025!$AA$3:$AA$1315,DataRegularSeason20242025!$B$3:$B$1315, "&lt;=" &amp; FK$1, DataRegularSeason20242025!$D$3:$D$1315, $A29)+SUMIFS(DataRegularSeason20242025!$AB$3:$AB$1315,DataRegularSeason20242025!$B$3:$B$1315, "&lt;=" &amp; FK$1, DataRegularSeason20242025!$E$3:$E$1315, $A29)</f>
        <v>59</v>
      </c>
      <c r="FL29">
        <f>SUMIFS(DataRegularSeason20242025!$AA$3:$AA$1315,DataRegularSeason20242025!$B$3:$B$1315, "&lt;=" &amp; FL$1, DataRegularSeason20242025!$D$3:$D$1315, $A29)+SUMIFS(DataRegularSeason20242025!$AB$3:$AB$1315,DataRegularSeason20242025!$B$3:$B$1315, "&lt;=" &amp; FL$1, DataRegularSeason20242025!$E$3:$E$1315, $A29)</f>
        <v>59</v>
      </c>
      <c r="FM29">
        <f>SUMIFS(DataRegularSeason20242025!$AA$3:$AA$1315,DataRegularSeason20242025!$B$3:$B$1315, "&lt;=" &amp; FM$1, DataRegularSeason20242025!$D$3:$D$1315, $A29)+SUMIFS(DataRegularSeason20242025!$AB$3:$AB$1315,DataRegularSeason20242025!$B$3:$B$1315, "&lt;=" &amp; FM$1, DataRegularSeason20242025!$E$3:$E$1315, $A29)</f>
        <v>59</v>
      </c>
      <c r="FN29">
        <f>SUMIFS(DataRegularSeason20242025!$AA$3:$AA$1315,DataRegularSeason20242025!$B$3:$B$1315, "&lt;=" &amp; FN$1, DataRegularSeason20242025!$D$3:$D$1315, $A29)+SUMIFS(DataRegularSeason20242025!$AB$3:$AB$1315,DataRegularSeason20242025!$B$3:$B$1315, "&lt;=" &amp; FN$1, DataRegularSeason20242025!$E$3:$E$1315, $A29)</f>
        <v>59</v>
      </c>
      <c r="FO29">
        <f>SUMIFS(DataRegularSeason20242025!$AA$3:$AA$1315,DataRegularSeason20242025!$B$3:$B$1315, "&lt;=" &amp; FO$1, DataRegularSeason20242025!$D$3:$D$1315, $A29)+SUMIFS(DataRegularSeason20242025!$AB$3:$AB$1315,DataRegularSeason20242025!$B$3:$B$1315, "&lt;=" &amp; FO$1, DataRegularSeason20242025!$E$3:$E$1315, $A29)</f>
        <v>59</v>
      </c>
      <c r="FP29">
        <f>SUMIFS(DataRegularSeason20242025!$AA$3:$AA$1315,DataRegularSeason20242025!$B$3:$B$1315, "&lt;=" &amp; FP$1, DataRegularSeason20242025!$D$3:$D$1315, $A29)+SUMIFS(DataRegularSeason20242025!$AB$3:$AB$1315,DataRegularSeason20242025!$B$3:$B$1315, "&lt;=" &amp; FP$1, DataRegularSeason20242025!$E$3:$E$1315, $A29)</f>
        <v>59</v>
      </c>
      <c r="FQ29">
        <f>SUMIFS(DataRegularSeason20242025!$AA$3:$AA$1315,DataRegularSeason20242025!$B$3:$B$1315, "&lt;=" &amp; FQ$1, DataRegularSeason20242025!$D$3:$D$1315, $A29)+SUMIFS(DataRegularSeason20242025!$AB$3:$AB$1315,DataRegularSeason20242025!$B$3:$B$1315, "&lt;=" &amp; FQ$1, DataRegularSeason20242025!$E$3:$E$1315, $A29)</f>
        <v>59</v>
      </c>
      <c r="FR29">
        <f>SUMIFS(DataRegularSeason20242025!$AA$3:$AA$1315,DataRegularSeason20242025!$B$3:$B$1315, "&lt;=" &amp; FR$1, DataRegularSeason20242025!$D$3:$D$1315, $A29)+SUMIFS(DataRegularSeason20242025!$AB$3:$AB$1315,DataRegularSeason20242025!$B$3:$B$1315, "&lt;=" &amp; FR$1, DataRegularSeason20242025!$E$3:$E$1315, $A29)</f>
        <v>59</v>
      </c>
      <c r="FS29">
        <f>SUMIFS(DataRegularSeason20242025!$AA$3:$AA$1315,DataRegularSeason20242025!$B$3:$B$1315, "&lt;=" &amp; FS$1, DataRegularSeason20242025!$D$3:$D$1315, $A29)+SUMIFS(DataRegularSeason20242025!$AB$3:$AB$1315,DataRegularSeason20242025!$B$3:$B$1315, "&lt;=" &amp; FS$1, DataRegularSeason20242025!$E$3:$E$1315, $A29)</f>
        <v>59</v>
      </c>
      <c r="FT29">
        <f>SUMIFS(DataRegularSeason20242025!$AA$3:$AA$1315,DataRegularSeason20242025!$B$3:$B$1315, "&lt;=" &amp; FT$1, DataRegularSeason20242025!$D$3:$D$1315, $A29)+SUMIFS(DataRegularSeason20242025!$AB$3:$AB$1315,DataRegularSeason20242025!$B$3:$B$1315, "&lt;=" &amp; FT$1, DataRegularSeason20242025!$E$3:$E$1315, $A29)</f>
        <v>59</v>
      </c>
      <c r="FU29">
        <f>SUMIFS(DataRegularSeason20242025!$AA$3:$AA$1315,DataRegularSeason20242025!$B$3:$B$1315, "&lt;=" &amp; FU$1, DataRegularSeason20242025!$D$3:$D$1315, $A29)+SUMIFS(DataRegularSeason20242025!$AB$3:$AB$1315,DataRegularSeason20242025!$B$3:$B$1315, "&lt;=" &amp; FU$1, DataRegularSeason20242025!$E$3:$E$1315, $A29)</f>
        <v>59</v>
      </c>
      <c r="FV29">
        <f>SUMIFS(DataRegularSeason20242025!$AA$3:$AA$1315,DataRegularSeason20242025!$B$3:$B$1315, "&lt;=" &amp; FV$1, DataRegularSeason20242025!$D$3:$D$1315, $A29)+SUMIFS(DataRegularSeason20242025!$AB$3:$AB$1315,DataRegularSeason20242025!$B$3:$B$1315, "&lt;=" &amp; FV$1, DataRegularSeason20242025!$E$3:$E$1315, $A29)</f>
        <v>59</v>
      </c>
      <c r="FW29">
        <f>SUMIFS(DataRegularSeason20242025!$AA$3:$AA$1315,DataRegularSeason20242025!$B$3:$B$1315, "&lt;=" &amp; FW$1, DataRegularSeason20242025!$D$3:$D$1315, $A29)+SUMIFS(DataRegularSeason20242025!$AB$3:$AB$1315,DataRegularSeason20242025!$B$3:$B$1315, "&lt;=" &amp; FW$1, DataRegularSeason20242025!$E$3:$E$1315, $A29)</f>
        <v>59</v>
      </c>
      <c r="FX29">
        <f>SUMIFS(DataRegularSeason20242025!$AA$3:$AA$1315,DataRegularSeason20242025!$B$3:$B$1315, "&lt;=" &amp; FX$1, DataRegularSeason20242025!$D$3:$D$1315, $A29)+SUMIFS(DataRegularSeason20242025!$AB$3:$AB$1315,DataRegularSeason20242025!$B$3:$B$1315, "&lt;=" &amp; FX$1, DataRegularSeason20242025!$E$3:$E$1315, $A29)</f>
        <v>59</v>
      </c>
      <c r="FY29">
        <f>SUMIFS(DataRegularSeason20242025!$AA$3:$AA$1315,DataRegularSeason20242025!$B$3:$B$1315, "&lt;=" &amp; FY$1, DataRegularSeason20242025!$D$3:$D$1315, $A29)+SUMIFS(DataRegularSeason20242025!$AB$3:$AB$1315,DataRegularSeason20242025!$B$3:$B$1315, "&lt;=" &amp; FY$1, DataRegularSeason20242025!$E$3:$E$1315, $A29)</f>
        <v>59</v>
      </c>
      <c r="FZ29">
        <f>SUMIFS(DataRegularSeason20242025!$AA$3:$AA$1315,DataRegularSeason20242025!$B$3:$B$1315, "&lt;=" &amp; FZ$1, DataRegularSeason20242025!$D$3:$D$1315, $A29)+SUMIFS(DataRegularSeason20242025!$AB$3:$AB$1315,DataRegularSeason20242025!$B$3:$B$1315, "&lt;=" &amp; FZ$1, DataRegularSeason20242025!$E$3:$E$1315, $A29)</f>
        <v>59</v>
      </c>
      <c r="GA29">
        <f>SUMIFS(DataRegularSeason20242025!$AA$3:$AA$1315,DataRegularSeason20242025!$B$3:$B$1315, "&lt;=" &amp; GA$1, DataRegularSeason20242025!$D$3:$D$1315, $A29)+SUMIFS(DataRegularSeason20242025!$AB$3:$AB$1315,DataRegularSeason20242025!$B$3:$B$1315, "&lt;=" &amp; GA$1, DataRegularSeason20242025!$E$3:$E$1315, $A29)</f>
        <v>59</v>
      </c>
      <c r="GB29">
        <f>SUMIFS(DataRegularSeason20242025!$AA$3:$AA$1315,DataRegularSeason20242025!$B$3:$B$1315, "&lt;=" &amp; GB$1, DataRegularSeason20242025!$D$3:$D$1315, $A29)+SUMIFS(DataRegularSeason20242025!$AB$3:$AB$1315,DataRegularSeason20242025!$B$3:$B$1315, "&lt;=" &amp; GB$1, DataRegularSeason20242025!$E$3:$E$1315, $A29)</f>
        <v>59</v>
      </c>
      <c r="GC29">
        <f>SUMIFS(DataRegularSeason20242025!$AA$3:$AA$1315,DataRegularSeason20242025!$B$3:$B$1315, "&lt;=" &amp; GC$1, DataRegularSeason20242025!$D$3:$D$1315, $A29)+SUMIFS(DataRegularSeason20242025!$AB$3:$AB$1315,DataRegularSeason20242025!$B$3:$B$1315, "&lt;=" &amp; GC$1, DataRegularSeason20242025!$E$3:$E$1315, $A29)</f>
        <v>59</v>
      </c>
      <c r="GD29">
        <f>SUMIFS(DataRegularSeason20242025!$AA$3:$AA$1315,DataRegularSeason20242025!$B$3:$B$1315, "&lt;=" &amp; GD$1, DataRegularSeason20242025!$D$3:$D$1315, $A29)+SUMIFS(DataRegularSeason20242025!$AB$3:$AB$1315,DataRegularSeason20242025!$B$3:$B$1315, "&lt;=" &amp; GD$1, DataRegularSeason20242025!$E$3:$E$1315, $A29)</f>
        <v>59</v>
      </c>
      <c r="GE29">
        <f>SUMIFS(DataRegularSeason20242025!$AA$3:$AA$1315,DataRegularSeason20242025!$B$3:$B$1315, "&lt;=" &amp; GE$1, DataRegularSeason20242025!$D$3:$D$1315, $A29)+SUMIFS(DataRegularSeason20242025!$AB$3:$AB$1315,DataRegularSeason20242025!$B$3:$B$1315, "&lt;=" &amp; GE$1, DataRegularSeason20242025!$E$3:$E$1315, $A29)</f>
        <v>59</v>
      </c>
      <c r="GF29">
        <f>SUMIFS(DataRegularSeason20242025!$AA$3:$AA$1315,DataRegularSeason20242025!$B$3:$B$1315, "&lt;=" &amp; GF$1, DataRegularSeason20242025!$D$3:$D$1315, $A29)+SUMIFS(DataRegularSeason20242025!$AB$3:$AB$1315,DataRegularSeason20242025!$B$3:$B$1315, "&lt;=" &amp; GF$1, DataRegularSeason20242025!$E$3:$E$1315, $A29)</f>
        <v>59</v>
      </c>
      <c r="GG29">
        <f>SUMIFS(DataRegularSeason20242025!$AA$3:$AA$1315,DataRegularSeason20242025!$B$3:$B$1315, "&lt;=" &amp; GG$1, DataRegularSeason20242025!$D$3:$D$1315, $A29)+SUMIFS(DataRegularSeason20242025!$AB$3:$AB$1315,DataRegularSeason20242025!$B$3:$B$1315, "&lt;=" &amp; GG$1, DataRegularSeason20242025!$E$3:$E$1315, $A29)</f>
        <v>59</v>
      </c>
      <c r="GH29">
        <f>SUMIFS(DataRegularSeason20242025!$AA$3:$AA$1315,DataRegularSeason20242025!$B$3:$B$1315, "&lt;=" &amp; GH$1, DataRegularSeason20242025!$D$3:$D$1315, $A29)+SUMIFS(DataRegularSeason20242025!$AB$3:$AB$1315,DataRegularSeason20242025!$B$3:$B$1315, "&lt;=" &amp; GH$1, DataRegularSeason20242025!$E$3:$E$1315, $A29)</f>
        <v>59</v>
      </c>
      <c r="GI29">
        <f>SUMIFS(DataRegularSeason20242025!$AA$3:$AA$1315,DataRegularSeason20242025!$B$3:$B$1315, "&lt;=" &amp; GI$1, DataRegularSeason20242025!$D$3:$D$1315, $A29)+SUMIFS(DataRegularSeason20242025!$AB$3:$AB$1315,DataRegularSeason20242025!$B$3:$B$1315, "&lt;=" &amp; GI$1, DataRegularSeason20242025!$E$3:$E$1315, $A29)</f>
        <v>59</v>
      </c>
      <c r="GJ29">
        <f>SUMIFS(DataRegularSeason20242025!$AA$3:$AA$1315,DataRegularSeason20242025!$B$3:$B$1315, "&lt;=" &amp; GJ$1, DataRegularSeason20242025!$D$3:$D$1315, $A29)+SUMIFS(DataRegularSeason20242025!$AB$3:$AB$1315,DataRegularSeason20242025!$B$3:$B$1315, "&lt;=" &amp; GJ$1, DataRegularSeason20242025!$E$3:$E$1315, $A29)</f>
        <v>59</v>
      </c>
      <c r="GK29">
        <f>SUMIFS(DataRegularSeason20242025!$AA$3:$AA$1315,DataRegularSeason20242025!$B$3:$B$1315, "&lt;=" &amp; GK$1, DataRegularSeason20242025!$D$3:$D$1315, $A29)+SUMIFS(DataRegularSeason20242025!$AB$3:$AB$1315,DataRegularSeason20242025!$B$3:$B$1315, "&lt;=" &amp; GK$1, DataRegularSeason20242025!$E$3:$E$1315, $A29)</f>
        <v>59</v>
      </c>
      <c r="GL29">
        <f>SUMIFS(DataRegularSeason20242025!$AA$3:$AA$1315,DataRegularSeason20242025!$B$3:$B$1315, "&lt;=" &amp; GL$1, DataRegularSeason20242025!$D$3:$D$1315, $A29)+SUMIFS(DataRegularSeason20242025!$AB$3:$AB$1315,DataRegularSeason20242025!$B$3:$B$1315, "&lt;=" &amp; GL$1, DataRegularSeason20242025!$E$3:$E$1315, $A29)</f>
        <v>59</v>
      </c>
      <c r="GM29">
        <f>SUMIFS(DataRegularSeason20242025!$AA$3:$AA$1315,DataRegularSeason20242025!$B$3:$B$1315, "&lt;=" &amp; GM$1, DataRegularSeason20242025!$D$3:$D$1315, $A29)+SUMIFS(DataRegularSeason20242025!$AB$3:$AB$1315,DataRegularSeason20242025!$B$3:$B$1315, "&lt;=" &amp; GM$1, DataRegularSeason20242025!$E$3:$E$1315, $A29)</f>
        <v>59</v>
      </c>
      <c r="GN29">
        <f>SUMIFS(DataRegularSeason20242025!$AA$3:$AA$1315,DataRegularSeason20242025!$B$3:$B$1315, "&lt;=" &amp; GN$1, DataRegularSeason20242025!$D$3:$D$1315, $A29)+SUMIFS(DataRegularSeason20242025!$AB$3:$AB$1315,DataRegularSeason20242025!$B$3:$B$1315, "&lt;=" &amp; GN$1, DataRegularSeason20242025!$E$3:$E$1315, $A29)</f>
        <v>59</v>
      </c>
      <c r="GO29">
        <f>SUMIFS(DataRegularSeason20242025!$AA$3:$AA$1315,DataRegularSeason20242025!$B$3:$B$1315, "&lt;=" &amp; GO$1, DataRegularSeason20242025!$D$3:$D$1315, $A29)+SUMIFS(DataRegularSeason20242025!$AB$3:$AB$1315,DataRegularSeason20242025!$B$3:$B$1315, "&lt;=" &amp; GO$1, DataRegularSeason20242025!$E$3:$E$1315, $A29)</f>
        <v>59</v>
      </c>
      <c r="GP29">
        <f>SUMIFS(DataRegularSeason20242025!$AA$3:$AA$1315,DataRegularSeason20242025!$B$3:$B$1315, "&lt;=" &amp; GP$1, DataRegularSeason20242025!$D$3:$D$1315, $A29)+SUMIFS(DataRegularSeason20242025!$AB$3:$AB$1315,DataRegularSeason20242025!$B$3:$B$1315, "&lt;=" &amp; GP$1, DataRegularSeason20242025!$E$3:$E$1315, $A29)</f>
        <v>59</v>
      </c>
      <c r="GQ29">
        <f>SUMIFS(DataRegularSeason20242025!$AA$3:$AA$1315,DataRegularSeason20242025!$B$3:$B$1315, "&lt;=" &amp; GQ$1, DataRegularSeason20242025!$D$3:$D$1315, $A29)+SUMIFS(DataRegularSeason20242025!$AB$3:$AB$1315,DataRegularSeason20242025!$B$3:$B$1315, "&lt;=" &amp; GQ$1, DataRegularSeason20242025!$E$3:$E$1315, $A29)</f>
        <v>59</v>
      </c>
      <c r="GR29">
        <f>SUMIFS(DataRegularSeason20242025!$AA$3:$AA$1315,DataRegularSeason20242025!$B$3:$B$1315, "&lt;=" &amp; GR$1, DataRegularSeason20242025!$D$3:$D$1315, $A29)+SUMIFS(DataRegularSeason20242025!$AB$3:$AB$1315,DataRegularSeason20242025!$B$3:$B$1315, "&lt;=" &amp; GR$1, DataRegularSeason20242025!$E$3:$E$1315, $A29)</f>
        <v>59</v>
      </c>
      <c r="GS29">
        <f>SUMIFS(DataRegularSeason20242025!$AA$3:$AA$1315,DataRegularSeason20242025!$B$3:$B$1315, "&lt;=" &amp; GS$1, DataRegularSeason20242025!$D$3:$D$1315, $A29)+SUMIFS(DataRegularSeason20242025!$AB$3:$AB$1315,DataRegularSeason20242025!$B$3:$B$1315, "&lt;=" &amp; GS$1, DataRegularSeason20242025!$E$3:$E$1315, $A29)</f>
        <v>59</v>
      </c>
      <c r="GT29">
        <f>SUMIFS(DataRegularSeason20242025!$AA$3:$AA$1315,DataRegularSeason20242025!$B$3:$B$1315, "&lt;=" &amp; GT$1, DataRegularSeason20242025!$D$3:$D$1315, $A29)+SUMIFS(DataRegularSeason20242025!$AB$3:$AB$1315,DataRegularSeason20242025!$B$3:$B$1315, "&lt;=" &amp; GT$1, DataRegularSeason20242025!$E$3:$E$1315, $A29)</f>
        <v>59</v>
      </c>
      <c r="GU29">
        <f>SUMIFS(DataRegularSeason20242025!$AA$3:$AA$1315,DataRegularSeason20242025!$B$3:$B$1315, "&lt;=" &amp; GU$1, DataRegularSeason20242025!$D$3:$D$1315, $A29)+SUMIFS(DataRegularSeason20242025!$AB$3:$AB$1315,DataRegularSeason20242025!$B$3:$B$1315, "&lt;=" &amp; GU$1, DataRegularSeason20242025!$E$3:$E$1315, $A29)</f>
        <v>59</v>
      </c>
    </row>
    <row r="30" spans="1:203" x14ac:dyDescent="0.25">
      <c r="A30" t="s">
        <v>25</v>
      </c>
      <c r="B30" t="s">
        <v>97</v>
      </c>
      <c r="C30"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58</v>
      </c>
      <c r="EA30">
        <f>SUMIFS(DataRegularSeason20242025!$AA$3:$AA$1315,DataRegularSeason20242025!$B$3:$B$1315, "&lt;=" &amp; EA$1, DataRegularSeason20242025!$D$3:$D$1315, $A30)+SUMIFS(DataRegularSeason20242025!$AB$3:$AB$1315,DataRegularSeason20242025!$B$3:$B$1315, "&lt;=" &amp; EA$1, DataRegularSeason20242025!$E$3:$E$1315, $A30)</f>
        <v>58</v>
      </c>
      <c r="EB30">
        <f>SUMIFS(DataRegularSeason20242025!$AA$3:$AA$1315,DataRegularSeason20242025!$B$3:$B$1315, "&lt;=" &amp; EB$1, DataRegularSeason20242025!$D$3:$D$1315, $A30)+SUMIFS(DataRegularSeason20242025!$AB$3:$AB$1315,DataRegularSeason20242025!$B$3:$B$1315, "&lt;=" &amp; EB$1, DataRegularSeason20242025!$E$3:$E$1315, $A30)</f>
        <v>58</v>
      </c>
      <c r="EC30">
        <f>SUMIFS(DataRegularSeason20242025!$AA$3:$AA$1315,DataRegularSeason20242025!$B$3:$B$1315, "&lt;=" &amp; EC$1, DataRegularSeason20242025!$D$3:$D$1315, $A30)+SUMIFS(DataRegularSeason20242025!$AB$3:$AB$1315,DataRegularSeason20242025!$B$3:$B$1315, "&lt;=" &amp; EC$1, DataRegularSeason20242025!$E$3:$E$1315, $A30)</f>
        <v>58</v>
      </c>
      <c r="ED30">
        <f>SUMIFS(DataRegularSeason20242025!$AA$3:$AA$1315,DataRegularSeason20242025!$B$3:$B$1315, "&lt;=" &amp; ED$1, DataRegularSeason20242025!$D$3:$D$1315, $A30)+SUMIFS(DataRegularSeason20242025!$AB$3:$AB$1315,DataRegularSeason20242025!$B$3:$B$1315, "&lt;=" &amp; ED$1, DataRegularSeason20242025!$E$3:$E$1315, $A30)</f>
        <v>58</v>
      </c>
      <c r="EE30">
        <f>SUMIFS(DataRegularSeason20242025!$AA$3:$AA$1315,DataRegularSeason20242025!$B$3:$B$1315, "&lt;=" &amp; EE$1, DataRegularSeason20242025!$D$3:$D$1315, $A30)+SUMIFS(DataRegularSeason20242025!$AB$3:$AB$1315,DataRegularSeason20242025!$B$3:$B$1315, "&lt;=" &amp; EE$1, DataRegularSeason20242025!$E$3:$E$1315, $A30)</f>
        <v>58</v>
      </c>
      <c r="EF30">
        <f>SUMIFS(DataRegularSeason20242025!$AA$3:$AA$1315,DataRegularSeason20242025!$B$3:$B$1315, "&lt;=" &amp; EF$1, DataRegularSeason20242025!$D$3:$D$1315, $A30)+SUMIFS(DataRegularSeason20242025!$AB$3:$AB$1315,DataRegularSeason20242025!$B$3:$B$1315, "&lt;=" &amp; EF$1, DataRegularSeason20242025!$E$3:$E$1315, $A30)</f>
        <v>58</v>
      </c>
      <c r="EG30">
        <f>SUMIFS(DataRegularSeason20242025!$AA$3:$AA$1315,DataRegularSeason20242025!$B$3:$B$1315, "&lt;=" &amp; EG$1, DataRegularSeason20242025!$D$3:$D$1315, $A30)+SUMIFS(DataRegularSeason20242025!$AB$3:$AB$1315,DataRegularSeason20242025!$B$3:$B$1315, "&lt;=" &amp; EG$1, DataRegularSeason20242025!$E$3:$E$1315, $A30)</f>
        <v>58</v>
      </c>
      <c r="EH30">
        <f>SUMIFS(DataRegularSeason20242025!$AA$3:$AA$1315,DataRegularSeason20242025!$B$3:$B$1315, "&lt;=" &amp; EH$1, DataRegularSeason20242025!$D$3:$D$1315, $A30)+SUMIFS(DataRegularSeason20242025!$AB$3:$AB$1315,DataRegularSeason20242025!$B$3:$B$1315, "&lt;=" &amp; EH$1, DataRegularSeason20242025!$E$3:$E$1315, $A30)</f>
        <v>58</v>
      </c>
      <c r="EI30">
        <f>SUMIFS(DataRegularSeason20242025!$AA$3:$AA$1315,DataRegularSeason20242025!$B$3:$B$1315, "&lt;=" &amp; EI$1, DataRegularSeason20242025!$D$3:$D$1315, $A30)+SUMIFS(DataRegularSeason20242025!$AB$3:$AB$1315,DataRegularSeason20242025!$B$3:$B$1315, "&lt;=" &amp; EI$1, DataRegularSeason20242025!$E$3:$E$1315, $A30)</f>
        <v>58</v>
      </c>
      <c r="EJ30">
        <f>SUMIFS(DataRegularSeason20242025!$AA$3:$AA$1315,DataRegularSeason20242025!$B$3:$B$1315, "&lt;=" &amp; EJ$1, DataRegularSeason20242025!$D$3:$D$1315, $A30)+SUMIFS(DataRegularSeason20242025!$AB$3:$AB$1315,DataRegularSeason20242025!$B$3:$B$1315, "&lt;=" &amp; EJ$1, DataRegularSeason20242025!$E$3:$E$1315, $A30)</f>
        <v>58</v>
      </c>
      <c r="EK30">
        <f>SUMIFS(DataRegularSeason20242025!$AA$3:$AA$1315,DataRegularSeason20242025!$B$3:$B$1315, "&lt;=" &amp; EK$1, DataRegularSeason20242025!$D$3:$D$1315, $A30)+SUMIFS(DataRegularSeason20242025!$AB$3:$AB$1315,DataRegularSeason20242025!$B$3:$B$1315, "&lt;=" &amp; EK$1, DataRegularSeason20242025!$E$3:$E$1315, $A30)</f>
        <v>58</v>
      </c>
      <c r="EL30">
        <f>SUMIFS(DataRegularSeason20242025!$AA$3:$AA$1315,DataRegularSeason20242025!$B$3:$B$1315, "&lt;=" &amp; EL$1, DataRegularSeason20242025!$D$3:$D$1315, $A30)+SUMIFS(DataRegularSeason20242025!$AB$3:$AB$1315,DataRegularSeason20242025!$B$3:$B$1315, "&lt;=" &amp; EL$1, DataRegularSeason20242025!$E$3:$E$1315, $A30)</f>
        <v>58</v>
      </c>
      <c r="EM30">
        <f>SUMIFS(DataRegularSeason20242025!$AA$3:$AA$1315,DataRegularSeason20242025!$B$3:$B$1315, "&lt;=" &amp; EM$1, DataRegularSeason20242025!$D$3:$D$1315, $A30)+SUMIFS(DataRegularSeason20242025!$AB$3:$AB$1315,DataRegularSeason20242025!$B$3:$B$1315, "&lt;=" &amp; EM$1, DataRegularSeason20242025!$E$3:$E$1315, $A30)</f>
        <v>58</v>
      </c>
      <c r="EN30">
        <f>SUMIFS(DataRegularSeason20242025!$AA$3:$AA$1315,DataRegularSeason20242025!$B$3:$B$1315, "&lt;=" &amp; EN$1, DataRegularSeason20242025!$D$3:$D$1315, $A30)+SUMIFS(DataRegularSeason20242025!$AB$3:$AB$1315,DataRegularSeason20242025!$B$3:$B$1315, "&lt;=" &amp; EN$1, DataRegularSeason20242025!$E$3:$E$1315, $A30)</f>
        <v>58</v>
      </c>
      <c r="EO30">
        <f>SUMIFS(DataRegularSeason20242025!$AA$3:$AA$1315,DataRegularSeason20242025!$B$3:$B$1315, "&lt;=" &amp; EO$1, DataRegularSeason20242025!$D$3:$D$1315, $A30)+SUMIFS(DataRegularSeason20242025!$AB$3:$AB$1315,DataRegularSeason20242025!$B$3:$B$1315, "&lt;=" &amp; EO$1, DataRegularSeason20242025!$E$3:$E$1315, $A30)</f>
        <v>58</v>
      </c>
      <c r="EP30">
        <f>SUMIFS(DataRegularSeason20242025!$AA$3:$AA$1315,DataRegularSeason20242025!$B$3:$B$1315, "&lt;=" &amp; EP$1, DataRegularSeason20242025!$D$3:$D$1315, $A30)+SUMIFS(DataRegularSeason20242025!$AB$3:$AB$1315,DataRegularSeason20242025!$B$3:$B$1315, "&lt;=" &amp; EP$1, DataRegularSeason20242025!$E$3:$E$1315, $A30)</f>
        <v>58</v>
      </c>
      <c r="EQ30">
        <f>SUMIFS(DataRegularSeason20242025!$AA$3:$AA$1315,DataRegularSeason20242025!$B$3:$B$1315, "&lt;=" &amp; EQ$1, DataRegularSeason20242025!$D$3:$D$1315, $A30)+SUMIFS(DataRegularSeason20242025!$AB$3:$AB$1315,DataRegularSeason20242025!$B$3:$B$1315, "&lt;=" &amp; EQ$1, DataRegularSeason20242025!$E$3:$E$1315, $A30)</f>
        <v>58</v>
      </c>
      <c r="ER30">
        <f>SUMIFS(DataRegularSeason20242025!$AA$3:$AA$1315,DataRegularSeason20242025!$B$3:$B$1315, "&lt;=" &amp; ER$1, DataRegularSeason20242025!$D$3:$D$1315, $A30)+SUMIFS(DataRegularSeason20242025!$AB$3:$AB$1315,DataRegularSeason20242025!$B$3:$B$1315, "&lt;=" &amp; ER$1, DataRegularSeason20242025!$E$3:$E$1315, $A30)</f>
        <v>58</v>
      </c>
      <c r="ES30">
        <f>SUMIFS(DataRegularSeason20242025!$AA$3:$AA$1315,DataRegularSeason20242025!$B$3:$B$1315, "&lt;=" &amp; ES$1, DataRegularSeason20242025!$D$3:$D$1315, $A30)+SUMIFS(DataRegularSeason20242025!$AB$3:$AB$1315,DataRegularSeason20242025!$B$3:$B$1315, "&lt;=" &amp; ES$1, DataRegularSeason20242025!$E$3:$E$1315, $A30)</f>
        <v>58</v>
      </c>
      <c r="ET30">
        <f>SUMIFS(DataRegularSeason20242025!$AA$3:$AA$1315,DataRegularSeason20242025!$B$3:$B$1315, "&lt;=" &amp; ET$1, DataRegularSeason20242025!$D$3:$D$1315, $A30)+SUMIFS(DataRegularSeason20242025!$AB$3:$AB$1315,DataRegularSeason20242025!$B$3:$B$1315, "&lt;=" &amp; ET$1, DataRegularSeason20242025!$E$3:$E$1315, $A30)</f>
        <v>58</v>
      </c>
      <c r="EU30">
        <f>SUMIFS(DataRegularSeason20242025!$AA$3:$AA$1315,DataRegularSeason20242025!$B$3:$B$1315, "&lt;=" &amp; EU$1, DataRegularSeason20242025!$D$3:$D$1315, $A30)+SUMIFS(DataRegularSeason20242025!$AB$3:$AB$1315,DataRegularSeason20242025!$B$3:$B$1315, "&lt;=" &amp; EU$1, DataRegularSeason20242025!$E$3:$E$1315, $A30)</f>
        <v>58</v>
      </c>
      <c r="EV30">
        <f>SUMIFS(DataRegularSeason20242025!$AA$3:$AA$1315,DataRegularSeason20242025!$B$3:$B$1315, "&lt;=" &amp; EV$1, DataRegularSeason20242025!$D$3:$D$1315, $A30)+SUMIFS(DataRegularSeason20242025!$AB$3:$AB$1315,DataRegularSeason20242025!$B$3:$B$1315, "&lt;=" &amp; EV$1, DataRegularSeason20242025!$E$3:$E$1315, $A30)</f>
        <v>58</v>
      </c>
      <c r="EW30">
        <f>SUMIFS(DataRegularSeason20242025!$AA$3:$AA$1315,DataRegularSeason20242025!$B$3:$B$1315, "&lt;=" &amp; EW$1, DataRegularSeason20242025!$D$3:$D$1315, $A30)+SUMIFS(DataRegularSeason20242025!$AB$3:$AB$1315,DataRegularSeason20242025!$B$3:$B$1315, "&lt;=" &amp; EW$1, DataRegularSeason20242025!$E$3:$E$1315, $A30)</f>
        <v>58</v>
      </c>
      <c r="EX30">
        <f>SUMIFS(DataRegularSeason20242025!$AA$3:$AA$1315,DataRegularSeason20242025!$B$3:$B$1315, "&lt;=" &amp; EX$1, DataRegularSeason20242025!$D$3:$D$1315, $A30)+SUMIFS(DataRegularSeason20242025!$AB$3:$AB$1315,DataRegularSeason20242025!$B$3:$B$1315, "&lt;=" &amp; EX$1, DataRegularSeason20242025!$E$3:$E$1315, $A30)</f>
        <v>58</v>
      </c>
      <c r="EY30">
        <f>SUMIFS(DataRegularSeason20242025!$AA$3:$AA$1315,DataRegularSeason20242025!$B$3:$B$1315, "&lt;=" &amp; EY$1, DataRegularSeason20242025!$D$3:$D$1315, $A30)+SUMIFS(DataRegularSeason20242025!$AB$3:$AB$1315,DataRegularSeason20242025!$B$3:$B$1315, "&lt;=" &amp; EY$1, DataRegularSeason20242025!$E$3:$E$1315, $A30)</f>
        <v>58</v>
      </c>
      <c r="EZ30">
        <f>SUMIFS(DataRegularSeason20242025!$AA$3:$AA$1315,DataRegularSeason20242025!$B$3:$B$1315, "&lt;=" &amp; EZ$1, DataRegularSeason20242025!$D$3:$D$1315, $A30)+SUMIFS(DataRegularSeason20242025!$AB$3:$AB$1315,DataRegularSeason20242025!$B$3:$B$1315, "&lt;=" &amp; EZ$1, DataRegularSeason20242025!$E$3:$E$1315, $A30)</f>
        <v>58</v>
      </c>
      <c r="FA30">
        <f>SUMIFS(DataRegularSeason20242025!$AA$3:$AA$1315,DataRegularSeason20242025!$B$3:$B$1315, "&lt;=" &amp; FA$1, DataRegularSeason20242025!$D$3:$D$1315, $A30)+SUMIFS(DataRegularSeason20242025!$AB$3:$AB$1315,DataRegularSeason20242025!$B$3:$B$1315, "&lt;=" &amp; FA$1, DataRegularSeason20242025!$E$3:$E$1315, $A30)</f>
        <v>58</v>
      </c>
      <c r="FB30">
        <f>SUMIFS(DataRegularSeason20242025!$AA$3:$AA$1315,DataRegularSeason20242025!$B$3:$B$1315, "&lt;=" &amp; FB$1, DataRegularSeason20242025!$D$3:$D$1315, $A30)+SUMIFS(DataRegularSeason20242025!$AB$3:$AB$1315,DataRegularSeason20242025!$B$3:$B$1315, "&lt;=" &amp; FB$1, DataRegularSeason20242025!$E$3:$E$1315, $A30)</f>
        <v>58</v>
      </c>
      <c r="FC30">
        <f>SUMIFS(DataRegularSeason20242025!$AA$3:$AA$1315,DataRegularSeason20242025!$B$3:$B$1315, "&lt;=" &amp; FC$1, DataRegularSeason20242025!$D$3:$D$1315, $A30)+SUMIFS(DataRegularSeason20242025!$AB$3:$AB$1315,DataRegularSeason20242025!$B$3:$B$1315, "&lt;=" &amp; FC$1, DataRegularSeason20242025!$E$3:$E$1315, $A30)</f>
        <v>58</v>
      </c>
      <c r="FD30">
        <f>SUMIFS(DataRegularSeason20242025!$AA$3:$AA$1315,DataRegularSeason20242025!$B$3:$B$1315, "&lt;=" &amp; FD$1, DataRegularSeason20242025!$D$3:$D$1315, $A30)+SUMIFS(DataRegularSeason20242025!$AB$3:$AB$1315,DataRegularSeason20242025!$B$3:$B$1315, "&lt;=" &amp; FD$1, DataRegularSeason20242025!$E$3:$E$1315, $A30)</f>
        <v>58</v>
      </c>
      <c r="FE30">
        <f>SUMIFS(DataRegularSeason20242025!$AA$3:$AA$1315,DataRegularSeason20242025!$B$3:$B$1315, "&lt;=" &amp; FE$1, DataRegularSeason20242025!$D$3:$D$1315, $A30)+SUMIFS(DataRegularSeason20242025!$AB$3:$AB$1315,DataRegularSeason20242025!$B$3:$B$1315, "&lt;=" &amp; FE$1, DataRegularSeason20242025!$E$3:$E$1315, $A30)</f>
        <v>58</v>
      </c>
      <c r="FF30">
        <f>SUMIFS(DataRegularSeason20242025!$AA$3:$AA$1315,DataRegularSeason20242025!$B$3:$B$1315, "&lt;=" &amp; FF$1, DataRegularSeason20242025!$D$3:$D$1315, $A30)+SUMIFS(DataRegularSeason20242025!$AB$3:$AB$1315,DataRegularSeason20242025!$B$3:$B$1315, "&lt;=" &amp; FF$1, DataRegularSeason20242025!$E$3:$E$1315, $A30)</f>
        <v>58</v>
      </c>
      <c r="FG30">
        <f>SUMIFS(DataRegularSeason20242025!$AA$3:$AA$1315,DataRegularSeason20242025!$B$3:$B$1315, "&lt;=" &amp; FG$1, DataRegularSeason20242025!$D$3:$D$1315, $A30)+SUMIFS(DataRegularSeason20242025!$AB$3:$AB$1315,DataRegularSeason20242025!$B$3:$B$1315, "&lt;=" &amp; FG$1, DataRegularSeason20242025!$E$3:$E$1315, $A30)</f>
        <v>58</v>
      </c>
      <c r="FH30">
        <f>SUMIFS(DataRegularSeason20242025!$AA$3:$AA$1315,DataRegularSeason20242025!$B$3:$B$1315, "&lt;=" &amp; FH$1, DataRegularSeason20242025!$D$3:$D$1315, $A30)+SUMIFS(DataRegularSeason20242025!$AB$3:$AB$1315,DataRegularSeason20242025!$B$3:$B$1315, "&lt;=" &amp; FH$1, DataRegularSeason20242025!$E$3:$E$1315, $A30)</f>
        <v>58</v>
      </c>
      <c r="FI30">
        <f>SUMIFS(DataRegularSeason20242025!$AA$3:$AA$1315,DataRegularSeason20242025!$B$3:$B$1315, "&lt;=" &amp; FI$1, DataRegularSeason20242025!$D$3:$D$1315, $A30)+SUMIFS(DataRegularSeason20242025!$AB$3:$AB$1315,DataRegularSeason20242025!$B$3:$B$1315, "&lt;=" &amp; FI$1, DataRegularSeason20242025!$E$3:$E$1315, $A30)</f>
        <v>58</v>
      </c>
      <c r="FJ30">
        <f>SUMIFS(DataRegularSeason20242025!$AA$3:$AA$1315,DataRegularSeason20242025!$B$3:$B$1315, "&lt;=" &amp; FJ$1, DataRegularSeason20242025!$D$3:$D$1315, $A30)+SUMIFS(DataRegularSeason20242025!$AB$3:$AB$1315,DataRegularSeason20242025!$B$3:$B$1315, "&lt;=" &amp; FJ$1, DataRegularSeason20242025!$E$3:$E$1315, $A30)</f>
        <v>58</v>
      </c>
      <c r="FK30">
        <f>SUMIFS(DataRegularSeason20242025!$AA$3:$AA$1315,DataRegularSeason20242025!$B$3:$B$1315, "&lt;=" &amp; FK$1, DataRegularSeason20242025!$D$3:$D$1315, $A30)+SUMIFS(DataRegularSeason20242025!$AB$3:$AB$1315,DataRegularSeason20242025!$B$3:$B$1315, "&lt;=" &amp; FK$1, DataRegularSeason20242025!$E$3:$E$1315, $A30)</f>
        <v>58</v>
      </c>
      <c r="FL30">
        <f>SUMIFS(DataRegularSeason20242025!$AA$3:$AA$1315,DataRegularSeason20242025!$B$3:$B$1315, "&lt;=" &amp; FL$1, DataRegularSeason20242025!$D$3:$D$1315, $A30)+SUMIFS(DataRegularSeason20242025!$AB$3:$AB$1315,DataRegularSeason20242025!$B$3:$B$1315, "&lt;=" &amp; FL$1, DataRegularSeason20242025!$E$3:$E$1315, $A30)</f>
        <v>58</v>
      </c>
      <c r="FM30">
        <f>SUMIFS(DataRegularSeason20242025!$AA$3:$AA$1315,DataRegularSeason20242025!$B$3:$B$1315, "&lt;=" &amp; FM$1, DataRegularSeason20242025!$D$3:$D$1315, $A30)+SUMIFS(DataRegularSeason20242025!$AB$3:$AB$1315,DataRegularSeason20242025!$B$3:$B$1315, "&lt;=" &amp; FM$1, DataRegularSeason20242025!$E$3:$E$1315, $A30)</f>
        <v>58</v>
      </c>
      <c r="FN30">
        <f>SUMIFS(DataRegularSeason20242025!$AA$3:$AA$1315,DataRegularSeason20242025!$B$3:$B$1315, "&lt;=" &amp; FN$1, DataRegularSeason20242025!$D$3:$D$1315, $A30)+SUMIFS(DataRegularSeason20242025!$AB$3:$AB$1315,DataRegularSeason20242025!$B$3:$B$1315, "&lt;=" &amp; FN$1, DataRegularSeason20242025!$E$3:$E$1315, $A30)</f>
        <v>58</v>
      </c>
      <c r="FO30">
        <f>SUMIFS(DataRegularSeason20242025!$AA$3:$AA$1315,DataRegularSeason20242025!$B$3:$B$1315, "&lt;=" &amp; FO$1, DataRegularSeason20242025!$D$3:$D$1315, $A30)+SUMIFS(DataRegularSeason20242025!$AB$3:$AB$1315,DataRegularSeason20242025!$B$3:$B$1315, "&lt;=" &amp; FO$1, DataRegularSeason20242025!$E$3:$E$1315, $A30)</f>
        <v>58</v>
      </c>
      <c r="FP30">
        <f>SUMIFS(DataRegularSeason20242025!$AA$3:$AA$1315,DataRegularSeason20242025!$B$3:$B$1315, "&lt;=" &amp; FP$1, DataRegularSeason20242025!$D$3:$D$1315, $A30)+SUMIFS(DataRegularSeason20242025!$AB$3:$AB$1315,DataRegularSeason20242025!$B$3:$B$1315, "&lt;=" &amp; FP$1, DataRegularSeason20242025!$E$3:$E$1315, $A30)</f>
        <v>58</v>
      </c>
      <c r="FQ30">
        <f>SUMIFS(DataRegularSeason20242025!$AA$3:$AA$1315,DataRegularSeason20242025!$B$3:$B$1315, "&lt;=" &amp; FQ$1, DataRegularSeason20242025!$D$3:$D$1315, $A30)+SUMIFS(DataRegularSeason20242025!$AB$3:$AB$1315,DataRegularSeason20242025!$B$3:$B$1315, "&lt;=" &amp; FQ$1, DataRegularSeason20242025!$E$3:$E$1315, $A30)</f>
        <v>58</v>
      </c>
      <c r="FR30">
        <f>SUMIFS(DataRegularSeason20242025!$AA$3:$AA$1315,DataRegularSeason20242025!$B$3:$B$1315, "&lt;=" &amp; FR$1, DataRegularSeason20242025!$D$3:$D$1315, $A30)+SUMIFS(DataRegularSeason20242025!$AB$3:$AB$1315,DataRegularSeason20242025!$B$3:$B$1315, "&lt;=" &amp; FR$1, DataRegularSeason20242025!$E$3:$E$1315, $A30)</f>
        <v>58</v>
      </c>
      <c r="FS30">
        <f>SUMIFS(DataRegularSeason20242025!$AA$3:$AA$1315,DataRegularSeason20242025!$B$3:$B$1315, "&lt;=" &amp; FS$1, DataRegularSeason20242025!$D$3:$D$1315, $A30)+SUMIFS(DataRegularSeason20242025!$AB$3:$AB$1315,DataRegularSeason20242025!$B$3:$B$1315, "&lt;=" &amp; FS$1, DataRegularSeason20242025!$E$3:$E$1315, $A30)</f>
        <v>58</v>
      </c>
      <c r="FT30">
        <f>SUMIFS(DataRegularSeason20242025!$AA$3:$AA$1315,DataRegularSeason20242025!$B$3:$B$1315, "&lt;=" &amp; FT$1, DataRegularSeason20242025!$D$3:$D$1315, $A30)+SUMIFS(DataRegularSeason20242025!$AB$3:$AB$1315,DataRegularSeason20242025!$B$3:$B$1315, "&lt;=" &amp; FT$1, DataRegularSeason20242025!$E$3:$E$1315, $A30)</f>
        <v>58</v>
      </c>
      <c r="FU30">
        <f>SUMIFS(DataRegularSeason20242025!$AA$3:$AA$1315,DataRegularSeason20242025!$B$3:$B$1315, "&lt;=" &amp; FU$1, DataRegularSeason20242025!$D$3:$D$1315, $A30)+SUMIFS(DataRegularSeason20242025!$AB$3:$AB$1315,DataRegularSeason20242025!$B$3:$B$1315, "&lt;=" &amp; FU$1, DataRegularSeason20242025!$E$3:$E$1315, $A30)</f>
        <v>58</v>
      </c>
      <c r="FV30">
        <f>SUMIFS(DataRegularSeason20242025!$AA$3:$AA$1315,DataRegularSeason20242025!$B$3:$B$1315, "&lt;=" &amp; FV$1, DataRegularSeason20242025!$D$3:$D$1315, $A30)+SUMIFS(DataRegularSeason20242025!$AB$3:$AB$1315,DataRegularSeason20242025!$B$3:$B$1315, "&lt;=" &amp; FV$1, DataRegularSeason20242025!$E$3:$E$1315, $A30)</f>
        <v>58</v>
      </c>
      <c r="FW30">
        <f>SUMIFS(DataRegularSeason20242025!$AA$3:$AA$1315,DataRegularSeason20242025!$B$3:$B$1315, "&lt;=" &amp; FW$1, DataRegularSeason20242025!$D$3:$D$1315, $A30)+SUMIFS(DataRegularSeason20242025!$AB$3:$AB$1315,DataRegularSeason20242025!$B$3:$B$1315, "&lt;=" &amp; FW$1, DataRegularSeason20242025!$E$3:$E$1315, $A30)</f>
        <v>58</v>
      </c>
      <c r="FX30">
        <f>SUMIFS(DataRegularSeason20242025!$AA$3:$AA$1315,DataRegularSeason20242025!$B$3:$B$1315, "&lt;=" &amp; FX$1, DataRegularSeason20242025!$D$3:$D$1315, $A30)+SUMIFS(DataRegularSeason20242025!$AB$3:$AB$1315,DataRegularSeason20242025!$B$3:$B$1315, "&lt;=" &amp; FX$1, DataRegularSeason20242025!$E$3:$E$1315, $A30)</f>
        <v>58</v>
      </c>
      <c r="FY30">
        <f>SUMIFS(DataRegularSeason20242025!$AA$3:$AA$1315,DataRegularSeason20242025!$B$3:$B$1315, "&lt;=" &amp; FY$1, DataRegularSeason20242025!$D$3:$D$1315, $A30)+SUMIFS(DataRegularSeason20242025!$AB$3:$AB$1315,DataRegularSeason20242025!$B$3:$B$1315, "&lt;=" &amp; FY$1, DataRegularSeason20242025!$E$3:$E$1315, $A30)</f>
        <v>58</v>
      </c>
      <c r="FZ30">
        <f>SUMIFS(DataRegularSeason20242025!$AA$3:$AA$1315,DataRegularSeason20242025!$B$3:$B$1315, "&lt;=" &amp; FZ$1, DataRegularSeason20242025!$D$3:$D$1315, $A30)+SUMIFS(DataRegularSeason20242025!$AB$3:$AB$1315,DataRegularSeason20242025!$B$3:$B$1315, "&lt;=" &amp; FZ$1, DataRegularSeason20242025!$E$3:$E$1315, $A30)</f>
        <v>58</v>
      </c>
      <c r="GA30">
        <f>SUMIFS(DataRegularSeason20242025!$AA$3:$AA$1315,DataRegularSeason20242025!$B$3:$B$1315, "&lt;=" &amp; GA$1, DataRegularSeason20242025!$D$3:$D$1315, $A30)+SUMIFS(DataRegularSeason20242025!$AB$3:$AB$1315,DataRegularSeason20242025!$B$3:$B$1315, "&lt;=" &amp; GA$1, DataRegularSeason20242025!$E$3:$E$1315, $A30)</f>
        <v>58</v>
      </c>
      <c r="GB30">
        <f>SUMIFS(DataRegularSeason20242025!$AA$3:$AA$1315,DataRegularSeason20242025!$B$3:$B$1315, "&lt;=" &amp; GB$1, DataRegularSeason20242025!$D$3:$D$1315, $A30)+SUMIFS(DataRegularSeason20242025!$AB$3:$AB$1315,DataRegularSeason20242025!$B$3:$B$1315, "&lt;=" &amp; GB$1, DataRegularSeason20242025!$E$3:$E$1315, $A30)</f>
        <v>58</v>
      </c>
      <c r="GC30">
        <f>SUMIFS(DataRegularSeason20242025!$AA$3:$AA$1315,DataRegularSeason20242025!$B$3:$B$1315, "&lt;=" &amp; GC$1, DataRegularSeason20242025!$D$3:$D$1315, $A30)+SUMIFS(DataRegularSeason20242025!$AB$3:$AB$1315,DataRegularSeason20242025!$B$3:$B$1315, "&lt;=" &amp; GC$1, DataRegularSeason20242025!$E$3:$E$1315, $A30)</f>
        <v>58</v>
      </c>
      <c r="GD30">
        <f>SUMIFS(DataRegularSeason20242025!$AA$3:$AA$1315,DataRegularSeason20242025!$B$3:$B$1315, "&lt;=" &amp; GD$1, DataRegularSeason20242025!$D$3:$D$1315, $A30)+SUMIFS(DataRegularSeason20242025!$AB$3:$AB$1315,DataRegularSeason20242025!$B$3:$B$1315, "&lt;=" &amp; GD$1, DataRegularSeason20242025!$E$3:$E$1315, $A30)</f>
        <v>58</v>
      </c>
      <c r="GE30">
        <f>SUMIFS(DataRegularSeason20242025!$AA$3:$AA$1315,DataRegularSeason20242025!$B$3:$B$1315, "&lt;=" &amp; GE$1, DataRegularSeason20242025!$D$3:$D$1315, $A30)+SUMIFS(DataRegularSeason20242025!$AB$3:$AB$1315,DataRegularSeason20242025!$B$3:$B$1315, "&lt;=" &amp; GE$1, DataRegularSeason20242025!$E$3:$E$1315, $A30)</f>
        <v>58</v>
      </c>
      <c r="GF30">
        <f>SUMIFS(DataRegularSeason20242025!$AA$3:$AA$1315,DataRegularSeason20242025!$B$3:$B$1315, "&lt;=" &amp; GF$1, DataRegularSeason20242025!$D$3:$D$1315, $A30)+SUMIFS(DataRegularSeason20242025!$AB$3:$AB$1315,DataRegularSeason20242025!$B$3:$B$1315, "&lt;=" &amp; GF$1, DataRegularSeason20242025!$E$3:$E$1315, $A30)</f>
        <v>58</v>
      </c>
      <c r="GG30">
        <f>SUMIFS(DataRegularSeason20242025!$AA$3:$AA$1315,DataRegularSeason20242025!$B$3:$B$1315, "&lt;=" &amp; GG$1, DataRegularSeason20242025!$D$3:$D$1315, $A30)+SUMIFS(DataRegularSeason20242025!$AB$3:$AB$1315,DataRegularSeason20242025!$B$3:$B$1315, "&lt;=" &amp; GG$1, DataRegularSeason20242025!$E$3:$E$1315, $A30)</f>
        <v>58</v>
      </c>
      <c r="GH30">
        <f>SUMIFS(DataRegularSeason20242025!$AA$3:$AA$1315,DataRegularSeason20242025!$B$3:$B$1315, "&lt;=" &amp; GH$1, DataRegularSeason20242025!$D$3:$D$1315, $A30)+SUMIFS(DataRegularSeason20242025!$AB$3:$AB$1315,DataRegularSeason20242025!$B$3:$B$1315, "&lt;=" &amp; GH$1, DataRegularSeason20242025!$E$3:$E$1315, $A30)</f>
        <v>58</v>
      </c>
      <c r="GI30">
        <f>SUMIFS(DataRegularSeason20242025!$AA$3:$AA$1315,DataRegularSeason20242025!$B$3:$B$1315, "&lt;=" &amp; GI$1, DataRegularSeason20242025!$D$3:$D$1315, $A30)+SUMIFS(DataRegularSeason20242025!$AB$3:$AB$1315,DataRegularSeason20242025!$B$3:$B$1315, "&lt;=" &amp; GI$1, DataRegularSeason20242025!$E$3:$E$1315, $A30)</f>
        <v>58</v>
      </c>
      <c r="GJ30">
        <f>SUMIFS(DataRegularSeason20242025!$AA$3:$AA$1315,DataRegularSeason20242025!$B$3:$B$1315, "&lt;=" &amp; GJ$1, DataRegularSeason20242025!$D$3:$D$1315, $A30)+SUMIFS(DataRegularSeason20242025!$AB$3:$AB$1315,DataRegularSeason20242025!$B$3:$B$1315, "&lt;=" &amp; GJ$1, DataRegularSeason20242025!$E$3:$E$1315, $A30)</f>
        <v>58</v>
      </c>
      <c r="GK30">
        <f>SUMIFS(DataRegularSeason20242025!$AA$3:$AA$1315,DataRegularSeason20242025!$B$3:$B$1315, "&lt;=" &amp; GK$1, DataRegularSeason20242025!$D$3:$D$1315, $A30)+SUMIFS(DataRegularSeason20242025!$AB$3:$AB$1315,DataRegularSeason20242025!$B$3:$B$1315, "&lt;=" &amp; GK$1, DataRegularSeason20242025!$E$3:$E$1315, $A30)</f>
        <v>58</v>
      </c>
      <c r="GL30">
        <f>SUMIFS(DataRegularSeason20242025!$AA$3:$AA$1315,DataRegularSeason20242025!$B$3:$B$1315, "&lt;=" &amp; GL$1, DataRegularSeason20242025!$D$3:$D$1315, $A30)+SUMIFS(DataRegularSeason20242025!$AB$3:$AB$1315,DataRegularSeason20242025!$B$3:$B$1315, "&lt;=" &amp; GL$1, DataRegularSeason20242025!$E$3:$E$1315, $A30)</f>
        <v>58</v>
      </c>
      <c r="GM30">
        <f>SUMIFS(DataRegularSeason20242025!$AA$3:$AA$1315,DataRegularSeason20242025!$B$3:$B$1315, "&lt;=" &amp; GM$1, DataRegularSeason20242025!$D$3:$D$1315, $A30)+SUMIFS(DataRegularSeason20242025!$AB$3:$AB$1315,DataRegularSeason20242025!$B$3:$B$1315, "&lt;=" &amp; GM$1, DataRegularSeason20242025!$E$3:$E$1315, $A30)</f>
        <v>58</v>
      </c>
      <c r="GN30">
        <f>SUMIFS(DataRegularSeason20242025!$AA$3:$AA$1315,DataRegularSeason20242025!$B$3:$B$1315, "&lt;=" &amp; GN$1, DataRegularSeason20242025!$D$3:$D$1315, $A30)+SUMIFS(DataRegularSeason20242025!$AB$3:$AB$1315,DataRegularSeason20242025!$B$3:$B$1315, "&lt;=" &amp; GN$1, DataRegularSeason20242025!$E$3:$E$1315, $A30)</f>
        <v>58</v>
      </c>
      <c r="GO30">
        <f>SUMIFS(DataRegularSeason20242025!$AA$3:$AA$1315,DataRegularSeason20242025!$B$3:$B$1315, "&lt;=" &amp; GO$1, DataRegularSeason20242025!$D$3:$D$1315, $A30)+SUMIFS(DataRegularSeason20242025!$AB$3:$AB$1315,DataRegularSeason20242025!$B$3:$B$1315, "&lt;=" &amp; GO$1, DataRegularSeason20242025!$E$3:$E$1315, $A30)</f>
        <v>58</v>
      </c>
      <c r="GP30">
        <f>SUMIFS(DataRegularSeason20242025!$AA$3:$AA$1315,DataRegularSeason20242025!$B$3:$B$1315, "&lt;=" &amp; GP$1, DataRegularSeason20242025!$D$3:$D$1315, $A30)+SUMIFS(DataRegularSeason20242025!$AB$3:$AB$1315,DataRegularSeason20242025!$B$3:$B$1315, "&lt;=" &amp; GP$1, DataRegularSeason20242025!$E$3:$E$1315, $A30)</f>
        <v>58</v>
      </c>
      <c r="GQ30">
        <f>SUMIFS(DataRegularSeason20242025!$AA$3:$AA$1315,DataRegularSeason20242025!$B$3:$B$1315, "&lt;=" &amp; GQ$1, DataRegularSeason20242025!$D$3:$D$1315, $A30)+SUMIFS(DataRegularSeason20242025!$AB$3:$AB$1315,DataRegularSeason20242025!$B$3:$B$1315, "&lt;=" &amp; GQ$1, DataRegularSeason20242025!$E$3:$E$1315, $A30)</f>
        <v>58</v>
      </c>
      <c r="GR30">
        <f>SUMIFS(DataRegularSeason20242025!$AA$3:$AA$1315,DataRegularSeason20242025!$B$3:$B$1315, "&lt;=" &amp; GR$1, DataRegularSeason20242025!$D$3:$D$1315, $A30)+SUMIFS(DataRegularSeason20242025!$AB$3:$AB$1315,DataRegularSeason20242025!$B$3:$B$1315, "&lt;=" &amp; GR$1, DataRegularSeason20242025!$E$3:$E$1315, $A30)</f>
        <v>58</v>
      </c>
      <c r="GS30">
        <f>SUMIFS(DataRegularSeason20242025!$AA$3:$AA$1315,DataRegularSeason20242025!$B$3:$B$1315, "&lt;=" &amp; GS$1, DataRegularSeason20242025!$D$3:$D$1315, $A30)+SUMIFS(DataRegularSeason20242025!$AB$3:$AB$1315,DataRegularSeason20242025!$B$3:$B$1315, "&lt;=" &amp; GS$1, DataRegularSeason20242025!$E$3:$E$1315, $A30)</f>
        <v>58</v>
      </c>
      <c r="GT30">
        <f>SUMIFS(DataRegularSeason20242025!$AA$3:$AA$1315,DataRegularSeason20242025!$B$3:$B$1315, "&lt;=" &amp; GT$1, DataRegularSeason20242025!$D$3:$D$1315, $A30)+SUMIFS(DataRegularSeason20242025!$AB$3:$AB$1315,DataRegularSeason20242025!$B$3:$B$1315, "&lt;=" &amp; GT$1, DataRegularSeason20242025!$E$3:$E$1315, $A30)</f>
        <v>58</v>
      </c>
      <c r="GU30">
        <f>SUMIFS(DataRegularSeason20242025!$AA$3:$AA$1315,DataRegularSeason20242025!$B$3:$B$1315, "&lt;=" &amp; GU$1, DataRegularSeason20242025!$D$3:$D$1315, $A30)+SUMIFS(DataRegularSeason20242025!$AB$3:$AB$1315,DataRegularSeason20242025!$B$3:$B$1315, "&lt;=" &amp; GU$1, DataRegularSeason20242025!$E$3:$E$1315, $A30)</f>
        <v>58</v>
      </c>
    </row>
    <row r="31" spans="1:203" x14ac:dyDescent="0.25">
      <c r="A31" t="s">
        <v>47</v>
      </c>
      <c r="B31" t="s">
        <v>97</v>
      </c>
      <c r="C31"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52</v>
      </c>
      <c r="EC31">
        <f>SUMIFS(DataRegularSeason20242025!$AA$3:$AA$1315,DataRegularSeason20242025!$B$3:$B$1315, "&lt;=" &amp; EC$1, DataRegularSeason20242025!$D$3:$D$1315, $A31)+SUMIFS(DataRegularSeason20242025!$AB$3:$AB$1315,DataRegularSeason20242025!$B$3:$B$1315, "&lt;=" &amp; EC$1, DataRegularSeason20242025!$E$3:$E$1315, $A31)</f>
        <v>52</v>
      </c>
      <c r="ED31">
        <f>SUMIFS(DataRegularSeason20242025!$AA$3:$AA$1315,DataRegularSeason20242025!$B$3:$B$1315, "&lt;=" &amp; ED$1, DataRegularSeason20242025!$D$3:$D$1315, $A31)+SUMIFS(DataRegularSeason20242025!$AB$3:$AB$1315,DataRegularSeason20242025!$B$3:$B$1315, "&lt;=" &amp; ED$1, DataRegularSeason20242025!$E$3:$E$1315, $A31)</f>
        <v>52</v>
      </c>
      <c r="EE31">
        <f>SUMIFS(DataRegularSeason20242025!$AA$3:$AA$1315,DataRegularSeason20242025!$B$3:$B$1315, "&lt;=" &amp; EE$1, DataRegularSeason20242025!$D$3:$D$1315, $A31)+SUMIFS(DataRegularSeason20242025!$AB$3:$AB$1315,DataRegularSeason20242025!$B$3:$B$1315, "&lt;=" &amp; EE$1, DataRegularSeason20242025!$E$3:$E$1315, $A31)</f>
        <v>52</v>
      </c>
      <c r="EF31">
        <f>SUMIFS(DataRegularSeason20242025!$AA$3:$AA$1315,DataRegularSeason20242025!$B$3:$B$1315, "&lt;=" &amp; EF$1, DataRegularSeason20242025!$D$3:$D$1315, $A31)+SUMIFS(DataRegularSeason20242025!$AB$3:$AB$1315,DataRegularSeason20242025!$B$3:$B$1315, "&lt;=" &amp; EF$1, DataRegularSeason20242025!$E$3:$E$1315, $A31)</f>
        <v>52</v>
      </c>
      <c r="EG31">
        <f>SUMIFS(DataRegularSeason20242025!$AA$3:$AA$1315,DataRegularSeason20242025!$B$3:$B$1315, "&lt;=" &amp; EG$1, DataRegularSeason20242025!$D$3:$D$1315, $A31)+SUMIFS(DataRegularSeason20242025!$AB$3:$AB$1315,DataRegularSeason20242025!$B$3:$B$1315, "&lt;=" &amp; EG$1, DataRegularSeason20242025!$E$3:$E$1315, $A31)</f>
        <v>52</v>
      </c>
      <c r="EH31">
        <f>SUMIFS(DataRegularSeason20242025!$AA$3:$AA$1315,DataRegularSeason20242025!$B$3:$B$1315, "&lt;=" &amp; EH$1, DataRegularSeason20242025!$D$3:$D$1315, $A31)+SUMIFS(DataRegularSeason20242025!$AB$3:$AB$1315,DataRegularSeason20242025!$B$3:$B$1315, "&lt;=" &amp; EH$1, DataRegularSeason20242025!$E$3:$E$1315, $A31)</f>
        <v>52</v>
      </c>
      <c r="EI31">
        <f>SUMIFS(DataRegularSeason20242025!$AA$3:$AA$1315,DataRegularSeason20242025!$B$3:$B$1315, "&lt;=" &amp; EI$1, DataRegularSeason20242025!$D$3:$D$1315, $A31)+SUMIFS(DataRegularSeason20242025!$AB$3:$AB$1315,DataRegularSeason20242025!$B$3:$B$1315, "&lt;=" &amp; EI$1, DataRegularSeason20242025!$E$3:$E$1315, $A31)</f>
        <v>52</v>
      </c>
      <c r="EJ31">
        <f>SUMIFS(DataRegularSeason20242025!$AA$3:$AA$1315,DataRegularSeason20242025!$B$3:$B$1315, "&lt;=" &amp; EJ$1, DataRegularSeason20242025!$D$3:$D$1315, $A31)+SUMIFS(DataRegularSeason20242025!$AB$3:$AB$1315,DataRegularSeason20242025!$B$3:$B$1315, "&lt;=" &amp; EJ$1, DataRegularSeason20242025!$E$3:$E$1315, $A31)</f>
        <v>52</v>
      </c>
      <c r="EK31">
        <f>SUMIFS(DataRegularSeason20242025!$AA$3:$AA$1315,DataRegularSeason20242025!$B$3:$B$1315, "&lt;=" &amp; EK$1, DataRegularSeason20242025!$D$3:$D$1315, $A31)+SUMIFS(DataRegularSeason20242025!$AB$3:$AB$1315,DataRegularSeason20242025!$B$3:$B$1315, "&lt;=" &amp; EK$1, DataRegularSeason20242025!$E$3:$E$1315, $A31)</f>
        <v>52</v>
      </c>
      <c r="EL31">
        <f>SUMIFS(DataRegularSeason20242025!$AA$3:$AA$1315,DataRegularSeason20242025!$B$3:$B$1315, "&lt;=" &amp; EL$1, DataRegularSeason20242025!$D$3:$D$1315, $A31)+SUMIFS(DataRegularSeason20242025!$AB$3:$AB$1315,DataRegularSeason20242025!$B$3:$B$1315, "&lt;=" &amp; EL$1, DataRegularSeason20242025!$E$3:$E$1315, $A31)</f>
        <v>52</v>
      </c>
      <c r="EM31">
        <f>SUMIFS(DataRegularSeason20242025!$AA$3:$AA$1315,DataRegularSeason20242025!$B$3:$B$1315, "&lt;=" &amp; EM$1, DataRegularSeason20242025!$D$3:$D$1315, $A31)+SUMIFS(DataRegularSeason20242025!$AB$3:$AB$1315,DataRegularSeason20242025!$B$3:$B$1315, "&lt;=" &amp; EM$1, DataRegularSeason20242025!$E$3:$E$1315, $A31)</f>
        <v>52</v>
      </c>
      <c r="EN31">
        <f>SUMIFS(DataRegularSeason20242025!$AA$3:$AA$1315,DataRegularSeason20242025!$B$3:$B$1315, "&lt;=" &amp; EN$1, DataRegularSeason20242025!$D$3:$D$1315, $A31)+SUMIFS(DataRegularSeason20242025!$AB$3:$AB$1315,DataRegularSeason20242025!$B$3:$B$1315, "&lt;=" &amp; EN$1, DataRegularSeason20242025!$E$3:$E$1315, $A31)</f>
        <v>52</v>
      </c>
      <c r="EO31">
        <f>SUMIFS(DataRegularSeason20242025!$AA$3:$AA$1315,DataRegularSeason20242025!$B$3:$B$1315, "&lt;=" &amp; EO$1, DataRegularSeason20242025!$D$3:$D$1315, $A31)+SUMIFS(DataRegularSeason20242025!$AB$3:$AB$1315,DataRegularSeason20242025!$B$3:$B$1315, "&lt;=" &amp; EO$1, DataRegularSeason20242025!$E$3:$E$1315, $A31)</f>
        <v>52</v>
      </c>
      <c r="EP31">
        <f>SUMIFS(DataRegularSeason20242025!$AA$3:$AA$1315,DataRegularSeason20242025!$B$3:$B$1315, "&lt;=" &amp; EP$1, DataRegularSeason20242025!$D$3:$D$1315, $A31)+SUMIFS(DataRegularSeason20242025!$AB$3:$AB$1315,DataRegularSeason20242025!$B$3:$B$1315, "&lt;=" &amp; EP$1, DataRegularSeason20242025!$E$3:$E$1315, $A31)</f>
        <v>52</v>
      </c>
      <c r="EQ31">
        <f>SUMIFS(DataRegularSeason20242025!$AA$3:$AA$1315,DataRegularSeason20242025!$B$3:$B$1315, "&lt;=" &amp; EQ$1, DataRegularSeason20242025!$D$3:$D$1315, $A31)+SUMIFS(DataRegularSeason20242025!$AB$3:$AB$1315,DataRegularSeason20242025!$B$3:$B$1315, "&lt;=" &amp; EQ$1, DataRegularSeason20242025!$E$3:$E$1315, $A31)</f>
        <v>52</v>
      </c>
      <c r="ER31">
        <f>SUMIFS(DataRegularSeason20242025!$AA$3:$AA$1315,DataRegularSeason20242025!$B$3:$B$1315, "&lt;=" &amp; ER$1, DataRegularSeason20242025!$D$3:$D$1315, $A31)+SUMIFS(DataRegularSeason20242025!$AB$3:$AB$1315,DataRegularSeason20242025!$B$3:$B$1315, "&lt;=" &amp; ER$1, DataRegularSeason20242025!$E$3:$E$1315, $A31)</f>
        <v>52</v>
      </c>
      <c r="ES31">
        <f>SUMIFS(DataRegularSeason20242025!$AA$3:$AA$1315,DataRegularSeason20242025!$B$3:$B$1315, "&lt;=" &amp; ES$1, DataRegularSeason20242025!$D$3:$D$1315, $A31)+SUMIFS(DataRegularSeason20242025!$AB$3:$AB$1315,DataRegularSeason20242025!$B$3:$B$1315, "&lt;=" &amp; ES$1, DataRegularSeason20242025!$E$3:$E$1315, $A31)</f>
        <v>52</v>
      </c>
      <c r="ET31">
        <f>SUMIFS(DataRegularSeason20242025!$AA$3:$AA$1315,DataRegularSeason20242025!$B$3:$B$1315, "&lt;=" &amp; ET$1, DataRegularSeason20242025!$D$3:$D$1315, $A31)+SUMIFS(DataRegularSeason20242025!$AB$3:$AB$1315,DataRegularSeason20242025!$B$3:$B$1315, "&lt;=" &amp; ET$1, DataRegularSeason20242025!$E$3:$E$1315, $A31)</f>
        <v>52</v>
      </c>
      <c r="EU31">
        <f>SUMIFS(DataRegularSeason20242025!$AA$3:$AA$1315,DataRegularSeason20242025!$B$3:$B$1315, "&lt;=" &amp; EU$1, DataRegularSeason20242025!$D$3:$D$1315, $A31)+SUMIFS(DataRegularSeason20242025!$AB$3:$AB$1315,DataRegularSeason20242025!$B$3:$B$1315, "&lt;=" &amp; EU$1, DataRegularSeason20242025!$E$3:$E$1315, $A31)</f>
        <v>52</v>
      </c>
      <c r="EV31">
        <f>SUMIFS(DataRegularSeason20242025!$AA$3:$AA$1315,DataRegularSeason20242025!$B$3:$B$1315, "&lt;=" &amp; EV$1, DataRegularSeason20242025!$D$3:$D$1315, $A31)+SUMIFS(DataRegularSeason20242025!$AB$3:$AB$1315,DataRegularSeason20242025!$B$3:$B$1315, "&lt;=" &amp; EV$1, DataRegularSeason20242025!$E$3:$E$1315, $A31)</f>
        <v>52</v>
      </c>
      <c r="EW31">
        <f>SUMIFS(DataRegularSeason20242025!$AA$3:$AA$1315,DataRegularSeason20242025!$B$3:$B$1315, "&lt;=" &amp; EW$1, DataRegularSeason20242025!$D$3:$D$1315, $A31)+SUMIFS(DataRegularSeason20242025!$AB$3:$AB$1315,DataRegularSeason20242025!$B$3:$B$1315, "&lt;=" &amp; EW$1, DataRegularSeason20242025!$E$3:$E$1315, $A31)</f>
        <v>52</v>
      </c>
      <c r="EX31">
        <f>SUMIFS(DataRegularSeason20242025!$AA$3:$AA$1315,DataRegularSeason20242025!$B$3:$B$1315, "&lt;=" &amp; EX$1, DataRegularSeason20242025!$D$3:$D$1315, $A31)+SUMIFS(DataRegularSeason20242025!$AB$3:$AB$1315,DataRegularSeason20242025!$B$3:$B$1315, "&lt;=" &amp; EX$1, DataRegularSeason20242025!$E$3:$E$1315, $A31)</f>
        <v>52</v>
      </c>
      <c r="EY31">
        <f>SUMIFS(DataRegularSeason20242025!$AA$3:$AA$1315,DataRegularSeason20242025!$B$3:$B$1315, "&lt;=" &amp; EY$1, DataRegularSeason20242025!$D$3:$D$1315, $A31)+SUMIFS(DataRegularSeason20242025!$AB$3:$AB$1315,DataRegularSeason20242025!$B$3:$B$1315, "&lt;=" &amp; EY$1, DataRegularSeason20242025!$E$3:$E$1315, $A31)</f>
        <v>52</v>
      </c>
      <c r="EZ31">
        <f>SUMIFS(DataRegularSeason20242025!$AA$3:$AA$1315,DataRegularSeason20242025!$B$3:$B$1315, "&lt;=" &amp; EZ$1, DataRegularSeason20242025!$D$3:$D$1315, $A31)+SUMIFS(DataRegularSeason20242025!$AB$3:$AB$1315,DataRegularSeason20242025!$B$3:$B$1315, "&lt;=" &amp; EZ$1, DataRegularSeason20242025!$E$3:$E$1315, $A31)</f>
        <v>52</v>
      </c>
      <c r="FA31">
        <f>SUMIFS(DataRegularSeason20242025!$AA$3:$AA$1315,DataRegularSeason20242025!$B$3:$B$1315, "&lt;=" &amp; FA$1, DataRegularSeason20242025!$D$3:$D$1315, $A31)+SUMIFS(DataRegularSeason20242025!$AB$3:$AB$1315,DataRegularSeason20242025!$B$3:$B$1315, "&lt;=" &amp; FA$1, DataRegularSeason20242025!$E$3:$E$1315, $A31)</f>
        <v>52</v>
      </c>
      <c r="FB31">
        <f>SUMIFS(DataRegularSeason20242025!$AA$3:$AA$1315,DataRegularSeason20242025!$B$3:$B$1315, "&lt;=" &amp; FB$1, DataRegularSeason20242025!$D$3:$D$1315, $A31)+SUMIFS(DataRegularSeason20242025!$AB$3:$AB$1315,DataRegularSeason20242025!$B$3:$B$1315, "&lt;=" &amp; FB$1, DataRegularSeason20242025!$E$3:$E$1315, $A31)</f>
        <v>52</v>
      </c>
      <c r="FC31">
        <f>SUMIFS(DataRegularSeason20242025!$AA$3:$AA$1315,DataRegularSeason20242025!$B$3:$B$1315, "&lt;=" &amp; FC$1, DataRegularSeason20242025!$D$3:$D$1315, $A31)+SUMIFS(DataRegularSeason20242025!$AB$3:$AB$1315,DataRegularSeason20242025!$B$3:$B$1315, "&lt;=" &amp; FC$1, DataRegularSeason20242025!$E$3:$E$1315, $A31)</f>
        <v>52</v>
      </c>
      <c r="FD31">
        <f>SUMIFS(DataRegularSeason20242025!$AA$3:$AA$1315,DataRegularSeason20242025!$B$3:$B$1315, "&lt;=" &amp; FD$1, DataRegularSeason20242025!$D$3:$D$1315, $A31)+SUMIFS(DataRegularSeason20242025!$AB$3:$AB$1315,DataRegularSeason20242025!$B$3:$B$1315, "&lt;=" &amp; FD$1, DataRegularSeason20242025!$E$3:$E$1315, $A31)</f>
        <v>52</v>
      </c>
      <c r="FE31">
        <f>SUMIFS(DataRegularSeason20242025!$AA$3:$AA$1315,DataRegularSeason20242025!$B$3:$B$1315, "&lt;=" &amp; FE$1, DataRegularSeason20242025!$D$3:$D$1315, $A31)+SUMIFS(DataRegularSeason20242025!$AB$3:$AB$1315,DataRegularSeason20242025!$B$3:$B$1315, "&lt;=" &amp; FE$1, DataRegularSeason20242025!$E$3:$E$1315, $A31)</f>
        <v>52</v>
      </c>
      <c r="FF31">
        <f>SUMIFS(DataRegularSeason20242025!$AA$3:$AA$1315,DataRegularSeason20242025!$B$3:$B$1315, "&lt;=" &amp; FF$1, DataRegularSeason20242025!$D$3:$D$1315, $A31)+SUMIFS(DataRegularSeason20242025!$AB$3:$AB$1315,DataRegularSeason20242025!$B$3:$B$1315, "&lt;=" &amp; FF$1, DataRegularSeason20242025!$E$3:$E$1315, $A31)</f>
        <v>52</v>
      </c>
      <c r="FG31">
        <f>SUMIFS(DataRegularSeason20242025!$AA$3:$AA$1315,DataRegularSeason20242025!$B$3:$B$1315, "&lt;=" &amp; FG$1, DataRegularSeason20242025!$D$3:$D$1315, $A31)+SUMIFS(DataRegularSeason20242025!$AB$3:$AB$1315,DataRegularSeason20242025!$B$3:$B$1315, "&lt;=" &amp; FG$1, DataRegularSeason20242025!$E$3:$E$1315, $A31)</f>
        <v>52</v>
      </c>
      <c r="FH31">
        <f>SUMIFS(DataRegularSeason20242025!$AA$3:$AA$1315,DataRegularSeason20242025!$B$3:$B$1315, "&lt;=" &amp; FH$1, DataRegularSeason20242025!$D$3:$D$1315, $A31)+SUMIFS(DataRegularSeason20242025!$AB$3:$AB$1315,DataRegularSeason20242025!$B$3:$B$1315, "&lt;=" &amp; FH$1, DataRegularSeason20242025!$E$3:$E$1315, $A31)</f>
        <v>52</v>
      </c>
      <c r="FI31">
        <f>SUMIFS(DataRegularSeason20242025!$AA$3:$AA$1315,DataRegularSeason20242025!$B$3:$B$1315, "&lt;=" &amp; FI$1, DataRegularSeason20242025!$D$3:$D$1315, $A31)+SUMIFS(DataRegularSeason20242025!$AB$3:$AB$1315,DataRegularSeason20242025!$B$3:$B$1315, "&lt;=" &amp; FI$1, DataRegularSeason20242025!$E$3:$E$1315, $A31)</f>
        <v>52</v>
      </c>
      <c r="FJ31">
        <f>SUMIFS(DataRegularSeason20242025!$AA$3:$AA$1315,DataRegularSeason20242025!$B$3:$B$1315, "&lt;=" &amp; FJ$1, DataRegularSeason20242025!$D$3:$D$1315, $A31)+SUMIFS(DataRegularSeason20242025!$AB$3:$AB$1315,DataRegularSeason20242025!$B$3:$B$1315, "&lt;=" &amp; FJ$1, DataRegularSeason20242025!$E$3:$E$1315, $A31)</f>
        <v>52</v>
      </c>
      <c r="FK31">
        <f>SUMIFS(DataRegularSeason20242025!$AA$3:$AA$1315,DataRegularSeason20242025!$B$3:$B$1315, "&lt;=" &amp; FK$1, DataRegularSeason20242025!$D$3:$D$1315, $A31)+SUMIFS(DataRegularSeason20242025!$AB$3:$AB$1315,DataRegularSeason20242025!$B$3:$B$1315, "&lt;=" &amp; FK$1, DataRegularSeason20242025!$E$3:$E$1315, $A31)</f>
        <v>52</v>
      </c>
      <c r="FL31">
        <f>SUMIFS(DataRegularSeason20242025!$AA$3:$AA$1315,DataRegularSeason20242025!$B$3:$B$1315, "&lt;=" &amp; FL$1, DataRegularSeason20242025!$D$3:$D$1315, $A31)+SUMIFS(DataRegularSeason20242025!$AB$3:$AB$1315,DataRegularSeason20242025!$B$3:$B$1315, "&lt;=" &amp; FL$1, DataRegularSeason20242025!$E$3:$E$1315, $A31)</f>
        <v>52</v>
      </c>
      <c r="FM31">
        <f>SUMIFS(DataRegularSeason20242025!$AA$3:$AA$1315,DataRegularSeason20242025!$B$3:$B$1315, "&lt;=" &amp; FM$1, DataRegularSeason20242025!$D$3:$D$1315, $A31)+SUMIFS(DataRegularSeason20242025!$AB$3:$AB$1315,DataRegularSeason20242025!$B$3:$B$1315, "&lt;=" &amp; FM$1, DataRegularSeason20242025!$E$3:$E$1315, $A31)</f>
        <v>52</v>
      </c>
      <c r="FN31">
        <f>SUMIFS(DataRegularSeason20242025!$AA$3:$AA$1315,DataRegularSeason20242025!$B$3:$B$1315, "&lt;=" &amp; FN$1, DataRegularSeason20242025!$D$3:$D$1315, $A31)+SUMIFS(DataRegularSeason20242025!$AB$3:$AB$1315,DataRegularSeason20242025!$B$3:$B$1315, "&lt;=" &amp; FN$1, DataRegularSeason20242025!$E$3:$E$1315, $A31)</f>
        <v>52</v>
      </c>
      <c r="FO31">
        <f>SUMIFS(DataRegularSeason20242025!$AA$3:$AA$1315,DataRegularSeason20242025!$B$3:$B$1315, "&lt;=" &amp; FO$1, DataRegularSeason20242025!$D$3:$D$1315, $A31)+SUMIFS(DataRegularSeason20242025!$AB$3:$AB$1315,DataRegularSeason20242025!$B$3:$B$1315, "&lt;=" &amp; FO$1, DataRegularSeason20242025!$E$3:$E$1315, $A31)</f>
        <v>52</v>
      </c>
      <c r="FP31">
        <f>SUMIFS(DataRegularSeason20242025!$AA$3:$AA$1315,DataRegularSeason20242025!$B$3:$B$1315, "&lt;=" &amp; FP$1, DataRegularSeason20242025!$D$3:$D$1315, $A31)+SUMIFS(DataRegularSeason20242025!$AB$3:$AB$1315,DataRegularSeason20242025!$B$3:$B$1315, "&lt;=" &amp; FP$1, DataRegularSeason20242025!$E$3:$E$1315, $A31)</f>
        <v>52</v>
      </c>
      <c r="FQ31">
        <f>SUMIFS(DataRegularSeason20242025!$AA$3:$AA$1315,DataRegularSeason20242025!$B$3:$B$1315, "&lt;=" &amp; FQ$1, DataRegularSeason20242025!$D$3:$D$1315, $A31)+SUMIFS(DataRegularSeason20242025!$AB$3:$AB$1315,DataRegularSeason20242025!$B$3:$B$1315, "&lt;=" &amp; FQ$1, DataRegularSeason20242025!$E$3:$E$1315, $A31)</f>
        <v>52</v>
      </c>
      <c r="FR31">
        <f>SUMIFS(DataRegularSeason20242025!$AA$3:$AA$1315,DataRegularSeason20242025!$B$3:$B$1315, "&lt;=" &amp; FR$1, DataRegularSeason20242025!$D$3:$D$1315, $A31)+SUMIFS(DataRegularSeason20242025!$AB$3:$AB$1315,DataRegularSeason20242025!$B$3:$B$1315, "&lt;=" &amp; FR$1, DataRegularSeason20242025!$E$3:$E$1315, $A31)</f>
        <v>52</v>
      </c>
      <c r="FS31">
        <f>SUMIFS(DataRegularSeason20242025!$AA$3:$AA$1315,DataRegularSeason20242025!$B$3:$B$1315, "&lt;=" &amp; FS$1, DataRegularSeason20242025!$D$3:$D$1315, $A31)+SUMIFS(DataRegularSeason20242025!$AB$3:$AB$1315,DataRegularSeason20242025!$B$3:$B$1315, "&lt;=" &amp; FS$1, DataRegularSeason20242025!$E$3:$E$1315, $A31)</f>
        <v>52</v>
      </c>
      <c r="FT31">
        <f>SUMIFS(DataRegularSeason20242025!$AA$3:$AA$1315,DataRegularSeason20242025!$B$3:$B$1315, "&lt;=" &amp; FT$1, DataRegularSeason20242025!$D$3:$D$1315, $A31)+SUMIFS(DataRegularSeason20242025!$AB$3:$AB$1315,DataRegularSeason20242025!$B$3:$B$1315, "&lt;=" &amp; FT$1, DataRegularSeason20242025!$E$3:$E$1315, $A31)</f>
        <v>52</v>
      </c>
      <c r="FU31">
        <f>SUMIFS(DataRegularSeason20242025!$AA$3:$AA$1315,DataRegularSeason20242025!$B$3:$B$1315, "&lt;=" &amp; FU$1, DataRegularSeason20242025!$D$3:$D$1315, $A31)+SUMIFS(DataRegularSeason20242025!$AB$3:$AB$1315,DataRegularSeason20242025!$B$3:$B$1315, "&lt;=" &amp; FU$1, DataRegularSeason20242025!$E$3:$E$1315, $A31)</f>
        <v>52</v>
      </c>
      <c r="FV31">
        <f>SUMIFS(DataRegularSeason20242025!$AA$3:$AA$1315,DataRegularSeason20242025!$B$3:$B$1315, "&lt;=" &amp; FV$1, DataRegularSeason20242025!$D$3:$D$1315, $A31)+SUMIFS(DataRegularSeason20242025!$AB$3:$AB$1315,DataRegularSeason20242025!$B$3:$B$1315, "&lt;=" &amp; FV$1, DataRegularSeason20242025!$E$3:$E$1315, $A31)</f>
        <v>52</v>
      </c>
      <c r="FW31">
        <f>SUMIFS(DataRegularSeason20242025!$AA$3:$AA$1315,DataRegularSeason20242025!$B$3:$B$1315, "&lt;=" &amp; FW$1, DataRegularSeason20242025!$D$3:$D$1315, $A31)+SUMIFS(DataRegularSeason20242025!$AB$3:$AB$1315,DataRegularSeason20242025!$B$3:$B$1315, "&lt;=" &amp; FW$1, DataRegularSeason20242025!$E$3:$E$1315, $A31)</f>
        <v>52</v>
      </c>
      <c r="FX31">
        <f>SUMIFS(DataRegularSeason20242025!$AA$3:$AA$1315,DataRegularSeason20242025!$B$3:$B$1315, "&lt;=" &amp; FX$1, DataRegularSeason20242025!$D$3:$D$1315, $A31)+SUMIFS(DataRegularSeason20242025!$AB$3:$AB$1315,DataRegularSeason20242025!$B$3:$B$1315, "&lt;=" &amp; FX$1, DataRegularSeason20242025!$E$3:$E$1315, $A31)</f>
        <v>52</v>
      </c>
      <c r="FY31">
        <f>SUMIFS(DataRegularSeason20242025!$AA$3:$AA$1315,DataRegularSeason20242025!$B$3:$B$1315, "&lt;=" &amp; FY$1, DataRegularSeason20242025!$D$3:$D$1315, $A31)+SUMIFS(DataRegularSeason20242025!$AB$3:$AB$1315,DataRegularSeason20242025!$B$3:$B$1315, "&lt;=" &amp; FY$1, DataRegularSeason20242025!$E$3:$E$1315, $A31)</f>
        <v>52</v>
      </c>
      <c r="FZ31">
        <f>SUMIFS(DataRegularSeason20242025!$AA$3:$AA$1315,DataRegularSeason20242025!$B$3:$B$1315, "&lt;=" &amp; FZ$1, DataRegularSeason20242025!$D$3:$D$1315, $A31)+SUMIFS(DataRegularSeason20242025!$AB$3:$AB$1315,DataRegularSeason20242025!$B$3:$B$1315, "&lt;=" &amp; FZ$1, DataRegularSeason20242025!$E$3:$E$1315, $A31)</f>
        <v>52</v>
      </c>
      <c r="GA31">
        <f>SUMIFS(DataRegularSeason20242025!$AA$3:$AA$1315,DataRegularSeason20242025!$B$3:$B$1315, "&lt;=" &amp; GA$1, DataRegularSeason20242025!$D$3:$D$1315, $A31)+SUMIFS(DataRegularSeason20242025!$AB$3:$AB$1315,DataRegularSeason20242025!$B$3:$B$1315, "&lt;=" &amp; GA$1, DataRegularSeason20242025!$E$3:$E$1315, $A31)</f>
        <v>52</v>
      </c>
      <c r="GB31">
        <f>SUMIFS(DataRegularSeason20242025!$AA$3:$AA$1315,DataRegularSeason20242025!$B$3:$B$1315, "&lt;=" &amp; GB$1, DataRegularSeason20242025!$D$3:$D$1315, $A31)+SUMIFS(DataRegularSeason20242025!$AB$3:$AB$1315,DataRegularSeason20242025!$B$3:$B$1315, "&lt;=" &amp; GB$1, DataRegularSeason20242025!$E$3:$E$1315, $A31)</f>
        <v>52</v>
      </c>
      <c r="GC31">
        <f>SUMIFS(DataRegularSeason20242025!$AA$3:$AA$1315,DataRegularSeason20242025!$B$3:$B$1315, "&lt;=" &amp; GC$1, DataRegularSeason20242025!$D$3:$D$1315, $A31)+SUMIFS(DataRegularSeason20242025!$AB$3:$AB$1315,DataRegularSeason20242025!$B$3:$B$1315, "&lt;=" &amp; GC$1, DataRegularSeason20242025!$E$3:$E$1315, $A31)</f>
        <v>52</v>
      </c>
      <c r="GD31">
        <f>SUMIFS(DataRegularSeason20242025!$AA$3:$AA$1315,DataRegularSeason20242025!$B$3:$B$1315, "&lt;=" &amp; GD$1, DataRegularSeason20242025!$D$3:$D$1315, $A31)+SUMIFS(DataRegularSeason20242025!$AB$3:$AB$1315,DataRegularSeason20242025!$B$3:$B$1315, "&lt;=" &amp; GD$1, DataRegularSeason20242025!$E$3:$E$1315, $A31)</f>
        <v>52</v>
      </c>
      <c r="GE31">
        <f>SUMIFS(DataRegularSeason20242025!$AA$3:$AA$1315,DataRegularSeason20242025!$B$3:$B$1315, "&lt;=" &amp; GE$1, DataRegularSeason20242025!$D$3:$D$1315, $A31)+SUMIFS(DataRegularSeason20242025!$AB$3:$AB$1315,DataRegularSeason20242025!$B$3:$B$1315, "&lt;=" &amp; GE$1, DataRegularSeason20242025!$E$3:$E$1315, $A31)</f>
        <v>52</v>
      </c>
      <c r="GF31">
        <f>SUMIFS(DataRegularSeason20242025!$AA$3:$AA$1315,DataRegularSeason20242025!$B$3:$B$1315, "&lt;=" &amp; GF$1, DataRegularSeason20242025!$D$3:$D$1315, $A31)+SUMIFS(DataRegularSeason20242025!$AB$3:$AB$1315,DataRegularSeason20242025!$B$3:$B$1315, "&lt;=" &amp; GF$1, DataRegularSeason20242025!$E$3:$E$1315, $A31)</f>
        <v>52</v>
      </c>
      <c r="GG31">
        <f>SUMIFS(DataRegularSeason20242025!$AA$3:$AA$1315,DataRegularSeason20242025!$B$3:$B$1315, "&lt;=" &amp; GG$1, DataRegularSeason20242025!$D$3:$D$1315, $A31)+SUMIFS(DataRegularSeason20242025!$AB$3:$AB$1315,DataRegularSeason20242025!$B$3:$B$1315, "&lt;=" &amp; GG$1, DataRegularSeason20242025!$E$3:$E$1315, $A31)</f>
        <v>52</v>
      </c>
      <c r="GH31">
        <f>SUMIFS(DataRegularSeason20242025!$AA$3:$AA$1315,DataRegularSeason20242025!$B$3:$B$1315, "&lt;=" &amp; GH$1, DataRegularSeason20242025!$D$3:$D$1315, $A31)+SUMIFS(DataRegularSeason20242025!$AB$3:$AB$1315,DataRegularSeason20242025!$B$3:$B$1315, "&lt;=" &amp; GH$1, DataRegularSeason20242025!$E$3:$E$1315, $A31)</f>
        <v>52</v>
      </c>
      <c r="GI31">
        <f>SUMIFS(DataRegularSeason20242025!$AA$3:$AA$1315,DataRegularSeason20242025!$B$3:$B$1315, "&lt;=" &amp; GI$1, DataRegularSeason20242025!$D$3:$D$1315, $A31)+SUMIFS(DataRegularSeason20242025!$AB$3:$AB$1315,DataRegularSeason20242025!$B$3:$B$1315, "&lt;=" &amp; GI$1, DataRegularSeason20242025!$E$3:$E$1315, $A31)</f>
        <v>52</v>
      </c>
      <c r="GJ31">
        <f>SUMIFS(DataRegularSeason20242025!$AA$3:$AA$1315,DataRegularSeason20242025!$B$3:$B$1315, "&lt;=" &amp; GJ$1, DataRegularSeason20242025!$D$3:$D$1315, $A31)+SUMIFS(DataRegularSeason20242025!$AB$3:$AB$1315,DataRegularSeason20242025!$B$3:$B$1315, "&lt;=" &amp; GJ$1, DataRegularSeason20242025!$E$3:$E$1315, $A31)</f>
        <v>52</v>
      </c>
      <c r="GK31">
        <f>SUMIFS(DataRegularSeason20242025!$AA$3:$AA$1315,DataRegularSeason20242025!$B$3:$B$1315, "&lt;=" &amp; GK$1, DataRegularSeason20242025!$D$3:$D$1315, $A31)+SUMIFS(DataRegularSeason20242025!$AB$3:$AB$1315,DataRegularSeason20242025!$B$3:$B$1315, "&lt;=" &amp; GK$1, DataRegularSeason20242025!$E$3:$E$1315, $A31)</f>
        <v>52</v>
      </c>
      <c r="GL31">
        <f>SUMIFS(DataRegularSeason20242025!$AA$3:$AA$1315,DataRegularSeason20242025!$B$3:$B$1315, "&lt;=" &amp; GL$1, DataRegularSeason20242025!$D$3:$D$1315, $A31)+SUMIFS(DataRegularSeason20242025!$AB$3:$AB$1315,DataRegularSeason20242025!$B$3:$B$1315, "&lt;=" &amp; GL$1, DataRegularSeason20242025!$E$3:$E$1315, $A31)</f>
        <v>52</v>
      </c>
      <c r="GM31">
        <f>SUMIFS(DataRegularSeason20242025!$AA$3:$AA$1315,DataRegularSeason20242025!$B$3:$B$1315, "&lt;=" &amp; GM$1, DataRegularSeason20242025!$D$3:$D$1315, $A31)+SUMIFS(DataRegularSeason20242025!$AB$3:$AB$1315,DataRegularSeason20242025!$B$3:$B$1315, "&lt;=" &amp; GM$1, DataRegularSeason20242025!$E$3:$E$1315, $A31)</f>
        <v>52</v>
      </c>
      <c r="GN31">
        <f>SUMIFS(DataRegularSeason20242025!$AA$3:$AA$1315,DataRegularSeason20242025!$B$3:$B$1315, "&lt;=" &amp; GN$1, DataRegularSeason20242025!$D$3:$D$1315, $A31)+SUMIFS(DataRegularSeason20242025!$AB$3:$AB$1315,DataRegularSeason20242025!$B$3:$B$1315, "&lt;=" &amp; GN$1, DataRegularSeason20242025!$E$3:$E$1315, $A31)</f>
        <v>52</v>
      </c>
      <c r="GO31">
        <f>SUMIFS(DataRegularSeason20242025!$AA$3:$AA$1315,DataRegularSeason20242025!$B$3:$B$1315, "&lt;=" &amp; GO$1, DataRegularSeason20242025!$D$3:$D$1315, $A31)+SUMIFS(DataRegularSeason20242025!$AB$3:$AB$1315,DataRegularSeason20242025!$B$3:$B$1315, "&lt;=" &amp; GO$1, DataRegularSeason20242025!$E$3:$E$1315, $A31)</f>
        <v>52</v>
      </c>
      <c r="GP31">
        <f>SUMIFS(DataRegularSeason20242025!$AA$3:$AA$1315,DataRegularSeason20242025!$B$3:$B$1315, "&lt;=" &amp; GP$1, DataRegularSeason20242025!$D$3:$D$1315, $A31)+SUMIFS(DataRegularSeason20242025!$AB$3:$AB$1315,DataRegularSeason20242025!$B$3:$B$1315, "&lt;=" &amp; GP$1, DataRegularSeason20242025!$E$3:$E$1315, $A31)</f>
        <v>52</v>
      </c>
      <c r="GQ31">
        <f>SUMIFS(DataRegularSeason20242025!$AA$3:$AA$1315,DataRegularSeason20242025!$B$3:$B$1315, "&lt;=" &amp; GQ$1, DataRegularSeason20242025!$D$3:$D$1315, $A31)+SUMIFS(DataRegularSeason20242025!$AB$3:$AB$1315,DataRegularSeason20242025!$B$3:$B$1315, "&lt;=" &amp; GQ$1, DataRegularSeason20242025!$E$3:$E$1315, $A31)</f>
        <v>52</v>
      </c>
      <c r="GR31">
        <f>SUMIFS(DataRegularSeason20242025!$AA$3:$AA$1315,DataRegularSeason20242025!$B$3:$B$1315, "&lt;=" &amp; GR$1, DataRegularSeason20242025!$D$3:$D$1315, $A31)+SUMIFS(DataRegularSeason20242025!$AB$3:$AB$1315,DataRegularSeason20242025!$B$3:$B$1315, "&lt;=" &amp; GR$1, DataRegularSeason20242025!$E$3:$E$1315, $A31)</f>
        <v>52</v>
      </c>
      <c r="GS31">
        <f>SUMIFS(DataRegularSeason20242025!$AA$3:$AA$1315,DataRegularSeason20242025!$B$3:$B$1315, "&lt;=" &amp; GS$1, DataRegularSeason20242025!$D$3:$D$1315, $A31)+SUMIFS(DataRegularSeason20242025!$AB$3:$AB$1315,DataRegularSeason20242025!$B$3:$B$1315, "&lt;=" &amp; GS$1, DataRegularSeason20242025!$E$3:$E$1315, $A31)</f>
        <v>52</v>
      </c>
      <c r="GT31">
        <f>SUMIFS(DataRegularSeason20242025!$AA$3:$AA$1315,DataRegularSeason20242025!$B$3:$B$1315, "&lt;=" &amp; GT$1, DataRegularSeason20242025!$D$3:$D$1315, $A31)+SUMIFS(DataRegularSeason20242025!$AB$3:$AB$1315,DataRegularSeason20242025!$B$3:$B$1315, "&lt;=" &amp; GT$1, DataRegularSeason20242025!$E$3:$E$1315, $A31)</f>
        <v>52</v>
      </c>
      <c r="GU31">
        <f>SUMIFS(DataRegularSeason20242025!$AA$3:$AA$1315,DataRegularSeason20242025!$B$3:$B$1315, "&lt;=" &amp; GU$1, DataRegularSeason20242025!$D$3:$D$1315, $A31)+SUMIFS(DataRegularSeason20242025!$AB$3:$AB$1315,DataRegularSeason20242025!$B$3:$B$1315, "&lt;=" &amp; GU$1, DataRegularSeason20242025!$E$3:$E$1315, $A31)</f>
        <v>52</v>
      </c>
    </row>
    <row r="32" spans="1:203" x14ac:dyDescent="0.25">
      <c r="A32" t="s">
        <v>12</v>
      </c>
      <c r="B32" t="s">
        <v>97</v>
      </c>
      <c r="C32"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50</v>
      </c>
      <c r="EC32">
        <f>SUMIFS(DataRegularSeason20242025!$AA$3:$AA$1315,DataRegularSeason20242025!$B$3:$B$1315, "&lt;=" &amp; EC$1, DataRegularSeason20242025!$D$3:$D$1315, $A32)+SUMIFS(DataRegularSeason20242025!$AB$3:$AB$1315,DataRegularSeason20242025!$B$3:$B$1315, "&lt;=" &amp; EC$1, DataRegularSeason20242025!$E$3:$E$1315, $A32)</f>
        <v>50</v>
      </c>
      <c r="ED32">
        <f>SUMIFS(DataRegularSeason20242025!$AA$3:$AA$1315,DataRegularSeason20242025!$B$3:$B$1315, "&lt;=" &amp; ED$1, DataRegularSeason20242025!$D$3:$D$1315, $A32)+SUMIFS(DataRegularSeason20242025!$AB$3:$AB$1315,DataRegularSeason20242025!$B$3:$B$1315, "&lt;=" &amp; ED$1, DataRegularSeason20242025!$E$3:$E$1315, $A32)</f>
        <v>50</v>
      </c>
      <c r="EE32">
        <f>SUMIFS(DataRegularSeason20242025!$AA$3:$AA$1315,DataRegularSeason20242025!$B$3:$B$1315, "&lt;=" &amp; EE$1, DataRegularSeason20242025!$D$3:$D$1315, $A32)+SUMIFS(DataRegularSeason20242025!$AB$3:$AB$1315,DataRegularSeason20242025!$B$3:$B$1315, "&lt;=" &amp; EE$1, DataRegularSeason20242025!$E$3:$E$1315, $A32)</f>
        <v>50</v>
      </c>
      <c r="EF32">
        <f>SUMIFS(DataRegularSeason20242025!$AA$3:$AA$1315,DataRegularSeason20242025!$B$3:$B$1315, "&lt;=" &amp; EF$1, DataRegularSeason20242025!$D$3:$D$1315, $A32)+SUMIFS(DataRegularSeason20242025!$AB$3:$AB$1315,DataRegularSeason20242025!$B$3:$B$1315, "&lt;=" &amp; EF$1, DataRegularSeason20242025!$E$3:$E$1315, $A32)</f>
        <v>50</v>
      </c>
      <c r="EG32">
        <f>SUMIFS(DataRegularSeason20242025!$AA$3:$AA$1315,DataRegularSeason20242025!$B$3:$B$1315, "&lt;=" &amp; EG$1, DataRegularSeason20242025!$D$3:$D$1315, $A32)+SUMIFS(DataRegularSeason20242025!$AB$3:$AB$1315,DataRegularSeason20242025!$B$3:$B$1315, "&lt;=" &amp; EG$1, DataRegularSeason20242025!$E$3:$E$1315, $A32)</f>
        <v>50</v>
      </c>
      <c r="EH32">
        <f>SUMIFS(DataRegularSeason20242025!$AA$3:$AA$1315,DataRegularSeason20242025!$B$3:$B$1315, "&lt;=" &amp; EH$1, DataRegularSeason20242025!$D$3:$D$1315, $A32)+SUMIFS(DataRegularSeason20242025!$AB$3:$AB$1315,DataRegularSeason20242025!$B$3:$B$1315, "&lt;=" &amp; EH$1, DataRegularSeason20242025!$E$3:$E$1315, $A32)</f>
        <v>50</v>
      </c>
      <c r="EI32">
        <f>SUMIFS(DataRegularSeason20242025!$AA$3:$AA$1315,DataRegularSeason20242025!$B$3:$B$1315, "&lt;=" &amp; EI$1, DataRegularSeason20242025!$D$3:$D$1315, $A32)+SUMIFS(DataRegularSeason20242025!$AB$3:$AB$1315,DataRegularSeason20242025!$B$3:$B$1315, "&lt;=" &amp; EI$1, DataRegularSeason20242025!$E$3:$E$1315, $A32)</f>
        <v>50</v>
      </c>
      <c r="EJ32">
        <f>SUMIFS(DataRegularSeason20242025!$AA$3:$AA$1315,DataRegularSeason20242025!$B$3:$B$1315, "&lt;=" &amp; EJ$1, DataRegularSeason20242025!$D$3:$D$1315, $A32)+SUMIFS(DataRegularSeason20242025!$AB$3:$AB$1315,DataRegularSeason20242025!$B$3:$B$1315, "&lt;=" &amp; EJ$1, DataRegularSeason20242025!$E$3:$E$1315, $A32)</f>
        <v>50</v>
      </c>
      <c r="EK32">
        <f>SUMIFS(DataRegularSeason20242025!$AA$3:$AA$1315,DataRegularSeason20242025!$B$3:$B$1315, "&lt;=" &amp; EK$1, DataRegularSeason20242025!$D$3:$D$1315, $A32)+SUMIFS(DataRegularSeason20242025!$AB$3:$AB$1315,DataRegularSeason20242025!$B$3:$B$1315, "&lt;=" &amp; EK$1, DataRegularSeason20242025!$E$3:$E$1315, $A32)</f>
        <v>50</v>
      </c>
      <c r="EL32">
        <f>SUMIFS(DataRegularSeason20242025!$AA$3:$AA$1315,DataRegularSeason20242025!$B$3:$B$1315, "&lt;=" &amp; EL$1, DataRegularSeason20242025!$D$3:$D$1315, $A32)+SUMIFS(DataRegularSeason20242025!$AB$3:$AB$1315,DataRegularSeason20242025!$B$3:$B$1315, "&lt;=" &amp; EL$1, DataRegularSeason20242025!$E$3:$E$1315, $A32)</f>
        <v>50</v>
      </c>
      <c r="EM32">
        <f>SUMIFS(DataRegularSeason20242025!$AA$3:$AA$1315,DataRegularSeason20242025!$B$3:$B$1315, "&lt;=" &amp; EM$1, DataRegularSeason20242025!$D$3:$D$1315, $A32)+SUMIFS(DataRegularSeason20242025!$AB$3:$AB$1315,DataRegularSeason20242025!$B$3:$B$1315, "&lt;=" &amp; EM$1, DataRegularSeason20242025!$E$3:$E$1315, $A32)</f>
        <v>50</v>
      </c>
      <c r="EN32">
        <f>SUMIFS(DataRegularSeason20242025!$AA$3:$AA$1315,DataRegularSeason20242025!$B$3:$B$1315, "&lt;=" &amp; EN$1, DataRegularSeason20242025!$D$3:$D$1315, $A32)+SUMIFS(DataRegularSeason20242025!$AB$3:$AB$1315,DataRegularSeason20242025!$B$3:$B$1315, "&lt;=" &amp; EN$1, DataRegularSeason20242025!$E$3:$E$1315, $A32)</f>
        <v>50</v>
      </c>
      <c r="EO32">
        <f>SUMIFS(DataRegularSeason20242025!$AA$3:$AA$1315,DataRegularSeason20242025!$B$3:$B$1315, "&lt;=" &amp; EO$1, DataRegularSeason20242025!$D$3:$D$1315, $A32)+SUMIFS(DataRegularSeason20242025!$AB$3:$AB$1315,DataRegularSeason20242025!$B$3:$B$1315, "&lt;=" &amp; EO$1, DataRegularSeason20242025!$E$3:$E$1315, $A32)</f>
        <v>50</v>
      </c>
      <c r="EP32">
        <f>SUMIFS(DataRegularSeason20242025!$AA$3:$AA$1315,DataRegularSeason20242025!$B$3:$B$1315, "&lt;=" &amp; EP$1, DataRegularSeason20242025!$D$3:$D$1315, $A32)+SUMIFS(DataRegularSeason20242025!$AB$3:$AB$1315,DataRegularSeason20242025!$B$3:$B$1315, "&lt;=" &amp; EP$1, DataRegularSeason20242025!$E$3:$E$1315, $A32)</f>
        <v>50</v>
      </c>
      <c r="EQ32">
        <f>SUMIFS(DataRegularSeason20242025!$AA$3:$AA$1315,DataRegularSeason20242025!$B$3:$B$1315, "&lt;=" &amp; EQ$1, DataRegularSeason20242025!$D$3:$D$1315, $A32)+SUMIFS(DataRegularSeason20242025!$AB$3:$AB$1315,DataRegularSeason20242025!$B$3:$B$1315, "&lt;=" &amp; EQ$1, DataRegularSeason20242025!$E$3:$E$1315, $A32)</f>
        <v>50</v>
      </c>
      <c r="ER32">
        <f>SUMIFS(DataRegularSeason20242025!$AA$3:$AA$1315,DataRegularSeason20242025!$B$3:$B$1315, "&lt;=" &amp; ER$1, DataRegularSeason20242025!$D$3:$D$1315, $A32)+SUMIFS(DataRegularSeason20242025!$AB$3:$AB$1315,DataRegularSeason20242025!$B$3:$B$1315, "&lt;=" &amp; ER$1, DataRegularSeason20242025!$E$3:$E$1315, $A32)</f>
        <v>50</v>
      </c>
      <c r="ES32">
        <f>SUMIFS(DataRegularSeason20242025!$AA$3:$AA$1315,DataRegularSeason20242025!$B$3:$B$1315, "&lt;=" &amp; ES$1, DataRegularSeason20242025!$D$3:$D$1315, $A32)+SUMIFS(DataRegularSeason20242025!$AB$3:$AB$1315,DataRegularSeason20242025!$B$3:$B$1315, "&lt;=" &amp; ES$1, DataRegularSeason20242025!$E$3:$E$1315, $A32)</f>
        <v>50</v>
      </c>
      <c r="ET32">
        <f>SUMIFS(DataRegularSeason20242025!$AA$3:$AA$1315,DataRegularSeason20242025!$B$3:$B$1315, "&lt;=" &amp; ET$1, DataRegularSeason20242025!$D$3:$D$1315, $A32)+SUMIFS(DataRegularSeason20242025!$AB$3:$AB$1315,DataRegularSeason20242025!$B$3:$B$1315, "&lt;=" &amp; ET$1, DataRegularSeason20242025!$E$3:$E$1315, $A32)</f>
        <v>50</v>
      </c>
      <c r="EU32">
        <f>SUMIFS(DataRegularSeason20242025!$AA$3:$AA$1315,DataRegularSeason20242025!$B$3:$B$1315, "&lt;=" &amp; EU$1, DataRegularSeason20242025!$D$3:$D$1315, $A32)+SUMIFS(DataRegularSeason20242025!$AB$3:$AB$1315,DataRegularSeason20242025!$B$3:$B$1315, "&lt;=" &amp; EU$1, DataRegularSeason20242025!$E$3:$E$1315, $A32)</f>
        <v>50</v>
      </c>
      <c r="EV32">
        <f>SUMIFS(DataRegularSeason20242025!$AA$3:$AA$1315,DataRegularSeason20242025!$B$3:$B$1315, "&lt;=" &amp; EV$1, DataRegularSeason20242025!$D$3:$D$1315, $A32)+SUMIFS(DataRegularSeason20242025!$AB$3:$AB$1315,DataRegularSeason20242025!$B$3:$B$1315, "&lt;=" &amp; EV$1, DataRegularSeason20242025!$E$3:$E$1315, $A32)</f>
        <v>50</v>
      </c>
      <c r="EW32">
        <f>SUMIFS(DataRegularSeason20242025!$AA$3:$AA$1315,DataRegularSeason20242025!$B$3:$B$1315, "&lt;=" &amp; EW$1, DataRegularSeason20242025!$D$3:$D$1315, $A32)+SUMIFS(DataRegularSeason20242025!$AB$3:$AB$1315,DataRegularSeason20242025!$B$3:$B$1315, "&lt;=" &amp; EW$1, DataRegularSeason20242025!$E$3:$E$1315, $A32)</f>
        <v>50</v>
      </c>
      <c r="EX32">
        <f>SUMIFS(DataRegularSeason20242025!$AA$3:$AA$1315,DataRegularSeason20242025!$B$3:$B$1315, "&lt;=" &amp; EX$1, DataRegularSeason20242025!$D$3:$D$1315, $A32)+SUMIFS(DataRegularSeason20242025!$AB$3:$AB$1315,DataRegularSeason20242025!$B$3:$B$1315, "&lt;=" &amp; EX$1, DataRegularSeason20242025!$E$3:$E$1315, $A32)</f>
        <v>50</v>
      </c>
      <c r="EY32">
        <f>SUMIFS(DataRegularSeason20242025!$AA$3:$AA$1315,DataRegularSeason20242025!$B$3:$B$1315, "&lt;=" &amp; EY$1, DataRegularSeason20242025!$D$3:$D$1315, $A32)+SUMIFS(DataRegularSeason20242025!$AB$3:$AB$1315,DataRegularSeason20242025!$B$3:$B$1315, "&lt;=" &amp; EY$1, DataRegularSeason20242025!$E$3:$E$1315, $A32)</f>
        <v>50</v>
      </c>
      <c r="EZ32">
        <f>SUMIFS(DataRegularSeason20242025!$AA$3:$AA$1315,DataRegularSeason20242025!$B$3:$B$1315, "&lt;=" &amp; EZ$1, DataRegularSeason20242025!$D$3:$D$1315, $A32)+SUMIFS(DataRegularSeason20242025!$AB$3:$AB$1315,DataRegularSeason20242025!$B$3:$B$1315, "&lt;=" &amp; EZ$1, DataRegularSeason20242025!$E$3:$E$1315, $A32)</f>
        <v>50</v>
      </c>
      <c r="FA32">
        <f>SUMIFS(DataRegularSeason20242025!$AA$3:$AA$1315,DataRegularSeason20242025!$B$3:$B$1315, "&lt;=" &amp; FA$1, DataRegularSeason20242025!$D$3:$D$1315, $A32)+SUMIFS(DataRegularSeason20242025!$AB$3:$AB$1315,DataRegularSeason20242025!$B$3:$B$1315, "&lt;=" &amp; FA$1, DataRegularSeason20242025!$E$3:$E$1315, $A32)</f>
        <v>50</v>
      </c>
      <c r="FB32">
        <f>SUMIFS(DataRegularSeason20242025!$AA$3:$AA$1315,DataRegularSeason20242025!$B$3:$B$1315, "&lt;=" &amp; FB$1, DataRegularSeason20242025!$D$3:$D$1315, $A32)+SUMIFS(DataRegularSeason20242025!$AB$3:$AB$1315,DataRegularSeason20242025!$B$3:$B$1315, "&lt;=" &amp; FB$1, DataRegularSeason20242025!$E$3:$E$1315, $A32)</f>
        <v>50</v>
      </c>
      <c r="FC32">
        <f>SUMIFS(DataRegularSeason20242025!$AA$3:$AA$1315,DataRegularSeason20242025!$B$3:$B$1315, "&lt;=" &amp; FC$1, DataRegularSeason20242025!$D$3:$D$1315, $A32)+SUMIFS(DataRegularSeason20242025!$AB$3:$AB$1315,DataRegularSeason20242025!$B$3:$B$1315, "&lt;=" &amp; FC$1, DataRegularSeason20242025!$E$3:$E$1315, $A32)</f>
        <v>50</v>
      </c>
      <c r="FD32">
        <f>SUMIFS(DataRegularSeason20242025!$AA$3:$AA$1315,DataRegularSeason20242025!$B$3:$B$1315, "&lt;=" &amp; FD$1, DataRegularSeason20242025!$D$3:$D$1315, $A32)+SUMIFS(DataRegularSeason20242025!$AB$3:$AB$1315,DataRegularSeason20242025!$B$3:$B$1315, "&lt;=" &amp; FD$1, DataRegularSeason20242025!$E$3:$E$1315, $A32)</f>
        <v>50</v>
      </c>
      <c r="FE32">
        <f>SUMIFS(DataRegularSeason20242025!$AA$3:$AA$1315,DataRegularSeason20242025!$B$3:$B$1315, "&lt;=" &amp; FE$1, DataRegularSeason20242025!$D$3:$D$1315, $A32)+SUMIFS(DataRegularSeason20242025!$AB$3:$AB$1315,DataRegularSeason20242025!$B$3:$B$1315, "&lt;=" &amp; FE$1, DataRegularSeason20242025!$E$3:$E$1315, $A32)</f>
        <v>50</v>
      </c>
      <c r="FF32">
        <f>SUMIFS(DataRegularSeason20242025!$AA$3:$AA$1315,DataRegularSeason20242025!$B$3:$B$1315, "&lt;=" &amp; FF$1, DataRegularSeason20242025!$D$3:$D$1315, $A32)+SUMIFS(DataRegularSeason20242025!$AB$3:$AB$1315,DataRegularSeason20242025!$B$3:$B$1315, "&lt;=" &amp; FF$1, DataRegularSeason20242025!$E$3:$E$1315, $A32)</f>
        <v>50</v>
      </c>
      <c r="FG32">
        <f>SUMIFS(DataRegularSeason20242025!$AA$3:$AA$1315,DataRegularSeason20242025!$B$3:$B$1315, "&lt;=" &amp; FG$1, DataRegularSeason20242025!$D$3:$D$1315, $A32)+SUMIFS(DataRegularSeason20242025!$AB$3:$AB$1315,DataRegularSeason20242025!$B$3:$B$1315, "&lt;=" &amp; FG$1, DataRegularSeason20242025!$E$3:$E$1315, $A32)</f>
        <v>50</v>
      </c>
      <c r="FH32">
        <f>SUMIFS(DataRegularSeason20242025!$AA$3:$AA$1315,DataRegularSeason20242025!$B$3:$B$1315, "&lt;=" &amp; FH$1, DataRegularSeason20242025!$D$3:$D$1315, $A32)+SUMIFS(DataRegularSeason20242025!$AB$3:$AB$1315,DataRegularSeason20242025!$B$3:$B$1315, "&lt;=" &amp; FH$1, DataRegularSeason20242025!$E$3:$E$1315, $A32)</f>
        <v>50</v>
      </c>
      <c r="FI32">
        <f>SUMIFS(DataRegularSeason20242025!$AA$3:$AA$1315,DataRegularSeason20242025!$B$3:$B$1315, "&lt;=" &amp; FI$1, DataRegularSeason20242025!$D$3:$D$1315, $A32)+SUMIFS(DataRegularSeason20242025!$AB$3:$AB$1315,DataRegularSeason20242025!$B$3:$B$1315, "&lt;=" &amp; FI$1, DataRegularSeason20242025!$E$3:$E$1315, $A32)</f>
        <v>50</v>
      </c>
      <c r="FJ32">
        <f>SUMIFS(DataRegularSeason20242025!$AA$3:$AA$1315,DataRegularSeason20242025!$B$3:$B$1315, "&lt;=" &amp; FJ$1, DataRegularSeason20242025!$D$3:$D$1315, $A32)+SUMIFS(DataRegularSeason20242025!$AB$3:$AB$1315,DataRegularSeason20242025!$B$3:$B$1315, "&lt;=" &amp; FJ$1, DataRegularSeason20242025!$E$3:$E$1315, $A32)</f>
        <v>50</v>
      </c>
      <c r="FK32">
        <f>SUMIFS(DataRegularSeason20242025!$AA$3:$AA$1315,DataRegularSeason20242025!$B$3:$B$1315, "&lt;=" &amp; FK$1, DataRegularSeason20242025!$D$3:$D$1315, $A32)+SUMIFS(DataRegularSeason20242025!$AB$3:$AB$1315,DataRegularSeason20242025!$B$3:$B$1315, "&lt;=" &amp; FK$1, DataRegularSeason20242025!$E$3:$E$1315, $A32)</f>
        <v>50</v>
      </c>
      <c r="FL32">
        <f>SUMIFS(DataRegularSeason20242025!$AA$3:$AA$1315,DataRegularSeason20242025!$B$3:$B$1315, "&lt;=" &amp; FL$1, DataRegularSeason20242025!$D$3:$D$1315, $A32)+SUMIFS(DataRegularSeason20242025!$AB$3:$AB$1315,DataRegularSeason20242025!$B$3:$B$1315, "&lt;=" &amp; FL$1, DataRegularSeason20242025!$E$3:$E$1315, $A32)</f>
        <v>50</v>
      </c>
      <c r="FM32">
        <f>SUMIFS(DataRegularSeason20242025!$AA$3:$AA$1315,DataRegularSeason20242025!$B$3:$B$1315, "&lt;=" &amp; FM$1, DataRegularSeason20242025!$D$3:$D$1315, $A32)+SUMIFS(DataRegularSeason20242025!$AB$3:$AB$1315,DataRegularSeason20242025!$B$3:$B$1315, "&lt;=" &amp; FM$1, DataRegularSeason20242025!$E$3:$E$1315, $A32)</f>
        <v>50</v>
      </c>
      <c r="FN32">
        <f>SUMIFS(DataRegularSeason20242025!$AA$3:$AA$1315,DataRegularSeason20242025!$B$3:$B$1315, "&lt;=" &amp; FN$1, DataRegularSeason20242025!$D$3:$D$1315, $A32)+SUMIFS(DataRegularSeason20242025!$AB$3:$AB$1315,DataRegularSeason20242025!$B$3:$B$1315, "&lt;=" &amp; FN$1, DataRegularSeason20242025!$E$3:$E$1315, $A32)</f>
        <v>50</v>
      </c>
      <c r="FO32">
        <f>SUMIFS(DataRegularSeason20242025!$AA$3:$AA$1315,DataRegularSeason20242025!$B$3:$B$1315, "&lt;=" &amp; FO$1, DataRegularSeason20242025!$D$3:$D$1315, $A32)+SUMIFS(DataRegularSeason20242025!$AB$3:$AB$1315,DataRegularSeason20242025!$B$3:$B$1315, "&lt;=" &amp; FO$1, DataRegularSeason20242025!$E$3:$E$1315, $A32)</f>
        <v>50</v>
      </c>
      <c r="FP32">
        <f>SUMIFS(DataRegularSeason20242025!$AA$3:$AA$1315,DataRegularSeason20242025!$B$3:$B$1315, "&lt;=" &amp; FP$1, DataRegularSeason20242025!$D$3:$D$1315, $A32)+SUMIFS(DataRegularSeason20242025!$AB$3:$AB$1315,DataRegularSeason20242025!$B$3:$B$1315, "&lt;=" &amp; FP$1, DataRegularSeason20242025!$E$3:$E$1315, $A32)</f>
        <v>50</v>
      </c>
      <c r="FQ32">
        <f>SUMIFS(DataRegularSeason20242025!$AA$3:$AA$1315,DataRegularSeason20242025!$B$3:$B$1315, "&lt;=" &amp; FQ$1, DataRegularSeason20242025!$D$3:$D$1315, $A32)+SUMIFS(DataRegularSeason20242025!$AB$3:$AB$1315,DataRegularSeason20242025!$B$3:$B$1315, "&lt;=" &amp; FQ$1, DataRegularSeason20242025!$E$3:$E$1315, $A32)</f>
        <v>50</v>
      </c>
      <c r="FR32">
        <f>SUMIFS(DataRegularSeason20242025!$AA$3:$AA$1315,DataRegularSeason20242025!$B$3:$B$1315, "&lt;=" &amp; FR$1, DataRegularSeason20242025!$D$3:$D$1315, $A32)+SUMIFS(DataRegularSeason20242025!$AB$3:$AB$1315,DataRegularSeason20242025!$B$3:$B$1315, "&lt;=" &amp; FR$1, DataRegularSeason20242025!$E$3:$E$1315, $A32)</f>
        <v>50</v>
      </c>
      <c r="FS32">
        <f>SUMIFS(DataRegularSeason20242025!$AA$3:$AA$1315,DataRegularSeason20242025!$B$3:$B$1315, "&lt;=" &amp; FS$1, DataRegularSeason20242025!$D$3:$D$1315, $A32)+SUMIFS(DataRegularSeason20242025!$AB$3:$AB$1315,DataRegularSeason20242025!$B$3:$B$1315, "&lt;=" &amp; FS$1, DataRegularSeason20242025!$E$3:$E$1315, $A32)</f>
        <v>50</v>
      </c>
      <c r="FT32">
        <f>SUMIFS(DataRegularSeason20242025!$AA$3:$AA$1315,DataRegularSeason20242025!$B$3:$B$1315, "&lt;=" &amp; FT$1, DataRegularSeason20242025!$D$3:$D$1315, $A32)+SUMIFS(DataRegularSeason20242025!$AB$3:$AB$1315,DataRegularSeason20242025!$B$3:$B$1315, "&lt;=" &amp; FT$1, DataRegularSeason20242025!$E$3:$E$1315, $A32)</f>
        <v>50</v>
      </c>
      <c r="FU32">
        <f>SUMIFS(DataRegularSeason20242025!$AA$3:$AA$1315,DataRegularSeason20242025!$B$3:$B$1315, "&lt;=" &amp; FU$1, DataRegularSeason20242025!$D$3:$D$1315, $A32)+SUMIFS(DataRegularSeason20242025!$AB$3:$AB$1315,DataRegularSeason20242025!$B$3:$B$1315, "&lt;=" &amp; FU$1, DataRegularSeason20242025!$E$3:$E$1315, $A32)</f>
        <v>50</v>
      </c>
      <c r="FV32">
        <f>SUMIFS(DataRegularSeason20242025!$AA$3:$AA$1315,DataRegularSeason20242025!$B$3:$B$1315, "&lt;=" &amp; FV$1, DataRegularSeason20242025!$D$3:$D$1315, $A32)+SUMIFS(DataRegularSeason20242025!$AB$3:$AB$1315,DataRegularSeason20242025!$B$3:$B$1315, "&lt;=" &amp; FV$1, DataRegularSeason20242025!$E$3:$E$1315, $A32)</f>
        <v>50</v>
      </c>
      <c r="FW32">
        <f>SUMIFS(DataRegularSeason20242025!$AA$3:$AA$1315,DataRegularSeason20242025!$B$3:$B$1315, "&lt;=" &amp; FW$1, DataRegularSeason20242025!$D$3:$D$1315, $A32)+SUMIFS(DataRegularSeason20242025!$AB$3:$AB$1315,DataRegularSeason20242025!$B$3:$B$1315, "&lt;=" &amp; FW$1, DataRegularSeason20242025!$E$3:$E$1315, $A32)</f>
        <v>50</v>
      </c>
      <c r="FX32">
        <f>SUMIFS(DataRegularSeason20242025!$AA$3:$AA$1315,DataRegularSeason20242025!$B$3:$B$1315, "&lt;=" &amp; FX$1, DataRegularSeason20242025!$D$3:$D$1315, $A32)+SUMIFS(DataRegularSeason20242025!$AB$3:$AB$1315,DataRegularSeason20242025!$B$3:$B$1315, "&lt;=" &amp; FX$1, DataRegularSeason20242025!$E$3:$E$1315, $A32)</f>
        <v>50</v>
      </c>
      <c r="FY32">
        <f>SUMIFS(DataRegularSeason20242025!$AA$3:$AA$1315,DataRegularSeason20242025!$B$3:$B$1315, "&lt;=" &amp; FY$1, DataRegularSeason20242025!$D$3:$D$1315, $A32)+SUMIFS(DataRegularSeason20242025!$AB$3:$AB$1315,DataRegularSeason20242025!$B$3:$B$1315, "&lt;=" &amp; FY$1, DataRegularSeason20242025!$E$3:$E$1315, $A32)</f>
        <v>50</v>
      </c>
      <c r="FZ32">
        <f>SUMIFS(DataRegularSeason20242025!$AA$3:$AA$1315,DataRegularSeason20242025!$B$3:$B$1315, "&lt;=" &amp; FZ$1, DataRegularSeason20242025!$D$3:$D$1315, $A32)+SUMIFS(DataRegularSeason20242025!$AB$3:$AB$1315,DataRegularSeason20242025!$B$3:$B$1315, "&lt;=" &amp; FZ$1, DataRegularSeason20242025!$E$3:$E$1315, $A32)</f>
        <v>50</v>
      </c>
      <c r="GA32">
        <f>SUMIFS(DataRegularSeason20242025!$AA$3:$AA$1315,DataRegularSeason20242025!$B$3:$B$1315, "&lt;=" &amp; GA$1, DataRegularSeason20242025!$D$3:$D$1315, $A32)+SUMIFS(DataRegularSeason20242025!$AB$3:$AB$1315,DataRegularSeason20242025!$B$3:$B$1315, "&lt;=" &amp; GA$1, DataRegularSeason20242025!$E$3:$E$1315, $A32)</f>
        <v>50</v>
      </c>
      <c r="GB32">
        <f>SUMIFS(DataRegularSeason20242025!$AA$3:$AA$1315,DataRegularSeason20242025!$B$3:$B$1315, "&lt;=" &amp; GB$1, DataRegularSeason20242025!$D$3:$D$1315, $A32)+SUMIFS(DataRegularSeason20242025!$AB$3:$AB$1315,DataRegularSeason20242025!$B$3:$B$1315, "&lt;=" &amp; GB$1, DataRegularSeason20242025!$E$3:$E$1315, $A32)</f>
        <v>50</v>
      </c>
      <c r="GC32">
        <f>SUMIFS(DataRegularSeason20242025!$AA$3:$AA$1315,DataRegularSeason20242025!$B$3:$B$1315, "&lt;=" &amp; GC$1, DataRegularSeason20242025!$D$3:$D$1315, $A32)+SUMIFS(DataRegularSeason20242025!$AB$3:$AB$1315,DataRegularSeason20242025!$B$3:$B$1315, "&lt;=" &amp; GC$1, DataRegularSeason20242025!$E$3:$E$1315, $A32)</f>
        <v>50</v>
      </c>
      <c r="GD32">
        <f>SUMIFS(DataRegularSeason20242025!$AA$3:$AA$1315,DataRegularSeason20242025!$B$3:$B$1315, "&lt;=" &amp; GD$1, DataRegularSeason20242025!$D$3:$D$1315, $A32)+SUMIFS(DataRegularSeason20242025!$AB$3:$AB$1315,DataRegularSeason20242025!$B$3:$B$1315, "&lt;=" &amp; GD$1, DataRegularSeason20242025!$E$3:$E$1315, $A32)</f>
        <v>50</v>
      </c>
      <c r="GE32">
        <f>SUMIFS(DataRegularSeason20242025!$AA$3:$AA$1315,DataRegularSeason20242025!$B$3:$B$1315, "&lt;=" &amp; GE$1, DataRegularSeason20242025!$D$3:$D$1315, $A32)+SUMIFS(DataRegularSeason20242025!$AB$3:$AB$1315,DataRegularSeason20242025!$B$3:$B$1315, "&lt;=" &amp; GE$1, DataRegularSeason20242025!$E$3:$E$1315, $A32)</f>
        <v>50</v>
      </c>
      <c r="GF32">
        <f>SUMIFS(DataRegularSeason20242025!$AA$3:$AA$1315,DataRegularSeason20242025!$B$3:$B$1315, "&lt;=" &amp; GF$1, DataRegularSeason20242025!$D$3:$D$1315, $A32)+SUMIFS(DataRegularSeason20242025!$AB$3:$AB$1315,DataRegularSeason20242025!$B$3:$B$1315, "&lt;=" &amp; GF$1, DataRegularSeason20242025!$E$3:$E$1315, $A32)</f>
        <v>50</v>
      </c>
      <c r="GG32">
        <f>SUMIFS(DataRegularSeason20242025!$AA$3:$AA$1315,DataRegularSeason20242025!$B$3:$B$1315, "&lt;=" &amp; GG$1, DataRegularSeason20242025!$D$3:$D$1315, $A32)+SUMIFS(DataRegularSeason20242025!$AB$3:$AB$1315,DataRegularSeason20242025!$B$3:$B$1315, "&lt;=" &amp; GG$1, DataRegularSeason20242025!$E$3:$E$1315, $A32)</f>
        <v>50</v>
      </c>
      <c r="GH32">
        <f>SUMIFS(DataRegularSeason20242025!$AA$3:$AA$1315,DataRegularSeason20242025!$B$3:$B$1315, "&lt;=" &amp; GH$1, DataRegularSeason20242025!$D$3:$D$1315, $A32)+SUMIFS(DataRegularSeason20242025!$AB$3:$AB$1315,DataRegularSeason20242025!$B$3:$B$1315, "&lt;=" &amp; GH$1, DataRegularSeason20242025!$E$3:$E$1315, $A32)</f>
        <v>50</v>
      </c>
      <c r="GI32">
        <f>SUMIFS(DataRegularSeason20242025!$AA$3:$AA$1315,DataRegularSeason20242025!$B$3:$B$1315, "&lt;=" &amp; GI$1, DataRegularSeason20242025!$D$3:$D$1315, $A32)+SUMIFS(DataRegularSeason20242025!$AB$3:$AB$1315,DataRegularSeason20242025!$B$3:$B$1315, "&lt;=" &amp; GI$1, DataRegularSeason20242025!$E$3:$E$1315, $A32)</f>
        <v>50</v>
      </c>
      <c r="GJ32">
        <f>SUMIFS(DataRegularSeason20242025!$AA$3:$AA$1315,DataRegularSeason20242025!$B$3:$B$1315, "&lt;=" &amp; GJ$1, DataRegularSeason20242025!$D$3:$D$1315, $A32)+SUMIFS(DataRegularSeason20242025!$AB$3:$AB$1315,DataRegularSeason20242025!$B$3:$B$1315, "&lt;=" &amp; GJ$1, DataRegularSeason20242025!$E$3:$E$1315, $A32)</f>
        <v>50</v>
      </c>
      <c r="GK32">
        <f>SUMIFS(DataRegularSeason20242025!$AA$3:$AA$1315,DataRegularSeason20242025!$B$3:$B$1315, "&lt;=" &amp; GK$1, DataRegularSeason20242025!$D$3:$D$1315, $A32)+SUMIFS(DataRegularSeason20242025!$AB$3:$AB$1315,DataRegularSeason20242025!$B$3:$B$1315, "&lt;=" &amp; GK$1, DataRegularSeason20242025!$E$3:$E$1315, $A32)</f>
        <v>50</v>
      </c>
      <c r="GL32">
        <f>SUMIFS(DataRegularSeason20242025!$AA$3:$AA$1315,DataRegularSeason20242025!$B$3:$B$1315, "&lt;=" &amp; GL$1, DataRegularSeason20242025!$D$3:$D$1315, $A32)+SUMIFS(DataRegularSeason20242025!$AB$3:$AB$1315,DataRegularSeason20242025!$B$3:$B$1315, "&lt;=" &amp; GL$1, DataRegularSeason20242025!$E$3:$E$1315, $A32)</f>
        <v>50</v>
      </c>
      <c r="GM32">
        <f>SUMIFS(DataRegularSeason20242025!$AA$3:$AA$1315,DataRegularSeason20242025!$B$3:$B$1315, "&lt;=" &amp; GM$1, DataRegularSeason20242025!$D$3:$D$1315, $A32)+SUMIFS(DataRegularSeason20242025!$AB$3:$AB$1315,DataRegularSeason20242025!$B$3:$B$1315, "&lt;=" &amp; GM$1, DataRegularSeason20242025!$E$3:$E$1315, $A32)</f>
        <v>50</v>
      </c>
      <c r="GN32">
        <f>SUMIFS(DataRegularSeason20242025!$AA$3:$AA$1315,DataRegularSeason20242025!$B$3:$B$1315, "&lt;=" &amp; GN$1, DataRegularSeason20242025!$D$3:$D$1315, $A32)+SUMIFS(DataRegularSeason20242025!$AB$3:$AB$1315,DataRegularSeason20242025!$B$3:$B$1315, "&lt;=" &amp; GN$1, DataRegularSeason20242025!$E$3:$E$1315, $A32)</f>
        <v>50</v>
      </c>
      <c r="GO32">
        <f>SUMIFS(DataRegularSeason20242025!$AA$3:$AA$1315,DataRegularSeason20242025!$B$3:$B$1315, "&lt;=" &amp; GO$1, DataRegularSeason20242025!$D$3:$D$1315, $A32)+SUMIFS(DataRegularSeason20242025!$AB$3:$AB$1315,DataRegularSeason20242025!$B$3:$B$1315, "&lt;=" &amp; GO$1, DataRegularSeason20242025!$E$3:$E$1315, $A32)</f>
        <v>50</v>
      </c>
      <c r="GP32">
        <f>SUMIFS(DataRegularSeason20242025!$AA$3:$AA$1315,DataRegularSeason20242025!$B$3:$B$1315, "&lt;=" &amp; GP$1, DataRegularSeason20242025!$D$3:$D$1315, $A32)+SUMIFS(DataRegularSeason20242025!$AB$3:$AB$1315,DataRegularSeason20242025!$B$3:$B$1315, "&lt;=" &amp; GP$1, DataRegularSeason20242025!$E$3:$E$1315, $A32)</f>
        <v>50</v>
      </c>
      <c r="GQ32">
        <f>SUMIFS(DataRegularSeason20242025!$AA$3:$AA$1315,DataRegularSeason20242025!$B$3:$B$1315, "&lt;=" &amp; GQ$1, DataRegularSeason20242025!$D$3:$D$1315, $A32)+SUMIFS(DataRegularSeason20242025!$AB$3:$AB$1315,DataRegularSeason20242025!$B$3:$B$1315, "&lt;=" &amp; GQ$1, DataRegularSeason20242025!$E$3:$E$1315, $A32)</f>
        <v>50</v>
      </c>
      <c r="GR32">
        <f>SUMIFS(DataRegularSeason20242025!$AA$3:$AA$1315,DataRegularSeason20242025!$B$3:$B$1315, "&lt;=" &amp; GR$1, DataRegularSeason20242025!$D$3:$D$1315, $A32)+SUMIFS(DataRegularSeason20242025!$AB$3:$AB$1315,DataRegularSeason20242025!$B$3:$B$1315, "&lt;=" &amp; GR$1, DataRegularSeason20242025!$E$3:$E$1315, $A32)</f>
        <v>50</v>
      </c>
      <c r="GS32">
        <f>SUMIFS(DataRegularSeason20242025!$AA$3:$AA$1315,DataRegularSeason20242025!$B$3:$B$1315, "&lt;=" &amp; GS$1, DataRegularSeason20242025!$D$3:$D$1315, $A32)+SUMIFS(DataRegularSeason20242025!$AB$3:$AB$1315,DataRegularSeason20242025!$B$3:$B$1315, "&lt;=" &amp; GS$1, DataRegularSeason20242025!$E$3:$E$1315, $A32)</f>
        <v>50</v>
      </c>
      <c r="GT32">
        <f>SUMIFS(DataRegularSeason20242025!$AA$3:$AA$1315,DataRegularSeason20242025!$B$3:$B$1315, "&lt;=" &amp; GT$1, DataRegularSeason20242025!$D$3:$D$1315, $A32)+SUMIFS(DataRegularSeason20242025!$AB$3:$AB$1315,DataRegularSeason20242025!$B$3:$B$1315, "&lt;=" &amp; GT$1, DataRegularSeason20242025!$E$3:$E$1315, $A32)</f>
        <v>50</v>
      </c>
      <c r="GU32">
        <f>SUMIFS(DataRegularSeason20242025!$AA$3:$AA$1315,DataRegularSeason20242025!$B$3:$B$1315, "&lt;=" &amp; GU$1, DataRegularSeason20242025!$D$3:$D$1315, $A32)+SUMIFS(DataRegularSeason20242025!$AB$3:$AB$1315,DataRegularSeason20242025!$B$3:$B$1315, "&lt;=" &amp; GU$1, DataRegularSeason20242025!$E$3:$E$1315, $A32)</f>
        <v>50</v>
      </c>
    </row>
    <row r="33" spans="1:275" x14ac:dyDescent="0.25">
      <c r="A33" t="s">
        <v>38</v>
      </c>
      <c r="B33" t="s">
        <v>97</v>
      </c>
      <c r="C33"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36</v>
      </c>
      <c r="EA33">
        <f>SUMIFS(DataRegularSeason20242025!$AA$3:$AA$1315,DataRegularSeason20242025!$B$3:$B$1315, "&lt;=" &amp; EA$1, DataRegularSeason20242025!$D$3:$D$1315, $A33)+SUMIFS(DataRegularSeason20242025!$AB$3:$AB$1315,DataRegularSeason20242025!$B$3:$B$1315, "&lt;=" &amp; EA$1, DataRegularSeason20242025!$E$3:$E$1315, $A33)</f>
        <v>36</v>
      </c>
      <c r="EB33">
        <f>SUMIFS(DataRegularSeason20242025!$AA$3:$AA$1315,DataRegularSeason20242025!$B$3:$B$1315, "&lt;=" &amp; EB$1, DataRegularSeason20242025!$D$3:$D$1315, $A33)+SUMIFS(DataRegularSeason20242025!$AB$3:$AB$1315,DataRegularSeason20242025!$B$3:$B$1315, "&lt;=" &amp; EB$1, DataRegularSeason20242025!$E$3:$E$1315, $A33)</f>
        <v>36</v>
      </c>
      <c r="EC33">
        <f>SUMIFS(DataRegularSeason20242025!$AA$3:$AA$1315,DataRegularSeason20242025!$B$3:$B$1315, "&lt;=" &amp; EC$1, DataRegularSeason20242025!$D$3:$D$1315, $A33)+SUMIFS(DataRegularSeason20242025!$AB$3:$AB$1315,DataRegularSeason20242025!$B$3:$B$1315, "&lt;=" &amp; EC$1, DataRegularSeason20242025!$E$3:$E$1315, $A33)</f>
        <v>36</v>
      </c>
      <c r="ED33">
        <f>SUMIFS(DataRegularSeason20242025!$AA$3:$AA$1315,DataRegularSeason20242025!$B$3:$B$1315, "&lt;=" &amp; ED$1, DataRegularSeason20242025!$D$3:$D$1315, $A33)+SUMIFS(DataRegularSeason20242025!$AB$3:$AB$1315,DataRegularSeason20242025!$B$3:$B$1315, "&lt;=" &amp; ED$1, DataRegularSeason20242025!$E$3:$E$1315, $A33)</f>
        <v>36</v>
      </c>
      <c r="EE33">
        <f>SUMIFS(DataRegularSeason20242025!$AA$3:$AA$1315,DataRegularSeason20242025!$B$3:$B$1315, "&lt;=" &amp; EE$1, DataRegularSeason20242025!$D$3:$D$1315, $A33)+SUMIFS(DataRegularSeason20242025!$AB$3:$AB$1315,DataRegularSeason20242025!$B$3:$B$1315, "&lt;=" &amp; EE$1, DataRegularSeason20242025!$E$3:$E$1315, $A33)</f>
        <v>36</v>
      </c>
      <c r="EF33">
        <f>SUMIFS(DataRegularSeason20242025!$AA$3:$AA$1315,DataRegularSeason20242025!$B$3:$B$1315, "&lt;=" &amp; EF$1, DataRegularSeason20242025!$D$3:$D$1315, $A33)+SUMIFS(DataRegularSeason20242025!$AB$3:$AB$1315,DataRegularSeason20242025!$B$3:$B$1315, "&lt;=" &amp; EF$1, DataRegularSeason20242025!$E$3:$E$1315, $A33)</f>
        <v>36</v>
      </c>
      <c r="EG33">
        <f>SUMIFS(DataRegularSeason20242025!$AA$3:$AA$1315,DataRegularSeason20242025!$B$3:$B$1315, "&lt;=" &amp; EG$1, DataRegularSeason20242025!$D$3:$D$1315, $A33)+SUMIFS(DataRegularSeason20242025!$AB$3:$AB$1315,DataRegularSeason20242025!$B$3:$B$1315, "&lt;=" &amp; EG$1, DataRegularSeason20242025!$E$3:$E$1315, $A33)</f>
        <v>36</v>
      </c>
      <c r="EH33">
        <f>SUMIFS(DataRegularSeason20242025!$AA$3:$AA$1315,DataRegularSeason20242025!$B$3:$B$1315, "&lt;=" &amp; EH$1, DataRegularSeason20242025!$D$3:$D$1315, $A33)+SUMIFS(DataRegularSeason20242025!$AB$3:$AB$1315,DataRegularSeason20242025!$B$3:$B$1315, "&lt;=" &amp; EH$1, DataRegularSeason20242025!$E$3:$E$1315, $A33)</f>
        <v>36</v>
      </c>
      <c r="EI33">
        <f>SUMIFS(DataRegularSeason20242025!$AA$3:$AA$1315,DataRegularSeason20242025!$B$3:$B$1315, "&lt;=" &amp; EI$1, DataRegularSeason20242025!$D$3:$D$1315, $A33)+SUMIFS(DataRegularSeason20242025!$AB$3:$AB$1315,DataRegularSeason20242025!$B$3:$B$1315, "&lt;=" &amp; EI$1, DataRegularSeason20242025!$E$3:$E$1315, $A33)</f>
        <v>36</v>
      </c>
      <c r="EJ33">
        <f>SUMIFS(DataRegularSeason20242025!$AA$3:$AA$1315,DataRegularSeason20242025!$B$3:$B$1315, "&lt;=" &amp; EJ$1, DataRegularSeason20242025!$D$3:$D$1315, $A33)+SUMIFS(DataRegularSeason20242025!$AB$3:$AB$1315,DataRegularSeason20242025!$B$3:$B$1315, "&lt;=" &amp; EJ$1, DataRegularSeason20242025!$E$3:$E$1315, $A33)</f>
        <v>36</v>
      </c>
      <c r="EK33">
        <f>SUMIFS(DataRegularSeason20242025!$AA$3:$AA$1315,DataRegularSeason20242025!$B$3:$B$1315, "&lt;=" &amp; EK$1, DataRegularSeason20242025!$D$3:$D$1315, $A33)+SUMIFS(DataRegularSeason20242025!$AB$3:$AB$1315,DataRegularSeason20242025!$B$3:$B$1315, "&lt;=" &amp; EK$1, DataRegularSeason20242025!$E$3:$E$1315, $A33)</f>
        <v>36</v>
      </c>
      <c r="EL33">
        <f>SUMIFS(DataRegularSeason20242025!$AA$3:$AA$1315,DataRegularSeason20242025!$B$3:$B$1315, "&lt;=" &amp; EL$1, DataRegularSeason20242025!$D$3:$D$1315, $A33)+SUMIFS(DataRegularSeason20242025!$AB$3:$AB$1315,DataRegularSeason20242025!$B$3:$B$1315, "&lt;=" &amp; EL$1, DataRegularSeason20242025!$E$3:$E$1315, $A33)</f>
        <v>36</v>
      </c>
      <c r="EM33">
        <f>SUMIFS(DataRegularSeason20242025!$AA$3:$AA$1315,DataRegularSeason20242025!$B$3:$B$1315, "&lt;=" &amp; EM$1, DataRegularSeason20242025!$D$3:$D$1315, $A33)+SUMIFS(DataRegularSeason20242025!$AB$3:$AB$1315,DataRegularSeason20242025!$B$3:$B$1315, "&lt;=" &amp; EM$1, DataRegularSeason20242025!$E$3:$E$1315, $A33)</f>
        <v>36</v>
      </c>
      <c r="EN33">
        <f>SUMIFS(DataRegularSeason20242025!$AA$3:$AA$1315,DataRegularSeason20242025!$B$3:$B$1315, "&lt;=" &amp; EN$1, DataRegularSeason20242025!$D$3:$D$1315, $A33)+SUMIFS(DataRegularSeason20242025!$AB$3:$AB$1315,DataRegularSeason20242025!$B$3:$B$1315, "&lt;=" &amp; EN$1, DataRegularSeason20242025!$E$3:$E$1315, $A33)</f>
        <v>36</v>
      </c>
      <c r="EO33">
        <f>SUMIFS(DataRegularSeason20242025!$AA$3:$AA$1315,DataRegularSeason20242025!$B$3:$B$1315, "&lt;=" &amp; EO$1, DataRegularSeason20242025!$D$3:$D$1315, $A33)+SUMIFS(DataRegularSeason20242025!$AB$3:$AB$1315,DataRegularSeason20242025!$B$3:$B$1315, "&lt;=" &amp; EO$1, DataRegularSeason20242025!$E$3:$E$1315, $A33)</f>
        <v>36</v>
      </c>
      <c r="EP33">
        <f>SUMIFS(DataRegularSeason20242025!$AA$3:$AA$1315,DataRegularSeason20242025!$B$3:$B$1315, "&lt;=" &amp; EP$1, DataRegularSeason20242025!$D$3:$D$1315, $A33)+SUMIFS(DataRegularSeason20242025!$AB$3:$AB$1315,DataRegularSeason20242025!$B$3:$B$1315, "&lt;=" &amp; EP$1, DataRegularSeason20242025!$E$3:$E$1315, $A33)</f>
        <v>36</v>
      </c>
      <c r="EQ33">
        <f>SUMIFS(DataRegularSeason20242025!$AA$3:$AA$1315,DataRegularSeason20242025!$B$3:$B$1315, "&lt;=" &amp; EQ$1, DataRegularSeason20242025!$D$3:$D$1315, $A33)+SUMIFS(DataRegularSeason20242025!$AB$3:$AB$1315,DataRegularSeason20242025!$B$3:$B$1315, "&lt;=" &amp; EQ$1, DataRegularSeason20242025!$E$3:$E$1315, $A33)</f>
        <v>36</v>
      </c>
      <c r="ER33">
        <f>SUMIFS(DataRegularSeason20242025!$AA$3:$AA$1315,DataRegularSeason20242025!$B$3:$B$1315, "&lt;=" &amp; ER$1, DataRegularSeason20242025!$D$3:$D$1315, $A33)+SUMIFS(DataRegularSeason20242025!$AB$3:$AB$1315,DataRegularSeason20242025!$B$3:$B$1315, "&lt;=" &amp; ER$1, DataRegularSeason20242025!$E$3:$E$1315, $A33)</f>
        <v>36</v>
      </c>
      <c r="ES33">
        <f>SUMIFS(DataRegularSeason20242025!$AA$3:$AA$1315,DataRegularSeason20242025!$B$3:$B$1315, "&lt;=" &amp; ES$1, DataRegularSeason20242025!$D$3:$D$1315, $A33)+SUMIFS(DataRegularSeason20242025!$AB$3:$AB$1315,DataRegularSeason20242025!$B$3:$B$1315, "&lt;=" &amp; ES$1, DataRegularSeason20242025!$E$3:$E$1315, $A33)</f>
        <v>36</v>
      </c>
      <c r="ET33">
        <f>SUMIFS(DataRegularSeason20242025!$AA$3:$AA$1315,DataRegularSeason20242025!$B$3:$B$1315, "&lt;=" &amp; ET$1, DataRegularSeason20242025!$D$3:$D$1315, $A33)+SUMIFS(DataRegularSeason20242025!$AB$3:$AB$1315,DataRegularSeason20242025!$B$3:$B$1315, "&lt;=" &amp; ET$1, DataRegularSeason20242025!$E$3:$E$1315, $A33)</f>
        <v>36</v>
      </c>
      <c r="EU33">
        <f>SUMIFS(DataRegularSeason20242025!$AA$3:$AA$1315,DataRegularSeason20242025!$B$3:$B$1315, "&lt;=" &amp; EU$1, DataRegularSeason20242025!$D$3:$D$1315, $A33)+SUMIFS(DataRegularSeason20242025!$AB$3:$AB$1315,DataRegularSeason20242025!$B$3:$B$1315, "&lt;=" &amp; EU$1, DataRegularSeason20242025!$E$3:$E$1315, $A33)</f>
        <v>36</v>
      </c>
      <c r="EV33">
        <f>SUMIFS(DataRegularSeason20242025!$AA$3:$AA$1315,DataRegularSeason20242025!$B$3:$B$1315, "&lt;=" &amp; EV$1, DataRegularSeason20242025!$D$3:$D$1315, $A33)+SUMIFS(DataRegularSeason20242025!$AB$3:$AB$1315,DataRegularSeason20242025!$B$3:$B$1315, "&lt;=" &amp; EV$1, DataRegularSeason20242025!$E$3:$E$1315, $A33)</f>
        <v>36</v>
      </c>
      <c r="EW33">
        <f>SUMIFS(DataRegularSeason20242025!$AA$3:$AA$1315,DataRegularSeason20242025!$B$3:$B$1315, "&lt;=" &amp; EW$1, DataRegularSeason20242025!$D$3:$D$1315, $A33)+SUMIFS(DataRegularSeason20242025!$AB$3:$AB$1315,DataRegularSeason20242025!$B$3:$B$1315, "&lt;=" &amp; EW$1, DataRegularSeason20242025!$E$3:$E$1315, $A33)</f>
        <v>36</v>
      </c>
      <c r="EX33">
        <f>SUMIFS(DataRegularSeason20242025!$AA$3:$AA$1315,DataRegularSeason20242025!$B$3:$B$1315, "&lt;=" &amp; EX$1, DataRegularSeason20242025!$D$3:$D$1315, $A33)+SUMIFS(DataRegularSeason20242025!$AB$3:$AB$1315,DataRegularSeason20242025!$B$3:$B$1315, "&lt;=" &amp; EX$1, DataRegularSeason20242025!$E$3:$E$1315, $A33)</f>
        <v>36</v>
      </c>
      <c r="EY33">
        <f>SUMIFS(DataRegularSeason20242025!$AA$3:$AA$1315,DataRegularSeason20242025!$B$3:$B$1315, "&lt;=" &amp; EY$1, DataRegularSeason20242025!$D$3:$D$1315, $A33)+SUMIFS(DataRegularSeason20242025!$AB$3:$AB$1315,DataRegularSeason20242025!$B$3:$B$1315, "&lt;=" &amp; EY$1, DataRegularSeason20242025!$E$3:$E$1315, $A33)</f>
        <v>36</v>
      </c>
      <c r="EZ33">
        <f>SUMIFS(DataRegularSeason20242025!$AA$3:$AA$1315,DataRegularSeason20242025!$B$3:$B$1315, "&lt;=" &amp; EZ$1, DataRegularSeason20242025!$D$3:$D$1315, $A33)+SUMIFS(DataRegularSeason20242025!$AB$3:$AB$1315,DataRegularSeason20242025!$B$3:$B$1315, "&lt;=" &amp; EZ$1, DataRegularSeason20242025!$E$3:$E$1315, $A33)</f>
        <v>36</v>
      </c>
      <c r="FA33">
        <f>SUMIFS(DataRegularSeason20242025!$AA$3:$AA$1315,DataRegularSeason20242025!$B$3:$B$1315, "&lt;=" &amp; FA$1, DataRegularSeason20242025!$D$3:$D$1315, $A33)+SUMIFS(DataRegularSeason20242025!$AB$3:$AB$1315,DataRegularSeason20242025!$B$3:$B$1315, "&lt;=" &amp; FA$1, DataRegularSeason20242025!$E$3:$E$1315, $A33)</f>
        <v>36</v>
      </c>
      <c r="FB33">
        <f>SUMIFS(DataRegularSeason20242025!$AA$3:$AA$1315,DataRegularSeason20242025!$B$3:$B$1315, "&lt;=" &amp; FB$1, DataRegularSeason20242025!$D$3:$D$1315, $A33)+SUMIFS(DataRegularSeason20242025!$AB$3:$AB$1315,DataRegularSeason20242025!$B$3:$B$1315, "&lt;=" &amp; FB$1, DataRegularSeason20242025!$E$3:$E$1315, $A33)</f>
        <v>36</v>
      </c>
      <c r="FC33">
        <f>SUMIFS(DataRegularSeason20242025!$AA$3:$AA$1315,DataRegularSeason20242025!$B$3:$B$1315, "&lt;=" &amp; FC$1, DataRegularSeason20242025!$D$3:$D$1315, $A33)+SUMIFS(DataRegularSeason20242025!$AB$3:$AB$1315,DataRegularSeason20242025!$B$3:$B$1315, "&lt;=" &amp; FC$1, DataRegularSeason20242025!$E$3:$E$1315, $A33)</f>
        <v>36</v>
      </c>
      <c r="FD33">
        <f>SUMIFS(DataRegularSeason20242025!$AA$3:$AA$1315,DataRegularSeason20242025!$B$3:$B$1315, "&lt;=" &amp; FD$1, DataRegularSeason20242025!$D$3:$D$1315, $A33)+SUMIFS(DataRegularSeason20242025!$AB$3:$AB$1315,DataRegularSeason20242025!$B$3:$B$1315, "&lt;=" &amp; FD$1, DataRegularSeason20242025!$E$3:$E$1315, $A33)</f>
        <v>36</v>
      </c>
      <c r="FE33">
        <f>SUMIFS(DataRegularSeason20242025!$AA$3:$AA$1315,DataRegularSeason20242025!$B$3:$B$1315, "&lt;=" &amp; FE$1, DataRegularSeason20242025!$D$3:$D$1315, $A33)+SUMIFS(DataRegularSeason20242025!$AB$3:$AB$1315,DataRegularSeason20242025!$B$3:$B$1315, "&lt;=" &amp; FE$1, DataRegularSeason20242025!$E$3:$E$1315, $A33)</f>
        <v>36</v>
      </c>
      <c r="FF33">
        <f>SUMIFS(DataRegularSeason20242025!$AA$3:$AA$1315,DataRegularSeason20242025!$B$3:$B$1315, "&lt;=" &amp; FF$1, DataRegularSeason20242025!$D$3:$D$1315, $A33)+SUMIFS(DataRegularSeason20242025!$AB$3:$AB$1315,DataRegularSeason20242025!$B$3:$B$1315, "&lt;=" &amp; FF$1, DataRegularSeason20242025!$E$3:$E$1315, $A33)</f>
        <v>36</v>
      </c>
      <c r="FG33">
        <f>SUMIFS(DataRegularSeason20242025!$AA$3:$AA$1315,DataRegularSeason20242025!$B$3:$B$1315, "&lt;=" &amp; FG$1, DataRegularSeason20242025!$D$3:$D$1315, $A33)+SUMIFS(DataRegularSeason20242025!$AB$3:$AB$1315,DataRegularSeason20242025!$B$3:$B$1315, "&lt;=" &amp; FG$1, DataRegularSeason20242025!$E$3:$E$1315, $A33)</f>
        <v>36</v>
      </c>
      <c r="FH33">
        <f>SUMIFS(DataRegularSeason20242025!$AA$3:$AA$1315,DataRegularSeason20242025!$B$3:$B$1315, "&lt;=" &amp; FH$1, DataRegularSeason20242025!$D$3:$D$1315, $A33)+SUMIFS(DataRegularSeason20242025!$AB$3:$AB$1315,DataRegularSeason20242025!$B$3:$B$1315, "&lt;=" &amp; FH$1, DataRegularSeason20242025!$E$3:$E$1315, $A33)</f>
        <v>36</v>
      </c>
      <c r="FI33">
        <f>SUMIFS(DataRegularSeason20242025!$AA$3:$AA$1315,DataRegularSeason20242025!$B$3:$B$1315, "&lt;=" &amp; FI$1, DataRegularSeason20242025!$D$3:$D$1315, $A33)+SUMIFS(DataRegularSeason20242025!$AB$3:$AB$1315,DataRegularSeason20242025!$B$3:$B$1315, "&lt;=" &amp; FI$1, DataRegularSeason20242025!$E$3:$E$1315, $A33)</f>
        <v>36</v>
      </c>
      <c r="FJ33">
        <f>SUMIFS(DataRegularSeason20242025!$AA$3:$AA$1315,DataRegularSeason20242025!$B$3:$B$1315, "&lt;=" &amp; FJ$1, DataRegularSeason20242025!$D$3:$D$1315, $A33)+SUMIFS(DataRegularSeason20242025!$AB$3:$AB$1315,DataRegularSeason20242025!$B$3:$B$1315, "&lt;=" &amp; FJ$1, DataRegularSeason20242025!$E$3:$E$1315, $A33)</f>
        <v>36</v>
      </c>
      <c r="FK33">
        <f>SUMIFS(DataRegularSeason20242025!$AA$3:$AA$1315,DataRegularSeason20242025!$B$3:$B$1315, "&lt;=" &amp; FK$1, DataRegularSeason20242025!$D$3:$D$1315, $A33)+SUMIFS(DataRegularSeason20242025!$AB$3:$AB$1315,DataRegularSeason20242025!$B$3:$B$1315, "&lt;=" &amp; FK$1, DataRegularSeason20242025!$E$3:$E$1315, $A33)</f>
        <v>36</v>
      </c>
      <c r="FL33">
        <f>SUMIFS(DataRegularSeason20242025!$AA$3:$AA$1315,DataRegularSeason20242025!$B$3:$B$1315, "&lt;=" &amp; FL$1, DataRegularSeason20242025!$D$3:$D$1315, $A33)+SUMIFS(DataRegularSeason20242025!$AB$3:$AB$1315,DataRegularSeason20242025!$B$3:$B$1315, "&lt;=" &amp; FL$1, DataRegularSeason20242025!$E$3:$E$1315, $A33)</f>
        <v>36</v>
      </c>
      <c r="FM33">
        <f>SUMIFS(DataRegularSeason20242025!$AA$3:$AA$1315,DataRegularSeason20242025!$B$3:$B$1315, "&lt;=" &amp; FM$1, DataRegularSeason20242025!$D$3:$D$1315, $A33)+SUMIFS(DataRegularSeason20242025!$AB$3:$AB$1315,DataRegularSeason20242025!$B$3:$B$1315, "&lt;=" &amp; FM$1, DataRegularSeason20242025!$E$3:$E$1315, $A33)</f>
        <v>36</v>
      </c>
      <c r="FN33">
        <f>SUMIFS(DataRegularSeason20242025!$AA$3:$AA$1315,DataRegularSeason20242025!$B$3:$B$1315, "&lt;=" &amp; FN$1, DataRegularSeason20242025!$D$3:$D$1315, $A33)+SUMIFS(DataRegularSeason20242025!$AB$3:$AB$1315,DataRegularSeason20242025!$B$3:$B$1315, "&lt;=" &amp; FN$1, DataRegularSeason20242025!$E$3:$E$1315, $A33)</f>
        <v>36</v>
      </c>
      <c r="FO33">
        <f>SUMIFS(DataRegularSeason20242025!$AA$3:$AA$1315,DataRegularSeason20242025!$B$3:$B$1315, "&lt;=" &amp; FO$1, DataRegularSeason20242025!$D$3:$D$1315, $A33)+SUMIFS(DataRegularSeason20242025!$AB$3:$AB$1315,DataRegularSeason20242025!$B$3:$B$1315, "&lt;=" &amp; FO$1, DataRegularSeason20242025!$E$3:$E$1315, $A33)</f>
        <v>36</v>
      </c>
      <c r="FP33">
        <f>SUMIFS(DataRegularSeason20242025!$AA$3:$AA$1315,DataRegularSeason20242025!$B$3:$B$1315, "&lt;=" &amp; FP$1, DataRegularSeason20242025!$D$3:$D$1315, $A33)+SUMIFS(DataRegularSeason20242025!$AB$3:$AB$1315,DataRegularSeason20242025!$B$3:$B$1315, "&lt;=" &amp; FP$1, DataRegularSeason20242025!$E$3:$E$1315, $A33)</f>
        <v>36</v>
      </c>
      <c r="FQ33">
        <f>SUMIFS(DataRegularSeason20242025!$AA$3:$AA$1315,DataRegularSeason20242025!$B$3:$B$1315, "&lt;=" &amp; FQ$1, DataRegularSeason20242025!$D$3:$D$1315, $A33)+SUMIFS(DataRegularSeason20242025!$AB$3:$AB$1315,DataRegularSeason20242025!$B$3:$B$1315, "&lt;=" &amp; FQ$1, DataRegularSeason20242025!$E$3:$E$1315, $A33)</f>
        <v>36</v>
      </c>
      <c r="FR33">
        <f>SUMIFS(DataRegularSeason20242025!$AA$3:$AA$1315,DataRegularSeason20242025!$B$3:$B$1315, "&lt;=" &amp; FR$1, DataRegularSeason20242025!$D$3:$D$1315, $A33)+SUMIFS(DataRegularSeason20242025!$AB$3:$AB$1315,DataRegularSeason20242025!$B$3:$B$1315, "&lt;=" &amp; FR$1, DataRegularSeason20242025!$E$3:$E$1315, $A33)</f>
        <v>36</v>
      </c>
      <c r="FS33">
        <f>SUMIFS(DataRegularSeason20242025!$AA$3:$AA$1315,DataRegularSeason20242025!$B$3:$B$1315, "&lt;=" &amp; FS$1, DataRegularSeason20242025!$D$3:$D$1315, $A33)+SUMIFS(DataRegularSeason20242025!$AB$3:$AB$1315,DataRegularSeason20242025!$B$3:$B$1315, "&lt;=" &amp; FS$1, DataRegularSeason20242025!$E$3:$E$1315, $A33)</f>
        <v>36</v>
      </c>
      <c r="FT33">
        <f>SUMIFS(DataRegularSeason20242025!$AA$3:$AA$1315,DataRegularSeason20242025!$B$3:$B$1315, "&lt;=" &amp; FT$1, DataRegularSeason20242025!$D$3:$D$1315, $A33)+SUMIFS(DataRegularSeason20242025!$AB$3:$AB$1315,DataRegularSeason20242025!$B$3:$B$1315, "&lt;=" &amp; FT$1, DataRegularSeason20242025!$E$3:$E$1315, $A33)</f>
        <v>36</v>
      </c>
      <c r="FU33">
        <f>SUMIFS(DataRegularSeason20242025!$AA$3:$AA$1315,DataRegularSeason20242025!$B$3:$B$1315, "&lt;=" &amp; FU$1, DataRegularSeason20242025!$D$3:$D$1315, $A33)+SUMIFS(DataRegularSeason20242025!$AB$3:$AB$1315,DataRegularSeason20242025!$B$3:$B$1315, "&lt;=" &amp; FU$1, DataRegularSeason20242025!$E$3:$E$1315, $A33)</f>
        <v>36</v>
      </c>
      <c r="FV33">
        <f>SUMIFS(DataRegularSeason20242025!$AA$3:$AA$1315,DataRegularSeason20242025!$B$3:$B$1315, "&lt;=" &amp; FV$1, DataRegularSeason20242025!$D$3:$D$1315, $A33)+SUMIFS(DataRegularSeason20242025!$AB$3:$AB$1315,DataRegularSeason20242025!$B$3:$B$1315, "&lt;=" &amp; FV$1, DataRegularSeason20242025!$E$3:$E$1315, $A33)</f>
        <v>36</v>
      </c>
      <c r="FW33">
        <f>SUMIFS(DataRegularSeason20242025!$AA$3:$AA$1315,DataRegularSeason20242025!$B$3:$B$1315, "&lt;=" &amp; FW$1, DataRegularSeason20242025!$D$3:$D$1315, $A33)+SUMIFS(DataRegularSeason20242025!$AB$3:$AB$1315,DataRegularSeason20242025!$B$3:$B$1315, "&lt;=" &amp; FW$1, DataRegularSeason20242025!$E$3:$E$1315, $A33)</f>
        <v>36</v>
      </c>
      <c r="FX33">
        <f>SUMIFS(DataRegularSeason20242025!$AA$3:$AA$1315,DataRegularSeason20242025!$B$3:$B$1315, "&lt;=" &amp; FX$1, DataRegularSeason20242025!$D$3:$D$1315, $A33)+SUMIFS(DataRegularSeason20242025!$AB$3:$AB$1315,DataRegularSeason20242025!$B$3:$B$1315, "&lt;=" &amp; FX$1, DataRegularSeason20242025!$E$3:$E$1315, $A33)</f>
        <v>36</v>
      </c>
      <c r="FY33">
        <f>SUMIFS(DataRegularSeason20242025!$AA$3:$AA$1315,DataRegularSeason20242025!$B$3:$B$1315, "&lt;=" &amp; FY$1, DataRegularSeason20242025!$D$3:$D$1315, $A33)+SUMIFS(DataRegularSeason20242025!$AB$3:$AB$1315,DataRegularSeason20242025!$B$3:$B$1315, "&lt;=" &amp; FY$1, DataRegularSeason20242025!$E$3:$E$1315, $A33)</f>
        <v>36</v>
      </c>
      <c r="FZ33">
        <f>SUMIFS(DataRegularSeason20242025!$AA$3:$AA$1315,DataRegularSeason20242025!$B$3:$B$1315, "&lt;=" &amp; FZ$1, DataRegularSeason20242025!$D$3:$D$1315, $A33)+SUMIFS(DataRegularSeason20242025!$AB$3:$AB$1315,DataRegularSeason20242025!$B$3:$B$1315, "&lt;=" &amp; FZ$1, DataRegularSeason20242025!$E$3:$E$1315, $A33)</f>
        <v>36</v>
      </c>
      <c r="GA33">
        <f>SUMIFS(DataRegularSeason20242025!$AA$3:$AA$1315,DataRegularSeason20242025!$B$3:$B$1315, "&lt;=" &amp; GA$1, DataRegularSeason20242025!$D$3:$D$1315, $A33)+SUMIFS(DataRegularSeason20242025!$AB$3:$AB$1315,DataRegularSeason20242025!$B$3:$B$1315, "&lt;=" &amp; GA$1, DataRegularSeason20242025!$E$3:$E$1315, $A33)</f>
        <v>36</v>
      </c>
      <c r="GB33">
        <f>SUMIFS(DataRegularSeason20242025!$AA$3:$AA$1315,DataRegularSeason20242025!$B$3:$B$1315, "&lt;=" &amp; GB$1, DataRegularSeason20242025!$D$3:$D$1315, $A33)+SUMIFS(DataRegularSeason20242025!$AB$3:$AB$1315,DataRegularSeason20242025!$B$3:$B$1315, "&lt;=" &amp; GB$1, DataRegularSeason20242025!$E$3:$E$1315, $A33)</f>
        <v>36</v>
      </c>
      <c r="GC33">
        <f>SUMIFS(DataRegularSeason20242025!$AA$3:$AA$1315,DataRegularSeason20242025!$B$3:$B$1315, "&lt;=" &amp; GC$1, DataRegularSeason20242025!$D$3:$D$1315, $A33)+SUMIFS(DataRegularSeason20242025!$AB$3:$AB$1315,DataRegularSeason20242025!$B$3:$B$1315, "&lt;=" &amp; GC$1, DataRegularSeason20242025!$E$3:$E$1315, $A33)</f>
        <v>36</v>
      </c>
      <c r="GD33">
        <f>SUMIFS(DataRegularSeason20242025!$AA$3:$AA$1315,DataRegularSeason20242025!$B$3:$B$1315, "&lt;=" &amp; GD$1, DataRegularSeason20242025!$D$3:$D$1315, $A33)+SUMIFS(DataRegularSeason20242025!$AB$3:$AB$1315,DataRegularSeason20242025!$B$3:$B$1315, "&lt;=" &amp; GD$1, DataRegularSeason20242025!$E$3:$E$1315, $A33)</f>
        <v>36</v>
      </c>
      <c r="GE33">
        <f>SUMIFS(DataRegularSeason20242025!$AA$3:$AA$1315,DataRegularSeason20242025!$B$3:$B$1315, "&lt;=" &amp; GE$1, DataRegularSeason20242025!$D$3:$D$1315, $A33)+SUMIFS(DataRegularSeason20242025!$AB$3:$AB$1315,DataRegularSeason20242025!$B$3:$B$1315, "&lt;=" &amp; GE$1, DataRegularSeason20242025!$E$3:$E$1315, $A33)</f>
        <v>36</v>
      </c>
      <c r="GF33">
        <f>SUMIFS(DataRegularSeason20242025!$AA$3:$AA$1315,DataRegularSeason20242025!$B$3:$B$1315, "&lt;=" &amp; GF$1, DataRegularSeason20242025!$D$3:$D$1315, $A33)+SUMIFS(DataRegularSeason20242025!$AB$3:$AB$1315,DataRegularSeason20242025!$B$3:$B$1315, "&lt;=" &amp; GF$1, DataRegularSeason20242025!$E$3:$E$1315, $A33)</f>
        <v>36</v>
      </c>
      <c r="GG33">
        <f>SUMIFS(DataRegularSeason20242025!$AA$3:$AA$1315,DataRegularSeason20242025!$B$3:$B$1315, "&lt;=" &amp; GG$1, DataRegularSeason20242025!$D$3:$D$1315, $A33)+SUMIFS(DataRegularSeason20242025!$AB$3:$AB$1315,DataRegularSeason20242025!$B$3:$B$1315, "&lt;=" &amp; GG$1, DataRegularSeason20242025!$E$3:$E$1315, $A33)</f>
        <v>36</v>
      </c>
      <c r="GH33">
        <f>SUMIFS(DataRegularSeason20242025!$AA$3:$AA$1315,DataRegularSeason20242025!$B$3:$B$1315, "&lt;=" &amp; GH$1, DataRegularSeason20242025!$D$3:$D$1315, $A33)+SUMIFS(DataRegularSeason20242025!$AB$3:$AB$1315,DataRegularSeason20242025!$B$3:$B$1315, "&lt;=" &amp; GH$1, DataRegularSeason20242025!$E$3:$E$1315, $A33)</f>
        <v>36</v>
      </c>
      <c r="GI33">
        <f>SUMIFS(DataRegularSeason20242025!$AA$3:$AA$1315,DataRegularSeason20242025!$B$3:$B$1315, "&lt;=" &amp; GI$1, DataRegularSeason20242025!$D$3:$D$1315, $A33)+SUMIFS(DataRegularSeason20242025!$AB$3:$AB$1315,DataRegularSeason20242025!$B$3:$B$1315, "&lt;=" &amp; GI$1, DataRegularSeason20242025!$E$3:$E$1315, $A33)</f>
        <v>36</v>
      </c>
      <c r="GJ33">
        <f>SUMIFS(DataRegularSeason20242025!$AA$3:$AA$1315,DataRegularSeason20242025!$B$3:$B$1315, "&lt;=" &amp; GJ$1, DataRegularSeason20242025!$D$3:$D$1315, $A33)+SUMIFS(DataRegularSeason20242025!$AB$3:$AB$1315,DataRegularSeason20242025!$B$3:$B$1315, "&lt;=" &amp; GJ$1, DataRegularSeason20242025!$E$3:$E$1315, $A33)</f>
        <v>36</v>
      </c>
      <c r="GK33">
        <f>SUMIFS(DataRegularSeason20242025!$AA$3:$AA$1315,DataRegularSeason20242025!$B$3:$B$1315, "&lt;=" &amp; GK$1, DataRegularSeason20242025!$D$3:$D$1315, $A33)+SUMIFS(DataRegularSeason20242025!$AB$3:$AB$1315,DataRegularSeason20242025!$B$3:$B$1315, "&lt;=" &amp; GK$1, DataRegularSeason20242025!$E$3:$E$1315, $A33)</f>
        <v>36</v>
      </c>
      <c r="GL33">
        <f>SUMIFS(DataRegularSeason20242025!$AA$3:$AA$1315,DataRegularSeason20242025!$B$3:$B$1315, "&lt;=" &amp; GL$1, DataRegularSeason20242025!$D$3:$D$1315, $A33)+SUMIFS(DataRegularSeason20242025!$AB$3:$AB$1315,DataRegularSeason20242025!$B$3:$B$1315, "&lt;=" &amp; GL$1, DataRegularSeason20242025!$E$3:$E$1315, $A33)</f>
        <v>36</v>
      </c>
      <c r="GM33">
        <f>SUMIFS(DataRegularSeason20242025!$AA$3:$AA$1315,DataRegularSeason20242025!$B$3:$B$1315, "&lt;=" &amp; GM$1, DataRegularSeason20242025!$D$3:$D$1315, $A33)+SUMIFS(DataRegularSeason20242025!$AB$3:$AB$1315,DataRegularSeason20242025!$B$3:$B$1315, "&lt;=" &amp; GM$1, DataRegularSeason20242025!$E$3:$E$1315, $A33)</f>
        <v>36</v>
      </c>
      <c r="GN33">
        <f>SUMIFS(DataRegularSeason20242025!$AA$3:$AA$1315,DataRegularSeason20242025!$B$3:$B$1315, "&lt;=" &amp; GN$1, DataRegularSeason20242025!$D$3:$D$1315, $A33)+SUMIFS(DataRegularSeason20242025!$AB$3:$AB$1315,DataRegularSeason20242025!$B$3:$B$1315, "&lt;=" &amp; GN$1, DataRegularSeason20242025!$E$3:$E$1315, $A33)</f>
        <v>36</v>
      </c>
      <c r="GO33">
        <f>SUMIFS(DataRegularSeason20242025!$AA$3:$AA$1315,DataRegularSeason20242025!$B$3:$B$1315, "&lt;=" &amp; GO$1, DataRegularSeason20242025!$D$3:$D$1315, $A33)+SUMIFS(DataRegularSeason20242025!$AB$3:$AB$1315,DataRegularSeason20242025!$B$3:$B$1315, "&lt;=" &amp; GO$1, DataRegularSeason20242025!$E$3:$E$1315, $A33)</f>
        <v>36</v>
      </c>
      <c r="GP33">
        <f>SUMIFS(DataRegularSeason20242025!$AA$3:$AA$1315,DataRegularSeason20242025!$B$3:$B$1315, "&lt;=" &amp; GP$1, DataRegularSeason20242025!$D$3:$D$1315, $A33)+SUMIFS(DataRegularSeason20242025!$AB$3:$AB$1315,DataRegularSeason20242025!$B$3:$B$1315, "&lt;=" &amp; GP$1, DataRegularSeason20242025!$E$3:$E$1315, $A33)</f>
        <v>36</v>
      </c>
      <c r="GQ33">
        <f>SUMIFS(DataRegularSeason20242025!$AA$3:$AA$1315,DataRegularSeason20242025!$B$3:$B$1315, "&lt;=" &amp; GQ$1, DataRegularSeason20242025!$D$3:$D$1315, $A33)+SUMIFS(DataRegularSeason20242025!$AB$3:$AB$1315,DataRegularSeason20242025!$B$3:$B$1315, "&lt;=" &amp; GQ$1, DataRegularSeason20242025!$E$3:$E$1315, $A33)</f>
        <v>36</v>
      </c>
      <c r="GR33">
        <f>SUMIFS(DataRegularSeason20242025!$AA$3:$AA$1315,DataRegularSeason20242025!$B$3:$B$1315, "&lt;=" &amp; GR$1, DataRegularSeason20242025!$D$3:$D$1315, $A33)+SUMIFS(DataRegularSeason20242025!$AB$3:$AB$1315,DataRegularSeason20242025!$B$3:$B$1315, "&lt;=" &amp; GR$1, DataRegularSeason20242025!$E$3:$E$1315, $A33)</f>
        <v>36</v>
      </c>
      <c r="GS33">
        <f>SUMIFS(DataRegularSeason20242025!$AA$3:$AA$1315,DataRegularSeason20242025!$B$3:$B$1315, "&lt;=" &amp; GS$1, DataRegularSeason20242025!$D$3:$D$1315, $A33)+SUMIFS(DataRegularSeason20242025!$AB$3:$AB$1315,DataRegularSeason20242025!$B$3:$B$1315, "&lt;=" &amp; GS$1, DataRegularSeason20242025!$E$3:$E$1315, $A33)</f>
        <v>36</v>
      </c>
      <c r="GT33">
        <f>SUMIFS(DataRegularSeason20242025!$AA$3:$AA$1315,DataRegularSeason20242025!$B$3:$B$1315, "&lt;=" &amp; GT$1, DataRegularSeason20242025!$D$3:$D$1315, $A33)+SUMIFS(DataRegularSeason20242025!$AB$3:$AB$1315,DataRegularSeason20242025!$B$3:$B$1315, "&lt;=" &amp; GT$1, DataRegularSeason20242025!$E$3:$E$1315, $A33)</f>
        <v>36</v>
      </c>
      <c r="GU33">
        <f>SUMIFS(DataRegularSeason20242025!$AA$3:$AA$1315,DataRegularSeason20242025!$B$3:$B$1315, "&lt;=" &amp; GU$1, DataRegularSeason20242025!$D$3:$D$1315, $A33)+SUMIFS(DataRegularSeason20242025!$AB$3:$AB$1315,DataRegularSeason20242025!$B$3:$B$1315, "&lt;=" &amp; GU$1, DataRegularSeason20242025!$E$3:$E$1315, $A33)</f>
        <v>36</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58.9375</v>
      </c>
      <c r="DZ34">
        <f>SUBTOTAL(101,Table4[2025-02-06])</f>
        <v>58.9375</v>
      </c>
      <c r="EA34">
        <f>SUBTOTAL(101,Table4[2025-02-07])</f>
        <v>58.9375</v>
      </c>
      <c r="EB34">
        <f>SUBTOTAL(101,Table4[2025-02-08])</f>
        <v>58.9375</v>
      </c>
      <c r="EC34">
        <f>SUBTOTAL(101,Table4[2025-02-09])</f>
        <v>58.9375</v>
      </c>
      <c r="ED34">
        <f>SUBTOTAL(101,Table4[2025-02-10])</f>
        <v>58.9375</v>
      </c>
      <c r="EE34">
        <f>SUBTOTAL(101,Table4[2025-02-11])</f>
        <v>58.9375</v>
      </c>
      <c r="EF34">
        <f>SUBTOTAL(101,Table4[2025-02-12])</f>
        <v>58.9375</v>
      </c>
      <c r="EG34">
        <f>SUBTOTAL(101,Table4[2025-02-13])</f>
        <v>58.9375</v>
      </c>
      <c r="EH34">
        <f>SUBTOTAL(101,Table4[2025-02-14])</f>
        <v>58.9375</v>
      </c>
      <c r="EI34">
        <f>SUBTOTAL(101,Table4[2025-02-15])</f>
        <v>58.9375</v>
      </c>
      <c r="EJ34">
        <f>SUBTOTAL(101,Table4[2025-02-16])</f>
        <v>58.9375</v>
      </c>
      <c r="EK34">
        <f>SUBTOTAL(101,Table4[2025-02-17])</f>
        <v>58.9375</v>
      </c>
      <c r="EL34">
        <f>SUBTOTAL(101,Table4[2025-02-18])</f>
        <v>58.9375</v>
      </c>
      <c r="EM34">
        <f>SUBTOTAL(101,Table4[2025-02-19])</f>
        <v>58.9375</v>
      </c>
      <c r="EN34">
        <f>SUBTOTAL(101,Table4[2025-02-20])</f>
        <v>58.9375</v>
      </c>
      <c r="EO34">
        <f>SUBTOTAL(101,Table4[2025-02-21])</f>
        <v>58.9375</v>
      </c>
      <c r="EP34">
        <f>SUBTOTAL(101,Table4[2025-02-22])</f>
        <v>58.9375</v>
      </c>
      <c r="EQ34">
        <f>SUBTOTAL(101,Table4[2025-02-23])</f>
        <v>58.9375</v>
      </c>
      <c r="ER34">
        <f>SUBTOTAL(101,Table4[2025-02-24])</f>
        <v>58.9375</v>
      </c>
      <c r="ES34">
        <f>SUBTOTAL(101,Table4[2025-02-25])</f>
        <v>58.9375</v>
      </c>
      <c r="ET34">
        <f>SUBTOTAL(101,Table4[2025-02-26])</f>
        <v>58.9375</v>
      </c>
      <c r="EU34">
        <f>SUBTOTAL(101,Table4[2025-02-27])</f>
        <v>58.9375</v>
      </c>
      <c r="EV34">
        <f>SUBTOTAL(101,Table4[2025-02-28])</f>
        <v>58.9375</v>
      </c>
      <c r="EW34">
        <f>SUBTOTAL(101,Table4[2025-03-01])</f>
        <v>58.9375</v>
      </c>
      <c r="EX34">
        <f>SUBTOTAL(101,Table4[2025-03-02])</f>
        <v>58.9375</v>
      </c>
      <c r="EY34">
        <f>SUBTOTAL(101,Table4[2025-03-03])</f>
        <v>58.9375</v>
      </c>
      <c r="EZ34">
        <f>SUBTOTAL(101,Table4[2025-03-04])</f>
        <v>58.9375</v>
      </c>
      <c r="FA34">
        <f>SUBTOTAL(101,Table4[2025-03-05])</f>
        <v>58.9375</v>
      </c>
      <c r="FB34">
        <f>SUBTOTAL(101,Table4[2025-03-06])</f>
        <v>58.9375</v>
      </c>
      <c r="FC34">
        <f>SUBTOTAL(101,Table4[2025-03-07])</f>
        <v>58.9375</v>
      </c>
      <c r="FD34">
        <f>SUBTOTAL(101,Table4[2025-03-08])</f>
        <v>58.9375</v>
      </c>
      <c r="FE34">
        <f>SUBTOTAL(101,Table4[2025-03-09])</f>
        <v>58.9375</v>
      </c>
      <c r="FF34">
        <f>SUBTOTAL(101,Table4[2025-03-10])</f>
        <v>58.9375</v>
      </c>
      <c r="FG34">
        <f>SUBTOTAL(101,Table4[2025-03-11])</f>
        <v>58.9375</v>
      </c>
      <c r="FH34">
        <f>SUBTOTAL(101,Table4[2025-03-12])</f>
        <v>58.9375</v>
      </c>
      <c r="FI34">
        <f>SUBTOTAL(101,Table4[2025-03-13])</f>
        <v>58.9375</v>
      </c>
      <c r="FJ34">
        <f>SUBTOTAL(101,Table4[2025-03-14])</f>
        <v>58.9375</v>
      </c>
      <c r="FK34">
        <f>SUBTOTAL(101,Table4[2025-03-15])</f>
        <v>58.9375</v>
      </c>
      <c r="FL34">
        <f>SUBTOTAL(101,Table4[2025-03-16])</f>
        <v>58.9375</v>
      </c>
      <c r="FM34">
        <f>SUBTOTAL(101,Table4[2025-03-17])</f>
        <v>58.9375</v>
      </c>
      <c r="FN34">
        <f>SUBTOTAL(101,Table4[2025-03-18])</f>
        <v>58.9375</v>
      </c>
      <c r="FO34">
        <f>SUBTOTAL(101,Table4[2025-03-19])</f>
        <v>58.9375</v>
      </c>
      <c r="FP34">
        <f>SUBTOTAL(101,Table4[2025-03-20])</f>
        <v>58.9375</v>
      </c>
      <c r="FQ34">
        <f>SUBTOTAL(101,Table4[2025-03-21])</f>
        <v>58.9375</v>
      </c>
      <c r="FR34">
        <f>SUBTOTAL(101,Table4[2025-03-22])</f>
        <v>58.9375</v>
      </c>
      <c r="FS34">
        <f>SUBTOTAL(101,Table4[2025-03-23])</f>
        <v>58.9375</v>
      </c>
      <c r="FT34">
        <f>SUBTOTAL(101,Table4[2025-03-24])</f>
        <v>58.9375</v>
      </c>
      <c r="FU34">
        <f>SUBTOTAL(101,Table4[2025-03-25])</f>
        <v>58.9375</v>
      </c>
      <c r="FV34">
        <f>SUBTOTAL(101,Table4[2025-03-26])</f>
        <v>58.9375</v>
      </c>
      <c r="FW34">
        <f>SUBTOTAL(101,Table4[2025-03-27])</f>
        <v>58.9375</v>
      </c>
      <c r="FX34">
        <f>SUBTOTAL(101,Table4[2025-03-28])</f>
        <v>58.9375</v>
      </c>
      <c r="FY34">
        <f>SUBTOTAL(101,Table4[2025-03-29])</f>
        <v>58.9375</v>
      </c>
      <c r="FZ34">
        <f>SUBTOTAL(101,Table4[2025-03-30])</f>
        <v>58.9375</v>
      </c>
      <c r="GA34">
        <f>SUBTOTAL(101,Table4[2025-03-31])</f>
        <v>58.9375</v>
      </c>
      <c r="GB34">
        <f>SUBTOTAL(101,Table4[2025-04-01])</f>
        <v>58.9375</v>
      </c>
      <c r="GC34">
        <f>SUBTOTAL(101,Table4[2025-04-02])</f>
        <v>58.9375</v>
      </c>
      <c r="GD34">
        <f>SUBTOTAL(101,Table4[2025-04-03])</f>
        <v>58.9375</v>
      </c>
      <c r="GE34">
        <f>SUBTOTAL(101,Table4[2025-04-04])</f>
        <v>58.9375</v>
      </c>
      <c r="GF34">
        <f>SUBTOTAL(101,Table4[2025-04-05])</f>
        <v>58.9375</v>
      </c>
      <c r="GG34">
        <f>SUBTOTAL(101,Table4[2025-04-06])</f>
        <v>58.9375</v>
      </c>
      <c r="GH34">
        <f>SUBTOTAL(101,Table4[2025-04-07])</f>
        <v>58.9375</v>
      </c>
      <c r="GI34">
        <f>SUBTOTAL(101,Table4[2025-04-08])</f>
        <v>58.9375</v>
      </c>
      <c r="GJ34">
        <f>SUBTOTAL(101,Table4[2025-04-09])</f>
        <v>58.9375</v>
      </c>
      <c r="GK34">
        <f>SUBTOTAL(101,Table4[2025-04-10])</f>
        <v>58.9375</v>
      </c>
      <c r="GL34">
        <f>SUBTOTAL(101,Table4[2025-04-11])</f>
        <v>58.9375</v>
      </c>
      <c r="GM34">
        <f>SUBTOTAL(101,Table4[2025-04-12])</f>
        <v>58.9375</v>
      </c>
      <c r="GN34">
        <f>SUBTOTAL(101,Table4[2025-04-13])</f>
        <v>58.9375</v>
      </c>
      <c r="GO34">
        <f>SUBTOTAL(101,Table4[2025-04-14])</f>
        <v>58.9375</v>
      </c>
      <c r="GP34">
        <f>SUBTOTAL(101,Table4[2025-04-15])</f>
        <v>58.9375</v>
      </c>
      <c r="GQ34">
        <f>SUBTOTAL(101,Table4[2025-04-16])</f>
        <v>58.9375</v>
      </c>
      <c r="GR34">
        <f>SUBTOTAL(101,Table4[2025-04-17])</f>
        <v>58.9375</v>
      </c>
      <c r="GS34">
        <f>SUBTOTAL(101,Table4[2025-04-18])</f>
        <v>58.9375</v>
      </c>
      <c r="GT34">
        <f>SUBTOTAL(101,Table4[2025-04-19])</f>
        <v>58.9375</v>
      </c>
      <c r="GU34">
        <f>SUBTOTAL(101,Table4[2025-04-20])</f>
        <v>58.9375</v>
      </c>
      <c r="JO34">
        <f>SUBTOTAL(103,Table4[2025-07-01])</f>
        <v>0</v>
      </c>
    </row>
    <row r="37" spans="1:275" ht="54.75" x14ac:dyDescent="0.25">
      <c r="A37" s="27" t="s">
        <v>1757</v>
      </c>
      <c r="B37" s="27" t="s">
        <v>1758</v>
      </c>
      <c r="C37" s="27" t="s">
        <v>1759</v>
      </c>
      <c r="D37" s="28" t="s">
        <v>1485</v>
      </c>
      <c r="E37" s="28" t="s">
        <v>1486</v>
      </c>
      <c r="F37" s="28" t="s">
        <v>1487</v>
      </c>
      <c r="G37" s="28" t="s">
        <v>1488</v>
      </c>
      <c r="H37" s="28" t="s">
        <v>1489</v>
      </c>
      <c r="I37" s="28" t="s">
        <v>1490</v>
      </c>
      <c r="J37" s="28" t="s">
        <v>1491</v>
      </c>
      <c r="K37" s="28" t="s">
        <v>1492</v>
      </c>
      <c r="L37" s="28" t="s">
        <v>1493</v>
      </c>
      <c r="M37" s="28" t="s">
        <v>1494</v>
      </c>
      <c r="N37" s="28" t="s">
        <v>1495</v>
      </c>
      <c r="O37" s="28" t="s">
        <v>1496</v>
      </c>
      <c r="P37" s="28" t="s">
        <v>1497</v>
      </c>
      <c r="Q37" s="28" t="s">
        <v>1498</v>
      </c>
      <c r="R37" s="28" t="s">
        <v>1499</v>
      </c>
      <c r="S37" s="28" t="s">
        <v>1500</v>
      </c>
      <c r="T37" s="28" t="s">
        <v>1501</v>
      </c>
      <c r="U37" s="28" t="s">
        <v>1502</v>
      </c>
      <c r="V37" s="28" t="s">
        <v>1503</v>
      </c>
      <c r="W37" s="28" t="s">
        <v>1504</v>
      </c>
      <c r="X37" s="28" t="s">
        <v>1505</v>
      </c>
      <c r="Y37" s="28" t="s">
        <v>1506</v>
      </c>
      <c r="Z37" s="28" t="s">
        <v>1507</v>
      </c>
      <c r="AA37" s="28" t="s">
        <v>1508</v>
      </c>
      <c r="AB37" s="28" t="s">
        <v>1509</v>
      </c>
      <c r="AC37" s="28" t="s">
        <v>1510</v>
      </c>
      <c r="AD37" s="28" t="s">
        <v>1511</v>
      </c>
      <c r="AE37" s="28" t="s">
        <v>1512</v>
      </c>
      <c r="AF37" s="28" t="s">
        <v>1513</v>
      </c>
      <c r="AG37" s="28" t="s">
        <v>1514</v>
      </c>
      <c r="AH37" s="28" t="s">
        <v>1515</v>
      </c>
      <c r="AI37" s="28" t="s">
        <v>1516</v>
      </c>
      <c r="AJ37" s="28" t="s">
        <v>1517</v>
      </c>
      <c r="AK37" s="28" t="s">
        <v>1518</v>
      </c>
      <c r="AL37" s="28" t="s">
        <v>1519</v>
      </c>
      <c r="AM37" s="28" t="s">
        <v>1520</v>
      </c>
      <c r="AN37" s="28" t="s">
        <v>1521</v>
      </c>
      <c r="AO37" s="28" t="s">
        <v>1522</v>
      </c>
      <c r="AP37" s="28" t="s">
        <v>1523</v>
      </c>
      <c r="AQ37" s="28" t="s">
        <v>1524</v>
      </c>
      <c r="AR37" s="28" t="s">
        <v>1525</v>
      </c>
      <c r="AS37" s="28" t="s">
        <v>1526</v>
      </c>
      <c r="AT37" s="28" t="s">
        <v>1527</v>
      </c>
      <c r="AU37" s="28" t="s">
        <v>1528</v>
      </c>
      <c r="AV37" s="28" t="s">
        <v>1529</v>
      </c>
      <c r="AW37" s="28" t="s">
        <v>1530</v>
      </c>
      <c r="AX37" s="28" t="s">
        <v>1531</v>
      </c>
      <c r="AY37" s="28" t="s">
        <v>1532</v>
      </c>
      <c r="AZ37" s="28" t="s">
        <v>1533</v>
      </c>
      <c r="BA37" s="28" t="s">
        <v>1534</v>
      </c>
      <c r="BB37" s="28" t="s">
        <v>1535</v>
      </c>
      <c r="BC37" s="28" t="s">
        <v>1536</v>
      </c>
      <c r="BD37" s="28" t="s">
        <v>1537</v>
      </c>
      <c r="BE37" s="28" t="s">
        <v>1538</v>
      </c>
      <c r="BF37" s="28" t="s">
        <v>1539</v>
      </c>
      <c r="BG37" s="28" t="s">
        <v>1540</v>
      </c>
      <c r="BH37" s="28" t="s">
        <v>1541</v>
      </c>
      <c r="BI37" s="28" t="s">
        <v>1542</v>
      </c>
      <c r="BJ37" s="28" t="s">
        <v>1543</v>
      </c>
      <c r="BK37" s="28" t="s">
        <v>1544</v>
      </c>
      <c r="BL37" s="28" t="s">
        <v>1545</v>
      </c>
      <c r="BM37" s="28" t="s">
        <v>1546</v>
      </c>
      <c r="BN37" s="28" t="s">
        <v>1547</v>
      </c>
      <c r="BO37" s="28" t="s">
        <v>1548</v>
      </c>
      <c r="BP37" s="28" t="s">
        <v>1549</v>
      </c>
      <c r="BQ37" s="28" t="s">
        <v>1550</v>
      </c>
      <c r="BR37" s="28" t="s">
        <v>1551</v>
      </c>
      <c r="BS37" s="28" t="s">
        <v>1552</v>
      </c>
      <c r="BT37" s="28" t="s">
        <v>1553</v>
      </c>
      <c r="BU37" s="28" t="s">
        <v>1554</v>
      </c>
      <c r="BV37" s="28" t="s">
        <v>1555</v>
      </c>
      <c r="BW37" s="28" t="s">
        <v>1556</v>
      </c>
      <c r="BX37" s="28" t="s">
        <v>1557</v>
      </c>
      <c r="BY37" s="28" t="s">
        <v>1558</v>
      </c>
      <c r="BZ37" s="28" t="s">
        <v>1559</v>
      </c>
      <c r="CA37" s="28" t="s">
        <v>1560</v>
      </c>
      <c r="CB37" s="28" t="s">
        <v>1561</v>
      </c>
      <c r="CC37" s="28" t="s">
        <v>1562</v>
      </c>
      <c r="CD37" s="28" t="s">
        <v>1563</v>
      </c>
      <c r="CE37" s="28" t="s">
        <v>1564</v>
      </c>
      <c r="CF37" s="28" t="s">
        <v>1565</v>
      </c>
      <c r="CG37" s="28" t="s">
        <v>1566</v>
      </c>
      <c r="CH37" s="28" t="s">
        <v>1567</v>
      </c>
      <c r="CI37" s="28" t="s">
        <v>1568</v>
      </c>
      <c r="CJ37" s="28" t="s">
        <v>1569</v>
      </c>
      <c r="CK37" s="28" t="s">
        <v>1570</v>
      </c>
      <c r="CL37" s="28" t="s">
        <v>1571</v>
      </c>
      <c r="CM37" s="28" t="s">
        <v>1572</v>
      </c>
      <c r="CN37" s="28" t="s">
        <v>1573</v>
      </c>
      <c r="CO37" s="28" t="s">
        <v>1574</v>
      </c>
      <c r="CP37" s="28" t="s">
        <v>1575</v>
      </c>
      <c r="CQ37" s="28" t="s">
        <v>1576</v>
      </c>
      <c r="CR37" s="28" t="s">
        <v>1577</v>
      </c>
      <c r="CS37" s="28" t="s">
        <v>1578</v>
      </c>
      <c r="CT37" s="28" t="s">
        <v>1579</v>
      </c>
      <c r="CU37" s="28" t="s">
        <v>1580</v>
      </c>
      <c r="CV37" s="28" t="s">
        <v>1581</v>
      </c>
      <c r="CW37" s="28" t="s">
        <v>1582</v>
      </c>
      <c r="CX37" s="28" t="s">
        <v>1583</v>
      </c>
      <c r="CY37" s="28" t="s">
        <v>1584</v>
      </c>
      <c r="CZ37" s="28" t="s">
        <v>1585</v>
      </c>
      <c r="DA37" s="28" t="s">
        <v>1586</v>
      </c>
      <c r="DB37" s="28" t="s">
        <v>1587</v>
      </c>
      <c r="DC37" s="28" t="s">
        <v>1588</v>
      </c>
      <c r="DD37" s="28" t="s">
        <v>1589</v>
      </c>
      <c r="DE37" s="28" t="s">
        <v>1590</v>
      </c>
      <c r="DF37" s="28" t="s">
        <v>1591</v>
      </c>
      <c r="DG37" s="28" t="s">
        <v>1592</v>
      </c>
      <c r="DH37" s="28" t="s">
        <v>1593</v>
      </c>
      <c r="DI37" s="28" t="s">
        <v>1594</v>
      </c>
      <c r="DJ37" s="28" t="s">
        <v>1595</v>
      </c>
      <c r="DK37" s="28" t="s">
        <v>1596</v>
      </c>
      <c r="DL37" s="28" t="s">
        <v>1597</v>
      </c>
      <c r="DM37" s="28" t="s">
        <v>1598</v>
      </c>
      <c r="DN37" s="28" t="s">
        <v>1599</v>
      </c>
      <c r="DO37" s="28" t="s">
        <v>1600</v>
      </c>
      <c r="DP37" s="28" t="s">
        <v>1601</v>
      </c>
      <c r="DQ37" s="28" t="s">
        <v>1602</v>
      </c>
      <c r="DR37" s="28" t="s">
        <v>1603</v>
      </c>
      <c r="DS37" s="28" t="s">
        <v>1604</v>
      </c>
      <c r="DT37" s="28" t="s">
        <v>1605</v>
      </c>
      <c r="DU37" s="28" t="s">
        <v>1606</v>
      </c>
      <c r="DV37" s="28" t="s">
        <v>1607</v>
      </c>
      <c r="DW37" s="28" t="s">
        <v>1608</v>
      </c>
      <c r="DX37" s="28" t="s">
        <v>1609</v>
      </c>
      <c r="DY37" s="28" t="s">
        <v>1610</v>
      </c>
      <c r="DZ37" s="28" t="s">
        <v>1611</v>
      </c>
      <c r="EA37" s="28" t="s">
        <v>1612</v>
      </c>
      <c r="EB37" s="28" t="s">
        <v>1613</v>
      </c>
      <c r="EC37" s="28" t="s">
        <v>1614</v>
      </c>
      <c r="ED37" s="28" t="s">
        <v>1615</v>
      </c>
      <c r="EE37" s="28" t="s">
        <v>1616</v>
      </c>
      <c r="EF37" s="28" t="s">
        <v>1617</v>
      </c>
      <c r="EG37" s="28" t="s">
        <v>1618</v>
      </c>
      <c r="EH37" s="28" t="s">
        <v>1619</v>
      </c>
      <c r="EI37" s="28" t="s">
        <v>1620</v>
      </c>
      <c r="EJ37" s="28" t="s">
        <v>1621</v>
      </c>
      <c r="EK37" s="28" t="s">
        <v>1622</v>
      </c>
      <c r="EL37" s="28" t="s">
        <v>1623</v>
      </c>
      <c r="EM37" s="28" t="s">
        <v>1624</v>
      </c>
      <c r="EN37" s="28" t="s">
        <v>1625</v>
      </c>
      <c r="EO37" s="28" t="s">
        <v>1626</v>
      </c>
      <c r="EP37" s="28" t="s">
        <v>1627</v>
      </c>
      <c r="EQ37" s="28" t="s">
        <v>1628</v>
      </c>
      <c r="ER37" s="28" t="s">
        <v>1629</v>
      </c>
      <c r="ES37" s="28" t="s">
        <v>1630</v>
      </c>
      <c r="ET37" s="28" t="s">
        <v>1631</v>
      </c>
      <c r="EU37" s="28" t="s">
        <v>1632</v>
      </c>
      <c r="EV37" s="28" t="s">
        <v>1633</v>
      </c>
      <c r="EW37" s="28" t="s">
        <v>1634</v>
      </c>
      <c r="EX37" s="28" t="s">
        <v>1635</v>
      </c>
      <c r="EY37" s="28" t="s">
        <v>1636</v>
      </c>
      <c r="EZ37" s="28" t="s">
        <v>1637</v>
      </c>
      <c r="FA37" s="28" t="s">
        <v>1638</v>
      </c>
      <c r="FB37" s="28" t="s">
        <v>1639</v>
      </c>
      <c r="FC37" s="28" t="s">
        <v>1640</v>
      </c>
      <c r="FD37" s="28" t="s">
        <v>1641</v>
      </c>
      <c r="FE37" s="28" t="s">
        <v>1642</v>
      </c>
      <c r="FF37" s="28" t="s">
        <v>1643</v>
      </c>
      <c r="FG37" s="28" t="s">
        <v>1644</v>
      </c>
      <c r="FH37" s="28" t="s">
        <v>1645</v>
      </c>
      <c r="FI37" s="28" t="s">
        <v>1646</v>
      </c>
      <c r="FJ37" s="28" t="s">
        <v>1647</v>
      </c>
      <c r="FK37" s="28" t="s">
        <v>1648</v>
      </c>
      <c r="FL37" s="28" t="s">
        <v>1649</v>
      </c>
      <c r="FM37" s="28" t="s">
        <v>1650</v>
      </c>
      <c r="FN37" s="28" t="s">
        <v>1651</v>
      </c>
      <c r="FO37" s="28" t="s">
        <v>1652</v>
      </c>
      <c r="FP37" s="28" t="s">
        <v>1653</v>
      </c>
      <c r="FQ37" s="28" t="s">
        <v>1654</v>
      </c>
      <c r="FR37" s="28" t="s">
        <v>1655</v>
      </c>
      <c r="FS37" s="28" t="s">
        <v>1656</v>
      </c>
      <c r="FT37" s="28" t="s">
        <v>1657</v>
      </c>
      <c r="FU37" s="28" t="s">
        <v>1658</v>
      </c>
      <c r="FV37" s="28" t="s">
        <v>1659</v>
      </c>
      <c r="FW37" s="28" t="s">
        <v>1660</v>
      </c>
      <c r="FX37" s="28" t="s">
        <v>1661</v>
      </c>
      <c r="FY37" s="28" t="s">
        <v>1662</v>
      </c>
      <c r="FZ37" s="28" t="s">
        <v>1663</v>
      </c>
      <c r="GA37" s="28" t="s">
        <v>1664</v>
      </c>
      <c r="GB37" s="28" t="s">
        <v>1665</v>
      </c>
      <c r="GC37" s="28" t="s">
        <v>1666</v>
      </c>
      <c r="GD37" s="28" t="s">
        <v>1667</v>
      </c>
      <c r="GE37" s="28" t="s">
        <v>1668</v>
      </c>
      <c r="GF37" s="28" t="s">
        <v>1669</v>
      </c>
      <c r="GG37" s="28" t="s">
        <v>1670</v>
      </c>
      <c r="GH37" s="28" t="s">
        <v>1671</v>
      </c>
      <c r="GI37" s="28" t="s">
        <v>1672</v>
      </c>
      <c r="GJ37" s="28" t="s">
        <v>1673</v>
      </c>
      <c r="GK37" s="28" t="s">
        <v>1674</v>
      </c>
      <c r="GL37" s="28" t="s">
        <v>1675</v>
      </c>
      <c r="GM37" s="28" t="s">
        <v>1676</v>
      </c>
      <c r="GN37" s="28" t="s">
        <v>1677</v>
      </c>
      <c r="GO37" s="28" t="s">
        <v>1678</v>
      </c>
      <c r="GP37" s="28" t="s">
        <v>1679</v>
      </c>
      <c r="GQ37" s="28" t="s">
        <v>1680</v>
      </c>
      <c r="GR37" s="28" t="s">
        <v>1681</v>
      </c>
      <c r="GS37" s="28" t="s">
        <v>1682</v>
      </c>
      <c r="GT37" s="28" t="s">
        <v>1683</v>
      </c>
      <c r="GU37" s="28" t="s">
        <v>1684</v>
      </c>
      <c r="GV37" s="28" t="s">
        <v>1685</v>
      </c>
      <c r="GW37" s="28" t="s">
        <v>1686</v>
      </c>
      <c r="GX37" s="28" t="s">
        <v>1687</v>
      </c>
      <c r="GY37" s="28" t="s">
        <v>1688</v>
      </c>
      <c r="GZ37" s="28" t="s">
        <v>1689</v>
      </c>
      <c r="HA37" s="28" t="s">
        <v>1690</v>
      </c>
      <c r="HB37" s="28" t="s">
        <v>1691</v>
      </c>
      <c r="HC37" s="28" t="s">
        <v>1692</v>
      </c>
      <c r="HD37" s="28" t="s">
        <v>1693</v>
      </c>
      <c r="HE37" s="28" t="s">
        <v>1694</v>
      </c>
      <c r="HF37" s="28" t="s">
        <v>1695</v>
      </c>
      <c r="HG37" s="28" t="s">
        <v>1696</v>
      </c>
      <c r="HH37" s="28" t="s">
        <v>1697</v>
      </c>
      <c r="HI37" s="28" t="s">
        <v>1698</v>
      </c>
      <c r="HJ37" s="28" t="s">
        <v>1699</v>
      </c>
      <c r="HK37" s="28" t="s">
        <v>1700</v>
      </c>
      <c r="HL37" s="28" t="s">
        <v>1701</v>
      </c>
      <c r="HM37" s="28" t="s">
        <v>1702</v>
      </c>
      <c r="HN37" s="28" t="s">
        <v>1703</v>
      </c>
      <c r="HO37" s="28" t="s">
        <v>1704</v>
      </c>
      <c r="HP37" s="28" t="s">
        <v>1705</v>
      </c>
      <c r="HQ37" s="28" t="s">
        <v>1706</v>
      </c>
      <c r="HR37" s="28" t="s">
        <v>1707</v>
      </c>
      <c r="HS37" s="28" t="s">
        <v>1708</v>
      </c>
      <c r="HT37" s="28" t="s">
        <v>1709</v>
      </c>
      <c r="HU37" s="28" t="s">
        <v>1710</v>
      </c>
      <c r="HV37" s="28" t="s">
        <v>1711</v>
      </c>
      <c r="HW37" s="28" t="s">
        <v>1712</v>
      </c>
      <c r="HX37" s="28" t="s">
        <v>1713</v>
      </c>
      <c r="HY37" s="28" t="s">
        <v>1714</v>
      </c>
      <c r="HZ37" s="28" t="s">
        <v>1715</v>
      </c>
      <c r="IA37" s="28" t="s">
        <v>1716</v>
      </c>
      <c r="IB37" s="28" t="s">
        <v>1717</v>
      </c>
      <c r="IC37" s="28" t="s">
        <v>1718</v>
      </c>
      <c r="ID37" s="28" t="s">
        <v>1719</v>
      </c>
      <c r="IE37" s="28" t="s">
        <v>1720</v>
      </c>
      <c r="IF37" s="28" t="s">
        <v>1721</v>
      </c>
      <c r="IG37" s="28" t="s">
        <v>1722</v>
      </c>
      <c r="IH37" s="28" t="s">
        <v>1723</v>
      </c>
      <c r="II37" s="28" t="s">
        <v>1724</v>
      </c>
      <c r="IJ37" s="28" t="s">
        <v>1725</v>
      </c>
      <c r="IK37" s="28" t="s">
        <v>1726</v>
      </c>
      <c r="IL37" s="28" t="s">
        <v>1727</v>
      </c>
      <c r="IM37" s="28" t="s">
        <v>1728</v>
      </c>
      <c r="IN37" s="28" t="s">
        <v>1729</v>
      </c>
      <c r="IO37" s="28" t="s">
        <v>1730</v>
      </c>
      <c r="IP37" s="28" t="s">
        <v>1731</v>
      </c>
      <c r="IQ37" s="28" t="s">
        <v>1732</v>
      </c>
      <c r="IR37" s="28" t="s">
        <v>1733</v>
      </c>
      <c r="IS37" s="28" t="s">
        <v>1734</v>
      </c>
      <c r="IT37" s="28" t="s">
        <v>1735</v>
      </c>
      <c r="IU37" s="28" t="s">
        <v>1736</v>
      </c>
      <c r="IV37" s="28" t="s">
        <v>1737</v>
      </c>
      <c r="IW37" s="28" t="s">
        <v>1738</v>
      </c>
      <c r="IX37" s="28" t="s">
        <v>1739</v>
      </c>
      <c r="IY37" s="28" t="s">
        <v>1740</v>
      </c>
      <c r="IZ37" s="28" t="s">
        <v>1741</v>
      </c>
      <c r="JA37" s="28" t="s">
        <v>1742</v>
      </c>
      <c r="JB37" s="28" t="s">
        <v>1743</v>
      </c>
      <c r="JC37" s="28" t="s">
        <v>1744</v>
      </c>
      <c r="JD37" s="28" t="s">
        <v>1745</v>
      </c>
      <c r="JE37" s="28" t="s">
        <v>1746</v>
      </c>
      <c r="JF37" s="28" t="s">
        <v>1747</v>
      </c>
      <c r="JG37" s="28" t="s">
        <v>1748</v>
      </c>
      <c r="JH37" s="28" t="s">
        <v>1749</v>
      </c>
      <c r="JI37" s="28" t="s">
        <v>1750</v>
      </c>
      <c r="JJ37" s="28" t="s">
        <v>1751</v>
      </c>
      <c r="JK37" s="28" t="s">
        <v>1752</v>
      </c>
      <c r="JL37" s="28" t="s">
        <v>1753</v>
      </c>
      <c r="JM37" s="28" t="s">
        <v>1754</v>
      </c>
      <c r="JN37" s="28" t="s">
        <v>1755</v>
      </c>
      <c r="JO37" s="28" t="s">
        <v>1756</v>
      </c>
    </row>
    <row r="38" spans="1:275" x14ac:dyDescent="0.25">
      <c r="A38" t="s">
        <v>18</v>
      </c>
      <c r="B38" t="s">
        <v>98</v>
      </c>
      <c r="C38" t="s">
        <v>81</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66</v>
      </c>
      <c r="EA38">
        <f>SUMIFS(DataRegularSeason20242025!$AA$3:$AA$1315,DataRegularSeason20242025!$B$3:$B$1315, "&lt;=" &amp; EA$1, DataRegularSeason20242025!$D$3:$D$1315, $A38)+SUMIFS(DataRegularSeason20242025!$AB$3:$AB$1315,DataRegularSeason20242025!$B$3:$B$1315, "&lt;=" &amp; EA$1, DataRegularSeason20242025!$E$3:$E$1315, $A38)</f>
        <v>66</v>
      </c>
      <c r="EB38">
        <f>SUMIFS(DataRegularSeason20242025!$AA$3:$AA$1315,DataRegularSeason20242025!$B$3:$B$1315, "&lt;=" &amp; EB$1, DataRegularSeason20242025!$D$3:$D$1315, $A38)+SUMIFS(DataRegularSeason20242025!$AB$3:$AB$1315,DataRegularSeason20242025!$B$3:$B$1315, "&lt;=" &amp; EB$1, DataRegularSeason20242025!$E$3:$E$1315, $A38)</f>
        <v>66</v>
      </c>
      <c r="EC38">
        <f>SUMIFS(DataRegularSeason20242025!$AA$3:$AA$1315,DataRegularSeason20242025!$B$3:$B$1315, "&lt;=" &amp; EC$1, DataRegularSeason20242025!$D$3:$D$1315, $A38)+SUMIFS(DataRegularSeason20242025!$AB$3:$AB$1315,DataRegularSeason20242025!$B$3:$B$1315, "&lt;=" &amp; EC$1, DataRegularSeason20242025!$E$3:$E$1315, $A38)</f>
        <v>66</v>
      </c>
      <c r="ED38">
        <f>SUMIFS(DataRegularSeason20242025!$AA$3:$AA$1315,DataRegularSeason20242025!$B$3:$B$1315, "&lt;=" &amp; ED$1, DataRegularSeason20242025!$D$3:$D$1315, $A38)+SUMIFS(DataRegularSeason20242025!$AB$3:$AB$1315,DataRegularSeason20242025!$B$3:$B$1315, "&lt;=" &amp; ED$1, DataRegularSeason20242025!$E$3:$E$1315, $A38)</f>
        <v>66</v>
      </c>
      <c r="EE38">
        <f>SUMIFS(DataRegularSeason20242025!$AA$3:$AA$1315,DataRegularSeason20242025!$B$3:$B$1315, "&lt;=" &amp; EE$1, DataRegularSeason20242025!$D$3:$D$1315, $A38)+SUMIFS(DataRegularSeason20242025!$AB$3:$AB$1315,DataRegularSeason20242025!$B$3:$B$1315, "&lt;=" &amp; EE$1, DataRegularSeason20242025!$E$3:$E$1315, $A38)</f>
        <v>66</v>
      </c>
      <c r="EF38">
        <f>SUMIFS(DataRegularSeason20242025!$AA$3:$AA$1315,DataRegularSeason20242025!$B$3:$B$1315, "&lt;=" &amp; EF$1, DataRegularSeason20242025!$D$3:$D$1315, $A38)+SUMIFS(DataRegularSeason20242025!$AB$3:$AB$1315,DataRegularSeason20242025!$B$3:$B$1315, "&lt;=" &amp; EF$1, DataRegularSeason20242025!$E$3:$E$1315, $A38)</f>
        <v>66</v>
      </c>
      <c r="EG38">
        <f>SUMIFS(DataRegularSeason20242025!$AA$3:$AA$1315,DataRegularSeason20242025!$B$3:$B$1315, "&lt;=" &amp; EG$1, DataRegularSeason20242025!$D$3:$D$1315, $A38)+SUMIFS(DataRegularSeason20242025!$AB$3:$AB$1315,DataRegularSeason20242025!$B$3:$B$1315, "&lt;=" &amp; EG$1, DataRegularSeason20242025!$E$3:$E$1315, $A38)</f>
        <v>66</v>
      </c>
      <c r="EH38">
        <f>SUMIFS(DataRegularSeason20242025!$AA$3:$AA$1315,DataRegularSeason20242025!$B$3:$B$1315, "&lt;=" &amp; EH$1, DataRegularSeason20242025!$D$3:$D$1315, $A38)+SUMIFS(DataRegularSeason20242025!$AB$3:$AB$1315,DataRegularSeason20242025!$B$3:$B$1315, "&lt;=" &amp; EH$1, DataRegularSeason20242025!$E$3:$E$1315, $A38)</f>
        <v>66</v>
      </c>
      <c r="EI38">
        <f>SUMIFS(DataRegularSeason20242025!$AA$3:$AA$1315,DataRegularSeason20242025!$B$3:$B$1315, "&lt;=" &amp; EI$1, DataRegularSeason20242025!$D$3:$D$1315, $A38)+SUMIFS(DataRegularSeason20242025!$AB$3:$AB$1315,DataRegularSeason20242025!$B$3:$B$1315, "&lt;=" &amp; EI$1, DataRegularSeason20242025!$E$3:$E$1315, $A38)</f>
        <v>66</v>
      </c>
      <c r="EJ38">
        <f>SUMIFS(DataRegularSeason20242025!$AA$3:$AA$1315,DataRegularSeason20242025!$B$3:$B$1315, "&lt;=" &amp; EJ$1, DataRegularSeason20242025!$D$3:$D$1315, $A38)+SUMIFS(DataRegularSeason20242025!$AB$3:$AB$1315,DataRegularSeason20242025!$B$3:$B$1315, "&lt;=" &amp; EJ$1, DataRegularSeason20242025!$E$3:$E$1315, $A38)</f>
        <v>66</v>
      </c>
      <c r="EK38">
        <f>SUMIFS(DataRegularSeason20242025!$AA$3:$AA$1315,DataRegularSeason20242025!$B$3:$B$1315, "&lt;=" &amp; EK$1, DataRegularSeason20242025!$D$3:$D$1315, $A38)+SUMIFS(DataRegularSeason20242025!$AB$3:$AB$1315,DataRegularSeason20242025!$B$3:$B$1315, "&lt;=" &amp; EK$1, DataRegularSeason20242025!$E$3:$E$1315, $A38)</f>
        <v>66</v>
      </c>
      <c r="EL38">
        <f>SUMIFS(DataRegularSeason20242025!$AA$3:$AA$1315,DataRegularSeason20242025!$B$3:$B$1315, "&lt;=" &amp; EL$1, DataRegularSeason20242025!$D$3:$D$1315, $A38)+SUMIFS(DataRegularSeason20242025!$AB$3:$AB$1315,DataRegularSeason20242025!$B$3:$B$1315, "&lt;=" &amp; EL$1, DataRegularSeason20242025!$E$3:$E$1315, $A38)</f>
        <v>66</v>
      </c>
      <c r="EM38">
        <f>SUMIFS(DataRegularSeason20242025!$AA$3:$AA$1315,DataRegularSeason20242025!$B$3:$B$1315, "&lt;=" &amp; EM$1, DataRegularSeason20242025!$D$3:$D$1315, $A38)+SUMIFS(DataRegularSeason20242025!$AB$3:$AB$1315,DataRegularSeason20242025!$B$3:$B$1315, "&lt;=" &amp; EM$1, DataRegularSeason20242025!$E$3:$E$1315, $A38)</f>
        <v>66</v>
      </c>
      <c r="EN38">
        <f>SUMIFS(DataRegularSeason20242025!$AA$3:$AA$1315,DataRegularSeason20242025!$B$3:$B$1315, "&lt;=" &amp; EN$1, DataRegularSeason20242025!$D$3:$D$1315, $A38)+SUMIFS(DataRegularSeason20242025!$AB$3:$AB$1315,DataRegularSeason20242025!$B$3:$B$1315, "&lt;=" &amp; EN$1, DataRegularSeason20242025!$E$3:$E$1315, $A38)</f>
        <v>66</v>
      </c>
      <c r="EO38">
        <f>SUMIFS(DataRegularSeason20242025!$AA$3:$AA$1315,DataRegularSeason20242025!$B$3:$B$1315, "&lt;=" &amp; EO$1, DataRegularSeason20242025!$D$3:$D$1315, $A38)+SUMIFS(DataRegularSeason20242025!$AB$3:$AB$1315,DataRegularSeason20242025!$B$3:$B$1315, "&lt;=" &amp; EO$1, DataRegularSeason20242025!$E$3:$E$1315, $A38)</f>
        <v>66</v>
      </c>
      <c r="EP38">
        <f>SUMIFS(DataRegularSeason20242025!$AA$3:$AA$1315,DataRegularSeason20242025!$B$3:$B$1315, "&lt;=" &amp; EP$1, DataRegularSeason20242025!$D$3:$D$1315, $A38)+SUMIFS(DataRegularSeason20242025!$AB$3:$AB$1315,DataRegularSeason20242025!$B$3:$B$1315, "&lt;=" &amp; EP$1, DataRegularSeason20242025!$E$3:$E$1315, $A38)</f>
        <v>66</v>
      </c>
      <c r="EQ38">
        <f>SUMIFS(DataRegularSeason20242025!$AA$3:$AA$1315,DataRegularSeason20242025!$B$3:$B$1315, "&lt;=" &amp; EQ$1, DataRegularSeason20242025!$D$3:$D$1315, $A38)+SUMIFS(DataRegularSeason20242025!$AB$3:$AB$1315,DataRegularSeason20242025!$B$3:$B$1315, "&lt;=" &amp; EQ$1, DataRegularSeason20242025!$E$3:$E$1315, $A38)</f>
        <v>66</v>
      </c>
      <c r="ER38">
        <f>SUMIFS(DataRegularSeason20242025!$AA$3:$AA$1315,DataRegularSeason20242025!$B$3:$B$1315, "&lt;=" &amp; ER$1, DataRegularSeason20242025!$D$3:$D$1315, $A38)+SUMIFS(DataRegularSeason20242025!$AB$3:$AB$1315,DataRegularSeason20242025!$B$3:$B$1315, "&lt;=" &amp; ER$1, DataRegularSeason20242025!$E$3:$E$1315, $A38)</f>
        <v>66</v>
      </c>
      <c r="ES38">
        <f>SUMIFS(DataRegularSeason20242025!$AA$3:$AA$1315,DataRegularSeason20242025!$B$3:$B$1315, "&lt;=" &amp; ES$1, DataRegularSeason20242025!$D$3:$D$1315, $A38)+SUMIFS(DataRegularSeason20242025!$AB$3:$AB$1315,DataRegularSeason20242025!$B$3:$B$1315, "&lt;=" &amp; ES$1, DataRegularSeason20242025!$E$3:$E$1315, $A38)</f>
        <v>66</v>
      </c>
      <c r="ET38">
        <f>SUMIFS(DataRegularSeason20242025!$AA$3:$AA$1315,DataRegularSeason20242025!$B$3:$B$1315, "&lt;=" &amp; ET$1, DataRegularSeason20242025!$D$3:$D$1315, $A38)+SUMIFS(DataRegularSeason20242025!$AB$3:$AB$1315,DataRegularSeason20242025!$B$3:$B$1315, "&lt;=" &amp; ET$1, DataRegularSeason20242025!$E$3:$E$1315, $A38)</f>
        <v>66</v>
      </c>
      <c r="EU38">
        <f>SUMIFS(DataRegularSeason20242025!$AA$3:$AA$1315,DataRegularSeason20242025!$B$3:$B$1315, "&lt;=" &amp; EU$1, DataRegularSeason20242025!$D$3:$D$1315, $A38)+SUMIFS(DataRegularSeason20242025!$AB$3:$AB$1315,DataRegularSeason20242025!$B$3:$B$1315, "&lt;=" &amp; EU$1, DataRegularSeason20242025!$E$3:$E$1315, $A38)</f>
        <v>66</v>
      </c>
      <c r="EV38">
        <f>SUMIFS(DataRegularSeason20242025!$AA$3:$AA$1315,DataRegularSeason20242025!$B$3:$B$1315, "&lt;=" &amp; EV$1, DataRegularSeason20242025!$D$3:$D$1315, $A38)+SUMIFS(DataRegularSeason20242025!$AB$3:$AB$1315,DataRegularSeason20242025!$B$3:$B$1315, "&lt;=" &amp; EV$1, DataRegularSeason20242025!$E$3:$E$1315, $A38)</f>
        <v>66</v>
      </c>
      <c r="EW38">
        <f>SUMIFS(DataRegularSeason20242025!$AA$3:$AA$1315,DataRegularSeason20242025!$B$3:$B$1315, "&lt;=" &amp; EW$1, DataRegularSeason20242025!$D$3:$D$1315, $A38)+SUMIFS(DataRegularSeason20242025!$AB$3:$AB$1315,DataRegularSeason20242025!$B$3:$B$1315, "&lt;=" &amp; EW$1, DataRegularSeason20242025!$E$3:$E$1315, $A38)</f>
        <v>66</v>
      </c>
      <c r="EX38">
        <f>SUMIFS(DataRegularSeason20242025!$AA$3:$AA$1315,DataRegularSeason20242025!$B$3:$B$1315, "&lt;=" &amp; EX$1, DataRegularSeason20242025!$D$3:$D$1315, $A38)+SUMIFS(DataRegularSeason20242025!$AB$3:$AB$1315,DataRegularSeason20242025!$B$3:$B$1315, "&lt;=" &amp; EX$1, DataRegularSeason20242025!$E$3:$E$1315, $A38)</f>
        <v>66</v>
      </c>
      <c r="EY38">
        <f>SUMIFS(DataRegularSeason20242025!$AA$3:$AA$1315,DataRegularSeason20242025!$B$3:$B$1315, "&lt;=" &amp; EY$1, DataRegularSeason20242025!$D$3:$D$1315, $A38)+SUMIFS(DataRegularSeason20242025!$AB$3:$AB$1315,DataRegularSeason20242025!$B$3:$B$1315, "&lt;=" &amp; EY$1, DataRegularSeason20242025!$E$3:$E$1315, $A38)</f>
        <v>66</v>
      </c>
      <c r="EZ38">
        <f>SUMIFS(DataRegularSeason20242025!$AA$3:$AA$1315,DataRegularSeason20242025!$B$3:$B$1315, "&lt;=" &amp; EZ$1, DataRegularSeason20242025!$D$3:$D$1315, $A38)+SUMIFS(DataRegularSeason20242025!$AB$3:$AB$1315,DataRegularSeason20242025!$B$3:$B$1315, "&lt;=" &amp; EZ$1, DataRegularSeason20242025!$E$3:$E$1315, $A38)</f>
        <v>66</v>
      </c>
      <c r="FA38">
        <f>SUMIFS(DataRegularSeason20242025!$AA$3:$AA$1315,DataRegularSeason20242025!$B$3:$B$1315, "&lt;=" &amp; FA$1, DataRegularSeason20242025!$D$3:$D$1315, $A38)+SUMIFS(DataRegularSeason20242025!$AB$3:$AB$1315,DataRegularSeason20242025!$B$3:$B$1315, "&lt;=" &amp; FA$1, DataRegularSeason20242025!$E$3:$E$1315, $A38)</f>
        <v>66</v>
      </c>
      <c r="FB38">
        <f>SUMIFS(DataRegularSeason20242025!$AA$3:$AA$1315,DataRegularSeason20242025!$B$3:$B$1315, "&lt;=" &amp; FB$1, DataRegularSeason20242025!$D$3:$D$1315, $A38)+SUMIFS(DataRegularSeason20242025!$AB$3:$AB$1315,DataRegularSeason20242025!$B$3:$B$1315, "&lt;=" &amp; FB$1, DataRegularSeason20242025!$E$3:$E$1315, $A38)</f>
        <v>66</v>
      </c>
      <c r="FC38">
        <f>SUMIFS(DataRegularSeason20242025!$AA$3:$AA$1315,DataRegularSeason20242025!$B$3:$B$1315, "&lt;=" &amp; FC$1, DataRegularSeason20242025!$D$3:$D$1315, $A38)+SUMIFS(DataRegularSeason20242025!$AB$3:$AB$1315,DataRegularSeason20242025!$B$3:$B$1315, "&lt;=" &amp; FC$1, DataRegularSeason20242025!$E$3:$E$1315, $A38)</f>
        <v>66</v>
      </c>
      <c r="FD38">
        <f>SUMIFS(DataRegularSeason20242025!$AA$3:$AA$1315,DataRegularSeason20242025!$B$3:$B$1315, "&lt;=" &amp; FD$1, DataRegularSeason20242025!$D$3:$D$1315, $A38)+SUMIFS(DataRegularSeason20242025!$AB$3:$AB$1315,DataRegularSeason20242025!$B$3:$B$1315, "&lt;=" &amp; FD$1, DataRegularSeason20242025!$E$3:$E$1315, $A38)</f>
        <v>66</v>
      </c>
      <c r="FE38">
        <f>SUMIFS(DataRegularSeason20242025!$AA$3:$AA$1315,DataRegularSeason20242025!$B$3:$B$1315, "&lt;=" &amp; FE$1, DataRegularSeason20242025!$D$3:$D$1315, $A38)+SUMIFS(DataRegularSeason20242025!$AB$3:$AB$1315,DataRegularSeason20242025!$B$3:$B$1315, "&lt;=" &amp; FE$1, DataRegularSeason20242025!$E$3:$E$1315, $A38)</f>
        <v>66</v>
      </c>
      <c r="FF38">
        <f>SUMIFS(DataRegularSeason20242025!$AA$3:$AA$1315,DataRegularSeason20242025!$B$3:$B$1315, "&lt;=" &amp; FF$1, DataRegularSeason20242025!$D$3:$D$1315, $A38)+SUMIFS(DataRegularSeason20242025!$AB$3:$AB$1315,DataRegularSeason20242025!$B$3:$B$1315, "&lt;=" &amp; FF$1, DataRegularSeason20242025!$E$3:$E$1315, $A38)</f>
        <v>66</v>
      </c>
      <c r="FG38">
        <f>SUMIFS(DataRegularSeason20242025!$AA$3:$AA$1315,DataRegularSeason20242025!$B$3:$B$1315, "&lt;=" &amp; FG$1, DataRegularSeason20242025!$D$3:$D$1315, $A38)+SUMIFS(DataRegularSeason20242025!$AB$3:$AB$1315,DataRegularSeason20242025!$B$3:$B$1315, "&lt;=" &amp; FG$1, DataRegularSeason20242025!$E$3:$E$1315, $A38)</f>
        <v>66</v>
      </c>
      <c r="FH38">
        <f>SUMIFS(DataRegularSeason20242025!$AA$3:$AA$1315,DataRegularSeason20242025!$B$3:$B$1315, "&lt;=" &amp; FH$1, DataRegularSeason20242025!$D$3:$D$1315, $A38)+SUMIFS(DataRegularSeason20242025!$AB$3:$AB$1315,DataRegularSeason20242025!$B$3:$B$1315, "&lt;=" &amp; FH$1, DataRegularSeason20242025!$E$3:$E$1315, $A38)</f>
        <v>66</v>
      </c>
      <c r="FI38">
        <f>SUMIFS(DataRegularSeason20242025!$AA$3:$AA$1315,DataRegularSeason20242025!$B$3:$B$1315, "&lt;=" &amp; FI$1, DataRegularSeason20242025!$D$3:$D$1315, $A38)+SUMIFS(DataRegularSeason20242025!$AB$3:$AB$1315,DataRegularSeason20242025!$B$3:$B$1315, "&lt;=" &amp; FI$1, DataRegularSeason20242025!$E$3:$E$1315, $A38)</f>
        <v>66</v>
      </c>
      <c r="FJ38">
        <f>SUMIFS(DataRegularSeason20242025!$AA$3:$AA$1315,DataRegularSeason20242025!$B$3:$B$1315, "&lt;=" &amp; FJ$1, DataRegularSeason20242025!$D$3:$D$1315, $A38)+SUMIFS(DataRegularSeason20242025!$AB$3:$AB$1315,DataRegularSeason20242025!$B$3:$B$1315, "&lt;=" &amp; FJ$1, DataRegularSeason20242025!$E$3:$E$1315, $A38)</f>
        <v>66</v>
      </c>
      <c r="FK38">
        <f>SUMIFS(DataRegularSeason20242025!$AA$3:$AA$1315,DataRegularSeason20242025!$B$3:$B$1315, "&lt;=" &amp; FK$1, DataRegularSeason20242025!$D$3:$D$1315, $A38)+SUMIFS(DataRegularSeason20242025!$AB$3:$AB$1315,DataRegularSeason20242025!$B$3:$B$1315, "&lt;=" &amp; FK$1, DataRegularSeason20242025!$E$3:$E$1315, $A38)</f>
        <v>66</v>
      </c>
      <c r="FL38">
        <f>SUMIFS(DataRegularSeason20242025!$AA$3:$AA$1315,DataRegularSeason20242025!$B$3:$B$1315, "&lt;=" &amp; FL$1, DataRegularSeason20242025!$D$3:$D$1315, $A38)+SUMIFS(DataRegularSeason20242025!$AB$3:$AB$1315,DataRegularSeason20242025!$B$3:$B$1315, "&lt;=" &amp; FL$1, DataRegularSeason20242025!$E$3:$E$1315, $A38)</f>
        <v>66</v>
      </c>
      <c r="FM38">
        <f>SUMIFS(DataRegularSeason20242025!$AA$3:$AA$1315,DataRegularSeason20242025!$B$3:$B$1315, "&lt;=" &amp; FM$1, DataRegularSeason20242025!$D$3:$D$1315, $A38)+SUMIFS(DataRegularSeason20242025!$AB$3:$AB$1315,DataRegularSeason20242025!$B$3:$B$1315, "&lt;=" &amp; FM$1, DataRegularSeason20242025!$E$3:$E$1315, $A38)</f>
        <v>66</v>
      </c>
      <c r="FN38">
        <f>SUMIFS(DataRegularSeason20242025!$AA$3:$AA$1315,DataRegularSeason20242025!$B$3:$B$1315, "&lt;=" &amp; FN$1, DataRegularSeason20242025!$D$3:$D$1315, $A38)+SUMIFS(DataRegularSeason20242025!$AB$3:$AB$1315,DataRegularSeason20242025!$B$3:$B$1315, "&lt;=" &amp; FN$1, DataRegularSeason20242025!$E$3:$E$1315, $A38)</f>
        <v>66</v>
      </c>
      <c r="FO38">
        <f>SUMIFS(DataRegularSeason20242025!$AA$3:$AA$1315,DataRegularSeason20242025!$B$3:$B$1315, "&lt;=" &amp; FO$1, DataRegularSeason20242025!$D$3:$D$1315, $A38)+SUMIFS(DataRegularSeason20242025!$AB$3:$AB$1315,DataRegularSeason20242025!$B$3:$B$1315, "&lt;=" &amp; FO$1, DataRegularSeason20242025!$E$3:$E$1315, $A38)</f>
        <v>66</v>
      </c>
      <c r="FP38">
        <f>SUMIFS(DataRegularSeason20242025!$AA$3:$AA$1315,DataRegularSeason20242025!$B$3:$B$1315, "&lt;=" &amp; FP$1, DataRegularSeason20242025!$D$3:$D$1315, $A38)+SUMIFS(DataRegularSeason20242025!$AB$3:$AB$1315,DataRegularSeason20242025!$B$3:$B$1315, "&lt;=" &amp; FP$1, DataRegularSeason20242025!$E$3:$E$1315, $A38)</f>
        <v>66</v>
      </c>
      <c r="FQ38">
        <f>SUMIFS(DataRegularSeason20242025!$AA$3:$AA$1315,DataRegularSeason20242025!$B$3:$B$1315, "&lt;=" &amp; FQ$1, DataRegularSeason20242025!$D$3:$D$1315, $A38)+SUMIFS(DataRegularSeason20242025!$AB$3:$AB$1315,DataRegularSeason20242025!$B$3:$B$1315, "&lt;=" &amp; FQ$1, DataRegularSeason20242025!$E$3:$E$1315, $A38)</f>
        <v>66</v>
      </c>
      <c r="FR38">
        <f>SUMIFS(DataRegularSeason20242025!$AA$3:$AA$1315,DataRegularSeason20242025!$B$3:$B$1315, "&lt;=" &amp; FR$1, DataRegularSeason20242025!$D$3:$D$1315, $A38)+SUMIFS(DataRegularSeason20242025!$AB$3:$AB$1315,DataRegularSeason20242025!$B$3:$B$1315, "&lt;=" &amp; FR$1, DataRegularSeason20242025!$E$3:$E$1315, $A38)</f>
        <v>66</v>
      </c>
      <c r="FS38">
        <f>SUMIFS(DataRegularSeason20242025!$AA$3:$AA$1315,DataRegularSeason20242025!$B$3:$B$1315, "&lt;=" &amp; FS$1, DataRegularSeason20242025!$D$3:$D$1315, $A38)+SUMIFS(DataRegularSeason20242025!$AB$3:$AB$1315,DataRegularSeason20242025!$B$3:$B$1315, "&lt;=" &amp; FS$1, DataRegularSeason20242025!$E$3:$E$1315, $A38)</f>
        <v>66</v>
      </c>
      <c r="FT38">
        <f>SUMIFS(DataRegularSeason20242025!$AA$3:$AA$1315,DataRegularSeason20242025!$B$3:$B$1315, "&lt;=" &amp; FT$1, DataRegularSeason20242025!$D$3:$D$1315, $A38)+SUMIFS(DataRegularSeason20242025!$AB$3:$AB$1315,DataRegularSeason20242025!$B$3:$B$1315, "&lt;=" &amp; FT$1, DataRegularSeason20242025!$E$3:$E$1315, $A38)</f>
        <v>66</v>
      </c>
      <c r="FU38">
        <f>SUMIFS(DataRegularSeason20242025!$AA$3:$AA$1315,DataRegularSeason20242025!$B$3:$B$1315, "&lt;=" &amp; FU$1, DataRegularSeason20242025!$D$3:$D$1315, $A38)+SUMIFS(DataRegularSeason20242025!$AB$3:$AB$1315,DataRegularSeason20242025!$B$3:$B$1315, "&lt;=" &amp; FU$1, DataRegularSeason20242025!$E$3:$E$1315, $A38)</f>
        <v>66</v>
      </c>
      <c r="FV38">
        <f>SUMIFS(DataRegularSeason20242025!$AA$3:$AA$1315,DataRegularSeason20242025!$B$3:$B$1315, "&lt;=" &amp; FV$1, DataRegularSeason20242025!$D$3:$D$1315, $A38)+SUMIFS(DataRegularSeason20242025!$AB$3:$AB$1315,DataRegularSeason20242025!$B$3:$B$1315, "&lt;=" &amp; FV$1, DataRegularSeason20242025!$E$3:$E$1315, $A38)</f>
        <v>66</v>
      </c>
      <c r="FW38">
        <f>SUMIFS(DataRegularSeason20242025!$AA$3:$AA$1315,DataRegularSeason20242025!$B$3:$B$1315, "&lt;=" &amp; FW$1, DataRegularSeason20242025!$D$3:$D$1315, $A38)+SUMIFS(DataRegularSeason20242025!$AB$3:$AB$1315,DataRegularSeason20242025!$B$3:$B$1315, "&lt;=" &amp; FW$1, DataRegularSeason20242025!$E$3:$E$1315, $A38)</f>
        <v>66</v>
      </c>
      <c r="FX38">
        <f>SUMIFS(DataRegularSeason20242025!$AA$3:$AA$1315,DataRegularSeason20242025!$B$3:$B$1315, "&lt;=" &amp; FX$1, DataRegularSeason20242025!$D$3:$D$1315, $A38)+SUMIFS(DataRegularSeason20242025!$AB$3:$AB$1315,DataRegularSeason20242025!$B$3:$B$1315, "&lt;=" &amp; FX$1, DataRegularSeason20242025!$E$3:$E$1315, $A38)</f>
        <v>66</v>
      </c>
      <c r="FY38">
        <f>SUMIFS(DataRegularSeason20242025!$AA$3:$AA$1315,DataRegularSeason20242025!$B$3:$B$1315, "&lt;=" &amp; FY$1, DataRegularSeason20242025!$D$3:$D$1315, $A38)+SUMIFS(DataRegularSeason20242025!$AB$3:$AB$1315,DataRegularSeason20242025!$B$3:$B$1315, "&lt;=" &amp; FY$1, DataRegularSeason20242025!$E$3:$E$1315, $A38)</f>
        <v>66</v>
      </c>
      <c r="FZ38">
        <f>SUMIFS(DataRegularSeason20242025!$AA$3:$AA$1315,DataRegularSeason20242025!$B$3:$B$1315, "&lt;=" &amp; FZ$1, DataRegularSeason20242025!$D$3:$D$1315, $A38)+SUMIFS(DataRegularSeason20242025!$AB$3:$AB$1315,DataRegularSeason20242025!$B$3:$B$1315, "&lt;=" &amp; FZ$1, DataRegularSeason20242025!$E$3:$E$1315, $A38)</f>
        <v>66</v>
      </c>
      <c r="GA38">
        <f>SUMIFS(DataRegularSeason20242025!$AA$3:$AA$1315,DataRegularSeason20242025!$B$3:$B$1315, "&lt;=" &amp; GA$1, DataRegularSeason20242025!$D$3:$D$1315, $A38)+SUMIFS(DataRegularSeason20242025!$AB$3:$AB$1315,DataRegularSeason20242025!$B$3:$B$1315, "&lt;=" &amp; GA$1, DataRegularSeason20242025!$E$3:$E$1315, $A38)</f>
        <v>66</v>
      </c>
      <c r="GB38">
        <f>SUMIFS(DataRegularSeason20242025!$AA$3:$AA$1315,DataRegularSeason20242025!$B$3:$B$1315, "&lt;=" &amp; GB$1, DataRegularSeason20242025!$D$3:$D$1315, $A38)+SUMIFS(DataRegularSeason20242025!$AB$3:$AB$1315,DataRegularSeason20242025!$B$3:$B$1315, "&lt;=" &amp; GB$1, DataRegularSeason20242025!$E$3:$E$1315, $A38)</f>
        <v>66</v>
      </c>
      <c r="GC38">
        <f>SUMIFS(DataRegularSeason20242025!$AA$3:$AA$1315,DataRegularSeason20242025!$B$3:$B$1315, "&lt;=" &amp; GC$1, DataRegularSeason20242025!$D$3:$D$1315, $A38)+SUMIFS(DataRegularSeason20242025!$AB$3:$AB$1315,DataRegularSeason20242025!$B$3:$B$1315, "&lt;=" &amp; GC$1, DataRegularSeason20242025!$E$3:$E$1315, $A38)</f>
        <v>66</v>
      </c>
      <c r="GD38">
        <f>SUMIFS(DataRegularSeason20242025!$AA$3:$AA$1315,DataRegularSeason20242025!$B$3:$B$1315, "&lt;=" &amp; GD$1, DataRegularSeason20242025!$D$3:$D$1315, $A38)+SUMIFS(DataRegularSeason20242025!$AB$3:$AB$1315,DataRegularSeason20242025!$B$3:$B$1315, "&lt;=" &amp; GD$1, DataRegularSeason20242025!$E$3:$E$1315, $A38)</f>
        <v>66</v>
      </c>
      <c r="GE38">
        <f>SUMIFS(DataRegularSeason20242025!$AA$3:$AA$1315,DataRegularSeason20242025!$B$3:$B$1315, "&lt;=" &amp; GE$1, DataRegularSeason20242025!$D$3:$D$1315, $A38)+SUMIFS(DataRegularSeason20242025!$AB$3:$AB$1315,DataRegularSeason20242025!$B$3:$B$1315, "&lt;=" &amp; GE$1, DataRegularSeason20242025!$E$3:$E$1315, $A38)</f>
        <v>66</v>
      </c>
      <c r="GF38">
        <f>SUMIFS(DataRegularSeason20242025!$AA$3:$AA$1315,DataRegularSeason20242025!$B$3:$B$1315, "&lt;=" &amp; GF$1, DataRegularSeason20242025!$D$3:$D$1315, $A38)+SUMIFS(DataRegularSeason20242025!$AB$3:$AB$1315,DataRegularSeason20242025!$B$3:$B$1315, "&lt;=" &amp; GF$1, DataRegularSeason20242025!$E$3:$E$1315, $A38)</f>
        <v>66</v>
      </c>
      <c r="GG38">
        <f>SUMIFS(DataRegularSeason20242025!$AA$3:$AA$1315,DataRegularSeason20242025!$B$3:$B$1315, "&lt;=" &amp; GG$1, DataRegularSeason20242025!$D$3:$D$1315, $A38)+SUMIFS(DataRegularSeason20242025!$AB$3:$AB$1315,DataRegularSeason20242025!$B$3:$B$1315, "&lt;=" &amp; GG$1, DataRegularSeason20242025!$E$3:$E$1315, $A38)</f>
        <v>66</v>
      </c>
      <c r="GH38">
        <f>SUMIFS(DataRegularSeason20242025!$AA$3:$AA$1315,DataRegularSeason20242025!$B$3:$B$1315, "&lt;=" &amp; GH$1, DataRegularSeason20242025!$D$3:$D$1315, $A38)+SUMIFS(DataRegularSeason20242025!$AB$3:$AB$1315,DataRegularSeason20242025!$B$3:$B$1315, "&lt;=" &amp; GH$1, DataRegularSeason20242025!$E$3:$E$1315, $A38)</f>
        <v>66</v>
      </c>
      <c r="GI38">
        <f>SUMIFS(DataRegularSeason20242025!$AA$3:$AA$1315,DataRegularSeason20242025!$B$3:$B$1315, "&lt;=" &amp; GI$1, DataRegularSeason20242025!$D$3:$D$1315, $A38)+SUMIFS(DataRegularSeason20242025!$AB$3:$AB$1315,DataRegularSeason20242025!$B$3:$B$1315, "&lt;=" &amp; GI$1, DataRegularSeason20242025!$E$3:$E$1315, $A38)</f>
        <v>66</v>
      </c>
      <c r="GJ38">
        <f>SUMIFS(DataRegularSeason20242025!$AA$3:$AA$1315,DataRegularSeason20242025!$B$3:$B$1315, "&lt;=" &amp; GJ$1, DataRegularSeason20242025!$D$3:$D$1315, $A38)+SUMIFS(DataRegularSeason20242025!$AB$3:$AB$1315,DataRegularSeason20242025!$B$3:$B$1315, "&lt;=" &amp; GJ$1, DataRegularSeason20242025!$E$3:$E$1315, $A38)</f>
        <v>66</v>
      </c>
      <c r="GK38">
        <f>SUMIFS(DataRegularSeason20242025!$AA$3:$AA$1315,DataRegularSeason20242025!$B$3:$B$1315, "&lt;=" &amp; GK$1, DataRegularSeason20242025!$D$3:$D$1315, $A38)+SUMIFS(DataRegularSeason20242025!$AB$3:$AB$1315,DataRegularSeason20242025!$B$3:$B$1315, "&lt;=" &amp; GK$1, DataRegularSeason20242025!$E$3:$E$1315, $A38)</f>
        <v>66</v>
      </c>
      <c r="GL38">
        <f>SUMIFS(DataRegularSeason20242025!$AA$3:$AA$1315,DataRegularSeason20242025!$B$3:$B$1315, "&lt;=" &amp; GL$1, DataRegularSeason20242025!$D$3:$D$1315, $A38)+SUMIFS(DataRegularSeason20242025!$AB$3:$AB$1315,DataRegularSeason20242025!$B$3:$B$1315, "&lt;=" &amp; GL$1, DataRegularSeason20242025!$E$3:$E$1315, $A38)</f>
        <v>66</v>
      </c>
      <c r="GM38">
        <f>SUMIFS(DataRegularSeason20242025!$AA$3:$AA$1315,DataRegularSeason20242025!$B$3:$B$1315, "&lt;=" &amp; GM$1, DataRegularSeason20242025!$D$3:$D$1315, $A38)+SUMIFS(DataRegularSeason20242025!$AB$3:$AB$1315,DataRegularSeason20242025!$B$3:$B$1315, "&lt;=" &amp; GM$1, DataRegularSeason20242025!$E$3:$E$1315, $A38)</f>
        <v>66</v>
      </c>
      <c r="GN38">
        <f>SUMIFS(DataRegularSeason20242025!$AA$3:$AA$1315,DataRegularSeason20242025!$B$3:$B$1315, "&lt;=" &amp; GN$1, DataRegularSeason20242025!$D$3:$D$1315, $A38)+SUMIFS(DataRegularSeason20242025!$AB$3:$AB$1315,DataRegularSeason20242025!$B$3:$B$1315, "&lt;=" &amp; GN$1, DataRegularSeason20242025!$E$3:$E$1315, $A38)</f>
        <v>66</v>
      </c>
      <c r="GO38">
        <f>SUMIFS(DataRegularSeason20242025!$AA$3:$AA$1315,DataRegularSeason20242025!$B$3:$B$1315, "&lt;=" &amp; GO$1, DataRegularSeason20242025!$D$3:$D$1315, $A38)+SUMIFS(DataRegularSeason20242025!$AB$3:$AB$1315,DataRegularSeason20242025!$B$3:$B$1315, "&lt;=" &amp; GO$1, DataRegularSeason20242025!$E$3:$E$1315, $A38)</f>
        <v>66</v>
      </c>
      <c r="GP38">
        <f>SUMIFS(DataRegularSeason20242025!$AA$3:$AA$1315,DataRegularSeason20242025!$B$3:$B$1315, "&lt;=" &amp; GP$1, DataRegularSeason20242025!$D$3:$D$1315, $A38)+SUMIFS(DataRegularSeason20242025!$AB$3:$AB$1315,DataRegularSeason20242025!$B$3:$B$1315, "&lt;=" &amp; GP$1, DataRegularSeason20242025!$E$3:$E$1315, $A38)</f>
        <v>66</v>
      </c>
      <c r="GQ38">
        <f>SUMIFS(DataRegularSeason20242025!$AA$3:$AA$1315,DataRegularSeason20242025!$B$3:$B$1315, "&lt;=" &amp; GQ$1, DataRegularSeason20242025!$D$3:$D$1315, $A38)+SUMIFS(DataRegularSeason20242025!$AB$3:$AB$1315,DataRegularSeason20242025!$B$3:$B$1315, "&lt;=" &amp; GQ$1, DataRegularSeason20242025!$E$3:$E$1315, $A38)</f>
        <v>66</v>
      </c>
      <c r="GR38">
        <f>SUMIFS(DataRegularSeason20242025!$AA$3:$AA$1315,DataRegularSeason20242025!$B$3:$B$1315, "&lt;=" &amp; GR$1, DataRegularSeason20242025!$D$3:$D$1315, $A38)+SUMIFS(DataRegularSeason20242025!$AB$3:$AB$1315,DataRegularSeason20242025!$B$3:$B$1315, "&lt;=" &amp; GR$1, DataRegularSeason20242025!$E$3:$E$1315, $A38)</f>
        <v>66</v>
      </c>
      <c r="GS38">
        <f>SUMIFS(DataRegularSeason20242025!$AA$3:$AA$1315,DataRegularSeason20242025!$B$3:$B$1315, "&lt;=" &amp; GS$1, DataRegularSeason20242025!$D$3:$D$1315, $A38)+SUMIFS(DataRegularSeason20242025!$AB$3:$AB$1315,DataRegularSeason20242025!$B$3:$B$1315, "&lt;=" &amp; GS$1, DataRegularSeason20242025!$E$3:$E$1315, $A38)</f>
        <v>66</v>
      </c>
      <c r="GT38">
        <f>SUMIFS(DataRegularSeason20242025!$AA$3:$AA$1315,DataRegularSeason20242025!$B$3:$B$1315, "&lt;=" &amp; GT$1, DataRegularSeason20242025!$D$3:$D$1315, $A38)+SUMIFS(DataRegularSeason20242025!$AB$3:$AB$1315,DataRegularSeason20242025!$B$3:$B$1315, "&lt;=" &amp; GT$1, DataRegularSeason20242025!$E$3:$E$1315, $A38)</f>
        <v>66</v>
      </c>
      <c r="GU38">
        <f>SUMIFS(DataRegularSeason20242025!$AA$3:$AA$1315,DataRegularSeason20242025!$B$3:$B$1315, "&lt;=" &amp; GU$1, DataRegularSeason20242025!$D$3:$D$1315, $A38)+SUMIFS(DataRegularSeason20242025!$AB$3:$AB$1315,DataRegularSeason20242025!$B$3:$B$1315, "&lt;=" &amp; GU$1, DataRegularSeason20242025!$E$3:$E$1315, $A38)</f>
        <v>66</v>
      </c>
    </row>
    <row r="39" spans="1:275" x14ac:dyDescent="0.25">
      <c r="A39" t="s">
        <v>14</v>
      </c>
      <c r="B39" t="s">
        <v>98</v>
      </c>
      <c r="C39" t="s">
        <v>81</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67</v>
      </c>
      <c r="EA39">
        <f>SUMIFS(DataRegularSeason20242025!$AA$3:$AA$1315,DataRegularSeason20242025!$B$3:$B$1315, "&lt;=" &amp; EA$1, DataRegularSeason20242025!$D$3:$D$1315, $A39)+SUMIFS(DataRegularSeason20242025!$AB$3:$AB$1315,DataRegularSeason20242025!$B$3:$B$1315, "&lt;=" &amp; EA$1, DataRegularSeason20242025!$E$3:$E$1315, $A39)</f>
        <v>67</v>
      </c>
      <c r="EB39">
        <f>SUMIFS(DataRegularSeason20242025!$AA$3:$AA$1315,DataRegularSeason20242025!$B$3:$B$1315, "&lt;=" &amp; EB$1, DataRegularSeason20242025!$D$3:$D$1315, $A39)+SUMIFS(DataRegularSeason20242025!$AB$3:$AB$1315,DataRegularSeason20242025!$B$3:$B$1315, "&lt;=" &amp; EB$1, DataRegularSeason20242025!$E$3:$E$1315, $A39)</f>
        <v>67</v>
      </c>
      <c r="EC39">
        <f>SUMIFS(DataRegularSeason20242025!$AA$3:$AA$1315,DataRegularSeason20242025!$B$3:$B$1315, "&lt;=" &amp; EC$1, DataRegularSeason20242025!$D$3:$D$1315, $A39)+SUMIFS(DataRegularSeason20242025!$AB$3:$AB$1315,DataRegularSeason20242025!$B$3:$B$1315, "&lt;=" &amp; EC$1, DataRegularSeason20242025!$E$3:$E$1315, $A39)</f>
        <v>67</v>
      </c>
      <c r="ED39">
        <f>SUMIFS(DataRegularSeason20242025!$AA$3:$AA$1315,DataRegularSeason20242025!$B$3:$B$1315, "&lt;=" &amp; ED$1, DataRegularSeason20242025!$D$3:$D$1315, $A39)+SUMIFS(DataRegularSeason20242025!$AB$3:$AB$1315,DataRegularSeason20242025!$B$3:$B$1315, "&lt;=" &amp; ED$1, DataRegularSeason20242025!$E$3:$E$1315, $A39)</f>
        <v>67</v>
      </c>
      <c r="EE39">
        <f>SUMIFS(DataRegularSeason20242025!$AA$3:$AA$1315,DataRegularSeason20242025!$B$3:$B$1315, "&lt;=" &amp; EE$1, DataRegularSeason20242025!$D$3:$D$1315, $A39)+SUMIFS(DataRegularSeason20242025!$AB$3:$AB$1315,DataRegularSeason20242025!$B$3:$B$1315, "&lt;=" &amp; EE$1, DataRegularSeason20242025!$E$3:$E$1315, $A39)</f>
        <v>67</v>
      </c>
      <c r="EF39">
        <f>SUMIFS(DataRegularSeason20242025!$AA$3:$AA$1315,DataRegularSeason20242025!$B$3:$B$1315, "&lt;=" &amp; EF$1, DataRegularSeason20242025!$D$3:$D$1315, $A39)+SUMIFS(DataRegularSeason20242025!$AB$3:$AB$1315,DataRegularSeason20242025!$B$3:$B$1315, "&lt;=" &amp; EF$1, DataRegularSeason20242025!$E$3:$E$1315, $A39)</f>
        <v>67</v>
      </c>
      <c r="EG39">
        <f>SUMIFS(DataRegularSeason20242025!$AA$3:$AA$1315,DataRegularSeason20242025!$B$3:$B$1315, "&lt;=" &amp; EG$1, DataRegularSeason20242025!$D$3:$D$1315, $A39)+SUMIFS(DataRegularSeason20242025!$AB$3:$AB$1315,DataRegularSeason20242025!$B$3:$B$1315, "&lt;=" &amp; EG$1, DataRegularSeason20242025!$E$3:$E$1315, $A39)</f>
        <v>67</v>
      </c>
      <c r="EH39">
        <f>SUMIFS(DataRegularSeason20242025!$AA$3:$AA$1315,DataRegularSeason20242025!$B$3:$B$1315, "&lt;=" &amp; EH$1, DataRegularSeason20242025!$D$3:$D$1315, $A39)+SUMIFS(DataRegularSeason20242025!$AB$3:$AB$1315,DataRegularSeason20242025!$B$3:$B$1315, "&lt;=" &amp; EH$1, DataRegularSeason20242025!$E$3:$E$1315, $A39)</f>
        <v>67</v>
      </c>
      <c r="EI39">
        <f>SUMIFS(DataRegularSeason20242025!$AA$3:$AA$1315,DataRegularSeason20242025!$B$3:$B$1315, "&lt;=" &amp; EI$1, DataRegularSeason20242025!$D$3:$D$1315, $A39)+SUMIFS(DataRegularSeason20242025!$AB$3:$AB$1315,DataRegularSeason20242025!$B$3:$B$1315, "&lt;=" &amp; EI$1, DataRegularSeason20242025!$E$3:$E$1315, $A39)</f>
        <v>67</v>
      </c>
      <c r="EJ39">
        <f>SUMIFS(DataRegularSeason20242025!$AA$3:$AA$1315,DataRegularSeason20242025!$B$3:$B$1315, "&lt;=" &amp; EJ$1, DataRegularSeason20242025!$D$3:$D$1315, $A39)+SUMIFS(DataRegularSeason20242025!$AB$3:$AB$1315,DataRegularSeason20242025!$B$3:$B$1315, "&lt;=" &amp; EJ$1, DataRegularSeason20242025!$E$3:$E$1315, $A39)</f>
        <v>67</v>
      </c>
      <c r="EK39">
        <f>SUMIFS(DataRegularSeason20242025!$AA$3:$AA$1315,DataRegularSeason20242025!$B$3:$B$1315, "&lt;=" &amp; EK$1, DataRegularSeason20242025!$D$3:$D$1315, $A39)+SUMIFS(DataRegularSeason20242025!$AB$3:$AB$1315,DataRegularSeason20242025!$B$3:$B$1315, "&lt;=" &amp; EK$1, DataRegularSeason20242025!$E$3:$E$1315, $A39)</f>
        <v>67</v>
      </c>
      <c r="EL39">
        <f>SUMIFS(DataRegularSeason20242025!$AA$3:$AA$1315,DataRegularSeason20242025!$B$3:$B$1315, "&lt;=" &amp; EL$1, DataRegularSeason20242025!$D$3:$D$1315, $A39)+SUMIFS(DataRegularSeason20242025!$AB$3:$AB$1315,DataRegularSeason20242025!$B$3:$B$1315, "&lt;=" &amp; EL$1, DataRegularSeason20242025!$E$3:$E$1315, $A39)</f>
        <v>67</v>
      </c>
      <c r="EM39">
        <f>SUMIFS(DataRegularSeason20242025!$AA$3:$AA$1315,DataRegularSeason20242025!$B$3:$B$1315, "&lt;=" &amp; EM$1, DataRegularSeason20242025!$D$3:$D$1315, $A39)+SUMIFS(DataRegularSeason20242025!$AB$3:$AB$1315,DataRegularSeason20242025!$B$3:$B$1315, "&lt;=" &amp; EM$1, DataRegularSeason20242025!$E$3:$E$1315, $A39)</f>
        <v>67</v>
      </c>
      <c r="EN39">
        <f>SUMIFS(DataRegularSeason20242025!$AA$3:$AA$1315,DataRegularSeason20242025!$B$3:$B$1315, "&lt;=" &amp; EN$1, DataRegularSeason20242025!$D$3:$D$1315, $A39)+SUMIFS(DataRegularSeason20242025!$AB$3:$AB$1315,DataRegularSeason20242025!$B$3:$B$1315, "&lt;=" &amp; EN$1, DataRegularSeason20242025!$E$3:$E$1315, $A39)</f>
        <v>67</v>
      </c>
      <c r="EO39">
        <f>SUMIFS(DataRegularSeason20242025!$AA$3:$AA$1315,DataRegularSeason20242025!$B$3:$B$1315, "&lt;=" &amp; EO$1, DataRegularSeason20242025!$D$3:$D$1315, $A39)+SUMIFS(DataRegularSeason20242025!$AB$3:$AB$1315,DataRegularSeason20242025!$B$3:$B$1315, "&lt;=" &amp; EO$1, DataRegularSeason20242025!$E$3:$E$1315, $A39)</f>
        <v>67</v>
      </c>
      <c r="EP39">
        <f>SUMIFS(DataRegularSeason20242025!$AA$3:$AA$1315,DataRegularSeason20242025!$B$3:$B$1315, "&lt;=" &amp; EP$1, DataRegularSeason20242025!$D$3:$D$1315, $A39)+SUMIFS(DataRegularSeason20242025!$AB$3:$AB$1315,DataRegularSeason20242025!$B$3:$B$1315, "&lt;=" &amp; EP$1, DataRegularSeason20242025!$E$3:$E$1315, $A39)</f>
        <v>67</v>
      </c>
      <c r="EQ39">
        <f>SUMIFS(DataRegularSeason20242025!$AA$3:$AA$1315,DataRegularSeason20242025!$B$3:$B$1315, "&lt;=" &amp; EQ$1, DataRegularSeason20242025!$D$3:$D$1315, $A39)+SUMIFS(DataRegularSeason20242025!$AB$3:$AB$1315,DataRegularSeason20242025!$B$3:$B$1315, "&lt;=" &amp; EQ$1, DataRegularSeason20242025!$E$3:$E$1315, $A39)</f>
        <v>67</v>
      </c>
      <c r="ER39">
        <f>SUMIFS(DataRegularSeason20242025!$AA$3:$AA$1315,DataRegularSeason20242025!$B$3:$B$1315, "&lt;=" &amp; ER$1, DataRegularSeason20242025!$D$3:$D$1315, $A39)+SUMIFS(DataRegularSeason20242025!$AB$3:$AB$1315,DataRegularSeason20242025!$B$3:$B$1315, "&lt;=" &amp; ER$1, DataRegularSeason20242025!$E$3:$E$1315, $A39)</f>
        <v>67</v>
      </c>
      <c r="ES39">
        <f>SUMIFS(DataRegularSeason20242025!$AA$3:$AA$1315,DataRegularSeason20242025!$B$3:$B$1315, "&lt;=" &amp; ES$1, DataRegularSeason20242025!$D$3:$D$1315, $A39)+SUMIFS(DataRegularSeason20242025!$AB$3:$AB$1315,DataRegularSeason20242025!$B$3:$B$1315, "&lt;=" &amp; ES$1, DataRegularSeason20242025!$E$3:$E$1315, $A39)</f>
        <v>67</v>
      </c>
      <c r="ET39">
        <f>SUMIFS(DataRegularSeason20242025!$AA$3:$AA$1315,DataRegularSeason20242025!$B$3:$B$1315, "&lt;=" &amp; ET$1, DataRegularSeason20242025!$D$3:$D$1315, $A39)+SUMIFS(DataRegularSeason20242025!$AB$3:$AB$1315,DataRegularSeason20242025!$B$3:$B$1315, "&lt;=" &amp; ET$1, DataRegularSeason20242025!$E$3:$E$1315, $A39)</f>
        <v>67</v>
      </c>
      <c r="EU39">
        <f>SUMIFS(DataRegularSeason20242025!$AA$3:$AA$1315,DataRegularSeason20242025!$B$3:$B$1315, "&lt;=" &amp; EU$1, DataRegularSeason20242025!$D$3:$D$1315, $A39)+SUMIFS(DataRegularSeason20242025!$AB$3:$AB$1315,DataRegularSeason20242025!$B$3:$B$1315, "&lt;=" &amp; EU$1, DataRegularSeason20242025!$E$3:$E$1315, $A39)</f>
        <v>67</v>
      </c>
      <c r="EV39">
        <f>SUMIFS(DataRegularSeason20242025!$AA$3:$AA$1315,DataRegularSeason20242025!$B$3:$B$1315, "&lt;=" &amp; EV$1, DataRegularSeason20242025!$D$3:$D$1315, $A39)+SUMIFS(DataRegularSeason20242025!$AB$3:$AB$1315,DataRegularSeason20242025!$B$3:$B$1315, "&lt;=" &amp; EV$1, DataRegularSeason20242025!$E$3:$E$1315, $A39)</f>
        <v>67</v>
      </c>
      <c r="EW39">
        <f>SUMIFS(DataRegularSeason20242025!$AA$3:$AA$1315,DataRegularSeason20242025!$B$3:$B$1315, "&lt;=" &amp; EW$1, DataRegularSeason20242025!$D$3:$D$1315, $A39)+SUMIFS(DataRegularSeason20242025!$AB$3:$AB$1315,DataRegularSeason20242025!$B$3:$B$1315, "&lt;=" &amp; EW$1, DataRegularSeason20242025!$E$3:$E$1315, $A39)</f>
        <v>67</v>
      </c>
      <c r="EX39">
        <f>SUMIFS(DataRegularSeason20242025!$AA$3:$AA$1315,DataRegularSeason20242025!$B$3:$B$1315, "&lt;=" &amp; EX$1, DataRegularSeason20242025!$D$3:$D$1315, $A39)+SUMIFS(DataRegularSeason20242025!$AB$3:$AB$1315,DataRegularSeason20242025!$B$3:$B$1315, "&lt;=" &amp; EX$1, DataRegularSeason20242025!$E$3:$E$1315, $A39)</f>
        <v>67</v>
      </c>
      <c r="EY39">
        <f>SUMIFS(DataRegularSeason20242025!$AA$3:$AA$1315,DataRegularSeason20242025!$B$3:$B$1315, "&lt;=" &amp; EY$1, DataRegularSeason20242025!$D$3:$D$1315, $A39)+SUMIFS(DataRegularSeason20242025!$AB$3:$AB$1315,DataRegularSeason20242025!$B$3:$B$1315, "&lt;=" &amp; EY$1, DataRegularSeason20242025!$E$3:$E$1315, $A39)</f>
        <v>67</v>
      </c>
      <c r="EZ39">
        <f>SUMIFS(DataRegularSeason20242025!$AA$3:$AA$1315,DataRegularSeason20242025!$B$3:$B$1315, "&lt;=" &amp; EZ$1, DataRegularSeason20242025!$D$3:$D$1315, $A39)+SUMIFS(DataRegularSeason20242025!$AB$3:$AB$1315,DataRegularSeason20242025!$B$3:$B$1315, "&lt;=" &amp; EZ$1, DataRegularSeason20242025!$E$3:$E$1315, $A39)</f>
        <v>67</v>
      </c>
      <c r="FA39">
        <f>SUMIFS(DataRegularSeason20242025!$AA$3:$AA$1315,DataRegularSeason20242025!$B$3:$B$1315, "&lt;=" &amp; FA$1, DataRegularSeason20242025!$D$3:$D$1315, $A39)+SUMIFS(DataRegularSeason20242025!$AB$3:$AB$1315,DataRegularSeason20242025!$B$3:$B$1315, "&lt;=" &amp; FA$1, DataRegularSeason20242025!$E$3:$E$1315, $A39)</f>
        <v>67</v>
      </c>
      <c r="FB39">
        <f>SUMIFS(DataRegularSeason20242025!$AA$3:$AA$1315,DataRegularSeason20242025!$B$3:$B$1315, "&lt;=" &amp; FB$1, DataRegularSeason20242025!$D$3:$D$1315, $A39)+SUMIFS(DataRegularSeason20242025!$AB$3:$AB$1315,DataRegularSeason20242025!$B$3:$B$1315, "&lt;=" &amp; FB$1, DataRegularSeason20242025!$E$3:$E$1315, $A39)</f>
        <v>67</v>
      </c>
      <c r="FC39">
        <f>SUMIFS(DataRegularSeason20242025!$AA$3:$AA$1315,DataRegularSeason20242025!$B$3:$B$1315, "&lt;=" &amp; FC$1, DataRegularSeason20242025!$D$3:$D$1315, $A39)+SUMIFS(DataRegularSeason20242025!$AB$3:$AB$1315,DataRegularSeason20242025!$B$3:$B$1315, "&lt;=" &amp; FC$1, DataRegularSeason20242025!$E$3:$E$1315, $A39)</f>
        <v>67</v>
      </c>
      <c r="FD39">
        <f>SUMIFS(DataRegularSeason20242025!$AA$3:$AA$1315,DataRegularSeason20242025!$B$3:$B$1315, "&lt;=" &amp; FD$1, DataRegularSeason20242025!$D$3:$D$1315, $A39)+SUMIFS(DataRegularSeason20242025!$AB$3:$AB$1315,DataRegularSeason20242025!$B$3:$B$1315, "&lt;=" &amp; FD$1, DataRegularSeason20242025!$E$3:$E$1315, $A39)</f>
        <v>67</v>
      </c>
      <c r="FE39">
        <f>SUMIFS(DataRegularSeason20242025!$AA$3:$AA$1315,DataRegularSeason20242025!$B$3:$B$1315, "&lt;=" &amp; FE$1, DataRegularSeason20242025!$D$3:$D$1315, $A39)+SUMIFS(DataRegularSeason20242025!$AB$3:$AB$1315,DataRegularSeason20242025!$B$3:$B$1315, "&lt;=" &amp; FE$1, DataRegularSeason20242025!$E$3:$E$1315, $A39)</f>
        <v>67</v>
      </c>
      <c r="FF39">
        <f>SUMIFS(DataRegularSeason20242025!$AA$3:$AA$1315,DataRegularSeason20242025!$B$3:$B$1315, "&lt;=" &amp; FF$1, DataRegularSeason20242025!$D$3:$D$1315, $A39)+SUMIFS(DataRegularSeason20242025!$AB$3:$AB$1315,DataRegularSeason20242025!$B$3:$B$1315, "&lt;=" &amp; FF$1, DataRegularSeason20242025!$E$3:$E$1315, $A39)</f>
        <v>67</v>
      </c>
      <c r="FG39">
        <f>SUMIFS(DataRegularSeason20242025!$AA$3:$AA$1315,DataRegularSeason20242025!$B$3:$B$1315, "&lt;=" &amp; FG$1, DataRegularSeason20242025!$D$3:$D$1315, $A39)+SUMIFS(DataRegularSeason20242025!$AB$3:$AB$1315,DataRegularSeason20242025!$B$3:$B$1315, "&lt;=" &amp; FG$1, DataRegularSeason20242025!$E$3:$E$1315, $A39)</f>
        <v>67</v>
      </c>
      <c r="FH39">
        <f>SUMIFS(DataRegularSeason20242025!$AA$3:$AA$1315,DataRegularSeason20242025!$B$3:$B$1315, "&lt;=" &amp; FH$1, DataRegularSeason20242025!$D$3:$D$1315, $A39)+SUMIFS(DataRegularSeason20242025!$AB$3:$AB$1315,DataRegularSeason20242025!$B$3:$B$1315, "&lt;=" &amp; FH$1, DataRegularSeason20242025!$E$3:$E$1315, $A39)</f>
        <v>67</v>
      </c>
      <c r="FI39">
        <f>SUMIFS(DataRegularSeason20242025!$AA$3:$AA$1315,DataRegularSeason20242025!$B$3:$B$1315, "&lt;=" &amp; FI$1, DataRegularSeason20242025!$D$3:$D$1315, $A39)+SUMIFS(DataRegularSeason20242025!$AB$3:$AB$1315,DataRegularSeason20242025!$B$3:$B$1315, "&lt;=" &amp; FI$1, DataRegularSeason20242025!$E$3:$E$1315, $A39)</f>
        <v>67</v>
      </c>
      <c r="FJ39">
        <f>SUMIFS(DataRegularSeason20242025!$AA$3:$AA$1315,DataRegularSeason20242025!$B$3:$B$1315, "&lt;=" &amp; FJ$1, DataRegularSeason20242025!$D$3:$D$1315, $A39)+SUMIFS(DataRegularSeason20242025!$AB$3:$AB$1315,DataRegularSeason20242025!$B$3:$B$1315, "&lt;=" &amp; FJ$1, DataRegularSeason20242025!$E$3:$E$1315, $A39)</f>
        <v>67</v>
      </c>
      <c r="FK39">
        <f>SUMIFS(DataRegularSeason20242025!$AA$3:$AA$1315,DataRegularSeason20242025!$B$3:$B$1315, "&lt;=" &amp; FK$1, DataRegularSeason20242025!$D$3:$D$1315, $A39)+SUMIFS(DataRegularSeason20242025!$AB$3:$AB$1315,DataRegularSeason20242025!$B$3:$B$1315, "&lt;=" &amp; FK$1, DataRegularSeason20242025!$E$3:$E$1315, $A39)</f>
        <v>67</v>
      </c>
      <c r="FL39">
        <f>SUMIFS(DataRegularSeason20242025!$AA$3:$AA$1315,DataRegularSeason20242025!$B$3:$B$1315, "&lt;=" &amp; FL$1, DataRegularSeason20242025!$D$3:$D$1315, $A39)+SUMIFS(DataRegularSeason20242025!$AB$3:$AB$1315,DataRegularSeason20242025!$B$3:$B$1315, "&lt;=" &amp; FL$1, DataRegularSeason20242025!$E$3:$E$1315, $A39)</f>
        <v>67</v>
      </c>
      <c r="FM39">
        <f>SUMIFS(DataRegularSeason20242025!$AA$3:$AA$1315,DataRegularSeason20242025!$B$3:$B$1315, "&lt;=" &amp; FM$1, DataRegularSeason20242025!$D$3:$D$1315, $A39)+SUMIFS(DataRegularSeason20242025!$AB$3:$AB$1315,DataRegularSeason20242025!$B$3:$B$1315, "&lt;=" &amp; FM$1, DataRegularSeason20242025!$E$3:$E$1315, $A39)</f>
        <v>67</v>
      </c>
      <c r="FN39">
        <f>SUMIFS(DataRegularSeason20242025!$AA$3:$AA$1315,DataRegularSeason20242025!$B$3:$B$1315, "&lt;=" &amp; FN$1, DataRegularSeason20242025!$D$3:$D$1315, $A39)+SUMIFS(DataRegularSeason20242025!$AB$3:$AB$1315,DataRegularSeason20242025!$B$3:$B$1315, "&lt;=" &amp; FN$1, DataRegularSeason20242025!$E$3:$E$1315, $A39)</f>
        <v>67</v>
      </c>
      <c r="FO39">
        <f>SUMIFS(DataRegularSeason20242025!$AA$3:$AA$1315,DataRegularSeason20242025!$B$3:$B$1315, "&lt;=" &amp; FO$1, DataRegularSeason20242025!$D$3:$D$1315, $A39)+SUMIFS(DataRegularSeason20242025!$AB$3:$AB$1315,DataRegularSeason20242025!$B$3:$B$1315, "&lt;=" &amp; FO$1, DataRegularSeason20242025!$E$3:$E$1315, $A39)</f>
        <v>67</v>
      </c>
      <c r="FP39">
        <f>SUMIFS(DataRegularSeason20242025!$AA$3:$AA$1315,DataRegularSeason20242025!$B$3:$B$1315, "&lt;=" &amp; FP$1, DataRegularSeason20242025!$D$3:$D$1315, $A39)+SUMIFS(DataRegularSeason20242025!$AB$3:$AB$1315,DataRegularSeason20242025!$B$3:$B$1315, "&lt;=" &amp; FP$1, DataRegularSeason20242025!$E$3:$E$1315, $A39)</f>
        <v>67</v>
      </c>
      <c r="FQ39">
        <f>SUMIFS(DataRegularSeason20242025!$AA$3:$AA$1315,DataRegularSeason20242025!$B$3:$B$1315, "&lt;=" &amp; FQ$1, DataRegularSeason20242025!$D$3:$D$1315, $A39)+SUMIFS(DataRegularSeason20242025!$AB$3:$AB$1315,DataRegularSeason20242025!$B$3:$B$1315, "&lt;=" &amp; FQ$1, DataRegularSeason20242025!$E$3:$E$1315, $A39)</f>
        <v>67</v>
      </c>
      <c r="FR39">
        <f>SUMIFS(DataRegularSeason20242025!$AA$3:$AA$1315,DataRegularSeason20242025!$B$3:$B$1315, "&lt;=" &amp; FR$1, DataRegularSeason20242025!$D$3:$D$1315, $A39)+SUMIFS(DataRegularSeason20242025!$AB$3:$AB$1315,DataRegularSeason20242025!$B$3:$B$1315, "&lt;=" &amp; FR$1, DataRegularSeason20242025!$E$3:$E$1315, $A39)</f>
        <v>67</v>
      </c>
      <c r="FS39">
        <f>SUMIFS(DataRegularSeason20242025!$AA$3:$AA$1315,DataRegularSeason20242025!$B$3:$B$1315, "&lt;=" &amp; FS$1, DataRegularSeason20242025!$D$3:$D$1315, $A39)+SUMIFS(DataRegularSeason20242025!$AB$3:$AB$1315,DataRegularSeason20242025!$B$3:$B$1315, "&lt;=" &amp; FS$1, DataRegularSeason20242025!$E$3:$E$1315, $A39)</f>
        <v>67</v>
      </c>
      <c r="FT39">
        <f>SUMIFS(DataRegularSeason20242025!$AA$3:$AA$1315,DataRegularSeason20242025!$B$3:$B$1315, "&lt;=" &amp; FT$1, DataRegularSeason20242025!$D$3:$D$1315, $A39)+SUMIFS(DataRegularSeason20242025!$AB$3:$AB$1315,DataRegularSeason20242025!$B$3:$B$1315, "&lt;=" &amp; FT$1, DataRegularSeason20242025!$E$3:$E$1315, $A39)</f>
        <v>67</v>
      </c>
      <c r="FU39">
        <f>SUMIFS(DataRegularSeason20242025!$AA$3:$AA$1315,DataRegularSeason20242025!$B$3:$B$1315, "&lt;=" &amp; FU$1, DataRegularSeason20242025!$D$3:$D$1315, $A39)+SUMIFS(DataRegularSeason20242025!$AB$3:$AB$1315,DataRegularSeason20242025!$B$3:$B$1315, "&lt;=" &amp; FU$1, DataRegularSeason20242025!$E$3:$E$1315, $A39)</f>
        <v>67</v>
      </c>
      <c r="FV39">
        <f>SUMIFS(DataRegularSeason20242025!$AA$3:$AA$1315,DataRegularSeason20242025!$B$3:$B$1315, "&lt;=" &amp; FV$1, DataRegularSeason20242025!$D$3:$D$1315, $A39)+SUMIFS(DataRegularSeason20242025!$AB$3:$AB$1315,DataRegularSeason20242025!$B$3:$B$1315, "&lt;=" &amp; FV$1, DataRegularSeason20242025!$E$3:$E$1315, $A39)</f>
        <v>67</v>
      </c>
      <c r="FW39">
        <f>SUMIFS(DataRegularSeason20242025!$AA$3:$AA$1315,DataRegularSeason20242025!$B$3:$B$1315, "&lt;=" &amp; FW$1, DataRegularSeason20242025!$D$3:$D$1315, $A39)+SUMIFS(DataRegularSeason20242025!$AB$3:$AB$1315,DataRegularSeason20242025!$B$3:$B$1315, "&lt;=" &amp; FW$1, DataRegularSeason20242025!$E$3:$E$1315, $A39)</f>
        <v>67</v>
      </c>
      <c r="FX39">
        <f>SUMIFS(DataRegularSeason20242025!$AA$3:$AA$1315,DataRegularSeason20242025!$B$3:$B$1315, "&lt;=" &amp; FX$1, DataRegularSeason20242025!$D$3:$D$1315, $A39)+SUMIFS(DataRegularSeason20242025!$AB$3:$AB$1315,DataRegularSeason20242025!$B$3:$B$1315, "&lt;=" &amp; FX$1, DataRegularSeason20242025!$E$3:$E$1315, $A39)</f>
        <v>67</v>
      </c>
      <c r="FY39">
        <f>SUMIFS(DataRegularSeason20242025!$AA$3:$AA$1315,DataRegularSeason20242025!$B$3:$B$1315, "&lt;=" &amp; FY$1, DataRegularSeason20242025!$D$3:$D$1315, $A39)+SUMIFS(DataRegularSeason20242025!$AB$3:$AB$1315,DataRegularSeason20242025!$B$3:$B$1315, "&lt;=" &amp; FY$1, DataRegularSeason20242025!$E$3:$E$1315, $A39)</f>
        <v>67</v>
      </c>
      <c r="FZ39">
        <f>SUMIFS(DataRegularSeason20242025!$AA$3:$AA$1315,DataRegularSeason20242025!$B$3:$B$1315, "&lt;=" &amp; FZ$1, DataRegularSeason20242025!$D$3:$D$1315, $A39)+SUMIFS(DataRegularSeason20242025!$AB$3:$AB$1315,DataRegularSeason20242025!$B$3:$B$1315, "&lt;=" &amp; FZ$1, DataRegularSeason20242025!$E$3:$E$1315, $A39)</f>
        <v>67</v>
      </c>
      <c r="GA39">
        <f>SUMIFS(DataRegularSeason20242025!$AA$3:$AA$1315,DataRegularSeason20242025!$B$3:$B$1315, "&lt;=" &amp; GA$1, DataRegularSeason20242025!$D$3:$D$1315, $A39)+SUMIFS(DataRegularSeason20242025!$AB$3:$AB$1315,DataRegularSeason20242025!$B$3:$B$1315, "&lt;=" &amp; GA$1, DataRegularSeason20242025!$E$3:$E$1315, $A39)</f>
        <v>67</v>
      </c>
      <c r="GB39">
        <f>SUMIFS(DataRegularSeason20242025!$AA$3:$AA$1315,DataRegularSeason20242025!$B$3:$B$1315, "&lt;=" &amp; GB$1, DataRegularSeason20242025!$D$3:$D$1315, $A39)+SUMIFS(DataRegularSeason20242025!$AB$3:$AB$1315,DataRegularSeason20242025!$B$3:$B$1315, "&lt;=" &amp; GB$1, DataRegularSeason20242025!$E$3:$E$1315, $A39)</f>
        <v>67</v>
      </c>
      <c r="GC39">
        <f>SUMIFS(DataRegularSeason20242025!$AA$3:$AA$1315,DataRegularSeason20242025!$B$3:$B$1315, "&lt;=" &amp; GC$1, DataRegularSeason20242025!$D$3:$D$1315, $A39)+SUMIFS(DataRegularSeason20242025!$AB$3:$AB$1315,DataRegularSeason20242025!$B$3:$B$1315, "&lt;=" &amp; GC$1, DataRegularSeason20242025!$E$3:$E$1315, $A39)</f>
        <v>67</v>
      </c>
      <c r="GD39">
        <f>SUMIFS(DataRegularSeason20242025!$AA$3:$AA$1315,DataRegularSeason20242025!$B$3:$B$1315, "&lt;=" &amp; GD$1, DataRegularSeason20242025!$D$3:$D$1315, $A39)+SUMIFS(DataRegularSeason20242025!$AB$3:$AB$1315,DataRegularSeason20242025!$B$3:$B$1315, "&lt;=" &amp; GD$1, DataRegularSeason20242025!$E$3:$E$1315, $A39)</f>
        <v>67</v>
      </c>
      <c r="GE39">
        <f>SUMIFS(DataRegularSeason20242025!$AA$3:$AA$1315,DataRegularSeason20242025!$B$3:$B$1315, "&lt;=" &amp; GE$1, DataRegularSeason20242025!$D$3:$D$1315, $A39)+SUMIFS(DataRegularSeason20242025!$AB$3:$AB$1315,DataRegularSeason20242025!$B$3:$B$1315, "&lt;=" &amp; GE$1, DataRegularSeason20242025!$E$3:$E$1315, $A39)</f>
        <v>67</v>
      </c>
      <c r="GF39">
        <f>SUMIFS(DataRegularSeason20242025!$AA$3:$AA$1315,DataRegularSeason20242025!$B$3:$B$1315, "&lt;=" &amp; GF$1, DataRegularSeason20242025!$D$3:$D$1315, $A39)+SUMIFS(DataRegularSeason20242025!$AB$3:$AB$1315,DataRegularSeason20242025!$B$3:$B$1315, "&lt;=" &amp; GF$1, DataRegularSeason20242025!$E$3:$E$1315, $A39)</f>
        <v>67</v>
      </c>
      <c r="GG39">
        <f>SUMIFS(DataRegularSeason20242025!$AA$3:$AA$1315,DataRegularSeason20242025!$B$3:$B$1315, "&lt;=" &amp; GG$1, DataRegularSeason20242025!$D$3:$D$1315, $A39)+SUMIFS(DataRegularSeason20242025!$AB$3:$AB$1315,DataRegularSeason20242025!$B$3:$B$1315, "&lt;=" &amp; GG$1, DataRegularSeason20242025!$E$3:$E$1315, $A39)</f>
        <v>67</v>
      </c>
      <c r="GH39">
        <f>SUMIFS(DataRegularSeason20242025!$AA$3:$AA$1315,DataRegularSeason20242025!$B$3:$B$1315, "&lt;=" &amp; GH$1, DataRegularSeason20242025!$D$3:$D$1315, $A39)+SUMIFS(DataRegularSeason20242025!$AB$3:$AB$1315,DataRegularSeason20242025!$B$3:$B$1315, "&lt;=" &amp; GH$1, DataRegularSeason20242025!$E$3:$E$1315, $A39)</f>
        <v>67</v>
      </c>
      <c r="GI39">
        <f>SUMIFS(DataRegularSeason20242025!$AA$3:$AA$1315,DataRegularSeason20242025!$B$3:$B$1315, "&lt;=" &amp; GI$1, DataRegularSeason20242025!$D$3:$D$1315, $A39)+SUMIFS(DataRegularSeason20242025!$AB$3:$AB$1315,DataRegularSeason20242025!$B$3:$B$1315, "&lt;=" &amp; GI$1, DataRegularSeason20242025!$E$3:$E$1315, $A39)</f>
        <v>67</v>
      </c>
      <c r="GJ39">
        <f>SUMIFS(DataRegularSeason20242025!$AA$3:$AA$1315,DataRegularSeason20242025!$B$3:$B$1315, "&lt;=" &amp; GJ$1, DataRegularSeason20242025!$D$3:$D$1315, $A39)+SUMIFS(DataRegularSeason20242025!$AB$3:$AB$1315,DataRegularSeason20242025!$B$3:$B$1315, "&lt;=" &amp; GJ$1, DataRegularSeason20242025!$E$3:$E$1315, $A39)</f>
        <v>67</v>
      </c>
      <c r="GK39">
        <f>SUMIFS(DataRegularSeason20242025!$AA$3:$AA$1315,DataRegularSeason20242025!$B$3:$B$1315, "&lt;=" &amp; GK$1, DataRegularSeason20242025!$D$3:$D$1315, $A39)+SUMIFS(DataRegularSeason20242025!$AB$3:$AB$1315,DataRegularSeason20242025!$B$3:$B$1315, "&lt;=" &amp; GK$1, DataRegularSeason20242025!$E$3:$E$1315, $A39)</f>
        <v>67</v>
      </c>
      <c r="GL39">
        <f>SUMIFS(DataRegularSeason20242025!$AA$3:$AA$1315,DataRegularSeason20242025!$B$3:$B$1315, "&lt;=" &amp; GL$1, DataRegularSeason20242025!$D$3:$D$1315, $A39)+SUMIFS(DataRegularSeason20242025!$AB$3:$AB$1315,DataRegularSeason20242025!$B$3:$B$1315, "&lt;=" &amp; GL$1, DataRegularSeason20242025!$E$3:$E$1315, $A39)</f>
        <v>67</v>
      </c>
      <c r="GM39">
        <f>SUMIFS(DataRegularSeason20242025!$AA$3:$AA$1315,DataRegularSeason20242025!$B$3:$B$1315, "&lt;=" &amp; GM$1, DataRegularSeason20242025!$D$3:$D$1315, $A39)+SUMIFS(DataRegularSeason20242025!$AB$3:$AB$1315,DataRegularSeason20242025!$B$3:$B$1315, "&lt;=" &amp; GM$1, DataRegularSeason20242025!$E$3:$E$1315, $A39)</f>
        <v>67</v>
      </c>
      <c r="GN39">
        <f>SUMIFS(DataRegularSeason20242025!$AA$3:$AA$1315,DataRegularSeason20242025!$B$3:$B$1315, "&lt;=" &amp; GN$1, DataRegularSeason20242025!$D$3:$D$1315, $A39)+SUMIFS(DataRegularSeason20242025!$AB$3:$AB$1315,DataRegularSeason20242025!$B$3:$B$1315, "&lt;=" &amp; GN$1, DataRegularSeason20242025!$E$3:$E$1315, $A39)</f>
        <v>67</v>
      </c>
      <c r="GO39">
        <f>SUMIFS(DataRegularSeason20242025!$AA$3:$AA$1315,DataRegularSeason20242025!$B$3:$B$1315, "&lt;=" &amp; GO$1, DataRegularSeason20242025!$D$3:$D$1315, $A39)+SUMIFS(DataRegularSeason20242025!$AB$3:$AB$1315,DataRegularSeason20242025!$B$3:$B$1315, "&lt;=" &amp; GO$1, DataRegularSeason20242025!$E$3:$E$1315, $A39)</f>
        <v>67</v>
      </c>
      <c r="GP39">
        <f>SUMIFS(DataRegularSeason20242025!$AA$3:$AA$1315,DataRegularSeason20242025!$B$3:$B$1315, "&lt;=" &amp; GP$1, DataRegularSeason20242025!$D$3:$D$1315, $A39)+SUMIFS(DataRegularSeason20242025!$AB$3:$AB$1315,DataRegularSeason20242025!$B$3:$B$1315, "&lt;=" &amp; GP$1, DataRegularSeason20242025!$E$3:$E$1315, $A39)</f>
        <v>67</v>
      </c>
      <c r="GQ39">
        <f>SUMIFS(DataRegularSeason20242025!$AA$3:$AA$1315,DataRegularSeason20242025!$B$3:$B$1315, "&lt;=" &amp; GQ$1, DataRegularSeason20242025!$D$3:$D$1315, $A39)+SUMIFS(DataRegularSeason20242025!$AB$3:$AB$1315,DataRegularSeason20242025!$B$3:$B$1315, "&lt;=" &amp; GQ$1, DataRegularSeason20242025!$E$3:$E$1315, $A39)</f>
        <v>67</v>
      </c>
      <c r="GR39">
        <f>SUMIFS(DataRegularSeason20242025!$AA$3:$AA$1315,DataRegularSeason20242025!$B$3:$B$1315, "&lt;=" &amp; GR$1, DataRegularSeason20242025!$D$3:$D$1315, $A39)+SUMIFS(DataRegularSeason20242025!$AB$3:$AB$1315,DataRegularSeason20242025!$B$3:$B$1315, "&lt;=" &amp; GR$1, DataRegularSeason20242025!$E$3:$E$1315, $A39)</f>
        <v>67</v>
      </c>
      <c r="GS39">
        <f>SUMIFS(DataRegularSeason20242025!$AA$3:$AA$1315,DataRegularSeason20242025!$B$3:$B$1315, "&lt;=" &amp; GS$1, DataRegularSeason20242025!$D$3:$D$1315, $A39)+SUMIFS(DataRegularSeason20242025!$AB$3:$AB$1315,DataRegularSeason20242025!$B$3:$B$1315, "&lt;=" &amp; GS$1, DataRegularSeason20242025!$E$3:$E$1315, $A39)</f>
        <v>67</v>
      </c>
      <c r="GT39">
        <f>SUMIFS(DataRegularSeason20242025!$AA$3:$AA$1315,DataRegularSeason20242025!$B$3:$B$1315, "&lt;=" &amp; GT$1, DataRegularSeason20242025!$D$3:$D$1315, $A39)+SUMIFS(DataRegularSeason20242025!$AB$3:$AB$1315,DataRegularSeason20242025!$B$3:$B$1315, "&lt;=" &amp; GT$1, DataRegularSeason20242025!$E$3:$E$1315, $A39)</f>
        <v>67</v>
      </c>
      <c r="GU39">
        <f>SUMIFS(DataRegularSeason20242025!$AA$3:$AA$1315,DataRegularSeason20242025!$B$3:$B$1315, "&lt;=" &amp; GU$1, DataRegularSeason20242025!$D$3:$D$1315, $A39)+SUMIFS(DataRegularSeason20242025!$AB$3:$AB$1315,DataRegularSeason20242025!$B$3:$B$1315, "&lt;=" &amp; GU$1, DataRegularSeason20242025!$E$3:$E$1315, $A39)</f>
        <v>67</v>
      </c>
    </row>
    <row r="40" spans="1:275" x14ac:dyDescent="0.25">
      <c r="A40" t="s">
        <v>16</v>
      </c>
      <c r="B40" t="s">
        <v>98</v>
      </c>
      <c r="C40" t="s">
        <v>81</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60</v>
      </c>
      <c r="EQ40">
        <f>SUMIFS(DataRegularSeason20242025!$AA$3:$AA$1315,DataRegularSeason20242025!$B$3:$B$1315, "&lt;=" &amp; EQ$1, DataRegularSeason20242025!$D$3:$D$1315, $A40)+SUMIFS(DataRegularSeason20242025!$AB$3:$AB$1315,DataRegularSeason20242025!$B$3:$B$1315, "&lt;=" &amp; EQ$1, DataRegularSeason20242025!$E$3:$E$1315, $A40)</f>
        <v>60</v>
      </c>
      <c r="ER40">
        <f>SUMIFS(DataRegularSeason20242025!$AA$3:$AA$1315,DataRegularSeason20242025!$B$3:$B$1315, "&lt;=" &amp; ER$1, DataRegularSeason20242025!$D$3:$D$1315, $A40)+SUMIFS(DataRegularSeason20242025!$AB$3:$AB$1315,DataRegularSeason20242025!$B$3:$B$1315, "&lt;=" &amp; ER$1, DataRegularSeason20242025!$E$3:$E$1315, $A40)</f>
        <v>60</v>
      </c>
      <c r="ES40">
        <f>SUMIFS(DataRegularSeason20242025!$AA$3:$AA$1315,DataRegularSeason20242025!$B$3:$B$1315, "&lt;=" &amp; ES$1, DataRegularSeason20242025!$D$3:$D$1315, $A40)+SUMIFS(DataRegularSeason20242025!$AB$3:$AB$1315,DataRegularSeason20242025!$B$3:$B$1315, "&lt;=" &amp; ES$1, DataRegularSeason20242025!$E$3:$E$1315, $A40)</f>
        <v>60</v>
      </c>
      <c r="ET40">
        <f>SUMIFS(DataRegularSeason20242025!$AA$3:$AA$1315,DataRegularSeason20242025!$B$3:$B$1315, "&lt;=" &amp; ET$1, DataRegularSeason20242025!$D$3:$D$1315, $A40)+SUMIFS(DataRegularSeason20242025!$AB$3:$AB$1315,DataRegularSeason20242025!$B$3:$B$1315, "&lt;=" &amp; ET$1, DataRegularSeason20242025!$E$3:$E$1315, $A40)</f>
        <v>60</v>
      </c>
      <c r="EU40">
        <f>SUMIFS(DataRegularSeason20242025!$AA$3:$AA$1315,DataRegularSeason20242025!$B$3:$B$1315, "&lt;=" &amp; EU$1, DataRegularSeason20242025!$D$3:$D$1315, $A40)+SUMIFS(DataRegularSeason20242025!$AB$3:$AB$1315,DataRegularSeason20242025!$B$3:$B$1315, "&lt;=" &amp; EU$1, DataRegularSeason20242025!$E$3:$E$1315, $A40)</f>
        <v>60</v>
      </c>
      <c r="EV40">
        <f>SUMIFS(DataRegularSeason20242025!$AA$3:$AA$1315,DataRegularSeason20242025!$B$3:$B$1315, "&lt;=" &amp; EV$1, DataRegularSeason20242025!$D$3:$D$1315, $A40)+SUMIFS(DataRegularSeason20242025!$AB$3:$AB$1315,DataRegularSeason20242025!$B$3:$B$1315, "&lt;=" &amp; EV$1, DataRegularSeason20242025!$E$3:$E$1315, $A40)</f>
        <v>60</v>
      </c>
      <c r="EW40">
        <f>SUMIFS(DataRegularSeason20242025!$AA$3:$AA$1315,DataRegularSeason20242025!$B$3:$B$1315, "&lt;=" &amp; EW$1, DataRegularSeason20242025!$D$3:$D$1315, $A40)+SUMIFS(DataRegularSeason20242025!$AB$3:$AB$1315,DataRegularSeason20242025!$B$3:$B$1315, "&lt;=" &amp; EW$1, DataRegularSeason20242025!$E$3:$E$1315, $A40)</f>
        <v>60</v>
      </c>
      <c r="EX40">
        <f>SUMIFS(DataRegularSeason20242025!$AA$3:$AA$1315,DataRegularSeason20242025!$B$3:$B$1315, "&lt;=" &amp; EX$1, DataRegularSeason20242025!$D$3:$D$1315, $A40)+SUMIFS(DataRegularSeason20242025!$AB$3:$AB$1315,DataRegularSeason20242025!$B$3:$B$1315, "&lt;=" &amp; EX$1, DataRegularSeason20242025!$E$3:$E$1315, $A40)</f>
        <v>60</v>
      </c>
      <c r="EY40">
        <f>SUMIFS(DataRegularSeason20242025!$AA$3:$AA$1315,DataRegularSeason20242025!$B$3:$B$1315, "&lt;=" &amp; EY$1, DataRegularSeason20242025!$D$3:$D$1315, $A40)+SUMIFS(DataRegularSeason20242025!$AB$3:$AB$1315,DataRegularSeason20242025!$B$3:$B$1315, "&lt;=" &amp; EY$1, DataRegularSeason20242025!$E$3:$E$1315, $A40)</f>
        <v>60</v>
      </c>
      <c r="EZ40">
        <f>SUMIFS(DataRegularSeason20242025!$AA$3:$AA$1315,DataRegularSeason20242025!$B$3:$B$1315, "&lt;=" &amp; EZ$1, DataRegularSeason20242025!$D$3:$D$1315, $A40)+SUMIFS(DataRegularSeason20242025!$AB$3:$AB$1315,DataRegularSeason20242025!$B$3:$B$1315, "&lt;=" &amp; EZ$1, DataRegularSeason20242025!$E$3:$E$1315, $A40)</f>
        <v>60</v>
      </c>
      <c r="FA40">
        <f>SUMIFS(DataRegularSeason20242025!$AA$3:$AA$1315,DataRegularSeason20242025!$B$3:$B$1315, "&lt;=" &amp; FA$1, DataRegularSeason20242025!$D$3:$D$1315, $A40)+SUMIFS(DataRegularSeason20242025!$AB$3:$AB$1315,DataRegularSeason20242025!$B$3:$B$1315, "&lt;=" &amp; FA$1, DataRegularSeason20242025!$E$3:$E$1315, $A40)</f>
        <v>60</v>
      </c>
      <c r="FB40">
        <f>SUMIFS(DataRegularSeason20242025!$AA$3:$AA$1315,DataRegularSeason20242025!$B$3:$B$1315, "&lt;=" &amp; FB$1, DataRegularSeason20242025!$D$3:$D$1315, $A40)+SUMIFS(DataRegularSeason20242025!$AB$3:$AB$1315,DataRegularSeason20242025!$B$3:$B$1315, "&lt;=" &amp; FB$1, DataRegularSeason20242025!$E$3:$E$1315, $A40)</f>
        <v>60</v>
      </c>
      <c r="FC40">
        <f>SUMIFS(DataRegularSeason20242025!$AA$3:$AA$1315,DataRegularSeason20242025!$B$3:$B$1315, "&lt;=" &amp; FC$1, DataRegularSeason20242025!$D$3:$D$1315, $A40)+SUMIFS(DataRegularSeason20242025!$AB$3:$AB$1315,DataRegularSeason20242025!$B$3:$B$1315, "&lt;=" &amp; FC$1, DataRegularSeason20242025!$E$3:$E$1315, $A40)</f>
        <v>60</v>
      </c>
      <c r="FD40">
        <f>SUMIFS(DataRegularSeason20242025!$AA$3:$AA$1315,DataRegularSeason20242025!$B$3:$B$1315, "&lt;=" &amp; FD$1, DataRegularSeason20242025!$D$3:$D$1315, $A40)+SUMIFS(DataRegularSeason20242025!$AB$3:$AB$1315,DataRegularSeason20242025!$B$3:$B$1315, "&lt;=" &amp; FD$1, DataRegularSeason20242025!$E$3:$E$1315, $A40)</f>
        <v>60</v>
      </c>
      <c r="FE40">
        <f>SUMIFS(DataRegularSeason20242025!$AA$3:$AA$1315,DataRegularSeason20242025!$B$3:$B$1315, "&lt;=" &amp; FE$1, DataRegularSeason20242025!$D$3:$D$1315, $A40)+SUMIFS(DataRegularSeason20242025!$AB$3:$AB$1315,DataRegularSeason20242025!$B$3:$B$1315, "&lt;=" &amp; FE$1, DataRegularSeason20242025!$E$3:$E$1315, $A40)</f>
        <v>60</v>
      </c>
      <c r="FF40">
        <f>SUMIFS(DataRegularSeason20242025!$AA$3:$AA$1315,DataRegularSeason20242025!$B$3:$B$1315, "&lt;=" &amp; FF$1, DataRegularSeason20242025!$D$3:$D$1315, $A40)+SUMIFS(DataRegularSeason20242025!$AB$3:$AB$1315,DataRegularSeason20242025!$B$3:$B$1315, "&lt;=" &amp; FF$1, DataRegularSeason20242025!$E$3:$E$1315, $A40)</f>
        <v>60</v>
      </c>
      <c r="FG40">
        <f>SUMIFS(DataRegularSeason20242025!$AA$3:$AA$1315,DataRegularSeason20242025!$B$3:$B$1315, "&lt;=" &amp; FG$1, DataRegularSeason20242025!$D$3:$D$1315, $A40)+SUMIFS(DataRegularSeason20242025!$AB$3:$AB$1315,DataRegularSeason20242025!$B$3:$B$1315, "&lt;=" &amp; FG$1, DataRegularSeason20242025!$E$3:$E$1315, $A40)</f>
        <v>60</v>
      </c>
      <c r="FH40">
        <f>SUMIFS(DataRegularSeason20242025!$AA$3:$AA$1315,DataRegularSeason20242025!$B$3:$B$1315, "&lt;=" &amp; FH$1, DataRegularSeason20242025!$D$3:$D$1315, $A40)+SUMIFS(DataRegularSeason20242025!$AB$3:$AB$1315,DataRegularSeason20242025!$B$3:$B$1315, "&lt;=" &amp; FH$1, DataRegularSeason20242025!$E$3:$E$1315, $A40)</f>
        <v>60</v>
      </c>
      <c r="FI40">
        <f>SUMIFS(DataRegularSeason20242025!$AA$3:$AA$1315,DataRegularSeason20242025!$B$3:$B$1315, "&lt;=" &amp; FI$1, DataRegularSeason20242025!$D$3:$D$1315, $A40)+SUMIFS(DataRegularSeason20242025!$AB$3:$AB$1315,DataRegularSeason20242025!$B$3:$B$1315, "&lt;=" &amp; FI$1, DataRegularSeason20242025!$E$3:$E$1315, $A40)</f>
        <v>60</v>
      </c>
      <c r="FJ40">
        <f>SUMIFS(DataRegularSeason20242025!$AA$3:$AA$1315,DataRegularSeason20242025!$B$3:$B$1315, "&lt;=" &amp; FJ$1, DataRegularSeason20242025!$D$3:$D$1315, $A40)+SUMIFS(DataRegularSeason20242025!$AB$3:$AB$1315,DataRegularSeason20242025!$B$3:$B$1315, "&lt;=" &amp; FJ$1, DataRegularSeason20242025!$E$3:$E$1315, $A40)</f>
        <v>60</v>
      </c>
      <c r="FK40">
        <f>SUMIFS(DataRegularSeason20242025!$AA$3:$AA$1315,DataRegularSeason20242025!$B$3:$B$1315, "&lt;=" &amp; FK$1, DataRegularSeason20242025!$D$3:$D$1315, $A40)+SUMIFS(DataRegularSeason20242025!$AB$3:$AB$1315,DataRegularSeason20242025!$B$3:$B$1315, "&lt;=" &amp; FK$1, DataRegularSeason20242025!$E$3:$E$1315, $A40)</f>
        <v>60</v>
      </c>
      <c r="FL40">
        <f>SUMIFS(DataRegularSeason20242025!$AA$3:$AA$1315,DataRegularSeason20242025!$B$3:$B$1315, "&lt;=" &amp; FL$1, DataRegularSeason20242025!$D$3:$D$1315, $A40)+SUMIFS(DataRegularSeason20242025!$AB$3:$AB$1315,DataRegularSeason20242025!$B$3:$B$1315, "&lt;=" &amp; FL$1, DataRegularSeason20242025!$E$3:$E$1315, $A40)</f>
        <v>60</v>
      </c>
      <c r="FM40">
        <f>SUMIFS(DataRegularSeason20242025!$AA$3:$AA$1315,DataRegularSeason20242025!$B$3:$B$1315, "&lt;=" &amp; FM$1, DataRegularSeason20242025!$D$3:$D$1315, $A40)+SUMIFS(DataRegularSeason20242025!$AB$3:$AB$1315,DataRegularSeason20242025!$B$3:$B$1315, "&lt;=" &amp; FM$1, DataRegularSeason20242025!$E$3:$E$1315, $A40)</f>
        <v>60</v>
      </c>
      <c r="FN40">
        <f>SUMIFS(DataRegularSeason20242025!$AA$3:$AA$1315,DataRegularSeason20242025!$B$3:$B$1315, "&lt;=" &amp; FN$1, DataRegularSeason20242025!$D$3:$D$1315, $A40)+SUMIFS(DataRegularSeason20242025!$AB$3:$AB$1315,DataRegularSeason20242025!$B$3:$B$1315, "&lt;=" &amp; FN$1, DataRegularSeason20242025!$E$3:$E$1315, $A40)</f>
        <v>60</v>
      </c>
      <c r="FO40">
        <f>SUMIFS(DataRegularSeason20242025!$AA$3:$AA$1315,DataRegularSeason20242025!$B$3:$B$1315, "&lt;=" &amp; FO$1, DataRegularSeason20242025!$D$3:$D$1315, $A40)+SUMIFS(DataRegularSeason20242025!$AB$3:$AB$1315,DataRegularSeason20242025!$B$3:$B$1315, "&lt;=" &amp; FO$1, DataRegularSeason20242025!$E$3:$E$1315, $A40)</f>
        <v>60</v>
      </c>
      <c r="FP40">
        <f>SUMIFS(DataRegularSeason20242025!$AA$3:$AA$1315,DataRegularSeason20242025!$B$3:$B$1315, "&lt;=" &amp; FP$1, DataRegularSeason20242025!$D$3:$D$1315, $A40)+SUMIFS(DataRegularSeason20242025!$AB$3:$AB$1315,DataRegularSeason20242025!$B$3:$B$1315, "&lt;=" &amp; FP$1, DataRegularSeason20242025!$E$3:$E$1315, $A40)</f>
        <v>60</v>
      </c>
      <c r="FQ40">
        <f>SUMIFS(DataRegularSeason20242025!$AA$3:$AA$1315,DataRegularSeason20242025!$B$3:$B$1315, "&lt;=" &amp; FQ$1, DataRegularSeason20242025!$D$3:$D$1315, $A40)+SUMIFS(DataRegularSeason20242025!$AB$3:$AB$1315,DataRegularSeason20242025!$B$3:$B$1315, "&lt;=" &amp; FQ$1, DataRegularSeason20242025!$E$3:$E$1315, $A40)</f>
        <v>60</v>
      </c>
      <c r="FR40">
        <f>SUMIFS(DataRegularSeason20242025!$AA$3:$AA$1315,DataRegularSeason20242025!$B$3:$B$1315, "&lt;=" &amp; FR$1, DataRegularSeason20242025!$D$3:$D$1315, $A40)+SUMIFS(DataRegularSeason20242025!$AB$3:$AB$1315,DataRegularSeason20242025!$B$3:$B$1315, "&lt;=" &amp; FR$1, DataRegularSeason20242025!$E$3:$E$1315, $A40)</f>
        <v>60</v>
      </c>
      <c r="FS40">
        <f>SUMIFS(DataRegularSeason20242025!$AA$3:$AA$1315,DataRegularSeason20242025!$B$3:$B$1315, "&lt;=" &amp; FS$1, DataRegularSeason20242025!$D$3:$D$1315, $A40)+SUMIFS(DataRegularSeason20242025!$AB$3:$AB$1315,DataRegularSeason20242025!$B$3:$B$1315, "&lt;=" &amp; FS$1, DataRegularSeason20242025!$E$3:$E$1315, $A40)</f>
        <v>60</v>
      </c>
      <c r="FT40">
        <f>SUMIFS(DataRegularSeason20242025!$AA$3:$AA$1315,DataRegularSeason20242025!$B$3:$B$1315, "&lt;=" &amp; FT$1, DataRegularSeason20242025!$D$3:$D$1315, $A40)+SUMIFS(DataRegularSeason20242025!$AB$3:$AB$1315,DataRegularSeason20242025!$B$3:$B$1315, "&lt;=" &amp; FT$1, DataRegularSeason20242025!$E$3:$E$1315, $A40)</f>
        <v>60</v>
      </c>
      <c r="FU40">
        <f>SUMIFS(DataRegularSeason20242025!$AA$3:$AA$1315,DataRegularSeason20242025!$B$3:$B$1315, "&lt;=" &amp; FU$1, DataRegularSeason20242025!$D$3:$D$1315, $A40)+SUMIFS(DataRegularSeason20242025!$AB$3:$AB$1315,DataRegularSeason20242025!$B$3:$B$1315, "&lt;=" &amp; FU$1, DataRegularSeason20242025!$E$3:$E$1315, $A40)</f>
        <v>60</v>
      </c>
      <c r="FV40">
        <f>SUMIFS(DataRegularSeason20242025!$AA$3:$AA$1315,DataRegularSeason20242025!$B$3:$B$1315, "&lt;=" &amp; FV$1, DataRegularSeason20242025!$D$3:$D$1315, $A40)+SUMIFS(DataRegularSeason20242025!$AB$3:$AB$1315,DataRegularSeason20242025!$B$3:$B$1315, "&lt;=" &amp; FV$1, DataRegularSeason20242025!$E$3:$E$1315, $A40)</f>
        <v>60</v>
      </c>
      <c r="FW40">
        <f>SUMIFS(DataRegularSeason20242025!$AA$3:$AA$1315,DataRegularSeason20242025!$B$3:$B$1315, "&lt;=" &amp; FW$1, DataRegularSeason20242025!$D$3:$D$1315, $A40)+SUMIFS(DataRegularSeason20242025!$AB$3:$AB$1315,DataRegularSeason20242025!$B$3:$B$1315, "&lt;=" &amp; FW$1, DataRegularSeason20242025!$E$3:$E$1315, $A40)</f>
        <v>60</v>
      </c>
      <c r="FX40">
        <f>SUMIFS(DataRegularSeason20242025!$AA$3:$AA$1315,DataRegularSeason20242025!$B$3:$B$1315, "&lt;=" &amp; FX$1, DataRegularSeason20242025!$D$3:$D$1315, $A40)+SUMIFS(DataRegularSeason20242025!$AB$3:$AB$1315,DataRegularSeason20242025!$B$3:$B$1315, "&lt;=" &amp; FX$1, DataRegularSeason20242025!$E$3:$E$1315, $A40)</f>
        <v>60</v>
      </c>
      <c r="FY40">
        <f>SUMIFS(DataRegularSeason20242025!$AA$3:$AA$1315,DataRegularSeason20242025!$B$3:$B$1315, "&lt;=" &amp; FY$1, DataRegularSeason20242025!$D$3:$D$1315, $A40)+SUMIFS(DataRegularSeason20242025!$AB$3:$AB$1315,DataRegularSeason20242025!$B$3:$B$1315, "&lt;=" &amp; FY$1, DataRegularSeason20242025!$E$3:$E$1315, $A40)</f>
        <v>60</v>
      </c>
      <c r="FZ40">
        <f>SUMIFS(DataRegularSeason20242025!$AA$3:$AA$1315,DataRegularSeason20242025!$B$3:$B$1315, "&lt;=" &amp; FZ$1, DataRegularSeason20242025!$D$3:$D$1315, $A40)+SUMIFS(DataRegularSeason20242025!$AB$3:$AB$1315,DataRegularSeason20242025!$B$3:$B$1315, "&lt;=" &amp; FZ$1, DataRegularSeason20242025!$E$3:$E$1315, $A40)</f>
        <v>60</v>
      </c>
      <c r="GA40">
        <f>SUMIFS(DataRegularSeason20242025!$AA$3:$AA$1315,DataRegularSeason20242025!$B$3:$B$1315, "&lt;=" &amp; GA$1, DataRegularSeason20242025!$D$3:$D$1315, $A40)+SUMIFS(DataRegularSeason20242025!$AB$3:$AB$1315,DataRegularSeason20242025!$B$3:$B$1315, "&lt;=" &amp; GA$1, DataRegularSeason20242025!$E$3:$E$1315, $A40)</f>
        <v>60</v>
      </c>
      <c r="GB40">
        <f>SUMIFS(DataRegularSeason20242025!$AA$3:$AA$1315,DataRegularSeason20242025!$B$3:$B$1315, "&lt;=" &amp; GB$1, DataRegularSeason20242025!$D$3:$D$1315, $A40)+SUMIFS(DataRegularSeason20242025!$AB$3:$AB$1315,DataRegularSeason20242025!$B$3:$B$1315, "&lt;=" &amp; GB$1, DataRegularSeason20242025!$E$3:$E$1315, $A40)</f>
        <v>60</v>
      </c>
      <c r="GC40">
        <f>SUMIFS(DataRegularSeason20242025!$AA$3:$AA$1315,DataRegularSeason20242025!$B$3:$B$1315, "&lt;=" &amp; GC$1, DataRegularSeason20242025!$D$3:$D$1315, $A40)+SUMIFS(DataRegularSeason20242025!$AB$3:$AB$1315,DataRegularSeason20242025!$B$3:$B$1315, "&lt;=" &amp; GC$1, DataRegularSeason20242025!$E$3:$E$1315, $A40)</f>
        <v>60</v>
      </c>
      <c r="GD40">
        <f>SUMIFS(DataRegularSeason20242025!$AA$3:$AA$1315,DataRegularSeason20242025!$B$3:$B$1315, "&lt;=" &amp; GD$1, DataRegularSeason20242025!$D$3:$D$1315, $A40)+SUMIFS(DataRegularSeason20242025!$AB$3:$AB$1315,DataRegularSeason20242025!$B$3:$B$1315, "&lt;=" &amp; GD$1, DataRegularSeason20242025!$E$3:$E$1315, $A40)</f>
        <v>60</v>
      </c>
      <c r="GE40">
        <f>SUMIFS(DataRegularSeason20242025!$AA$3:$AA$1315,DataRegularSeason20242025!$B$3:$B$1315, "&lt;=" &amp; GE$1, DataRegularSeason20242025!$D$3:$D$1315, $A40)+SUMIFS(DataRegularSeason20242025!$AB$3:$AB$1315,DataRegularSeason20242025!$B$3:$B$1315, "&lt;=" &amp; GE$1, DataRegularSeason20242025!$E$3:$E$1315, $A40)</f>
        <v>60</v>
      </c>
      <c r="GF40">
        <f>SUMIFS(DataRegularSeason20242025!$AA$3:$AA$1315,DataRegularSeason20242025!$B$3:$B$1315, "&lt;=" &amp; GF$1, DataRegularSeason20242025!$D$3:$D$1315, $A40)+SUMIFS(DataRegularSeason20242025!$AB$3:$AB$1315,DataRegularSeason20242025!$B$3:$B$1315, "&lt;=" &amp; GF$1, DataRegularSeason20242025!$E$3:$E$1315, $A40)</f>
        <v>60</v>
      </c>
      <c r="GG40">
        <f>SUMIFS(DataRegularSeason20242025!$AA$3:$AA$1315,DataRegularSeason20242025!$B$3:$B$1315, "&lt;=" &amp; GG$1, DataRegularSeason20242025!$D$3:$D$1315, $A40)+SUMIFS(DataRegularSeason20242025!$AB$3:$AB$1315,DataRegularSeason20242025!$B$3:$B$1315, "&lt;=" &amp; GG$1, DataRegularSeason20242025!$E$3:$E$1315, $A40)</f>
        <v>60</v>
      </c>
      <c r="GH40">
        <f>SUMIFS(DataRegularSeason20242025!$AA$3:$AA$1315,DataRegularSeason20242025!$B$3:$B$1315, "&lt;=" &amp; GH$1, DataRegularSeason20242025!$D$3:$D$1315, $A40)+SUMIFS(DataRegularSeason20242025!$AB$3:$AB$1315,DataRegularSeason20242025!$B$3:$B$1315, "&lt;=" &amp; GH$1, DataRegularSeason20242025!$E$3:$E$1315, $A40)</f>
        <v>60</v>
      </c>
      <c r="GI40">
        <f>SUMIFS(DataRegularSeason20242025!$AA$3:$AA$1315,DataRegularSeason20242025!$B$3:$B$1315, "&lt;=" &amp; GI$1, DataRegularSeason20242025!$D$3:$D$1315, $A40)+SUMIFS(DataRegularSeason20242025!$AB$3:$AB$1315,DataRegularSeason20242025!$B$3:$B$1315, "&lt;=" &amp; GI$1, DataRegularSeason20242025!$E$3:$E$1315, $A40)</f>
        <v>60</v>
      </c>
      <c r="GJ40">
        <f>SUMIFS(DataRegularSeason20242025!$AA$3:$AA$1315,DataRegularSeason20242025!$B$3:$B$1315, "&lt;=" &amp; GJ$1, DataRegularSeason20242025!$D$3:$D$1315, $A40)+SUMIFS(DataRegularSeason20242025!$AB$3:$AB$1315,DataRegularSeason20242025!$B$3:$B$1315, "&lt;=" &amp; GJ$1, DataRegularSeason20242025!$E$3:$E$1315, $A40)</f>
        <v>60</v>
      </c>
      <c r="GK40">
        <f>SUMIFS(DataRegularSeason20242025!$AA$3:$AA$1315,DataRegularSeason20242025!$B$3:$B$1315, "&lt;=" &amp; GK$1, DataRegularSeason20242025!$D$3:$D$1315, $A40)+SUMIFS(DataRegularSeason20242025!$AB$3:$AB$1315,DataRegularSeason20242025!$B$3:$B$1315, "&lt;=" &amp; GK$1, DataRegularSeason20242025!$E$3:$E$1315, $A40)</f>
        <v>60</v>
      </c>
      <c r="GL40">
        <f>SUMIFS(DataRegularSeason20242025!$AA$3:$AA$1315,DataRegularSeason20242025!$B$3:$B$1315, "&lt;=" &amp; GL$1, DataRegularSeason20242025!$D$3:$D$1315, $A40)+SUMIFS(DataRegularSeason20242025!$AB$3:$AB$1315,DataRegularSeason20242025!$B$3:$B$1315, "&lt;=" &amp; GL$1, DataRegularSeason20242025!$E$3:$E$1315, $A40)</f>
        <v>60</v>
      </c>
      <c r="GM40">
        <f>SUMIFS(DataRegularSeason20242025!$AA$3:$AA$1315,DataRegularSeason20242025!$B$3:$B$1315, "&lt;=" &amp; GM$1, DataRegularSeason20242025!$D$3:$D$1315, $A40)+SUMIFS(DataRegularSeason20242025!$AB$3:$AB$1315,DataRegularSeason20242025!$B$3:$B$1315, "&lt;=" &amp; GM$1, DataRegularSeason20242025!$E$3:$E$1315, $A40)</f>
        <v>60</v>
      </c>
      <c r="GN40">
        <f>SUMIFS(DataRegularSeason20242025!$AA$3:$AA$1315,DataRegularSeason20242025!$B$3:$B$1315, "&lt;=" &amp; GN$1, DataRegularSeason20242025!$D$3:$D$1315, $A40)+SUMIFS(DataRegularSeason20242025!$AB$3:$AB$1315,DataRegularSeason20242025!$B$3:$B$1315, "&lt;=" &amp; GN$1, DataRegularSeason20242025!$E$3:$E$1315, $A40)</f>
        <v>60</v>
      </c>
      <c r="GO40">
        <f>SUMIFS(DataRegularSeason20242025!$AA$3:$AA$1315,DataRegularSeason20242025!$B$3:$B$1315, "&lt;=" &amp; GO$1, DataRegularSeason20242025!$D$3:$D$1315, $A40)+SUMIFS(DataRegularSeason20242025!$AB$3:$AB$1315,DataRegularSeason20242025!$B$3:$B$1315, "&lt;=" &amp; GO$1, DataRegularSeason20242025!$E$3:$E$1315, $A40)</f>
        <v>60</v>
      </c>
      <c r="GP40">
        <f>SUMIFS(DataRegularSeason20242025!$AA$3:$AA$1315,DataRegularSeason20242025!$B$3:$B$1315, "&lt;=" &amp; GP$1, DataRegularSeason20242025!$D$3:$D$1315, $A40)+SUMIFS(DataRegularSeason20242025!$AB$3:$AB$1315,DataRegularSeason20242025!$B$3:$B$1315, "&lt;=" &amp; GP$1, DataRegularSeason20242025!$E$3:$E$1315, $A40)</f>
        <v>60</v>
      </c>
      <c r="GQ40">
        <f>SUMIFS(DataRegularSeason20242025!$AA$3:$AA$1315,DataRegularSeason20242025!$B$3:$B$1315, "&lt;=" &amp; GQ$1, DataRegularSeason20242025!$D$3:$D$1315, $A40)+SUMIFS(DataRegularSeason20242025!$AB$3:$AB$1315,DataRegularSeason20242025!$B$3:$B$1315, "&lt;=" &amp; GQ$1, DataRegularSeason20242025!$E$3:$E$1315, $A40)</f>
        <v>60</v>
      </c>
      <c r="GR40">
        <f>SUMIFS(DataRegularSeason20242025!$AA$3:$AA$1315,DataRegularSeason20242025!$B$3:$B$1315, "&lt;=" &amp; GR$1, DataRegularSeason20242025!$D$3:$D$1315, $A40)+SUMIFS(DataRegularSeason20242025!$AB$3:$AB$1315,DataRegularSeason20242025!$B$3:$B$1315, "&lt;=" &amp; GR$1, DataRegularSeason20242025!$E$3:$E$1315, $A40)</f>
        <v>60</v>
      </c>
      <c r="GS40">
        <f>SUMIFS(DataRegularSeason20242025!$AA$3:$AA$1315,DataRegularSeason20242025!$B$3:$B$1315, "&lt;=" &amp; GS$1, DataRegularSeason20242025!$D$3:$D$1315, $A40)+SUMIFS(DataRegularSeason20242025!$AB$3:$AB$1315,DataRegularSeason20242025!$B$3:$B$1315, "&lt;=" &amp; GS$1, DataRegularSeason20242025!$E$3:$E$1315, $A40)</f>
        <v>60</v>
      </c>
      <c r="GT40">
        <f>SUMIFS(DataRegularSeason20242025!$AA$3:$AA$1315,DataRegularSeason20242025!$B$3:$B$1315, "&lt;=" &amp; GT$1, DataRegularSeason20242025!$D$3:$D$1315, $A40)+SUMIFS(DataRegularSeason20242025!$AB$3:$AB$1315,DataRegularSeason20242025!$B$3:$B$1315, "&lt;=" &amp; GT$1, DataRegularSeason20242025!$E$3:$E$1315, $A40)</f>
        <v>60</v>
      </c>
      <c r="GU40">
        <f>SUMIFS(DataRegularSeason20242025!$AA$3:$AA$1315,DataRegularSeason20242025!$B$3:$B$1315, "&lt;=" &amp; GU$1, DataRegularSeason20242025!$D$3:$D$1315, $A40)+SUMIFS(DataRegularSeason20242025!$AB$3:$AB$1315,DataRegularSeason20242025!$B$3:$B$1315, "&lt;=" &amp; GU$1, DataRegularSeason20242025!$E$3:$E$1315, $A40)</f>
        <v>60</v>
      </c>
    </row>
    <row r="41" spans="1:275" x14ac:dyDescent="0.25">
      <c r="A41" t="s">
        <v>43</v>
      </c>
      <c r="B41" t="s">
        <v>98</v>
      </c>
      <c r="C41" t="s">
        <v>81</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60</v>
      </c>
      <c r="EA41">
        <f>SUMIFS(DataRegularSeason20242025!$AA$3:$AA$1315,DataRegularSeason20242025!$B$3:$B$1315, "&lt;=" &amp; EA$1, DataRegularSeason20242025!$D$3:$D$1315, $A41)+SUMIFS(DataRegularSeason20242025!$AB$3:$AB$1315,DataRegularSeason20242025!$B$3:$B$1315, "&lt;=" &amp; EA$1, DataRegularSeason20242025!$E$3:$E$1315, $A41)</f>
        <v>60</v>
      </c>
      <c r="EB41">
        <f>SUMIFS(DataRegularSeason20242025!$AA$3:$AA$1315,DataRegularSeason20242025!$B$3:$B$1315, "&lt;=" &amp; EB$1, DataRegularSeason20242025!$D$3:$D$1315, $A41)+SUMIFS(DataRegularSeason20242025!$AB$3:$AB$1315,DataRegularSeason20242025!$B$3:$B$1315, "&lt;=" &amp; EB$1, DataRegularSeason20242025!$E$3:$E$1315, $A41)</f>
        <v>60</v>
      </c>
      <c r="EC41">
        <f>SUMIFS(DataRegularSeason20242025!$AA$3:$AA$1315,DataRegularSeason20242025!$B$3:$B$1315, "&lt;=" &amp; EC$1, DataRegularSeason20242025!$D$3:$D$1315, $A41)+SUMIFS(DataRegularSeason20242025!$AB$3:$AB$1315,DataRegularSeason20242025!$B$3:$B$1315, "&lt;=" &amp; EC$1, DataRegularSeason20242025!$E$3:$E$1315, $A41)</f>
        <v>60</v>
      </c>
      <c r="ED41">
        <f>SUMIFS(DataRegularSeason20242025!$AA$3:$AA$1315,DataRegularSeason20242025!$B$3:$B$1315, "&lt;=" &amp; ED$1, DataRegularSeason20242025!$D$3:$D$1315, $A41)+SUMIFS(DataRegularSeason20242025!$AB$3:$AB$1315,DataRegularSeason20242025!$B$3:$B$1315, "&lt;=" &amp; ED$1, DataRegularSeason20242025!$E$3:$E$1315, $A41)</f>
        <v>60</v>
      </c>
      <c r="EE41">
        <f>SUMIFS(DataRegularSeason20242025!$AA$3:$AA$1315,DataRegularSeason20242025!$B$3:$B$1315, "&lt;=" &amp; EE$1, DataRegularSeason20242025!$D$3:$D$1315, $A41)+SUMIFS(DataRegularSeason20242025!$AB$3:$AB$1315,DataRegularSeason20242025!$B$3:$B$1315, "&lt;=" &amp; EE$1, DataRegularSeason20242025!$E$3:$E$1315, $A41)</f>
        <v>60</v>
      </c>
      <c r="EF41">
        <f>SUMIFS(DataRegularSeason20242025!$AA$3:$AA$1315,DataRegularSeason20242025!$B$3:$B$1315, "&lt;=" &amp; EF$1, DataRegularSeason20242025!$D$3:$D$1315, $A41)+SUMIFS(DataRegularSeason20242025!$AB$3:$AB$1315,DataRegularSeason20242025!$B$3:$B$1315, "&lt;=" &amp; EF$1, DataRegularSeason20242025!$E$3:$E$1315, $A41)</f>
        <v>60</v>
      </c>
      <c r="EG41">
        <f>SUMIFS(DataRegularSeason20242025!$AA$3:$AA$1315,DataRegularSeason20242025!$B$3:$B$1315, "&lt;=" &amp; EG$1, DataRegularSeason20242025!$D$3:$D$1315, $A41)+SUMIFS(DataRegularSeason20242025!$AB$3:$AB$1315,DataRegularSeason20242025!$B$3:$B$1315, "&lt;=" &amp; EG$1, DataRegularSeason20242025!$E$3:$E$1315, $A41)</f>
        <v>60</v>
      </c>
      <c r="EH41">
        <f>SUMIFS(DataRegularSeason20242025!$AA$3:$AA$1315,DataRegularSeason20242025!$B$3:$B$1315, "&lt;=" &amp; EH$1, DataRegularSeason20242025!$D$3:$D$1315, $A41)+SUMIFS(DataRegularSeason20242025!$AB$3:$AB$1315,DataRegularSeason20242025!$B$3:$B$1315, "&lt;=" &amp; EH$1, DataRegularSeason20242025!$E$3:$E$1315, $A41)</f>
        <v>60</v>
      </c>
      <c r="EI41">
        <f>SUMIFS(DataRegularSeason20242025!$AA$3:$AA$1315,DataRegularSeason20242025!$B$3:$B$1315, "&lt;=" &amp; EI$1, DataRegularSeason20242025!$D$3:$D$1315, $A41)+SUMIFS(DataRegularSeason20242025!$AB$3:$AB$1315,DataRegularSeason20242025!$B$3:$B$1315, "&lt;=" &amp; EI$1, DataRegularSeason20242025!$E$3:$E$1315, $A41)</f>
        <v>60</v>
      </c>
      <c r="EJ41">
        <f>SUMIFS(DataRegularSeason20242025!$AA$3:$AA$1315,DataRegularSeason20242025!$B$3:$B$1315, "&lt;=" &amp; EJ$1, DataRegularSeason20242025!$D$3:$D$1315, $A41)+SUMIFS(DataRegularSeason20242025!$AB$3:$AB$1315,DataRegularSeason20242025!$B$3:$B$1315, "&lt;=" &amp; EJ$1, DataRegularSeason20242025!$E$3:$E$1315, $A41)</f>
        <v>60</v>
      </c>
      <c r="EK41">
        <f>SUMIFS(DataRegularSeason20242025!$AA$3:$AA$1315,DataRegularSeason20242025!$B$3:$B$1315, "&lt;=" &amp; EK$1, DataRegularSeason20242025!$D$3:$D$1315, $A41)+SUMIFS(DataRegularSeason20242025!$AB$3:$AB$1315,DataRegularSeason20242025!$B$3:$B$1315, "&lt;=" &amp; EK$1, DataRegularSeason20242025!$E$3:$E$1315, $A41)</f>
        <v>60</v>
      </c>
      <c r="EL41">
        <f>SUMIFS(DataRegularSeason20242025!$AA$3:$AA$1315,DataRegularSeason20242025!$B$3:$B$1315, "&lt;=" &amp; EL$1, DataRegularSeason20242025!$D$3:$D$1315, $A41)+SUMIFS(DataRegularSeason20242025!$AB$3:$AB$1315,DataRegularSeason20242025!$B$3:$B$1315, "&lt;=" &amp; EL$1, DataRegularSeason20242025!$E$3:$E$1315, $A41)</f>
        <v>60</v>
      </c>
      <c r="EM41">
        <f>SUMIFS(DataRegularSeason20242025!$AA$3:$AA$1315,DataRegularSeason20242025!$B$3:$B$1315, "&lt;=" &amp; EM$1, DataRegularSeason20242025!$D$3:$D$1315, $A41)+SUMIFS(DataRegularSeason20242025!$AB$3:$AB$1315,DataRegularSeason20242025!$B$3:$B$1315, "&lt;=" &amp; EM$1, DataRegularSeason20242025!$E$3:$E$1315, $A41)</f>
        <v>60</v>
      </c>
      <c r="EN41">
        <f>SUMIFS(DataRegularSeason20242025!$AA$3:$AA$1315,DataRegularSeason20242025!$B$3:$B$1315, "&lt;=" &amp; EN$1, DataRegularSeason20242025!$D$3:$D$1315, $A41)+SUMIFS(DataRegularSeason20242025!$AB$3:$AB$1315,DataRegularSeason20242025!$B$3:$B$1315, "&lt;=" &amp; EN$1, DataRegularSeason20242025!$E$3:$E$1315, $A41)</f>
        <v>60</v>
      </c>
      <c r="EO41">
        <f>SUMIFS(DataRegularSeason20242025!$AA$3:$AA$1315,DataRegularSeason20242025!$B$3:$B$1315, "&lt;=" &amp; EO$1, DataRegularSeason20242025!$D$3:$D$1315, $A41)+SUMIFS(DataRegularSeason20242025!$AB$3:$AB$1315,DataRegularSeason20242025!$B$3:$B$1315, "&lt;=" &amp; EO$1, DataRegularSeason20242025!$E$3:$E$1315, $A41)</f>
        <v>60</v>
      </c>
      <c r="EP41">
        <f>SUMIFS(DataRegularSeason20242025!$AA$3:$AA$1315,DataRegularSeason20242025!$B$3:$B$1315, "&lt;=" &amp; EP$1, DataRegularSeason20242025!$D$3:$D$1315, $A41)+SUMIFS(DataRegularSeason20242025!$AB$3:$AB$1315,DataRegularSeason20242025!$B$3:$B$1315, "&lt;=" &amp; EP$1, DataRegularSeason20242025!$E$3:$E$1315, $A41)</f>
        <v>60</v>
      </c>
      <c r="EQ41">
        <f>SUMIFS(DataRegularSeason20242025!$AA$3:$AA$1315,DataRegularSeason20242025!$B$3:$B$1315, "&lt;=" &amp; EQ$1, DataRegularSeason20242025!$D$3:$D$1315, $A41)+SUMIFS(DataRegularSeason20242025!$AB$3:$AB$1315,DataRegularSeason20242025!$B$3:$B$1315, "&lt;=" &amp; EQ$1, DataRegularSeason20242025!$E$3:$E$1315, $A41)</f>
        <v>60</v>
      </c>
      <c r="ER41">
        <f>SUMIFS(DataRegularSeason20242025!$AA$3:$AA$1315,DataRegularSeason20242025!$B$3:$B$1315, "&lt;=" &amp; ER$1, DataRegularSeason20242025!$D$3:$D$1315, $A41)+SUMIFS(DataRegularSeason20242025!$AB$3:$AB$1315,DataRegularSeason20242025!$B$3:$B$1315, "&lt;=" &amp; ER$1, DataRegularSeason20242025!$E$3:$E$1315, $A41)</f>
        <v>60</v>
      </c>
      <c r="ES41">
        <f>SUMIFS(DataRegularSeason20242025!$AA$3:$AA$1315,DataRegularSeason20242025!$B$3:$B$1315, "&lt;=" &amp; ES$1, DataRegularSeason20242025!$D$3:$D$1315, $A41)+SUMIFS(DataRegularSeason20242025!$AB$3:$AB$1315,DataRegularSeason20242025!$B$3:$B$1315, "&lt;=" &amp; ES$1, DataRegularSeason20242025!$E$3:$E$1315, $A41)</f>
        <v>60</v>
      </c>
      <c r="ET41">
        <f>SUMIFS(DataRegularSeason20242025!$AA$3:$AA$1315,DataRegularSeason20242025!$B$3:$B$1315, "&lt;=" &amp; ET$1, DataRegularSeason20242025!$D$3:$D$1315, $A41)+SUMIFS(DataRegularSeason20242025!$AB$3:$AB$1315,DataRegularSeason20242025!$B$3:$B$1315, "&lt;=" &amp; ET$1, DataRegularSeason20242025!$E$3:$E$1315, $A41)</f>
        <v>60</v>
      </c>
      <c r="EU41">
        <f>SUMIFS(DataRegularSeason20242025!$AA$3:$AA$1315,DataRegularSeason20242025!$B$3:$B$1315, "&lt;=" &amp; EU$1, DataRegularSeason20242025!$D$3:$D$1315, $A41)+SUMIFS(DataRegularSeason20242025!$AB$3:$AB$1315,DataRegularSeason20242025!$B$3:$B$1315, "&lt;=" &amp; EU$1, DataRegularSeason20242025!$E$3:$E$1315, $A41)</f>
        <v>60</v>
      </c>
      <c r="EV41">
        <f>SUMIFS(DataRegularSeason20242025!$AA$3:$AA$1315,DataRegularSeason20242025!$B$3:$B$1315, "&lt;=" &amp; EV$1, DataRegularSeason20242025!$D$3:$D$1315, $A41)+SUMIFS(DataRegularSeason20242025!$AB$3:$AB$1315,DataRegularSeason20242025!$B$3:$B$1315, "&lt;=" &amp; EV$1, DataRegularSeason20242025!$E$3:$E$1315, $A41)</f>
        <v>60</v>
      </c>
      <c r="EW41">
        <f>SUMIFS(DataRegularSeason20242025!$AA$3:$AA$1315,DataRegularSeason20242025!$B$3:$B$1315, "&lt;=" &amp; EW$1, DataRegularSeason20242025!$D$3:$D$1315, $A41)+SUMIFS(DataRegularSeason20242025!$AB$3:$AB$1315,DataRegularSeason20242025!$B$3:$B$1315, "&lt;=" &amp; EW$1, DataRegularSeason20242025!$E$3:$E$1315, $A41)</f>
        <v>60</v>
      </c>
      <c r="EX41">
        <f>SUMIFS(DataRegularSeason20242025!$AA$3:$AA$1315,DataRegularSeason20242025!$B$3:$B$1315, "&lt;=" &amp; EX$1, DataRegularSeason20242025!$D$3:$D$1315, $A41)+SUMIFS(DataRegularSeason20242025!$AB$3:$AB$1315,DataRegularSeason20242025!$B$3:$B$1315, "&lt;=" &amp; EX$1, DataRegularSeason20242025!$E$3:$E$1315, $A41)</f>
        <v>60</v>
      </c>
      <c r="EY41">
        <f>SUMIFS(DataRegularSeason20242025!$AA$3:$AA$1315,DataRegularSeason20242025!$B$3:$B$1315, "&lt;=" &amp; EY$1, DataRegularSeason20242025!$D$3:$D$1315, $A41)+SUMIFS(DataRegularSeason20242025!$AB$3:$AB$1315,DataRegularSeason20242025!$B$3:$B$1315, "&lt;=" &amp; EY$1, DataRegularSeason20242025!$E$3:$E$1315, $A41)</f>
        <v>60</v>
      </c>
      <c r="EZ41">
        <f>SUMIFS(DataRegularSeason20242025!$AA$3:$AA$1315,DataRegularSeason20242025!$B$3:$B$1315, "&lt;=" &amp; EZ$1, DataRegularSeason20242025!$D$3:$D$1315, $A41)+SUMIFS(DataRegularSeason20242025!$AB$3:$AB$1315,DataRegularSeason20242025!$B$3:$B$1315, "&lt;=" &amp; EZ$1, DataRegularSeason20242025!$E$3:$E$1315, $A41)</f>
        <v>60</v>
      </c>
      <c r="FA41">
        <f>SUMIFS(DataRegularSeason20242025!$AA$3:$AA$1315,DataRegularSeason20242025!$B$3:$B$1315, "&lt;=" &amp; FA$1, DataRegularSeason20242025!$D$3:$D$1315, $A41)+SUMIFS(DataRegularSeason20242025!$AB$3:$AB$1315,DataRegularSeason20242025!$B$3:$B$1315, "&lt;=" &amp; FA$1, DataRegularSeason20242025!$E$3:$E$1315, $A41)</f>
        <v>60</v>
      </c>
      <c r="FB41">
        <f>SUMIFS(DataRegularSeason20242025!$AA$3:$AA$1315,DataRegularSeason20242025!$B$3:$B$1315, "&lt;=" &amp; FB$1, DataRegularSeason20242025!$D$3:$D$1315, $A41)+SUMIFS(DataRegularSeason20242025!$AB$3:$AB$1315,DataRegularSeason20242025!$B$3:$B$1315, "&lt;=" &amp; FB$1, DataRegularSeason20242025!$E$3:$E$1315, $A41)</f>
        <v>60</v>
      </c>
      <c r="FC41">
        <f>SUMIFS(DataRegularSeason20242025!$AA$3:$AA$1315,DataRegularSeason20242025!$B$3:$B$1315, "&lt;=" &amp; FC$1, DataRegularSeason20242025!$D$3:$D$1315, $A41)+SUMIFS(DataRegularSeason20242025!$AB$3:$AB$1315,DataRegularSeason20242025!$B$3:$B$1315, "&lt;=" &amp; FC$1, DataRegularSeason20242025!$E$3:$E$1315, $A41)</f>
        <v>60</v>
      </c>
      <c r="FD41">
        <f>SUMIFS(DataRegularSeason20242025!$AA$3:$AA$1315,DataRegularSeason20242025!$B$3:$B$1315, "&lt;=" &amp; FD$1, DataRegularSeason20242025!$D$3:$D$1315, $A41)+SUMIFS(DataRegularSeason20242025!$AB$3:$AB$1315,DataRegularSeason20242025!$B$3:$B$1315, "&lt;=" &amp; FD$1, DataRegularSeason20242025!$E$3:$E$1315, $A41)</f>
        <v>60</v>
      </c>
      <c r="FE41">
        <f>SUMIFS(DataRegularSeason20242025!$AA$3:$AA$1315,DataRegularSeason20242025!$B$3:$B$1315, "&lt;=" &amp; FE$1, DataRegularSeason20242025!$D$3:$D$1315, $A41)+SUMIFS(DataRegularSeason20242025!$AB$3:$AB$1315,DataRegularSeason20242025!$B$3:$B$1315, "&lt;=" &amp; FE$1, DataRegularSeason20242025!$E$3:$E$1315, $A41)</f>
        <v>60</v>
      </c>
      <c r="FF41">
        <f>SUMIFS(DataRegularSeason20242025!$AA$3:$AA$1315,DataRegularSeason20242025!$B$3:$B$1315, "&lt;=" &amp; FF$1, DataRegularSeason20242025!$D$3:$D$1315, $A41)+SUMIFS(DataRegularSeason20242025!$AB$3:$AB$1315,DataRegularSeason20242025!$B$3:$B$1315, "&lt;=" &amp; FF$1, DataRegularSeason20242025!$E$3:$E$1315, $A41)</f>
        <v>60</v>
      </c>
      <c r="FG41">
        <f>SUMIFS(DataRegularSeason20242025!$AA$3:$AA$1315,DataRegularSeason20242025!$B$3:$B$1315, "&lt;=" &amp; FG$1, DataRegularSeason20242025!$D$3:$D$1315, $A41)+SUMIFS(DataRegularSeason20242025!$AB$3:$AB$1315,DataRegularSeason20242025!$B$3:$B$1315, "&lt;=" &amp; FG$1, DataRegularSeason20242025!$E$3:$E$1315, $A41)</f>
        <v>60</v>
      </c>
      <c r="FH41">
        <f>SUMIFS(DataRegularSeason20242025!$AA$3:$AA$1315,DataRegularSeason20242025!$B$3:$B$1315, "&lt;=" &amp; FH$1, DataRegularSeason20242025!$D$3:$D$1315, $A41)+SUMIFS(DataRegularSeason20242025!$AB$3:$AB$1315,DataRegularSeason20242025!$B$3:$B$1315, "&lt;=" &amp; FH$1, DataRegularSeason20242025!$E$3:$E$1315, $A41)</f>
        <v>60</v>
      </c>
      <c r="FI41">
        <f>SUMIFS(DataRegularSeason20242025!$AA$3:$AA$1315,DataRegularSeason20242025!$B$3:$B$1315, "&lt;=" &amp; FI$1, DataRegularSeason20242025!$D$3:$D$1315, $A41)+SUMIFS(DataRegularSeason20242025!$AB$3:$AB$1315,DataRegularSeason20242025!$B$3:$B$1315, "&lt;=" &amp; FI$1, DataRegularSeason20242025!$E$3:$E$1315, $A41)</f>
        <v>60</v>
      </c>
      <c r="FJ41">
        <f>SUMIFS(DataRegularSeason20242025!$AA$3:$AA$1315,DataRegularSeason20242025!$B$3:$B$1315, "&lt;=" &amp; FJ$1, DataRegularSeason20242025!$D$3:$D$1315, $A41)+SUMIFS(DataRegularSeason20242025!$AB$3:$AB$1315,DataRegularSeason20242025!$B$3:$B$1315, "&lt;=" &amp; FJ$1, DataRegularSeason20242025!$E$3:$E$1315, $A41)</f>
        <v>60</v>
      </c>
      <c r="FK41">
        <f>SUMIFS(DataRegularSeason20242025!$AA$3:$AA$1315,DataRegularSeason20242025!$B$3:$B$1315, "&lt;=" &amp; FK$1, DataRegularSeason20242025!$D$3:$D$1315, $A41)+SUMIFS(DataRegularSeason20242025!$AB$3:$AB$1315,DataRegularSeason20242025!$B$3:$B$1315, "&lt;=" &amp; FK$1, DataRegularSeason20242025!$E$3:$E$1315, $A41)</f>
        <v>60</v>
      </c>
      <c r="FL41">
        <f>SUMIFS(DataRegularSeason20242025!$AA$3:$AA$1315,DataRegularSeason20242025!$B$3:$B$1315, "&lt;=" &amp; FL$1, DataRegularSeason20242025!$D$3:$D$1315, $A41)+SUMIFS(DataRegularSeason20242025!$AB$3:$AB$1315,DataRegularSeason20242025!$B$3:$B$1315, "&lt;=" &amp; FL$1, DataRegularSeason20242025!$E$3:$E$1315, $A41)</f>
        <v>60</v>
      </c>
      <c r="FM41">
        <f>SUMIFS(DataRegularSeason20242025!$AA$3:$AA$1315,DataRegularSeason20242025!$B$3:$B$1315, "&lt;=" &amp; FM$1, DataRegularSeason20242025!$D$3:$D$1315, $A41)+SUMIFS(DataRegularSeason20242025!$AB$3:$AB$1315,DataRegularSeason20242025!$B$3:$B$1315, "&lt;=" &amp; FM$1, DataRegularSeason20242025!$E$3:$E$1315, $A41)</f>
        <v>60</v>
      </c>
      <c r="FN41">
        <f>SUMIFS(DataRegularSeason20242025!$AA$3:$AA$1315,DataRegularSeason20242025!$B$3:$B$1315, "&lt;=" &amp; FN$1, DataRegularSeason20242025!$D$3:$D$1315, $A41)+SUMIFS(DataRegularSeason20242025!$AB$3:$AB$1315,DataRegularSeason20242025!$B$3:$B$1315, "&lt;=" &amp; FN$1, DataRegularSeason20242025!$E$3:$E$1315, $A41)</f>
        <v>60</v>
      </c>
      <c r="FO41">
        <f>SUMIFS(DataRegularSeason20242025!$AA$3:$AA$1315,DataRegularSeason20242025!$B$3:$B$1315, "&lt;=" &amp; FO$1, DataRegularSeason20242025!$D$3:$D$1315, $A41)+SUMIFS(DataRegularSeason20242025!$AB$3:$AB$1315,DataRegularSeason20242025!$B$3:$B$1315, "&lt;=" &amp; FO$1, DataRegularSeason20242025!$E$3:$E$1315, $A41)</f>
        <v>60</v>
      </c>
      <c r="FP41">
        <f>SUMIFS(DataRegularSeason20242025!$AA$3:$AA$1315,DataRegularSeason20242025!$B$3:$B$1315, "&lt;=" &amp; FP$1, DataRegularSeason20242025!$D$3:$D$1315, $A41)+SUMIFS(DataRegularSeason20242025!$AB$3:$AB$1315,DataRegularSeason20242025!$B$3:$B$1315, "&lt;=" &amp; FP$1, DataRegularSeason20242025!$E$3:$E$1315, $A41)</f>
        <v>60</v>
      </c>
      <c r="FQ41">
        <f>SUMIFS(DataRegularSeason20242025!$AA$3:$AA$1315,DataRegularSeason20242025!$B$3:$B$1315, "&lt;=" &amp; FQ$1, DataRegularSeason20242025!$D$3:$D$1315, $A41)+SUMIFS(DataRegularSeason20242025!$AB$3:$AB$1315,DataRegularSeason20242025!$B$3:$B$1315, "&lt;=" &amp; FQ$1, DataRegularSeason20242025!$E$3:$E$1315, $A41)</f>
        <v>60</v>
      </c>
      <c r="FR41">
        <f>SUMIFS(DataRegularSeason20242025!$AA$3:$AA$1315,DataRegularSeason20242025!$B$3:$B$1315, "&lt;=" &amp; FR$1, DataRegularSeason20242025!$D$3:$D$1315, $A41)+SUMIFS(DataRegularSeason20242025!$AB$3:$AB$1315,DataRegularSeason20242025!$B$3:$B$1315, "&lt;=" &amp; FR$1, DataRegularSeason20242025!$E$3:$E$1315, $A41)</f>
        <v>60</v>
      </c>
      <c r="FS41">
        <f>SUMIFS(DataRegularSeason20242025!$AA$3:$AA$1315,DataRegularSeason20242025!$B$3:$B$1315, "&lt;=" &amp; FS$1, DataRegularSeason20242025!$D$3:$D$1315, $A41)+SUMIFS(DataRegularSeason20242025!$AB$3:$AB$1315,DataRegularSeason20242025!$B$3:$B$1315, "&lt;=" &amp; FS$1, DataRegularSeason20242025!$E$3:$E$1315, $A41)</f>
        <v>60</v>
      </c>
      <c r="FT41">
        <f>SUMIFS(DataRegularSeason20242025!$AA$3:$AA$1315,DataRegularSeason20242025!$B$3:$B$1315, "&lt;=" &amp; FT$1, DataRegularSeason20242025!$D$3:$D$1315, $A41)+SUMIFS(DataRegularSeason20242025!$AB$3:$AB$1315,DataRegularSeason20242025!$B$3:$B$1315, "&lt;=" &amp; FT$1, DataRegularSeason20242025!$E$3:$E$1315, $A41)</f>
        <v>60</v>
      </c>
      <c r="FU41">
        <f>SUMIFS(DataRegularSeason20242025!$AA$3:$AA$1315,DataRegularSeason20242025!$B$3:$B$1315, "&lt;=" &amp; FU$1, DataRegularSeason20242025!$D$3:$D$1315, $A41)+SUMIFS(DataRegularSeason20242025!$AB$3:$AB$1315,DataRegularSeason20242025!$B$3:$B$1315, "&lt;=" &amp; FU$1, DataRegularSeason20242025!$E$3:$E$1315, $A41)</f>
        <v>60</v>
      </c>
      <c r="FV41">
        <f>SUMIFS(DataRegularSeason20242025!$AA$3:$AA$1315,DataRegularSeason20242025!$B$3:$B$1315, "&lt;=" &amp; FV$1, DataRegularSeason20242025!$D$3:$D$1315, $A41)+SUMIFS(DataRegularSeason20242025!$AB$3:$AB$1315,DataRegularSeason20242025!$B$3:$B$1315, "&lt;=" &amp; FV$1, DataRegularSeason20242025!$E$3:$E$1315, $A41)</f>
        <v>60</v>
      </c>
      <c r="FW41">
        <f>SUMIFS(DataRegularSeason20242025!$AA$3:$AA$1315,DataRegularSeason20242025!$B$3:$B$1315, "&lt;=" &amp; FW$1, DataRegularSeason20242025!$D$3:$D$1315, $A41)+SUMIFS(DataRegularSeason20242025!$AB$3:$AB$1315,DataRegularSeason20242025!$B$3:$B$1315, "&lt;=" &amp; FW$1, DataRegularSeason20242025!$E$3:$E$1315, $A41)</f>
        <v>60</v>
      </c>
      <c r="FX41">
        <f>SUMIFS(DataRegularSeason20242025!$AA$3:$AA$1315,DataRegularSeason20242025!$B$3:$B$1315, "&lt;=" &amp; FX$1, DataRegularSeason20242025!$D$3:$D$1315, $A41)+SUMIFS(DataRegularSeason20242025!$AB$3:$AB$1315,DataRegularSeason20242025!$B$3:$B$1315, "&lt;=" &amp; FX$1, DataRegularSeason20242025!$E$3:$E$1315, $A41)</f>
        <v>60</v>
      </c>
      <c r="FY41">
        <f>SUMIFS(DataRegularSeason20242025!$AA$3:$AA$1315,DataRegularSeason20242025!$B$3:$B$1315, "&lt;=" &amp; FY$1, DataRegularSeason20242025!$D$3:$D$1315, $A41)+SUMIFS(DataRegularSeason20242025!$AB$3:$AB$1315,DataRegularSeason20242025!$B$3:$B$1315, "&lt;=" &amp; FY$1, DataRegularSeason20242025!$E$3:$E$1315, $A41)</f>
        <v>60</v>
      </c>
      <c r="FZ41">
        <f>SUMIFS(DataRegularSeason20242025!$AA$3:$AA$1315,DataRegularSeason20242025!$B$3:$B$1315, "&lt;=" &amp; FZ$1, DataRegularSeason20242025!$D$3:$D$1315, $A41)+SUMIFS(DataRegularSeason20242025!$AB$3:$AB$1315,DataRegularSeason20242025!$B$3:$B$1315, "&lt;=" &amp; FZ$1, DataRegularSeason20242025!$E$3:$E$1315, $A41)</f>
        <v>60</v>
      </c>
      <c r="GA41">
        <f>SUMIFS(DataRegularSeason20242025!$AA$3:$AA$1315,DataRegularSeason20242025!$B$3:$B$1315, "&lt;=" &amp; GA$1, DataRegularSeason20242025!$D$3:$D$1315, $A41)+SUMIFS(DataRegularSeason20242025!$AB$3:$AB$1315,DataRegularSeason20242025!$B$3:$B$1315, "&lt;=" &amp; GA$1, DataRegularSeason20242025!$E$3:$E$1315, $A41)</f>
        <v>60</v>
      </c>
      <c r="GB41">
        <f>SUMIFS(DataRegularSeason20242025!$AA$3:$AA$1315,DataRegularSeason20242025!$B$3:$B$1315, "&lt;=" &amp; GB$1, DataRegularSeason20242025!$D$3:$D$1315, $A41)+SUMIFS(DataRegularSeason20242025!$AB$3:$AB$1315,DataRegularSeason20242025!$B$3:$B$1315, "&lt;=" &amp; GB$1, DataRegularSeason20242025!$E$3:$E$1315, $A41)</f>
        <v>60</v>
      </c>
      <c r="GC41">
        <f>SUMIFS(DataRegularSeason20242025!$AA$3:$AA$1315,DataRegularSeason20242025!$B$3:$B$1315, "&lt;=" &amp; GC$1, DataRegularSeason20242025!$D$3:$D$1315, $A41)+SUMIFS(DataRegularSeason20242025!$AB$3:$AB$1315,DataRegularSeason20242025!$B$3:$B$1315, "&lt;=" &amp; GC$1, DataRegularSeason20242025!$E$3:$E$1315, $A41)</f>
        <v>60</v>
      </c>
      <c r="GD41">
        <f>SUMIFS(DataRegularSeason20242025!$AA$3:$AA$1315,DataRegularSeason20242025!$B$3:$B$1315, "&lt;=" &amp; GD$1, DataRegularSeason20242025!$D$3:$D$1315, $A41)+SUMIFS(DataRegularSeason20242025!$AB$3:$AB$1315,DataRegularSeason20242025!$B$3:$B$1315, "&lt;=" &amp; GD$1, DataRegularSeason20242025!$E$3:$E$1315, $A41)</f>
        <v>60</v>
      </c>
      <c r="GE41">
        <f>SUMIFS(DataRegularSeason20242025!$AA$3:$AA$1315,DataRegularSeason20242025!$B$3:$B$1315, "&lt;=" &amp; GE$1, DataRegularSeason20242025!$D$3:$D$1315, $A41)+SUMIFS(DataRegularSeason20242025!$AB$3:$AB$1315,DataRegularSeason20242025!$B$3:$B$1315, "&lt;=" &amp; GE$1, DataRegularSeason20242025!$E$3:$E$1315, $A41)</f>
        <v>60</v>
      </c>
      <c r="GF41">
        <f>SUMIFS(DataRegularSeason20242025!$AA$3:$AA$1315,DataRegularSeason20242025!$B$3:$B$1315, "&lt;=" &amp; GF$1, DataRegularSeason20242025!$D$3:$D$1315, $A41)+SUMIFS(DataRegularSeason20242025!$AB$3:$AB$1315,DataRegularSeason20242025!$B$3:$B$1315, "&lt;=" &amp; GF$1, DataRegularSeason20242025!$E$3:$E$1315, $A41)</f>
        <v>60</v>
      </c>
      <c r="GG41">
        <f>SUMIFS(DataRegularSeason20242025!$AA$3:$AA$1315,DataRegularSeason20242025!$B$3:$B$1315, "&lt;=" &amp; GG$1, DataRegularSeason20242025!$D$3:$D$1315, $A41)+SUMIFS(DataRegularSeason20242025!$AB$3:$AB$1315,DataRegularSeason20242025!$B$3:$B$1315, "&lt;=" &amp; GG$1, DataRegularSeason20242025!$E$3:$E$1315, $A41)</f>
        <v>60</v>
      </c>
      <c r="GH41">
        <f>SUMIFS(DataRegularSeason20242025!$AA$3:$AA$1315,DataRegularSeason20242025!$B$3:$B$1315, "&lt;=" &amp; GH$1, DataRegularSeason20242025!$D$3:$D$1315, $A41)+SUMIFS(DataRegularSeason20242025!$AB$3:$AB$1315,DataRegularSeason20242025!$B$3:$B$1315, "&lt;=" &amp; GH$1, DataRegularSeason20242025!$E$3:$E$1315, $A41)</f>
        <v>60</v>
      </c>
      <c r="GI41">
        <f>SUMIFS(DataRegularSeason20242025!$AA$3:$AA$1315,DataRegularSeason20242025!$B$3:$B$1315, "&lt;=" &amp; GI$1, DataRegularSeason20242025!$D$3:$D$1315, $A41)+SUMIFS(DataRegularSeason20242025!$AB$3:$AB$1315,DataRegularSeason20242025!$B$3:$B$1315, "&lt;=" &amp; GI$1, DataRegularSeason20242025!$E$3:$E$1315, $A41)</f>
        <v>60</v>
      </c>
      <c r="GJ41">
        <f>SUMIFS(DataRegularSeason20242025!$AA$3:$AA$1315,DataRegularSeason20242025!$B$3:$B$1315, "&lt;=" &amp; GJ$1, DataRegularSeason20242025!$D$3:$D$1315, $A41)+SUMIFS(DataRegularSeason20242025!$AB$3:$AB$1315,DataRegularSeason20242025!$B$3:$B$1315, "&lt;=" &amp; GJ$1, DataRegularSeason20242025!$E$3:$E$1315, $A41)</f>
        <v>60</v>
      </c>
      <c r="GK41">
        <f>SUMIFS(DataRegularSeason20242025!$AA$3:$AA$1315,DataRegularSeason20242025!$B$3:$B$1315, "&lt;=" &amp; GK$1, DataRegularSeason20242025!$D$3:$D$1315, $A41)+SUMIFS(DataRegularSeason20242025!$AB$3:$AB$1315,DataRegularSeason20242025!$B$3:$B$1315, "&lt;=" &amp; GK$1, DataRegularSeason20242025!$E$3:$E$1315, $A41)</f>
        <v>60</v>
      </c>
      <c r="GL41">
        <f>SUMIFS(DataRegularSeason20242025!$AA$3:$AA$1315,DataRegularSeason20242025!$B$3:$B$1315, "&lt;=" &amp; GL$1, DataRegularSeason20242025!$D$3:$D$1315, $A41)+SUMIFS(DataRegularSeason20242025!$AB$3:$AB$1315,DataRegularSeason20242025!$B$3:$B$1315, "&lt;=" &amp; GL$1, DataRegularSeason20242025!$E$3:$E$1315, $A41)</f>
        <v>60</v>
      </c>
      <c r="GM41">
        <f>SUMIFS(DataRegularSeason20242025!$AA$3:$AA$1315,DataRegularSeason20242025!$B$3:$B$1315, "&lt;=" &amp; GM$1, DataRegularSeason20242025!$D$3:$D$1315, $A41)+SUMIFS(DataRegularSeason20242025!$AB$3:$AB$1315,DataRegularSeason20242025!$B$3:$B$1315, "&lt;=" &amp; GM$1, DataRegularSeason20242025!$E$3:$E$1315, $A41)</f>
        <v>60</v>
      </c>
      <c r="GN41">
        <f>SUMIFS(DataRegularSeason20242025!$AA$3:$AA$1315,DataRegularSeason20242025!$B$3:$B$1315, "&lt;=" &amp; GN$1, DataRegularSeason20242025!$D$3:$D$1315, $A41)+SUMIFS(DataRegularSeason20242025!$AB$3:$AB$1315,DataRegularSeason20242025!$B$3:$B$1315, "&lt;=" &amp; GN$1, DataRegularSeason20242025!$E$3:$E$1315, $A41)</f>
        <v>60</v>
      </c>
      <c r="GO41">
        <f>SUMIFS(DataRegularSeason20242025!$AA$3:$AA$1315,DataRegularSeason20242025!$B$3:$B$1315, "&lt;=" &amp; GO$1, DataRegularSeason20242025!$D$3:$D$1315, $A41)+SUMIFS(DataRegularSeason20242025!$AB$3:$AB$1315,DataRegularSeason20242025!$B$3:$B$1315, "&lt;=" &amp; GO$1, DataRegularSeason20242025!$E$3:$E$1315, $A41)</f>
        <v>60</v>
      </c>
      <c r="GP41">
        <f>SUMIFS(DataRegularSeason20242025!$AA$3:$AA$1315,DataRegularSeason20242025!$B$3:$B$1315, "&lt;=" &amp; GP$1, DataRegularSeason20242025!$D$3:$D$1315, $A41)+SUMIFS(DataRegularSeason20242025!$AB$3:$AB$1315,DataRegularSeason20242025!$B$3:$B$1315, "&lt;=" &amp; GP$1, DataRegularSeason20242025!$E$3:$E$1315, $A41)</f>
        <v>60</v>
      </c>
      <c r="GQ41">
        <f>SUMIFS(DataRegularSeason20242025!$AA$3:$AA$1315,DataRegularSeason20242025!$B$3:$B$1315, "&lt;=" &amp; GQ$1, DataRegularSeason20242025!$D$3:$D$1315, $A41)+SUMIFS(DataRegularSeason20242025!$AB$3:$AB$1315,DataRegularSeason20242025!$B$3:$B$1315, "&lt;=" &amp; GQ$1, DataRegularSeason20242025!$E$3:$E$1315, $A41)</f>
        <v>60</v>
      </c>
      <c r="GR41">
        <f>SUMIFS(DataRegularSeason20242025!$AA$3:$AA$1315,DataRegularSeason20242025!$B$3:$B$1315, "&lt;=" &amp; GR$1, DataRegularSeason20242025!$D$3:$D$1315, $A41)+SUMIFS(DataRegularSeason20242025!$AB$3:$AB$1315,DataRegularSeason20242025!$B$3:$B$1315, "&lt;=" &amp; GR$1, DataRegularSeason20242025!$E$3:$E$1315, $A41)</f>
        <v>60</v>
      </c>
      <c r="GS41">
        <f>SUMIFS(DataRegularSeason20242025!$AA$3:$AA$1315,DataRegularSeason20242025!$B$3:$B$1315, "&lt;=" &amp; GS$1, DataRegularSeason20242025!$D$3:$D$1315, $A41)+SUMIFS(DataRegularSeason20242025!$AB$3:$AB$1315,DataRegularSeason20242025!$B$3:$B$1315, "&lt;=" &amp; GS$1, DataRegularSeason20242025!$E$3:$E$1315, $A41)</f>
        <v>60</v>
      </c>
      <c r="GT41">
        <f>SUMIFS(DataRegularSeason20242025!$AA$3:$AA$1315,DataRegularSeason20242025!$B$3:$B$1315, "&lt;=" &amp; GT$1, DataRegularSeason20242025!$D$3:$D$1315, $A41)+SUMIFS(DataRegularSeason20242025!$AB$3:$AB$1315,DataRegularSeason20242025!$B$3:$B$1315, "&lt;=" &amp; GT$1, DataRegularSeason20242025!$E$3:$E$1315, $A41)</f>
        <v>60</v>
      </c>
      <c r="GU41">
        <f>SUMIFS(DataRegularSeason20242025!$AA$3:$AA$1315,DataRegularSeason20242025!$B$3:$B$1315, "&lt;=" &amp; GU$1, DataRegularSeason20242025!$D$3:$D$1315, $A41)+SUMIFS(DataRegularSeason20242025!$AB$3:$AB$1315,DataRegularSeason20242025!$B$3:$B$1315, "&lt;=" &amp; GU$1, DataRegularSeason20242025!$E$3:$E$1315, $A41)</f>
        <v>60</v>
      </c>
    </row>
    <row r="42" spans="1:275" x14ac:dyDescent="0.25">
      <c r="A42" t="s">
        <v>30</v>
      </c>
      <c r="B42" t="s">
        <v>98</v>
      </c>
      <c r="C42" t="s">
        <v>81</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19</v>
      </c>
      <c r="B43" t="s">
        <v>98</v>
      </c>
      <c r="C43" t="s">
        <v>81</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55</v>
      </c>
      <c r="EQ43">
        <f>SUMIFS(DataRegularSeason20242025!$AA$3:$AA$1315,DataRegularSeason20242025!$B$3:$B$1315, "&lt;=" &amp; EQ$1, DataRegularSeason20242025!$D$3:$D$1315, $A43)+SUMIFS(DataRegularSeason20242025!$AB$3:$AB$1315,DataRegularSeason20242025!$B$3:$B$1315, "&lt;=" &amp; EQ$1, DataRegularSeason20242025!$E$3:$E$1315, $A43)</f>
        <v>55</v>
      </c>
      <c r="ER43">
        <f>SUMIFS(DataRegularSeason20242025!$AA$3:$AA$1315,DataRegularSeason20242025!$B$3:$B$1315, "&lt;=" &amp; ER$1, DataRegularSeason20242025!$D$3:$D$1315, $A43)+SUMIFS(DataRegularSeason20242025!$AB$3:$AB$1315,DataRegularSeason20242025!$B$3:$B$1315, "&lt;=" &amp; ER$1, DataRegularSeason20242025!$E$3:$E$1315, $A43)</f>
        <v>55</v>
      </c>
      <c r="ES43">
        <f>SUMIFS(DataRegularSeason20242025!$AA$3:$AA$1315,DataRegularSeason20242025!$B$3:$B$1315, "&lt;=" &amp; ES$1, DataRegularSeason20242025!$D$3:$D$1315, $A43)+SUMIFS(DataRegularSeason20242025!$AB$3:$AB$1315,DataRegularSeason20242025!$B$3:$B$1315, "&lt;=" &amp; ES$1, DataRegularSeason20242025!$E$3:$E$1315, $A43)</f>
        <v>55</v>
      </c>
      <c r="ET43">
        <f>SUMIFS(DataRegularSeason20242025!$AA$3:$AA$1315,DataRegularSeason20242025!$B$3:$B$1315, "&lt;=" &amp; ET$1, DataRegularSeason20242025!$D$3:$D$1315, $A43)+SUMIFS(DataRegularSeason20242025!$AB$3:$AB$1315,DataRegularSeason20242025!$B$3:$B$1315, "&lt;=" &amp; ET$1, DataRegularSeason20242025!$E$3:$E$1315, $A43)</f>
        <v>55</v>
      </c>
      <c r="EU43">
        <f>SUMIFS(DataRegularSeason20242025!$AA$3:$AA$1315,DataRegularSeason20242025!$B$3:$B$1315, "&lt;=" &amp; EU$1, DataRegularSeason20242025!$D$3:$D$1315, $A43)+SUMIFS(DataRegularSeason20242025!$AB$3:$AB$1315,DataRegularSeason20242025!$B$3:$B$1315, "&lt;=" &amp; EU$1, DataRegularSeason20242025!$E$3:$E$1315, $A43)</f>
        <v>55</v>
      </c>
      <c r="EV43">
        <f>SUMIFS(DataRegularSeason20242025!$AA$3:$AA$1315,DataRegularSeason20242025!$B$3:$B$1315, "&lt;=" &amp; EV$1, DataRegularSeason20242025!$D$3:$D$1315, $A43)+SUMIFS(DataRegularSeason20242025!$AB$3:$AB$1315,DataRegularSeason20242025!$B$3:$B$1315, "&lt;=" &amp; EV$1, DataRegularSeason20242025!$E$3:$E$1315, $A43)</f>
        <v>55</v>
      </c>
      <c r="EW43">
        <f>SUMIFS(DataRegularSeason20242025!$AA$3:$AA$1315,DataRegularSeason20242025!$B$3:$B$1315, "&lt;=" &amp; EW$1, DataRegularSeason20242025!$D$3:$D$1315, $A43)+SUMIFS(DataRegularSeason20242025!$AB$3:$AB$1315,DataRegularSeason20242025!$B$3:$B$1315, "&lt;=" &amp; EW$1, DataRegularSeason20242025!$E$3:$E$1315, $A43)</f>
        <v>55</v>
      </c>
      <c r="EX43">
        <f>SUMIFS(DataRegularSeason20242025!$AA$3:$AA$1315,DataRegularSeason20242025!$B$3:$B$1315, "&lt;=" &amp; EX$1, DataRegularSeason20242025!$D$3:$D$1315, $A43)+SUMIFS(DataRegularSeason20242025!$AB$3:$AB$1315,DataRegularSeason20242025!$B$3:$B$1315, "&lt;=" &amp; EX$1, DataRegularSeason20242025!$E$3:$E$1315, $A43)</f>
        <v>55</v>
      </c>
      <c r="EY43">
        <f>SUMIFS(DataRegularSeason20242025!$AA$3:$AA$1315,DataRegularSeason20242025!$B$3:$B$1315, "&lt;=" &amp; EY$1, DataRegularSeason20242025!$D$3:$D$1315, $A43)+SUMIFS(DataRegularSeason20242025!$AB$3:$AB$1315,DataRegularSeason20242025!$B$3:$B$1315, "&lt;=" &amp; EY$1, DataRegularSeason20242025!$E$3:$E$1315, $A43)</f>
        <v>55</v>
      </c>
      <c r="EZ43">
        <f>SUMIFS(DataRegularSeason20242025!$AA$3:$AA$1315,DataRegularSeason20242025!$B$3:$B$1315, "&lt;=" &amp; EZ$1, DataRegularSeason20242025!$D$3:$D$1315, $A43)+SUMIFS(DataRegularSeason20242025!$AB$3:$AB$1315,DataRegularSeason20242025!$B$3:$B$1315, "&lt;=" &amp; EZ$1, DataRegularSeason20242025!$E$3:$E$1315, $A43)</f>
        <v>55</v>
      </c>
      <c r="FA43">
        <f>SUMIFS(DataRegularSeason20242025!$AA$3:$AA$1315,DataRegularSeason20242025!$B$3:$B$1315, "&lt;=" &amp; FA$1, DataRegularSeason20242025!$D$3:$D$1315, $A43)+SUMIFS(DataRegularSeason20242025!$AB$3:$AB$1315,DataRegularSeason20242025!$B$3:$B$1315, "&lt;=" &amp; FA$1, DataRegularSeason20242025!$E$3:$E$1315, $A43)</f>
        <v>55</v>
      </c>
      <c r="FB43">
        <f>SUMIFS(DataRegularSeason20242025!$AA$3:$AA$1315,DataRegularSeason20242025!$B$3:$B$1315, "&lt;=" &amp; FB$1, DataRegularSeason20242025!$D$3:$D$1315, $A43)+SUMIFS(DataRegularSeason20242025!$AB$3:$AB$1315,DataRegularSeason20242025!$B$3:$B$1315, "&lt;=" &amp; FB$1, DataRegularSeason20242025!$E$3:$E$1315, $A43)</f>
        <v>55</v>
      </c>
      <c r="FC43">
        <f>SUMIFS(DataRegularSeason20242025!$AA$3:$AA$1315,DataRegularSeason20242025!$B$3:$B$1315, "&lt;=" &amp; FC$1, DataRegularSeason20242025!$D$3:$D$1315, $A43)+SUMIFS(DataRegularSeason20242025!$AB$3:$AB$1315,DataRegularSeason20242025!$B$3:$B$1315, "&lt;=" &amp; FC$1, DataRegularSeason20242025!$E$3:$E$1315, $A43)</f>
        <v>55</v>
      </c>
      <c r="FD43">
        <f>SUMIFS(DataRegularSeason20242025!$AA$3:$AA$1315,DataRegularSeason20242025!$B$3:$B$1315, "&lt;=" &amp; FD$1, DataRegularSeason20242025!$D$3:$D$1315, $A43)+SUMIFS(DataRegularSeason20242025!$AB$3:$AB$1315,DataRegularSeason20242025!$B$3:$B$1315, "&lt;=" &amp; FD$1, DataRegularSeason20242025!$E$3:$E$1315, $A43)</f>
        <v>55</v>
      </c>
      <c r="FE43">
        <f>SUMIFS(DataRegularSeason20242025!$AA$3:$AA$1315,DataRegularSeason20242025!$B$3:$B$1315, "&lt;=" &amp; FE$1, DataRegularSeason20242025!$D$3:$D$1315, $A43)+SUMIFS(DataRegularSeason20242025!$AB$3:$AB$1315,DataRegularSeason20242025!$B$3:$B$1315, "&lt;=" &amp; FE$1, DataRegularSeason20242025!$E$3:$E$1315, $A43)</f>
        <v>55</v>
      </c>
      <c r="FF43">
        <f>SUMIFS(DataRegularSeason20242025!$AA$3:$AA$1315,DataRegularSeason20242025!$B$3:$B$1315, "&lt;=" &amp; FF$1, DataRegularSeason20242025!$D$3:$D$1315, $A43)+SUMIFS(DataRegularSeason20242025!$AB$3:$AB$1315,DataRegularSeason20242025!$B$3:$B$1315, "&lt;=" &amp; FF$1, DataRegularSeason20242025!$E$3:$E$1315, $A43)</f>
        <v>55</v>
      </c>
      <c r="FG43">
        <f>SUMIFS(DataRegularSeason20242025!$AA$3:$AA$1315,DataRegularSeason20242025!$B$3:$B$1315, "&lt;=" &amp; FG$1, DataRegularSeason20242025!$D$3:$D$1315, $A43)+SUMIFS(DataRegularSeason20242025!$AB$3:$AB$1315,DataRegularSeason20242025!$B$3:$B$1315, "&lt;=" &amp; FG$1, DataRegularSeason20242025!$E$3:$E$1315, $A43)</f>
        <v>55</v>
      </c>
      <c r="FH43">
        <f>SUMIFS(DataRegularSeason20242025!$AA$3:$AA$1315,DataRegularSeason20242025!$B$3:$B$1315, "&lt;=" &amp; FH$1, DataRegularSeason20242025!$D$3:$D$1315, $A43)+SUMIFS(DataRegularSeason20242025!$AB$3:$AB$1315,DataRegularSeason20242025!$B$3:$B$1315, "&lt;=" &amp; FH$1, DataRegularSeason20242025!$E$3:$E$1315, $A43)</f>
        <v>55</v>
      </c>
      <c r="FI43">
        <f>SUMIFS(DataRegularSeason20242025!$AA$3:$AA$1315,DataRegularSeason20242025!$B$3:$B$1315, "&lt;=" &amp; FI$1, DataRegularSeason20242025!$D$3:$D$1315, $A43)+SUMIFS(DataRegularSeason20242025!$AB$3:$AB$1315,DataRegularSeason20242025!$B$3:$B$1315, "&lt;=" &amp; FI$1, DataRegularSeason20242025!$E$3:$E$1315, $A43)</f>
        <v>55</v>
      </c>
      <c r="FJ43">
        <f>SUMIFS(DataRegularSeason20242025!$AA$3:$AA$1315,DataRegularSeason20242025!$B$3:$B$1315, "&lt;=" &amp; FJ$1, DataRegularSeason20242025!$D$3:$D$1315, $A43)+SUMIFS(DataRegularSeason20242025!$AB$3:$AB$1315,DataRegularSeason20242025!$B$3:$B$1315, "&lt;=" &amp; FJ$1, DataRegularSeason20242025!$E$3:$E$1315, $A43)</f>
        <v>55</v>
      </c>
      <c r="FK43">
        <f>SUMIFS(DataRegularSeason20242025!$AA$3:$AA$1315,DataRegularSeason20242025!$B$3:$B$1315, "&lt;=" &amp; FK$1, DataRegularSeason20242025!$D$3:$D$1315, $A43)+SUMIFS(DataRegularSeason20242025!$AB$3:$AB$1315,DataRegularSeason20242025!$B$3:$B$1315, "&lt;=" &amp; FK$1, DataRegularSeason20242025!$E$3:$E$1315, $A43)</f>
        <v>55</v>
      </c>
      <c r="FL43">
        <f>SUMIFS(DataRegularSeason20242025!$AA$3:$AA$1315,DataRegularSeason20242025!$B$3:$B$1315, "&lt;=" &amp; FL$1, DataRegularSeason20242025!$D$3:$D$1315, $A43)+SUMIFS(DataRegularSeason20242025!$AB$3:$AB$1315,DataRegularSeason20242025!$B$3:$B$1315, "&lt;=" &amp; FL$1, DataRegularSeason20242025!$E$3:$E$1315, $A43)</f>
        <v>55</v>
      </c>
      <c r="FM43">
        <f>SUMIFS(DataRegularSeason20242025!$AA$3:$AA$1315,DataRegularSeason20242025!$B$3:$B$1315, "&lt;=" &amp; FM$1, DataRegularSeason20242025!$D$3:$D$1315, $A43)+SUMIFS(DataRegularSeason20242025!$AB$3:$AB$1315,DataRegularSeason20242025!$B$3:$B$1315, "&lt;=" &amp; FM$1, DataRegularSeason20242025!$E$3:$E$1315, $A43)</f>
        <v>55</v>
      </c>
      <c r="FN43">
        <f>SUMIFS(DataRegularSeason20242025!$AA$3:$AA$1315,DataRegularSeason20242025!$B$3:$B$1315, "&lt;=" &amp; FN$1, DataRegularSeason20242025!$D$3:$D$1315, $A43)+SUMIFS(DataRegularSeason20242025!$AB$3:$AB$1315,DataRegularSeason20242025!$B$3:$B$1315, "&lt;=" &amp; FN$1, DataRegularSeason20242025!$E$3:$E$1315, $A43)</f>
        <v>55</v>
      </c>
      <c r="FO43">
        <f>SUMIFS(DataRegularSeason20242025!$AA$3:$AA$1315,DataRegularSeason20242025!$B$3:$B$1315, "&lt;=" &amp; FO$1, DataRegularSeason20242025!$D$3:$D$1315, $A43)+SUMIFS(DataRegularSeason20242025!$AB$3:$AB$1315,DataRegularSeason20242025!$B$3:$B$1315, "&lt;=" &amp; FO$1, DataRegularSeason20242025!$E$3:$E$1315, $A43)</f>
        <v>55</v>
      </c>
      <c r="FP43">
        <f>SUMIFS(DataRegularSeason20242025!$AA$3:$AA$1315,DataRegularSeason20242025!$B$3:$B$1315, "&lt;=" &amp; FP$1, DataRegularSeason20242025!$D$3:$D$1315, $A43)+SUMIFS(DataRegularSeason20242025!$AB$3:$AB$1315,DataRegularSeason20242025!$B$3:$B$1315, "&lt;=" &amp; FP$1, DataRegularSeason20242025!$E$3:$E$1315, $A43)</f>
        <v>55</v>
      </c>
      <c r="FQ43">
        <f>SUMIFS(DataRegularSeason20242025!$AA$3:$AA$1315,DataRegularSeason20242025!$B$3:$B$1315, "&lt;=" &amp; FQ$1, DataRegularSeason20242025!$D$3:$D$1315, $A43)+SUMIFS(DataRegularSeason20242025!$AB$3:$AB$1315,DataRegularSeason20242025!$B$3:$B$1315, "&lt;=" &amp; FQ$1, DataRegularSeason20242025!$E$3:$E$1315, $A43)</f>
        <v>55</v>
      </c>
      <c r="FR43">
        <f>SUMIFS(DataRegularSeason20242025!$AA$3:$AA$1315,DataRegularSeason20242025!$B$3:$B$1315, "&lt;=" &amp; FR$1, DataRegularSeason20242025!$D$3:$D$1315, $A43)+SUMIFS(DataRegularSeason20242025!$AB$3:$AB$1315,DataRegularSeason20242025!$B$3:$B$1315, "&lt;=" &amp; FR$1, DataRegularSeason20242025!$E$3:$E$1315, $A43)</f>
        <v>55</v>
      </c>
      <c r="FS43">
        <f>SUMIFS(DataRegularSeason20242025!$AA$3:$AA$1315,DataRegularSeason20242025!$B$3:$B$1315, "&lt;=" &amp; FS$1, DataRegularSeason20242025!$D$3:$D$1315, $A43)+SUMIFS(DataRegularSeason20242025!$AB$3:$AB$1315,DataRegularSeason20242025!$B$3:$B$1315, "&lt;=" &amp; FS$1, DataRegularSeason20242025!$E$3:$E$1315, $A43)</f>
        <v>55</v>
      </c>
      <c r="FT43">
        <f>SUMIFS(DataRegularSeason20242025!$AA$3:$AA$1315,DataRegularSeason20242025!$B$3:$B$1315, "&lt;=" &amp; FT$1, DataRegularSeason20242025!$D$3:$D$1315, $A43)+SUMIFS(DataRegularSeason20242025!$AB$3:$AB$1315,DataRegularSeason20242025!$B$3:$B$1315, "&lt;=" &amp; FT$1, DataRegularSeason20242025!$E$3:$E$1315, $A43)</f>
        <v>55</v>
      </c>
      <c r="FU43">
        <f>SUMIFS(DataRegularSeason20242025!$AA$3:$AA$1315,DataRegularSeason20242025!$B$3:$B$1315, "&lt;=" &amp; FU$1, DataRegularSeason20242025!$D$3:$D$1315, $A43)+SUMIFS(DataRegularSeason20242025!$AB$3:$AB$1315,DataRegularSeason20242025!$B$3:$B$1315, "&lt;=" &amp; FU$1, DataRegularSeason20242025!$E$3:$E$1315, $A43)</f>
        <v>55</v>
      </c>
      <c r="FV43">
        <f>SUMIFS(DataRegularSeason20242025!$AA$3:$AA$1315,DataRegularSeason20242025!$B$3:$B$1315, "&lt;=" &amp; FV$1, DataRegularSeason20242025!$D$3:$D$1315, $A43)+SUMIFS(DataRegularSeason20242025!$AB$3:$AB$1315,DataRegularSeason20242025!$B$3:$B$1315, "&lt;=" &amp; FV$1, DataRegularSeason20242025!$E$3:$E$1315, $A43)</f>
        <v>55</v>
      </c>
      <c r="FW43">
        <f>SUMIFS(DataRegularSeason20242025!$AA$3:$AA$1315,DataRegularSeason20242025!$B$3:$B$1315, "&lt;=" &amp; FW$1, DataRegularSeason20242025!$D$3:$D$1315, $A43)+SUMIFS(DataRegularSeason20242025!$AB$3:$AB$1315,DataRegularSeason20242025!$B$3:$B$1315, "&lt;=" &amp; FW$1, DataRegularSeason20242025!$E$3:$E$1315, $A43)</f>
        <v>55</v>
      </c>
      <c r="FX43">
        <f>SUMIFS(DataRegularSeason20242025!$AA$3:$AA$1315,DataRegularSeason20242025!$B$3:$B$1315, "&lt;=" &amp; FX$1, DataRegularSeason20242025!$D$3:$D$1315, $A43)+SUMIFS(DataRegularSeason20242025!$AB$3:$AB$1315,DataRegularSeason20242025!$B$3:$B$1315, "&lt;=" &amp; FX$1, DataRegularSeason20242025!$E$3:$E$1315, $A43)</f>
        <v>55</v>
      </c>
      <c r="FY43">
        <f>SUMIFS(DataRegularSeason20242025!$AA$3:$AA$1315,DataRegularSeason20242025!$B$3:$B$1315, "&lt;=" &amp; FY$1, DataRegularSeason20242025!$D$3:$D$1315, $A43)+SUMIFS(DataRegularSeason20242025!$AB$3:$AB$1315,DataRegularSeason20242025!$B$3:$B$1315, "&lt;=" &amp; FY$1, DataRegularSeason20242025!$E$3:$E$1315, $A43)</f>
        <v>55</v>
      </c>
      <c r="FZ43">
        <f>SUMIFS(DataRegularSeason20242025!$AA$3:$AA$1315,DataRegularSeason20242025!$B$3:$B$1315, "&lt;=" &amp; FZ$1, DataRegularSeason20242025!$D$3:$D$1315, $A43)+SUMIFS(DataRegularSeason20242025!$AB$3:$AB$1315,DataRegularSeason20242025!$B$3:$B$1315, "&lt;=" &amp; FZ$1, DataRegularSeason20242025!$E$3:$E$1315, $A43)</f>
        <v>55</v>
      </c>
      <c r="GA43">
        <f>SUMIFS(DataRegularSeason20242025!$AA$3:$AA$1315,DataRegularSeason20242025!$B$3:$B$1315, "&lt;=" &amp; GA$1, DataRegularSeason20242025!$D$3:$D$1315, $A43)+SUMIFS(DataRegularSeason20242025!$AB$3:$AB$1315,DataRegularSeason20242025!$B$3:$B$1315, "&lt;=" &amp; GA$1, DataRegularSeason20242025!$E$3:$E$1315, $A43)</f>
        <v>55</v>
      </c>
      <c r="GB43">
        <f>SUMIFS(DataRegularSeason20242025!$AA$3:$AA$1315,DataRegularSeason20242025!$B$3:$B$1315, "&lt;=" &amp; GB$1, DataRegularSeason20242025!$D$3:$D$1315, $A43)+SUMIFS(DataRegularSeason20242025!$AB$3:$AB$1315,DataRegularSeason20242025!$B$3:$B$1315, "&lt;=" &amp; GB$1, DataRegularSeason20242025!$E$3:$E$1315, $A43)</f>
        <v>55</v>
      </c>
      <c r="GC43">
        <f>SUMIFS(DataRegularSeason20242025!$AA$3:$AA$1315,DataRegularSeason20242025!$B$3:$B$1315, "&lt;=" &amp; GC$1, DataRegularSeason20242025!$D$3:$D$1315, $A43)+SUMIFS(DataRegularSeason20242025!$AB$3:$AB$1315,DataRegularSeason20242025!$B$3:$B$1315, "&lt;=" &amp; GC$1, DataRegularSeason20242025!$E$3:$E$1315, $A43)</f>
        <v>55</v>
      </c>
      <c r="GD43">
        <f>SUMIFS(DataRegularSeason20242025!$AA$3:$AA$1315,DataRegularSeason20242025!$B$3:$B$1315, "&lt;=" &amp; GD$1, DataRegularSeason20242025!$D$3:$D$1315, $A43)+SUMIFS(DataRegularSeason20242025!$AB$3:$AB$1315,DataRegularSeason20242025!$B$3:$B$1315, "&lt;=" &amp; GD$1, DataRegularSeason20242025!$E$3:$E$1315, $A43)</f>
        <v>55</v>
      </c>
      <c r="GE43">
        <f>SUMIFS(DataRegularSeason20242025!$AA$3:$AA$1315,DataRegularSeason20242025!$B$3:$B$1315, "&lt;=" &amp; GE$1, DataRegularSeason20242025!$D$3:$D$1315, $A43)+SUMIFS(DataRegularSeason20242025!$AB$3:$AB$1315,DataRegularSeason20242025!$B$3:$B$1315, "&lt;=" &amp; GE$1, DataRegularSeason20242025!$E$3:$E$1315, $A43)</f>
        <v>55</v>
      </c>
      <c r="GF43">
        <f>SUMIFS(DataRegularSeason20242025!$AA$3:$AA$1315,DataRegularSeason20242025!$B$3:$B$1315, "&lt;=" &amp; GF$1, DataRegularSeason20242025!$D$3:$D$1315, $A43)+SUMIFS(DataRegularSeason20242025!$AB$3:$AB$1315,DataRegularSeason20242025!$B$3:$B$1315, "&lt;=" &amp; GF$1, DataRegularSeason20242025!$E$3:$E$1315, $A43)</f>
        <v>55</v>
      </c>
      <c r="GG43">
        <f>SUMIFS(DataRegularSeason20242025!$AA$3:$AA$1315,DataRegularSeason20242025!$B$3:$B$1315, "&lt;=" &amp; GG$1, DataRegularSeason20242025!$D$3:$D$1315, $A43)+SUMIFS(DataRegularSeason20242025!$AB$3:$AB$1315,DataRegularSeason20242025!$B$3:$B$1315, "&lt;=" &amp; GG$1, DataRegularSeason20242025!$E$3:$E$1315, $A43)</f>
        <v>55</v>
      </c>
      <c r="GH43">
        <f>SUMIFS(DataRegularSeason20242025!$AA$3:$AA$1315,DataRegularSeason20242025!$B$3:$B$1315, "&lt;=" &amp; GH$1, DataRegularSeason20242025!$D$3:$D$1315, $A43)+SUMIFS(DataRegularSeason20242025!$AB$3:$AB$1315,DataRegularSeason20242025!$B$3:$B$1315, "&lt;=" &amp; GH$1, DataRegularSeason20242025!$E$3:$E$1315, $A43)</f>
        <v>55</v>
      </c>
      <c r="GI43">
        <f>SUMIFS(DataRegularSeason20242025!$AA$3:$AA$1315,DataRegularSeason20242025!$B$3:$B$1315, "&lt;=" &amp; GI$1, DataRegularSeason20242025!$D$3:$D$1315, $A43)+SUMIFS(DataRegularSeason20242025!$AB$3:$AB$1315,DataRegularSeason20242025!$B$3:$B$1315, "&lt;=" &amp; GI$1, DataRegularSeason20242025!$E$3:$E$1315, $A43)</f>
        <v>55</v>
      </c>
      <c r="GJ43">
        <f>SUMIFS(DataRegularSeason20242025!$AA$3:$AA$1315,DataRegularSeason20242025!$B$3:$B$1315, "&lt;=" &amp; GJ$1, DataRegularSeason20242025!$D$3:$D$1315, $A43)+SUMIFS(DataRegularSeason20242025!$AB$3:$AB$1315,DataRegularSeason20242025!$B$3:$B$1315, "&lt;=" &amp; GJ$1, DataRegularSeason20242025!$E$3:$E$1315, $A43)</f>
        <v>55</v>
      </c>
      <c r="GK43">
        <f>SUMIFS(DataRegularSeason20242025!$AA$3:$AA$1315,DataRegularSeason20242025!$B$3:$B$1315, "&lt;=" &amp; GK$1, DataRegularSeason20242025!$D$3:$D$1315, $A43)+SUMIFS(DataRegularSeason20242025!$AB$3:$AB$1315,DataRegularSeason20242025!$B$3:$B$1315, "&lt;=" &amp; GK$1, DataRegularSeason20242025!$E$3:$E$1315, $A43)</f>
        <v>55</v>
      </c>
      <c r="GL43">
        <f>SUMIFS(DataRegularSeason20242025!$AA$3:$AA$1315,DataRegularSeason20242025!$B$3:$B$1315, "&lt;=" &amp; GL$1, DataRegularSeason20242025!$D$3:$D$1315, $A43)+SUMIFS(DataRegularSeason20242025!$AB$3:$AB$1315,DataRegularSeason20242025!$B$3:$B$1315, "&lt;=" &amp; GL$1, DataRegularSeason20242025!$E$3:$E$1315, $A43)</f>
        <v>55</v>
      </c>
      <c r="GM43">
        <f>SUMIFS(DataRegularSeason20242025!$AA$3:$AA$1315,DataRegularSeason20242025!$B$3:$B$1315, "&lt;=" &amp; GM$1, DataRegularSeason20242025!$D$3:$D$1315, $A43)+SUMIFS(DataRegularSeason20242025!$AB$3:$AB$1315,DataRegularSeason20242025!$B$3:$B$1315, "&lt;=" &amp; GM$1, DataRegularSeason20242025!$E$3:$E$1315, $A43)</f>
        <v>55</v>
      </c>
      <c r="GN43">
        <f>SUMIFS(DataRegularSeason20242025!$AA$3:$AA$1315,DataRegularSeason20242025!$B$3:$B$1315, "&lt;=" &amp; GN$1, DataRegularSeason20242025!$D$3:$D$1315, $A43)+SUMIFS(DataRegularSeason20242025!$AB$3:$AB$1315,DataRegularSeason20242025!$B$3:$B$1315, "&lt;=" &amp; GN$1, DataRegularSeason20242025!$E$3:$E$1315, $A43)</f>
        <v>55</v>
      </c>
      <c r="GO43">
        <f>SUMIFS(DataRegularSeason20242025!$AA$3:$AA$1315,DataRegularSeason20242025!$B$3:$B$1315, "&lt;=" &amp; GO$1, DataRegularSeason20242025!$D$3:$D$1315, $A43)+SUMIFS(DataRegularSeason20242025!$AB$3:$AB$1315,DataRegularSeason20242025!$B$3:$B$1315, "&lt;=" &amp; GO$1, DataRegularSeason20242025!$E$3:$E$1315, $A43)</f>
        <v>55</v>
      </c>
      <c r="GP43">
        <f>SUMIFS(DataRegularSeason20242025!$AA$3:$AA$1315,DataRegularSeason20242025!$B$3:$B$1315, "&lt;=" &amp; GP$1, DataRegularSeason20242025!$D$3:$D$1315, $A43)+SUMIFS(DataRegularSeason20242025!$AB$3:$AB$1315,DataRegularSeason20242025!$B$3:$B$1315, "&lt;=" &amp; GP$1, DataRegularSeason20242025!$E$3:$E$1315, $A43)</f>
        <v>55</v>
      </c>
      <c r="GQ43">
        <f>SUMIFS(DataRegularSeason20242025!$AA$3:$AA$1315,DataRegularSeason20242025!$B$3:$B$1315, "&lt;=" &amp; GQ$1, DataRegularSeason20242025!$D$3:$D$1315, $A43)+SUMIFS(DataRegularSeason20242025!$AB$3:$AB$1315,DataRegularSeason20242025!$B$3:$B$1315, "&lt;=" &amp; GQ$1, DataRegularSeason20242025!$E$3:$E$1315, $A43)</f>
        <v>55</v>
      </c>
      <c r="GR43">
        <f>SUMIFS(DataRegularSeason20242025!$AA$3:$AA$1315,DataRegularSeason20242025!$B$3:$B$1315, "&lt;=" &amp; GR$1, DataRegularSeason20242025!$D$3:$D$1315, $A43)+SUMIFS(DataRegularSeason20242025!$AB$3:$AB$1315,DataRegularSeason20242025!$B$3:$B$1315, "&lt;=" &amp; GR$1, DataRegularSeason20242025!$E$3:$E$1315, $A43)</f>
        <v>55</v>
      </c>
      <c r="GS43">
        <f>SUMIFS(DataRegularSeason20242025!$AA$3:$AA$1315,DataRegularSeason20242025!$B$3:$B$1315, "&lt;=" &amp; GS$1, DataRegularSeason20242025!$D$3:$D$1315, $A43)+SUMIFS(DataRegularSeason20242025!$AB$3:$AB$1315,DataRegularSeason20242025!$B$3:$B$1315, "&lt;=" &amp; GS$1, DataRegularSeason20242025!$E$3:$E$1315, $A43)</f>
        <v>55</v>
      </c>
      <c r="GT43">
        <f>SUMIFS(DataRegularSeason20242025!$AA$3:$AA$1315,DataRegularSeason20242025!$B$3:$B$1315, "&lt;=" &amp; GT$1, DataRegularSeason20242025!$D$3:$D$1315, $A43)+SUMIFS(DataRegularSeason20242025!$AB$3:$AB$1315,DataRegularSeason20242025!$B$3:$B$1315, "&lt;=" &amp; GT$1, DataRegularSeason20242025!$E$3:$E$1315, $A43)</f>
        <v>55</v>
      </c>
      <c r="GU43">
        <f>SUMIFS(DataRegularSeason20242025!$AA$3:$AA$1315,DataRegularSeason20242025!$B$3:$B$1315, "&lt;=" &amp; GU$1, DataRegularSeason20242025!$D$3:$D$1315, $A43)+SUMIFS(DataRegularSeason20242025!$AB$3:$AB$1315,DataRegularSeason20242025!$B$3:$B$1315, "&lt;=" &amp; GU$1, DataRegularSeason20242025!$E$3:$E$1315, $A43)</f>
        <v>55</v>
      </c>
    </row>
    <row r="44" spans="1:275" x14ac:dyDescent="0.25">
      <c r="A44" t="s">
        <v>31</v>
      </c>
      <c r="B44" t="s">
        <v>98</v>
      </c>
      <c r="C44" t="s">
        <v>81</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61</v>
      </c>
      <c r="EQ44">
        <f>SUMIFS(DataRegularSeason20242025!$AA$3:$AA$1315,DataRegularSeason20242025!$B$3:$B$1315, "&lt;=" &amp; EQ$1, DataRegularSeason20242025!$D$3:$D$1315, $A44)+SUMIFS(DataRegularSeason20242025!$AB$3:$AB$1315,DataRegularSeason20242025!$B$3:$B$1315, "&lt;=" &amp; EQ$1, DataRegularSeason20242025!$E$3:$E$1315, $A44)</f>
        <v>61</v>
      </c>
      <c r="ER44">
        <f>SUMIFS(DataRegularSeason20242025!$AA$3:$AA$1315,DataRegularSeason20242025!$B$3:$B$1315, "&lt;=" &amp; ER$1, DataRegularSeason20242025!$D$3:$D$1315, $A44)+SUMIFS(DataRegularSeason20242025!$AB$3:$AB$1315,DataRegularSeason20242025!$B$3:$B$1315, "&lt;=" &amp; ER$1, DataRegularSeason20242025!$E$3:$E$1315, $A44)</f>
        <v>61</v>
      </c>
      <c r="ES44">
        <f>SUMIFS(DataRegularSeason20242025!$AA$3:$AA$1315,DataRegularSeason20242025!$B$3:$B$1315, "&lt;=" &amp; ES$1, DataRegularSeason20242025!$D$3:$D$1315, $A44)+SUMIFS(DataRegularSeason20242025!$AB$3:$AB$1315,DataRegularSeason20242025!$B$3:$B$1315, "&lt;=" &amp; ES$1, DataRegularSeason20242025!$E$3:$E$1315, $A44)</f>
        <v>61</v>
      </c>
      <c r="ET44">
        <f>SUMIFS(DataRegularSeason20242025!$AA$3:$AA$1315,DataRegularSeason20242025!$B$3:$B$1315, "&lt;=" &amp; ET$1, DataRegularSeason20242025!$D$3:$D$1315, $A44)+SUMIFS(DataRegularSeason20242025!$AB$3:$AB$1315,DataRegularSeason20242025!$B$3:$B$1315, "&lt;=" &amp; ET$1, DataRegularSeason20242025!$E$3:$E$1315, $A44)</f>
        <v>61</v>
      </c>
      <c r="EU44">
        <f>SUMIFS(DataRegularSeason20242025!$AA$3:$AA$1315,DataRegularSeason20242025!$B$3:$B$1315, "&lt;=" &amp; EU$1, DataRegularSeason20242025!$D$3:$D$1315, $A44)+SUMIFS(DataRegularSeason20242025!$AB$3:$AB$1315,DataRegularSeason20242025!$B$3:$B$1315, "&lt;=" &amp; EU$1, DataRegularSeason20242025!$E$3:$E$1315, $A44)</f>
        <v>61</v>
      </c>
      <c r="EV44">
        <f>SUMIFS(DataRegularSeason20242025!$AA$3:$AA$1315,DataRegularSeason20242025!$B$3:$B$1315, "&lt;=" &amp; EV$1, DataRegularSeason20242025!$D$3:$D$1315, $A44)+SUMIFS(DataRegularSeason20242025!$AB$3:$AB$1315,DataRegularSeason20242025!$B$3:$B$1315, "&lt;=" &amp; EV$1, DataRegularSeason20242025!$E$3:$E$1315, $A44)</f>
        <v>61</v>
      </c>
      <c r="EW44">
        <f>SUMIFS(DataRegularSeason20242025!$AA$3:$AA$1315,DataRegularSeason20242025!$B$3:$B$1315, "&lt;=" &amp; EW$1, DataRegularSeason20242025!$D$3:$D$1315, $A44)+SUMIFS(DataRegularSeason20242025!$AB$3:$AB$1315,DataRegularSeason20242025!$B$3:$B$1315, "&lt;=" &amp; EW$1, DataRegularSeason20242025!$E$3:$E$1315, $A44)</f>
        <v>61</v>
      </c>
      <c r="EX44">
        <f>SUMIFS(DataRegularSeason20242025!$AA$3:$AA$1315,DataRegularSeason20242025!$B$3:$B$1315, "&lt;=" &amp; EX$1, DataRegularSeason20242025!$D$3:$D$1315, $A44)+SUMIFS(DataRegularSeason20242025!$AB$3:$AB$1315,DataRegularSeason20242025!$B$3:$B$1315, "&lt;=" &amp; EX$1, DataRegularSeason20242025!$E$3:$E$1315, $A44)</f>
        <v>61</v>
      </c>
      <c r="EY44">
        <f>SUMIFS(DataRegularSeason20242025!$AA$3:$AA$1315,DataRegularSeason20242025!$B$3:$B$1315, "&lt;=" &amp; EY$1, DataRegularSeason20242025!$D$3:$D$1315, $A44)+SUMIFS(DataRegularSeason20242025!$AB$3:$AB$1315,DataRegularSeason20242025!$B$3:$B$1315, "&lt;=" &amp; EY$1, DataRegularSeason20242025!$E$3:$E$1315, $A44)</f>
        <v>61</v>
      </c>
      <c r="EZ44">
        <f>SUMIFS(DataRegularSeason20242025!$AA$3:$AA$1315,DataRegularSeason20242025!$B$3:$B$1315, "&lt;=" &amp; EZ$1, DataRegularSeason20242025!$D$3:$D$1315, $A44)+SUMIFS(DataRegularSeason20242025!$AB$3:$AB$1315,DataRegularSeason20242025!$B$3:$B$1315, "&lt;=" &amp; EZ$1, DataRegularSeason20242025!$E$3:$E$1315, $A44)</f>
        <v>61</v>
      </c>
      <c r="FA44">
        <f>SUMIFS(DataRegularSeason20242025!$AA$3:$AA$1315,DataRegularSeason20242025!$B$3:$B$1315, "&lt;=" &amp; FA$1, DataRegularSeason20242025!$D$3:$D$1315, $A44)+SUMIFS(DataRegularSeason20242025!$AB$3:$AB$1315,DataRegularSeason20242025!$B$3:$B$1315, "&lt;=" &amp; FA$1, DataRegularSeason20242025!$E$3:$E$1315, $A44)</f>
        <v>61</v>
      </c>
      <c r="FB44">
        <f>SUMIFS(DataRegularSeason20242025!$AA$3:$AA$1315,DataRegularSeason20242025!$B$3:$B$1315, "&lt;=" &amp; FB$1, DataRegularSeason20242025!$D$3:$D$1315, $A44)+SUMIFS(DataRegularSeason20242025!$AB$3:$AB$1315,DataRegularSeason20242025!$B$3:$B$1315, "&lt;=" &amp; FB$1, DataRegularSeason20242025!$E$3:$E$1315, $A44)</f>
        <v>61</v>
      </c>
      <c r="FC44">
        <f>SUMIFS(DataRegularSeason20242025!$AA$3:$AA$1315,DataRegularSeason20242025!$B$3:$B$1315, "&lt;=" &amp; FC$1, DataRegularSeason20242025!$D$3:$D$1315, $A44)+SUMIFS(DataRegularSeason20242025!$AB$3:$AB$1315,DataRegularSeason20242025!$B$3:$B$1315, "&lt;=" &amp; FC$1, DataRegularSeason20242025!$E$3:$E$1315, $A44)</f>
        <v>61</v>
      </c>
      <c r="FD44">
        <f>SUMIFS(DataRegularSeason20242025!$AA$3:$AA$1315,DataRegularSeason20242025!$B$3:$B$1315, "&lt;=" &amp; FD$1, DataRegularSeason20242025!$D$3:$D$1315, $A44)+SUMIFS(DataRegularSeason20242025!$AB$3:$AB$1315,DataRegularSeason20242025!$B$3:$B$1315, "&lt;=" &amp; FD$1, DataRegularSeason20242025!$E$3:$E$1315, $A44)</f>
        <v>61</v>
      </c>
      <c r="FE44">
        <f>SUMIFS(DataRegularSeason20242025!$AA$3:$AA$1315,DataRegularSeason20242025!$B$3:$B$1315, "&lt;=" &amp; FE$1, DataRegularSeason20242025!$D$3:$D$1315, $A44)+SUMIFS(DataRegularSeason20242025!$AB$3:$AB$1315,DataRegularSeason20242025!$B$3:$B$1315, "&lt;=" &amp; FE$1, DataRegularSeason20242025!$E$3:$E$1315, $A44)</f>
        <v>61</v>
      </c>
      <c r="FF44">
        <f>SUMIFS(DataRegularSeason20242025!$AA$3:$AA$1315,DataRegularSeason20242025!$B$3:$B$1315, "&lt;=" &amp; FF$1, DataRegularSeason20242025!$D$3:$D$1315, $A44)+SUMIFS(DataRegularSeason20242025!$AB$3:$AB$1315,DataRegularSeason20242025!$B$3:$B$1315, "&lt;=" &amp; FF$1, DataRegularSeason20242025!$E$3:$E$1315, $A44)</f>
        <v>61</v>
      </c>
      <c r="FG44">
        <f>SUMIFS(DataRegularSeason20242025!$AA$3:$AA$1315,DataRegularSeason20242025!$B$3:$B$1315, "&lt;=" &amp; FG$1, DataRegularSeason20242025!$D$3:$D$1315, $A44)+SUMIFS(DataRegularSeason20242025!$AB$3:$AB$1315,DataRegularSeason20242025!$B$3:$B$1315, "&lt;=" &amp; FG$1, DataRegularSeason20242025!$E$3:$E$1315, $A44)</f>
        <v>61</v>
      </c>
      <c r="FH44">
        <f>SUMIFS(DataRegularSeason20242025!$AA$3:$AA$1315,DataRegularSeason20242025!$B$3:$B$1315, "&lt;=" &amp; FH$1, DataRegularSeason20242025!$D$3:$D$1315, $A44)+SUMIFS(DataRegularSeason20242025!$AB$3:$AB$1315,DataRegularSeason20242025!$B$3:$B$1315, "&lt;=" &amp; FH$1, DataRegularSeason20242025!$E$3:$E$1315, $A44)</f>
        <v>61</v>
      </c>
      <c r="FI44">
        <f>SUMIFS(DataRegularSeason20242025!$AA$3:$AA$1315,DataRegularSeason20242025!$B$3:$B$1315, "&lt;=" &amp; FI$1, DataRegularSeason20242025!$D$3:$D$1315, $A44)+SUMIFS(DataRegularSeason20242025!$AB$3:$AB$1315,DataRegularSeason20242025!$B$3:$B$1315, "&lt;=" &amp; FI$1, DataRegularSeason20242025!$E$3:$E$1315, $A44)</f>
        <v>61</v>
      </c>
      <c r="FJ44">
        <f>SUMIFS(DataRegularSeason20242025!$AA$3:$AA$1315,DataRegularSeason20242025!$B$3:$B$1315, "&lt;=" &amp; FJ$1, DataRegularSeason20242025!$D$3:$D$1315, $A44)+SUMIFS(DataRegularSeason20242025!$AB$3:$AB$1315,DataRegularSeason20242025!$B$3:$B$1315, "&lt;=" &amp; FJ$1, DataRegularSeason20242025!$E$3:$E$1315, $A44)</f>
        <v>61</v>
      </c>
      <c r="FK44">
        <f>SUMIFS(DataRegularSeason20242025!$AA$3:$AA$1315,DataRegularSeason20242025!$B$3:$B$1315, "&lt;=" &amp; FK$1, DataRegularSeason20242025!$D$3:$D$1315, $A44)+SUMIFS(DataRegularSeason20242025!$AB$3:$AB$1315,DataRegularSeason20242025!$B$3:$B$1315, "&lt;=" &amp; FK$1, DataRegularSeason20242025!$E$3:$E$1315, $A44)</f>
        <v>61</v>
      </c>
      <c r="FL44">
        <f>SUMIFS(DataRegularSeason20242025!$AA$3:$AA$1315,DataRegularSeason20242025!$B$3:$B$1315, "&lt;=" &amp; FL$1, DataRegularSeason20242025!$D$3:$D$1315, $A44)+SUMIFS(DataRegularSeason20242025!$AB$3:$AB$1315,DataRegularSeason20242025!$B$3:$B$1315, "&lt;=" &amp; FL$1, DataRegularSeason20242025!$E$3:$E$1315, $A44)</f>
        <v>61</v>
      </c>
      <c r="FM44">
        <f>SUMIFS(DataRegularSeason20242025!$AA$3:$AA$1315,DataRegularSeason20242025!$B$3:$B$1315, "&lt;=" &amp; FM$1, DataRegularSeason20242025!$D$3:$D$1315, $A44)+SUMIFS(DataRegularSeason20242025!$AB$3:$AB$1315,DataRegularSeason20242025!$B$3:$B$1315, "&lt;=" &amp; FM$1, DataRegularSeason20242025!$E$3:$E$1315, $A44)</f>
        <v>61</v>
      </c>
      <c r="FN44">
        <f>SUMIFS(DataRegularSeason20242025!$AA$3:$AA$1315,DataRegularSeason20242025!$B$3:$B$1315, "&lt;=" &amp; FN$1, DataRegularSeason20242025!$D$3:$D$1315, $A44)+SUMIFS(DataRegularSeason20242025!$AB$3:$AB$1315,DataRegularSeason20242025!$B$3:$B$1315, "&lt;=" &amp; FN$1, DataRegularSeason20242025!$E$3:$E$1315, $A44)</f>
        <v>61</v>
      </c>
      <c r="FO44">
        <f>SUMIFS(DataRegularSeason20242025!$AA$3:$AA$1315,DataRegularSeason20242025!$B$3:$B$1315, "&lt;=" &amp; FO$1, DataRegularSeason20242025!$D$3:$D$1315, $A44)+SUMIFS(DataRegularSeason20242025!$AB$3:$AB$1315,DataRegularSeason20242025!$B$3:$B$1315, "&lt;=" &amp; FO$1, DataRegularSeason20242025!$E$3:$E$1315, $A44)</f>
        <v>61</v>
      </c>
      <c r="FP44">
        <f>SUMIFS(DataRegularSeason20242025!$AA$3:$AA$1315,DataRegularSeason20242025!$B$3:$B$1315, "&lt;=" &amp; FP$1, DataRegularSeason20242025!$D$3:$D$1315, $A44)+SUMIFS(DataRegularSeason20242025!$AB$3:$AB$1315,DataRegularSeason20242025!$B$3:$B$1315, "&lt;=" &amp; FP$1, DataRegularSeason20242025!$E$3:$E$1315, $A44)</f>
        <v>61</v>
      </c>
      <c r="FQ44">
        <f>SUMIFS(DataRegularSeason20242025!$AA$3:$AA$1315,DataRegularSeason20242025!$B$3:$B$1315, "&lt;=" &amp; FQ$1, DataRegularSeason20242025!$D$3:$D$1315, $A44)+SUMIFS(DataRegularSeason20242025!$AB$3:$AB$1315,DataRegularSeason20242025!$B$3:$B$1315, "&lt;=" &amp; FQ$1, DataRegularSeason20242025!$E$3:$E$1315, $A44)</f>
        <v>61</v>
      </c>
      <c r="FR44">
        <f>SUMIFS(DataRegularSeason20242025!$AA$3:$AA$1315,DataRegularSeason20242025!$B$3:$B$1315, "&lt;=" &amp; FR$1, DataRegularSeason20242025!$D$3:$D$1315, $A44)+SUMIFS(DataRegularSeason20242025!$AB$3:$AB$1315,DataRegularSeason20242025!$B$3:$B$1315, "&lt;=" &amp; FR$1, DataRegularSeason20242025!$E$3:$E$1315, $A44)</f>
        <v>61</v>
      </c>
      <c r="FS44">
        <f>SUMIFS(DataRegularSeason20242025!$AA$3:$AA$1315,DataRegularSeason20242025!$B$3:$B$1315, "&lt;=" &amp; FS$1, DataRegularSeason20242025!$D$3:$D$1315, $A44)+SUMIFS(DataRegularSeason20242025!$AB$3:$AB$1315,DataRegularSeason20242025!$B$3:$B$1315, "&lt;=" &amp; FS$1, DataRegularSeason20242025!$E$3:$E$1315, $A44)</f>
        <v>61</v>
      </c>
      <c r="FT44">
        <f>SUMIFS(DataRegularSeason20242025!$AA$3:$AA$1315,DataRegularSeason20242025!$B$3:$B$1315, "&lt;=" &amp; FT$1, DataRegularSeason20242025!$D$3:$D$1315, $A44)+SUMIFS(DataRegularSeason20242025!$AB$3:$AB$1315,DataRegularSeason20242025!$B$3:$B$1315, "&lt;=" &amp; FT$1, DataRegularSeason20242025!$E$3:$E$1315, $A44)</f>
        <v>61</v>
      </c>
      <c r="FU44">
        <f>SUMIFS(DataRegularSeason20242025!$AA$3:$AA$1315,DataRegularSeason20242025!$B$3:$B$1315, "&lt;=" &amp; FU$1, DataRegularSeason20242025!$D$3:$D$1315, $A44)+SUMIFS(DataRegularSeason20242025!$AB$3:$AB$1315,DataRegularSeason20242025!$B$3:$B$1315, "&lt;=" &amp; FU$1, DataRegularSeason20242025!$E$3:$E$1315, $A44)</f>
        <v>61</v>
      </c>
      <c r="FV44">
        <f>SUMIFS(DataRegularSeason20242025!$AA$3:$AA$1315,DataRegularSeason20242025!$B$3:$B$1315, "&lt;=" &amp; FV$1, DataRegularSeason20242025!$D$3:$D$1315, $A44)+SUMIFS(DataRegularSeason20242025!$AB$3:$AB$1315,DataRegularSeason20242025!$B$3:$B$1315, "&lt;=" &amp; FV$1, DataRegularSeason20242025!$E$3:$E$1315, $A44)</f>
        <v>61</v>
      </c>
      <c r="FW44">
        <f>SUMIFS(DataRegularSeason20242025!$AA$3:$AA$1315,DataRegularSeason20242025!$B$3:$B$1315, "&lt;=" &amp; FW$1, DataRegularSeason20242025!$D$3:$D$1315, $A44)+SUMIFS(DataRegularSeason20242025!$AB$3:$AB$1315,DataRegularSeason20242025!$B$3:$B$1315, "&lt;=" &amp; FW$1, DataRegularSeason20242025!$E$3:$E$1315, $A44)</f>
        <v>61</v>
      </c>
      <c r="FX44">
        <f>SUMIFS(DataRegularSeason20242025!$AA$3:$AA$1315,DataRegularSeason20242025!$B$3:$B$1315, "&lt;=" &amp; FX$1, DataRegularSeason20242025!$D$3:$D$1315, $A44)+SUMIFS(DataRegularSeason20242025!$AB$3:$AB$1315,DataRegularSeason20242025!$B$3:$B$1315, "&lt;=" &amp; FX$1, DataRegularSeason20242025!$E$3:$E$1315, $A44)</f>
        <v>61</v>
      </c>
      <c r="FY44">
        <f>SUMIFS(DataRegularSeason20242025!$AA$3:$AA$1315,DataRegularSeason20242025!$B$3:$B$1315, "&lt;=" &amp; FY$1, DataRegularSeason20242025!$D$3:$D$1315, $A44)+SUMIFS(DataRegularSeason20242025!$AB$3:$AB$1315,DataRegularSeason20242025!$B$3:$B$1315, "&lt;=" &amp; FY$1, DataRegularSeason20242025!$E$3:$E$1315, $A44)</f>
        <v>61</v>
      </c>
      <c r="FZ44">
        <f>SUMIFS(DataRegularSeason20242025!$AA$3:$AA$1315,DataRegularSeason20242025!$B$3:$B$1315, "&lt;=" &amp; FZ$1, DataRegularSeason20242025!$D$3:$D$1315, $A44)+SUMIFS(DataRegularSeason20242025!$AB$3:$AB$1315,DataRegularSeason20242025!$B$3:$B$1315, "&lt;=" &amp; FZ$1, DataRegularSeason20242025!$E$3:$E$1315, $A44)</f>
        <v>61</v>
      </c>
      <c r="GA44">
        <f>SUMIFS(DataRegularSeason20242025!$AA$3:$AA$1315,DataRegularSeason20242025!$B$3:$B$1315, "&lt;=" &amp; GA$1, DataRegularSeason20242025!$D$3:$D$1315, $A44)+SUMIFS(DataRegularSeason20242025!$AB$3:$AB$1315,DataRegularSeason20242025!$B$3:$B$1315, "&lt;=" &amp; GA$1, DataRegularSeason20242025!$E$3:$E$1315, $A44)</f>
        <v>61</v>
      </c>
      <c r="GB44">
        <f>SUMIFS(DataRegularSeason20242025!$AA$3:$AA$1315,DataRegularSeason20242025!$B$3:$B$1315, "&lt;=" &amp; GB$1, DataRegularSeason20242025!$D$3:$D$1315, $A44)+SUMIFS(DataRegularSeason20242025!$AB$3:$AB$1315,DataRegularSeason20242025!$B$3:$B$1315, "&lt;=" &amp; GB$1, DataRegularSeason20242025!$E$3:$E$1315, $A44)</f>
        <v>61</v>
      </c>
      <c r="GC44">
        <f>SUMIFS(DataRegularSeason20242025!$AA$3:$AA$1315,DataRegularSeason20242025!$B$3:$B$1315, "&lt;=" &amp; GC$1, DataRegularSeason20242025!$D$3:$D$1315, $A44)+SUMIFS(DataRegularSeason20242025!$AB$3:$AB$1315,DataRegularSeason20242025!$B$3:$B$1315, "&lt;=" &amp; GC$1, DataRegularSeason20242025!$E$3:$E$1315, $A44)</f>
        <v>61</v>
      </c>
      <c r="GD44">
        <f>SUMIFS(DataRegularSeason20242025!$AA$3:$AA$1315,DataRegularSeason20242025!$B$3:$B$1315, "&lt;=" &amp; GD$1, DataRegularSeason20242025!$D$3:$D$1315, $A44)+SUMIFS(DataRegularSeason20242025!$AB$3:$AB$1315,DataRegularSeason20242025!$B$3:$B$1315, "&lt;=" &amp; GD$1, DataRegularSeason20242025!$E$3:$E$1315, $A44)</f>
        <v>61</v>
      </c>
      <c r="GE44">
        <f>SUMIFS(DataRegularSeason20242025!$AA$3:$AA$1315,DataRegularSeason20242025!$B$3:$B$1315, "&lt;=" &amp; GE$1, DataRegularSeason20242025!$D$3:$D$1315, $A44)+SUMIFS(DataRegularSeason20242025!$AB$3:$AB$1315,DataRegularSeason20242025!$B$3:$B$1315, "&lt;=" &amp; GE$1, DataRegularSeason20242025!$E$3:$E$1315, $A44)</f>
        <v>61</v>
      </c>
      <c r="GF44">
        <f>SUMIFS(DataRegularSeason20242025!$AA$3:$AA$1315,DataRegularSeason20242025!$B$3:$B$1315, "&lt;=" &amp; GF$1, DataRegularSeason20242025!$D$3:$D$1315, $A44)+SUMIFS(DataRegularSeason20242025!$AB$3:$AB$1315,DataRegularSeason20242025!$B$3:$B$1315, "&lt;=" &amp; GF$1, DataRegularSeason20242025!$E$3:$E$1315, $A44)</f>
        <v>61</v>
      </c>
      <c r="GG44">
        <f>SUMIFS(DataRegularSeason20242025!$AA$3:$AA$1315,DataRegularSeason20242025!$B$3:$B$1315, "&lt;=" &amp; GG$1, DataRegularSeason20242025!$D$3:$D$1315, $A44)+SUMIFS(DataRegularSeason20242025!$AB$3:$AB$1315,DataRegularSeason20242025!$B$3:$B$1315, "&lt;=" &amp; GG$1, DataRegularSeason20242025!$E$3:$E$1315, $A44)</f>
        <v>61</v>
      </c>
      <c r="GH44">
        <f>SUMIFS(DataRegularSeason20242025!$AA$3:$AA$1315,DataRegularSeason20242025!$B$3:$B$1315, "&lt;=" &amp; GH$1, DataRegularSeason20242025!$D$3:$D$1315, $A44)+SUMIFS(DataRegularSeason20242025!$AB$3:$AB$1315,DataRegularSeason20242025!$B$3:$B$1315, "&lt;=" &amp; GH$1, DataRegularSeason20242025!$E$3:$E$1315, $A44)</f>
        <v>61</v>
      </c>
      <c r="GI44">
        <f>SUMIFS(DataRegularSeason20242025!$AA$3:$AA$1315,DataRegularSeason20242025!$B$3:$B$1315, "&lt;=" &amp; GI$1, DataRegularSeason20242025!$D$3:$D$1315, $A44)+SUMIFS(DataRegularSeason20242025!$AB$3:$AB$1315,DataRegularSeason20242025!$B$3:$B$1315, "&lt;=" &amp; GI$1, DataRegularSeason20242025!$E$3:$E$1315, $A44)</f>
        <v>61</v>
      </c>
      <c r="GJ44">
        <f>SUMIFS(DataRegularSeason20242025!$AA$3:$AA$1315,DataRegularSeason20242025!$B$3:$B$1315, "&lt;=" &amp; GJ$1, DataRegularSeason20242025!$D$3:$D$1315, $A44)+SUMIFS(DataRegularSeason20242025!$AB$3:$AB$1315,DataRegularSeason20242025!$B$3:$B$1315, "&lt;=" &amp; GJ$1, DataRegularSeason20242025!$E$3:$E$1315, $A44)</f>
        <v>61</v>
      </c>
      <c r="GK44">
        <f>SUMIFS(DataRegularSeason20242025!$AA$3:$AA$1315,DataRegularSeason20242025!$B$3:$B$1315, "&lt;=" &amp; GK$1, DataRegularSeason20242025!$D$3:$D$1315, $A44)+SUMIFS(DataRegularSeason20242025!$AB$3:$AB$1315,DataRegularSeason20242025!$B$3:$B$1315, "&lt;=" &amp; GK$1, DataRegularSeason20242025!$E$3:$E$1315, $A44)</f>
        <v>61</v>
      </c>
      <c r="GL44">
        <f>SUMIFS(DataRegularSeason20242025!$AA$3:$AA$1315,DataRegularSeason20242025!$B$3:$B$1315, "&lt;=" &amp; GL$1, DataRegularSeason20242025!$D$3:$D$1315, $A44)+SUMIFS(DataRegularSeason20242025!$AB$3:$AB$1315,DataRegularSeason20242025!$B$3:$B$1315, "&lt;=" &amp; GL$1, DataRegularSeason20242025!$E$3:$E$1315, $A44)</f>
        <v>61</v>
      </c>
      <c r="GM44">
        <f>SUMIFS(DataRegularSeason20242025!$AA$3:$AA$1315,DataRegularSeason20242025!$B$3:$B$1315, "&lt;=" &amp; GM$1, DataRegularSeason20242025!$D$3:$D$1315, $A44)+SUMIFS(DataRegularSeason20242025!$AB$3:$AB$1315,DataRegularSeason20242025!$B$3:$B$1315, "&lt;=" &amp; GM$1, DataRegularSeason20242025!$E$3:$E$1315, $A44)</f>
        <v>61</v>
      </c>
      <c r="GN44">
        <f>SUMIFS(DataRegularSeason20242025!$AA$3:$AA$1315,DataRegularSeason20242025!$B$3:$B$1315, "&lt;=" &amp; GN$1, DataRegularSeason20242025!$D$3:$D$1315, $A44)+SUMIFS(DataRegularSeason20242025!$AB$3:$AB$1315,DataRegularSeason20242025!$B$3:$B$1315, "&lt;=" &amp; GN$1, DataRegularSeason20242025!$E$3:$E$1315, $A44)</f>
        <v>61</v>
      </c>
      <c r="GO44">
        <f>SUMIFS(DataRegularSeason20242025!$AA$3:$AA$1315,DataRegularSeason20242025!$B$3:$B$1315, "&lt;=" &amp; GO$1, DataRegularSeason20242025!$D$3:$D$1315, $A44)+SUMIFS(DataRegularSeason20242025!$AB$3:$AB$1315,DataRegularSeason20242025!$B$3:$B$1315, "&lt;=" &amp; GO$1, DataRegularSeason20242025!$E$3:$E$1315, $A44)</f>
        <v>61</v>
      </c>
      <c r="GP44">
        <f>SUMIFS(DataRegularSeason20242025!$AA$3:$AA$1315,DataRegularSeason20242025!$B$3:$B$1315, "&lt;=" &amp; GP$1, DataRegularSeason20242025!$D$3:$D$1315, $A44)+SUMIFS(DataRegularSeason20242025!$AB$3:$AB$1315,DataRegularSeason20242025!$B$3:$B$1315, "&lt;=" &amp; GP$1, DataRegularSeason20242025!$E$3:$E$1315, $A44)</f>
        <v>61</v>
      </c>
      <c r="GQ44">
        <f>SUMIFS(DataRegularSeason20242025!$AA$3:$AA$1315,DataRegularSeason20242025!$B$3:$B$1315, "&lt;=" &amp; GQ$1, DataRegularSeason20242025!$D$3:$D$1315, $A44)+SUMIFS(DataRegularSeason20242025!$AB$3:$AB$1315,DataRegularSeason20242025!$B$3:$B$1315, "&lt;=" &amp; GQ$1, DataRegularSeason20242025!$E$3:$E$1315, $A44)</f>
        <v>61</v>
      </c>
      <c r="GR44">
        <f>SUMIFS(DataRegularSeason20242025!$AA$3:$AA$1315,DataRegularSeason20242025!$B$3:$B$1315, "&lt;=" &amp; GR$1, DataRegularSeason20242025!$D$3:$D$1315, $A44)+SUMIFS(DataRegularSeason20242025!$AB$3:$AB$1315,DataRegularSeason20242025!$B$3:$B$1315, "&lt;=" &amp; GR$1, DataRegularSeason20242025!$E$3:$E$1315, $A44)</f>
        <v>61</v>
      </c>
      <c r="GS44">
        <f>SUMIFS(DataRegularSeason20242025!$AA$3:$AA$1315,DataRegularSeason20242025!$B$3:$B$1315, "&lt;=" &amp; GS$1, DataRegularSeason20242025!$D$3:$D$1315, $A44)+SUMIFS(DataRegularSeason20242025!$AB$3:$AB$1315,DataRegularSeason20242025!$B$3:$B$1315, "&lt;=" &amp; GS$1, DataRegularSeason20242025!$E$3:$E$1315, $A44)</f>
        <v>61</v>
      </c>
      <c r="GT44">
        <f>SUMIFS(DataRegularSeason20242025!$AA$3:$AA$1315,DataRegularSeason20242025!$B$3:$B$1315, "&lt;=" &amp; GT$1, DataRegularSeason20242025!$D$3:$D$1315, $A44)+SUMIFS(DataRegularSeason20242025!$AB$3:$AB$1315,DataRegularSeason20242025!$B$3:$B$1315, "&lt;=" &amp; GT$1, DataRegularSeason20242025!$E$3:$E$1315, $A44)</f>
        <v>61</v>
      </c>
      <c r="GU44">
        <f>SUMIFS(DataRegularSeason20242025!$AA$3:$AA$1315,DataRegularSeason20242025!$B$3:$B$1315, "&lt;=" &amp; GU$1, DataRegularSeason20242025!$D$3:$D$1315, $A44)+SUMIFS(DataRegularSeason20242025!$AB$3:$AB$1315,DataRegularSeason20242025!$B$3:$B$1315, "&lt;=" &amp; GU$1, DataRegularSeason20242025!$E$3:$E$1315, $A44)</f>
        <v>61</v>
      </c>
    </row>
    <row r="45" spans="1:275" x14ac:dyDescent="0.25">
      <c r="A45" t="s">
        <v>29</v>
      </c>
      <c r="B45" t="s">
        <v>98</v>
      </c>
      <c r="C45" t="s">
        <v>81</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49</v>
      </c>
      <c r="EQ45">
        <f>SUMIFS(DataRegularSeason20242025!$AA$3:$AA$1315,DataRegularSeason20242025!$B$3:$B$1315, "&lt;=" &amp; EQ$1, DataRegularSeason20242025!$D$3:$D$1315, $A45)+SUMIFS(DataRegularSeason20242025!$AB$3:$AB$1315,DataRegularSeason20242025!$B$3:$B$1315, "&lt;=" &amp; EQ$1, DataRegularSeason20242025!$E$3:$E$1315, $A45)</f>
        <v>49</v>
      </c>
      <c r="ER45">
        <f>SUMIFS(DataRegularSeason20242025!$AA$3:$AA$1315,DataRegularSeason20242025!$B$3:$B$1315, "&lt;=" &amp; ER$1, DataRegularSeason20242025!$D$3:$D$1315, $A45)+SUMIFS(DataRegularSeason20242025!$AB$3:$AB$1315,DataRegularSeason20242025!$B$3:$B$1315, "&lt;=" &amp; ER$1, DataRegularSeason20242025!$E$3:$E$1315, $A45)</f>
        <v>49</v>
      </c>
      <c r="ES45">
        <f>SUMIFS(DataRegularSeason20242025!$AA$3:$AA$1315,DataRegularSeason20242025!$B$3:$B$1315, "&lt;=" &amp; ES$1, DataRegularSeason20242025!$D$3:$D$1315, $A45)+SUMIFS(DataRegularSeason20242025!$AB$3:$AB$1315,DataRegularSeason20242025!$B$3:$B$1315, "&lt;=" &amp; ES$1, DataRegularSeason20242025!$E$3:$E$1315, $A45)</f>
        <v>49</v>
      </c>
      <c r="ET45">
        <f>SUMIFS(DataRegularSeason20242025!$AA$3:$AA$1315,DataRegularSeason20242025!$B$3:$B$1315, "&lt;=" &amp; ET$1, DataRegularSeason20242025!$D$3:$D$1315, $A45)+SUMIFS(DataRegularSeason20242025!$AB$3:$AB$1315,DataRegularSeason20242025!$B$3:$B$1315, "&lt;=" &amp; ET$1, DataRegularSeason20242025!$E$3:$E$1315, $A45)</f>
        <v>49</v>
      </c>
      <c r="EU45">
        <f>SUMIFS(DataRegularSeason20242025!$AA$3:$AA$1315,DataRegularSeason20242025!$B$3:$B$1315, "&lt;=" &amp; EU$1, DataRegularSeason20242025!$D$3:$D$1315, $A45)+SUMIFS(DataRegularSeason20242025!$AB$3:$AB$1315,DataRegularSeason20242025!$B$3:$B$1315, "&lt;=" &amp; EU$1, DataRegularSeason20242025!$E$3:$E$1315, $A45)</f>
        <v>49</v>
      </c>
      <c r="EV45">
        <f>SUMIFS(DataRegularSeason20242025!$AA$3:$AA$1315,DataRegularSeason20242025!$B$3:$B$1315, "&lt;=" &amp; EV$1, DataRegularSeason20242025!$D$3:$D$1315, $A45)+SUMIFS(DataRegularSeason20242025!$AB$3:$AB$1315,DataRegularSeason20242025!$B$3:$B$1315, "&lt;=" &amp; EV$1, DataRegularSeason20242025!$E$3:$E$1315, $A45)</f>
        <v>49</v>
      </c>
      <c r="EW45">
        <f>SUMIFS(DataRegularSeason20242025!$AA$3:$AA$1315,DataRegularSeason20242025!$B$3:$B$1315, "&lt;=" &amp; EW$1, DataRegularSeason20242025!$D$3:$D$1315, $A45)+SUMIFS(DataRegularSeason20242025!$AB$3:$AB$1315,DataRegularSeason20242025!$B$3:$B$1315, "&lt;=" &amp; EW$1, DataRegularSeason20242025!$E$3:$E$1315, $A45)</f>
        <v>49</v>
      </c>
      <c r="EX45">
        <f>SUMIFS(DataRegularSeason20242025!$AA$3:$AA$1315,DataRegularSeason20242025!$B$3:$B$1315, "&lt;=" &amp; EX$1, DataRegularSeason20242025!$D$3:$D$1315, $A45)+SUMIFS(DataRegularSeason20242025!$AB$3:$AB$1315,DataRegularSeason20242025!$B$3:$B$1315, "&lt;=" &amp; EX$1, DataRegularSeason20242025!$E$3:$E$1315, $A45)</f>
        <v>49</v>
      </c>
      <c r="EY45">
        <f>SUMIFS(DataRegularSeason20242025!$AA$3:$AA$1315,DataRegularSeason20242025!$B$3:$B$1315, "&lt;=" &amp; EY$1, DataRegularSeason20242025!$D$3:$D$1315, $A45)+SUMIFS(DataRegularSeason20242025!$AB$3:$AB$1315,DataRegularSeason20242025!$B$3:$B$1315, "&lt;=" &amp; EY$1, DataRegularSeason20242025!$E$3:$E$1315, $A45)</f>
        <v>49</v>
      </c>
      <c r="EZ45">
        <f>SUMIFS(DataRegularSeason20242025!$AA$3:$AA$1315,DataRegularSeason20242025!$B$3:$B$1315, "&lt;=" &amp; EZ$1, DataRegularSeason20242025!$D$3:$D$1315, $A45)+SUMIFS(DataRegularSeason20242025!$AB$3:$AB$1315,DataRegularSeason20242025!$B$3:$B$1315, "&lt;=" &amp; EZ$1, DataRegularSeason20242025!$E$3:$E$1315, $A45)</f>
        <v>49</v>
      </c>
      <c r="FA45">
        <f>SUMIFS(DataRegularSeason20242025!$AA$3:$AA$1315,DataRegularSeason20242025!$B$3:$B$1315, "&lt;=" &amp; FA$1, DataRegularSeason20242025!$D$3:$D$1315, $A45)+SUMIFS(DataRegularSeason20242025!$AB$3:$AB$1315,DataRegularSeason20242025!$B$3:$B$1315, "&lt;=" &amp; FA$1, DataRegularSeason20242025!$E$3:$E$1315, $A45)</f>
        <v>49</v>
      </c>
      <c r="FB45">
        <f>SUMIFS(DataRegularSeason20242025!$AA$3:$AA$1315,DataRegularSeason20242025!$B$3:$B$1315, "&lt;=" &amp; FB$1, DataRegularSeason20242025!$D$3:$D$1315, $A45)+SUMIFS(DataRegularSeason20242025!$AB$3:$AB$1315,DataRegularSeason20242025!$B$3:$B$1315, "&lt;=" &amp; FB$1, DataRegularSeason20242025!$E$3:$E$1315, $A45)</f>
        <v>49</v>
      </c>
      <c r="FC45">
        <f>SUMIFS(DataRegularSeason20242025!$AA$3:$AA$1315,DataRegularSeason20242025!$B$3:$B$1315, "&lt;=" &amp; FC$1, DataRegularSeason20242025!$D$3:$D$1315, $A45)+SUMIFS(DataRegularSeason20242025!$AB$3:$AB$1315,DataRegularSeason20242025!$B$3:$B$1315, "&lt;=" &amp; FC$1, DataRegularSeason20242025!$E$3:$E$1315, $A45)</f>
        <v>49</v>
      </c>
      <c r="FD45">
        <f>SUMIFS(DataRegularSeason20242025!$AA$3:$AA$1315,DataRegularSeason20242025!$B$3:$B$1315, "&lt;=" &amp; FD$1, DataRegularSeason20242025!$D$3:$D$1315, $A45)+SUMIFS(DataRegularSeason20242025!$AB$3:$AB$1315,DataRegularSeason20242025!$B$3:$B$1315, "&lt;=" &amp; FD$1, DataRegularSeason20242025!$E$3:$E$1315, $A45)</f>
        <v>49</v>
      </c>
      <c r="FE45">
        <f>SUMIFS(DataRegularSeason20242025!$AA$3:$AA$1315,DataRegularSeason20242025!$B$3:$B$1315, "&lt;=" &amp; FE$1, DataRegularSeason20242025!$D$3:$D$1315, $A45)+SUMIFS(DataRegularSeason20242025!$AB$3:$AB$1315,DataRegularSeason20242025!$B$3:$B$1315, "&lt;=" &amp; FE$1, DataRegularSeason20242025!$E$3:$E$1315, $A45)</f>
        <v>49</v>
      </c>
      <c r="FF45">
        <f>SUMIFS(DataRegularSeason20242025!$AA$3:$AA$1315,DataRegularSeason20242025!$B$3:$B$1315, "&lt;=" &amp; FF$1, DataRegularSeason20242025!$D$3:$D$1315, $A45)+SUMIFS(DataRegularSeason20242025!$AB$3:$AB$1315,DataRegularSeason20242025!$B$3:$B$1315, "&lt;=" &amp; FF$1, DataRegularSeason20242025!$E$3:$E$1315, $A45)</f>
        <v>49</v>
      </c>
      <c r="FG45">
        <f>SUMIFS(DataRegularSeason20242025!$AA$3:$AA$1315,DataRegularSeason20242025!$B$3:$B$1315, "&lt;=" &amp; FG$1, DataRegularSeason20242025!$D$3:$D$1315, $A45)+SUMIFS(DataRegularSeason20242025!$AB$3:$AB$1315,DataRegularSeason20242025!$B$3:$B$1315, "&lt;=" &amp; FG$1, DataRegularSeason20242025!$E$3:$E$1315, $A45)</f>
        <v>49</v>
      </c>
      <c r="FH45">
        <f>SUMIFS(DataRegularSeason20242025!$AA$3:$AA$1315,DataRegularSeason20242025!$B$3:$B$1315, "&lt;=" &amp; FH$1, DataRegularSeason20242025!$D$3:$D$1315, $A45)+SUMIFS(DataRegularSeason20242025!$AB$3:$AB$1315,DataRegularSeason20242025!$B$3:$B$1315, "&lt;=" &amp; FH$1, DataRegularSeason20242025!$E$3:$E$1315, $A45)</f>
        <v>49</v>
      </c>
      <c r="FI45">
        <f>SUMIFS(DataRegularSeason20242025!$AA$3:$AA$1315,DataRegularSeason20242025!$B$3:$B$1315, "&lt;=" &amp; FI$1, DataRegularSeason20242025!$D$3:$D$1315, $A45)+SUMIFS(DataRegularSeason20242025!$AB$3:$AB$1315,DataRegularSeason20242025!$B$3:$B$1315, "&lt;=" &amp; FI$1, DataRegularSeason20242025!$E$3:$E$1315, $A45)</f>
        <v>49</v>
      </c>
      <c r="FJ45">
        <f>SUMIFS(DataRegularSeason20242025!$AA$3:$AA$1315,DataRegularSeason20242025!$B$3:$B$1315, "&lt;=" &amp; FJ$1, DataRegularSeason20242025!$D$3:$D$1315, $A45)+SUMIFS(DataRegularSeason20242025!$AB$3:$AB$1315,DataRegularSeason20242025!$B$3:$B$1315, "&lt;=" &amp; FJ$1, DataRegularSeason20242025!$E$3:$E$1315, $A45)</f>
        <v>49</v>
      </c>
      <c r="FK45">
        <f>SUMIFS(DataRegularSeason20242025!$AA$3:$AA$1315,DataRegularSeason20242025!$B$3:$B$1315, "&lt;=" &amp; FK$1, DataRegularSeason20242025!$D$3:$D$1315, $A45)+SUMIFS(DataRegularSeason20242025!$AB$3:$AB$1315,DataRegularSeason20242025!$B$3:$B$1315, "&lt;=" &amp; FK$1, DataRegularSeason20242025!$E$3:$E$1315, $A45)</f>
        <v>49</v>
      </c>
      <c r="FL45">
        <f>SUMIFS(DataRegularSeason20242025!$AA$3:$AA$1315,DataRegularSeason20242025!$B$3:$B$1315, "&lt;=" &amp; FL$1, DataRegularSeason20242025!$D$3:$D$1315, $A45)+SUMIFS(DataRegularSeason20242025!$AB$3:$AB$1315,DataRegularSeason20242025!$B$3:$B$1315, "&lt;=" &amp; FL$1, DataRegularSeason20242025!$E$3:$E$1315, $A45)</f>
        <v>49</v>
      </c>
      <c r="FM45">
        <f>SUMIFS(DataRegularSeason20242025!$AA$3:$AA$1315,DataRegularSeason20242025!$B$3:$B$1315, "&lt;=" &amp; FM$1, DataRegularSeason20242025!$D$3:$D$1315, $A45)+SUMIFS(DataRegularSeason20242025!$AB$3:$AB$1315,DataRegularSeason20242025!$B$3:$B$1315, "&lt;=" &amp; FM$1, DataRegularSeason20242025!$E$3:$E$1315, $A45)</f>
        <v>49</v>
      </c>
      <c r="FN45">
        <f>SUMIFS(DataRegularSeason20242025!$AA$3:$AA$1315,DataRegularSeason20242025!$B$3:$B$1315, "&lt;=" &amp; FN$1, DataRegularSeason20242025!$D$3:$D$1315, $A45)+SUMIFS(DataRegularSeason20242025!$AB$3:$AB$1315,DataRegularSeason20242025!$B$3:$B$1315, "&lt;=" &amp; FN$1, DataRegularSeason20242025!$E$3:$E$1315, $A45)</f>
        <v>49</v>
      </c>
      <c r="FO45">
        <f>SUMIFS(DataRegularSeason20242025!$AA$3:$AA$1315,DataRegularSeason20242025!$B$3:$B$1315, "&lt;=" &amp; FO$1, DataRegularSeason20242025!$D$3:$D$1315, $A45)+SUMIFS(DataRegularSeason20242025!$AB$3:$AB$1315,DataRegularSeason20242025!$B$3:$B$1315, "&lt;=" &amp; FO$1, DataRegularSeason20242025!$E$3:$E$1315, $A45)</f>
        <v>49</v>
      </c>
      <c r="FP45">
        <f>SUMIFS(DataRegularSeason20242025!$AA$3:$AA$1315,DataRegularSeason20242025!$B$3:$B$1315, "&lt;=" &amp; FP$1, DataRegularSeason20242025!$D$3:$D$1315, $A45)+SUMIFS(DataRegularSeason20242025!$AB$3:$AB$1315,DataRegularSeason20242025!$B$3:$B$1315, "&lt;=" &amp; FP$1, DataRegularSeason20242025!$E$3:$E$1315, $A45)</f>
        <v>49</v>
      </c>
      <c r="FQ45">
        <f>SUMIFS(DataRegularSeason20242025!$AA$3:$AA$1315,DataRegularSeason20242025!$B$3:$B$1315, "&lt;=" &amp; FQ$1, DataRegularSeason20242025!$D$3:$D$1315, $A45)+SUMIFS(DataRegularSeason20242025!$AB$3:$AB$1315,DataRegularSeason20242025!$B$3:$B$1315, "&lt;=" &amp; FQ$1, DataRegularSeason20242025!$E$3:$E$1315, $A45)</f>
        <v>49</v>
      </c>
      <c r="FR45">
        <f>SUMIFS(DataRegularSeason20242025!$AA$3:$AA$1315,DataRegularSeason20242025!$B$3:$B$1315, "&lt;=" &amp; FR$1, DataRegularSeason20242025!$D$3:$D$1315, $A45)+SUMIFS(DataRegularSeason20242025!$AB$3:$AB$1315,DataRegularSeason20242025!$B$3:$B$1315, "&lt;=" &amp; FR$1, DataRegularSeason20242025!$E$3:$E$1315, $A45)</f>
        <v>49</v>
      </c>
      <c r="FS45">
        <f>SUMIFS(DataRegularSeason20242025!$AA$3:$AA$1315,DataRegularSeason20242025!$B$3:$B$1315, "&lt;=" &amp; FS$1, DataRegularSeason20242025!$D$3:$D$1315, $A45)+SUMIFS(DataRegularSeason20242025!$AB$3:$AB$1315,DataRegularSeason20242025!$B$3:$B$1315, "&lt;=" &amp; FS$1, DataRegularSeason20242025!$E$3:$E$1315, $A45)</f>
        <v>49</v>
      </c>
      <c r="FT45">
        <f>SUMIFS(DataRegularSeason20242025!$AA$3:$AA$1315,DataRegularSeason20242025!$B$3:$B$1315, "&lt;=" &amp; FT$1, DataRegularSeason20242025!$D$3:$D$1315, $A45)+SUMIFS(DataRegularSeason20242025!$AB$3:$AB$1315,DataRegularSeason20242025!$B$3:$B$1315, "&lt;=" &amp; FT$1, DataRegularSeason20242025!$E$3:$E$1315, $A45)</f>
        <v>49</v>
      </c>
      <c r="FU45">
        <f>SUMIFS(DataRegularSeason20242025!$AA$3:$AA$1315,DataRegularSeason20242025!$B$3:$B$1315, "&lt;=" &amp; FU$1, DataRegularSeason20242025!$D$3:$D$1315, $A45)+SUMIFS(DataRegularSeason20242025!$AB$3:$AB$1315,DataRegularSeason20242025!$B$3:$B$1315, "&lt;=" &amp; FU$1, DataRegularSeason20242025!$E$3:$E$1315, $A45)</f>
        <v>49</v>
      </c>
      <c r="FV45">
        <f>SUMIFS(DataRegularSeason20242025!$AA$3:$AA$1315,DataRegularSeason20242025!$B$3:$B$1315, "&lt;=" &amp; FV$1, DataRegularSeason20242025!$D$3:$D$1315, $A45)+SUMIFS(DataRegularSeason20242025!$AB$3:$AB$1315,DataRegularSeason20242025!$B$3:$B$1315, "&lt;=" &amp; FV$1, DataRegularSeason20242025!$E$3:$E$1315, $A45)</f>
        <v>49</v>
      </c>
      <c r="FW45">
        <f>SUMIFS(DataRegularSeason20242025!$AA$3:$AA$1315,DataRegularSeason20242025!$B$3:$B$1315, "&lt;=" &amp; FW$1, DataRegularSeason20242025!$D$3:$D$1315, $A45)+SUMIFS(DataRegularSeason20242025!$AB$3:$AB$1315,DataRegularSeason20242025!$B$3:$B$1315, "&lt;=" &amp; FW$1, DataRegularSeason20242025!$E$3:$E$1315, $A45)</f>
        <v>49</v>
      </c>
      <c r="FX45">
        <f>SUMIFS(DataRegularSeason20242025!$AA$3:$AA$1315,DataRegularSeason20242025!$B$3:$B$1315, "&lt;=" &amp; FX$1, DataRegularSeason20242025!$D$3:$D$1315, $A45)+SUMIFS(DataRegularSeason20242025!$AB$3:$AB$1315,DataRegularSeason20242025!$B$3:$B$1315, "&lt;=" &amp; FX$1, DataRegularSeason20242025!$E$3:$E$1315, $A45)</f>
        <v>49</v>
      </c>
      <c r="FY45">
        <f>SUMIFS(DataRegularSeason20242025!$AA$3:$AA$1315,DataRegularSeason20242025!$B$3:$B$1315, "&lt;=" &amp; FY$1, DataRegularSeason20242025!$D$3:$D$1315, $A45)+SUMIFS(DataRegularSeason20242025!$AB$3:$AB$1315,DataRegularSeason20242025!$B$3:$B$1315, "&lt;=" &amp; FY$1, DataRegularSeason20242025!$E$3:$E$1315, $A45)</f>
        <v>49</v>
      </c>
      <c r="FZ45">
        <f>SUMIFS(DataRegularSeason20242025!$AA$3:$AA$1315,DataRegularSeason20242025!$B$3:$B$1315, "&lt;=" &amp; FZ$1, DataRegularSeason20242025!$D$3:$D$1315, $A45)+SUMIFS(DataRegularSeason20242025!$AB$3:$AB$1315,DataRegularSeason20242025!$B$3:$B$1315, "&lt;=" &amp; FZ$1, DataRegularSeason20242025!$E$3:$E$1315, $A45)</f>
        <v>49</v>
      </c>
      <c r="GA45">
        <f>SUMIFS(DataRegularSeason20242025!$AA$3:$AA$1315,DataRegularSeason20242025!$B$3:$B$1315, "&lt;=" &amp; GA$1, DataRegularSeason20242025!$D$3:$D$1315, $A45)+SUMIFS(DataRegularSeason20242025!$AB$3:$AB$1315,DataRegularSeason20242025!$B$3:$B$1315, "&lt;=" &amp; GA$1, DataRegularSeason20242025!$E$3:$E$1315, $A45)</f>
        <v>49</v>
      </c>
      <c r="GB45">
        <f>SUMIFS(DataRegularSeason20242025!$AA$3:$AA$1315,DataRegularSeason20242025!$B$3:$B$1315, "&lt;=" &amp; GB$1, DataRegularSeason20242025!$D$3:$D$1315, $A45)+SUMIFS(DataRegularSeason20242025!$AB$3:$AB$1315,DataRegularSeason20242025!$B$3:$B$1315, "&lt;=" &amp; GB$1, DataRegularSeason20242025!$E$3:$E$1315, $A45)</f>
        <v>49</v>
      </c>
      <c r="GC45">
        <f>SUMIFS(DataRegularSeason20242025!$AA$3:$AA$1315,DataRegularSeason20242025!$B$3:$B$1315, "&lt;=" &amp; GC$1, DataRegularSeason20242025!$D$3:$D$1315, $A45)+SUMIFS(DataRegularSeason20242025!$AB$3:$AB$1315,DataRegularSeason20242025!$B$3:$B$1315, "&lt;=" &amp; GC$1, DataRegularSeason20242025!$E$3:$E$1315, $A45)</f>
        <v>49</v>
      </c>
      <c r="GD45">
        <f>SUMIFS(DataRegularSeason20242025!$AA$3:$AA$1315,DataRegularSeason20242025!$B$3:$B$1315, "&lt;=" &amp; GD$1, DataRegularSeason20242025!$D$3:$D$1315, $A45)+SUMIFS(DataRegularSeason20242025!$AB$3:$AB$1315,DataRegularSeason20242025!$B$3:$B$1315, "&lt;=" &amp; GD$1, DataRegularSeason20242025!$E$3:$E$1315, $A45)</f>
        <v>49</v>
      </c>
      <c r="GE45">
        <f>SUMIFS(DataRegularSeason20242025!$AA$3:$AA$1315,DataRegularSeason20242025!$B$3:$B$1315, "&lt;=" &amp; GE$1, DataRegularSeason20242025!$D$3:$D$1315, $A45)+SUMIFS(DataRegularSeason20242025!$AB$3:$AB$1315,DataRegularSeason20242025!$B$3:$B$1315, "&lt;=" &amp; GE$1, DataRegularSeason20242025!$E$3:$E$1315, $A45)</f>
        <v>49</v>
      </c>
      <c r="GF45">
        <f>SUMIFS(DataRegularSeason20242025!$AA$3:$AA$1315,DataRegularSeason20242025!$B$3:$B$1315, "&lt;=" &amp; GF$1, DataRegularSeason20242025!$D$3:$D$1315, $A45)+SUMIFS(DataRegularSeason20242025!$AB$3:$AB$1315,DataRegularSeason20242025!$B$3:$B$1315, "&lt;=" &amp; GF$1, DataRegularSeason20242025!$E$3:$E$1315, $A45)</f>
        <v>49</v>
      </c>
      <c r="GG45">
        <f>SUMIFS(DataRegularSeason20242025!$AA$3:$AA$1315,DataRegularSeason20242025!$B$3:$B$1315, "&lt;=" &amp; GG$1, DataRegularSeason20242025!$D$3:$D$1315, $A45)+SUMIFS(DataRegularSeason20242025!$AB$3:$AB$1315,DataRegularSeason20242025!$B$3:$B$1315, "&lt;=" &amp; GG$1, DataRegularSeason20242025!$E$3:$E$1315, $A45)</f>
        <v>49</v>
      </c>
      <c r="GH45">
        <f>SUMIFS(DataRegularSeason20242025!$AA$3:$AA$1315,DataRegularSeason20242025!$B$3:$B$1315, "&lt;=" &amp; GH$1, DataRegularSeason20242025!$D$3:$D$1315, $A45)+SUMIFS(DataRegularSeason20242025!$AB$3:$AB$1315,DataRegularSeason20242025!$B$3:$B$1315, "&lt;=" &amp; GH$1, DataRegularSeason20242025!$E$3:$E$1315, $A45)</f>
        <v>49</v>
      </c>
      <c r="GI45">
        <f>SUMIFS(DataRegularSeason20242025!$AA$3:$AA$1315,DataRegularSeason20242025!$B$3:$B$1315, "&lt;=" &amp; GI$1, DataRegularSeason20242025!$D$3:$D$1315, $A45)+SUMIFS(DataRegularSeason20242025!$AB$3:$AB$1315,DataRegularSeason20242025!$B$3:$B$1315, "&lt;=" &amp; GI$1, DataRegularSeason20242025!$E$3:$E$1315, $A45)</f>
        <v>49</v>
      </c>
      <c r="GJ45">
        <f>SUMIFS(DataRegularSeason20242025!$AA$3:$AA$1315,DataRegularSeason20242025!$B$3:$B$1315, "&lt;=" &amp; GJ$1, DataRegularSeason20242025!$D$3:$D$1315, $A45)+SUMIFS(DataRegularSeason20242025!$AB$3:$AB$1315,DataRegularSeason20242025!$B$3:$B$1315, "&lt;=" &amp; GJ$1, DataRegularSeason20242025!$E$3:$E$1315, $A45)</f>
        <v>49</v>
      </c>
      <c r="GK45">
        <f>SUMIFS(DataRegularSeason20242025!$AA$3:$AA$1315,DataRegularSeason20242025!$B$3:$B$1315, "&lt;=" &amp; GK$1, DataRegularSeason20242025!$D$3:$D$1315, $A45)+SUMIFS(DataRegularSeason20242025!$AB$3:$AB$1315,DataRegularSeason20242025!$B$3:$B$1315, "&lt;=" &amp; GK$1, DataRegularSeason20242025!$E$3:$E$1315, $A45)</f>
        <v>49</v>
      </c>
      <c r="GL45">
        <f>SUMIFS(DataRegularSeason20242025!$AA$3:$AA$1315,DataRegularSeason20242025!$B$3:$B$1315, "&lt;=" &amp; GL$1, DataRegularSeason20242025!$D$3:$D$1315, $A45)+SUMIFS(DataRegularSeason20242025!$AB$3:$AB$1315,DataRegularSeason20242025!$B$3:$B$1315, "&lt;=" &amp; GL$1, DataRegularSeason20242025!$E$3:$E$1315, $A45)</f>
        <v>49</v>
      </c>
      <c r="GM45">
        <f>SUMIFS(DataRegularSeason20242025!$AA$3:$AA$1315,DataRegularSeason20242025!$B$3:$B$1315, "&lt;=" &amp; GM$1, DataRegularSeason20242025!$D$3:$D$1315, $A45)+SUMIFS(DataRegularSeason20242025!$AB$3:$AB$1315,DataRegularSeason20242025!$B$3:$B$1315, "&lt;=" &amp; GM$1, DataRegularSeason20242025!$E$3:$E$1315, $A45)</f>
        <v>49</v>
      </c>
      <c r="GN45">
        <f>SUMIFS(DataRegularSeason20242025!$AA$3:$AA$1315,DataRegularSeason20242025!$B$3:$B$1315, "&lt;=" &amp; GN$1, DataRegularSeason20242025!$D$3:$D$1315, $A45)+SUMIFS(DataRegularSeason20242025!$AB$3:$AB$1315,DataRegularSeason20242025!$B$3:$B$1315, "&lt;=" &amp; GN$1, DataRegularSeason20242025!$E$3:$E$1315, $A45)</f>
        <v>49</v>
      </c>
      <c r="GO45">
        <f>SUMIFS(DataRegularSeason20242025!$AA$3:$AA$1315,DataRegularSeason20242025!$B$3:$B$1315, "&lt;=" &amp; GO$1, DataRegularSeason20242025!$D$3:$D$1315, $A45)+SUMIFS(DataRegularSeason20242025!$AB$3:$AB$1315,DataRegularSeason20242025!$B$3:$B$1315, "&lt;=" &amp; GO$1, DataRegularSeason20242025!$E$3:$E$1315, $A45)</f>
        <v>49</v>
      </c>
      <c r="GP45">
        <f>SUMIFS(DataRegularSeason20242025!$AA$3:$AA$1315,DataRegularSeason20242025!$B$3:$B$1315, "&lt;=" &amp; GP$1, DataRegularSeason20242025!$D$3:$D$1315, $A45)+SUMIFS(DataRegularSeason20242025!$AB$3:$AB$1315,DataRegularSeason20242025!$B$3:$B$1315, "&lt;=" &amp; GP$1, DataRegularSeason20242025!$E$3:$E$1315, $A45)</f>
        <v>49</v>
      </c>
      <c r="GQ45">
        <f>SUMIFS(DataRegularSeason20242025!$AA$3:$AA$1315,DataRegularSeason20242025!$B$3:$B$1315, "&lt;=" &amp; GQ$1, DataRegularSeason20242025!$D$3:$D$1315, $A45)+SUMIFS(DataRegularSeason20242025!$AB$3:$AB$1315,DataRegularSeason20242025!$B$3:$B$1315, "&lt;=" &amp; GQ$1, DataRegularSeason20242025!$E$3:$E$1315, $A45)</f>
        <v>49</v>
      </c>
      <c r="GR45">
        <f>SUMIFS(DataRegularSeason20242025!$AA$3:$AA$1315,DataRegularSeason20242025!$B$3:$B$1315, "&lt;=" &amp; GR$1, DataRegularSeason20242025!$D$3:$D$1315, $A45)+SUMIFS(DataRegularSeason20242025!$AB$3:$AB$1315,DataRegularSeason20242025!$B$3:$B$1315, "&lt;=" &amp; GR$1, DataRegularSeason20242025!$E$3:$E$1315, $A45)</f>
        <v>49</v>
      </c>
      <c r="GS45">
        <f>SUMIFS(DataRegularSeason20242025!$AA$3:$AA$1315,DataRegularSeason20242025!$B$3:$B$1315, "&lt;=" &amp; GS$1, DataRegularSeason20242025!$D$3:$D$1315, $A45)+SUMIFS(DataRegularSeason20242025!$AB$3:$AB$1315,DataRegularSeason20242025!$B$3:$B$1315, "&lt;=" &amp; GS$1, DataRegularSeason20242025!$E$3:$E$1315, $A45)</f>
        <v>49</v>
      </c>
      <c r="GT45">
        <f>SUMIFS(DataRegularSeason20242025!$AA$3:$AA$1315,DataRegularSeason20242025!$B$3:$B$1315, "&lt;=" &amp; GT$1, DataRegularSeason20242025!$D$3:$D$1315, $A45)+SUMIFS(DataRegularSeason20242025!$AB$3:$AB$1315,DataRegularSeason20242025!$B$3:$B$1315, "&lt;=" &amp; GT$1, DataRegularSeason20242025!$E$3:$E$1315, $A45)</f>
        <v>49</v>
      </c>
      <c r="GU45">
        <f>SUMIFS(DataRegularSeason20242025!$AA$3:$AA$1315,DataRegularSeason20242025!$B$3:$B$1315, "&lt;=" &amp; GU$1, DataRegularSeason20242025!$D$3:$D$1315, $A45)+SUMIFS(DataRegularSeason20242025!$AB$3:$AB$1315,DataRegularSeason20242025!$B$3:$B$1315, "&lt;=" &amp; GU$1, DataRegularSeason20242025!$E$3:$E$1315, $A45)</f>
        <v>49</v>
      </c>
    </row>
    <row r="46" spans="1:275" x14ac:dyDescent="0.25">
      <c r="A46" t="s">
        <v>46</v>
      </c>
      <c r="B46" t="s">
        <v>98</v>
      </c>
      <c r="C46" t="s">
        <v>99</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77</v>
      </c>
      <c r="EA46">
        <f>SUMIFS(DataRegularSeason20242025!$AA$3:$AA$1315,DataRegularSeason20242025!$B$3:$B$1315, "&lt;=" &amp; EA$1, DataRegularSeason20242025!$D$3:$D$1315, $A46)+SUMIFS(DataRegularSeason20242025!$AB$3:$AB$1315,DataRegularSeason20242025!$B$3:$B$1315, "&lt;=" &amp; EA$1, DataRegularSeason20242025!$E$3:$E$1315, $A46)</f>
        <v>77</v>
      </c>
      <c r="EB46">
        <f>SUMIFS(DataRegularSeason20242025!$AA$3:$AA$1315,DataRegularSeason20242025!$B$3:$B$1315, "&lt;=" &amp; EB$1, DataRegularSeason20242025!$D$3:$D$1315, $A46)+SUMIFS(DataRegularSeason20242025!$AB$3:$AB$1315,DataRegularSeason20242025!$B$3:$B$1315, "&lt;=" &amp; EB$1, DataRegularSeason20242025!$E$3:$E$1315, $A46)</f>
        <v>77</v>
      </c>
      <c r="EC46">
        <f>SUMIFS(DataRegularSeason20242025!$AA$3:$AA$1315,DataRegularSeason20242025!$B$3:$B$1315, "&lt;=" &amp; EC$1, DataRegularSeason20242025!$D$3:$D$1315, $A46)+SUMIFS(DataRegularSeason20242025!$AB$3:$AB$1315,DataRegularSeason20242025!$B$3:$B$1315, "&lt;=" &amp; EC$1, DataRegularSeason20242025!$E$3:$E$1315, $A46)</f>
        <v>77</v>
      </c>
      <c r="ED46">
        <f>SUMIFS(DataRegularSeason20242025!$AA$3:$AA$1315,DataRegularSeason20242025!$B$3:$B$1315, "&lt;=" &amp; ED$1, DataRegularSeason20242025!$D$3:$D$1315, $A46)+SUMIFS(DataRegularSeason20242025!$AB$3:$AB$1315,DataRegularSeason20242025!$B$3:$B$1315, "&lt;=" &amp; ED$1, DataRegularSeason20242025!$E$3:$E$1315, $A46)</f>
        <v>77</v>
      </c>
      <c r="EE46">
        <f>SUMIFS(DataRegularSeason20242025!$AA$3:$AA$1315,DataRegularSeason20242025!$B$3:$B$1315, "&lt;=" &amp; EE$1, DataRegularSeason20242025!$D$3:$D$1315, $A46)+SUMIFS(DataRegularSeason20242025!$AB$3:$AB$1315,DataRegularSeason20242025!$B$3:$B$1315, "&lt;=" &amp; EE$1, DataRegularSeason20242025!$E$3:$E$1315, $A46)</f>
        <v>77</v>
      </c>
      <c r="EF46">
        <f>SUMIFS(DataRegularSeason20242025!$AA$3:$AA$1315,DataRegularSeason20242025!$B$3:$B$1315, "&lt;=" &amp; EF$1, DataRegularSeason20242025!$D$3:$D$1315, $A46)+SUMIFS(DataRegularSeason20242025!$AB$3:$AB$1315,DataRegularSeason20242025!$B$3:$B$1315, "&lt;=" &amp; EF$1, DataRegularSeason20242025!$E$3:$E$1315, $A46)</f>
        <v>77</v>
      </c>
      <c r="EG46">
        <f>SUMIFS(DataRegularSeason20242025!$AA$3:$AA$1315,DataRegularSeason20242025!$B$3:$B$1315, "&lt;=" &amp; EG$1, DataRegularSeason20242025!$D$3:$D$1315, $A46)+SUMIFS(DataRegularSeason20242025!$AB$3:$AB$1315,DataRegularSeason20242025!$B$3:$B$1315, "&lt;=" &amp; EG$1, DataRegularSeason20242025!$E$3:$E$1315, $A46)</f>
        <v>77</v>
      </c>
      <c r="EH46">
        <f>SUMIFS(DataRegularSeason20242025!$AA$3:$AA$1315,DataRegularSeason20242025!$B$3:$B$1315, "&lt;=" &amp; EH$1, DataRegularSeason20242025!$D$3:$D$1315, $A46)+SUMIFS(DataRegularSeason20242025!$AB$3:$AB$1315,DataRegularSeason20242025!$B$3:$B$1315, "&lt;=" &amp; EH$1, DataRegularSeason20242025!$E$3:$E$1315, $A46)</f>
        <v>77</v>
      </c>
      <c r="EI46">
        <f>SUMIFS(DataRegularSeason20242025!$AA$3:$AA$1315,DataRegularSeason20242025!$B$3:$B$1315, "&lt;=" &amp; EI$1, DataRegularSeason20242025!$D$3:$D$1315, $A46)+SUMIFS(DataRegularSeason20242025!$AB$3:$AB$1315,DataRegularSeason20242025!$B$3:$B$1315, "&lt;=" &amp; EI$1, DataRegularSeason20242025!$E$3:$E$1315, $A46)</f>
        <v>77</v>
      </c>
      <c r="EJ46">
        <f>SUMIFS(DataRegularSeason20242025!$AA$3:$AA$1315,DataRegularSeason20242025!$B$3:$B$1315, "&lt;=" &amp; EJ$1, DataRegularSeason20242025!$D$3:$D$1315, $A46)+SUMIFS(DataRegularSeason20242025!$AB$3:$AB$1315,DataRegularSeason20242025!$B$3:$B$1315, "&lt;=" &amp; EJ$1, DataRegularSeason20242025!$E$3:$E$1315, $A46)</f>
        <v>77</v>
      </c>
      <c r="EK46">
        <f>SUMIFS(DataRegularSeason20242025!$AA$3:$AA$1315,DataRegularSeason20242025!$B$3:$B$1315, "&lt;=" &amp; EK$1, DataRegularSeason20242025!$D$3:$D$1315, $A46)+SUMIFS(DataRegularSeason20242025!$AB$3:$AB$1315,DataRegularSeason20242025!$B$3:$B$1315, "&lt;=" &amp; EK$1, DataRegularSeason20242025!$E$3:$E$1315, $A46)</f>
        <v>77</v>
      </c>
      <c r="EL46">
        <f>SUMIFS(DataRegularSeason20242025!$AA$3:$AA$1315,DataRegularSeason20242025!$B$3:$B$1315, "&lt;=" &amp; EL$1, DataRegularSeason20242025!$D$3:$D$1315, $A46)+SUMIFS(DataRegularSeason20242025!$AB$3:$AB$1315,DataRegularSeason20242025!$B$3:$B$1315, "&lt;=" &amp; EL$1, DataRegularSeason20242025!$E$3:$E$1315, $A46)</f>
        <v>77</v>
      </c>
      <c r="EM46">
        <f>SUMIFS(DataRegularSeason20242025!$AA$3:$AA$1315,DataRegularSeason20242025!$B$3:$B$1315, "&lt;=" &amp; EM$1, DataRegularSeason20242025!$D$3:$D$1315, $A46)+SUMIFS(DataRegularSeason20242025!$AB$3:$AB$1315,DataRegularSeason20242025!$B$3:$B$1315, "&lt;=" &amp; EM$1, DataRegularSeason20242025!$E$3:$E$1315, $A46)</f>
        <v>77</v>
      </c>
      <c r="EN46">
        <f>SUMIFS(DataRegularSeason20242025!$AA$3:$AA$1315,DataRegularSeason20242025!$B$3:$B$1315, "&lt;=" &amp; EN$1, DataRegularSeason20242025!$D$3:$D$1315, $A46)+SUMIFS(DataRegularSeason20242025!$AB$3:$AB$1315,DataRegularSeason20242025!$B$3:$B$1315, "&lt;=" &amp; EN$1, DataRegularSeason20242025!$E$3:$E$1315, $A46)</f>
        <v>77</v>
      </c>
      <c r="EO46">
        <f>SUMIFS(DataRegularSeason20242025!$AA$3:$AA$1315,DataRegularSeason20242025!$B$3:$B$1315, "&lt;=" &amp; EO$1, DataRegularSeason20242025!$D$3:$D$1315, $A46)+SUMIFS(DataRegularSeason20242025!$AB$3:$AB$1315,DataRegularSeason20242025!$B$3:$B$1315, "&lt;=" &amp; EO$1, DataRegularSeason20242025!$E$3:$E$1315, $A46)</f>
        <v>77</v>
      </c>
      <c r="EP46">
        <f>SUMIFS(DataRegularSeason20242025!$AA$3:$AA$1315,DataRegularSeason20242025!$B$3:$B$1315, "&lt;=" &amp; EP$1, DataRegularSeason20242025!$D$3:$D$1315, $A46)+SUMIFS(DataRegularSeason20242025!$AB$3:$AB$1315,DataRegularSeason20242025!$B$3:$B$1315, "&lt;=" &amp; EP$1, DataRegularSeason20242025!$E$3:$E$1315, $A46)</f>
        <v>77</v>
      </c>
      <c r="EQ46">
        <f>SUMIFS(DataRegularSeason20242025!$AA$3:$AA$1315,DataRegularSeason20242025!$B$3:$B$1315, "&lt;=" &amp; EQ$1, DataRegularSeason20242025!$D$3:$D$1315, $A46)+SUMIFS(DataRegularSeason20242025!$AB$3:$AB$1315,DataRegularSeason20242025!$B$3:$B$1315, "&lt;=" &amp; EQ$1, DataRegularSeason20242025!$E$3:$E$1315, $A46)</f>
        <v>77</v>
      </c>
      <c r="ER46">
        <f>SUMIFS(DataRegularSeason20242025!$AA$3:$AA$1315,DataRegularSeason20242025!$B$3:$B$1315, "&lt;=" &amp; ER$1, DataRegularSeason20242025!$D$3:$D$1315, $A46)+SUMIFS(DataRegularSeason20242025!$AB$3:$AB$1315,DataRegularSeason20242025!$B$3:$B$1315, "&lt;=" &amp; ER$1, DataRegularSeason20242025!$E$3:$E$1315, $A46)</f>
        <v>77</v>
      </c>
      <c r="ES46">
        <f>SUMIFS(DataRegularSeason20242025!$AA$3:$AA$1315,DataRegularSeason20242025!$B$3:$B$1315, "&lt;=" &amp; ES$1, DataRegularSeason20242025!$D$3:$D$1315, $A46)+SUMIFS(DataRegularSeason20242025!$AB$3:$AB$1315,DataRegularSeason20242025!$B$3:$B$1315, "&lt;=" &amp; ES$1, DataRegularSeason20242025!$E$3:$E$1315, $A46)</f>
        <v>77</v>
      </c>
      <c r="ET46">
        <f>SUMIFS(DataRegularSeason20242025!$AA$3:$AA$1315,DataRegularSeason20242025!$B$3:$B$1315, "&lt;=" &amp; ET$1, DataRegularSeason20242025!$D$3:$D$1315, $A46)+SUMIFS(DataRegularSeason20242025!$AB$3:$AB$1315,DataRegularSeason20242025!$B$3:$B$1315, "&lt;=" &amp; ET$1, DataRegularSeason20242025!$E$3:$E$1315, $A46)</f>
        <v>77</v>
      </c>
      <c r="EU46">
        <f>SUMIFS(DataRegularSeason20242025!$AA$3:$AA$1315,DataRegularSeason20242025!$B$3:$B$1315, "&lt;=" &amp; EU$1, DataRegularSeason20242025!$D$3:$D$1315, $A46)+SUMIFS(DataRegularSeason20242025!$AB$3:$AB$1315,DataRegularSeason20242025!$B$3:$B$1315, "&lt;=" &amp; EU$1, DataRegularSeason20242025!$E$3:$E$1315, $A46)</f>
        <v>77</v>
      </c>
      <c r="EV46">
        <f>SUMIFS(DataRegularSeason20242025!$AA$3:$AA$1315,DataRegularSeason20242025!$B$3:$B$1315, "&lt;=" &amp; EV$1, DataRegularSeason20242025!$D$3:$D$1315, $A46)+SUMIFS(DataRegularSeason20242025!$AB$3:$AB$1315,DataRegularSeason20242025!$B$3:$B$1315, "&lt;=" &amp; EV$1, DataRegularSeason20242025!$E$3:$E$1315, $A46)</f>
        <v>77</v>
      </c>
      <c r="EW46">
        <f>SUMIFS(DataRegularSeason20242025!$AA$3:$AA$1315,DataRegularSeason20242025!$B$3:$B$1315, "&lt;=" &amp; EW$1, DataRegularSeason20242025!$D$3:$D$1315, $A46)+SUMIFS(DataRegularSeason20242025!$AB$3:$AB$1315,DataRegularSeason20242025!$B$3:$B$1315, "&lt;=" &amp; EW$1, DataRegularSeason20242025!$E$3:$E$1315, $A46)</f>
        <v>77</v>
      </c>
      <c r="EX46">
        <f>SUMIFS(DataRegularSeason20242025!$AA$3:$AA$1315,DataRegularSeason20242025!$B$3:$B$1315, "&lt;=" &amp; EX$1, DataRegularSeason20242025!$D$3:$D$1315, $A46)+SUMIFS(DataRegularSeason20242025!$AB$3:$AB$1315,DataRegularSeason20242025!$B$3:$B$1315, "&lt;=" &amp; EX$1, DataRegularSeason20242025!$E$3:$E$1315, $A46)</f>
        <v>77</v>
      </c>
      <c r="EY46">
        <f>SUMIFS(DataRegularSeason20242025!$AA$3:$AA$1315,DataRegularSeason20242025!$B$3:$B$1315, "&lt;=" &amp; EY$1, DataRegularSeason20242025!$D$3:$D$1315, $A46)+SUMIFS(DataRegularSeason20242025!$AB$3:$AB$1315,DataRegularSeason20242025!$B$3:$B$1315, "&lt;=" &amp; EY$1, DataRegularSeason20242025!$E$3:$E$1315, $A46)</f>
        <v>77</v>
      </c>
      <c r="EZ46">
        <f>SUMIFS(DataRegularSeason20242025!$AA$3:$AA$1315,DataRegularSeason20242025!$B$3:$B$1315, "&lt;=" &amp; EZ$1, DataRegularSeason20242025!$D$3:$D$1315, $A46)+SUMIFS(DataRegularSeason20242025!$AB$3:$AB$1315,DataRegularSeason20242025!$B$3:$B$1315, "&lt;=" &amp; EZ$1, DataRegularSeason20242025!$E$3:$E$1315, $A46)</f>
        <v>77</v>
      </c>
      <c r="FA46">
        <f>SUMIFS(DataRegularSeason20242025!$AA$3:$AA$1315,DataRegularSeason20242025!$B$3:$B$1315, "&lt;=" &amp; FA$1, DataRegularSeason20242025!$D$3:$D$1315, $A46)+SUMIFS(DataRegularSeason20242025!$AB$3:$AB$1315,DataRegularSeason20242025!$B$3:$B$1315, "&lt;=" &amp; FA$1, DataRegularSeason20242025!$E$3:$E$1315, $A46)</f>
        <v>77</v>
      </c>
      <c r="FB46">
        <f>SUMIFS(DataRegularSeason20242025!$AA$3:$AA$1315,DataRegularSeason20242025!$B$3:$B$1315, "&lt;=" &amp; FB$1, DataRegularSeason20242025!$D$3:$D$1315, $A46)+SUMIFS(DataRegularSeason20242025!$AB$3:$AB$1315,DataRegularSeason20242025!$B$3:$B$1315, "&lt;=" &amp; FB$1, DataRegularSeason20242025!$E$3:$E$1315, $A46)</f>
        <v>77</v>
      </c>
      <c r="FC46">
        <f>SUMIFS(DataRegularSeason20242025!$AA$3:$AA$1315,DataRegularSeason20242025!$B$3:$B$1315, "&lt;=" &amp; FC$1, DataRegularSeason20242025!$D$3:$D$1315, $A46)+SUMIFS(DataRegularSeason20242025!$AB$3:$AB$1315,DataRegularSeason20242025!$B$3:$B$1315, "&lt;=" &amp; FC$1, DataRegularSeason20242025!$E$3:$E$1315, $A46)</f>
        <v>77</v>
      </c>
      <c r="FD46">
        <f>SUMIFS(DataRegularSeason20242025!$AA$3:$AA$1315,DataRegularSeason20242025!$B$3:$B$1315, "&lt;=" &amp; FD$1, DataRegularSeason20242025!$D$3:$D$1315, $A46)+SUMIFS(DataRegularSeason20242025!$AB$3:$AB$1315,DataRegularSeason20242025!$B$3:$B$1315, "&lt;=" &amp; FD$1, DataRegularSeason20242025!$E$3:$E$1315, $A46)</f>
        <v>77</v>
      </c>
      <c r="FE46">
        <f>SUMIFS(DataRegularSeason20242025!$AA$3:$AA$1315,DataRegularSeason20242025!$B$3:$B$1315, "&lt;=" &amp; FE$1, DataRegularSeason20242025!$D$3:$D$1315, $A46)+SUMIFS(DataRegularSeason20242025!$AB$3:$AB$1315,DataRegularSeason20242025!$B$3:$B$1315, "&lt;=" &amp; FE$1, DataRegularSeason20242025!$E$3:$E$1315, $A46)</f>
        <v>77</v>
      </c>
      <c r="FF46">
        <f>SUMIFS(DataRegularSeason20242025!$AA$3:$AA$1315,DataRegularSeason20242025!$B$3:$B$1315, "&lt;=" &amp; FF$1, DataRegularSeason20242025!$D$3:$D$1315, $A46)+SUMIFS(DataRegularSeason20242025!$AB$3:$AB$1315,DataRegularSeason20242025!$B$3:$B$1315, "&lt;=" &amp; FF$1, DataRegularSeason20242025!$E$3:$E$1315, $A46)</f>
        <v>77</v>
      </c>
      <c r="FG46">
        <f>SUMIFS(DataRegularSeason20242025!$AA$3:$AA$1315,DataRegularSeason20242025!$B$3:$B$1315, "&lt;=" &amp; FG$1, DataRegularSeason20242025!$D$3:$D$1315, $A46)+SUMIFS(DataRegularSeason20242025!$AB$3:$AB$1315,DataRegularSeason20242025!$B$3:$B$1315, "&lt;=" &amp; FG$1, DataRegularSeason20242025!$E$3:$E$1315, $A46)</f>
        <v>77</v>
      </c>
      <c r="FH46">
        <f>SUMIFS(DataRegularSeason20242025!$AA$3:$AA$1315,DataRegularSeason20242025!$B$3:$B$1315, "&lt;=" &amp; FH$1, DataRegularSeason20242025!$D$3:$D$1315, $A46)+SUMIFS(DataRegularSeason20242025!$AB$3:$AB$1315,DataRegularSeason20242025!$B$3:$B$1315, "&lt;=" &amp; FH$1, DataRegularSeason20242025!$E$3:$E$1315, $A46)</f>
        <v>77</v>
      </c>
      <c r="FI46">
        <f>SUMIFS(DataRegularSeason20242025!$AA$3:$AA$1315,DataRegularSeason20242025!$B$3:$B$1315, "&lt;=" &amp; FI$1, DataRegularSeason20242025!$D$3:$D$1315, $A46)+SUMIFS(DataRegularSeason20242025!$AB$3:$AB$1315,DataRegularSeason20242025!$B$3:$B$1315, "&lt;=" &amp; FI$1, DataRegularSeason20242025!$E$3:$E$1315, $A46)</f>
        <v>77</v>
      </c>
      <c r="FJ46">
        <f>SUMIFS(DataRegularSeason20242025!$AA$3:$AA$1315,DataRegularSeason20242025!$B$3:$B$1315, "&lt;=" &amp; FJ$1, DataRegularSeason20242025!$D$3:$D$1315, $A46)+SUMIFS(DataRegularSeason20242025!$AB$3:$AB$1315,DataRegularSeason20242025!$B$3:$B$1315, "&lt;=" &amp; FJ$1, DataRegularSeason20242025!$E$3:$E$1315, $A46)</f>
        <v>77</v>
      </c>
      <c r="FK46">
        <f>SUMIFS(DataRegularSeason20242025!$AA$3:$AA$1315,DataRegularSeason20242025!$B$3:$B$1315, "&lt;=" &amp; FK$1, DataRegularSeason20242025!$D$3:$D$1315, $A46)+SUMIFS(DataRegularSeason20242025!$AB$3:$AB$1315,DataRegularSeason20242025!$B$3:$B$1315, "&lt;=" &amp; FK$1, DataRegularSeason20242025!$E$3:$E$1315, $A46)</f>
        <v>77</v>
      </c>
      <c r="FL46">
        <f>SUMIFS(DataRegularSeason20242025!$AA$3:$AA$1315,DataRegularSeason20242025!$B$3:$B$1315, "&lt;=" &amp; FL$1, DataRegularSeason20242025!$D$3:$D$1315, $A46)+SUMIFS(DataRegularSeason20242025!$AB$3:$AB$1315,DataRegularSeason20242025!$B$3:$B$1315, "&lt;=" &amp; FL$1, DataRegularSeason20242025!$E$3:$E$1315, $A46)</f>
        <v>77</v>
      </c>
      <c r="FM46">
        <f>SUMIFS(DataRegularSeason20242025!$AA$3:$AA$1315,DataRegularSeason20242025!$B$3:$B$1315, "&lt;=" &amp; FM$1, DataRegularSeason20242025!$D$3:$D$1315, $A46)+SUMIFS(DataRegularSeason20242025!$AB$3:$AB$1315,DataRegularSeason20242025!$B$3:$B$1315, "&lt;=" &amp; FM$1, DataRegularSeason20242025!$E$3:$E$1315, $A46)</f>
        <v>77</v>
      </c>
      <c r="FN46">
        <f>SUMIFS(DataRegularSeason20242025!$AA$3:$AA$1315,DataRegularSeason20242025!$B$3:$B$1315, "&lt;=" &amp; FN$1, DataRegularSeason20242025!$D$3:$D$1315, $A46)+SUMIFS(DataRegularSeason20242025!$AB$3:$AB$1315,DataRegularSeason20242025!$B$3:$B$1315, "&lt;=" &amp; FN$1, DataRegularSeason20242025!$E$3:$E$1315, $A46)</f>
        <v>77</v>
      </c>
      <c r="FO46">
        <f>SUMIFS(DataRegularSeason20242025!$AA$3:$AA$1315,DataRegularSeason20242025!$B$3:$B$1315, "&lt;=" &amp; FO$1, DataRegularSeason20242025!$D$3:$D$1315, $A46)+SUMIFS(DataRegularSeason20242025!$AB$3:$AB$1315,DataRegularSeason20242025!$B$3:$B$1315, "&lt;=" &amp; FO$1, DataRegularSeason20242025!$E$3:$E$1315, $A46)</f>
        <v>77</v>
      </c>
      <c r="FP46">
        <f>SUMIFS(DataRegularSeason20242025!$AA$3:$AA$1315,DataRegularSeason20242025!$B$3:$B$1315, "&lt;=" &amp; FP$1, DataRegularSeason20242025!$D$3:$D$1315, $A46)+SUMIFS(DataRegularSeason20242025!$AB$3:$AB$1315,DataRegularSeason20242025!$B$3:$B$1315, "&lt;=" &amp; FP$1, DataRegularSeason20242025!$E$3:$E$1315, $A46)</f>
        <v>77</v>
      </c>
      <c r="FQ46">
        <f>SUMIFS(DataRegularSeason20242025!$AA$3:$AA$1315,DataRegularSeason20242025!$B$3:$B$1315, "&lt;=" &amp; FQ$1, DataRegularSeason20242025!$D$3:$D$1315, $A46)+SUMIFS(DataRegularSeason20242025!$AB$3:$AB$1315,DataRegularSeason20242025!$B$3:$B$1315, "&lt;=" &amp; FQ$1, DataRegularSeason20242025!$E$3:$E$1315, $A46)</f>
        <v>77</v>
      </c>
      <c r="FR46">
        <f>SUMIFS(DataRegularSeason20242025!$AA$3:$AA$1315,DataRegularSeason20242025!$B$3:$B$1315, "&lt;=" &amp; FR$1, DataRegularSeason20242025!$D$3:$D$1315, $A46)+SUMIFS(DataRegularSeason20242025!$AB$3:$AB$1315,DataRegularSeason20242025!$B$3:$B$1315, "&lt;=" &amp; FR$1, DataRegularSeason20242025!$E$3:$E$1315, $A46)</f>
        <v>77</v>
      </c>
      <c r="FS46">
        <f>SUMIFS(DataRegularSeason20242025!$AA$3:$AA$1315,DataRegularSeason20242025!$B$3:$B$1315, "&lt;=" &amp; FS$1, DataRegularSeason20242025!$D$3:$D$1315, $A46)+SUMIFS(DataRegularSeason20242025!$AB$3:$AB$1315,DataRegularSeason20242025!$B$3:$B$1315, "&lt;=" &amp; FS$1, DataRegularSeason20242025!$E$3:$E$1315, $A46)</f>
        <v>77</v>
      </c>
      <c r="FT46">
        <f>SUMIFS(DataRegularSeason20242025!$AA$3:$AA$1315,DataRegularSeason20242025!$B$3:$B$1315, "&lt;=" &amp; FT$1, DataRegularSeason20242025!$D$3:$D$1315, $A46)+SUMIFS(DataRegularSeason20242025!$AB$3:$AB$1315,DataRegularSeason20242025!$B$3:$B$1315, "&lt;=" &amp; FT$1, DataRegularSeason20242025!$E$3:$E$1315, $A46)</f>
        <v>77</v>
      </c>
      <c r="FU46">
        <f>SUMIFS(DataRegularSeason20242025!$AA$3:$AA$1315,DataRegularSeason20242025!$B$3:$B$1315, "&lt;=" &amp; FU$1, DataRegularSeason20242025!$D$3:$D$1315, $A46)+SUMIFS(DataRegularSeason20242025!$AB$3:$AB$1315,DataRegularSeason20242025!$B$3:$B$1315, "&lt;=" &amp; FU$1, DataRegularSeason20242025!$E$3:$E$1315, $A46)</f>
        <v>77</v>
      </c>
      <c r="FV46">
        <f>SUMIFS(DataRegularSeason20242025!$AA$3:$AA$1315,DataRegularSeason20242025!$B$3:$B$1315, "&lt;=" &amp; FV$1, DataRegularSeason20242025!$D$3:$D$1315, $A46)+SUMIFS(DataRegularSeason20242025!$AB$3:$AB$1315,DataRegularSeason20242025!$B$3:$B$1315, "&lt;=" &amp; FV$1, DataRegularSeason20242025!$E$3:$E$1315, $A46)</f>
        <v>77</v>
      </c>
      <c r="FW46">
        <f>SUMIFS(DataRegularSeason20242025!$AA$3:$AA$1315,DataRegularSeason20242025!$B$3:$B$1315, "&lt;=" &amp; FW$1, DataRegularSeason20242025!$D$3:$D$1315, $A46)+SUMIFS(DataRegularSeason20242025!$AB$3:$AB$1315,DataRegularSeason20242025!$B$3:$B$1315, "&lt;=" &amp; FW$1, DataRegularSeason20242025!$E$3:$E$1315, $A46)</f>
        <v>77</v>
      </c>
      <c r="FX46">
        <f>SUMIFS(DataRegularSeason20242025!$AA$3:$AA$1315,DataRegularSeason20242025!$B$3:$B$1315, "&lt;=" &amp; FX$1, DataRegularSeason20242025!$D$3:$D$1315, $A46)+SUMIFS(DataRegularSeason20242025!$AB$3:$AB$1315,DataRegularSeason20242025!$B$3:$B$1315, "&lt;=" &amp; FX$1, DataRegularSeason20242025!$E$3:$E$1315, $A46)</f>
        <v>77</v>
      </c>
      <c r="FY46">
        <f>SUMIFS(DataRegularSeason20242025!$AA$3:$AA$1315,DataRegularSeason20242025!$B$3:$B$1315, "&lt;=" &amp; FY$1, DataRegularSeason20242025!$D$3:$D$1315, $A46)+SUMIFS(DataRegularSeason20242025!$AB$3:$AB$1315,DataRegularSeason20242025!$B$3:$B$1315, "&lt;=" &amp; FY$1, DataRegularSeason20242025!$E$3:$E$1315, $A46)</f>
        <v>77</v>
      </c>
      <c r="FZ46">
        <f>SUMIFS(DataRegularSeason20242025!$AA$3:$AA$1315,DataRegularSeason20242025!$B$3:$B$1315, "&lt;=" &amp; FZ$1, DataRegularSeason20242025!$D$3:$D$1315, $A46)+SUMIFS(DataRegularSeason20242025!$AB$3:$AB$1315,DataRegularSeason20242025!$B$3:$B$1315, "&lt;=" &amp; FZ$1, DataRegularSeason20242025!$E$3:$E$1315, $A46)</f>
        <v>77</v>
      </c>
      <c r="GA46">
        <f>SUMIFS(DataRegularSeason20242025!$AA$3:$AA$1315,DataRegularSeason20242025!$B$3:$B$1315, "&lt;=" &amp; GA$1, DataRegularSeason20242025!$D$3:$D$1315, $A46)+SUMIFS(DataRegularSeason20242025!$AB$3:$AB$1315,DataRegularSeason20242025!$B$3:$B$1315, "&lt;=" &amp; GA$1, DataRegularSeason20242025!$E$3:$E$1315, $A46)</f>
        <v>77</v>
      </c>
      <c r="GB46">
        <f>SUMIFS(DataRegularSeason20242025!$AA$3:$AA$1315,DataRegularSeason20242025!$B$3:$B$1315, "&lt;=" &amp; GB$1, DataRegularSeason20242025!$D$3:$D$1315, $A46)+SUMIFS(DataRegularSeason20242025!$AB$3:$AB$1315,DataRegularSeason20242025!$B$3:$B$1315, "&lt;=" &amp; GB$1, DataRegularSeason20242025!$E$3:$E$1315, $A46)</f>
        <v>77</v>
      </c>
      <c r="GC46">
        <f>SUMIFS(DataRegularSeason20242025!$AA$3:$AA$1315,DataRegularSeason20242025!$B$3:$B$1315, "&lt;=" &amp; GC$1, DataRegularSeason20242025!$D$3:$D$1315, $A46)+SUMIFS(DataRegularSeason20242025!$AB$3:$AB$1315,DataRegularSeason20242025!$B$3:$B$1315, "&lt;=" &amp; GC$1, DataRegularSeason20242025!$E$3:$E$1315, $A46)</f>
        <v>77</v>
      </c>
      <c r="GD46">
        <f>SUMIFS(DataRegularSeason20242025!$AA$3:$AA$1315,DataRegularSeason20242025!$B$3:$B$1315, "&lt;=" &amp; GD$1, DataRegularSeason20242025!$D$3:$D$1315, $A46)+SUMIFS(DataRegularSeason20242025!$AB$3:$AB$1315,DataRegularSeason20242025!$B$3:$B$1315, "&lt;=" &amp; GD$1, DataRegularSeason20242025!$E$3:$E$1315, $A46)</f>
        <v>77</v>
      </c>
      <c r="GE46">
        <f>SUMIFS(DataRegularSeason20242025!$AA$3:$AA$1315,DataRegularSeason20242025!$B$3:$B$1315, "&lt;=" &amp; GE$1, DataRegularSeason20242025!$D$3:$D$1315, $A46)+SUMIFS(DataRegularSeason20242025!$AB$3:$AB$1315,DataRegularSeason20242025!$B$3:$B$1315, "&lt;=" &amp; GE$1, DataRegularSeason20242025!$E$3:$E$1315, $A46)</f>
        <v>77</v>
      </c>
      <c r="GF46">
        <f>SUMIFS(DataRegularSeason20242025!$AA$3:$AA$1315,DataRegularSeason20242025!$B$3:$B$1315, "&lt;=" &amp; GF$1, DataRegularSeason20242025!$D$3:$D$1315, $A46)+SUMIFS(DataRegularSeason20242025!$AB$3:$AB$1315,DataRegularSeason20242025!$B$3:$B$1315, "&lt;=" &amp; GF$1, DataRegularSeason20242025!$E$3:$E$1315, $A46)</f>
        <v>77</v>
      </c>
      <c r="GG46">
        <f>SUMIFS(DataRegularSeason20242025!$AA$3:$AA$1315,DataRegularSeason20242025!$B$3:$B$1315, "&lt;=" &amp; GG$1, DataRegularSeason20242025!$D$3:$D$1315, $A46)+SUMIFS(DataRegularSeason20242025!$AB$3:$AB$1315,DataRegularSeason20242025!$B$3:$B$1315, "&lt;=" &amp; GG$1, DataRegularSeason20242025!$E$3:$E$1315, $A46)</f>
        <v>77</v>
      </c>
      <c r="GH46">
        <f>SUMIFS(DataRegularSeason20242025!$AA$3:$AA$1315,DataRegularSeason20242025!$B$3:$B$1315, "&lt;=" &amp; GH$1, DataRegularSeason20242025!$D$3:$D$1315, $A46)+SUMIFS(DataRegularSeason20242025!$AB$3:$AB$1315,DataRegularSeason20242025!$B$3:$B$1315, "&lt;=" &amp; GH$1, DataRegularSeason20242025!$E$3:$E$1315, $A46)</f>
        <v>77</v>
      </c>
      <c r="GI46">
        <f>SUMIFS(DataRegularSeason20242025!$AA$3:$AA$1315,DataRegularSeason20242025!$B$3:$B$1315, "&lt;=" &amp; GI$1, DataRegularSeason20242025!$D$3:$D$1315, $A46)+SUMIFS(DataRegularSeason20242025!$AB$3:$AB$1315,DataRegularSeason20242025!$B$3:$B$1315, "&lt;=" &amp; GI$1, DataRegularSeason20242025!$E$3:$E$1315, $A46)</f>
        <v>77</v>
      </c>
      <c r="GJ46">
        <f>SUMIFS(DataRegularSeason20242025!$AA$3:$AA$1315,DataRegularSeason20242025!$B$3:$B$1315, "&lt;=" &amp; GJ$1, DataRegularSeason20242025!$D$3:$D$1315, $A46)+SUMIFS(DataRegularSeason20242025!$AB$3:$AB$1315,DataRegularSeason20242025!$B$3:$B$1315, "&lt;=" &amp; GJ$1, DataRegularSeason20242025!$E$3:$E$1315, $A46)</f>
        <v>77</v>
      </c>
      <c r="GK46">
        <f>SUMIFS(DataRegularSeason20242025!$AA$3:$AA$1315,DataRegularSeason20242025!$B$3:$B$1315, "&lt;=" &amp; GK$1, DataRegularSeason20242025!$D$3:$D$1315, $A46)+SUMIFS(DataRegularSeason20242025!$AB$3:$AB$1315,DataRegularSeason20242025!$B$3:$B$1315, "&lt;=" &amp; GK$1, DataRegularSeason20242025!$E$3:$E$1315, $A46)</f>
        <v>77</v>
      </c>
      <c r="GL46">
        <f>SUMIFS(DataRegularSeason20242025!$AA$3:$AA$1315,DataRegularSeason20242025!$B$3:$B$1315, "&lt;=" &amp; GL$1, DataRegularSeason20242025!$D$3:$D$1315, $A46)+SUMIFS(DataRegularSeason20242025!$AB$3:$AB$1315,DataRegularSeason20242025!$B$3:$B$1315, "&lt;=" &amp; GL$1, DataRegularSeason20242025!$E$3:$E$1315, $A46)</f>
        <v>77</v>
      </c>
      <c r="GM46">
        <f>SUMIFS(DataRegularSeason20242025!$AA$3:$AA$1315,DataRegularSeason20242025!$B$3:$B$1315, "&lt;=" &amp; GM$1, DataRegularSeason20242025!$D$3:$D$1315, $A46)+SUMIFS(DataRegularSeason20242025!$AB$3:$AB$1315,DataRegularSeason20242025!$B$3:$B$1315, "&lt;=" &amp; GM$1, DataRegularSeason20242025!$E$3:$E$1315, $A46)</f>
        <v>77</v>
      </c>
      <c r="GN46">
        <f>SUMIFS(DataRegularSeason20242025!$AA$3:$AA$1315,DataRegularSeason20242025!$B$3:$B$1315, "&lt;=" &amp; GN$1, DataRegularSeason20242025!$D$3:$D$1315, $A46)+SUMIFS(DataRegularSeason20242025!$AB$3:$AB$1315,DataRegularSeason20242025!$B$3:$B$1315, "&lt;=" &amp; GN$1, DataRegularSeason20242025!$E$3:$E$1315, $A46)</f>
        <v>77</v>
      </c>
      <c r="GO46">
        <f>SUMIFS(DataRegularSeason20242025!$AA$3:$AA$1315,DataRegularSeason20242025!$B$3:$B$1315, "&lt;=" &amp; GO$1, DataRegularSeason20242025!$D$3:$D$1315, $A46)+SUMIFS(DataRegularSeason20242025!$AB$3:$AB$1315,DataRegularSeason20242025!$B$3:$B$1315, "&lt;=" &amp; GO$1, DataRegularSeason20242025!$E$3:$E$1315, $A46)</f>
        <v>77</v>
      </c>
      <c r="GP46">
        <f>SUMIFS(DataRegularSeason20242025!$AA$3:$AA$1315,DataRegularSeason20242025!$B$3:$B$1315, "&lt;=" &amp; GP$1, DataRegularSeason20242025!$D$3:$D$1315, $A46)+SUMIFS(DataRegularSeason20242025!$AB$3:$AB$1315,DataRegularSeason20242025!$B$3:$B$1315, "&lt;=" &amp; GP$1, DataRegularSeason20242025!$E$3:$E$1315, $A46)</f>
        <v>77</v>
      </c>
      <c r="GQ46">
        <f>SUMIFS(DataRegularSeason20242025!$AA$3:$AA$1315,DataRegularSeason20242025!$B$3:$B$1315, "&lt;=" &amp; GQ$1, DataRegularSeason20242025!$D$3:$D$1315, $A46)+SUMIFS(DataRegularSeason20242025!$AB$3:$AB$1315,DataRegularSeason20242025!$B$3:$B$1315, "&lt;=" &amp; GQ$1, DataRegularSeason20242025!$E$3:$E$1315, $A46)</f>
        <v>77</v>
      </c>
      <c r="GR46">
        <f>SUMIFS(DataRegularSeason20242025!$AA$3:$AA$1315,DataRegularSeason20242025!$B$3:$B$1315, "&lt;=" &amp; GR$1, DataRegularSeason20242025!$D$3:$D$1315, $A46)+SUMIFS(DataRegularSeason20242025!$AB$3:$AB$1315,DataRegularSeason20242025!$B$3:$B$1315, "&lt;=" &amp; GR$1, DataRegularSeason20242025!$E$3:$E$1315, $A46)</f>
        <v>77</v>
      </c>
      <c r="GS46">
        <f>SUMIFS(DataRegularSeason20242025!$AA$3:$AA$1315,DataRegularSeason20242025!$B$3:$B$1315, "&lt;=" &amp; GS$1, DataRegularSeason20242025!$D$3:$D$1315, $A46)+SUMIFS(DataRegularSeason20242025!$AB$3:$AB$1315,DataRegularSeason20242025!$B$3:$B$1315, "&lt;=" &amp; GS$1, DataRegularSeason20242025!$E$3:$E$1315, $A46)</f>
        <v>77</v>
      </c>
      <c r="GT46">
        <f>SUMIFS(DataRegularSeason20242025!$AA$3:$AA$1315,DataRegularSeason20242025!$B$3:$B$1315, "&lt;=" &amp; GT$1, DataRegularSeason20242025!$D$3:$D$1315, $A46)+SUMIFS(DataRegularSeason20242025!$AB$3:$AB$1315,DataRegularSeason20242025!$B$3:$B$1315, "&lt;=" &amp; GT$1, DataRegularSeason20242025!$E$3:$E$1315, $A46)</f>
        <v>77</v>
      </c>
      <c r="GU46">
        <f>SUMIFS(DataRegularSeason20242025!$AA$3:$AA$1315,DataRegularSeason20242025!$B$3:$B$1315, "&lt;=" &amp; GU$1, DataRegularSeason20242025!$D$3:$D$1315, $A46)+SUMIFS(DataRegularSeason20242025!$AB$3:$AB$1315,DataRegularSeason20242025!$B$3:$B$1315, "&lt;=" &amp; GU$1, DataRegularSeason20242025!$E$3:$E$1315, $A46)</f>
        <v>77</v>
      </c>
    </row>
    <row r="47" spans="1:275" x14ac:dyDescent="0.25">
      <c r="A47" t="s">
        <v>44</v>
      </c>
      <c r="B47" t="s">
        <v>98</v>
      </c>
      <c r="C47" t="s">
        <v>99</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68</v>
      </c>
      <c r="EC47">
        <f>SUMIFS(DataRegularSeason20242025!$AA$3:$AA$1315,DataRegularSeason20242025!$B$3:$B$1315, "&lt;=" &amp; EC$1, DataRegularSeason20242025!$D$3:$D$1315, $A47)+SUMIFS(DataRegularSeason20242025!$AB$3:$AB$1315,DataRegularSeason20242025!$B$3:$B$1315, "&lt;=" &amp; EC$1, DataRegularSeason20242025!$E$3:$E$1315, $A47)</f>
        <v>68</v>
      </c>
      <c r="ED47">
        <f>SUMIFS(DataRegularSeason20242025!$AA$3:$AA$1315,DataRegularSeason20242025!$B$3:$B$1315, "&lt;=" &amp; ED$1, DataRegularSeason20242025!$D$3:$D$1315, $A47)+SUMIFS(DataRegularSeason20242025!$AB$3:$AB$1315,DataRegularSeason20242025!$B$3:$B$1315, "&lt;=" &amp; ED$1, DataRegularSeason20242025!$E$3:$E$1315, $A47)</f>
        <v>68</v>
      </c>
      <c r="EE47">
        <f>SUMIFS(DataRegularSeason20242025!$AA$3:$AA$1315,DataRegularSeason20242025!$B$3:$B$1315, "&lt;=" &amp; EE$1, DataRegularSeason20242025!$D$3:$D$1315, $A47)+SUMIFS(DataRegularSeason20242025!$AB$3:$AB$1315,DataRegularSeason20242025!$B$3:$B$1315, "&lt;=" &amp; EE$1, DataRegularSeason20242025!$E$3:$E$1315, $A47)</f>
        <v>68</v>
      </c>
      <c r="EF47">
        <f>SUMIFS(DataRegularSeason20242025!$AA$3:$AA$1315,DataRegularSeason20242025!$B$3:$B$1315, "&lt;=" &amp; EF$1, DataRegularSeason20242025!$D$3:$D$1315, $A47)+SUMIFS(DataRegularSeason20242025!$AB$3:$AB$1315,DataRegularSeason20242025!$B$3:$B$1315, "&lt;=" &amp; EF$1, DataRegularSeason20242025!$E$3:$E$1315, $A47)</f>
        <v>68</v>
      </c>
      <c r="EG47">
        <f>SUMIFS(DataRegularSeason20242025!$AA$3:$AA$1315,DataRegularSeason20242025!$B$3:$B$1315, "&lt;=" &amp; EG$1, DataRegularSeason20242025!$D$3:$D$1315, $A47)+SUMIFS(DataRegularSeason20242025!$AB$3:$AB$1315,DataRegularSeason20242025!$B$3:$B$1315, "&lt;=" &amp; EG$1, DataRegularSeason20242025!$E$3:$E$1315, $A47)</f>
        <v>68</v>
      </c>
      <c r="EH47">
        <f>SUMIFS(DataRegularSeason20242025!$AA$3:$AA$1315,DataRegularSeason20242025!$B$3:$B$1315, "&lt;=" &amp; EH$1, DataRegularSeason20242025!$D$3:$D$1315, $A47)+SUMIFS(DataRegularSeason20242025!$AB$3:$AB$1315,DataRegularSeason20242025!$B$3:$B$1315, "&lt;=" &amp; EH$1, DataRegularSeason20242025!$E$3:$E$1315, $A47)</f>
        <v>68</v>
      </c>
      <c r="EI47">
        <f>SUMIFS(DataRegularSeason20242025!$AA$3:$AA$1315,DataRegularSeason20242025!$B$3:$B$1315, "&lt;=" &amp; EI$1, DataRegularSeason20242025!$D$3:$D$1315, $A47)+SUMIFS(DataRegularSeason20242025!$AB$3:$AB$1315,DataRegularSeason20242025!$B$3:$B$1315, "&lt;=" &amp; EI$1, DataRegularSeason20242025!$E$3:$E$1315, $A47)</f>
        <v>68</v>
      </c>
      <c r="EJ47">
        <f>SUMIFS(DataRegularSeason20242025!$AA$3:$AA$1315,DataRegularSeason20242025!$B$3:$B$1315, "&lt;=" &amp; EJ$1, DataRegularSeason20242025!$D$3:$D$1315, $A47)+SUMIFS(DataRegularSeason20242025!$AB$3:$AB$1315,DataRegularSeason20242025!$B$3:$B$1315, "&lt;=" &amp; EJ$1, DataRegularSeason20242025!$E$3:$E$1315, $A47)</f>
        <v>68</v>
      </c>
      <c r="EK47">
        <f>SUMIFS(DataRegularSeason20242025!$AA$3:$AA$1315,DataRegularSeason20242025!$B$3:$B$1315, "&lt;=" &amp; EK$1, DataRegularSeason20242025!$D$3:$D$1315, $A47)+SUMIFS(DataRegularSeason20242025!$AB$3:$AB$1315,DataRegularSeason20242025!$B$3:$B$1315, "&lt;=" &amp; EK$1, DataRegularSeason20242025!$E$3:$E$1315, $A47)</f>
        <v>68</v>
      </c>
      <c r="EL47">
        <f>SUMIFS(DataRegularSeason20242025!$AA$3:$AA$1315,DataRegularSeason20242025!$B$3:$B$1315, "&lt;=" &amp; EL$1, DataRegularSeason20242025!$D$3:$D$1315, $A47)+SUMIFS(DataRegularSeason20242025!$AB$3:$AB$1315,DataRegularSeason20242025!$B$3:$B$1315, "&lt;=" &amp; EL$1, DataRegularSeason20242025!$E$3:$E$1315, $A47)</f>
        <v>68</v>
      </c>
      <c r="EM47">
        <f>SUMIFS(DataRegularSeason20242025!$AA$3:$AA$1315,DataRegularSeason20242025!$B$3:$B$1315, "&lt;=" &amp; EM$1, DataRegularSeason20242025!$D$3:$D$1315, $A47)+SUMIFS(DataRegularSeason20242025!$AB$3:$AB$1315,DataRegularSeason20242025!$B$3:$B$1315, "&lt;=" &amp; EM$1, DataRegularSeason20242025!$E$3:$E$1315, $A47)</f>
        <v>68</v>
      </c>
      <c r="EN47">
        <f>SUMIFS(DataRegularSeason20242025!$AA$3:$AA$1315,DataRegularSeason20242025!$B$3:$B$1315, "&lt;=" &amp; EN$1, DataRegularSeason20242025!$D$3:$D$1315, $A47)+SUMIFS(DataRegularSeason20242025!$AB$3:$AB$1315,DataRegularSeason20242025!$B$3:$B$1315, "&lt;=" &amp; EN$1, DataRegularSeason20242025!$E$3:$E$1315, $A47)</f>
        <v>68</v>
      </c>
      <c r="EO47">
        <f>SUMIFS(DataRegularSeason20242025!$AA$3:$AA$1315,DataRegularSeason20242025!$B$3:$B$1315, "&lt;=" &amp; EO$1, DataRegularSeason20242025!$D$3:$D$1315, $A47)+SUMIFS(DataRegularSeason20242025!$AB$3:$AB$1315,DataRegularSeason20242025!$B$3:$B$1315, "&lt;=" &amp; EO$1, DataRegularSeason20242025!$E$3:$E$1315, $A47)</f>
        <v>68</v>
      </c>
      <c r="EP47">
        <f>SUMIFS(DataRegularSeason20242025!$AA$3:$AA$1315,DataRegularSeason20242025!$B$3:$B$1315, "&lt;=" &amp; EP$1, DataRegularSeason20242025!$D$3:$D$1315, $A47)+SUMIFS(DataRegularSeason20242025!$AB$3:$AB$1315,DataRegularSeason20242025!$B$3:$B$1315, "&lt;=" &amp; EP$1, DataRegularSeason20242025!$E$3:$E$1315, $A47)</f>
        <v>68</v>
      </c>
      <c r="EQ47">
        <f>SUMIFS(DataRegularSeason20242025!$AA$3:$AA$1315,DataRegularSeason20242025!$B$3:$B$1315, "&lt;=" &amp; EQ$1, DataRegularSeason20242025!$D$3:$D$1315, $A47)+SUMIFS(DataRegularSeason20242025!$AB$3:$AB$1315,DataRegularSeason20242025!$B$3:$B$1315, "&lt;=" &amp; EQ$1, DataRegularSeason20242025!$E$3:$E$1315, $A47)</f>
        <v>68</v>
      </c>
      <c r="ER47">
        <f>SUMIFS(DataRegularSeason20242025!$AA$3:$AA$1315,DataRegularSeason20242025!$B$3:$B$1315, "&lt;=" &amp; ER$1, DataRegularSeason20242025!$D$3:$D$1315, $A47)+SUMIFS(DataRegularSeason20242025!$AB$3:$AB$1315,DataRegularSeason20242025!$B$3:$B$1315, "&lt;=" &amp; ER$1, DataRegularSeason20242025!$E$3:$E$1315, $A47)</f>
        <v>68</v>
      </c>
      <c r="ES47">
        <f>SUMIFS(DataRegularSeason20242025!$AA$3:$AA$1315,DataRegularSeason20242025!$B$3:$B$1315, "&lt;=" &amp; ES$1, DataRegularSeason20242025!$D$3:$D$1315, $A47)+SUMIFS(DataRegularSeason20242025!$AB$3:$AB$1315,DataRegularSeason20242025!$B$3:$B$1315, "&lt;=" &amp; ES$1, DataRegularSeason20242025!$E$3:$E$1315, $A47)</f>
        <v>68</v>
      </c>
      <c r="ET47">
        <f>SUMIFS(DataRegularSeason20242025!$AA$3:$AA$1315,DataRegularSeason20242025!$B$3:$B$1315, "&lt;=" &amp; ET$1, DataRegularSeason20242025!$D$3:$D$1315, $A47)+SUMIFS(DataRegularSeason20242025!$AB$3:$AB$1315,DataRegularSeason20242025!$B$3:$B$1315, "&lt;=" &amp; ET$1, DataRegularSeason20242025!$E$3:$E$1315, $A47)</f>
        <v>68</v>
      </c>
      <c r="EU47">
        <f>SUMIFS(DataRegularSeason20242025!$AA$3:$AA$1315,DataRegularSeason20242025!$B$3:$B$1315, "&lt;=" &amp; EU$1, DataRegularSeason20242025!$D$3:$D$1315, $A47)+SUMIFS(DataRegularSeason20242025!$AB$3:$AB$1315,DataRegularSeason20242025!$B$3:$B$1315, "&lt;=" &amp; EU$1, DataRegularSeason20242025!$E$3:$E$1315, $A47)</f>
        <v>68</v>
      </c>
      <c r="EV47">
        <f>SUMIFS(DataRegularSeason20242025!$AA$3:$AA$1315,DataRegularSeason20242025!$B$3:$B$1315, "&lt;=" &amp; EV$1, DataRegularSeason20242025!$D$3:$D$1315, $A47)+SUMIFS(DataRegularSeason20242025!$AB$3:$AB$1315,DataRegularSeason20242025!$B$3:$B$1315, "&lt;=" &amp; EV$1, DataRegularSeason20242025!$E$3:$E$1315, $A47)</f>
        <v>68</v>
      </c>
      <c r="EW47">
        <f>SUMIFS(DataRegularSeason20242025!$AA$3:$AA$1315,DataRegularSeason20242025!$B$3:$B$1315, "&lt;=" &amp; EW$1, DataRegularSeason20242025!$D$3:$D$1315, $A47)+SUMIFS(DataRegularSeason20242025!$AB$3:$AB$1315,DataRegularSeason20242025!$B$3:$B$1315, "&lt;=" &amp; EW$1, DataRegularSeason20242025!$E$3:$E$1315, $A47)</f>
        <v>68</v>
      </c>
      <c r="EX47">
        <f>SUMIFS(DataRegularSeason20242025!$AA$3:$AA$1315,DataRegularSeason20242025!$B$3:$B$1315, "&lt;=" &amp; EX$1, DataRegularSeason20242025!$D$3:$D$1315, $A47)+SUMIFS(DataRegularSeason20242025!$AB$3:$AB$1315,DataRegularSeason20242025!$B$3:$B$1315, "&lt;=" &amp; EX$1, DataRegularSeason20242025!$E$3:$E$1315, $A47)</f>
        <v>68</v>
      </c>
      <c r="EY47">
        <f>SUMIFS(DataRegularSeason20242025!$AA$3:$AA$1315,DataRegularSeason20242025!$B$3:$B$1315, "&lt;=" &amp; EY$1, DataRegularSeason20242025!$D$3:$D$1315, $A47)+SUMIFS(DataRegularSeason20242025!$AB$3:$AB$1315,DataRegularSeason20242025!$B$3:$B$1315, "&lt;=" &amp; EY$1, DataRegularSeason20242025!$E$3:$E$1315, $A47)</f>
        <v>68</v>
      </c>
      <c r="EZ47">
        <f>SUMIFS(DataRegularSeason20242025!$AA$3:$AA$1315,DataRegularSeason20242025!$B$3:$B$1315, "&lt;=" &amp; EZ$1, DataRegularSeason20242025!$D$3:$D$1315, $A47)+SUMIFS(DataRegularSeason20242025!$AB$3:$AB$1315,DataRegularSeason20242025!$B$3:$B$1315, "&lt;=" &amp; EZ$1, DataRegularSeason20242025!$E$3:$E$1315, $A47)</f>
        <v>68</v>
      </c>
      <c r="FA47">
        <f>SUMIFS(DataRegularSeason20242025!$AA$3:$AA$1315,DataRegularSeason20242025!$B$3:$B$1315, "&lt;=" &amp; FA$1, DataRegularSeason20242025!$D$3:$D$1315, $A47)+SUMIFS(DataRegularSeason20242025!$AB$3:$AB$1315,DataRegularSeason20242025!$B$3:$B$1315, "&lt;=" &amp; FA$1, DataRegularSeason20242025!$E$3:$E$1315, $A47)</f>
        <v>68</v>
      </c>
      <c r="FB47">
        <f>SUMIFS(DataRegularSeason20242025!$AA$3:$AA$1315,DataRegularSeason20242025!$B$3:$B$1315, "&lt;=" &amp; FB$1, DataRegularSeason20242025!$D$3:$D$1315, $A47)+SUMIFS(DataRegularSeason20242025!$AB$3:$AB$1315,DataRegularSeason20242025!$B$3:$B$1315, "&lt;=" &amp; FB$1, DataRegularSeason20242025!$E$3:$E$1315, $A47)</f>
        <v>68</v>
      </c>
      <c r="FC47">
        <f>SUMIFS(DataRegularSeason20242025!$AA$3:$AA$1315,DataRegularSeason20242025!$B$3:$B$1315, "&lt;=" &amp; FC$1, DataRegularSeason20242025!$D$3:$D$1315, $A47)+SUMIFS(DataRegularSeason20242025!$AB$3:$AB$1315,DataRegularSeason20242025!$B$3:$B$1315, "&lt;=" &amp; FC$1, DataRegularSeason20242025!$E$3:$E$1315, $A47)</f>
        <v>68</v>
      </c>
      <c r="FD47">
        <f>SUMIFS(DataRegularSeason20242025!$AA$3:$AA$1315,DataRegularSeason20242025!$B$3:$B$1315, "&lt;=" &amp; FD$1, DataRegularSeason20242025!$D$3:$D$1315, $A47)+SUMIFS(DataRegularSeason20242025!$AB$3:$AB$1315,DataRegularSeason20242025!$B$3:$B$1315, "&lt;=" &amp; FD$1, DataRegularSeason20242025!$E$3:$E$1315, $A47)</f>
        <v>68</v>
      </c>
      <c r="FE47">
        <f>SUMIFS(DataRegularSeason20242025!$AA$3:$AA$1315,DataRegularSeason20242025!$B$3:$B$1315, "&lt;=" &amp; FE$1, DataRegularSeason20242025!$D$3:$D$1315, $A47)+SUMIFS(DataRegularSeason20242025!$AB$3:$AB$1315,DataRegularSeason20242025!$B$3:$B$1315, "&lt;=" &amp; FE$1, DataRegularSeason20242025!$E$3:$E$1315, $A47)</f>
        <v>68</v>
      </c>
      <c r="FF47">
        <f>SUMIFS(DataRegularSeason20242025!$AA$3:$AA$1315,DataRegularSeason20242025!$B$3:$B$1315, "&lt;=" &amp; FF$1, DataRegularSeason20242025!$D$3:$D$1315, $A47)+SUMIFS(DataRegularSeason20242025!$AB$3:$AB$1315,DataRegularSeason20242025!$B$3:$B$1315, "&lt;=" &amp; FF$1, DataRegularSeason20242025!$E$3:$E$1315, $A47)</f>
        <v>68</v>
      </c>
      <c r="FG47">
        <f>SUMIFS(DataRegularSeason20242025!$AA$3:$AA$1315,DataRegularSeason20242025!$B$3:$B$1315, "&lt;=" &amp; FG$1, DataRegularSeason20242025!$D$3:$D$1315, $A47)+SUMIFS(DataRegularSeason20242025!$AB$3:$AB$1315,DataRegularSeason20242025!$B$3:$B$1315, "&lt;=" &amp; FG$1, DataRegularSeason20242025!$E$3:$E$1315, $A47)</f>
        <v>68</v>
      </c>
      <c r="FH47">
        <f>SUMIFS(DataRegularSeason20242025!$AA$3:$AA$1315,DataRegularSeason20242025!$B$3:$B$1315, "&lt;=" &amp; FH$1, DataRegularSeason20242025!$D$3:$D$1315, $A47)+SUMIFS(DataRegularSeason20242025!$AB$3:$AB$1315,DataRegularSeason20242025!$B$3:$B$1315, "&lt;=" &amp; FH$1, DataRegularSeason20242025!$E$3:$E$1315, $A47)</f>
        <v>68</v>
      </c>
      <c r="FI47">
        <f>SUMIFS(DataRegularSeason20242025!$AA$3:$AA$1315,DataRegularSeason20242025!$B$3:$B$1315, "&lt;=" &amp; FI$1, DataRegularSeason20242025!$D$3:$D$1315, $A47)+SUMIFS(DataRegularSeason20242025!$AB$3:$AB$1315,DataRegularSeason20242025!$B$3:$B$1315, "&lt;=" &amp; FI$1, DataRegularSeason20242025!$E$3:$E$1315, $A47)</f>
        <v>68</v>
      </c>
      <c r="FJ47">
        <f>SUMIFS(DataRegularSeason20242025!$AA$3:$AA$1315,DataRegularSeason20242025!$B$3:$B$1315, "&lt;=" &amp; FJ$1, DataRegularSeason20242025!$D$3:$D$1315, $A47)+SUMIFS(DataRegularSeason20242025!$AB$3:$AB$1315,DataRegularSeason20242025!$B$3:$B$1315, "&lt;=" &amp; FJ$1, DataRegularSeason20242025!$E$3:$E$1315, $A47)</f>
        <v>68</v>
      </c>
      <c r="FK47">
        <f>SUMIFS(DataRegularSeason20242025!$AA$3:$AA$1315,DataRegularSeason20242025!$B$3:$B$1315, "&lt;=" &amp; FK$1, DataRegularSeason20242025!$D$3:$D$1315, $A47)+SUMIFS(DataRegularSeason20242025!$AB$3:$AB$1315,DataRegularSeason20242025!$B$3:$B$1315, "&lt;=" &amp; FK$1, DataRegularSeason20242025!$E$3:$E$1315, $A47)</f>
        <v>68</v>
      </c>
      <c r="FL47">
        <f>SUMIFS(DataRegularSeason20242025!$AA$3:$AA$1315,DataRegularSeason20242025!$B$3:$B$1315, "&lt;=" &amp; FL$1, DataRegularSeason20242025!$D$3:$D$1315, $A47)+SUMIFS(DataRegularSeason20242025!$AB$3:$AB$1315,DataRegularSeason20242025!$B$3:$B$1315, "&lt;=" &amp; FL$1, DataRegularSeason20242025!$E$3:$E$1315, $A47)</f>
        <v>68</v>
      </c>
      <c r="FM47">
        <f>SUMIFS(DataRegularSeason20242025!$AA$3:$AA$1315,DataRegularSeason20242025!$B$3:$B$1315, "&lt;=" &amp; FM$1, DataRegularSeason20242025!$D$3:$D$1315, $A47)+SUMIFS(DataRegularSeason20242025!$AB$3:$AB$1315,DataRegularSeason20242025!$B$3:$B$1315, "&lt;=" &amp; FM$1, DataRegularSeason20242025!$E$3:$E$1315, $A47)</f>
        <v>68</v>
      </c>
      <c r="FN47">
        <f>SUMIFS(DataRegularSeason20242025!$AA$3:$AA$1315,DataRegularSeason20242025!$B$3:$B$1315, "&lt;=" &amp; FN$1, DataRegularSeason20242025!$D$3:$D$1315, $A47)+SUMIFS(DataRegularSeason20242025!$AB$3:$AB$1315,DataRegularSeason20242025!$B$3:$B$1315, "&lt;=" &amp; FN$1, DataRegularSeason20242025!$E$3:$E$1315, $A47)</f>
        <v>68</v>
      </c>
      <c r="FO47">
        <f>SUMIFS(DataRegularSeason20242025!$AA$3:$AA$1315,DataRegularSeason20242025!$B$3:$B$1315, "&lt;=" &amp; FO$1, DataRegularSeason20242025!$D$3:$D$1315, $A47)+SUMIFS(DataRegularSeason20242025!$AB$3:$AB$1315,DataRegularSeason20242025!$B$3:$B$1315, "&lt;=" &amp; FO$1, DataRegularSeason20242025!$E$3:$E$1315, $A47)</f>
        <v>68</v>
      </c>
      <c r="FP47">
        <f>SUMIFS(DataRegularSeason20242025!$AA$3:$AA$1315,DataRegularSeason20242025!$B$3:$B$1315, "&lt;=" &amp; FP$1, DataRegularSeason20242025!$D$3:$D$1315, $A47)+SUMIFS(DataRegularSeason20242025!$AB$3:$AB$1315,DataRegularSeason20242025!$B$3:$B$1315, "&lt;=" &amp; FP$1, DataRegularSeason20242025!$E$3:$E$1315, $A47)</f>
        <v>68</v>
      </c>
      <c r="FQ47">
        <f>SUMIFS(DataRegularSeason20242025!$AA$3:$AA$1315,DataRegularSeason20242025!$B$3:$B$1315, "&lt;=" &amp; FQ$1, DataRegularSeason20242025!$D$3:$D$1315, $A47)+SUMIFS(DataRegularSeason20242025!$AB$3:$AB$1315,DataRegularSeason20242025!$B$3:$B$1315, "&lt;=" &amp; FQ$1, DataRegularSeason20242025!$E$3:$E$1315, $A47)</f>
        <v>68</v>
      </c>
      <c r="FR47">
        <f>SUMIFS(DataRegularSeason20242025!$AA$3:$AA$1315,DataRegularSeason20242025!$B$3:$B$1315, "&lt;=" &amp; FR$1, DataRegularSeason20242025!$D$3:$D$1315, $A47)+SUMIFS(DataRegularSeason20242025!$AB$3:$AB$1315,DataRegularSeason20242025!$B$3:$B$1315, "&lt;=" &amp; FR$1, DataRegularSeason20242025!$E$3:$E$1315, $A47)</f>
        <v>68</v>
      </c>
      <c r="FS47">
        <f>SUMIFS(DataRegularSeason20242025!$AA$3:$AA$1315,DataRegularSeason20242025!$B$3:$B$1315, "&lt;=" &amp; FS$1, DataRegularSeason20242025!$D$3:$D$1315, $A47)+SUMIFS(DataRegularSeason20242025!$AB$3:$AB$1315,DataRegularSeason20242025!$B$3:$B$1315, "&lt;=" &amp; FS$1, DataRegularSeason20242025!$E$3:$E$1315, $A47)</f>
        <v>68</v>
      </c>
      <c r="FT47">
        <f>SUMIFS(DataRegularSeason20242025!$AA$3:$AA$1315,DataRegularSeason20242025!$B$3:$B$1315, "&lt;=" &amp; FT$1, DataRegularSeason20242025!$D$3:$D$1315, $A47)+SUMIFS(DataRegularSeason20242025!$AB$3:$AB$1315,DataRegularSeason20242025!$B$3:$B$1315, "&lt;=" &amp; FT$1, DataRegularSeason20242025!$E$3:$E$1315, $A47)</f>
        <v>68</v>
      </c>
      <c r="FU47">
        <f>SUMIFS(DataRegularSeason20242025!$AA$3:$AA$1315,DataRegularSeason20242025!$B$3:$B$1315, "&lt;=" &amp; FU$1, DataRegularSeason20242025!$D$3:$D$1315, $A47)+SUMIFS(DataRegularSeason20242025!$AB$3:$AB$1315,DataRegularSeason20242025!$B$3:$B$1315, "&lt;=" &amp; FU$1, DataRegularSeason20242025!$E$3:$E$1315, $A47)</f>
        <v>68</v>
      </c>
      <c r="FV47">
        <f>SUMIFS(DataRegularSeason20242025!$AA$3:$AA$1315,DataRegularSeason20242025!$B$3:$B$1315, "&lt;=" &amp; FV$1, DataRegularSeason20242025!$D$3:$D$1315, $A47)+SUMIFS(DataRegularSeason20242025!$AB$3:$AB$1315,DataRegularSeason20242025!$B$3:$B$1315, "&lt;=" &amp; FV$1, DataRegularSeason20242025!$E$3:$E$1315, $A47)</f>
        <v>68</v>
      </c>
      <c r="FW47">
        <f>SUMIFS(DataRegularSeason20242025!$AA$3:$AA$1315,DataRegularSeason20242025!$B$3:$B$1315, "&lt;=" &amp; FW$1, DataRegularSeason20242025!$D$3:$D$1315, $A47)+SUMIFS(DataRegularSeason20242025!$AB$3:$AB$1315,DataRegularSeason20242025!$B$3:$B$1315, "&lt;=" &amp; FW$1, DataRegularSeason20242025!$E$3:$E$1315, $A47)</f>
        <v>68</v>
      </c>
      <c r="FX47">
        <f>SUMIFS(DataRegularSeason20242025!$AA$3:$AA$1315,DataRegularSeason20242025!$B$3:$B$1315, "&lt;=" &amp; FX$1, DataRegularSeason20242025!$D$3:$D$1315, $A47)+SUMIFS(DataRegularSeason20242025!$AB$3:$AB$1315,DataRegularSeason20242025!$B$3:$B$1315, "&lt;=" &amp; FX$1, DataRegularSeason20242025!$E$3:$E$1315, $A47)</f>
        <v>68</v>
      </c>
      <c r="FY47">
        <f>SUMIFS(DataRegularSeason20242025!$AA$3:$AA$1315,DataRegularSeason20242025!$B$3:$B$1315, "&lt;=" &amp; FY$1, DataRegularSeason20242025!$D$3:$D$1315, $A47)+SUMIFS(DataRegularSeason20242025!$AB$3:$AB$1315,DataRegularSeason20242025!$B$3:$B$1315, "&lt;=" &amp; FY$1, DataRegularSeason20242025!$E$3:$E$1315, $A47)</f>
        <v>68</v>
      </c>
      <c r="FZ47">
        <f>SUMIFS(DataRegularSeason20242025!$AA$3:$AA$1315,DataRegularSeason20242025!$B$3:$B$1315, "&lt;=" &amp; FZ$1, DataRegularSeason20242025!$D$3:$D$1315, $A47)+SUMIFS(DataRegularSeason20242025!$AB$3:$AB$1315,DataRegularSeason20242025!$B$3:$B$1315, "&lt;=" &amp; FZ$1, DataRegularSeason20242025!$E$3:$E$1315, $A47)</f>
        <v>68</v>
      </c>
      <c r="GA47">
        <f>SUMIFS(DataRegularSeason20242025!$AA$3:$AA$1315,DataRegularSeason20242025!$B$3:$B$1315, "&lt;=" &amp; GA$1, DataRegularSeason20242025!$D$3:$D$1315, $A47)+SUMIFS(DataRegularSeason20242025!$AB$3:$AB$1315,DataRegularSeason20242025!$B$3:$B$1315, "&lt;=" &amp; GA$1, DataRegularSeason20242025!$E$3:$E$1315, $A47)</f>
        <v>68</v>
      </c>
      <c r="GB47">
        <f>SUMIFS(DataRegularSeason20242025!$AA$3:$AA$1315,DataRegularSeason20242025!$B$3:$B$1315, "&lt;=" &amp; GB$1, DataRegularSeason20242025!$D$3:$D$1315, $A47)+SUMIFS(DataRegularSeason20242025!$AB$3:$AB$1315,DataRegularSeason20242025!$B$3:$B$1315, "&lt;=" &amp; GB$1, DataRegularSeason20242025!$E$3:$E$1315, $A47)</f>
        <v>68</v>
      </c>
      <c r="GC47">
        <f>SUMIFS(DataRegularSeason20242025!$AA$3:$AA$1315,DataRegularSeason20242025!$B$3:$B$1315, "&lt;=" &amp; GC$1, DataRegularSeason20242025!$D$3:$D$1315, $A47)+SUMIFS(DataRegularSeason20242025!$AB$3:$AB$1315,DataRegularSeason20242025!$B$3:$B$1315, "&lt;=" &amp; GC$1, DataRegularSeason20242025!$E$3:$E$1315, $A47)</f>
        <v>68</v>
      </c>
      <c r="GD47">
        <f>SUMIFS(DataRegularSeason20242025!$AA$3:$AA$1315,DataRegularSeason20242025!$B$3:$B$1315, "&lt;=" &amp; GD$1, DataRegularSeason20242025!$D$3:$D$1315, $A47)+SUMIFS(DataRegularSeason20242025!$AB$3:$AB$1315,DataRegularSeason20242025!$B$3:$B$1315, "&lt;=" &amp; GD$1, DataRegularSeason20242025!$E$3:$E$1315, $A47)</f>
        <v>68</v>
      </c>
      <c r="GE47">
        <f>SUMIFS(DataRegularSeason20242025!$AA$3:$AA$1315,DataRegularSeason20242025!$B$3:$B$1315, "&lt;=" &amp; GE$1, DataRegularSeason20242025!$D$3:$D$1315, $A47)+SUMIFS(DataRegularSeason20242025!$AB$3:$AB$1315,DataRegularSeason20242025!$B$3:$B$1315, "&lt;=" &amp; GE$1, DataRegularSeason20242025!$E$3:$E$1315, $A47)</f>
        <v>68</v>
      </c>
      <c r="GF47">
        <f>SUMIFS(DataRegularSeason20242025!$AA$3:$AA$1315,DataRegularSeason20242025!$B$3:$B$1315, "&lt;=" &amp; GF$1, DataRegularSeason20242025!$D$3:$D$1315, $A47)+SUMIFS(DataRegularSeason20242025!$AB$3:$AB$1315,DataRegularSeason20242025!$B$3:$B$1315, "&lt;=" &amp; GF$1, DataRegularSeason20242025!$E$3:$E$1315, $A47)</f>
        <v>68</v>
      </c>
      <c r="GG47">
        <f>SUMIFS(DataRegularSeason20242025!$AA$3:$AA$1315,DataRegularSeason20242025!$B$3:$B$1315, "&lt;=" &amp; GG$1, DataRegularSeason20242025!$D$3:$D$1315, $A47)+SUMIFS(DataRegularSeason20242025!$AB$3:$AB$1315,DataRegularSeason20242025!$B$3:$B$1315, "&lt;=" &amp; GG$1, DataRegularSeason20242025!$E$3:$E$1315, $A47)</f>
        <v>68</v>
      </c>
      <c r="GH47">
        <f>SUMIFS(DataRegularSeason20242025!$AA$3:$AA$1315,DataRegularSeason20242025!$B$3:$B$1315, "&lt;=" &amp; GH$1, DataRegularSeason20242025!$D$3:$D$1315, $A47)+SUMIFS(DataRegularSeason20242025!$AB$3:$AB$1315,DataRegularSeason20242025!$B$3:$B$1315, "&lt;=" &amp; GH$1, DataRegularSeason20242025!$E$3:$E$1315, $A47)</f>
        <v>68</v>
      </c>
      <c r="GI47">
        <f>SUMIFS(DataRegularSeason20242025!$AA$3:$AA$1315,DataRegularSeason20242025!$B$3:$B$1315, "&lt;=" &amp; GI$1, DataRegularSeason20242025!$D$3:$D$1315, $A47)+SUMIFS(DataRegularSeason20242025!$AB$3:$AB$1315,DataRegularSeason20242025!$B$3:$B$1315, "&lt;=" &amp; GI$1, DataRegularSeason20242025!$E$3:$E$1315, $A47)</f>
        <v>68</v>
      </c>
      <c r="GJ47">
        <f>SUMIFS(DataRegularSeason20242025!$AA$3:$AA$1315,DataRegularSeason20242025!$B$3:$B$1315, "&lt;=" &amp; GJ$1, DataRegularSeason20242025!$D$3:$D$1315, $A47)+SUMIFS(DataRegularSeason20242025!$AB$3:$AB$1315,DataRegularSeason20242025!$B$3:$B$1315, "&lt;=" &amp; GJ$1, DataRegularSeason20242025!$E$3:$E$1315, $A47)</f>
        <v>68</v>
      </c>
      <c r="GK47">
        <f>SUMIFS(DataRegularSeason20242025!$AA$3:$AA$1315,DataRegularSeason20242025!$B$3:$B$1315, "&lt;=" &amp; GK$1, DataRegularSeason20242025!$D$3:$D$1315, $A47)+SUMIFS(DataRegularSeason20242025!$AB$3:$AB$1315,DataRegularSeason20242025!$B$3:$B$1315, "&lt;=" &amp; GK$1, DataRegularSeason20242025!$E$3:$E$1315, $A47)</f>
        <v>68</v>
      </c>
      <c r="GL47">
        <f>SUMIFS(DataRegularSeason20242025!$AA$3:$AA$1315,DataRegularSeason20242025!$B$3:$B$1315, "&lt;=" &amp; GL$1, DataRegularSeason20242025!$D$3:$D$1315, $A47)+SUMIFS(DataRegularSeason20242025!$AB$3:$AB$1315,DataRegularSeason20242025!$B$3:$B$1315, "&lt;=" &amp; GL$1, DataRegularSeason20242025!$E$3:$E$1315, $A47)</f>
        <v>68</v>
      </c>
      <c r="GM47">
        <f>SUMIFS(DataRegularSeason20242025!$AA$3:$AA$1315,DataRegularSeason20242025!$B$3:$B$1315, "&lt;=" &amp; GM$1, DataRegularSeason20242025!$D$3:$D$1315, $A47)+SUMIFS(DataRegularSeason20242025!$AB$3:$AB$1315,DataRegularSeason20242025!$B$3:$B$1315, "&lt;=" &amp; GM$1, DataRegularSeason20242025!$E$3:$E$1315, $A47)</f>
        <v>68</v>
      </c>
      <c r="GN47">
        <f>SUMIFS(DataRegularSeason20242025!$AA$3:$AA$1315,DataRegularSeason20242025!$B$3:$B$1315, "&lt;=" &amp; GN$1, DataRegularSeason20242025!$D$3:$D$1315, $A47)+SUMIFS(DataRegularSeason20242025!$AB$3:$AB$1315,DataRegularSeason20242025!$B$3:$B$1315, "&lt;=" &amp; GN$1, DataRegularSeason20242025!$E$3:$E$1315, $A47)</f>
        <v>68</v>
      </c>
      <c r="GO47">
        <f>SUMIFS(DataRegularSeason20242025!$AA$3:$AA$1315,DataRegularSeason20242025!$B$3:$B$1315, "&lt;=" &amp; GO$1, DataRegularSeason20242025!$D$3:$D$1315, $A47)+SUMIFS(DataRegularSeason20242025!$AB$3:$AB$1315,DataRegularSeason20242025!$B$3:$B$1315, "&lt;=" &amp; GO$1, DataRegularSeason20242025!$E$3:$E$1315, $A47)</f>
        <v>68</v>
      </c>
      <c r="GP47">
        <f>SUMIFS(DataRegularSeason20242025!$AA$3:$AA$1315,DataRegularSeason20242025!$B$3:$B$1315, "&lt;=" &amp; GP$1, DataRegularSeason20242025!$D$3:$D$1315, $A47)+SUMIFS(DataRegularSeason20242025!$AB$3:$AB$1315,DataRegularSeason20242025!$B$3:$B$1315, "&lt;=" &amp; GP$1, DataRegularSeason20242025!$E$3:$E$1315, $A47)</f>
        <v>68</v>
      </c>
      <c r="GQ47">
        <f>SUMIFS(DataRegularSeason20242025!$AA$3:$AA$1315,DataRegularSeason20242025!$B$3:$B$1315, "&lt;=" &amp; GQ$1, DataRegularSeason20242025!$D$3:$D$1315, $A47)+SUMIFS(DataRegularSeason20242025!$AB$3:$AB$1315,DataRegularSeason20242025!$B$3:$B$1315, "&lt;=" &amp; GQ$1, DataRegularSeason20242025!$E$3:$E$1315, $A47)</f>
        <v>68</v>
      </c>
      <c r="GR47">
        <f>SUMIFS(DataRegularSeason20242025!$AA$3:$AA$1315,DataRegularSeason20242025!$B$3:$B$1315, "&lt;=" &amp; GR$1, DataRegularSeason20242025!$D$3:$D$1315, $A47)+SUMIFS(DataRegularSeason20242025!$AB$3:$AB$1315,DataRegularSeason20242025!$B$3:$B$1315, "&lt;=" &amp; GR$1, DataRegularSeason20242025!$E$3:$E$1315, $A47)</f>
        <v>68</v>
      </c>
      <c r="GS47">
        <f>SUMIFS(DataRegularSeason20242025!$AA$3:$AA$1315,DataRegularSeason20242025!$B$3:$B$1315, "&lt;=" &amp; GS$1, DataRegularSeason20242025!$D$3:$D$1315, $A47)+SUMIFS(DataRegularSeason20242025!$AB$3:$AB$1315,DataRegularSeason20242025!$B$3:$B$1315, "&lt;=" &amp; GS$1, DataRegularSeason20242025!$E$3:$E$1315, $A47)</f>
        <v>68</v>
      </c>
      <c r="GT47">
        <f>SUMIFS(DataRegularSeason20242025!$AA$3:$AA$1315,DataRegularSeason20242025!$B$3:$B$1315, "&lt;=" &amp; GT$1, DataRegularSeason20242025!$D$3:$D$1315, $A47)+SUMIFS(DataRegularSeason20242025!$AB$3:$AB$1315,DataRegularSeason20242025!$B$3:$B$1315, "&lt;=" &amp; GT$1, DataRegularSeason20242025!$E$3:$E$1315, $A47)</f>
        <v>68</v>
      </c>
      <c r="GU47">
        <f>SUMIFS(DataRegularSeason20242025!$AA$3:$AA$1315,DataRegularSeason20242025!$B$3:$B$1315, "&lt;=" &amp; GU$1, DataRegularSeason20242025!$D$3:$D$1315, $A47)+SUMIFS(DataRegularSeason20242025!$AB$3:$AB$1315,DataRegularSeason20242025!$B$3:$B$1315, "&lt;=" &amp; GU$1, DataRegularSeason20242025!$E$3:$E$1315, $A47)</f>
        <v>68</v>
      </c>
    </row>
    <row r="48" spans="1:275" x14ac:dyDescent="0.25">
      <c r="A48" t="s">
        <v>32</v>
      </c>
      <c r="B48" t="s">
        <v>98</v>
      </c>
      <c r="C48" t="s">
        <v>99</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66</v>
      </c>
      <c r="EC48">
        <f>SUMIFS(DataRegularSeason20242025!$AA$3:$AA$1315,DataRegularSeason20242025!$B$3:$B$1315, "&lt;=" &amp; EC$1, DataRegularSeason20242025!$D$3:$D$1315, $A48)+SUMIFS(DataRegularSeason20242025!$AB$3:$AB$1315,DataRegularSeason20242025!$B$3:$B$1315, "&lt;=" &amp; EC$1, DataRegularSeason20242025!$E$3:$E$1315, $A48)</f>
        <v>66</v>
      </c>
      <c r="ED48">
        <f>SUMIFS(DataRegularSeason20242025!$AA$3:$AA$1315,DataRegularSeason20242025!$B$3:$B$1315, "&lt;=" &amp; ED$1, DataRegularSeason20242025!$D$3:$D$1315, $A48)+SUMIFS(DataRegularSeason20242025!$AB$3:$AB$1315,DataRegularSeason20242025!$B$3:$B$1315, "&lt;=" &amp; ED$1, DataRegularSeason20242025!$E$3:$E$1315, $A48)</f>
        <v>66</v>
      </c>
      <c r="EE48">
        <f>SUMIFS(DataRegularSeason20242025!$AA$3:$AA$1315,DataRegularSeason20242025!$B$3:$B$1315, "&lt;=" &amp; EE$1, DataRegularSeason20242025!$D$3:$D$1315, $A48)+SUMIFS(DataRegularSeason20242025!$AB$3:$AB$1315,DataRegularSeason20242025!$B$3:$B$1315, "&lt;=" &amp; EE$1, DataRegularSeason20242025!$E$3:$E$1315, $A48)</f>
        <v>66</v>
      </c>
      <c r="EF48">
        <f>SUMIFS(DataRegularSeason20242025!$AA$3:$AA$1315,DataRegularSeason20242025!$B$3:$B$1315, "&lt;=" &amp; EF$1, DataRegularSeason20242025!$D$3:$D$1315, $A48)+SUMIFS(DataRegularSeason20242025!$AB$3:$AB$1315,DataRegularSeason20242025!$B$3:$B$1315, "&lt;=" &amp; EF$1, DataRegularSeason20242025!$E$3:$E$1315, $A48)</f>
        <v>66</v>
      </c>
      <c r="EG48">
        <f>SUMIFS(DataRegularSeason20242025!$AA$3:$AA$1315,DataRegularSeason20242025!$B$3:$B$1315, "&lt;=" &amp; EG$1, DataRegularSeason20242025!$D$3:$D$1315, $A48)+SUMIFS(DataRegularSeason20242025!$AB$3:$AB$1315,DataRegularSeason20242025!$B$3:$B$1315, "&lt;=" &amp; EG$1, DataRegularSeason20242025!$E$3:$E$1315, $A48)</f>
        <v>66</v>
      </c>
      <c r="EH48">
        <f>SUMIFS(DataRegularSeason20242025!$AA$3:$AA$1315,DataRegularSeason20242025!$B$3:$B$1315, "&lt;=" &amp; EH$1, DataRegularSeason20242025!$D$3:$D$1315, $A48)+SUMIFS(DataRegularSeason20242025!$AB$3:$AB$1315,DataRegularSeason20242025!$B$3:$B$1315, "&lt;=" &amp; EH$1, DataRegularSeason20242025!$E$3:$E$1315, $A48)</f>
        <v>66</v>
      </c>
      <c r="EI48">
        <f>SUMIFS(DataRegularSeason20242025!$AA$3:$AA$1315,DataRegularSeason20242025!$B$3:$B$1315, "&lt;=" &amp; EI$1, DataRegularSeason20242025!$D$3:$D$1315, $A48)+SUMIFS(DataRegularSeason20242025!$AB$3:$AB$1315,DataRegularSeason20242025!$B$3:$B$1315, "&lt;=" &amp; EI$1, DataRegularSeason20242025!$E$3:$E$1315, $A48)</f>
        <v>66</v>
      </c>
      <c r="EJ48">
        <f>SUMIFS(DataRegularSeason20242025!$AA$3:$AA$1315,DataRegularSeason20242025!$B$3:$B$1315, "&lt;=" &amp; EJ$1, DataRegularSeason20242025!$D$3:$D$1315, $A48)+SUMIFS(DataRegularSeason20242025!$AB$3:$AB$1315,DataRegularSeason20242025!$B$3:$B$1315, "&lt;=" &amp; EJ$1, DataRegularSeason20242025!$E$3:$E$1315, $A48)</f>
        <v>66</v>
      </c>
      <c r="EK48">
        <f>SUMIFS(DataRegularSeason20242025!$AA$3:$AA$1315,DataRegularSeason20242025!$B$3:$B$1315, "&lt;=" &amp; EK$1, DataRegularSeason20242025!$D$3:$D$1315, $A48)+SUMIFS(DataRegularSeason20242025!$AB$3:$AB$1315,DataRegularSeason20242025!$B$3:$B$1315, "&lt;=" &amp; EK$1, DataRegularSeason20242025!$E$3:$E$1315, $A48)</f>
        <v>66</v>
      </c>
      <c r="EL48">
        <f>SUMIFS(DataRegularSeason20242025!$AA$3:$AA$1315,DataRegularSeason20242025!$B$3:$B$1315, "&lt;=" &amp; EL$1, DataRegularSeason20242025!$D$3:$D$1315, $A48)+SUMIFS(DataRegularSeason20242025!$AB$3:$AB$1315,DataRegularSeason20242025!$B$3:$B$1315, "&lt;=" &amp; EL$1, DataRegularSeason20242025!$E$3:$E$1315, $A48)</f>
        <v>66</v>
      </c>
      <c r="EM48">
        <f>SUMIFS(DataRegularSeason20242025!$AA$3:$AA$1315,DataRegularSeason20242025!$B$3:$B$1315, "&lt;=" &amp; EM$1, DataRegularSeason20242025!$D$3:$D$1315, $A48)+SUMIFS(DataRegularSeason20242025!$AB$3:$AB$1315,DataRegularSeason20242025!$B$3:$B$1315, "&lt;=" &amp; EM$1, DataRegularSeason20242025!$E$3:$E$1315, $A48)</f>
        <v>66</v>
      </c>
      <c r="EN48">
        <f>SUMIFS(DataRegularSeason20242025!$AA$3:$AA$1315,DataRegularSeason20242025!$B$3:$B$1315, "&lt;=" &amp; EN$1, DataRegularSeason20242025!$D$3:$D$1315, $A48)+SUMIFS(DataRegularSeason20242025!$AB$3:$AB$1315,DataRegularSeason20242025!$B$3:$B$1315, "&lt;=" &amp; EN$1, DataRegularSeason20242025!$E$3:$E$1315, $A48)</f>
        <v>66</v>
      </c>
      <c r="EO48">
        <f>SUMIFS(DataRegularSeason20242025!$AA$3:$AA$1315,DataRegularSeason20242025!$B$3:$B$1315, "&lt;=" &amp; EO$1, DataRegularSeason20242025!$D$3:$D$1315, $A48)+SUMIFS(DataRegularSeason20242025!$AB$3:$AB$1315,DataRegularSeason20242025!$B$3:$B$1315, "&lt;=" &amp; EO$1, DataRegularSeason20242025!$E$3:$E$1315, $A48)</f>
        <v>66</v>
      </c>
      <c r="EP48">
        <f>SUMIFS(DataRegularSeason20242025!$AA$3:$AA$1315,DataRegularSeason20242025!$B$3:$B$1315, "&lt;=" &amp; EP$1, DataRegularSeason20242025!$D$3:$D$1315, $A48)+SUMIFS(DataRegularSeason20242025!$AB$3:$AB$1315,DataRegularSeason20242025!$B$3:$B$1315, "&lt;=" &amp; EP$1, DataRegularSeason20242025!$E$3:$E$1315, $A48)</f>
        <v>66</v>
      </c>
      <c r="EQ48">
        <f>SUMIFS(DataRegularSeason20242025!$AA$3:$AA$1315,DataRegularSeason20242025!$B$3:$B$1315, "&lt;=" &amp; EQ$1, DataRegularSeason20242025!$D$3:$D$1315, $A48)+SUMIFS(DataRegularSeason20242025!$AB$3:$AB$1315,DataRegularSeason20242025!$B$3:$B$1315, "&lt;=" &amp; EQ$1, DataRegularSeason20242025!$E$3:$E$1315, $A48)</f>
        <v>66</v>
      </c>
      <c r="ER48">
        <f>SUMIFS(DataRegularSeason20242025!$AA$3:$AA$1315,DataRegularSeason20242025!$B$3:$B$1315, "&lt;=" &amp; ER$1, DataRegularSeason20242025!$D$3:$D$1315, $A48)+SUMIFS(DataRegularSeason20242025!$AB$3:$AB$1315,DataRegularSeason20242025!$B$3:$B$1315, "&lt;=" &amp; ER$1, DataRegularSeason20242025!$E$3:$E$1315, $A48)</f>
        <v>66</v>
      </c>
      <c r="ES48">
        <f>SUMIFS(DataRegularSeason20242025!$AA$3:$AA$1315,DataRegularSeason20242025!$B$3:$B$1315, "&lt;=" &amp; ES$1, DataRegularSeason20242025!$D$3:$D$1315, $A48)+SUMIFS(DataRegularSeason20242025!$AB$3:$AB$1315,DataRegularSeason20242025!$B$3:$B$1315, "&lt;=" &amp; ES$1, DataRegularSeason20242025!$E$3:$E$1315, $A48)</f>
        <v>66</v>
      </c>
      <c r="ET48">
        <f>SUMIFS(DataRegularSeason20242025!$AA$3:$AA$1315,DataRegularSeason20242025!$B$3:$B$1315, "&lt;=" &amp; ET$1, DataRegularSeason20242025!$D$3:$D$1315, $A48)+SUMIFS(DataRegularSeason20242025!$AB$3:$AB$1315,DataRegularSeason20242025!$B$3:$B$1315, "&lt;=" &amp; ET$1, DataRegularSeason20242025!$E$3:$E$1315, $A48)</f>
        <v>66</v>
      </c>
      <c r="EU48">
        <f>SUMIFS(DataRegularSeason20242025!$AA$3:$AA$1315,DataRegularSeason20242025!$B$3:$B$1315, "&lt;=" &amp; EU$1, DataRegularSeason20242025!$D$3:$D$1315, $A48)+SUMIFS(DataRegularSeason20242025!$AB$3:$AB$1315,DataRegularSeason20242025!$B$3:$B$1315, "&lt;=" &amp; EU$1, DataRegularSeason20242025!$E$3:$E$1315, $A48)</f>
        <v>66</v>
      </c>
      <c r="EV48">
        <f>SUMIFS(DataRegularSeason20242025!$AA$3:$AA$1315,DataRegularSeason20242025!$B$3:$B$1315, "&lt;=" &amp; EV$1, DataRegularSeason20242025!$D$3:$D$1315, $A48)+SUMIFS(DataRegularSeason20242025!$AB$3:$AB$1315,DataRegularSeason20242025!$B$3:$B$1315, "&lt;=" &amp; EV$1, DataRegularSeason20242025!$E$3:$E$1315, $A48)</f>
        <v>66</v>
      </c>
      <c r="EW48">
        <f>SUMIFS(DataRegularSeason20242025!$AA$3:$AA$1315,DataRegularSeason20242025!$B$3:$B$1315, "&lt;=" &amp; EW$1, DataRegularSeason20242025!$D$3:$D$1315, $A48)+SUMIFS(DataRegularSeason20242025!$AB$3:$AB$1315,DataRegularSeason20242025!$B$3:$B$1315, "&lt;=" &amp; EW$1, DataRegularSeason20242025!$E$3:$E$1315, $A48)</f>
        <v>66</v>
      </c>
      <c r="EX48">
        <f>SUMIFS(DataRegularSeason20242025!$AA$3:$AA$1315,DataRegularSeason20242025!$B$3:$B$1315, "&lt;=" &amp; EX$1, DataRegularSeason20242025!$D$3:$D$1315, $A48)+SUMIFS(DataRegularSeason20242025!$AB$3:$AB$1315,DataRegularSeason20242025!$B$3:$B$1315, "&lt;=" &amp; EX$1, DataRegularSeason20242025!$E$3:$E$1315, $A48)</f>
        <v>66</v>
      </c>
      <c r="EY48">
        <f>SUMIFS(DataRegularSeason20242025!$AA$3:$AA$1315,DataRegularSeason20242025!$B$3:$B$1315, "&lt;=" &amp; EY$1, DataRegularSeason20242025!$D$3:$D$1315, $A48)+SUMIFS(DataRegularSeason20242025!$AB$3:$AB$1315,DataRegularSeason20242025!$B$3:$B$1315, "&lt;=" &amp; EY$1, DataRegularSeason20242025!$E$3:$E$1315, $A48)</f>
        <v>66</v>
      </c>
      <c r="EZ48">
        <f>SUMIFS(DataRegularSeason20242025!$AA$3:$AA$1315,DataRegularSeason20242025!$B$3:$B$1315, "&lt;=" &amp; EZ$1, DataRegularSeason20242025!$D$3:$D$1315, $A48)+SUMIFS(DataRegularSeason20242025!$AB$3:$AB$1315,DataRegularSeason20242025!$B$3:$B$1315, "&lt;=" &amp; EZ$1, DataRegularSeason20242025!$E$3:$E$1315, $A48)</f>
        <v>66</v>
      </c>
      <c r="FA48">
        <f>SUMIFS(DataRegularSeason20242025!$AA$3:$AA$1315,DataRegularSeason20242025!$B$3:$B$1315, "&lt;=" &amp; FA$1, DataRegularSeason20242025!$D$3:$D$1315, $A48)+SUMIFS(DataRegularSeason20242025!$AB$3:$AB$1315,DataRegularSeason20242025!$B$3:$B$1315, "&lt;=" &amp; FA$1, DataRegularSeason20242025!$E$3:$E$1315, $A48)</f>
        <v>66</v>
      </c>
      <c r="FB48">
        <f>SUMIFS(DataRegularSeason20242025!$AA$3:$AA$1315,DataRegularSeason20242025!$B$3:$B$1315, "&lt;=" &amp; FB$1, DataRegularSeason20242025!$D$3:$D$1315, $A48)+SUMIFS(DataRegularSeason20242025!$AB$3:$AB$1315,DataRegularSeason20242025!$B$3:$B$1315, "&lt;=" &amp; FB$1, DataRegularSeason20242025!$E$3:$E$1315, $A48)</f>
        <v>66</v>
      </c>
      <c r="FC48">
        <f>SUMIFS(DataRegularSeason20242025!$AA$3:$AA$1315,DataRegularSeason20242025!$B$3:$B$1315, "&lt;=" &amp; FC$1, DataRegularSeason20242025!$D$3:$D$1315, $A48)+SUMIFS(DataRegularSeason20242025!$AB$3:$AB$1315,DataRegularSeason20242025!$B$3:$B$1315, "&lt;=" &amp; FC$1, DataRegularSeason20242025!$E$3:$E$1315, $A48)</f>
        <v>66</v>
      </c>
      <c r="FD48">
        <f>SUMIFS(DataRegularSeason20242025!$AA$3:$AA$1315,DataRegularSeason20242025!$B$3:$B$1315, "&lt;=" &amp; FD$1, DataRegularSeason20242025!$D$3:$D$1315, $A48)+SUMIFS(DataRegularSeason20242025!$AB$3:$AB$1315,DataRegularSeason20242025!$B$3:$B$1315, "&lt;=" &amp; FD$1, DataRegularSeason20242025!$E$3:$E$1315, $A48)</f>
        <v>66</v>
      </c>
      <c r="FE48">
        <f>SUMIFS(DataRegularSeason20242025!$AA$3:$AA$1315,DataRegularSeason20242025!$B$3:$B$1315, "&lt;=" &amp; FE$1, DataRegularSeason20242025!$D$3:$D$1315, $A48)+SUMIFS(DataRegularSeason20242025!$AB$3:$AB$1315,DataRegularSeason20242025!$B$3:$B$1315, "&lt;=" &amp; FE$1, DataRegularSeason20242025!$E$3:$E$1315, $A48)</f>
        <v>66</v>
      </c>
      <c r="FF48">
        <f>SUMIFS(DataRegularSeason20242025!$AA$3:$AA$1315,DataRegularSeason20242025!$B$3:$B$1315, "&lt;=" &amp; FF$1, DataRegularSeason20242025!$D$3:$D$1315, $A48)+SUMIFS(DataRegularSeason20242025!$AB$3:$AB$1315,DataRegularSeason20242025!$B$3:$B$1315, "&lt;=" &amp; FF$1, DataRegularSeason20242025!$E$3:$E$1315, $A48)</f>
        <v>66</v>
      </c>
      <c r="FG48">
        <f>SUMIFS(DataRegularSeason20242025!$AA$3:$AA$1315,DataRegularSeason20242025!$B$3:$B$1315, "&lt;=" &amp; FG$1, DataRegularSeason20242025!$D$3:$D$1315, $A48)+SUMIFS(DataRegularSeason20242025!$AB$3:$AB$1315,DataRegularSeason20242025!$B$3:$B$1315, "&lt;=" &amp; FG$1, DataRegularSeason20242025!$E$3:$E$1315, $A48)</f>
        <v>66</v>
      </c>
      <c r="FH48">
        <f>SUMIFS(DataRegularSeason20242025!$AA$3:$AA$1315,DataRegularSeason20242025!$B$3:$B$1315, "&lt;=" &amp; FH$1, DataRegularSeason20242025!$D$3:$D$1315, $A48)+SUMIFS(DataRegularSeason20242025!$AB$3:$AB$1315,DataRegularSeason20242025!$B$3:$B$1315, "&lt;=" &amp; FH$1, DataRegularSeason20242025!$E$3:$E$1315, $A48)</f>
        <v>66</v>
      </c>
      <c r="FI48">
        <f>SUMIFS(DataRegularSeason20242025!$AA$3:$AA$1315,DataRegularSeason20242025!$B$3:$B$1315, "&lt;=" &amp; FI$1, DataRegularSeason20242025!$D$3:$D$1315, $A48)+SUMIFS(DataRegularSeason20242025!$AB$3:$AB$1315,DataRegularSeason20242025!$B$3:$B$1315, "&lt;=" &amp; FI$1, DataRegularSeason20242025!$E$3:$E$1315, $A48)</f>
        <v>66</v>
      </c>
      <c r="FJ48">
        <f>SUMIFS(DataRegularSeason20242025!$AA$3:$AA$1315,DataRegularSeason20242025!$B$3:$B$1315, "&lt;=" &amp; FJ$1, DataRegularSeason20242025!$D$3:$D$1315, $A48)+SUMIFS(DataRegularSeason20242025!$AB$3:$AB$1315,DataRegularSeason20242025!$B$3:$B$1315, "&lt;=" &amp; FJ$1, DataRegularSeason20242025!$E$3:$E$1315, $A48)</f>
        <v>66</v>
      </c>
      <c r="FK48">
        <f>SUMIFS(DataRegularSeason20242025!$AA$3:$AA$1315,DataRegularSeason20242025!$B$3:$B$1315, "&lt;=" &amp; FK$1, DataRegularSeason20242025!$D$3:$D$1315, $A48)+SUMIFS(DataRegularSeason20242025!$AB$3:$AB$1315,DataRegularSeason20242025!$B$3:$B$1315, "&lt;=" &amp; FK$1, DataRegularSeason20242025!$E$3:$E$1315, $A48)</f>
        <v>66</v>
      </c>
      <c r="FL48">
        <f>SUMIFS(DataRegularSeason20242025!$AA$3:$AA$1315,DataRegularSeason20242025!$B$3:$B$1315, "&lt;=" &amp; FL$1, DataRegularSeason20242025!$D$3:$D$1315, $A48)+SUMIFS(DataRegularSeason20242025!$AB$3:$AB$1315,DataRegularSeason20242025!$B$3:$B$1315, "&lt;=" &amp; FL$1, DataRegularSeason20242025!$E$3:$E$1315, $A48)</f>
        <v>66</v>
      </c>
      <c r="FM48">
        <f>SUMIFS(DataRegularSeason20242025!$AA$3:$AA$1315,DataRegularSeason20242025!$B$3:$B$1315, "&lt;=" &amp; FM$1, DataRegularSeason20242025!$D$3:$D$1315, $A48)+SUMIFS(DataRegularSeason20242025!$AB$3:$AB$1315,DataRegularSeason20242025!$B$3:$B$1315, "&lt;=" &amp; FM$1, DataRegularSeason20242025!$E$3:$E$1315, $A48)</f>
        <v>66</v>
      </c>
      <c r="FN48">
        <f>SUMIFS(DataRegularSeason20242025!$AA$3:$AA$1315,DataRegularSeason20242025!$B$3:$B$1315, "&lt;=" &amp; FN$1, DataRegularSeason20242025!$D$3:$D$1315, $A48)+SUMIFS(DataRegularSeason20242025!$AB$3:$AB$1315,DataRegularSeason20242025!$B$3:$B$1315, "&lt;=" &amp; FN$1, DataRegularSeason20242025!$E$3:$E$1315, $A48)</f>
        <v>66</v>
      </c>
      <c r="FO48">
        <f>SUMIFS(DataRegularSeason20242025!$AA$3:$AA$1315,DataRegularSeason20242025!$B$3:$B$1315, "&lt;=" &amp; FO$1, DataRegularSeason20242025!$D$3:$D$1315, $A48)+SUMIFS(DataRegularSeason20242025!$AB$3:$AB$1315,DataRegularSeason20242025!$B$3:$B$1315, "&lt;=" &amp; FO$1, DataRegularSeason20242025!$E$3:$E$1315, $A48)</f>
        <v>66</v>
      </c>
      <c r="FP48">
        <f>SUMIFS(DataRegularSeason20242025!$AA$3:$AA$1315,DataRegularSeason20242025!$B$3:$B$1315, "&lt;=" &amp; FP$1, DataRegularSeason20242025!$D$3:$D$1315, $A48)+SUMIFS(DataRegularSeason20242025!$AB$3:$AB$1315,DataRegularSeason20242025!$B$3:$B$1315, "&lt;=" &amp; FP$1, DataRegularSeason20242025!$E$3:$E$1315, $A48)</f>
        <v>66</v>
      </c>
      <c r="FQ48">
        <f>SUMIFS(DataRegularSeason20242025!$AA$3:$AA$1315,DataRegularSeason20242025!$B$3:$B$1315, "&lt;=" &amp; FQ$1, DataRegularSeason20242025!$D$3:$D$1315, $A48)+SUMIFS(DataRegularSeason20242025!$AB$3:$AB$1315,DataRegularSeason20242025!$B$3:$B$1315, "&lt;=" &amp; FQ$1, DataRegularSeason20242025!$E$3:$E$1315, $A48)</f>
        <v>66</v>
      </c>
      <c r="FR48">
        <f>SUMIFS(DataRegularSeason20242025!$AA$3:$AA$1315,DataRegularSeason20242025!$B$3:$B$1315, "&lt;=" &amp; FR$1, DataRegularSeason20242025!$D$3:$D$1315, $A48)+SUMIFS(DataRegularSeason20242025!$AB$3:$AB$1315,DataRegularSeason20242025!$B$3:$B$1315, "&lt;=" &amp; FR$1, DataRegularSeason20242025!$E$3:$E$1315, $A48)</f>
        <v>66</v>
      </c>
      <c r="FS48">
        <f>SUMIFS(DataRegularSeason20242025!$AA$3:$AA$1315,DataRegularSeason20242025!$B$3:$B$1315, "&lt;=" &amp; FS$1, DataRegularSeason20242025!$D$3:$D$1315, $A48)+SUMIFS(DataRegularSeason20242025!$AB$3:$AB$1315,DataRegularSeason20242025!$B$3:$B$1315, "&lt;=" &amp; FS$1, DataRegularSeason20242025!$E$3:$E$1315, $A48)</f>
        <v>66</v>
      </c>
      <c r="FT48">
        <f>SUMIFS(DataRegularSeason20242025!$AA$3:$AA$1315,DataRegularSeason20242025!$B$3:$B$1315, "&lt;=" &amp; FT$1, DataRegularSeason20242025!$D$3:$D$1315, $A48)+SUMIFS(DataRegularSeason20242025!$AB$3:$AB$1315,DataRegularSeason20242025!$B$3:$B$1315, "&lt;=" &amp; FT$1, DataRegularSeason20242025!$E$3:$E$1315, $A48)</f>
        <v>66</v>
      </c>
      <c r="FU48">
        <f>SUMIFS(DataRegularSeason20242025!$AA$3:$AA$1315,DataRegularSeason20242025!$B$3:$B$1315, "&lt;=" &amp; FU$1, DataRegularSeason20242025!$D$3:$D$1315, $A48)+SUMIFS(DataRegularSeason20242025!$AB$3:$AB$1315,DataRegularSeason20242025!$B$3:$B$1315, "&lt;=" &amp; FU$1, DataRegularSeason20242025!$E$3:$E$1315, $A48)</f>
        <v>66</v>
      </c>
      <c r="FV48">
        <f>SUMIFS(DataRegularSeason20242025!$AA$3:$AA$1315,DataRegularSeason20242025!$B$3:$B$1315, "&lt;=" &amp; FV$1, DataRegularSeason20242025!$D$3:$D$1315, $A48)+SUMIFS(DataRegularSeason20242025!$AB$3:$AB$1315,DataRegularSeason20242025!$B$3:$B$1315, "&lt;=" &amp; FV$1, DataRegularSeason20242025!$E$3:$E$1315, $A48)</f>
        <v>66</v>
      </c>
      <c r="FW48">
        <f>SUMIFS(DataRegularSeason20242025!$AA$3:$AA$1315,DataRegularSeason20242025!$B$3:$B$1315, "&lt;=" &amp; FW$1, DataRegularSeason20242025!$D$3:$D$1315, $A48)+SUMIFS(DataRegularSeason20242025!$AB$3:$AB$1315,DataRegularSeason20242025!$B$3:$B$1315, "&lt;=" &amp; FW$1, DataRegularSeason20242025!$E$3:$E$1315, $A48)</f>
        <v>66</v>
      </c>
      <c r="FX48">
        <f>SUMIFS(DataRegularSeason20242025!$AA$3:$AA$1315,DataRegularSeason20242025!$B$3:$B$1315, "&lt;=" &amp; FX$1, DataRegularSeason20242025!$D$3:$D$1315, $A48)+SUMIFS(DataRegularSeason20242025!$AB$3:$AB$1315,DataRegularSeason20242025!$B$3:$B$1315, "&lt;=" &amp; FX$1, DataRegularSeason20242025!$E$3:$E$1315, $A48)</f>
        <v>66</v>
      </c>
      <c r="FY48">
        <f>SUMIFS(DataRegularSeason20242025!$AA$3:$AA$1315,DataRegularSeason20242025!$B$3:$B$1315, "&lt;=" &amp; FY$1, DataRegularSeason20242025!$D$3:$D$1315, $A48)+SUMIFS(DataRegularSeason20242025!$AB$3:$AB$1315,DataRegularSeason20242025!$B$3:$B$1315, "&lt;=" &amp; FY$1, DataRegularSeason20242025!$E$3:$E$1315, $A48)</f>
        <v>66</v>
      </c>
      <c r="FZ48">
        <f>SUMIFS(DataRegularSeason20242025!$AA$3:$AA$1315,DataRegularSeason20242025!$B$3:$B$1315, "&lt;=" &amp; FZ$1, DataRegularSeason20242025!$D$3:$D$1315, $A48)+SUMIFS(DataRegularSeason20242025!$AB$3:$AB$1315,DataRegularSeason20242025!$B$3:$B$1315, "&lt;=" &amp; FZ$1, DataRegularSeason20242025!$E$3:$E$1315, $A48)</f>
        <v>66</v>
      </c>
      <c r="GA48">
        <f>SUMIFS(DataRegularSeason20242025!$AA$3:$AA$1315,DataRegularSeason20242025!$B$3:$B$1315, "&lt;=" &amp; GA$1, DataRegularSeason20242025!$D$3:$D$1315, $A48)+SUMIFS(DataRegularSeason20242025!$AB$3:$AB$1315,DataRegularSeason20242025!$B$3:$B$1315, "&lt;=" &amp; GA$1, DataRegularSeason20242025!$E$3:$E$1315, $A48)</f>
        <v>66</v>
      </c>
      <c r="GB48">
        <f>SUMIFS(DataRegularSeason20242025!$AA$3:$AA$1315,DataRegularSeason20242025!$B$3:$B$1315, "&lt;=" &amp; GB$1, DataRegularSeason20242025!$D$3:$D$1315, $A48)+SUMIFS(DataRegularSeason20242025!$AB$3:$AB$1315,DataRegularSeason20242025!$B$3:$B$1315, "&lt;=" &amp; GB$1, DataRegularSeason20242025!$E$3:$E$1315, $A48)</f>
        <v>66</v>
      </c>
      <c r="GC48">
        <f>SUMIFS(DataRegularSeason20242025!$AA$3:$AA$1315,DataRegularSeason20242025!$B$3:$B$1315, "&lt;=" &amp; GC$1, DataRegularSeason20242025!$D$3:$D$1315, $A48)+SUMIFS(DataRegularSeason20242025!$AB$3:$AB$1315,DataRegularSeason20242025!$B$3:$B$1315, "&lt;=" &amp; GC$1, DataRegularSeason20242025!$E$3:$E$1315, $A48)</f>
        <v>66</v>
      </c>
      <c r="GD48">
        <f>SUMIFS(DataRegularSeason20242025!$AA$3:$AA$1315,DataRegularSeason20242025!$B$3:$B$1315, "&lt;=" &amp; GD$1, DataRegularSeason20242025!$D$3:$D$1315, $A48)+SUMIFS(DataRegularSeason20242025!$AB$3:$AB$1315,DataRegularSeason20242025!$B$3:$B$1315, "&lt;=" &amp; GD$1, DataRegularSeason20242025!$E$3:$E$1315, $A48)</f>
        <v>66</v>
      </c>
      <c r="GE48">
        <f>SUMIFS(DataRegularSeason20242025!$AA$3:$AA$1315,DataRegularSeason20242025!$B$3:$B$1315, "&lt;=" &amp; GE$1, DataRegularSeason20242025!$D$3:$D$1315, $A48)+SUMIFS(DataRegularSeason20242025!$AB$3:$AB$1315,DataRegularSeason20242025!$B$3:$B$1315, "&lt;=" &amp; GE$1, DataRegularSeason20242025!$E$3:$E$1315, $A48)</f>
        <v>66</v>
      </c>
      <c r="GF48">
        <f>SUMIFS(DataRegularSeason20242025!$AA$3:$AA$1315,DataRegularSeason20242025!$B$3:$B$1315, "&lt;=" &amp; GF$1, DataRegularSeason20242025!$D$3:$D$1315, $A48)+SUMIFS(DataRegularSeason20242025!$AB$3:$AB$1315,DataRegularSeason20242025!$B$3:$B$1315, "&lt;=" &amp; GF$1, DataRegularSeason20242025!$E$3:$E$1315, $A48)</f>
        <v>66</v>
      </c>
      <c r="GG48">
        <f>SUMIFS(DataRegularSeason20242025!$AA$3:$AA$1315,DataRegularSeason20242025!$B$3:$B$1315, "&lt;=" &amp; GG$1, DataRegularSeason20242025!$D$3:$D$1315, $A48)+SUMIFS(DataRegularSeason20242025!$AB$3:$AB$1315,DataRegularSeason20242025!$B$3:$B$1315, "&lt;=" &amp; GG$1, DataRegularSeason20242025!$E$3:$E$1315, $A48)</f>
        <v>66</v>
      </c>
      <c r="GH48">
        <f>SUMIFS(DataRegularSeason20242025!$AA$3:$AA$1315,DataRegularSeason20242025!$B$3:$B$1315, "&lt;=" &amp; GH$1, DataRegularSeason20242025!$D$3:$D$1315, $A48)+SUMIFS(DataRegularSeason20242025!$AB$3:$AB$1315,DataRegularSeason20242025!$B$3:$B$1315, "&lt;=" &amp; GH$1, DataRegularSeason20242025!$E$3:$E$1315, $A48)</f>
        <v>66</v>
      </c>
      <c r="GI48">
        <f>SUMIFS(DataRegularSeason20242025!$AA$3:$AA$1315,DataRegularSeason20242025!$B$3:$B$1315, "&lt;=" &amp; GI$1, DataRegularSeason20242025!$D$3:$D$1315, $A48)+SUMIFS(DataRegularSeason20242025!$AB$3:$AB$1315,DataRegularSeason20242025!$B$3:$B$1315, "&lt;=" &amp; GI$1, DataRegularSeason20242025!$E$3:$E$1315, $A48)</f>
        <v>66</v>
      </c>
      <c r="GJ48">
        <f>SUMIFS(DataRegularSeason20242025!$AA$3:$AA$1315,DataRegularSeason20242025!$B$3:$B$1315, "&lt;=" &amp; GJ$1, DataRegularSeason20242025!$D$3:$D$1315, $A48)+SUMIFS(DataRegularSeason20242025!$AB$3:$AB$1315,DataRegularSeason20242025!$B$3:$B$1315, "&lt;=" &amp; GJ$1, DataRegularSeason20242025!$E$3:$E$1315, $A48)</f>
        <v>66</v>
      </c>
      <c r="GK48">
        <f>SUMIFS(DataRegularSeason20242025!$AA$3:$AA$1315,DataRegularSeason20242025!$B$3:$B$1315, "&lt;=" &amp; GK$1, DataRegularSeason20242025!$D$3:$D$1315, $A48)+SUMIFS(DataRegularSeason20242025!$AB$3:$AB$1315,DataRegularSeason20242025!$B$3:$B$1315, "&lt;=" &amp; GK$1, DataRegularSeason20242025!$E$3:$E$1315, $A48)</f>
        <v>66</v>
      </c>
      <c r="GL48">
        <f>SUMIFS(DataRegularSeason20242025!$AA$3:$AA$1315,DataRegularSeason20242025!$B$3:$B$1315, "&lt;=" &amp; GL$1, DataRegularSeason20242025!$D$3:$D$1315, $A48)+SUMIFS(DataRegularSeason20242025!$AB$3:$AB$1315,DataRegularSeason20242025!$B$3:$B$1315, "&lt;=" &amp; GL$1, DataRegularSeason20242025!$E$3:$E$1315, $A48)</f>
        <v>66</v>
      </c>
      <c r="GM48">
        <f>SUMIFS(DataRegularSeason20242025!$AA$3:$AA$1315,DataRegularSeason20242025!$B$3:$B$1315, "&lt;=" &amp; GM$1, DataRegularSeason20242025!$D$3:$D$1315, $A48)+SUMIFS(DataRegularSeason20242025!$AB$3:$AB$1315,DataRegularSeason20242025!$B$3:$B$1315, "&lt;=" &amp; GM$1, DataRegularSeason20242025!$E$3:$E$1315, $A48)</f>
        <v>66</v>
      </c>
      <c r="GN48">
        <f>SUMIFS(DataRegularSeason20242025!$AA$3:$AA$1315,DataRegularSeason20242025!$B$3:$B$1315, "&lt;=" &amp; GN$1, DataRegularSeason20242025!$D$3:$D$1315, $A48)+SUMIFS(DataRegularSeason20242025!$AB$3:$AB$1315,DataRegularSeason20242025!$B$3:$B$1315, "&lt;=" &amp; GN$1, DataRegularSeason20242025!$E$3:$E$1315, $A48)</f>
        <v>66</v>
      </c>
      <c r="GO48">
        <f>SUMIFS(DataRegularSeason20242025!$AA$3:$AA$1315,DataRegularSeason20242025!$B$3:$B$1315, "&lt;=" &amp; GO$1, DataRegularSeason20242025!$D$3:$D$1315, $A48)+SUMIFS(DataRegularSeason20242025!$AB$3:$AB$1315,DataRegularSeason20242025!$B$3:$B$1315, "&lt;=" &amp; GO$1, DataRegularSeason20242025!$E$3:$E$1315, $A48)</f>
        <v>66</v>
      </c>
      <c r="GP48">
        <f>SUMIFS(DataRegularSeason20242025!$AA$3:$AA$1315,DataRegularSeason20242025!$B$3:$B$1315, "&lt;=" &amp; GP$1, DataRegularSeason20242025!$D$3:$D$1315, $A48)+SUMIFS(DataRegularSeason20242025!$AB$3:$AB$1315,DataRegularSeason20242025!$B$3:$B$1315, "&lt;=" &amp; GP$1, DataRegularSeason20242025!$E$3:$E$1315, $A48)</f>
        <v>66</v>
      </c>
      <c r="GQ48">
        <f>SUMIFS(DataRegularSeason20242025!$AA$3:$AA$1315,DataRegularSeason20242025!$B$3:$B$1315, "&lt;=" &amp; GQ$1, DataRegularSeason20242025!$D$3:$D$1315, $A48)+SUMIFS(DataRegularSeason20242025!$AB$3:$AB$1315,DataRegularSeason20242025!$B$3:$B$1315, "&lt;=" &amp; GQ$1, DataRegularSeason20242025!$E$3:$E$1315, $A48)</f>
        <v>66</v>
      </c>
      <c r="GR48">
        <f>SUMIFS(DataRegularSeason20242025!$AA$3:$AA$1315,DataRegularSeason20242025!$B$3:$B$1315, "&lt;=" &amp; GR$1, DataRegularSeason20242025!$D$3:$D$1315, $A48)+SUMIFS(DataRegularSeason20242025!$AB$3:$AB$1315,DataRegularSeason20242025!$B$3:$B$1315, "&lt;=" &amp; GR$1, DataRegularSeason20242025!$E$3:$E$1315, $A48)</f>
        <v>66</v>
      </c>
      <c r="GS48">
        <f>SUMIFS(DataRegularSeason20242025!$AA$3:$AA$1315,DataRegularSeason20242025!$B$3:$B$1315, "&lt;=" &amp; GS$1, DataRegularSeason20242025!$D$3:$D$1315, $A48)+SUMIFS(DataRegularSeason20242025!$AB$3:$AB$1315,DataRegularSeason20242025!$B$3:$B$1315, "&lt;=" &amp; GS$1, DataRegularSeason20242025!$E$3:$E$1315, $A48)</f>
        <v>66</v>
      </c>
      <c r="GT48">
        <f>SUMIFS(DataRegularSeason20242025!$AA$3:$AA$1315,DataRegularSeason20242025!$B$3:$B$1315, "&lt;=" &amp; GT$1, DataRegularSeason20242025!$D$3:$D$1315, $A48)+SUMIFS(DataRegularSeason20242025!$AB$3:$AB$1315,DataRegularSeason20242025!$B$3:$B$1315, "&lt;=" &amp; GT$1, DataRegularSeason20242025!$E$3:$E$1315, $A48)</f>
        <v>66</v>
      </c>
      <c r="GU48">
        <f>SUMIFS(DataRegularSeason20242025!$AA$3:$AA$1315,DataRegularSeason20242025!$B$3:$B$1315, "&lt;=" &amp; GU$1, DataRegularSeason20242025!$D$3:$D$1315, $A48)+SUMIFS(DataRegularSeason20242025!$AB$3:$AB$1315,DataRegularSeason20242025!$B$3:$B$1315, "&lt;=" &amp; GU$1, DataRegularSeason20242025!$E$3:$E$1315, $A48)</f>
        <v>66</v>
      </c>
    </row>
    <row r="49" spans="1:203" x14ac:dyDescent="0.25">
      <c r="A49" t="s">
        <v>36</v>
      </c>
      <c r="B49" t="s">
        <v>98</v>
      </c>
      <c r="C49" t="s">
        <v>99</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59</v>
      </c>
      <c r="EA49">
        <f>SUMIFS(DataRegularSeason20242025!$AA$3:$AA$1315,DataRegularSeason20242025!$B$3:$B$1315, "&lt;=" &amp; EA$1, DataRegularSeason20242025!$D$3:$D$1315, $A49)+SUMIFS(DataRegularSeason20242025!$AB$3:$AB$1315,DataRegularSeason20242025!$B$3:$B$1315, "&lt;=" &amp; EA$1, DataRegularSeason20242025!$E$3:$E$1315, $A49)</f>
        <v>59</v>
      </c>
      <c r="EB49">
        <f>SUMIFS(DataRegularSeason20242025!$AA$3:$AA$1315,DataRegularSeason20242025!$B$3:$B$1315, "&lt;=" &amp; EB$1, DataRegularSeason20242025!$D$3:$D$1315, $A49)+SUMIFS(DataRegularSeason20242025!$AB$3:$AB$1315,DataRegularSeason20242025!$B$3:$B$1315, "&lt;=" &amp; EB$1, DataRegularSeason20242025!$E$3:$E$1315, $A49)</f>
        <v>59</v>
      </c>
      <c r="EC49">
        <f>SUMIFS(DataRegularSeason20242025!$AA$3:$AA$1315,DataRegularSeason20242025!$B$3:$B$1315, "&lt;=" &amp; EC$1, DataRegularSeason20242025!$D$3:$D$1315, $A49)+SUMIFS(DataRegularSeason20242025!$AB$3:$AB$1315,DataRegularSeason20242025!$B$3:$B$1315, "&lt;=" &amp; EC$1, DataRegularSeason20242025!$E$3:$E$1315, $A49)</f>
        <v>59</v>
      </c>
      <c r="ED49">
        <f>SUMIFS(DataRegularSeason20242025!$AA$3:$AA$1315,DataRegularSeason20242025!$B$3:$B$1315, "&lt;=" &amp; ED$1, DataRegularSeason20242025!$D$3:$D$1315, $A49)+SUMIFS(DataRegularSeason20242025!$AB$3:$AB$1315,DataRegularSeason20242025!$B$3:$B$1315, "&lt;=" &amp; ED$1, DataRegularSeason20242025!$E$3:$E$1315, $A49)</f>
        <v>59</v>
      </c>
      <c r="EE49">
        <f>SUMIFS(DataRegularSeason20242025!$AA$3:$AA$1315,DataRegularSeason20242025!$B$3:$B$1315, "&lt;=" &amp; EE$1, DataRegularSeason20242025!$D$3:$D$1315, $A49)+SUMIFS(DataRegularSeason20242025!$AB$3:$AB$1315,DataRegularSeason20242025!$B$3:$B$1315, "&lt;=" &amp; EE$1, DataRegularSeason20242025!$E$3:$E$1315, $A49)</f>
        <v>59</v>
      </c>
      <c r="EF49">
        <f>SUMIFS(DataRegularSeason20242025!$AA$3:$AA$1315,DataRegularSeason20242025!$B$3:$B$1315, "&lt;=" &amp; EF$1, DataRegularSeason20242025!$D$3:$D$1315, $A49)+SUMIFS(DataRegularSeason20242025!$AB$3:$AB$1315,DataRegularSeason20242025!$B$3:$B$1315, "&lt;=" &amp; EF$1, DataRegularSeason20242025!$E$3:$E$1315, $A49)</f>
        <v>59</v>
      </c>
      <c r="EG49">
        <f>SUMIFS(DataRegularSeason20242025!$AA$3:$AA$1315,DataRegularSeason20242025!$B$3:$B$1315, "&lt;=" &amp; EG$1, DataRegularSeason20242025!$D$3:$D$1315, $A49)+SUMIFS(DataRegularSeason20242025!$AB$3:$AB$1315,DataRegularSeason20242025!$B$3:$B$1315, "&lt;=" &amp; EG$1, DataRegularSeason20242025!$E$3:$E$1315, $A49)</f>
        <v>59</v>
      </c>
      <c r="EH49">
        <f>SUMIFS(DataRegularSeason20242025!$AA$3:$AA$1315,DataRegularSeason20242025!$B$3:$B$1315, "&lt;=" &amp; EH$1, DataRegularSeason20242025!$D$3:$D$1315, $A49)+SUMIFS(DataRegularSeason20242025!$AB$3:$AB$1315,DataRegularSeason20242025!$B$3:$B$1315, "&lt;=" &amp; EH$1, DataRegularSeason20242025!$E$3:$E$1315, $A49)</f>
        <v>59</v>
      </c>
      <c r="EI49">
        <f>SUMIFS(DataRegularSeason20242025!$AA$3:$AA$1315,DataRegularSeason20242025!$B$3:$B$1315, "&lt;=" &amp; EI$1, DataRegularSeason20242025!$D$3:$D$1315, $A49)+SUMIFS(DataRegularSeason20242025!$AB$3:$AB$1315,DataRegularSeason20242025!$B$3:$B$1315, "&lt;=" &amp; EI$1, DataRegularSeason20242025!$E$3:$E$1315, $A49)</f>
        <v>59</v>
      </c>
      <c r="EJ49">
        <f>SUMIFS(DataRegularSeason20242025!$AA$3:$AA$1315,DataRegularSeason20242025!$B$3:$B$1315, "&lt;=" &amp; EJ$1, DataRegularSeason20242025!$D$3:$D$1315, $A49)+SUMIFS(DataRegularSeason20242025!$AB$3:$AB$1315,DataRegularSeason20242025!$B$3:$B$1315, "&lt;=" &amp; EJ$1, DataRegularSeason20242025!$E$3:$E$1315, $A49)</f>
        <v>59</v>
      </c>
      <c r="EK49">
        <f>SUMIFS(DataRegularSeason20242025!$AA$3:$AA$1315,DataRegularSeason20242025!$B$3:$B$1315, "&lt;=" &amp; EK$1, DataRegularSeason20242025!$D$3:$D$1315, $A49)+SUMIFS(DataRegularSeason20242025!$AB$3:$AB$1315,DataRegularSeason20242025!$B$3:$B$1315, "&lt;=" &amp; EK$1, DataRegularSeason20242025!$E$3:$E$1315, $A49)</f>
        <v>59</v>
      </c>
      <c r="EL49">
        <f>SUMIFS(DataRegularSeason20242025!$AA$3:$AA$1315,DataRegularSeason20242025!$B$3:$B$1315, "&lt;=" &amp; EL$1, DataRegularSeason20242025!$D$3:$D$1315, $A49)+SUMIFS(DataRegularSeason20242025!$AB$3:$AB$1315,DataRegularSeason20242025!$B$3:$B$1315, "&lt;=" &amp; EL$1, DataRegularSeason20242025!$E$3:$E$1315, $A49)</f>
        <v>59</v>
      </c>
      <c r="EM49">
        <f>SUMIFS(DataRegularSeason20242025!$AA$3:$AA$1315,DataRegularSeason20242025!$B$3:$B$1315, "&lt;=" &amp; EM$1, DataRegularSeason20242025!$D$3:$D$1315, $A49)+SUMIFS(DataRegularSeason20242025!$AB$3:$AB$1315,DataRegularSeason20242025!$B$3:$B$1315, "&lt;=" &amp; EM$1, DataRegularSeason20242025!$E$3:$E$1315, $A49)</f>
        <v>59</v>
      </c>
      <c r="EN49">
        <f>SUMIFS(DataRegularSeason20242025!$AA$3:$AA$1315,DataRegularSeason20242025!$B$3:$B$1315, "&lt;=" &amp; EN$1, DataRegularSeason20242025!$D$3:$D$1315, $A49)+SUMIFS(DataRegularSeason20242025!$AB$3:$AB$1315,DataRegularSeason20242025!$B$3:$B$1315, "&lt;=" &amp; EN$1, DataRegularSeason20242025!$E$3:$E$1315, $A49)</f>
        <v>59</v>
      </c>
      <c r="EO49">
        <f>SUMIFS(DataRegularSeason20242025!$AA$3:$AA$1315,DataRegularSeason20242025!$B$3:$B$1315, "&lt;=" &amp; EO$1, DataRegularSeason20242025!$D$3:$D$1315, $A49)+SUMIFS(DataRegularSeason20242025!$AB$3:$AB$1315,DataRegularSeason20242025!$B$3:$B$1315, "&lt;=" &amp; EO$1, DataRegularSeason20242025!$E$3:$E$1315, $A49)</f>
        <v>59</v>
      </c>
      <c r="EP49">
        <f>SUMIFS(DataRegularSeason20242025!$AA$3:$AA$1315,DataRegularSeason20242025!$B$3:$B$1315, "&lt;=" &amp; EP$1, DataRegularSeason20242025!$D$3:$D$1315, $A49)+SUMIFS(DataRegularSeason20242025!$AB$3:$AB$1315,DataRegularSeason20242025!$B$3:$B$1315, "&lt;=" &amp; EP$1, DataRegularSeason20242025!$E$3:$E$1315, $A49)</f>
        <v>59</v>
      </c>
      <c r="EQ49">
        <f>SUMIFS(DataRegularSeason20242025!$AA$3:$AA$1315,DataRegularSeason20242025!$B$3:$B$1315, "&lt;=" &amp; EQ$1, DataRegularSeason20242025!$D$3:$D$1315, $A49)+SUMIFS(DataRegularSeason20242025!$AB$3:$AB$1315,DataRegularSeason20242025!$B$3:$B$1315, "&lt;=" &amp; EQ$1, DataRegularSeason20242025!$E$3:$E$1315, $A49)</f>
        <v>59</v>
      </c>
      <c r="ER49">
        <f>SUMIFS(DataRegularSeason20242025!$AA$3:$AA$1315,DataRegularSeason20242025!$B$3:$B$1315, "&lt;=" &amp; ER$1, DataRegularSeason20242025!$D$3:$D$1315, $A49)+SUMIFS(DataRegularSeason20242025!$AB$3:$AB$1315,DataRegularSeason20242025!$B$3:$B$1315, "&lt;=" &amp; ER$1, DataRegularSeason20242025!$E$3:$E$1315, $A49)</f>
        <v>59</v>
      </c>
      <c r="ES49">
        <f>SUMIFS(DataRegularSeason20242025!$AA$3:$AA$1315,DataRegularSeason20242025!$B$3:$B$1315, "&lt;=" &amp; ES$1, DataRegularSeason20242025!$D$3:$D$1315, $A49)+SUMIFS(DataRegularSeason20242025!$AB$3:$AB$1315,DataRegularSeason20242025!$B$3:$B$1315, "&lt;=" &amp; ES$1, DataRegularSeason20242025!$E$3:$E$1315, $A49)</f>
        <v>59</v>
      </c>
      <c r="ET49">
        <f>SUMIFS(DataRegularSeason20242025!$AA$3:$AA$1315,DataRegularSeason20242025!$B$3:$B$1315, "&lt;=" &amp; ET$1, DataRegularSeason20242025!$D$3:$D$1315, $A49)+SUMIFS(DataRegularSeason20242025!$AB$3:$AB$1315,DataRegularSeason20242025!$B$3:$B$1315, "&lt;=" &amp; ET$1, DataRegularSeason20242025!$E$3:$E$1315, $A49)</f>
        <v>59</v>
      </c>
      <c r="EU49">
        <f>SUMIFS(DataRegularSeason20242025!$AA$3:$AA$1315,DataRegularSeason20242025!$B$3:$B$1315, "&lt;=" &amp; EU$1, DataRegularSeason20242025!$D$3:$D$1315, $A49)+SUMIFS(DataRegularSeason20242025!$AB$3:$AB$1315,DataRegularSeason20242025!$B$3:$B$1315, "&lt;=" &amp; EU$1, DataRegularSeason20242025!$E$3:$E$1315, $A49)</f>
        <v>59</v>
      </c>
      <c r="EV49">
        <f>SUMIFS(DataRegularSeason20242025!$AA$3:$AA$1315,DataRegularSeason20242025!$B$3:$B$1315, "&lt;=" &amp; EV$1, DataRegularSeason20242025!$D$3:$D$1315, $A49)+SUMIFS(DataRegularSeason20242025!$AB$3:$AB$1315,DataRegularSeason20242025!$B$3:$B$1315, "&lt;=" &amp; EV$1, DataRegularSeason20242025!$E$3:$E$1315, $A49)</f>
        <v>59</v>
      </c>
      <c r="EW49">
        <f>SUMIFS(DataRegularSeason20242025!$AA$3:$AA$1315,DataRegularSeason20242025!$B$3:$B$1315, "&lt;=" &amp; EW$1, DataRegularSeason20242025!$D$3:$D$1315, $A49)+SUMIFS(DataRegularSeason20242025!$AB$3:$AB$1315,DataRegularSeason20242025!$B$3:$B$1315, "&lt;=" &amp; EW$1, DataRegularSeason20242025!$E$3:$E$1315, $A49)</f>
        <v>59</v>
      </c>
      <c r="EX49">
        <f>SUMIFS(DataRegularSeason20242025!$AA$3:$AA$1315,DataRegularSeason20242025!$B$3:$B$1315, "&lt;=" &amp; EX$1, DataRegularSeason20242025!$D$3:$D$1315, $A49)+SUMIFS(DataRegularSeason20242025!$AB$3:$AB$1315,DataRegularSeason20242025!$B$3:$B$1315, "&lt;=" &amp; EX$1, DataRegularSeason20242025!$E$3:$E$1315, $A49)</f>
        <v>59</v>
      </c>
      <c r="EY49">
        <f>SUMIFS(DataRegularSeason20242025!$AA$3:$AA$1315,DataRegularSeason20242025!$B$3:$B$1315, "&lt;=" &amp; EY$1, DataRegularSeason20242025!$D$3:$D$1315, $A49)+SUMIFS(DataRegularSeason20242025!$AB$3:$AB$1315,DataRegularSeason20242025!$B$3:$B$1315, "&lt;=" &amp; EY$1, DataRegularSeason20242025!$E$3:$E$1315, $A49)</f>
        <v>59</v>
      </c>
      <c r="EZ49">
        <f>SUMIFS(DataRegularSeason20242025!$AA$3:$AA$1315,DataRegularSeason20242025!$B$3:$B$1315, "&lt;=" &amp; EZ$1, DataRegularSeason20242025!$D$3:$D$1315, $A49)+SUMIFS(DataRegularSeason20242025!$AB$3:$AB$1315,DataRegularSeason20242025!$B$3:$B$1315, "&lt;=" &amp; EZ$1, DataRegularSeason20242025!$E$3:$E$1315, $A49)</f>
        <v>59</v>
      </c>
      <c r="FA49">
        <f>SUMIFS(DataRegularSeason20242025!$AA$3:$AA$1315,DataRegularSeason20242025!$B$3:$B$1315, "&lt;=" &amp; FA$1, DataRegularSeason20242025!$D$3:$D$1315, $A49)+SUMIFS(DataRegularSeason20242025!$AB$3:$AB$1315,DataRegularSeason20242025!$B$3:$B$1315, "&lt;=" &amp; FA$1, DataRegularSeason20242025!$E$3:$E$1315, $A49)</f>
        <v>59</v>
      </c>
      <c r="FB49">
        <f>SUMIFS(DataRegularSeason20242025!$AA$3:$AA$1315,DataRegularSeason20242025!$B$3:$B$1315, "&lt;=" &amp; FB$1, DataRegularSeason20242025!$D$3:$D$1315, $A49)+SUMIFS(DataRegularSeason20242025!$AB$3:$AB$1315,DataRegularSeason20242025!$B$3:$B$1315, "&lt;=" &amp; FB$1, DataRegularSeason20242025!$E$3:$E$1315, $A49)</f>
        <v>59</v>
      </c>
      <c r="FC49">
        <f>SUMIFS(DataRegularSeason20242025!$AA$3:$AA$1315,DataRegularSeason20242025!$B$3:$B$1315, "&lt;=" &amp; FC$1, DataRegularSeason20242025!$D$3:$D$1315, $A49)+SUMIFS(DataRegularSeason20242025!$AB$3:$AB$1315,DataRegularSeason20242025!$B$3:$B$1315, "&lt;=" &amp; FC$1, DataRegularSeason20242025!$E$3:$E$1315, $A49)</f>
        <v>59</v>
      </c>
      <c r="FD49">
        <f>SUMIFS(DataRegularSeason20242025!$AA$3:$AA$1315,DataRegularSeason20242025!$B$3:$B$1315, "&lt;=" &amp; FD$1, DataRegularSeason20242025!$D$3:$D$1315, $A49)+SUMIFS(DataRegularSeason20242025!$AB$3:$AB$1315,DataRegularSeason20242025!$B$3:$B$1315, "&lt;=" &amp; FD$1, DataRegularSeason20242025!$E$3:$E$1315, $A49)</f>
        <v>59</v>
      </c>
      <c r="FE49">
        <f>SUMIFS(DataRegularSeason20242025!$AA$3:$AA$1315,DataRegularSeason20242025!$B$3:$B$1315, "&lt;=" &amp; FE$1, DataRegularSeason20242025!$D$3:$D$1315, $A49)+SUMIFS(DataRegularSeason20242025!$AB$3:$AB$1315,DataRegularSeason20242025!$B$3:$B$1315, "&lt;=" &amp; FE$1, DataRegularSeason20242025!$E$3:$E$1315, $A49)</f>
        <v>59</v>
      </c>
      <c r="FF49">
        <f>SUMIFS(DataRegularSeason20242025!$AA$3:$AA$1315,DataRegularSeason20242025!$B$3:$B$1315, "&lt;=" &amp; FF$1, DataRegularSeason20242025!$D$3:$D$1315, $A49)+SUMIFS(DataRegularSeason20242025!$AB$3:$AB$1315,DataRegularSeason20242025!$B$3:$B$1315, "&lt;=" &amp; FF$1, DataRegularSeason20242025!$E$3:$E$1315, $A49)</f>
        <v>59</v>
      </c>
      <c r="FG49">
        <f>SUMIFS(DataRegularSeason20242025!$AA$3:$AA$1315,DataRegularSeason20242025!$B$3:$B$1315, "&lt;=" &amp; FG$1, DataRegularSeason20242025!$D$3:$D$1315, $A49)+SUMIFS(DataRegularSeason20242025!$AB$3:$AB$1315,DataRegularSeason20242025!$B$3:$B$1315, "&lt;=" &amp; FG$1, DataRegularSeason20242025!$E$3:$E$1315, $A49)</f>
        <v>59</v>
      </c>
      <c r="FH49">
        <f>SUMIFS(DataRegularSeason20242025!$AA$3:$AA$1315,DataRegularSeason20242025!$B$3:$B$1315, "&lt;=" &amp; FH$1, DataRegularSeason20242025!$D$3:$D$1315, $A49)+SUMIFS(DataRegularSeason20242025!$AB$3:$AB$1315,DataRegularSeason20242025!$B$3:$B$1315, "&lt;=" &amp; FH$1, DataRegularSeason20242025!$E$3:$E$1315, $A49)</f>
        <v>59</v>
      </c>
      <c r="FI49">
        <f>SUMIFS(DataRegularSeason20242025!$AA$3:$AA$1315,DataRegularSeason20242025!$B$3:$B$1315, "&lt;=" &amp; FI$1, DataRegularSeason20242025!$D$3:$D$1315, $A49)+SUMIFS(DataRegularSeason20242025!$AB$3:$AB$1315,DataRegularSeason20242025!$B$3:$B$1315, "&lt;=" &amp; FI$1, DataRegularSeason20242025!$E$3:$E$1315, $A49)</f>
        <v>59</v>
      </c>
      <c r="FJ49">
        <f>SUMIFS(DataRegularSeason20242025!$AA$3:$AA$1315,DataRegularSeason20242025!$B$3:$B$1315, "&lt;=" &amp; FJ$1, DataRegularSeason20242025!$D$3:$D$1315, $A49)+SUMIFS(DataRegularSeason20242025!$AB$3:$AB$1315,DataRegularSeason20242025!$B$3:$B$1315, "&lt;=" &amp; FJ$1, DataRegularSeason20242025!$E$3:$E$1315, $A49)</f>
        <v>59</v>
      </c>
      <c r="FK49">
        <f>SUMIFS(DataRegularSeason20242025!$AA$3:$AA$1315,DataRegularSeason20242025!$B$3:$B$1315, "&lt;=" &amp; FK$1, DataRegularSeason20242025!$D$3:$D$1315, $A49)+SUMIFS(DataRegularSeason20242025!$AB$3:$AB$1315,DataRegularSeason20242025!$B$3:$B$1315, "&lt;=" &amp; FK$1, DataRegularSeason20242025!$E$3:$E$1315, $A49)</f>
        <v>59</v>
      </c>
      <c r="FL49">
        <f>SUMIFS(DataRegularSeason20242025!$AA$3:$AA$1315,DataRegularSeason20242025!$B$3:$B$1315, "&lt;=" &amp; FL$1, DataRegularSeason20242025!$D$3:$D$1315, $A49)+SUMIFS(DataRegularSeason20242025!$AB$3:$AB$1315,DataRegularSeason20242025!$B$3:$B$1315, "&lt;=" &amp; FL$1, DataRegularSeason20242025!$E$3:$E$1315, $A49)</f>
        <v>59</v>
      </c>
      <c r="FM49">
        <f>SUMIFS(DataRegularSeason20242025!$AA$3:$AA$1315,DataRegularSeason20242025!$B$3:$B$1315, "&lt;=" &amp; FM$1, DataRegularSeason20242025!$D$3:$D$1315, $A49)+SUMIFS(DataRegularSeason20242025!$AB$3:$AB$1315,DataRegularSeason20242025!$B$3:$B$1315, "&lt;=" &amp; FM$1, DataRegularSeason20242025!$E$3:$E$1315, $A49)</f>
        <v>59</v>
      </c>
      <c r="FN49">
        <f>SUMIFS(DataRegularSeason20242025!$AA$3:$AA$1315,DataRegularSeason20242025!$B$3:$B$1315, "&lt;=" &amp; FN$1, DataRegularSeason20242025!$D$3:$D$1315, $A49)+SUMIFS(DataRegularSeason20242025!$AB$3:$AB$1315,DataRegularSeason20242025!$B$3:$B$1315, "&lt;=" &amp; FN$1, DataRegularSeason20242025!$E$3:$E$1315, $A49)</f>
        <v>59</v>
      </c>
      <c r="FO49">
        <f>SUMIFS(DataRegularSeason20242025!$AA$3:$AA$1315,DataRegularSeason20242025!$B$3:$B$1315, "&lt;=" &amp; FO$1, DataRegularSeason20242025!$D$3:$D$1315, $A49)+SUMIFS(DataRegularSeason20242025!$AB$3:$AB$1315,DataRegularSeason20242025!$B$3:$B$1315, "&lt;=" &amp; FO$1, DataRegularSeason20242025!$E$3:$E$1315, $A49)</f>
        <v>59</v>
      </c>
      <c r="FP49">
        <f>SUMIFS(DataRegularSeason20242025!$AA$3:$AA$1315,DataRegularSeason20242025!$B$3:$B$1315, "&lt;=" &amp; FP$1, DataRegularSeason20242025!$D$3:$D$1315, $A49)+SUMIFS(DataRegularSeason20242025!$AB$3:$AB$1315,DataRegularSeason20242025!$B$3:$B$1315, "&lt;=" &amp; FP$1, DataRegularSeason20242025!$E$3:$E$1315, $A49)</f>
        <v>59</v>
      </c>
      <c r="FQ49">
        <f>SUMIFS(DataRegularSeason20242025!$AA$3:$AA$1315,DataRegularSeason20242025!$B$3:$B$1315, "&lt;=" &amp; FQ$1, DataRegularSeason20242025!$D$3:$D$1315, $A49)+SUMIFS(DataRegularSeason20242025!$AB$3:$AB$1315,DataRegularSeason20242025!$B$3:$B$1315, "&lt;=" &amp; FQ$1, DataRegularSeason20242025!$E$3:$E$1315, $A49)</f>
        <v>59</v>
      </c>
      <c r="FR49">
        <f>SUMIFS(DataRegularSeason20242025!$AA$3:$AA$1315,DataRegularSeason20242025!$B$3:$B$1315, "&lt;=" &amp; FR$1, DataRegularSeason20242025!$D$3:$D$1315, $A49)+SUMIFS(DataRegularSeason20242025!$AB$3:$AB$1315,DataRegularSeason20242025!$B$3:$B$1315, "&lt;=" &amp; FR$1, DataRegularSeason20242025!$E$3:$E$1315, $A49)</f>
        <v>59</v>
      </c>
      <c r="FS49">
        <f>SUMIFS(DataRegularSeason20242025!$AA$3:$AA$1315,DataRegularSeason20242025!$B$3:$B$1315, "&lt;=" &amp; FS$1, DataRegularSeason20242025!$D$3:$D$1315, $A49)+SUMIFS(DataRegularSeason20242025!$AB$3:$AB$1315,DataRegularSeason20242025!$B$3:$B$1315, "&lt;=" &amp; FS$1, DataRegularSeason20242025!$E$3:$E$1315, $A49)</f>
        <v>59</v>
      </c>
      <c r="FT49">
        <f>SUMIFS(DataRegularSeason20242025!$AA$3:$AA$1315,DataRegularSeason20242025!$B$3:$B$1315, "&lt;=" &amp; FT$1, DataRegularSeason20242025!$D$3:$D$1315, $A49)+SUMIFS(DataRegularSeason20242025!$AB$3:$AB$1315,DataRegularSeason20242025!$B$3:$B$1315, "&lt;=" &amp; FT$1, DataRegularSeason20242025!$E$3:$E$1315, $A49)</f>
        <v>59</v>
      </c>
      <c r="FU49">
        <f>SUMIFS(DataRegularSeason20242025!$AA$3:$AA$1315,DataRegularSeason20242025!$B$3:$B$1315, "&lt;=" &amp; FU$1, DataRegularSeason20242025!$D$3:$D$1315, $A49)+SUMIFS(DataRegularSeason20242025!$AB$3:$AB$1315,DataRegularSeason20242025!$B$3:$B$1315, "&lt;=" &amp; FU$1, DataRegularSeason20242025!$E$3:$E$1315, $A49)</f>
        <v>59</v>
      </c>
      <c r="FV49">
        <f>SUMIFS(DataRegularSeason20242025!$AA$3:$AA$1315,DataRegularSeason20242025!$B$3:$B$1315, "&lt;=" &amp; FV$1, DataRegularSeason20242025!$D$3:$D$1315, $A49)+SUMIFS(DataRegularSeason20242025!$AB$3:$AB$1315,DataRegularSeason20242025!$B$3:$B$1315, "&lt;=" &amp; FV$1, DataRegularSeason20242025!$E$3:$E$1315, $A49)</f>
        <v>59</v>
      </c>
      <c r="FW49">
        <f>SUMIFS(DataRegularSeason20242025!$AA$3:$AA$1315,DataRegularSeason20242025!$B$3:$B$1315, "&lt;=" &amp; FW$1, DataRegularSeason20242025!$D$3:$D$1315, $A49)+SUMIFS(DataRegularSeason20242025!$AB$3:$AB$1315,DataRegularSeason20242025!$B$3:$B$1315, "&lt;=" &amp; FW$1, DataRegularSeason20242025!$E$3:$E$1315, $A49)</f>
        <v>59</v>
      </c>
      <c r="FX49">
        <f>SUMIFS(DataRegularSeason20242025!$AA$3:$AA$1315,DataRegularSeason20242025!$B$3:$B$1315, "&lt;=" &amp; FX$1, DataRegularSeason20242025!$D$3:$D$1315, $A49)+SUMIFS(DataRegularSeason20242025!$AB$3:$AB$1315,DataRegularSeason20242025!$B$3:$B$1315, "&lt;=" &amp; FX$1, DataRegularSeason20242025!$E$3:$E$1315, $A49)</f>
        <v>59</v>
      </c>
      <c r="FY49">
        <f>SUMIFS(DataRegularSeason20242025!$AA$3:$AA$1315,DataRegularSeason20242025!$B$3:$B$1315, "&lt;=" &amp; FY$1, DataRegularSeason20242025!$D$3:$D$1315, $A49)+SUMIFS(DataRegularSeason20242025!$AB$3:$AB$1315,DataRegularSeason20242025!$B$3:$B$1315, "&lt;=" &amp; FY$1, DataRegularSeason20242025!$E$3:$E$1315, $A49)</f>
        <v>59</v>
      </c>
      <c r="FZ49">
        <f>SUMIFS(DataRegularSeason20242025!$AA$3:$AA$1315,DataRegularSeason20242025!$B$3:$B$1315, "&lt;=" &amp; FZ$1, DataRegularSeason20242025!$D$3:$D$1315, $A49)+SUMIFS(DataRegularSeason20242025!$AB$3:$AB$1315,DataRegularSeason20242025!$B$3:$B$1315, "&lt;=" &amp; FZ$1, DataRegularSeason20242025!$E$3:$E$1315, $A49)</f>
        <v>59</v>
      </c>
      <c r="GA49">
        <f>SUMIFS(DataRegularSeason20242025!$AA$3:$AA$1315,DataRegularSeason20242025!$B$3:$B$1315, "&lt;=" &amp; GA$1, DataRegularSeason20242025!$D$3:$D$1315, $A49)+SUMIFS(DataRegularSeason20242025!$AB$3:$AB$1315,DataRegularSeason20242025!$B$3:$B$1315, "&lt;=" &amp; GA$1, DataRegularSeason20242025!$E$3:$E$1315, $A49)</f>
        <v>59</v>
      </c>
      <c r="GB49">
        <f>SUMIFS(DataRegularSeason20242025!$AA$3:$AA$1315,DataRegularSeason20242025!$B$3:$B$1315, "&lt;=" &amp; GB$1, DataRegularSeason20242025!$D$3:$D$1315, $A49)+SUMIFS(DataRegularSeason20242025!$AB$3:$AB$1315,DataRegularSeason20242025!$B$3:$B$1315, "&lt;=" &amp; GB$1, DataRegularSeason20242025!$E$3:$E$1315, $A49)</f>
        <v>59</v>
      </c>
      <c r="GC49">
        <f>SUMIFS(DataRegularSeason20242025!$AA$3:$AA$1315,DataRegularSeason20242025!$B$3:$B$1315, "&lt;=" &amp; GC$1, DataRegularSeason20242025!$D$3:$D$1315, $A49)+SUMIFS(DataRegularSeason20242025!$AB$3:$AB$1315,DataRegularSeason20242025!$B$3:$B$1315, "&lt;=" &amp; GC$1, DataRegularSeason20242025!$E$3:$E$1315, $A49)</f>
        <v>59</v>
      </c>
      <c r="GD49">
        <f>SUMIFS(DataRegularSeason20242025!$AA$3:$AA$1315,DataRegularSeason20242025!$B$3:$B$1315, "&lt;=" &amp; GD$1, DataRegularSeason20242025!$D$3:$D$1315, $A49)+SUMIFS(DataRegularSeason20242025!$AB$3:$AB$1315,DataRegularSeason20242025!$B$3:$B$1315, "&lt;=" &amp; GD$1, DataRegularSeason20242025!$E$3:$E$1315, $A49)</f>
        <v>59</v>
      </c>
      <c r="GE49">
        <f>SUMIFS(DataRegularSeason20242025!$AA$3:$AA$1315,DataRegularSeason20242025!$B$3:$B$1315, "&lt;=" &amp; GE$1, DataRegularSeason20242025!$D$3:$D$1315, $A49)+SUMIFS(DataRegularSeason20242025!$AB$3:$AB$1315,DataRegularSeason20242025!$B$3:$B$1315, "&lt;=" &amp; GE$1, DataRegularSeason20242025!$E$3:$E$1315, $A49)</f>
        <v>59</v>
      </c>
      <c r="GF49">
        <f>SUMIFS(DataRegularSeason20242025!$AA$3:$AA$1315,DataRegularSeason20242025!$B$3:$B$1315, "&lt;=" &amp; GF$1, DataRegularSeason20242025!$D$3:$D$1315, $A49)+SUMIFS(DataRegularSeason20242025!$AB$3:$AB$1315,DataRegularSeason20242025!$B$3:$B$1315, "&lt;=" &amp; GF$1, DataRegularSeason20242025!$E$3:$E$1315, $A49)</f>
        <v>59</v>
      </c>
      <c r="GG49">
        <f>SUMIFS(DataRegularSeason20242025!$AA$3:$AA$1315,DataRegularSeason20242025!$B$3:$B$1315, "&lt;=" &amp; GG$1, DataRegularSeason20242025!$D$3:$D$1315, $A49)+SUMIFS(DataRegularSeason20242025!$AB$3:$AB$1315,DataRegularSeason20242025!$B$3:$B$1315, "&lt;=" &amp; GG$1, DataRegularSeason20242025!$E$3:$E$1315, $A49)</f>
        <v>59</v>
      </c>
      <c r="GH49">
        <f>SUMIFS(DataRegularSeason20242025!$AA$3:$AA$1315,DataRegularSeason20242025!$B$3:$B$1315, "&lt;=" &amp; GH$1, DataRegularSeason20242025!$D$3:$D$1315, $A49)+SUMIFS(DataRegularSeason20242025!$AB$3:$AB$1315,DataRegularSeason20242025!$B$3:$B$1315, "&lt;=" &amp; GH$1, DataRegularSeason20242025!$E$3:$E$1315, $A49)</f>
        <v>59</v>
      </c>
      <c r="GI49">
        <f>SUMIFS(DataRegularSeason20242025!$AA$3:$AA$1315,DataRegularSeason20242025!$B$3:$B$1315, "&lt;=" &amp; GI$1, DataRegularSeason20242025!$D$3:$D$1315, $A49)+SUMIFS(DataRegularSeason20242025!$AB$3:$AB$1315,DataRegularSeason20242025!$B$3:$B$1315, "&lt;=" &amp; GI$1, DataRegularSeason20242025!$E$3:$E$1315, $A49)</f>
        <v>59</v>
      </c>
      <c r="GJ49">
        <f>SUMIFS(DataRegularSeason20242025!$AA$3:$AA$1315,DataRegularSeason20242025!$B$3:$B$1315, "&lt;=" &amp; GJ$1, DataRegularSeason20242025!$D$3:$D$1315, $A49)+SUMIFS(DataRegularSeason20242025!$AB$3:$AB$1315,DataRegularSeason20242025!$B$3:$B$1315, "&lt;=" &amp; GJ$1, DataRegularSeason20242025!$E$3:$E$1315, $A49)</f>
        <v>59</v>
      </c>
      <c r="GK49">
        <f>SUMIFS(DataRegularSeason20242025!$AA$3:$AA$1315,DataRegularSeason20242025!$B$3:$B$1315, "&lt;=" &amp; GK$1, DataRegularSeason20242025!$D$3:$D$1315, $A49)+SUMIFS(DataRegularSeason20242025!$AB$3:$AB$1315,DataRegularSeason20242025!$B$3:$B$1315, "&lt;=" &amp; GK$1, DataRegularSeason20242025!$E$3:$E$1315, $A49)</f>
        <v>59</v>
      </c>
      <c r="GL49">
        <f>SUMIFS(DataRegularSeason20242025!$AA$3:$AA$1315,DataRegularSeason20242025!$B$3:$B$1315, "&lt;=" &amp; GL$1, DataRegularSeason20242025!$D$3:$D$1315, $A49)+SUMIFS(DataRegularSeason20242025!$AB$3:$AB$1315,DataRegularSeason20242025!$B$3:$B$1315, "&lt;=" &amp; GL$1, DataRegularSeason20242025!$E$3:$E$1315, $A49)</f>
        <v>59</v>
      </c>
      <c r="GM49">
        <f>SUMIFS(DataRegularSeason20242025!$AA$3:$AA$1315,DataRegularSeason20242025!$B$3:$B$1315, "&lt;=" &amp; GM$1, DataRegularSeason20242025!$D$3:$D$1315, $A49)+SUMIFS(DataRegularSeason20242025!$AB$3:$AB$1315,DataRegularSeason20242025!$B$3:$B$1315, "&lt;=" &amp; GM$1, DataRegularSeason20242025!$E$3:$E$1315, $A49)</f>
        <v>59</v>
      </c>
      <c r="GN49">
        <f>SUMIFS(DataRegularSeason20242025!$AA$3:$AA$1315,DataRegularSeason20242025!$B$3:$B$1315, "&lt;=" &amp; GN$1, DataRegularSeason20242025!$D$3:$D$1315, $A49)+SUMIFS(DataRegularSeason20242025!$AB$3:$AB$1315,DataRegularSeason20242025!$B$3:$B$1315, "&lt;=" &amp; GN$1, DataRegularSeason20242025!$E$3:$E$1315, $A49)</f>
        <v>59</v>
      </c>
      <c r="GO49">
        <f>SUMIFS(DataRegularSeason20242025!$AA$3:$AA$1315,DataRegularSeason20242025!$B$3:$B$1315, "&lt;=" &amp; GO$1, DataRegularSeason20242025!$D$3:$D$1315, $A49)+SUMIFS(DataRegularSeason20242025!$AB$3:$AB$1315,DataRegularSeason20242025!$B$3:$B$1315, "&lt;=" &amp; GO$1, DataRegularSeason20242025!$E$3:$E$1315, $A49)</f>
        <v>59</v>
      </c>
      <c r="GP49">
        <f>SUMIFS(DataRegularSeason20242025!$AA$3:$AA$1315,DataRegularSeason20242025!$B$3:$B$1315, "&lt;=" &amp; GP$1, DataRegularSeason20242025!$D$3:$D$1315, $A49)+SUMIFS(DataRegularSeason20242025!$AB$3:$AB$1315,DataRegularSeason20242025!$B$3:$B$1315, "&lt;=" &amp; GP$1, DataRegularSeason20242025!$E$3:$E$1315, $A49)</f>
        <v>59</v>
      </c>
      <c r="GQ49">
        <f>SUMIFS(DataRegularSeason20242025!$AA$3:$AA$1315,DataRegularSeason20242025!$B$3:$B$1315, "&lt;=" &amp; GQ$1, DataRegularSeason20242025!$D$3:$D$1315, $A49)+SUMIFS(DataRegularSeason20242025!$AB$3:$AB$1315,DataRegularSeason20242025!$B$3:$B$1315, "&lt;=" &amp; GQ$1, DataRegularSeason20242025!$E$3:$E$1315, $A49)</f>
        <v>59</v>
      </c>
      <c r="GR49">
        <f>SUMIFS(DataRegularSeason20242025!$AA$3:$AA$1315,DataRegularSeason20242025!$B$3:$B$1315, "&lt;=" &amp; GR$1, DataRegularSeason20242025!$D$3:$D$1315, $A49)+SUMIFS(DataRegularSeason20242025!$AB$3:$AB$1315,DataRegularSeason20242025!$B$3:$B$1315, "&lt;=" &amp; GR$1, DataRegularSeason20242025!$E$3:$E$1315, $A49)</f>
        <v>59</v>
      </c>
      <c r="GS49">
        <f>SUMIFS(DataRegularSeason20242025!$AA$3:$AA$1315,DataRegularSeason20242025!$B$3:$B$1315, "&lt;=" &amp; GS$1, DataRegularSeason20242025!$D$3:$D$1315, $A49)+SUMIFS(DataRegularSeason20242025!$AB$3:$AB$1315,DataRegularSeason20242025!$B$3:$B$1315, "&lt;=" &amp; GS$1, DataRegularSeason20242025!$E$3:$E$1315, $A49)</f>
        <v>59</v>
      </c>
      <c r="GT49">
        <f>SUMIFS(DataRegularSeason20242025!$AA$3:$AA$1315,DataRegularSeason20242025!$B$3:$B$1315, "&lt;=" &amp; GT$1, DataRegularSeason20242025!$D$3:$D$1315, $A49)+SUMIFS(DataRegularSeason20242025!$AB$3:$AB$1315,DataRegularSeason20242025!$B$3:$B$1315, "&lt;=" &amp; GT$1, DataRegularSeason20242025!$E$3:$E$1315, $A49)</f>
        <v>59</v>
      </c>
      <c r="GU49">
        <f>SUMIFS(DataRegularSeason20242025!$AA$3:$AA$1315,DataRegularSeason20242025!$B$3:$B$1315, "&lt;=" &amp; GU$1, DataRegularSeason20242025!$D$3:$D$1315, $A49)+SUMIFS(DataRegularSeason20242025!$AB$3:$AB$1315,DataRegularSeason20242025!$B$3:$B$1315, "&lt;=" &amp; GU$1, DataRegularSeason20242025!$E$3:$E$1315, $A49)</f>
        <v>59</v>
      </c>
    </row>
    <row r="50" spans="1:203" x14ac:dyDescent="0.25">
      <c r="A50" t="s">
        <v>20</v>
      </c>
      <c r="B50" t="s">
        <v>98</v>
      </c>
      <c r="C50" t="s">
        <v>99</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54</v>
      </c>
      <c r="DZ50">
        <f>SUMIFS(DataRegularSeason20242025!$AA$3:$AA$1315,DataRegularSeason20242025!$B$3:$B$1315, "&lt;=" &amp; DZ$1, DataRegularSeason20242025!$D$3:$D$1315, $A50)+SUMIFS(DataRegularSeason20242025!$AB$3:$AB$1315,DataRegularSeason20242025!$B$3:$B$1315, "&lt;=" &amp; DZ$1, DataRegularSeason20242025!$E$3:$E$1315, $A50)</f>
        <v>54</v>
      </c>
      <c r="EA50">
        <f>SUMIFS(DataRegularSeason20242025!$AA$3:$AA$1315,DataRegularSeason20242025!$B$3:$B$1315, "&lt;=" &amp; EA$1, DataRegularSeason20242025!$D$3:$D$1315, $A50)+SUMIFS(DataRegularSeason20242025!$AB$3:$AB$1315,DataRegularSeason20242025!$B$3:$B$1315, "&lt;=" &amp; EA$1, DataRegularSeason20242025!$E$3:$E$1315, $A50)</f>
        <v>54</v>
      </c>
      <c r="EB50">
        <f>SUMIFS(DataRegularSeason20242025!$AA$3:$AA$1315,DataRegularSeason20242025!$B$3:$B$1315, "&lt;=" &amp; EB$1, DataRegularSeason20242025!$D$3:$D$1315, $A50)+SUMIFS(DataRegularSeason20242025!$AB$3:$AB$1315,DataRegularSeason20242025!$B$3:$B$1315, "&lt;=" &amp; EB$1, DataRegularSeason20242025!$E$3:$E$1315, $A50)</f>
        <v>54</v>
      </c>
      <c r="EC50">
        <f>SUMIFS(DataRegularSeason20242025!$AA$3:$AA$1315,DataRegularSeason20242025!$B$3:$B$1315, "&lt;=" &amp; EC$1, DataRegularSeason20242025!$D$3:$D$1315, $A50)+SUMIFS(DataRegularSeason20242025!$AB$3:$AB$1315,DataRegularSeason20242025!$B$3:$B$1315, "&lt;=" &amp; EC$1, DataRegularSeason20242025!$E$3:$E$1315, $A50)</f>
        <v>54</v>
      </c>
      <c r="ED50">
        <f>SUMIFS(DataRegularSeason20242025!$AA$3:$AA$1315,DataRegularSeason20242025!$B$3:$B$1315, "&lt;=" &amp; ED$1, DataRegularSeason20242025!$D$3:$D$1315, $A50)+SUMIFS(DataRegularSeason20242025!$AB$3:$AB$1315,DataRegularSeason20242025!$B$3:$B$1315, "&lt;=" &amp; ED$1, DataRegularSeason20242025!$E$3:$E$1315, $A50)</f>
        <v>54</v>
      </c>
      <c r="EE50">
        <f>SUMIFS(DataRegularSeason20242025!$AA$3:$AA$1315,DataRegularSeason20242025!$B$3:$B$1315, "&lt;=" &amp; EE$1, DataRegularSeason20242025!$D$3:$D$1315, $A50)+SUMIFS(DataRegularSeason20242025!$AB$3:$AB$1315,DataRegularSeason20242025!$B$3:$B$1315, "&lt;=" &amp; EE$1, DataRegularSeason20242025!$E$3:$E$1315, $A50)</f>
        <v>54</v>
      </c>
      <c r="EF50">
        <f>SUMIFS(DataRegularSeason20242025!$AA$3:$AA$1315,DataRegularSeason20242025!$B$3:$B$1315, "&lt;=" &amp; EF$1, DataRegularSeason20242025!$D$3:$D$1315, $A50)+SUMIFS(DataRegularSeason20242025!$AB$3:$AB$1315,DataRegularSeason20242025!$B$3:$B$1315, "&lt;=" &amp; EF$1, DataRegularSeason20242025!$E$3:$E$1315, $A50)</f>
        <v>54</v>
      </c>
      <c r="EG50">
        <f>SUMIFS(DataRegularSeason20242025!$AA$3:$AA$1315,DataRegularSeason20242025!$B$3:$B$1315, "&lt;=" &amp; EG$1, DataRegularSeason20242025!$D$3:$D$1315, $A50)+SUMIFS(DataRegularSeason20242025!$AB$3:$AB$1315,DataRegularSeason20242025!$B$3:$B$1315, "&lt;=" &amp; EG$1, DataRegularSeason20242025!$E$3:$E$1315, $A50)</f>
        <v>54</v>
      </c>
      <c r="EH50">
        <f>SUMIFS(DataRegularSeason20242025!$AA$3:$AA$1315,DataRegularSeason20242025!$B$3:$B$1315, "&lt;=" &amp; EH$1, DataRegularSeason20242025!$D$3:$D$1315, $A50)+SUMIFS(DataRegularSeason20242025!$AB$3:$AB$1315,DataRegularSeason20242025!$B$3:$B$1315, "&lt;=" &amp; EH$1, DataRegularSeason20242025!$E$3:$E$1315, $A50)</f>
        <v>54</v>
      </c>
      <c r="EI50">
        <f>SUMIFS(DataRegularSeason20242025!$AA$3:$AA$1315,DataRegularSeason20242025!$B$3:$B$1315, "&lt;=" &amp; EI$1, DataRegularSeason20242025!$D$3:$D$1315, $A50)+SUMIFS(DataRegularSeason20242025!$AB$3:$AB$1315,DataRegularSeason20242025!$B$3:$B$1315, "&lt;=" &amp; EI$1, DataRegularSeason20242025!$E$3:$E$1315, $A50)</f>
        <v>54</v>
      </c>
      <c r="EJ50">
        <f>SUMIFS(DataRegularSeason20242025!$AA$3:$AA$1315,DataRegularSeason20242025!$B$3:$B$1315, "&lt;=" &amp; EJ$1, DataRegularSeason20242025!$D$3:$D$1315, $A50)+SUMIFS(DataRegularSeason20242025!$AB$3:$AB$1315,DataRegularSeason20242025!$B$3:$B$1315, "&lt;=" &amp; EJ$1, DataRegularSeason20242025!$E$3:$E$1315, $A50)</f>
        <v>54</v>
      </c>
      <c r="EK50">
        <f>SUMIFS(DataRegularSeason20242025!$AA$3:$AA$1315,DataRegularSeason20242025!$B$3:$B$1315, "&lt;=" &amp; EK$1, DataRegularSeason20242025!$D$3:$D$1315, $A50)+SUMIFS(DataRegularSeason20242025!$AB$3:$AB$1315,DataRegularSeason20242025!$B$3:$B$1315, "&lt;=" &amp; EK$1, DataRegularSeason20242025!$E$3:$E$1315, $A50)</f>
        <v>54</v>
      </c>
      <c r="EL50">
        <f>SUMIFS(DataRegularSeason20242025!$AA$3:$AA$1315,DataRegularSeason20242025!$B$3:$B$1315, "&lt;=" &amp; EL$1, DataRegularSeason20242025!$D$3:$D$1315, $A50)+SUMIFS(DataRegularSeason20242025!$AB$3:$AB$1315,DataRegularSeason20242025!$B$3:$B$1315, "&lt;=" &amp; EL$1, DataRegularSeason20242025!$E$3:$E$1315, $A50)</f>
        <v>54</v>
      </c>
      <c r="EM50">
        <f>SUMIFS(DataRegularSeason20242025!$AA$3:$AA$1315,DataRegularSeason20242025!$B$3:$B$1315, "&lt;=" &amp; EM$1, DataRegularSeason20242025!$D$3:$D$1315, $A50)+SUMIFS(DataRegularSeason20242025!$AB$3:$AB$1315,DataRegularSeason20242025!$B$3:$B$1315, "&lt;=" &amp; EM$1, DataRegularSeason20242025!$E$3:$E$1315, $A50)</f>
        <v>54</v>
      </c>
      <c r="EN50">
        <f>SUMIFS(DataRegularSeason20242025!$AA$3:$AA$1315,DataRegularSeason20242025!$B$3:$B$1315, "&lt;=" &amp; EN$1, DataRegularSeason20242025!$D$3:$D$1315, $A50)+SUMIFS(DataRegularSeason20242025!$AB$3:$AB$1315,DataRegularSeason20242025!$B$3:$B$1315, "&lt;=" &amp; EN$1, DataRegularSeason20242025!$E$3:$E$1315, $A50)</f>
        <v>54</v>
      </c>
      <c r="EO50">
        <f>SUMIFS(DataRegularSeason20242025!$AA$3:$AA$1315,DataRegularSeason20242025!$B$3:$B$1315, "&lt;=" &amp; EO$1, DataRegularSeason20242025!$D$3:$D$1315, $A50)+SUMIFS(DataRegularSeason20242025!$AB$3:$AB$1315,DataRegularSeason20242025!$B$3:$B$1315, "&lt;=" &amp; EO$1, DataRegularSeason20242025!$E$3:$E$1315, $A50)</f>
        <v>54</v>
      </c>
      <c r="EP50">
        <f>SUMIFS(DataRegularSeason20242025!$AA$3:$AA$1315,DataRegularSeason20242025!$B$3:$B$1315, "&lt;=" &amp; EP$1, DataRegularSeason20242025!$D$3:$D$1315, $A50)+SUMIFS(DataRegularSeason20242025!$AB$3:$AB$1315,DataRegularSeason20242025!$B$3:$B$1315, "&lt;=" &amp; EP$1, DataRegularSeason20242025!$E$3:$E$1315, $A50)</f>
        <v>54</v>
      </c>
      <c r="EQ50">
        <f>SUMIFS(DataRegularSeason20242025!$AA$3:$AA$1315,DataRegularSeason20242025!$B$3:$B$1315, "&lt;=" &amp; EQ$1, DataRegularSeason20242025!$D$3:$D$1315, $A50)+SUMIFS(DataRegularSeason20242025!$AB$3:$AB$1315,DataRegularSeason20242025!$B$3:$B$1315, "&lt;=" &amp; EQ$1, DataRegularSeason20242025!$E$3:$E$1315, $A50)</f>
        <v>54</v>
      </c>
      <c r="ER50">
        <f>SUMIFS(DataRegularSeason20242025!$AA$3:$AA$1315,DataRegularSeason20242025!$B$3:$B$1315, "&lt;=" &amp; ER$1, DataRegularSeason20242025!$D$3:$D$1315, $A50)+SUMIFS(DataRegularSeason20242025!$AB$3:$AB$1315,DataRegularSeason20242025!$B$3:$B$1315, "&lt;=" &amp; ER$1, DataRegularSeason20242025!$E$3:$E$1315, $A50)</f>
        <v>54</v>
      </c>
      <c r="ES50">
        <f>SUMIFS(DataRegularSeason20242025!$AA$3:$AA$1315,DataRegularSeason20242025!$B$3:$B$1315, "&lt;=" &amp; ES$1, DataRegularSeason20242025!$D$3:$D$1315, $A50)+SUMIFS(DataRegularSeason20242025!$AB$3:$AB$1315,DataRegularSeason20242025!$B$3:$B$1315, "&lt;=" &amp; ES$1, DataRegularSeason20242025!$E$3:$E$1315, $A50)</f>
        <v>54</v>
      </c>
      <c r="ET50">
        <f>SUMIFS(DataRegularSeason20242025!$AA$3:$AA$1315,DataRegularSeason20242025!$B$3:$B$1315, "&lt;=" &amp; ET$1, DataRegularSeason20242025!$D$3:$D$1315, $A50)+SUMIFS(DataRegularSeason20242025!$AB$3:$AB$1315,DataRegularSeason20242025!$B$3:$B$1315, "&lt;=" &amp; ET$1, DataRegularSeason20242025!$E$3:$E$1315, $A50)</f>
        <v>54</v>
      </c>
      <c r="EU50">
        <f>SUMIFS(DataRegularSeason20242025!$AA$3:$AA$1315,DataRegularSeason20242025!$B$3:$B$1315, "&lt;=" &amp; EU$1, DataRegularSeason20242025!$D$3:$D$1315, $A50)+SUMIFS(DataRegularSeason20242025!$AB$3:$AB$1315,DataRegularSeason20242025!$B$3:$B$1315, "&lt;=" &amp; EU$1, DataRegularSeason20242025!$E$3:$E$1315, $A50)</f>
        <v>54</v>
      </c>
      <c r="EV50">
        <f>SUMIFS(DataRegularSeason20242025!$AA$3:$AA$1315,DataRegularSeason20242025!$B$3:$B$1315, "&lt;=" &amp; EV$1, DataRegularSeason20242025!$D$3:$D$1315, $A50)+SUMIFS(DataRegularSeason20242025!$AB$3:$AB$1315,DataRegularSeason20242025!$B$3:$B$1315, "&lt;=" &amp; EV$1, DataRegularSeason20242025!$E$3:$E$1315, $A50)</f>
        <v>54</v>
      </c>
      <c r="EW50">
        <f>SUMIFS(DataRegularSeason20242025!$AA$3:$AA$1315,DataRegularSeason20242025!$B$3:$B$1315, "&lt;=" &amp; EW$1, DataRegularSeason20242025!$D$3:$D$1315, $A50)+SUMIFS(DataRegularSeason20242025!$AB$3:$AB$1315,DataRegularSeason20242025!$B$3:$B$1315, "&lt;=" &amp; EW$1, DataRegularSeason20242025!$E$3:$E$1315, $A50)</f>
        <v>54</v>
      </c>
      <c r="EX50">
        <f>SUMIFS(DataRegularSeason20242025!$AA$3:$AA$1315,DataRegularSeason20242025!$B$3:$B$1315, "&lt;=" &amp; EX$1, DataRegularSeason20242025!$D$3:$D$1315, $A50)+SUMIFS(DataRegularSeason20242025!$AB$3:$AB$1315,DataRegularSeason20242025!$B$3:$B$1315, "&lt;=" &amp; EX$1, DataRegularSeason20242025!$E$3:$E$1315, $A50)</f>
        <v>54</v>
      </c>
      <c r="EY50">
        <f>SUMIFS(DataRegularSeason20242025!$AA$3:$AA$1315,DataRegularSeason20242025!$B$3:$B$1315, "&lt;=" &amp; EY$1, DataRegularSeason20242025!$D$3:$D$1315, $A50)+SUMIFS(DataRegularSeason20242025!$AB$3:$AB$1315,DataRegularSeason20242025!$B$3:$B$1315, "&lt;=" &amp; EY$1, DataRegularSeason20242025!$E$3:$E$1315, $A50)</f>
        <v>54</v>
      </c>
      <c r="EZ50">
        <f>SUMIFS(DataRegularSeason20242025!$AA$3:$AA$1315,DataRegularSeason20242025!$B$3:$B$1315, "&lt;=" &amp; EZ$1, DataRegularSeason20242025!$D$3:$D$1315, $A50)+SUMIFS(DataRegularSeason20242025!$AB$3:$AB$1315,DataRegularSeason20242025!$B$3:$B$1315, "&lt;=" &amp; EZ$1, DataRegularSeason20242025!$E$3:$E$1315, $A50)</f>
        <v>54</v>
      </c>
      <c r="FA50">
        <f>SUMIFS(DataRegularSeason20242025!$AA$3:$AA$1315,DataRegularSeason20242025!$B$3:$B$1315, "&lt;=" &amp; FA$1, DataRegularSeason20242025!$D$3:$D$1315, $A50)+SUMIFS(DataRegularSeason20242025!$AB$3:$AB$1315,DataRegularSeason20242025!$B$3:$B$1315, "&lt;=" &amp; FA$1, DataRegularSeason20242025!$E$3:$E$1315, $A50)</f>
        <v>54</v>
      </c>
      <c r="FB50">
        <f>SUMIFS(DataRegularSeason20242025!$AA$3:$AA$1315,DataRegularSeason20242025!$B$3:$B$1315, "&lt;=" &amp; FB$1, DataRegularSeason20242025!$D$3:$D$1315, $A50)+SUMIFS(DataRegularSeason20242025!$AB$3:$AB$1315,DataRegularSeason20242025!$B$3:$B$1315, "&lt;=" &amp; FB$1, DataRegularSeason20242025!$E$3:$E$1315, $A50)</f>
        <v>54</v>
      </c>
      <c r="FC50">
        <f>SUMIFS(DataRegularSeason20242025!$AA$3:$AA$1315,DataRegularSeason20242025!$B$3:$B$1315, "&lt;=" &amp; FC$1, DataRegularSeason20242025!$D$3:$D$1315, $A50)+SUMIFS(DataRegularSeason20242025!$AB$3:$AB$1315,DataRegularSeason20242025!$B$3:$B$1315, "&lt;=" &amp; FC$1, DataRegularSeason20242025!$E$3:$E$1315, $A50)</f>
        <v>54</v>
      </c>
      <c r="FD50">
        <f>SUMIFS(DataRegularSeason20242025!$AA$3:$AA$1315,DataRegularSeason20242025!$B$3:$B$1315, "&lt;=" &amp; FD$1, DataRegularSeason20242025!$D$3:$D$1315, $A50)+SUMIFS(DataRegularSeason20242025!$AB$3:$AB$1315,DataRegularSeason20242025!$B$3:$B$1315, "&lt;=" &amp; FD$1, DataRegularSeason20242025!$E$3:$E$1315, $A50)</f>
        <v>54</v>
      </c>
      <c r="FE50">
        <f>SUMIFS(DataRegularSeason20242025!$AA$3:$AA$1315,DataRegularSeason20242025!$B$3:$B$1315, "&lt;=" &amp; FE$1, DataRegularSeason20242025!$D$3:$D$1315, $A50)+SUMIFS(DataRegularSeason20242025!$AB$3:$AB$1315,DataRegularSeason20242025!$B$3:$B$1315, "&lt;=" &amp; FE$1, DataRegularSeason20242025!$E$3:$E$1315, $A50)</f>
        <v>54</v>
      </c>
      <c r="FF50">
        <f>SUMIFS(DataRegularSeason20242025!$AA$3:$AA$1315,DataRegularSeason20242025!$B$3:$B$1315, "&lt;=" &amp; FF$1, DataRegularSeason20242025!$D$3:$D$1315, $A50)+SUMIFS(DataRegularSeason20242025!$AB$3:$AB$1315,DataRegularSeason20242025!$B$3:$B$1315, "&lt;=" &amp; FF$1, DataRegularSeason20242025!$E$3:$E$1315, $A50)</f>
        <v>54</v>
      </c>
      <c r="FG50">
        <f>SUMIFS(DataRegularSeason20242025!$AA$3:$AA$1315,DataRegularSeason20242025!$B$3:$B$1315, "&lt;=" &amp; FG$1, DataRegularSeason20242025!$D$3:$D$1315, $A50)+SUMIFS(DataRegularSeason20242025!$AB$3:$AB$1315,DataRegularSeason20242025!$B$3:$B$1315, "&lt;=" &amp; FG$1, DataRegularSeason20242025!$E$3:$E$1315, $A50)</f>
        <v>54</v>
      </c>
      <c r="FH50">
        <f>SUMIFS(DataRegularSeason20242025!$AA$3:$AA$1315,DataRegularSeason20242025!$B$3:$B$1315, "&lt;=" &amp; FH$1, DataRegularSeason20242025!$D$3:$D$1315, $A50)+SUMIFS(DataRegularSeason20242025!$AB$3:$AB$1315,DataRegularSeason20242025!$B$3:$B$1315, "&lt;=" &amp; FH$1, DataRegularSeason20242025!$E$3:$E$1315, $A50)</f>
        <v>54</v>
      </c>
      <c r="FI50">
        <f>SUMIFS(DataRegularSeason20242025!$AA$3:$AA$1315,DataRegularSeason20242025!$B$3:$B$1315, "&lt;=" &amp; FI$1, DataRegularSeason20242025!$D$3:$D$1315, $A50)+SUMIFS(DataRegularSeason20242025!$AB$3:$AB$1315,DataRegularSeason20242025!$B$3:$B$1315, "&lt;=" &amp; FI$1, DataRegularSeason20242025!$E$3:$E$1315, $A50)</f>
        <v>54</v>
      </c>
      <c r="FJ50">
        <f>SUMIFS(DataRegularSeason20242025!$AA$3:$AA$1315,DataRegularSeason20242025!$B$3:$B$1315, "&lt;=" &amp; FJ$1, DataRegularSeason20242025!$D$3:$D$1315, $A50)+SUMIFS(DataRegularSeason20242025!$AB$3:$AB$1315,DataRegularSeason20242025!$B$3:$B$1315, "&lt;=" &amp; FJ$1, DataRegularSeason20242025!$E$3:$E$1315, $A50)</f>
        <v>54</v>
      </c>
      <c r="FK50">
        <f>SUMIFS(DataRegularSeason20242025!$AA$3:$AA$1315,DataRegularSeason20242025!$B$3:$B$1315, "&lt;=" &amp; FK$1, DataRegularSeason20242025!$D$3:$D$1315, $A50)+SUMIFS(DataRegularSeason20242025!$AB$3:$AB$1315,DataRegularSeason20242025!$B$3:$B$1315, "&lt;=" &amp; FK$1, DataRegularSeason20242025!$E$3:$E$1315, $A50)</f>
        <v>54</v>
      </c>
      <c r="FL50">
        <f>SUMIFS(DataRegularSeason20242025!$AA$3:$AA$1315,DataRegularSeason20242025!$B$3:$B$1315, "&lt;=" &amp; FL$1, DataRegularSeason20242025!$D$3:$D$1315, $A50)+SUMIFS(DataRegularSeason20242025!$AB$3:$AB$1315,DataRegularSeason20242025!$B$3:$B$1315, "&lt;=" &amp; FL$1, DataRegularSeason20242025!$E$3:$E$1315, $A50)</f>
        <v>54</v>
      </c>
      <c r="FM50">
        <f>SUMIFS(DataRegularSeason20242025!$AA$3:$AA$1315,DataRegularSeason20242025!$B$3:$B$1315, "&lt;=" &amp; FM$1, DataRegularSeason20242025!$D$3:$D$1315, $A50)+SUMIFS(DataRegularSeason20242025!$AB$3:$AB$1315,DataRegularSeason20242025!$B$3:$B$1315, "&lt;=" &amp; FM$1, DataRegularSeason20242025!$E$3:$E$1315, $A50)</f>
        <v>54</v>
      </c>
      <c r="FN50">
        <f>SUMIFS(DataRegularSeason20242025!$AA$3:$AA$1315,DataRegularSeason20242025!$B$3:$B$1315, "&lt;=" &amp; FN$1, DataRegularSeason20242025!$D$3:$D$1315, $A50)+SUMIFS(DataRegularSeason20242025!$AB$3:$AB$1315,DataRegularSeason20242025!$B$3:$B$1315, "&lt;=" &amp; FN$1, DataRegularSeason20242025!$E$3:$E$1315, $A50)</f>
        <v>54</v>
      </c>
      <c r="FO50">
        <f>SUMIFS(DataRegularSeason20242025!$AA$3:$AA$1315,DataRegularSeason20242025!$B$3:$B$1315, "&lt;=" &amp; FO$1, DataRegularSeason20242025!$D$3:$D$1315, $A50)+SUMIFS(DataRegularSeason20242025!$AB$3:$AB$1315,DataRegularSeason20242025!$B$3:$B$1315, "&lt;=" &amp; FO$1, DataRegularSeason20242025!$E$3:$E$1315, $A50)</f>
        <v>54</v>
      </c>
      <c r="FP50">
        <f>SUMIFS(DataRegularSeason20242025!$AA$3:$AA$1315,DataRegularSeason20242025!$B$3:$B$1315, "&lt;=" &amp; FP$1, DataRegularSeason20242025!$D$3:$D$1315, $A50)+SUMIFS(DataRegularSeason20242025!$AB$3:$AB$1315,DataRegularSeason20242025!$B$3:$B$1315, "&lt;=" &amp; FP$1, DataRegularSeason20242025!$E$3:$E$1315, $A50)</f>
        <v>54</v>
      </c>
      <c r="FQ50">
        <f>SUMIFS(DataRegularSeason20242025!$AA$3:$AA$1315,DataRegularSeason20242025!$B$3:$B$1315, "&lt;=" &amp; FQ$1, DataRegularSeason20242025!$D$3:$D$1315, $A50)+SUMIFS(DataRegularSeason20242025!$AB$3:$AB$1315,DataRegularSeason20242025!$B$3:$B$1315, "&lt;=" &amp; FQ$1, DataRegularSeason20242025!$E$3:$E$1315, $A50)</f>
        <v>54</v>
      </c>
      <c r="FR50">
        <f>SUMIFS(DataRegularSeason20242025!$AA$3:$AA$1315,DataRegularSeason20242025!$B$3:$B$1315, "&lt;=" &amp; FR$1, DataRegularSeason20242025!$D$3:$D$1315, $A50)+SUMIFS(DataRegularSeason20242025!$AB$3:$AB$1315,DataRegularSeason20242025!$B$3:$B$1315, "&lt;=" &amp; FR$1, DataRegularSeason20242025!$E$3:$E$1315, $A50)</f>
        <v>54</v>
      </c>
      <c r="FS50">
        <f>SUMIFS(DataRegularSeason20242025!$AA$3:$AA$1315,DataRegularSeason20242025!$B$3:$B$1315, "&lt;=" &amp; FS$1, DataRegularSeason20242025!$D$3:$D$1315, $A50)+SUMIFS(DataRegularSeason20242025!$AB$3:$AB$1315,DataRegularSeason20242025!$B$3:$B$1315, "&lt;=" &amp; FS$1, DataRegularSeason20242025!$E$3:$E$1315, $A50)</f>
        <v>54</v>
      </c>
      <c r="FT50">
        <f>SUMIFS(DataRegularSeason20242025!$AA$3:$AA$1315,DataRegularSeason20242025!$B$3:$B$1315, "&lt;=" &amp; FT$1, DataRegularSeason20242025!$D$3:$D$1315, $A50)+SUMIFS(DataRegularSeason20242025!$AB$3:$AB$1315,DataRegularSeason20242025!$B$3:$B$1315, "&lt;=" &amp; FT$1, DataRegularSeason20242025!$E$3:$E$1315, $A50)</f>
        <v>54</v>
      </c>
      <c r="FU50">
        <f>SUMIFS(DataRegularSeason20242025!$AA$3:$AA$1315,DataRegularSeason20242025!$B$3:$B$1315, "&lt;=" &amp; FU$1, DataRegularSeason20242025!$D$3:$D$1315, $A50)+SUMIFS(DataRegularSeason20242025!$AB$3:$AB$1315,DataRegularSeason20242025!$B$3:$B$1315, "&lt;=" &amp; FU$1, DataRegularSeason20242025!$E$3:$E$1315, $A50)</f>
        <v>54</v>
      </c>
      <c r="FV50">
        <f>SUMIFS(DataRegularSeason20242025!$AA$3:$AA$1315,DataRegularSeason20242025!$B$3:$B$1315, "&lt;=" &amp; FV$1, DataRegularSeason20242025!$D$3:$D$1315, $A50)+SUMIFS(DataRegularSeason20242025!$AB$3:$AB$1315,DataRegularSeason20242025!$B$3:$B$1315, "&lt;=" &amp; FV$1, DataRegularSeason20242025!$E$3:$E$1315, $A50)</f>
        <v>54</v>
      </c>
      <c r="FW50">
        <f>SUMIFS(DataRegularSeason20242025!$AA$3:$AA$1315,DataRegularSeason20242025!$B$3:$B$1315, "&lt;=" &amp; FW$1, DataRegularSeason20242025!$D$3:$D$1315, $A50)+SUMIFS(DataRegularSeason20242025!$AB$3:$AB$1315,DataRegularSeason20242025!$B$3:$B$1315, "&lt;=" &amp; FW$1, DataRegularSeason20242025!$E$3:$E$1315, $A50)</f>
        <v>54</v>
      </c>
      <c r="FX50">
        <f>SUMIFS(DataRegularSeason20242025!$AA$3:$AA$1315,DataRegularSeason20242025!$B$3:$B$1315, "&lt;=" &amp; FX$1, DataRegularSeason20242025!$D$3:$D$1315, $A50)+SUMIFS(DataRegularSeason20242025!$AB$3:$AB$1315,DataRegularSeason20242025!$B$3:$B$1315, "&lt;=" &amp; FX$1, DataRegularSeason20242025!$E$3:$E$1315, $A50)</f>
        <v>54</v>
      </c>
      <c r="FY50">
        <f>SUMIFS(DataRegularSeason20242025!$AA$3:$AA$1315,DataRegularSeason20242025!$B$3:$B$1315, "&lt;=" &amp; FY$1, DataRegularSeason20242025!$D$3:$D$1315, $A50)+SUMIFS(DataRegularSeason20242025!$AB$3:$AB$1315,DataRegularSeason20242025!$B$3:$B$1315, "&lt;=" &amp; FY$1, DataRegularSeason20242025!$E$3:$E$1315, $A50)</f>
        <v>54</v>
      </c>
      <c r="FZ50">
        <f>SUMIFS(DataRegularSeason20242025!$AA$3:$AA$1315,DataRegularSeason20242025!$B$3:$B$1315, "&lt;=" &amp; FZ$1, DataRegularSeason20242025!$D$3:$D$1315, $A50)+SUMIFS(DataRegularSeason20242025!$AB$3:$AB$1315,DataRegularSeason20242025!$B$3:$B$1315, "&lt;=" &amp; FZ$1, DataRegularSeason20242025!$E$3:$E$1315, $A50)</f>
        <v>54</v>
      </c>
      <c r="GA50">
        <f>SUMIFS(DataRegularSeason20242025!$AA$3:$AA$1315,DataRegularSeason20242025!$B$3:$B$1315, "&lt;=" &amp; GA$1, DataRegularSeason20242025!$D$3:$D$1315, $A50)+SUMIFS(DataRegularSeason20242025!$AB$3:$AB$1315,DataRegularSeason20242025!$B$3:$B$1315, "&lt;=" &amp; GA$1, DataRegularSeason20242025!$E$3:$E$1315, $A50)</f>
        <v>54</v>
      </c>
      <c r="GB50">
        <f>SUMIFS(DataRegularSeason20242025!$AA$3:$AA$1315,DataRegularSeason20242025!$B$3:$B$1315, "&lt;=" &amp; GB$1, DataRegularSeason20242025!$D$3:$D$1315, $A50)+SUMIFS(DataRegularSeason20242025!$AB$3:$AB$1315,DataRegularSeason20242025!$B$3:$B$1315, "&lt;=" &amp; GB$1, DataRegularSeason20242025!$E$3:$E$1315, $A50)</f>
        <v>54</v>
      </c>
      <c r="GC50">
        <f>SUMIFS(DataRegularSeason20242025!$AA$3:$AA$1315,DataRegularSeason20242025!$B$3:$B$1315, "&lt;=" &amp; GC$1, DataRegularSeason20242025!$D$3:$D$1315, $A50)+SUMIFS(DataRegularSeason20242025!$AB$3:$AB$1315,DataRegularSeason20242025!$B$3:$B$1315, "&lt;=" &amp; GC$1, DataRegularSeason20242025!$E$3:$E$1315, $A50)</f>
        <v>54</v>
      </c>
      <c r="GD50">
        <f>SUMIFS(DataRegularSeason20242025!$AA$3:$AA$1315,DataRegularSeason20242025!$B$3:$B$1315, "&lt;=" &amp; GD$1, DataRegularSeason20242025!$D$3:$D$1315, $A50)+SUMIFS(DataRegularSeason20242025!$AB$3:$AB$1315,DataRegularSeason20242025!$B$3:$B$1315, "&lt;=" &amp; GD$1, DataRegularSeason20242025!$E$3:$E$1315, $A50)</f>
        <v>54</v>
      </c>
      <c r="GE50">
        <f>SUMIFS(DataRegularSeason20242025!$AA$3:$AA$1315,DataRegularSeason20242025!$B$3:$B$1315, "&lt;=" &amp; GE$1, DataRegularSeason20242025!$D$3:$D$1315, $A50)+SUMIFS(DataRegularSeason20242025!$AB$3:$AB$1315,DataRegularSeason20242025!$B$3:$B$1315, "&lt;=" &amp; GE$1, DataRegularSeason20242025!$E$3:$E$1315, $A50)</f>
        <v>54</v>
      </c>
      <c r="GF50">
        <f>SUMIFS(DataRegularSeason20242025!$AA$3:$AA$1315,DataRegularSeason20242025!$B$3:$B$1315, "&lt;=" &amp; GF$1, DataRegularSeason20242025!$D$3:$D$1315, $A50)+SUMIFS(DataRegularSeason20242025!$AB$3:$AB$1315,DataRegularSeason20242025!$B$3:$B$1315, "&lt;=" &amp; GF$1, DataRegularSeason20242025!$E$3:$E$1315, $A50)</f>
        <v>54</v>
      </c>
      <c r="GG50">
        <f>SUMIFS(DataRegularSeason20242025!$AA$3:$AA$1315,DataRegularSeason20242025!$B$3:$B$1315, "&lt;=" &amp; GG$1, DataRegularSeason20242025!$D$3:$D$1315, $A50)+SUMIFS(DataRegularSeason20242025!$AB$3:$AB$1315,DataRegularSeason20242025!$B$3:$B$1315, "&lt;=" &amp; GG$1, DataRegularSeason20242025!$E$3:$E$1315, $A50)</f>
        <v>54</v>
      </c>
      <c r="GH50">
        <f>SUMIFS(DataRegularSeason20242025!$AA$3:$AA$1315,DataRegularSeason20242025!$B$3:$B$1315, "&lt;=" &amp; GH$1, DataRegularSeason20242025!$D$3:$D$1315, $A50)+SUMIFS(DataRegularSeason20242025!$AB$3:$AB$1315,DataRegularSeason20242025!$B$3:$B$1315, "&lt;=" &amp; GH$1, DataRegularSeason20242025!$E$3:$E$1315, $A50)</f>
        <v>54</v>
      </c>
      <c r="GI50">
        <f>SUMIFS(DataRegularSeason20242025!$AA$3:$AA$1315,DataRegularSeason20242025!$B$3:$B$1315, "&lt;=" &amp; GI$1, DataRegularSeason20242025!$D$3:$D$1315, $A50)+SUMIFS(DataRegularSeason20242025!$AB$3:$AB$1315,DataRegularSeason20242025!$B$3:$B$1315, "&lt;=" &amp; GI$1, DataRegularSeason20242025!$E$3:$E$1315, $A50)</f>
        <v>54</v>
      </c>
      <c r="GJ50">
        <f>SUMIFS(DataRegularSeason20242025!$AA$3:$AA$1315,DataRegularSeason20242025!$B$3:$B$1315, "&lt;=" &amp; GJ$1, DataRegularSeason20242025!$D$3:$D$1315, $A50)+SUMIFS(DataRegularSeason20242025!$AB$3:$AB$1315,DataRegularSeason20242025!$B$3:$B$1315, "&lt;=" &amp; GJ$1, DataRegularSeason20242025!$E$3:$E$1315, $A50)</f>
        <v>54</v>
      </c>
      <c r="GK50">
        <f>SUMIFS(DataRegularSeason20242025!$AA$3:$AA$1315,DataRegularSeason20242025!$B$3:$B$1315, "&lt;=" &amp; GK$1, DataRegularSeason20242025!$D$3:$D$1315, $A50)+SUMIFS(DataRegularSeason20242025!$AB$3:$AB$1315,DataRegularSeason20242025!$B$3:$B$1315, "&lt;=" &amp; GK$1, DataRegularSeason20242025!$E$3:$E$1315, $A50)</f>
        <v>54</v>
      </c>
      <c r="GL50">
        <f>SUMIFS(DataRegularSeason20242025!$AA$3:$AA$1315,DataRegularSeason20242025!$B$3:$B$1315, "&lt;=" &amp; GL$1, DataRegularSeason20242025!$D$3:$D$1315, $A50)+SUMIFS(DataRegularSeason20242025!$AB$3:$AB$1315,DataRegularSeason20242025!$B$3:$B$1315, "&lt;=" &amp; GL$1, DataRegularSeason20242025!$E$3:$E$1315, $A50)</f>
        <v>54</v>
      </c>
      <c r="GM50">
        <f>SUMIFS(DataRegularSeason20242025!$AA$3:$AA$1315,DataRegularSeason20242025!$B$3:$B$1315, "&lt;=" &amp; GM$1, DataRegularSeason20242025!$D$3:$D$1315, $A50)+SUMIFS(DataRegularSeason20242025!$AB$3:$AB$1315,DataRegularSeason20242025!$B$3:$B$1315, "&lt;=" &amp; GM$1, DataRegularSeason20242025!$E$3:$E$1315, $A50)</f>
        <v>54</v>
      </c>
      <c r="GN50">
        <f>SUMIFS(DataRegularSeason20242025!$AA$3:$AA$1315,DataRegularSeason20242025!$B$3:$B$1315, "&lt;=" &amp; GN$1, DataRegularSeason20242025!$D$3:$D$1315, $A50)+SUMIFS(DataRegularSeason20242025!$AB$3:$AB$1315,DataRegularSeason20242025!$B$3:$B$1315, "&lt;=" &amp; GN$1, DataRegularSeason20242025!$E$3:$E$1315, $A50)</f>
        <v>54</v>
      </c>
      <c r="GO50">
        <f>SUMIFS(DataRegularSeason20242025!$AA$3:$AA$1315,DataRegularSeason20242025!$B$3:$B$1315, "&lt;=" &amp; GO$1, DataRegularSeason20242025!$D$3:$D$1315, $A50)+SUMIFS(DataRegularSeason20242025!$AB$3:$AB$1315,DataRegularSeason20242025!$B$3:$B$1315, "&lt;=" &amp; GO$1, DataRegularSeason20242025!$E$3:$E$1315, $A50)</f>
        <v>54</v>
      </c>
      <c r="GP50">
        <f>SUMIFS(DataRegularSeason20242025!$AA$3:$AA$1315,DataRegularSeason20242025!$B$3:$B$1315, "&lt;=" &amp; GP$1, DataRegularSeason20242025!$D$3:$D$1315, $A50)+SUMIFS(DataRegularSeason20242025!$AB$3:$AB$1315,DataRegularSeason20242025!$B$3:$B$1315, "&lt;=" &amp; GP$1, DataRegularSeason20242025!$E$3:$E$1315, $A50)</f>
        <v>54</v>
      </c>
      <c r="GQ50">
        <f>SUMIFS(DataRegularSeason20242025!$AA$3:$AA$1315,DataRegularSeason20242025!$B$3:$B$1315, "&lt;=" &amp; GQ$1, DataRegularSeason20242025!$D$3:$D$1315, $A50)+SUMIFS(DataRegularSeason20242025!$AB$3:$AB$1315,DataRegularSeason20242025!$B$3:$B$1315, "&lt;=" &amp; GQ$1, DataRegularSeason20242025!$E$3:$E$1315, $A50)</f>
        <v>54</v>
      </c>
      <c r="GR50">
        <f>SUMIFS(DataRegularSeason20242025!$AA$3:$AA$1315,DataRegularSeason20242025!$B$3:$B$1315, "&lt;=" &amp; GR$1, DataRegularSeason20242025!$D$3:$D$1315, $A50)+SUMIFS(DataRegularSeason20242025!$AB$3:$AB$1315,DataRegularSeason20242025!$B$3:$B$1315, "&lt;=" &amp; GR$1, DataRegularSeason20242025!$E$3:$E$1315, $A50)</f>
        <v>54</v>
      </c>
      <c r="GS50">
        <f>SUMIFS(DataRegularSeason20242025!$AA$3:$AA$1315,DataRegularSeason20242025!$B$3:$B$1315, "&lt;=" &amp; GS$1, DataRegularSeason20242025!$D$3:$D$1315, $A50)+SUMIFS(DataRegularSeason20242025!$AB$3:$AB$1315,DataRegularSeason20242025!$B$3:$B$1315, "&lt;=" &amp; GS$1, DataRegularSeason20242025!$E$3:$E$1315, $A50)</f>
        <v>54</v>
      </c>
      <c r="GT50">
        <f>SUMIFS(DataRegularSeason20242025!$AA$3:$AA$1315,DataRegularSeason20242025!$B$3:$B$1315, "&lt;=" &amp; GT$1, DataRegularSeason20242025!$D$3:$D$1315, $A50)+SUMIFS(DataRegularSeason20242025!$AB$3:$AB$1315,DataRegularSeason20242025!$B$3:$B$1315, "&lt;=" &amp; GT$1, DataRegularSeason20242025!$E$3:$E$1315, $A50)</f>
        <v>54</v>
      </c>
      <c r="GU50">
        <f>SUMIFS(DataRegularSeason20242025!$AA$3:$AA$1315,DataRegularSeason20242025!$B$3:$B$1315, "&lt;=" &amp; GU$1, DataRegularSeason20242025!$D$3:$D$1315, $A50)+SUMIFS(DataRegularSeason20242025!$AB$3:$AB$1315,DataRegularSeason20242025!$B$3:$B$1315, "&lt;=" &amp; GU$1, DataRegularSeason20242025!$E$3:$E$1315, $A50)</f>
        <v>54</v>
      </c>
    </row>
    <row r="51" spans="1:203" x14ac:dyDescent="0.25">
      <c r="A51" t="s">
        <v>45</v>
      </c>
      <c r="B51" t="s">
        <v>98</v>
      </c>
      <c r="C51" t="s">
        <v>99</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53</v>
      </c>
      <c r="EC51">
        <f>SUMIFS(DataRegularSeason20242025!$AA$3:$AA$1315,DataRegularSeason20242025!$B$3:$B$1315, "&lt;=" &amp; EC$1, DataRegularSeason20242025!$D$3:$D$1315, $A51)+SUMIFS(DataRegularSeason20242025!$AB$3:$AB$1315,DataRegularSeason20242025!$B$3:$B$1315, "&lt;=" &amp; EC$1, DataRegularSeason20242025!$E$3:$E$1315, $A51)</f>
        <v>53</v>
      </c>
      <c r="ED51">
        <f>SUMIFS(DataRegularSeason20242025!$AA$3:$AA$1315,DataRegularSeason20242025!$B$3:$B$1315, "&lt;=" &amp; ED$1, DataRegularSeason20242025!$D$3:$D$1315, $A51)+SUMIFS(DataRegularSeason20242025!$AB$3:$AB$1315,DataRegularSeason20242025!$B$3:$B$1315, "&lt;=" &amp; ED$1, DataRegularSeason20242025!$E$3:$E$1315, $A51)</f>
        <v>53</v>
      </c>
      <c r="EE51">
        <f>SUMIFS(DataRegularSeason20242025!$AA$3:$AA$1315,DataRegularSeason20242025!$B$3:$B$1315, "&lt;=" &amp; EE$1, DataRegularSeason20242025!$D$3:$D$1315, $A51)+SUMIFS(DataRegularSeason20242025!$AB$3:$AB$1315,DataRegularSeason20242025!$B$3:$B$1315, "&lt;=" &amp; EE$1, DataRegularSeason20242025!$E$3:$E$1315, $A51)</f>
        <v>53</v>
      </c>
      <c r="EF51">
        <f>SUMIFS(DataRegularSeason20242025!$AA$3:$AA$1315,DataRegularSeason20242025!$B$3:$B$1315, "&lt;=" &amp; EF$1, DataRegularSeason20242025!$D$3:$D$1315, $A51)+SUMIFS(DataRegularSeason20242025!$AB$3:$AB$1315,DataRegularSeason20242025!$B$3:$B$1315, "&lt;=" &amp; EF$1, DataRegularSeason20242025!$E$3:$E$1315, $A51)</f>
        <v>53</v>
      </c>
      <c r="EG51">
        <f>SUMIFS(DataRegularSeason20242025!$AA$3:$AA$1315,DataRegularSeason20242025!$B$3:$B$1315, "&lt;=" &amp; EG$1, DataRegularSeason20242025!$D$3:$D$1315, $A51)+SUMIFS(DataRegularSeason20242025!$AB$3:$AB$1315,DataRegularSeason20242025!$B$3:$B$1315, "&lt;=" &amp; EG$1, DataRegularSeason20242025!$E$3:$E$1315, $A51)</f>
        <v>53</v>
      </c>
      <c r="EH51">
        <f>SUMIFS(DataRegularSeason20242025!$AA$3:$AA$1315,DataRegularSeason20242025!$B$3:$B$1315, "&lt;=" &amp; EH$1, DataRegularSeason20242025!$D$3:$D$1315, $A51)+SUMIFS(DataRegularSeason20242025!$AB$3:$AB$1315,DataRegularSeason20242025!$B$3:$B$1315, "&lt;=" &amp; EH$1, DataRegularSeason20242025!$E$3:$E$1315, $A51)</f>
        <v>53</v>
      </c>
      <c r="EI51">
        <f>SUMIFS(DataRegularSeason20242025!$AA$3:$AA$1315,DataRegularSeason20242025!$B$3:$B$1315, "&lt;=" &amp; EI$1, DataRegularSeason20242025!$D$3:$D$1315, $A51)+SUMIFS(DataRegularSeason20242025!$AB$3:$AB$1315,DataRegularSeason20242025!$B$3:$B$1315, "&lt;=" &amp; EI$1, DataRegularSeason20242025!$E$3:$E$1315, $A51)</f>
        <v>53</v>
      </c>
      <c r="EJ51">
        <f>SUMIFS(DataRegularSeason20242025!$AA$3:$AA$1315,DataRegularSeason20242025!$B$3:$B$1315, "&lt;=" &amp; EJ$1, DataRegularSeason20242025!$D$3:$D$1315, $A51)+SUMIFS(DataRegularSeason20242025!$AB$3:$AB$1315,DataRegularSeason20242025!$B$3:$B$1315, "&lt;=" &amp; EJ$1, DataRegularSeason20242025!$E$3:$E$1315, $A51)</f>
        <v>53</v>
      </c>
      <c r="EK51">
        <f>SUMIFS(DataRegularSeason20242025!$AA$3:$AA$1315,DataRegularSeason20242025!$B$3:$B$1315, "&lt;=" &amp; EK$1, DataRegularSeason20242025!$D$3:$D$1315, $A51)+SUMIFS(DataRegularSeason20242025!$AB$3:$AB$1315,DataRegularSeason20242025!$B$3:$B$1315, "&lt;=" &amp; EK$1, DataRegularSeason20242025!$E$3:$E$1315, $A51)</f>
        <v>53</v>
      </c>
      <c r="EL51">
        <f>SUMIFS(DataRegularSeason20242025!$AA$3:$AA$1315,DataRegularSeason20242025!$B$3:$B$1315, "&lt;=" &amp; EL$1, DataRegularSeason20242025!$D$3:$D$1315, $A51)+SUMIFS(DataRegularSeason20242025!$AB$3:$AB$1315,DataRegularSeason20242025!$B$3:$B$1315, "&lt;=" &amp; EL$1, DataRegularSeason20242025!$E$3:$E$1315, $A51)</f>
        <v>53</v>
      </c>
      <c r="EM51">
        <f>SUMIFS(DataRegularSeason20242025!$AA$3:$AA$1315,DataRegularSeason20242025!$B$3:$B$1315, "&lt;=" &amp; EM$1, DataRegularSeason20242025!$D$3:$D$1315, $A51)+SUMIFS(DataRegularSeason20242025!$AB$3:$AB$1315,DataRegularSeason20242025!$B$3:$B$1315, "&lt;=" &amp; EM$1, DataRegularSeason20242025!$E$3:$E$1315, $A51)</f>
        <v>53</v>
      </c>
      <c r="EN51">
        <f>SUMIFS(DataRegularSeason20242025!$AA$3:$AA$1315,DataRegularSeason20242025!$B$3:$B$1315, "&lt;=" &amp; EN$1, DataRegularSeason20242025!$D$3:$D$1315, $A51)+SUMIFS(DataRegularSeason20242025!$AB$3:$AB$1315,DataRegularSeason20242025!$B$3:$B$1315, "&lt;=" &amp; EN$1, DataRegularSeason20242025!$E$3:$E$1315, $A51)</f>
        <v>53</v>
      </c>
      <c r="EO51">
        <f>SUMIFS(DataRegularSeason20242025!$AA$3:$AA$1315,DataRegularSeason20242025!$B$3:$B$1315, "&lt;=" &amp; EO$1, DataRegularSeason20242025!$D$3:$D$1315, $A51)+SUMIFS(DataRegularSeason20242025!$AB$3:$AB$1315,DataRegularSeason20242025!$B$3:$B$1315, "&lt;=" &amp; EO$1, DataRegularSeason20242025!$E$3:$E$1315, $A51)</f>
        <v>53</v>
      </c>
      <c r="EP51">
        <f>SUMIFS(DataRegularSeason20242025!$AA$3:$AA$1315,DataRegularSeason20242025!$B$3:$B$1315, "&lt;=" &amp; EP$1, DataRegularSeason20242025!$D$3:$D$1315, $A51)+SUMIFS(DataRegularSeason20242025!$AB$3:$AB$1315,DataRegularSeason20242025!$B$3:$B$1315, "&lt;=" &amp; EP$1, DataRegularSeason20242025!$E$3:$E$1315, $A51)</f>
        <v>53</v>
      </c>
      <c r="EQ51">
        <f>SUMIFS(DataRegularSeason20242025!$AA$3:$AA$1315,DataRegularSeason20242025!$B$3:$B$1315, "&lt;=" &amp; EQ$1, DataRegularSeason20242025!$D$3:$D$1315, $A51)+SUMIFS(DataRegularSeason20242025!$AB$3:$AB$1315,DataRegularSeason20242025!$B$3:$B$1315, "&lt;=" &amp; EQ$1, DataRegularSeason20242025!$E$3:$E$1315, $A51)</f>
        <v>53</v>
      </c>
      <c r="ER51">
        <f>SUMIFS(DataRegularSeason20242025!$AA$3:$AA$1315,DataRegularSeason20242025!$B$3:$B$1315, "&lt;=" &amp; ER$1, DataRegularSeason20242025!$D$3:$D$1315, $A51)+SUMIFS(DataRegularSeason20242025!$AB$3:$AB$1315,DataRegularSeason20242025!$B$3:$B$1315, "&lt;=" &amp; ER$1, DataRegularSeason20242025!$E$3:$E$1315, $A51)</f>
        <v>53</v>
      </c>
      <c r="ES51">
        <f>SUMIFS(DataRegularSeason20242025!$AA$3:$AA$1315,DataRegularSeason20242025!$B$3:$B$1315, "&lt;=" &amp; ES$1, DataRegularSeason20242025!$D$3:$D$1315, $A51)+SUMIFS(DataRegularSeason20242025!$AB$3:$AB$1315,DataRegularSeason20242025!$B$3:$B$1315, "&lt;=" &amp; ES$1, DataRegularSeason20242025!$E$3:$E$1315, $A51)</f>
        <v>53</v>
      </c>
      <c r="ET51">
        <f>SUMIFS(DataRegularSeason20242025!$AA$3:$AA$1315,DataRegularSeason20242025!$B$3:$B$1315, "&lt;=" &amp; ET$1, DataRegularSeason20242025!$D$3:$D$1315, $A51)+SUMIFS(DataRegularSeason20242025!$AB$3:$AB$1315,DataRegularSeason20242025!$B$3:$B$1315, "&lt;=" &amp; ET$1, DataRegularSeason20242025!$E$3:$E$1315, $A51)</f>
        <v>53</v>
      </c>
      <c r="EU51">
        <f>SUMIFS(DataRegularSeason20242025!$AA$3:$AA$1315,DataRegularSeason20242025!$B$3:$B$1315, "&lt;=" &amp; EU$1, DataRegularSeason20242025!$D$3:$D$1315, $A51)+SUMIFS(DataRegularSeason20242025!$AB$3:$AB$1315,DataRegularSeason20242025!$B$3:$B$1315, "&lt;=" &amp; EU$1, DataRegularSeason20242025!$E$3:$E$1315, $A51)</f>
        <v>53</v>
      </c>
      <c r="EV51">
        <f>SUMIFS(DataRegularSeason20242025!$AA$3:$AA$1315,DataRegularSeason20242025!$B$3:$B$1315, "&lt;=" &amp; EV$1, DataRegularSeason20242025!$D$3:$D$1315, $A51)+SUMIFS(DataRegularSeason20242025!$AB$3:$AB$1315,DataRegularSeason20242025!$B$3:$B$1315, "&lt;=" &amp; EV$1, DataRegularSeason20242025!$E$3:$E$1315, $A51)</f>
        <v>53</v>
      </c>
      <c r="EW51">
        <f>SUMIFS(DataRegularSeason20242025!$AA$3:$AA$1315,DataRegularSeason20242025!$B$3:$B$1315, "&lt;=" &amp; EW$1, DataRegularSeason20242025!$D$3:$D$1315, $A51)+SUMIFS(DataRegularSeason20242025!$AB$3:$AB$1315,DataRegularSeason20242025!$B$3:$B$1315, "&lt;=" &amp; EW$1, DataRegularSeason20242025!$E$3:$E$1315, $A51)</f>
        <v>53</v>
      </c>
      <c r="EX51">
        <f>SUMIFS(DataRegularSeason20242025!$AA$3:$AA$1315,DataRegularSeason20242025!$B$3:$B$1315, "&lt;=" &amp; EX$1, DataRegularSeason20242025!$D$3:$D$1315, $A51)+SUMIFS(DataRegularSeason20242025!$AB$3:$AB$1315,DataRegularSeason20242025!$B$3:$B$1315, "&lt;=" &amp; EX$1, DataRegularSeason20242025!$E$3:$E$1315, $A51)</f>
        <v>53</v>
      </c>
      <c r="EY51">
        <f>SUMIFS(DataRegularSeason20242025!$AA$3:$AA$1315,DataRegularSeason20242025!$B$3:$B$1315, "&lt;=" &amp; EY$1, DataRegularSeason20242025!$D$3:$D$1315, $A51)+SUMIFS(DataRegularSeason20242025!$AB$3:$AB$1315,DataRegularSeason20242025!$B$3:$B$1315, "&lt;=" &amp; EY$1, DataRegularSeason20242025!$E$3:$E$1315, $A51)</f>
        <v>53</v>
      </c>
      <c r="EZ51">
        <f>SUMIFS(DataRegularSeason20242025!$AA$3:$AA$1315,DataRegularSeason20242025!$B$3:$B$1315, "&lt;=" &amp; EZ$1, DataRegularSeason20242025!$D$3:$D$1315, $A51)+SUMIFS(DataRegularSeason20242025!$AB$3:$AB$1315,DataRegularSeason20242025!$B$3:$B$1315, "&lt;=" &amp; EZ$1, DataRegularSeason20242025!$E$3:$E$1315, $A51)</f>
        <v>53</v>
      </c>
      <c r="FA51">
        <f>SUMIFS(DataRegularSeason20242025!$AA$3:$AA$1315,DataRegularSeason20242025!$B$3:$B$1315, "&lt;=" &amp; FA$1, DataRegularSeason20242025!$D$3:$D$1315, $A51)+SUMIFS(DataRegularSeason20242025!$AB$3:$AB$1315,DataRegularSeason20242025!$B$3:$B$1315, "&lt;=" &amp; FA$1, DataRegularSeason20242025!$E$3:$E$1315, $A51)</f>
        <v>53</v>
      </c>
      <c r="FB51">
        <f>SUMIFS(DataRegularSeason20242025!$AA$3:$AA$1315,DataRegularSeason20242025!$B$3:$B$1315, "&lt;=" &amp; FB$1, DataRegularSeason20242025!$D$3:$D$1315, $A51)+SUMIFS(DataRegularSeason20242025!$AB$3:$AB$1315,DataRegularSeason20242025!$B$3:$B$1315, "&lt;=" &amp; FB$1, DataRegularSeason20242025!$E$3:$E$1315, $A51)</f>
        <v>53</v>
      </c>
      <c r="FC51">
        <f>SUMIFS(DataRegularSeason20242025!$AA$3:$AA$1315,DataRegularSeason20242025!$B$3:$B$1315, "&lt;=" &amp; FC$1, DataRegularSeason20242025!$D$3:$D$1315, $A51)+SUMIFS(DataRegularSeason20242025!$AB$3:$AB$1315,DataRegularSeason20242025!$B$3:$B$1315, "&lt;=" &amp; FC$1, DataRegularSeason20242025!$E$3:$E$1315, $A51)</f>
        <v>53</v>
      </c>
      <c r="FD51">
        <f>SUMIFS(DataRegularSeason20242025!$AA$3:$AA$1315,DataRegularSeason20242025!$B$3:$B$1315, "&lt;=" &amp; FD$1, DataRegularSeason20242025!$D$3:$D$1315, $A51)+SUMIFS(DataRegularSeason20242025!$AB$3:$AB$1315,DataRegularSeason20242025!$B$3:$B$1315, "&lt;=" &amp; FD$1, DataRegularSeason20242025!$E$3:$E$1315, $A51)</f>
        <v>53</v>
      </c>
      <c r="FE51">
        <f>SUMIFS(DataRegularSeason20242025!$AA$3:$AA$1315,DataRegularSeason20242025!$B$3:$B$1315, "&lt;=" &amp; FE$1, DataRegularSeason20242025!$D$3:$D$1315, $A51)+SUMIFS(DataRegularSeason20242025!$AB$3:$AB$1315,DataRegularSeason20242025!$B$3:$B$1315, "&lt;=" &amp; FE$1, DataRegularSeason20242025!$E$3:$E$1315, $A51)</f>
        <v>53</v>
      </c>
      <c r="FF51">
        <f>SUMIFS(DataRegularSeason20242025!$AA$3:$AA$1315,DataRegularSeason20242025!$B$3:$B$1315, "&lt;=" &amp; FF$1, DataRegularSeason20242025!$D$3:$D$1315, $A51)+SUMIFS(DataRegularSeason20242025!$AB$3:$AB$1315,DataRegularSeason20242025!$B$3:$B$1315, "&lt;=" &amp; FF$1, DataRegularSeason20242025!$E$3:$E$1315, $A51)</f>
        <v>53</v>
      </c>
      <c r="FG51">
        <f>SUMIFS(DataRegularSeason20242025!$AA$3:$AA$1315,DataRegularSeason20242025!$B$3:$B$1315, "&lt;=" &amp; FG$1, DataRegularSeason20242025!$D$3:$D$1315, $A51)+SUMIFS(DataRegularSeason20242025!$AB$3:$AB$1315,DataRegularSeason20242025!$B$3:$B$1315, "&lt;=" &amp; FG$1, DataRegularSeason20242025!$E$3:$E$1315, $A51)</f>
        <v>53</v>
      </c>
      <c r="FH51">
        <f>SUMIFS(DataRegularSeason20242025!$AA$3:$AA$1315,DataRegularSeason20242025!$B$3:$B$1315, "&lt;=" &amp; FH$1, DataRegularSeason20242025!$D$3:$D$1315, $A51)+SUMIFS(DataRegularSeason20242025!$AB$3:$AB$1315,DataRegularSeason20242025!$B$3:$B$1315, "&lt;=" &amp; FH$1, DataRegularSeason20242025!$E$3:$E$1315, $A51)</f>
        <v>53</v>
      </c>
      <c r="FI51">
        <f>SUMIFS(DataRegularSeason20242025!$AA$3:$AA$1315,DataRegularSeason20242025!$B$3:$B$1315, "&lt;=" &amp; FI$1, DataRegularSeason20242025!$D$3:$D$1315, $A51)+SUMIFS(DataRegularSeason20242025!$AB$3:$AB$1315,DataRegularSeason20242025!$B$3:$B$1315, "&lt;=" &amp; FI$1, DataRegularSeason20242025!$E$3:$E$1315, $A51)</f>
        <v>53</v>
      </c>
      <c r="FJ51">
        <f>SUMIFS(DataRegularSeason20242025!$AA$3:$AA$1315,DataRegularSeason20242025!$B$3:$B$1315, "&lt;=" &amp; FJ$1, DataRegularSeason20242025!$D$3:$D$1315, $A51)+SUMIFS(DataRegularSeason20242025!$AB$3:$AB$1315,DataRegularSeason20242025!$B$3:$B$1315, "&lt;=" &amp; FJ$1, DataRegularSeason20242025!$E$3:$E$1315, $A51)</f>
        <v>53</v>
      </c>
      <c r="FK51">
        <f>SUMIFS(DataRegularSeason20242025!$AA$3:$AA$1315,DataRegularSeason20242025!$B$3:$B$1315, "&lt;=" &amp; FK$1, DataRegularSeason20242025!$D$3:$D$1315, $A51)+SUMIFS(DataRegularSeason20242025!$AB$3:$AB$1315,DataRegularSeason20242025!$B$3:$B$1315, "&lt;=" &amp; FK$1, DataRegularSeason20242025!$E$3:$E$1315, $A51)</f>
        <v>53</v>
      </c>
      <c r="FL51">
        <f>SUMIFS(DataRegularSeason20242025!$AA$3:$AA$1315,DataRegularSeason20242025!$B$3:$B$1315, "&lt;=" &amp; FL$1, DataRegularSeason20242025!$D$3:$D$1315, $A51)+SUMIFS(DataRegularSeason20242025!$AB$3:$AB$1315,DataRegularSeason20242025!$B$3:$B$1315, "&lt;=" &amp; FL$1, DataRegularSeason20242025!$E$3:$E$1315, $A51)</f>
        <v>53</v>
      </c>
      <c r="FM51">
        <f>SUMIFS(DataRegularSeason20242025!$AA$3:$AA$1315,DataRegularSeason20242025!$B$3:$B$1315, "&lt;=" &amp; FM$1, DataRegularSeason20242025!$D$3:$D$1315, $A51)+SUMIFS(DataRegularSeason20242025!$AB$3:$AB$1315,DataRegularSeason20242025!$B$3:$B$1315, "&lt;=" &amp; FM$1, DataRegularSeason20242025!$E$3:$E$1315, $A51)</f>
        <v>53</v>
      </c>
      <c r="FN51">
        <f>SUMIFS(DataRegularSeason20242025!$AA$3:$AA$1315,DataRegularSeason20242025!$B$3:$B$1315, "&lt;=" &amp; FN$1, DataRegularSeason20242025!$D$3:$D$1315, $A51)+SUMIFS(DataRegularSeason20242025!$AB$3:$AB$1315,DataRegularSeason20242025!$B$3:$B$1315, "&lt;=" &amp; FN$1, DataRegularSeason20242025!$E$3:$E$1315, $A51)</f>
        <v>53</v>
      </c>
      <c r="FO51">
        <f>SUMIFS(DataRegularSeason20242025!$AA$3:$AA$1315,DataRegularSeason20242025!$B$3:$B$1315, "&lt;=" &amp; FO$1, DataRegularSeason20242025!$D$3:$D$1315, $A51)+SUMIFS(DataRegularSeason20242025!$AB$3:$AB$1315,DataRegularSeason20242025!$B$3:$B$1315, "&lt;=" &amp; FO$1, DataRegularSeason20242025!$E$3:$E$1315, $A51)</f>
        <v>53</v>
      </c>
      <c r="FP51">
        <f>SUMIFS(DataRegularSeason20242025!$AA$3:$AA$1315,DataRegularSeason20242025!$B$3:$B$1315, "&lt;=" &amp; FP$1, DataRegularSeason20242025!$D$3:$D$1315, $A51)+SUMIFS(DataRegularSeason20242025!$AB$3:$AB$1315,DataRegularSeason20242025!$B$3:$B$1315, "&lt;=" &amp; FP$1, DataRegularSeason20242025!$E$3:$E$1315, $A51)</f>
        <v>53</v>
      </c>
      <c r="FQ51">
        <f>SUMIFS(DataRegularSeason20242025!$AA$3:$AA$1315,DataRegularSeason20242025!$B$3:$B$1315, "&lt;=" &amp; FQ$1, DataRegularSeason20242025!$D$3:$D$1315, $A51)+SUMIFS(DataRegularSeason20242025!$AB$3:$AB$1315,DataRegularSeason20242025!$B$3:$B$1315, "&lt;=" &amp; FQ$1, DataRegularSeason20242025!$E$3:$E$1315, $A51)</f>
        <v>53</v>
      </c>
      <c r="FR51">
        <f>SUMIFS(DataRegularSeason20242025!$AA$3:$AA$1315,DataRegularSeason20242025!$B$3:$B$1315, "&lt;=" &amp; FR$1, DataRegularSeason20242025!$D$3:$D$1315, $A51)+SUMIFS(DataRegularSeason20242025!$AB$3:$AB$1315,DataRegularSeason20242025!$B$3:$B$1315, "&lt;=" &amp; FR$1, DataRegularSeason20242025!$E$3:$E$1315, $A51)</f>
        <v>53</v>
      </c>
      <c r="FS51">
        <f>SUMIFS(DataRegularSeason20242025!$AA$3:$AA$1315,DataRegularSeason20242025!$B$3:$B$1315, "&lt;=" &amp; FS$1, DataRegularSeason20242025!$D$3:$D$1315, $A51)+SUMIFS(DataRegularSeason20242025!$AB$3:$AB$1315,DataRegularSeason20242025!$B$3:$B$1315, "&lt;=" &amp; FS$1, DataRegularSeason20242025!$E$3:$E$1315, $A51)</f>
        <v>53</v>
      </c>
      <c r="FT51">
        <f>SUMIFS(DataRegularSeason20242025!$AA$3:$AA$1315,DataRegularSeason20242025!$B$3:$B$1315, "&lt;=" &amp; FT$1, DataRegularSeason20242025!$D$3:$D$1315, $A51)+SUMIFS(DataRegularSeason20242025!$AB$3:$AB$1315,DataRegularSeason20242025!$B$3:$B$1315, "&lt;=" &amp; FT$1, DataRegularSeason20242025!$E$3:$E$1315, $A51)</f>
        <v>53</v>
      </c>
      <c r="FU51">
        <f>SUMIFS(DataRegularSeason20242025!$AA$3:$AA$1315,DataRegularSeason20242025!$B$3:$B$1315, "&lt;=" &amp; FU$1, DataRegularSeason20242025!$D$3:$D$1315, $A51)+SUMIFS(DataRegularSeason20242025!$AB$3:$AB$1315,DataRegularSeason20242025!$B$3:$B$1315, "&lt;=" &amp; FU$1, DataRegularSeason20242025!$E$3:$E$1315, $A51)</f>
        <v>53</v>
      </c>
      <c r="FV51">
        <f>SUMIFS(DataRegularSeason20242025!$AA$3:$AA$1315,DataRegularSeason20242025!$B$3:$B$1315, "&lt;=" &amp; FV$1, DataRegularSeason20242025!$D$3:$D$1315, $A51)+SUMIFS(DataRegularSeason20242025!$AB$3:$AB$1315,DataRegularSeason20242025!$B$3:$B$1315, "&lt;=" &amp; FV$1, DataRegularSeason20242025!$E$3:$E$1315, $A51)</f>
        <v>53</v>
      </c>
      <c r="FW51">
        <f>SUMIFS(DataRegularSeason20242025!$AA$3:$AA$1315,DataRegularSeason20242025!$B$3:$B$1315, "&lt;=" &amp; FW$1, DataRegularSeason20242025!$D$3:$D$1315, $A51)+SUMIFS(DataRegularSeason20242025!$AB$3:$AB$1315,DataRegularSeason20242025!$B$3:$B$1315, "&lt;=" &amp; FW$1, DataRegularSeason20242025!$E$3:$E$1315, $A51)</f>
        <v>53</v>
      </c>
      <c r="FX51">
        <f>SUMIFS(DataRegularSeason20242025!$AA$3:$AA$1315,DataRegularSeason20242025!$B$3:$B$1315, "&lt;=" &amp; FX$1, DataRegularSeason20242025!$D$3:$D$1315, $A51)+SUMIFS(DataRegularSeason20242025!$AB$3:$AB$1315,DataRegularSeason20242025!$B$3:$B$1315, "&lt;=" &amp; FX$1, DataRegularSeason20242025!$E$3:$E$1315, $A51)</f>
        <v>53</v>
      </c>
      <c r="FY51">
        <f>SUMIFS(DataRegularSeason20242025!$AA$3:$AA$1315,DataRegularSeason20242025!$B$3:$B$1315, "&lt;=" &amp; FY$1, DataRegularSeason20242025!$D$3:$D$1315, $A51)+SUMIFS(DataRegularSeason20242025!$AB$3:$AB$1315,DataRegularSeason20242025!$B$3:$B$1315, "&lt;=" &amp; FY$1, DataRegularSeason20242025!$E$3:$E$1315, $A51)</f>
        <v>53</v>
      </c>
      <c r="FZ51">
        <f>SUMIFS(DataRegularSeason20242025!$AA$3:$AA$1315,DataRegularSeason20242025!$B$3:$B$1315, "&lt;=" &amp; FZ$1, DataRegularSeason20242025!$D$3:$D$1315, $A51)+SUMIFS(DataRegularSeason20242025!$AB$3:$AB$1315,DataRegularSeason20242025!$B$3:$B$1315, "&lt;=" &amp; FZ$1, DataRegularSeason20242025!$E$3:$E$1315, $A51)</f>
        <v>53</v>
      </c>
      <c r="GA51">
        <f>SUMIFS(DataRegularSeason20242025!$AA$3:$AA$1315,DataRegularSeason20242025!$B$3:$B$1315, "&lt;=" &amp; GA$1, DataRegularSeason20242025!$D$3:$D$1315, $A51)+SUMIFS(DataRegularSeason20242025!$AB$3:$AB$1315,DataRegularSeason20242025!$B$3:$B$1315, "&lt;=" &amp; GA$1, DataRegularSeason20242025!$E$3:$E$1315, $A51)</f>
        <v>53</v>
      </c>
      <c r="GB51">
        <f>SUMIFS(DataRegularSeason20242025!$AA$3:$AA$1315,DataRegularSeason20242025!$B$3:$B$1315, "&lt;=" &amp; GB$1, DataRegularSeason20242025!$D$3:$D$1315, $A51)+SUMIFS(DataRegularSeason20242025!$AB$3:$AB$1315,DataRegularSeason20242025!$B$3:$B$1315, "&lt;=" &amp; GB$1, DataRegularSeason20242025!$E$3:$E$1315, $A51)</f>
        <v>53</v>
      </c>
      <c r="GC51">
        <f>SUMIFS(DataRegularSeason20242025!$AA$3:$AA$1315,DataRegularSeason20242025!$B$3:$B$1315, "&lt;=" &amp; GC$1, DataRegularSeason20242025!$D$3:$D$1315, $A51)+SUMIFS(DataRegularSeason20242025!$AB$3:$AB$1315,DataRegularSeason20242025!$B$3:$B$1315, "&lt;=" &amp; GC$1, DataRegularSeason20242025!$E$3:$E$1315, $A51)</f>
        <v>53</v>
      </c>
      <c r="GD51">
        <f>SUMIFS(DataRegularSeason20242025!$AA$3:$AA$1315,DataRegularSeason20242025!$B$3:$B$1315, "&lt;=" &amp; GD$1, DataRegularSeason20242025!$D$3:$D$1315, $A51)+SUMIFS(DataRegularSeason20242025!$AB$3:$AB$1315,DataRegularSeason20242025!$B$3:$B$1315, "&lt;=" &amp; GD$1, DataRegularSeason20242025!$E$3:$E$1315, $A51)</f>
        <v>53</v>
      </c>
      <c r="GE51">
        <f>SUMIFS(DataRegularSeason20242025!$AA$3:$AA$1315,DataRegularSeason20242025!$B$3:$B$1315, "&lt;=" &amp; GE$1, DataRegularSeason20242025!$D$3:$D$1315, $A51)+SUMIFS(DataRegularSeason20242025!$AB$3:$AB$1315,DataRegularSeason20242025!$B$3:$B$1315, "&lt;=" &amp; GE$1, DataRegularSeason20242025!$E$3:$E$1315, $A51)</f>
        <v>53</v>
      </c>
      <c r="GF51">
        <f>SUMIFS(DataRegularSeason20242025!$AA$3:$AA$1315,DataRegularSeason20242025!$B$3:$B$1315, "&lt;=" &amp; GF$1, DataRegularSeason20242025!$D$3:$D$1315, $A51)+SUMIFS(DataRegularSeason20242025!$AB$3:$AB$1315,DataRegularSeason20242025!$B$3:$B$1315, "&lt;=" &amp; GF$1, DataRegularSeason20242025!$E$3:$E$1315, $A51)</f>
        <v>53</v>
      </c>
      <c r="GG51">
        <f>SUMIFS(DataRegularSeason20242025!$AA$3:$AA$1315,DataRegularSeason20242025!$B$3:$B$1315, "&lt;=" &amp; GG$1, DataRegularSeason20242025!$D$3:$D$1315, $A51)+SUMIFS(DataRegularSeason20242025!$AB$3:$AB$1315,DataRegularSeason20242025!$B$3:$B$1315, "&lt;=" &amp; GG$1, DataRegularSeason20242025!$E$3:$E$1315, $A51)</f>
        <v>53</v>
      </c>
      <c r="GH51">
        <f>SUMIFS(DataRegularSeason20242025!$AA$3:$AA$1315,DataRegularSeason20242025!$B$3:$B$1315, "&lt;=" &amp; GH$1, DataRegularSeason20242025!$D$3:$D$1315, $A51)+SUMIFS(DataRegularSeason20242025!$AB$3:$AB$1315,DataRegularSeason20242025!$B$3:$B$1315, "&lt;=" &amp; GH$1, DataRegularSeason20242025!$E$3:$E$1315, $A51)</f>
        <v>53</v>
      </c>
      <c r="GI51">
        <f>SUMIFS(DataRegularSeason20242025!$AA$3:$AA$1315,DataRegularSeason20242025!$B$3:$B$1315, "&lt;=" &amp; GI$1, DataRegularSeason20242025!$D$3:$D$1315, $A51)+SUMIFS(DataRegularSeason20242025!$AB$3:$AB$1315,DataRegularSeason20242025!$B$3:$B$1315, "&lt;=" &amp; GI$1, DataRegularSeason20242025!$E$3:$E$1315, $A51)</f>
        <v>53</v>
      </c>
      <c r="GJ51">
        <f>SUMIFS(DataRegularSeason20242025!$AA$3:$AA$1315,DataRegularSeason20242025!$B$3:$B$1315, "&lt;=" &amp; GJ$1, DataRegularSeason20242025!$D$3:$D$1315, $A51)+SUMIFS(DataRegularSeason20242025!$AB$3:$AB$1315,DataRegularSeason20242025!$B$3:$B$1315, "&lt;=" &amp; GJ$1, DataRegularSeason20242025!$E$3:$E$1315, $A51)</f>
        <v>53</v>
      </c>
      <c r="GK51">
        <f>SUMIFS(DataRegularSeason20242025!$AA$3:$AA$1315,DataRegularSeason20242025!$B$3:$B$1315, "&lt;=" &amp; GK$1, DataRegularSeason20242025!$D$3:$D$1315, $A51)+SUMIFS(DataRegularSeason20242025!$AB$3:$AB$1315,DataRegularSeason20242025!$B$3:$B$1315, "&lt;=" &amp; GK$1, DataRegularSeason20242025!$E$3:$E$1315, $A51)</f>
        <v>53</v>
      </c>
      <c r="GL51">
        <f>SUMIFS(DataRegularSeason20242025!$AA$3:$AA$1315,DataRegularSeason20242025!$B$3:$B$1315, "&lt;=" &amp; GL$1, DataRegularSeason20242025!$D$3:$D$1315, $A51)+SUMIFS(DataRegularSeason20242025!$AB$3:$AB$1315,DataRegularSeason20242025!$B$3:$B$1315, "&lt;=" &amp; GL$1, DataRegularSeason20242025!$E$3:$E$1315, $A51)</f>
        <v>53</v>
      </c>
      <c r="GM51">
        <f>SUMIFS(DataRegularSeason20242025!$AA$3:$AA$1315,DataRegularSeason20242025!$B$3:$B$1315, "&lt;=" &amp; GM$1, DataRegularSeason20242025!$D$3:$D$1315, $A51)+SUMIFS(DataRegularSeason20242025!$AB$3:$AB$1315,DataRegularSeason20242025!$B$3:$B$1315, "&lt;=" &amp; GM$1, DataRegularSeason20242025!$E$3:$E$1315, $A51)</f>
        <v>53</v>
      </c>
      <c r="GN51">
        <f>SUMIFS(DataRegularSeason20242025!$AA$3:$AA$1315,DataRegularSeason20242025!$B$3:$B$1315, "&lt;=" &amp; GN$1, DataRegularSeason20242025!$D$3:$D$1315, $A51)+SUMIFS(DataRegularSeason20242025!$AB$3:$AB$1315,DataRegularSeason20242025!$B$3:$B$1315, "&lt;=" &amp; GN$1, DataRegularSeason20242025!$E$3:$E$1315, $A51)</f>
        <v>53</v>
      </c>
      <c r="GO51">
        <f>SUMIFS(DataRegularSeason20242025!$AA$3:$AA$1315,DataRegularSeason20242025!$B$3:$B$1315, "&lt;=" &amp; GO$1, DataRegularSeason20242025!$D$3:$D$1315, $A51)+SUMIFS(DataRegularSeason20242025!$AB$3:$AB$1315,DataRegularSeason20242025!$B$3:$B$1315, "&lt;=" &amp; GO$1, DataRegularSeason20242025!$E$3:$E$1315, $A51)</f>
        <v>53</v>
      </c>
      <c r="GP51">
        <f>SUMIFS(DataRegularSeason20242025!$AA$3:$AA$1315,DataRegularSeason20242025!$B$3:$B$1315, "&lt;=" &amp; GP$1, DataRegularSeason20242025!$D$3:$D$1315, $A51)+SUMIFS(DataRegularSeason20242025!$AB$3:$AB$1315,DataRegularSeason20242025!$B$3:$B$1315, "&lt;=" &amp; GP$1, DataRegularSeason20242025!$E$3:$E$1315, $A51)</f>
        <v>53</v>
      </c>
      <c r="GQ51">
        <f>SUMIFS(DataRegularSeason20242025!$AA$3:$AA$1315,DataRegularSeason20242025!$B$3:$B$1315, "&lt;=" &amp; GQ$1, DataRegularSeason20242025!$D$3:$D$1315, $A51)+SUMIFS(DataRegularSeason20242025!$AB$3:$AB$1315,DataRegularSeason20242025!$B$3:$B$1315, "&lt;=" &amp; GQ$1, DataRegularSeason20242025!$E$3:$E$1315, $A51)</f>
        <v>53</v>
      </c>
      <c r="GR51">
        <f>SUMIFS(DataRegularSeason20242025!$AA$3:$AA$1315,DataRegularSeason20242025!$B$3:$B$1315, "&lt;=" &amp; GR$1, DataRegularSeason20242025!$D$3:$D$1315, $A51)+SUMIFS(DataRegularSeason20242025!$AB$3:$AB$1315,DataRegularSeason20242025!$B$3:$B$1315, "&lt;=" &amp; GR$1, DataRegularSeason20242025!$E$3:$E$1315, $A51)</f>
        <v>53</v>
      </c>
      <c r="GS51">
        <f>SUMIFS(DataRegularSeason20242025!$AA$3:$AA$1315,DataRegularSeason20242025!$B$3:$B$1315, "&lt;=" &amp; GS$1, DataRegularSeason20242025!$D$3:$D$1315, $A51)+SUMIFS(DataRegularSeason20242025!$AB$3:$AB$1315,DataRegularSeason20242025!$B$3:$B$1315, "&lt;=" &amp; GS$1, DataRegularSeason20242025!$E$3:$E$1315, $A51)</f>
        <v>53</v>
      </c>
      <c r="GT51">
        <f>SUMIFS(DataRegularSeason20242025!$AA$3:$AA$1315,DataRegularSeason20242025!$B$3:$B$1315, "&lt;=" &amp; GT$1, DataRegularSeason20242025!$D$3:$D$1315, $A51)+SUMIFS(DataRegularSeason20242025!$AB$3:$AB$1315,DataRegularSeason20242025!$B$3:$B$1315, "&lt;=" &amp; GT$1, DataRegularSeason20242025!$E$3:$E$1315, $A51)</f>
        <v>53</v>
      </c>
      <c r="GU51">
        <f>SUMIFS(DataRegularSeason20242025!$AA$3:$AA$1315,DataRegularSeason20242025!$B$3:$B$1315, "&lt;=" &amp; GU$1, DataRegularSeason20242025!$D$3:$D$1315, $A51)+SUMIFS(DataRegularSeason20242025!$AB$3:$AB$1315,DataRegularSeason20242025!$B$3:$B$1315, "&lt;=" &amp; GU$1, DataRegularSeason20242025!$E$3:$E$1315, $A51)</f>
        <v>53</v>
      </c>
    </row>
    <row r="52" spans="1:203" x14ac:dyDescent="0.25">
      <c r="A52" t="s">
        <v>33</v>
      </c>
      <c r="B52" t="s">
        <v>98</v>
      </c>
      <c r="C52" t="s">
        <v>99</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57</v>
      </c>
      <c r="EV52">
        <f>SUMIFS(DataRegularSeason20242025!$AA$3:$AA$1315,DataRegularSeason20242025!$B$3:$B$1315, "&lt;=" &amp; EV$1, DataRegularSeason20242025!$D$3:$D$1315, $A52)+SUMIFS(DataRegularSeason20242025!$AB$3:$AB$1315,DataRegularSeason20242025!$B$3:$B$1315, "&lt;=" &amp; EV$1, DataRegularSeason20242025!$E$3:$E$1315, $A52)</f>
        <v>57</v>
      </c>
      <c r="EW52">
        <f>SUMIFS(DataRegularSeason20242025!$AA$3:$AA$1315,DataRegularSeason20242025!$B$3:$B$1315, "&lt;=" &amp; EW$1, DataRegularSeason20242025!$D$3:$D$1315, $A52)+SUMIFS(DataRegularSeason20242025!$AB$3:$AB$1315,DataRegularSeason20242025!$B$3:$B$1315, "&lt;=" &amp; EW$1, DataRegularSeason20242025!$E$3:$E$1315, $A52)</f>
        <v>57</v>
      </c>
      <c r="EX52">
        <f>SUMIFS(DataRegularSeason20242025!$AA$3:$AA$1315,DataRegularSeason20242025!$B$3:$B$1315, "&lt;=" &amp; EX$1, DataRegularSeason20242025!$D$3:$D$1315, $A52)+SUMIFS(DataRegularSeason20242025!$AB$3:$AB$1315,DataRegularSeason20242025!$B$3:$B$1315, "&lt;=" &amp; EX$1, DataRegularSeason20242025!$E$3:$E$1315, $A52)</f>
        <v>57</v>
      </c>
      <c r="EY52">
        <f>SUMIFS(DataRegularSeason20242025!$AA$3:$AA$1315,DataRegularSeason20242025!$B$3:$B$1315, "&lt;=" &amp; EY$1, DataRegularSeason20242025!$D$3:$D$1315, $A52)+SUMIFS(DataRegularSeason20242025!$AB$3:$AB$1315,DataRegularSeason20242025!$B$3:$B$1315, "&lt;=" &amp; EY$1, DataRegularSeason20242025!$E$3:$E$1315, $A52)</f>
        <v>57</v>
      </c>
      <c r="EZ52">
        <f>SUMIFS(DataRegularSeason20242025!$AA$3:$AA$1315,DataRegularSeason20242025!$B$3:$B$1315, "&lt;=" &amp; EZ$1, DataRegularSeason20242025!$D$3:$D$1315, $A52)+SUMIFS(DataRegularSeason20242025!$AB$3:$AB$1315,DataRegularSeason20242025!$B$3:$B$1315, "&lt;=" &amp; EZ$1, DataRegularSeason20242025!$E$3:$E$1315, $A52)</f>
        <v>57</v>
      </c>
      <c r="FA52">
        <f>SUMIFS(DataRegularSeason20242025!$AA$3:$AA$1315,DataRegularSeason20242025!$B$3:$B$1315, "&lt;=" &amp; FA$1, DataRegularSeason20242025!$D$3:$D$1315, $A52)+SUMIFS(DataRegularSeason20242025!$AB$3:$AB$1315,DataRegularSeason20242025!$B$3:$B$1315, "&lt;=" &amp; FA$1, DataRegularSeason20242025!$E$3:$E$1315, $A52)</f>
        <v>57</v>
      </c>
      <c r="FB52">
        <f>SUMIFS(DataRegularSeason20242025!$AA$3:$AA$1315,DataRegularSeason20242025!$B$3:$B$1315, "&lt;=" &amp; FB$1, DataRegularSeason20242025!$D$3:$D$1315, $A52)+SUMIFS(DataRegularSeason20242025!$AB$3:$AB$1315,DataRegularSeason20242025!$B$3:$B$1315, "&lt;=" &amp; FB$1, DataRegularSeason20242025!$E$3:$E$1315, $A52)</f>
        <v>57</v>
      </c>
      <c r="FC52">
        <f>SUMIFS(DataRegularSeason20242025!$AA$3:$AA$1315,DataRegularSeason20242025!$B$3:$B$1315, "&lt;=" &amp; FC$1, DataRegularSeason20242025!$D$3:$D$1315, $A52)+SUMIFS(DataRegularSeason20242025!$AB$3:$AB$1315,DataRegularSeason20242025!$B$3:$B$1315, "&lt;=" &amp; FC$1, DataRegularSeason20242025!$E$3:$E$1315, $A52)</f>
        <v>57</v>
      </c>
      <c r="FD52">
        <f>SUMIFS(DataRegularSeason20242025!$AA$3:$AA$1315,DataRegularSeason20242025!$B$3:$B$1315, "&lt;=" &amp; FD$1, DataRegularSeason20242025!$D$3:$D$1315, $A52)+SUMIFS(DataRegularSeason20242025!$AB$3:$AB$1315,DataRegularSeason20242025!$B$3:$B$1315, "&lt;=" &amp; FD$1, DataRegularSeason20242025!$E$3:$E$1315, $A52)</f>
        <v>57</v>
      </c>
      <c r="FE52">
        <f>SUMIFS(DataRegularSeason20242025!$AA$3:$AA$1315,DataRegularSeason20242025!$B$3:$B$1315, "&lt;=" &amp; FE$1, DataRegularSeason20242025!$D$3:$D$1315, $A52)+SUMIFS(DataRegularSeason20242025!$AB$3:$AB$1315,DataRegularSeason20242025!$B$3:$B$1315, "&lt;=" &amp; FE$1, DataRegularSeason20242025!$E$3:$E$1315, $A52)</f>
        <v>57</v>
      </c>
      <c r="FF52">
        <f>SUMIFS(DataRegularSeason20242025!$AA$3:$AA$1315,DataRegularSeason20242025!$B$3:$B$1315, "&lt;=" &amp; FF$1, DataRegularSeason20242025!$D$3:$D$1315, $A52)+SUMIFS(DataRegularSeason20242025!$AB$3:$AB$1315,DataRegularSeason20242025!$B$3:$B$1315, "&lt;=" &amp; FF$1, DataRegularSeason20242025!$E$3:$E$1315, $A52)</f>
        <v>57</v>
      </c>
      <c r="FG52">
        <f>SUMIFS(DataRegularSeason20242025!$AA$3:$AA$1315,DataRegularSeason20242025!$B$3:$B$1315, "&lt;=" &amp; FG$1, DataRegularSeason20242025!$D$3:$D$1315, $A52)+SUMIFS(DataRegularSeason20242025!$AB$3:$AB$1315,DataRegularSeason20242025!$B$3:$B$1315, "&lt;=" &amp; FG$1, DataRegularSeason20242025!$E$3:$E$1315, $A52)</f>
        <v>57</v>
      </c>
      <c r="FH52">
        <f>SUMIFS(DataRegularSeason20242025!$AA$3:$AA$1315,DataRegularSeason20242025!$B$3:$B$1315, "&lt;=" &amp; FH$1, DataRegularSeason20242025!$D$3:$D$1315, $A52)+SUMIFS(DataRegularSeason20242025!$AB$3:$AB$1315,DataRegularSeason20242025!$B$3:$B$1315, "&lt;=" &amp; FH$1, DataRegularSeason20242025!$E$3:$E$1315, $A52)</f>
        <v>57</v>
      </c>
      <c r="FI52">
        <f>SUMIFS(DataRegularSeason20242025!$AA$3:$AA$1315,DataRegularSeason20242025!$B$3:$B$1315, "&lt;=" &amp; FI$1, DataRegularSeason20242025!$D$3:$D$1315, $A52)+SUMIFS(DataRegularSeason20242025!$AB$3:$AB$1315,DataRegularSeason20242025!$B$3:$B$1315, "&lt;=" &amp; FI$1, DataRegularSeason20242025!$E$3:$E$1315, $A52)</f>
        <v>57</v>
      </c>
      <c r="FJ52">
        <f>SUMIFS(DataRegularSeason20242025!$AA$3:$AA$1315,DataRegularSeason20242025!$B$3:$B$1315, "&lt;=" &amp; FJ$1, DataRegularSeason20242025!$D$3:$D$1315, $A52)+SUMIFS(DataRegularSeason20242025!$AB$3:$AB$1315,DataRegularSeason20242025!$B$3:$B$1315, "&lt;=" &amp; FJ$1, DataRegularSeason20242025!$E$3:$E$1315, $A52)</f>
        <v>57</v>
      </c>
      <c r="FK52">
        <f>SUMIFS(DataRegularSeason20242025!$AA$3:$AA$1315,DataRegularSeason20242025!$B$3:$B$1315, "&lt;=" &amp; FK$1, DataRegularSeason20242025!$D$3:$D$1315, $A52)+SUMIFS(DataRegularSeason20242025!$AB$3:$AB$1315,DataRegularSeason20242025!$B$3:$B$1315, "&lt;=" &amp; FK$1, DataRegularSeason20242025!$E$3:$E$1315, $A52)</f>
        <v>57</v>
      </c>
      <c r="FL52">
        <f>SUMIFS(DataRegularSeason20242025!$AA$3:$AA$1315,DataRegularSeason20242025!$B$3:$B$1315, "&lt;=" &amp; FL$1, DataRegularSeason20242025!$D$3:$D$1315, $A52)+SUMIFS(DataRegularSeason20242025!$AB$3:$AB$1315,DataRegularSeason20242025!$B$3:$B$1315, "&lt;=" &amp; FL$1, DataRegularSeason20242025!$E$3:$E$1315, $A52)</f>
        <v>57</v>
      </c>
      <c r="FM52">
        <f>SUMIFS(DataRegularSeason20242025!$AA$3:$AA$1315,DataRegularSeason20242025!$B$3:$B$1315, "&lt;=" &amp; FM$1, DataRegularSeason20242025!$D$3:$D$1315, $A52)+SUMIFS(DataRegularSeason20242025!$AB$3:$AB$1315,DataRegularSeason20242025!$B$3:$B$1315, "&lt;=" &amp; FM$1, DataRegularSeason20242025!$E$3:$E$1315, $A52)</f>
        <v>57</v>
      </c>
      <c r="FN52">
        <f>SUMIFS(DataRegularSeason20242025!$AA$3:$AA$1315,DataRegularSeason20242025!$B$3:$B$1315, "&lt;=" &amp; FN$1, DataRegularSeason20242025!$D$3:$D$1315, $A52)+SUMIFS(DataRegularSeason20242025!$AB$3:$AB$1315,DataRegularSeason20242025!$B$3:$B$1315, "&lt;=" &amp; FN$1, DataRegularSeason20242025!$E$3:$E$1315, $A52)</f>
        <v>57</v>
      </c>
      <c r="FO52">
        <f>SUMIFS(DataRegularSeason20242025!$AA$3:$AA$1315,DataRegularSeason20242025!$B$3:$B$1315, "&lt;=" &amp; FO$1, DataRegularSeason20242025!$D$3:$D$1315, $A52)+SUMIFS(DataRegularSeason20242025!$AB$3:$AB$1315,DataRegularSeason20242025!$B$3:$B$1315, "&lt;=" &amp; FO$1, DataRegularSeason20242025!$E$3:$E$1315, $A52)</f>
        <v>57</v>
      </c>
      <c r="FP52">
        <f>SUMIFS(DataRegularSeason20242025!$AA$3:$AA$1315,DataRegularSeason20242025!$B$3:$B$1315, "&lt;=" &amp; FP$1, DataRegularSeason20242025!$D$3:$D$1315, $A52)+SUMIFS(DataRegularSeason20242025!$AB$3:$AB$1315,DataRegularSeason20242025!$B$3:$B$1315, "&lt;=" &amp; FP$1, DataRegularSeason20242025!$E$3:$E$1315, $A52)</f>
        <v>57</v>
      </c>
      <c r="FQ52">
        <f>SUMIFS(DataRegularSeason20242025!$AA$3:$AA$1315,DataRegularSeason20242025!$B$3:$B$1315, "&lt;=" &amp; FQ$1, DataRegularSeason20242025!$D$3:$D$1315, $A52)+SUMIFS(DataRegularSeason20242025!$AB$3:$AB$1315,DataRegularSeason20242025!$B$3:$B$1315, "&lt;=" &amp; FQ$1, DataRegularSeason20242025!$E$3:$E$1315, $A52)</f>
        <v>57</v>
      </c>
      <c r="FR52">
        <f>SUMIFS(DataRegularSeason20242025!$AA$3:$AA$1315,DataRegularSeason20242025!$B$3:$B$1315, "&lt;=" &amp; FR$1, DataRegularSeason20242025!$D$3:$D$1315, $A52)+SUMIFS(DataRegularSeason20242025!$AB$3:$AB$1315,DataRegularSeason20242025!$B$3:$B$1315, "&lt;=" &amp; FR$1, DataRegularSeason20242025!$E$3:$E$1315, $A52)</f>
        <v>57</v>
      </c>
      <c r="FS52">
        <f>SUMIFS(DataRegularSeason20242025!$AA$3:$AA$1315,DataRegularSeason20242025!$B$3:$B$1315, "&lt;=" &amp; FS$1, DataRegularSeason20242025!$D$3:$D$1315, $A52)+SUMIFS(DataRegularSeason20242025!$AB$3:$AB$1315,DataRegularSeason20242025!$B$3:$B$1315, "&lt;=" &amp; FS$1, DataRegularSeason20242025!$E$3:$E$1315, $A52)</f>
        <v>57</v>
      </c>
      <c r="FT52">
        <f>SUMIFS(DataRegularSeason20242025!$AA$3:$AA$1315,DataRegularSeason20242025!$B$3:$B$1315, "&lt;=" &amp; FT$1, DataRegularSeason20242025!$D$3:$D$1315, $A52)+SUMIFS(DataRegularSeason20242025!$AB$3:$AB$1315,DataRegularSeason20242025!$B$3:$B$1315, "&lt;=" &amp; FT$1, DataRegularSeason20242025!$E$3:$E$1315, $A52)</f>
        <v>57</v>
      </c>
      <c r="FU52">
        <f>SUMIFS(DataRegularSeason20242025!$AA$3:$AA$1315,DataRegularSeason20242025!$B$3:$B$1315, "&lt;=" &amp; FU$1, DataRegularSeason20242025!$D$3:$D$1315, $A52)+SUMIFS(DataRegularSeason20242025!$AB$3:$AB$1315,DataRegularSeason20242025!$B$3:$B$1315, "&lt;=" &amp; FU$1, DataRegularSeason20242025!$E$3:$E$1315, $A52)</f>
        <v>57</v>
      </c>
      <c r="FV52">
        <f>SUMIFS(DataRegularSeason20242025!$AA$3:$AA$1315,DataRegularSeason20242025!$B$3:$B$1315, "&lt;=" &amp; FV$1, DataRegularSeason20242025!$D$3:$D$1315, $A52)+SUMIFS(DataRegularSeason20242025!$AB$3:$AB$1315,DataRegularSeason20242025!$B$3:$B$1315, "&lt;=" &amp; FV$1, DataRegularSeason20242025!$E$3:$E$1315, $A52)</f>
        <v>57</v>
      </c>
      <c r="FW52">
        <f>SUMIFS(DataRegularSeason20242025!$AA$3:$AA$1315,DataRegularSeason20242025!$B$3:$B$1315, "&lt;=" &amp; FW$1, DataRegularSeason20242025!$D$3:$D$1315, $A52)+SUMIFS(DataRegularSeason20242025!$AB$3:$AB$1315,DataRegularSeason20242025!$B$3:$B$1315, "&lt;=" &amp; FW$1, DataRegularSeason20242025!$E$3:$E$1315, $A52)</f>
        <v>57</v>
      </c>
      <c r="FX52">
        <f>SUMIFS(DataRegularSeason20242025!$AA$3:$AA$1315,DataRegularSeason20242025!$B$3:$B$1315, "&lt;=" &amp; FX$1, DataRegularSeason20242025!$D$3:$D$1315, $A52)+SUMIFS(DataRegularSeason20242025!$AB$3:$AB$1315,DataRegularSeason20242025!$B$3:$B$1315, "&lt;=" &amp; FX$1, DataRegularSeason20242025!$E$3:$E$1315, $A52)</f>
        <v>57</v>
      </c>
      <c r="FY52">
        <f>SUMIFS(DataRegularSeason20242025!$AA$3:$AA$1315,DataRegularSeason20242025!$B$3:$B$1315, "&lt;=" &amp; FY$1, DataRegularSeason20242025!$D$3:$D$1315, $A52)+SUMIFS(DataRegularSeason20242025!$AB$3:$AB$1315,DataRegularSeason20242025!$B$3:$B$1315, "&lt;=" &amp; FY$1, DataRegularSeason20242025!$E$3:$E$1315, $A52)</f>
        <v>57</v>
      </c>
      <c r="FZ52">
        <f>SUMIFS(DataRegularSeason20242025!$AA$3:$AA$1315,DataRegularSeason20242025!$B$3:$B$1315, "&lt;=" &amp; FZ$1, DataRegularSeason20242025!$D$3:$D$1315, $A52)+SUMIFS(DataRegularSeason20242025!$AB$3:$AB$1315,DataRegularSeason20242025!$B$3:$B$1315, "&lt;=" &amp; FZ$1, DataRegularSeason20242025!$E$3:$E$1315, $A52)</f>
        <v>57</v>
      </c>
      <c r="GA52">
        <f>SUMIFS(DataRegularSeason20242025!$AA$3:$AA$1315,DataRegularSeason20242025!$B$3:$B$1315, "&lt;=" &amp; GA$1, DataRegularSeason20242025!$D$3:$D$1315, $A52)+SUMIFS(DataRegularSeason20242025!$AB$3:$AB$1315,DataRegularSeason20242025!$B$3:$B$1315, "&lt;=" &amp; GA$1, DataRegularSeason20242025!$E$3:$E$1315, $A52)</f>
        <v>57</v>
      </c>
      <c r="GB52">
        <f>SUMIFS(DataRegularSeason20242025!$AA$3:$AA$1315,DataRegularSeason20242025!$B$3:$B$1315, "&lt;=" &amp; GB$1, DataRegularSeason20242025!$D$3:$D$1315, $A52)+SUMIFS(DataRegularSeason20242025!$AB$3:$AB$1315,DataRegularSeason20242025!$B$3:$B$1315, "&lt;=" &amp; GB$1, DataRegularSeason20242025!$E$3:$E$1315, $A52)</f>
        <v>57</v>
      </c>
      <c r="GC52">
        <f>SUMIFS(DataRegularSeason20242025!$AA$3:$AA$1315,DataRegularSeason20242025!$B$3:$B$1315, "&lt;=" &amp; GC$1, DataRegularSeason20242025!$D$3:$D$1315, $A52)+SUMIFS(DataRegularSeason20242025!$AB$3:$AB$1315,DataRegularSeason20242025!$B$3:$B$1315, "&lt;=" &amp; GC$1, DataRegularSeason20242025!$E$3:$E$1315, $A52)</f>
        <v>57</v>
      </c>
      <c r="GD52">
        <f>SUMIFS(DataRegularSeason20242025!$AA$3:$AA$1315,DataRegularSeason20242025!$B$3:$B$1315, "&lt;=" &amp; GD$1, DataRegularSeason20242025!$D$3:$D$1315, $A52)+SUMIFS(DataRegularSeason20242025!$AB$3:$AB$1315,DataRegularSeason20242025!$B$3:$B$1315, "&lt;=" &amp; GD$1, DataRegularSeason20242025!$E$3:$E$1315, $A52)</f>
        <v>57</v>
      </c>
      <c r="GE52">
        <f>SUMIFS(DataRegularSeason20242025!$AA$3:$AA$1315,DataRegularSeason20242025!$B$3:$B$1315, "&lt;=" &amp; GE$1, DataRegularSeason20242025!$D$3:$D$1315, $A52)+SUMIFS(DataRegularSeason20242025!$AB$3:$AB$1315,DataRegularSeason20242025!$B$3:$B$1315, "&lt;=" &amp; GE$1, DataRegularSeason20242025!$E$3:$E$1315, $A52)</f>
        <v>57</v>
      </c>
      <c r="GF52">
        <f>SUMIFS(DataRegularSeason20242025!$AA$3:$AA$1315,DataRegularSeason20242025!$B$3:$B$1315, "&lt;=" &amp; GF$1, DataRegularSeason20242025!$D$3:$D$1315, $A52)+SUMIFS(DataRegularSeason20242025!$AB$3:$AB$1315,DataRegularSeason20242025!$B$3:$B$1315, "&lt;=" &amp; GF$1, DataRegularSeason20242025!$E$3:$E$1315, $A52)</f>
        <v>57</v>
      </c>
      <c r="GG52">
        <f>SUMIFS(DataRegularSeason20242025!$AA$3:$AA$1315,DataRegularSeason20242025!$B$3:$B$1315, "&lt;=" &amp; GG$1, DataRegularSeason20242025!$D$3:$D$1315, $A52)+SUMIFS(DataRegularSeason20242025!$AB$3:$AB$1315,DataRegularSeason20242025!$B$3:$B$1315, "&lt;=" &amp; GG$1, DataRegularSeason20242025!$E$3:$E$1315, $A52)</f>
        <v>57</v>
      </c>
      <c r="GH52">
        <f>SUMIFS(DataRegularSeason20242025!$AA$3:$AA$1315,DataRegularSeason20242025!$B$3:$B$1315, "&lt;=" &amp; GH$1, DataRegularSeason20242025!$D$3:$D$1315, $A52)+SUMIFS(DataRegularSeason20242025!$AB$3:$AB$1315,DataRegularSeason20242025!$B$3:$B$1315, "&lt;=" &amp; GH$1, DataRegularSeason20242025!$E$3:$E$1315, $A52)</f>
        <v>57</v>
      </c>
      <c r="GI52">
        <f>SUMIFS(DataRegularSeason20242025!$AA$3:$AA$1315,DataRegularSeason20242025!$B$3:$B$1315, "&lt;=" &amp; GI$1, DataRegularSeason20242025!$D$3:$D$1315, $A52)+SUMIFS(DataRegularSeason20242025!$AB$3:$AB$1315,DataRegularSeason20242025!$B$3:$B$1315, "&lt;=" &amp; GI$1, DataRegularSeason20242025!$E$3:$E$1315, $A52)</f>
        <v>57</v>
      </c>
      <c r="GJ52">
        <f>SUMIFS(DataRegularSeason20242025!$AA$3:$AA$1315,DataRegularSeason20242025!$B$3:$B$1315, "&lt;=" &amp; GJ$1, DataRegularSeason20242025!$D$3:$D$1315, $A52)+SUMIFS(DataRegularSeason20242025!$AB$3:$AB$1315,DataRegularSeason20242025!$B$3:$B$1315, "&lt;=" &amp; GJ$1, DataRegularSeason20242025!$E$3:$E$1315, $A52)</f>
        <v>57</v>
      </c>
      <c r="GK52">
        <f>SUMIFS(DataRegularSeason20242025!$AA$3:$AA$1315,DataRegularSeason20242025!$B$3:$B$1315, "&lt;=" &amp; GK$1, DataRegularSeason20242025!$D$3:$D$1315, $A52)+SUMIFS(DataRegularSeason20242025!$AB$3:$AB$1315,DataRegularSeason20242025!$B$3:$B$1315, "&lt;=" &amp; GK$1, DataRegularSeason20242025!$E$3:$E$1315, $A52)</f>
        <v>57</v>
      </c>
      <c r="GL52">
        <f>SUMIFS(DataRegularSeason20242025!$AA$3:$AA$1315,DataRegularSeason20242025!$B$3:$B$1315, "&lt;=" &amp; GL$1, DataRegularSeason20242025!$D$3:$D$1315, $A52)+SUMIFS(DataRegularSeason20242025!$AB$3:$AB$1315,DataRegularSeason20242025!$B$3:$B$1315, "&lt;=" &amp; GL$1, DataRegularSeason20242025!$E$3:$E$1315, $A52)</f>
        <v>57</v>
      </c>
      <c r="GM52">
        <f>SUMIFS(DataRegularSeason20242025!$AA$3:$AA$1315,DataRegularSeason20242025!$B$3:$B$1315, "&lt;=" &amp; GM$1, DataRegularSeason20242025!$D$3:$D$1315, $A52)+SUMIFS(DataRegularSeason20242025!$AB$3:$AB$1315,DataRegularSeason20242025!$B$3:$B$1315, "&lt;=" &amp; GM$1, DataRegularSeason20242025!$E$3:$E$1315, $A52)</f>
        <v>57</v>
      </c>
      <c r="GN52">
        <f>SUMIFS(DataRegularSeason20242025!$AA$3:$AA$1315,DataRegularSeason20242025!$B$3:$B$1315, "&lt;=" &amp; GN$1, DataRegularSeason20242025!$D$3:$D$1315, $A52)+SUMIFS(DataRegularSeason20242025!$AB$3:$AB$1315,DataRegularSeason20242025!$B$3:$B$1315, "&lt;=" &amp; GN$1, DataRegularSeason20242025!$E$3:$E$1315, $A52)</f>
        <v>57</v>
      </c>
      <c r="GO52">
        <f>SUMIFS(DataRegularSeason20242025!$AA$3:$AA$1315,DataRegularSeason20242025!$B$3:$B$1315, "&lt;=" &amp; GO$1, DataRegularSeason20242025!$D$3:$D$1315, $A52)+SUMIFS(DataRegularSeason20242025!$AB$3:$AB$1315,DataRegularSeason20242025!$B$3:$B$1315, "&lt;=" &amp; GO$1, DataRegularSeason20242025!$E$3:$E$1315, $A52)</f>
        <v>57</v>
      </c>
      <c r="GP52">
        <f>SUMIFS(DataRegularSeason20242025!$AA$3:$AA$1315,DataRegularSeason20242025!$B$3:$B$1315, "&lt;=" &amp; GP$1, DataRegularSeason20242025!$D$3:$D$1315, $A52)+SUMIFS(DataRegularSeason20242025!$AB$3:$AB$1315,DataRegularSeason20242025!$B$3:$B$1315, "&lt;=" &amp; GP$1, DataRegularSeason20242025!$E$3:$E$1315, $A52)</f>
        <v>57</v>
      </c>
      <c r="GQ52">
        <f>SUMIFS(DataRegularSeason20242025!$AA$3:$AA$1315,DataRegularSeason20242025!$B$3:$B$1315, "&lt;=" &amp; GQ$1, DataRegularSeason20242025!$D$3:$D$1315, $A52)+SUMIFS(DataRegularSeason20242025!$AB$3:$AB$1315,DataRegularSeason20242025!$B$3:$B$1315, "&lt;=" &amp; GQ$1, DataRegularSeason20242025!$E$3:$E$1315, $A52)</f>
        <v>57</v>
      </c>
      <c r="GR52">
        <f>SUMIFS(DataRegularSeason20242025!$AA$3:$AA$1315,DataRegularSeason20242025!$B$3:$B$1315, "&lt;=" &amp; GR$1, DataRegularSeason20242025!$D$3:$D$1315, $A52)+SUMIFS(DataRegularSeason20242025!$AB$3:$AB$1315,DataRegularSeason20242025!$B$3:$B$1315, "&lt;=" &amp; GR$1, DataRegularSeason20242025!$E$3:$E$1315, $A52)</f>
        <v>57</v>
      </c>
      <c r="GS52">
        <f>SUMIFS(DataRegularSeason20242025!$AA$3:$AA$1315,DataRegularSeason20242025!$B$3:$B$1315, "&lt;=" &amp; GS$1, DataRegularSeason20242025!$D$3:$D$1315, $A52)+SUMIFS(DataRegularSeason20242025!$AB$3:$AB$1315,DataRegularSeason20242025!$B$3:$B$1315, "&lt;=" &amp; GS$1, DataRegularSeason20242025!$E$3:$E$1315, $A52)</f>
        <v>57</v>
      </c>
      <c r="GT52">
        <f>SUMIFS(DataRegularSeason20242025!$AA$3:$AA$1315,DataRegularSeason20242025!$B$3:$B$1315, "&lt;=" &amp; GT$1, DataRegularSeason20242025!$D$3:$D$1315, $A52)+SUMIFS(DataRegularSeason20242025!$AB$3:$AB$1315,DataRegularSeason20242025!$B$3:$B$1315, "&lt;=" &amp; GT$1, DataRegularSeason20242025!$E$3:$E$1315, $A52)</f>
        <v>57</v>
      </c>
      <c r="GU52">
        <f>SUMIFS(DataRegularSeason20242025!$AA$3:$AA$1315,DataRegularSeason20242025!$B$3:$B$1315, "&lt;=" &amp; GU$1, DataRegularSeason20242025!$D$3:$D$1315, $A52)+SUMIFS(DataRegularSeason20242025!$AB$3:$AB$1315,DataRegularSeason20242025!$B$3:$B$1315, "&lt;=" &amp; GU$1, DataRegularSeason20242025!$E$3:$E$1315, $A52)</f>
        <v>57</v>
      </c>
    </row>
    <row r="53" spans="1:203" x14ac:dyDescent="0.25">
      <c r="A53" t="s">
        <v>21</v>
      </c>
      <c r="B53" t="s">
        <v>98</v>
      </c>
      <c r="C53" t="s">
        <v>99</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53</v>
      </c>
      <c r="EB53">
        <f>SUMIFS(DataRegularSeason20242025!$AA$3:$AA$1315,DataRegularSeason20242025!$B$3:$B$1315, "&lt;=" &amp; EB$1, DataRegularSeason20242025!$D$3:$D$1315, $A53)+SUMIFS(DataRegularSeason20242025!$AB$3:$AB$1315,DataRegularSeason20242025!$B$3:$B$1315, "&lt;=" &amp; EB$1, DataRegularSeason20242025!$E$3:$E$1315, $A53)</f>
        <v>53</v>
      </c>
      <c r="EC53">
        <f>SUMIFS(DataRegularSeason20242025!$AA$3:$AA$1315,DataRegularSeason20242025!$B$3:$B$1315, "&lt;=" &amp; EC$1, DataRegularSeason20242025!$D$3:$D$1315, $A53)+SUMIFS(DataRegularSeason20242025!$AB$3:$AB$1315,DataRegularSeason20242025!$B$3:$B$1315, "&lt;=" &amp; EC$1, DataRegularSeason20242025!$E$3:$E$1315, $A53)</f>
        <v>53</v>
      </c>
      <c r="ED53">
        <f>SUMIFS(DataRegularSeason20242025!$AA$3:$AA$1315,DataRegularSeason20242025!$B$3:$B$1315, "&lt;=" &amp; ED$1, DataRegularSeason20242025!$D$3:$D$1315, $A53)+SUMIFS(DataRegularSeason20242025!$AB$3:$AB$1315,DataRegularSeason20242025!$B$3:$B$1315, "&lt;=" &amp; ED$1, DataRegularSeason20242025!$E$3:$E$1315, $A53)</f>
        <v>53</v>
      </c>
      <c r="EE53">
        <f>SUMIFS(DataRegularSeason20242025!$AA$3:$AA$1315,DataRegularSeason20242025!$B$3:$B$1315, "&lt;=" &amp; EE$1, DataRegularSeason20242025!$D$3:$D$1315, $A53)+SUMIFS(DataRegularSeason20242025!$AB$3:$AB$1315,DataRegularSeason20242025!$B$3:$B$1315, "&lt;=" &amp; EE$1, DataRegularSeason20242025!$E$3:$E$1315, $A53)</f>
        <v>53</v>
      </c>
      <c r="EF53">
        <f>SUMIFS(DataRegularSeason20242025!$AA$3:$AA$1315,DataRegularSeason20242025!$B$3:$B$1315, "&lt;=" &amp; EF$1, DataRegularSeason20242025!$D$3:$D$1315, $A53)+SUMIFS(DataRegularSeason20242025!$AB$3:$AB$1315,DataRegularSeason20242025!$B$3:$B$1315, "&lt;=" &amp; EF$1, DataRegularSeason20242025!$E$3:$E$1315, $A53)</f>
        <v>53</v>
      </c>
      <c r="EG53">
        <f>SUMIFS(DataRegularSeason20242025!$AA$3:$AA$1315,DataRegularSeason20242025!$B$3:$B$1315, "&lt;=" &amp; EG$1, DataRegularSeason20242025!$D$3:$D$1315, $A53)+SUMIFS(DataRegularSeason20242025!$AB$3:$AB$1315,DataRegularSeason20242025!$B$3:$B$1315, "&lt;=" &amp; EG$1, DataRegularSeason20242025!$E$3:$E$1315, $A53)</f>
        <v>53</v>
      </c>
      <c r="EH53">
        <f>SUMIFS(DataRegularSeason20242025!$AA$3:$AA$1315,DataRegularSeason20242025!$B$3:$B$1315, "&lt;=" &amp; EH$1, DataRegularSeason20242025!$D$3:$D$1315, $A53)+SUMIFS(DataRegularSeason20242025!$AB$3:$AB$1315,DataRegularSeason20242025!$B$3:$B$1315, "&lt;=" &amp; EH$1, DataRegularSeason20242025!$E$3:$E$1315, $A53)</f>
        <v>53</v>
      </c>
      <c r="EI53">
        <f>SUMIFS(DataRegularSeason20242025!$AA$3:$AA$1315,DataRegularSeason20242025!$B$3:$B$1315, "&lt;=" &amp; EI$1, DataRegularSeason20242025!$D$3:$D$1315, $A53)+SUMIFS(DataRegularSeason20242025!$AB$3:$AB$1315,DataRegularSeason20242025!$B$3:$B$1315, "&lt;=" &amp; EI$1, DataRegularSeason20242025!$E$3:$E$1315, $A53)</f>
        <v>53</v>
      </c>
      <c r="EJ53">
        <f>SUMIFS(DataRegularSeason20242025!$AA$3:$AA$1315,DataRegularSeason20242025!$B$3:$B$1315, "&lt;=" &amp; EJ$1, DataRegularSeason20242025!$D$3:$D$1315, $A53)+SUMIFS(DataRegularSeason20242025!$AB$3:$AB$1315,DataRegularSeason20242025!$B$3:$B$1315, "&lt;=" &amp; EJ$1, DataRegularSeason20242025!$E$3:$E$1315, $A53)</f>
        <v>53</v>
      </c>
      <c r="EK53">
        <f>SUMIFS(DataRegularSeason20242025!$AA$3:$AA$1315,DataRegularSeason20242025!$B$3:$B$1315, "&lt;=" &amp; EK$1, DataRegularSeason20242025!$D$3:$D$1315, $A53)+SUMIFS(DataRegularSeason20242025!$AB$3:$AB$1315,DataRegularSeason20242025!$B$3:$B$1315, "&lt;=" &amp; EK$1, DataRegularSeason20242025!$E$3:$E$1315, $A53)</f>
        <v>53</v>
      </c>
      <c r="EL53">
        <f>SUMIFS(DataRegularSeason20242025!$AA$3:$AA$1315,DataRegularSeason20242025!$B$3:$B$1315, "&lt;=" &amp; EL$1, DataRegularSeason20242025!$D$3:$D$1315, $A53)+SUMIFS(DataRegularSeason20242025!$AB$3:$AB$1315,DataRegularSeason20242025!$B$3:$B$1315, "&lt;=" &amp; EL$1, DataRegularSeason20242025!$E$3:$E$1315, $A53)</f>
        <v>53</v>
      </c>
      <c r="EM53">
        <f>SUMIFS(DataRegularSeason20242025!$AA$3:$AA$1315,DataRegularSeason20242025!$B$3:$B$1315, "&lt;=" &amp; EM$1, DataRegularSeason20242025!$D$3:$D$1315, $A53)+SUMIFS(DataRegularSeason20242025!$AB$3:$AB$1315,DataRegularSeason20242025!$B$3:$B$1315, "&lt;=" &amp; EM$1, DataRegularSeason20242025!$E$3:$E$1315, $A53)</f>
        <v>53</v>
      </c>
      <c r="EN53">
        <f>SUMIFS(DataRegularSeason20242025!$AA$3:$AA$1315,DataRegularSeason20242025!$B$3:$B$1315, "&lt;=" &amp; EN$1, DataRegularSeason20242025!$D$3:$D$1315, $A53)+SUMIFS(DataRegularSeason20242025!$AB$3:$AB$1315,DataRegularSeason20242025!$B$3:$B$1315, "&lt;=" &amp; EN$1, DataRegularSeason20242025!$E$3:$E$1315, $A53)</f>
        <v>53</v>
      </c>
      <c r="EO53">
        <f>SUMIFS(DataRegularSeason20242025!$AA$3:$AA$1315,DataRegularSeason20242025!$B$3:$B$1315, "&lt;=" &amp; EO$1, DataRegularSeason20242025!$D$3:$D$1315, $A53)+SUMIFS(DataRegularSeason20242025!$AB$3:$AB$1315,DataRegularSeason20242025!$B$3:$B$1315, "&lt;=" &amp; EO$1, DataRegularSeason20242025!$E$3:$E$1315, $A53)</f>
        <v>53</v>
      </c>
      <c r="EP53">
        <f>SUMIFS(DataRegularSeason20242025!$AA$3:$AA$1315,DataRegularSeason20242025!$B$3:$B$1315, "&lt;=" &amp; EP$1, DataRegularSeason20242025!$D$3:$D$1315, $A53)+SUMIFS(DataRegularSeason20242025!$AB$3:$AB$1315,DataRegularSeason20242025!$B$3:$B$1315, "&lt;=" &amp; EP$1, DataRegularSeason20242025!$E$3:$E$1315, $A53)</f>
        <v>53</v>
      </c>
      <c r="EQ53">
        <f>SUMIFS(DataRegularSeason20242025!$AA$3:$AA$1315,DataRegularSeason20242025!$B$3:$B$1315, "&lt;=" &amp; EQ$1, DataRegularSeason20242025!$D$3:$D$1315, $A53)+SUMIFS(DataRegularSeason20242025!$AB$3:$AB$1315,DataRegularSeason20242025!$B$3:$B$1315, "&lt;=" &amp; EQ$1, DataRegularSeason20242025!$E$3:$E$1315, $A53)</f>
        <v>53</v>
      </c>
      <c r="ER53">
        <f>SUMIFS(DataRegularSeason20242025!$AA$3:$AA$1315,DataRegularSeason20242025!$B$3:$B$1315, "&lt;=" &amp; ER$1, DataRegularSeason20242025!$D$3:$D$1315, $A53)+SUMIFS(DataRegularSeason20242025!$AB$3:$AB$1315,DataRegularSeason20242025!$B$3:$B$1315, "&lt;=" &amp; ER$1, DataRegularSeason20242025!$E$3:$E$1315, $A53)</f>
        <v>53</v>
      </c>
      <c r="ES53">
        <f>SUMIFS(DataRegularSeason20242025!$AA$3:$AA$1315,DataRegularSeason20242025!$B$3:$B$1315, "&lt;=" &amp; ES$1, DataRegularSeason20242025!$D$3:$D$1315, $A53)+SUMIFS(DataRegularSeason20242025!$AB$3:$AB$1315,DataRegularSeason20242025!$B$3:$B$1315, "&lt;=" &amp; ES$1, DataRegularSeason20242025!$E$3:$E$1315, $A53)</f>
        <v>53</v>
      </c>
      <c r="ET53">
        <f>SUMIFS(DataRegularSeason20242025!$AA$3:$AA$1315,DataRegularSeason20242025!$B$3:$B$1315, "&lt;=" &amp; ET$1, DataRegularSeason20242025!$D$3:$D$1315, $A53)+SUMIFS(DataRegularSeason20242025!$AB$3:$AB$1315,DataRegularSeason20242025!$B$3:$B$1315, "&lt;=" &amp; ET$1, DataRegularSeason20242025!$E$3:$E$1315, $A53)</f>
        <v>53</v>
      </c>
      <c r="EU53">
        <f>SUMIFS(DataRegularSeason20242025!$AA$3:$AA$1315,DataRegularSeason20242025!$B$3:$B$1315, "&lt;=" &amp; EU$1, DataRegularSeason20242025!$D$3:$D$1315, $A53)+SUMIFS(DataRegularSeason20242025!$AB$3:$AB$1315,DataRegularSeason20242025!$B$3:$B$1315, "&lt;=" &amp; EU$1, DataRegularSeason20242025!$E$3:$E$1315, $A53)</f>
        <v>53</v>
      </c>
      <c r="EV53">
        <f>SUMIFS(DataRegularSeason20242025!$AA$3:$AA$1315,DataRegularSeason20242025!$B$3:$B$1315, "&lt;=" &amp; EV$1, DataRegularSeason20242025!$D$3:$D$1315, $A53)+SUMIFS(DataRegularSeason20242025!$AB$3:$AB$1315,DataRegularSeason20242025!$B$3:$B$1315, "&lt;=" &amp; EV$1, DataRegularSeason20242025!$E$3:$E$1315, $A53)</f>
        <v>53</v>
      </c>
      <c r="EW53">
        <f>SUMIFS(DataRegularSeason20242025!$AA$3:$AA$1315,DataRegularSeason20242025!$B$3:$B$1315, "&lt;=" &amp; EW$1, DataRegularSeason20242025!$D$3:$D$1315, $A53)+SUMIFS(DataRegularSeason20242025!$AB$3:$AB$1315,DataRegularSeason20242025!$B$3:$B$1315, "&lt;=" &amp; EW$1, DataRegularSeason20242025!$E$3:$E$1315, $A53)</f>
        <v>53</v>
      </c>
      <c r="EX53">
        <f>SUMIFS(DataRegularSeason20242025!$AA$3:$AA$1315,DataRegularSeason20242025!$B$3:$B$1315, "&lt;=" &amp; EX$1, DataRegularSeason20242025!$D$3:$D$1315, $A53)+SUMIFS(DataRegularSeason20242025!$AB$3:$AB$1315,DataRegularSeason20242025!$B$3:$B$1315, "&lt;=" &amp; EX$1, DataRegularSeason20242025!$E$3:$E$1315, $A53)</f>
        <v>53</v>
      </c>
      <c r="EY53">
        <f>SUMIFS(DataRegularSeason20242025!$AA$3:$AA$1315,DataRegularSeason20242025!$B$3:$B$1315, "&lt;=" &amp; EY$1, DataRegularSeason20242025!$D$3:$D$1315, $A53)+SUMIFS(DataRegularSeason20242025!$AB$3:$AB$1315,DataRegularSeason20242025!$B$3:$B$1315, "&lt;=" &amp; EY$1, DataRegularSeason20242025!$E$3:$E$1315, $A53)</f>
        <v>53</v>
      </c>
      <c r="EZ53">
        <f>SUMIFS(DataRegularSeason20242025!$AA$3:$AA$1315,DataRegularSeason20242025!$B$3:$B$1315, "&lt;=" &amp; EZ$1, DataRegularSeason20242025!$D$3:$D$1315, $A53)+SUMIFS(DataRegularSeason20242025!$AB$3:$AB$1315,DataRegularSeason20242025!$B$3:$B$1315, "&lt;=" &amp; EZ$1, DataRegularSeason20242025!$E$3:$E$1315, $A53)</f>
        <v>53</v>
      </c>
      <c r="FA53">
        <f>SUMIFS(DataRegularSeason20242025!$AA$3:$AA$1315,DataRegularSeason20242025!$B$3:$B$1315, "&lt;=" &amp; FA$1, DataRegularSeason20242025!$D$3:$D$1315, $A53)+SUMIFS(DataRegularSeason20242025!$AB$3:$AB$1315,DataRegularSeason20242025!$B$3:$B$1315, "&lt;=" &amp; FA$1, DataRegularSeason20242025!$E$3:$E$1315, $A53)</f>
        <v>53</v>
      </c>
      <c r="FB53">
        <f>SUMIFS(DataRegularSeason20242025!$AA$3:$AA$1315,DataRegularSeason20242025!$B$3:$B$1315, "&lt;=" &amp; FB$1, DataRegularSeason20242025!$D$3:$D$1315, $A53)+SUMIFS(DataRegularSeason20242025!$AB$3:$AB$1315,DataRegularSeason20242025!$B$3:$B$1315, "&lt;=" &amp; FB$1, DataRegularSeason20242025!$E$3:$E$1315, $A53)</f>
        <v>53</v>
      </c>
      <c r="FC53">
        <f>SUMIFS(DataRegularSeason20242025!$AA$3:$AA$1315,DataRegularSeason20242025!$B$3:$B$1315, "&lt;=" &amp; FC$1, DataRegularSeason20242025!$D$3:$D$1315, $A53)+SUMIFS(DataRegularSeason20242025!$AB$3:$AB$1315,DataRegularSeason20242025!$B$3:$B$1315, "&lt;=" &amp; FC$1, DataRegularSeason20242025!$E$3:$E$1315, $A53)</f>
        <v>53</v>
      </c>
      <c r="FD53">
        <f>SUMIFS(DataRegularSeason20242025!$AA$3:$AA$1315,DataRegularSeason20242025!$B$3:$B$1315, "&lt;=" &amp; FD$1, DataRegularSeason20242025!$D$3:$D$1315, $A53)+SUMIFS(DataRegularSeason20242025!$AB$3:$AB$1315,DataRegularSeason20242025!$B$3:$B$1315, "&lt;=" &amp; FD$1, DataRegularSeason20242025!$E$3:$E$1315, $A53)</f>
        <v>53</v>
      </c>
      <c r="FE53">
        <f>SUMIFS(DataRegularSeason20242025!$AA$3:$AA$1315,DataRegularSeason20242025!$B$3:$B$1315, "&lt;=" &amp; FE$1, DataRegularSeason20242025!$D$3:$D$1315, $A53)+SUMIFS(DataRegularSeason20242025!$AB$3:$AB$1315,DataRegularSeason20242025!$B$3:$B$1315, "&lt;=" &amp; FE$1, DataRegularSeason20242025!$E$3:$E$1315, $A53)</f>
        <v>53</v>
      </c>
      <c r="FF53">
        <f>SUMIFS(DataRegularSeason20242025!$AA$3:$AA$1315,DataRegularSeason20242025!$B$3:$B$1315, "&lt;=" &amp; FF$1, DataRegularSeason20242025!$D$3:$D$1315, $A53)+SUMIFS(DataRegularSeason20242025!$AB$3:$AB$1315,DataRegularSeason20242025!$B$3:$B$1315, "&lt;=" &amp; FF$1, DataRegularSeason20242025!$E$3:$E$1315, $A53)</f>
        <v>53</v>
      </c>
      <c r="FG53">
        <f>SUMIFS(DataRegularSeason20242025!$AA$3:$AA$1315,DataRegularSeason20242025!$B$3:$B$1315, "&lt;=" &amp; FG$1, DataRegularSeason20242025!$D$3:$D$1315, $A53)+SUMIFS(DataRegularSeason20242025!$AB$3:$AB$1315,DataRegularSeason20242025!$B$3:$B$1315, "&lt;=" &amp; FG$1, DataRegularSeason20242025!$E$3:$E$1315, $A53)</f>
        <v>53</v>
      </c>
      <c r="FH53">
        <f>SUMIFS(DataRegularSeason20242025!$AA$3:$AA$1315,DataRegularSeason20242025!$B$3:$B$1315, "&lt;=" &amp; FH$1, DataRegularSeason20242025!$D$3:$D$1315, $A53)+SUMIFS(DataRegularSeason20242025!$AB$3:$AB$1315,DataRegularSeason20242025!$B$3:$B$1315, "&lt;=" &amp; FH$1, DataRegularSeason20242025!$E$3:$E$1315, $A53)</f>
        <v>53</v>
      </c>
      <c r="FI53">
        <f>SUMIFS(DataRegularSeason20242025!$AA$3:$AA$1315,DataRegularSeason20242025!$B$3:$B$1315, "&lt;=" &amp; FI$1, DataRegularSeason20242025!$D$3:$D$1315, $A53)+SUMIFS(DataRegularSeason20242025!$AB$3:$AB$1315,DataRegularSeason20242025!$B$3:$B$1315, "&lt;=" &amp; FI$1, DataRegularSeason20242025!$E$3:$E$1315, $A53)</f>
        <v>53</v>
      </c>
      <c r="FJ53">
        <f>SUMIFS(DataRegularSeason20242025!$AA$3:$AA$1315,DataRegularSeason20242025!$B$3:$B$1315, "&lt;=" &amp; FJ$1, DataRegularSeason20242025!$D$3:$D$1315, $A53)+SUMIFS(DataRegularSeason20242025!$AB$3:$AB$1315,DataRegularSeason20242025!$B$3:$B$1315, "&lt;=" &amp; FJ$1, DataRegularSeason20242025!$E$3:$E$1315, $A53)</f>
        <v>53</v>
      </c>
      <c r="FK53">
        <f>SUMIFS(DataRegularSeason20242025!$AA$3:$AA$1315,DataRegularSeason20242025!$B$3:$B$1315, "&lt;=" &amp; FK$1, DataRegularSeason20242025!$D$3:$D$1315, $A53)+SUMIFS(DataRegularSeason20242025!$AB$3:$AB$1315,DataRegularSeason20242025!$B$3:$B$1315, "&lt;=" &amp; FK$1, DataRegularSeason20242025!$E$3:$E$1315, $A53)</f>
        <v>53</v>
      </c>
      <c r="FL53">
        <f>SUMIFS(DataRegularSeason20242025!$AA$3:$AA$1315,DataRegularSeason20242025!$B$3:$B$1315, "&lt;=" &amp; FL$1, DataRegularSeason20242025!$D$3:$D$1315, $A53)+SUMIFS(DataRegularSeason20242025!$AB$3:$AB$1315,DataRegularSeason20242025!$B$3:$B$1315, "&lt;=" &amp; FL$1, DataRegularSeason20242025!$E$3:$E$1315, $A53)</f>
        <v>53</v>
      </c>
      <c r="FM53">
        <f>SUMIFS(DataRegularSeason20242025!$AA$3:$AA$1315,DataRegularSeason20242025!$B$3:$B$1315, "&lt;=" &amp; FM$1, DataRegularSeason20242025!$D$3:$D$1315, $A53)+SUMIFS(DataRegularSeason20242025!$AB$3:$AB$1315,DataRegularSeason20242025!$B$3:$B$1315, "&lt;=" &amp; FM$1, DataRegularSeason20242025!$E$3:$E$1315, $A53)</f>
        <v>53</v>
      </c>
      <c r="FN53">
        <f>SUMIFS(DataRegularSeason20242025!$AA$3:$AA$1315,DataRegularSeason20242025!$B$3:$B$1315, "&lt;=" &amp; FN$1, DataRegularSeason20242025!$D$3:$D$1315, $A53)+SUMIFS(DataRegularSeason20242025!$AB$3:$AB$1315,DataRegularSeason20242025!$B$3:$B$1315, "&lt;=" &amp; FN$1, DataRegularSeason20242025!$E$3:$E$1315, $A53)</f>
        <v>53</v>
      </c>
      <c r="FO53">
        <f>SUMIFS(DataRegularSeason20242025!$AA$3:$AA$1315,DataRegularSeason20242025!$B$3:$B$1315, "&lt;=" &amp; FO$1, DataRegularSeason20242025!$D$3:$D$1315, $A53)+SUMIFS(DataRegularSeason20242025!$AB$3:$AB$1315,DataRegularSeason20242025!$B$3:$B$1315, "&lt;=" &amp; FO$1, DataRegularSeason20242025!$E$3:$E$1315, $A53)</f>
        <v>53</v>
      </c>
      <c r="FP53">
        <f>SUMIFS(DataRegularSeason20242025!$AA$3:$AA$1315,DataRegularSeason20242025!$B$3:$B$1315, "&lt;=" &amp; FP$1, DataRegularSeason20242025!$D$3:$D$1315, $A53)+SUMIFS(DataRegularSeason20242025!$AB$3:$AB$1315,DataRegularSeason20242025!$B$3:$B$1315, "&lt;=" &amp; FP$1, DataRegularSeason20242025!$E$3:$E$1315, $A53)</f>
        <v>53</v>
      </c>
      <c r="FQ53">
        <f>SUMIFS(DataRegularSeason20242025!$AA$3:$AA$1315,DataRegularSeason20242025!$B$3:$B$1315, "&lt;=" &amp; FQ$1, DataRegularSeason20242025!$D$3:$D$1315, $A53)+SUMIFS(DataRegularSeason20242025!$AB$3:$AB$1315,DataRegularSeason20242025!$B$3:$B$1315, "&lt;=" &amp; FQ$1, DataRegularSeason20242025!$E$3:$E$1315, $A53)</f>
        <v>53</v>
      </c>
      <c r="FR53">
        <f>SUMIFS(DataRegularSeason20242025!$AA$3:$AA$1315,DataRegularSeason20242025!$B$3:$B$1315, "&lt;=" &amp; FR$1, DataRegularSeason20242025!$D$3:$D$1315, $A53)+SUMIFS(DataRegularSeason20242025!$AB$3:$AB$1315,DataRegularSeason20242025!$B$3:$B$1315, "&lt;=" &amp; FR$1, DataRegularSeason20242025!$E$3:$E$1315, $A53)</f>
        <v>53</v>
      </c>
      <c r="FS53">
        <f>SUMIFS(DataRegularSeason20242025!$AA$3:$AA$1315,DataRegularSeason20242025!$B$3:$B$1315, "&lt;=" &amp; FS$1, DataRegularSeason20242025!$D$3:$D$1315, $A53)+SUMIFS(DataRegularSeason20242025!$AB$3:$AB$1315,DataRegularSeason20242025!$B$3:$B$1315, "&lt;=" &amp; FS$1, DataRegularSeason20242025!$E$3:$E$1315, $A53)</f>
        <v>53</v>
      </c>
      <c r="FT53">
        <f>SUMIFS(DataRegularSeason20242025!$AA$3:$AA$1315,DataRegularSeason20242025!$B$3:$B$1315, "&lt;=" &amp; FT$1, DataRegularSeason20242025!$D$3:$D$1315, $A53)+SUMIFS(DataRegularSeason20242025!$AB$3:$AB$1315,DataRegularSeason20242025!$B$3:$B$1315, "&lt;=" &amp; FT$1, DataRegularSeason20242025!$E$3:$E$1315, $A53)</f>
        <v>53</v>
      </c>
      <c r="FU53">
        <f>SUMIFS(DataRegularSeason20242025!$AA$3:$AA$1315,DataRegularSeason20242025!$B$3:$B$1315, "&lt;=" &amp; FU$1, DataRegularSeason20242025!$D$3:$D$1315, $A53)+SUMIFS(DataRegularSeason20242025!$AB$3:$AB$1315,DataRegularSeason20242025!$B$3:$B$1315, "&lt;=" &amp; FU$1, DataRegularSeason20242025!$E$3:$E$1315, $A53)</f>
        <v>53</v>
      </c>
      <c r="FV53">
        <f>SUMIFS(DataRegularSeason20242025!$AA$3:$AA$1315,DataRegularSeason20242025!$B$3:$B$1315, "&lt;=" &amp; FV$1, DataRegularSeason20242025!$D$3:$D$1315, $A53)+SUMIFS(DataRegularSeason20242025!$AB$3:$AB$1315,DataRegularSeason20242025!$B$3:$B$1315, "&lt;=" &amp; FV$1, DataRegularSeason20242025!$E$3:$E$1315, $A53)</f>
        <v>53</v>
      </c>
      <c r="FW53">
        <f>SUMIFS(DataRegularSeason20242025!$AA$3:$AA$1315,DataRegularSeason20242025!$B$3:$B$1315, "&lt;=" &amp; FW$1, DataRegularSeason20242025!$D$3:$D$1315, $A53)+SUMIFS(DataRegularSeason20242025!$AB$3:$AB$1315,DataRegularSeason20242025!$B$3:$B$1315, "&lt;=" &amp; FW$1, DataRegularSeason20242025!$E$3:$E$1315, $A53)</f>
        <v>53</v>
      </c>
      <c r="FX53">
        <f>SUMIFS(DataRegularSeason20242025!$AA$3:$AA$1315,DataRegularSeason20242025!$B$3:$B$1315, "&lt;=" &amp; FX$1, DataRegularSeason20242025!$D$3:$D$1315, $A53)+SUMIFS(DataRegularSeason20242025!$AB$3:$AB$1315,DataRegularSeason20242025!$B$3:$B$1315, "&lt;=" &amp; FX$1, DataRegularSeason20242025!$E$3:$E$1315, $A53)</f>
        <v>53</v>
      </c>
      <c r="FY53">
        <f>SUMIFS(DataRegularSeason20242025!$AA$3:$AA$1315,DataRegularSeason20242025!$B$3:$B$1315, "&lt;=" &amp; FY$1, DataRegularSeason20242025!$D$3:$D$1315, $A53)+SUMIFS(DataRegularSeason20242025!$AB$3:$AB$1315,DataRegularSeason20242025!$B$3:$B$1315, "&lt;=" &amp; FY$1, DataRegularSeason20242025!$E$3:$E$1315, $A53)</f>
        <v>53</v>
      </c>
      <c r="FZ53">
        <f>SUMIFS(DataRegularSeason20242025!$AA$3:$AA$1315,DataRegularSeason20242025!$B$3:$B$1315, "&lt;=" &amp; FZ$1, DataRegularSeason20242025!$D$3:$D$1315, $A53)+SUMIFS(DataRegularSeason20242025!$AB$3:$AB$1315,DataRegularSeason20242025!$B$3:$B$1315, "&lt;=" &amp; FZ$1, DataRegularSeason20242025!$E$3:$E$1315, $A53)</f>
        <v>53</v>
      </c>
      <c r="GA53">
        <f>SUMIFS(DataRegularSeason20242025!$AA$3:$AA$1315,DataRegularSeason20242025!$B$3:$B$1315, "&lt;=" &amp; GA$1, DataRegularSeason20242025!$D$3:$D$1315, $A53)+SUMIFS(DataRegularSeason20242025!$AB$3:$AB$1315,DataRegularSeason20242025!$B$3:$B$1315, "&lt;=" &amp; GA$1, DataRegularSeason20242025!$E$3:$E$1315, $A53)</f>
        <v>53</v>
      </c>
      <c r="GB53">
        <f>SUMIFS(DataRegularSeason20242025!$AA$3:$AA$1315,DataRegularSeason20242025!$B$3:$B$1315, "&lt;=" &amp; GB$1, DataRegularSeason20242025!$D$3:$D$1315, $A53)+SUMIFS(DataRegularSeason20242025!$AB$3:$AB$1315,DataRegularSeason20242025!$B$3:$B$1315, "&lt;=" &amp; GB$1, DataRegularSeason20242025!$E$3:$E$1315, $A53)</f>
        <v>53</v>
      </c>
      <c r="GC53">
        <f>SUMIFS(DataRegularSeason20242025!$AA$3:$AA$1315,DataRegularSeason20242025!$B$3:$B$1315, "&lt;=" &amp; GC$1, DataRegularSeason20242025!$D$3:$D$1315, $A53)+SUMIFS(DataRegularSeason20242025!$AB$3:$AB$1315,DataRegularSeason20242025!$B$3:$B$1315, "&lt;=" &amp; GC$1, DataRegularSeason20242025!$E$3:$E$1315, $A53)</f>
        <v>53</v>
      </c>
      <c r="GD53">
        <f>SUMIFS(DataRegularSeason20242025!$AA$3:$AA$1315,DataRegularSeason20242025!$B$3:$B$1315, "&lt;=" &amp; GD$1, DataRegularSeason20242025!$D$3:$D$1315, $A53)+SUMIFS(DataRegularSeason20242025!$AB$3:$AB$1315,DataRegularSeason20242025!$B$3:$B$1315, "&lt;=" &amp; GD$1, DataRegularSeason20242025!$E$3:$E$1315, $A53)</f>
        <v>53</v>
      </c>
      <c r="GE53">
        <f>SUMIFS(DataRegularSeason20242025!$AA$3:$AA$1315,DataRegularSeason20242025!$B$3:$B$1315, "&lt;=" &amp; GE$1, DataRegularSeason20242025!$D$3:$D$1315, $A53)+SUMIFS(DataRegularSeason20242025!$AB$3:$AB$1315,DataRegularSeason20242025!$B$3:$B$1315, "&lt;=" &amp; GE$1, DataRegularSeason20242025!$E$3:$E$1315, $A53)</f>
        <v>53</v>
      </c>
      <c r="GF53">
        <f>SUMIFS(DataRegularSeason20242025!$AA$3:$AA$1315,DataRegularSeason20242025!$B$3:$B$1315, "&lt;=" &amp; GF$1, DataRegularSeason20242025!$D$3:$D$1315, $A53)+SUMIFS(DataRegularSeason20242025!$AB$3:$AB$1315,DataRegularSeason20242025!$B$3:$B$1315, "&lt;=" &amp; GF$1, DataRegularSeason20242025!$E$3:$E$1315, $A53)</f>
        <v>53</v>
      </c>
      <c r="GG53">
        <f>SUMIFS(DataRegularSeason20242025!$AA$3:$AA$1315,DataRegularSeason20242025!$B$3:$B$1315, "&lt;=" &amp; GG$1, DataRegularSeason20242025!$D$3:$D$1315, $A53)+SUMIFS(DataRegularSeason20242025!$AB$3:$AB$1315,DataRegularSeason20242025!$B$3:$B$1315, "&lt;=" &amp; GG$1, DataRegularSeason20242025!$E$3:$E$1315, $A53)</f>
        <v>53</v>
      </c>
      <c r="GH53">
        <f>SUMIFS(DataRegularSeason20242025!$AA$3:$AA$1315,DataRegularSeason20242025!$B$3:$B$1315, "&lt;=" &amp; GH$1, DataRegularSeason20242025!$D$3:$D$1315, $A53)+SUMIFS(DataRegularSeason20242025!$AB$3:$AB$1315,DataRegularSeason20242025!$B$3:$B$1315, "&lt;=" &amp; GH$1, DataRegularSeason20242025!$E$3:$E$1315, $A53)</f>
        <v>53</v>
      </c>
      <c r="GI53">
        <f>SUMIFS(DataRegularSeason20242025!$AA$3:$AA$1315,DataRegularSeason20242025!$B$3:$B$1315, "&lt;=" &amp; GI$1, DataRegularSeason20242025!$D$3:$D$1315, $A53)+SUMIFS(DataRegularSeason20242025!$AB$3:$AB$1315,DataRegularSeason20242025!$B$3:$B$1315, "&lt;=" &amp; GI$1, DataRegularSeason20242025!$E$3:$E$1315, $A53)</f>
        <v>53</v>
      </c>
      <c r="GJ53">
        <f>SUMIFS(DataRegularSeason20242025!$AA$3:$AA$1315,DataRegularSeason20242025!$B$3:$B$1315, "&lt;=" &amp; GJ$1, DataRegularSeason20242025!$D$3:$D$1315, $A53)+SUMIFS(DataRegularSeason20242025!$AB$3:$AB$1315,DataRegularSeason20242025!$B$3:$B$1315, "&lt;=" &amp; GJ$1, DataRegularSeason20242025!$E$3:$E$1315, $A53)</f>
        <v>53</v>
      </c>
      <c r="GK53">
        <f>SUMIFS(DataRegularSeason20242025!$AA$3:$AA$1315,DataRegularSeason20242025!$B$3:$B$1315, "&lt;=" &amp; GK$1, DataRegularSeason20242025!$D$3:$D$1315, $A53)+SUMIFS(DataRegularSeason20242025!$AB$3:$AB$1315,DataRegularSeason20242025!$B$3:$B$1315, "&lt;=" &amp; GK$1, DataRegularSeason20242025!$E$3:$E$1315, $A53)</f>
        <v>53</v>
      </c>
      <c r="GL53">
        <f>SUMIFS(DataRegularSeason20242025!$AA$3:$AA$1315,DataRegularSeason20242025!$B$3:$B$1315, "&lt;=" &amp; GL$1, DataRegularSeason20242025!$D$3:$D$1315, $A53)+SUMIFS(DataRegularSeason20242025!$AB$3:$AB$1315,DataRegularSeason20242025!$B$3:$B$1315, "&lt;=" &amp; GL$1, DataRegularSeason20242025!$E$3:$E$1315, $A53)</f>
        <v>53</v>
      </c>
      <c r="GM53">
        <f>SUMIFS(DataRegularSeason20242025!$AA$3:$AA$1315,DataRegularSeason20242025!$B$3:$B$1315, "&lt;=" &amp; GM$1, DataRegularSeason20242025!$D$3:$D$1315, $A53)+SUMIFS(DataRegularSeason20242025!$AB$3:$AB$1315,DataRegularSeason20242025!$B$3:$B$1315, "&lt;=" &amp; GM$1, DataRegularSeason20242025!$E$3:$E$1315, $A53)</f>
        <v>53</v>
      </c>
      <c r="GN53">
        <f>SUMIFS(DataRegularSeason20242025!$AA$3:$AA$1315,DataRegularSeason20242025!$B$3:$B$1315, "&lt;=" &amp; GN$1, DataRegularSeason20242025!$D$3:$D$1315, $A53)+SUMIFS(DataRegularSeason20242025!$AB$3:$AB$1315,DataRegularSeason20242025!$B$3:$B$1315, "&lt;=" &amp; GN$1, DataRegularSeason20242025!$E$3:$E$1315, $A53)</f>
        <v>53</v>
      </c>
      <c r="GO53">
        <f>SUMIFS(DataRegularSeason20242025!$AA$3:$AA$1315,DataRegularSeason20242025!$B$3:$B$1315, "&lt;=" &amp; GO$1, DataRegularSeason20242025!$D$3:$D$1315, $A53)+SUMIFS(DataRegularSeason20242025!$AB$3:$AB$1315,DataRegularSeason20242025!$B$3:$B$1315, "&lt;=" &amp; GO$1, DataRegularSeason20242025!$E$3:$E$1315, $A53)</f>
        <v>53</v>
      </c>
      <c r="GP53">
        <f>SUMIFS(DataRegularSeason20242025!$AA$3:$AA$1315,DataRegularSeason20242025!$B$3:$B$1315, "&lt;=" &amp; GP$1, DataRegularSeason20242025!$D$3:$D$1315, $A53)+SUMIFS(DataRegularSeason20242025!$AB$3:$AB$1315,DataRegularSeason20242025!$B$3:$B$1315, "&lt;=" &amp; GP$1, DataRegularSeason20242025!$E$3:$E$1315, $A53)</f>
        <v>53</v>
      </c>
      <c r="GQ53">
        <f>SUMIFS(DataRegularSeason20242025!$AA$3:$AA$1315,DataRegularSeason20242025!$B$3:$B$1315, "&lt;=" &amp; GQ$1, DataRegularSeason20242025!$D$3:$D$1315, $A53)+SUMIFS(DataRegularSeason20242025!$AB$3:$AB$1315,DataRegularSeason20242025!$B$3:$B$1315, "&lt;=" &amp; GQ$1, DataRegularSeason20242025!$E$3:$E$1315, $A53)</f>
        <v>53</v>
      </c>
      <c r="GR53">
        <f>SUMIFS(DataRegularSeason20242025!$AA$3:$AA$1315,DataRegularSeason20242025!$B$3:$B$1315, "&lt;=" &amp; GR$1, DataRegularSeason20242025!$D$3:$D$1315, $A53)+SUMIFS(DataRegularSeason20242025!$AB$3:$AB$1315,DataRegularSeason20242025!$B$3:$B$1315, "&lt;=" &amp; GR$1, DataRegularSeason20242025!$E$3:$E$1315, $A53)</f>
        <v>53</v>
      </c>
      <c r="GS53">
        <f>SUMIFS(DataRegularSeason20242025!$AA$3:$AA$1315,DataRegularSeason20242025!$B$3:$B$1315, "&lt;=" &amp; GS$1, DataRegularSeason20242025!$D$3:$D$1315, $A53)+SUMIFS(DataRegularSeason20242025!$AB$3:$AB$1315,DataRegularSeason20242025!$B$3:$B$1315, "&lt;=" &amp; GS$1, DataRegularSeason20242025!$E$3:$E$1315, $A53)</f>
        <v>53</v>
      </c>
      <c r="GT53">
        <f>SUMIFS(DataRegularSeason20242025!$AA$3:$AA$1315,DataRegularSeason20242025!$B$3:$B$1315, "&lt;=" &amp; GT$1, DataRegularSeason20242025!$D$3:$D$1315, $A53)+SUMIFS(DataRegularSeason20242025!$AB$3:$AB$1315,DataRegularSeason20242025!$B$3:$B$1315, "&lt;=" &amp; GT$1, DataRegularSeason20242025!$E$3:$E$1315, $A53)</f>
        <v>53</v>
      </c>
      <c r="GU53">
        <f>SUMIFS(DataRegularSeason20242025!$AA$3:$AA$1315,DataRegularSeason20242025!$B$3:$B$1315, "&lt;=" &amp; GU$1, DataRegularSeason20242025!$D$3:$D$1315, $A53)+SUMIFS(DataRegularSeason20242025!$AB$3:$AB$1315,DataRegularSeason20242025!$B$3:$B$1315, "&lt;=" &amp; GU$1, DataRegularSeason20242025!$E$3:$E$1315, $A53)</f>
        <v>53</v>
      </c>
    </row>
    <row r="54" spans="1:203" x14ac:dyDescent="0.25">
      <c r="A54" t="s">
        <v>22</v>
      </c>
      <c r="B54" t="s">
        <v>97</v>
      </c>
      <c r="C54" t="s">
        <v>95</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79</v>
      </c>
      <c r="EB54">
        <f>SUMIFS(DataRegularSeason20242025!$AA$3:$AA$1315,DataRegularSeason20242025!$B$3:$B$1315, "&lt;=" &amp; EB$1, DataRegularSeason20242025!$D$3:$D$1315, $A54)+SUMIFS(DataRegularSeason20242025!$AB$3:$AB$1315,DataRegularSeason20242025!$B$3:$B$1315, "&lt;=" &amp; EB$1, DataRegularSeason20242025!$E$3:$E$1315, $A54)</f>
        <v>79</v>
      </c>
      <c r="EC54">
        <f>SUMIFS(DataRegularSeason20242025!$AA$3:$AA$1315,DataRegularSeason20242025!$B$3:$B$1315, "&lt;=" &amp; EC$1, DataRegularSeason20242025!$D$3:$D$1315, $A54)+SUMIFS(DataRegularSeason20242025!$AB$3:$AB$1315,DataRegularSeason20242025!$B$3:$B$1315, "&lt;=" &amp; EC$1, DataRegularSeason20242025!$E$3:$E$1315, $A54)</f>
        <v>79</v>
      </c>
      <c r="ED54">
        <f>SUMIFS(DataRegularSeason20242025!$AA$3:$AA$1315,DataRegularSeason20242025!$B$3:$B$1315, "&lt;=" &amp; ED$1, DataRegularSeason20242025!$D$3:$D$1315, $A54)+SUMIFS(DataRegularSeason20242025!$AB$3:$AB$1315,DataRegularSeason20242025!$B$3:$B$1315, "&lt;=" &amp; ED$1, DataRegularSeason20242025!$E$3:$E$1315, $A54)</f>
        <v>79</v>
      </c>
      <c r="EE54">
        <f>SUMIFS(DataRegularSeason20242025!$AA$3:$AA$1315,DataRegularSeason20242025!$B$3:$B$1315, "&lt;=" &amp; EE$1, DataRegularSeason20242025!$D$3:$D$1315, $A54)+SUMIFS(DataRegularSeason20242025!$AB$3:$AB$1315,DataRegularSeason20242025!$B$3:$B$1315, "&lt;=" &amp; EE$1, DataRegularSeason20242025!$E$3:$E$1315, $A54)</f>
        <v>79</v>
      </c>
      <c r="EF54">
        <f>SUMIFS(DataRegularSeason20242025!$AA$3:$AA$1315,DataRegularSeason20242025!$B$3:$B$1315, "&lt;=" &amp; EF$1, DataRegularSeason20242025!$D$3:$D$1315, $A54)+SUMIFS(DataRegularSeason20242025!$AB$3:$AB$1315,DataRegularSeason20242025!$B$3:$B$1315, "&lt;=" &amp; EF$1, DataRegularSeason20242025!$E$3:$E$1315, $A54)</f>
        <v>79</v>
      </c>
      <c r="EG54">
        <f>SUMIFS(DataRegularSeason20242025!$AA$3:$AA$1315,DataRegularSeason20242025!$B$3:$B$1315, "&lt;=" &amp; EG$1, DataRegularSeason20242025!$D$3:$D$1315, $A54)+SUMIFS(DataRegularSeason20242025!$AB$3:$AB$1315,DataRegularSeason20242025!$B$3:$B$1315, "&lt;=" &amp; EG$1, DataRegularSeason20242025!$E$3:$E$1315, $A54)</f>
        <v>79</v>
      </c>
      <c r="EH54">
        <f>SUMIFS(DataRegularSeason20242025!$AA$3:$AA$1315,DataRegularSeason20242025!$B$3:$B$1315, "&lt;=" &amp; EH$1, DataRegularSeason20242025!$D$3:$D$1315, $A54)+SUMIFS(DataRegularSeason20242025!$AB$3:$AB$1315,DataRegularSeason20242025!$B$3:$B$1315, "&lt;=" &amp; EH$1, DataRegularSeason20242025!$E$3:$E$1315, $A54)</f>
        <v>79</v>
      </c>
      <c r="EI54">
        <f>SUMIFS(DataRegularSeason20242025!$AA$3:$AA$1315,DataRegularSeason20242025!$B$3:$B$1315, "&lt;=" &amp; EI$1, DataRegularSeason20242025!$D$3:$D$1315, $A54)+SUMIFS(DataRegularSeason20242025!$AB$3:$AB$1315,DataRegularSeason20242025!$B$3:$B$1315, "&lt;=" &amp; EI$1, DataRegularSeason20242025!$E$3:$E$1315, $A54)</f>
        <v>79</v>
      </c>
      <c r="EJ54">
        <f>SUMIFS(DataRegularSeason20242025!$AA$3:$AA$1315,DataRegularSeason20242025!$B$3:$B$1315, "&lt;=" &amp; EJ$1, DataRegularSeason20242025!$D$3:$D$1315, $A54)+SUMIFS(DataRegularSeason20242025!$AB$3:$AB$1315,DataRegularSeason20242025!$B$3:$B$1315, "&lt;=" &amp; EJ$1, DataRegularSeason20242025!$E$3:$E$1315, $A54)</f>
        <v>79</v>
      </c>
      <c r="EK54">
        <f>SUMIFS(DataRegularSeason20242025!$AA$3:$AA$1315,DataRegularSeason20242025!$B$3:$B$1315, "&lt;=" &amp; EK$1, DataRegularSeason20242025!$D$3:$D$1315, $A54)+SUMIFS(DataRegularSeason20242025!$AB$3:$AB$1315,DataRegularSeason20242025!$B$3:$B$1315, "&lt;=" &amp; EK$1, DataRegularSeason20242025!$E$3:$E$1315, $A54)</f>
        <v>79</v>
      </c>
      <c r="EL54">
        <f>SUMIFS(DataRegularSeason20242025!$AA$3:$AA$1315,DataRegularSeason20242025!$B$3:$B$1315, "&lt;=" &amp; EL$1, DataRegularSeason20242025!$D$3:$D$1315, $A54)+SUMIFS(DataRegularSeason20242025!$AB$3:$AB$1315,DataRegularSeason20242025!$B$3:$B$1315, "&lt;=" &amp; EL$1, DataRegularSeason20242025!$E$3:$E$1315, $A54)</f>
        <v>79</v>
      </c>
      <c r="EM54">
        <f>SUMIFS(DataRegularSeason20242025!$AA$3:$AA$1315,DataRegularSeason20242025!$B$3:$B$1315, "&lt;=" &amp; EM$1, DataRegularSeason20242025!$D$3:$D$1315, $A54)+SUMIFS(DataRegularSeason20242025!$AB$3:$AB$1315,DataRegularSeason20242025!$B$3:$B$1315, "&lt;=" &amp; EM$1, DataRegularSeason20242025!$E$3:$E$1315, $A54)</f>
        <v>79</v>
      </c>
      <c r="EN54">
        <f>SUMIFS(DataRegularSeason20242025!$AA$3:$AA$1315,DataRegularSeason20242025!$B$3:$B$1315, "&lt;=" &amp; EN$1, DataRegularSeason20242025!$D$3:$D$1315, $A54)+SUMIFS(DataRegularSeason20242025!$AB$3:$AB$1315,DataRegularSeason20242025!$B$3:$B$1315, "&lt;=" &amp; EN$1, DataRegularSeason20242025!$E$3:$E$1315, $A54)</f>
        <v>79</v>
      </c>
      <c r="EO54">
        <f>SUMIFS(DataRegularSeason20242025!$AA$3:$AA$1315,DataRegularSeason20242025!$B$3:$B$1315, "&lt;=" &amp; EO$1, DataRegularSeason20242025!$D$3:$D$1315, $A54)+SUMIFS(DataRegularSeason20242025!$AB$3:$AB$1315,DataRegularSeason20242025!$B$3:$B$1315, "&lt;=" &amp; EO$1, DataRegularSeason20242025!$E$3:$E$1315, $A54)</f>
        <v>79</v>
      </c>
      <c r="EP54">
        <f>SUMIFS(DataRegularSeason20242025!$AA$3:$AA$1315,DataRegularSeason20242025!$B$3:$B$1315, "&lt;=" &amp; EP$1, DataRegularSeason20242025!$D$3:$D$1315, $A54)+SUMIFS(DataRegularSeason20242025!$AB$3:$AB$1315,DataRegularSeason20242025!$B$3:$B$1315, "&lt;=" &amp; EP$1, DataRegularSeason20242025!$E$3:$E$1315, $A54)</f>
        <v>79</v>
      </c>
      <c r="EQ54">
        <f>SUMIFS(DataRegularSeason20242025!$AA$3:$AA$1315,DataRegularSeason20242025!$B$3:$B$1315, "&lt;=" &amp; EQ$1, DataRegularSeason20242025!$D$3:$D$1315, $A54)+SUMIFS(DataRegularSeason20242025!$AB$3:$AB$1315,DataRegularSeason20242025!$B$3:$B$1315, "&lt;=" &amp; EQ$1, DataRegularSeason20242025!$E$3:$E$1315, $A54)</f>
        <v>79</v>
      </c>
      <c r="ER54">
        <f>SUMIFS(DataRegularSeason20242025!$AA$3:$AA$1315,DataRegularSeason20242025!$B$3:$B$1315, "&lt;=" &amp; ER$1, DataRegularSeason20242025!$D$3:$D$1315, $A54)+SUMIFS(DataRegularSeason20242025!$AB$3:$AB$1315,DataRegularSeason20242025!$B$3:$B$1315, "&lt;=" &amp; ER$1, DataRegularSeason20242025!$E$3:$E$1315, $A54)</f>
        <v>79</v>
      </c>
      <c r="ES54">
        <f>SUMIFS(DataRegularSeason20242025!$AA$3:$AA$1315,DataRegularSeason20242025!$B$3:$B$1315, "&lt;=" &amp; ES$1, DataRegularSeason20242025!$D$3:$D$1315, $A54)+SUMIFS(DataRegularSeason20242025!$AB$3:$AB$1315,DataRegularSeason20242025!$B$3:$B$1315, "&lt;=" &amp; ES$1, DataRegularSeason20242025!$E$3:$E$1315, $A54)</f>
        <v>79</v>
      </c>
      <c r="ET54">
        <f>SUMIFS(DataRegularSeason20242025!$AA$3:$AA$1315,DataRegularSeason20242025!$B$3:$B$1315, "&lt;=" &amp; ET$1, DataRegularSeason20242025!$D$3:$D$1315, $A54)+SUMIFS(DataRegularSeason20242025!$AB$3:$AB$1315,DataRegularSeason20242025!$B$3:$B$1315, "&lt;=" &amp; ET$1, DataRegularSeason20242025!$E$3:$E$1315, $A54)</f>
        <v>79</v>
      </c>
      <c r="EU54">
        <f>SUMIFS(DataRegularSeason20242025!$AA$3:$AA$1315,DataRegularSeason20242025!$B$3:$B$1315, "&lt;=" &amp; EU$1, DataRegularSeason20242025!$D$3:$D$1315, $A54)+SUMIFS(DataRegularSeason20242025!$AB$3:$AB$1315,DataRegularSeason20242025!$B$3:$B$1315, "&lt;=" &amp; EU$1, DataRegularSeason20242025!$E$3:$E$1315, $A54)</f>
        <v>79</v>
      </c>
      <c r="EV54">
        <f>SUMIFS(DataRegularSeason20242025!$AA$3:$AA$1315,DataRegularSeason20242025!$B$3:$B$1315, "&lt;=" &amp; EV$1, DataRegularSeason20242025!$D$3:$D$1315, $A54)+SUMIFS(DataRegularSeason20242025!$AB$3:$AB$1315,DataRegularSeason20242025!$B$3:$B$1315, "&lt;=" &amp; EV$1, DataRegularSeason20242025!$E$3:$E$1315, $A54)</f>
        <v>79</v>
      </c>
      <c r="EW54">
        <f>SUMIFS(DataRegularSeason20242025!$AA$3:$AA$1315,DataRegularSeason20242025!$B$3:$B$1315, "&lt;=" &amp; EW$1, DataRegularSeason20242025!$D$3:$D$1315, $A54)+SUMIFS(DataRegularSeason20242025!$AB$3:$AB$1315,DataRegularSeason20242025!$B$3:$B$1315, "&lt;=" &amp; EW$1, DataRegularSeason20242025!$E$3:$E$1315, $A54)</f>
        <v>79</v>
      </c>
      <c r="EX54">
        <f>SUMIFS(DataRegularSeason20242025!$AA$3:$AA$1315,DataRegularSeason20242025!$B$3:$B$1315, "&lt;=" &amp; EX$1, DataRegularSeason20242025!$D$3:$D$1315, $A54)+SUMIFS(DataRegularSeason20242025!$AB$3:$AB$1315,DataRegularSeason20242025!$B$3:$B$1315, "&lt;=" &amp; EX$1, DataRegularSeason20242025!$E$3:$E$1315, $A54)</f>
        <v>79</v>
      </c>
      <c r="EY54">
        <f>SUMIFS(DataRegularSeason20242025!$AA$3:$AA$1315,DataRegularSeason20242025!$B$3:$B$1315, "&lt;=" &amp; EY$1, DataRegularSeason20242025!$D$3:$D$1315, $A54)+SUMIFS(DataRegularSeason20242025!$AB$3:$AB$1315,DataRegularSeason20242025!$B$3:$B$1315, "&lt;=" &amp; EY$1, DataRegularSeason20242025!$E$3:$E$1315, $A54)</f>
        <v>79</v>
      </c>
      <c r="EZ54">
        <f>SUMIFS(DataRegularSeason20242025!$AA$3:$AA$1315,DataRegularSeason20242025!$B$3:$B$1315, "&lt;=" &amp; EZ$1, DataRegularSeason20242025!$D$3:$D$1315, $A54)+SUMIFS(DataRegularSeason20242025!$AB$3:$AB$1315,DataRegularSeason20242025!$B$3:$B$1315, "&lt;=" &amp; EZ$1, DataRegularSeason20242025!$E$3:$E$1315, $A54)</f>
        <v>79</v>
      </c>
      <c r="FA54">
        <f>SUMIFS(DataRegularSeason20242025!$AA$3:$AA$1315,DataRegularSeason20242025!$B$3:$B$1315, "&lt;=" &amp; FA$1, DataRegularSeason20242025!$D$3:$D$1315, $A54)+SUMIFS(DataRegularSeason20242025!$AB$3:$AB$1315,DataRegularSeason20242025!$B$3:$B$1315, "&lt;=" &amp; FA$1, DataRegularSeason20242025!$E$3:$E$1315, $A54)</f>
        <v>79</v>
      </c>
      <c r="FB54">
        <f>SUMIFS(DataRegularSeason20242025!$AA$3:$AA$1315,DataRegularSeason20242025!$B$3:$B$1315, "&lt;=" &amp; FB$1, DataRegularSeason20242025!$D$3:$D$1315, $A54)+SUMIFS(DataRegularSeason20242025!$AB$3:$AB$1315,DataRegularSeason20242025!$B$3:$B$1315, "&lt;=" &amp; FB$1, DataRegularSeason20242025!$E$3:$E$1315, $A54)</f>
        <v>79</v>
      </c>
      <c r="FC54">
        <f>SUMIFS(DataRegularSeason20242025!$AA$3:$AA$1315,DataRegularSeason20242025!$B$3:$B$1315, "&lt;=" &amp; FC$1, DataRegularSeason20242025!$D$3:$D$1315, $A54)+SUMIFS(DataRegularSeason20242025!$AB$3:$AB$1315,DataRegularSeason20242025!$B$3:$B$1315, "&lt;=" &amp; FC$1, DataRegularSeason20242025!$E$3:$E$1315, $A54)</f>
        <v>79</v>
      </c>
      <c r="FD54">
        <f>SUMIFS(DataRegularSeason20242025!$AA$3:$AA$1315,DataRegularSeason20242025!$B$3:$B$1315, "&lt;=" &amp; FD$1, DataRegularSeason20242025!$D$3:$D$1315, $A54)+SUMIFS(DataRegularSeason20242025!$AB$3:$AB$1315,DataRegularSeason20242025!$B$3:$B$1315, "&lt;=" &amp; FD$1, DataRegularSeason20242025!$E$3:$E$1315, $A54)</f>
        <v>79</v>
      </c>
      <c r="FE54">
        <f>SUMIFS(DataRegularSeason20242025!$AA$3:$AA$1315,DataRegularSeason20242025!$B$3:$B$1315, "&lt;=" &amp; FE$1, DataRegularSeason20242025!$D$3:$D$1315, $A54)+SUMIFS(DataRegularSeason20242025!$AB$3:$AB$1315,DataRegularSeason20242025!$B$3:$B$1315, "&lt;=" &amp; FE$1, DataRegularSeason20242025!$E$3:$E$1315, $A54)</f>
        <v>79</v>
      </c>
      <c r="FF54">
        <f>SUMIFS(DataRegularSeason20242025!$AA$3:$AA$1315,DataRegularSeason20242025!$B$3:$B$1315, "&lt;=" &amp; FF$1, DataRegularSeason20242025!$D$3:$D$1315, $A54)+SUMIFS(DataRegularSeason20242025!$AB$3:$AB$1315,DataRegularSeason20242025!$B$3:$B$1315, "&lt;=" &amp; FF$1, DataRegularSeason20242025!$E$3:$E$1315, $A54)</f>
        <v>79</v>
      </c>
      <c r="FG54">
        <f>SUMIFS(DataRegularSeason20242025!$AA$3:$AA$1315,DataRegularSeason20242025!$B$3:$B$1315, "&lt;=" &amp; FG$1, DataRegularSeason20242025!$D$3:$D$1315, $A54)+SUMIFS(DataRegularSeason20242025!$AB$3:$AB$1315,DataRegularSeason20242025!$B$3:$B$1315, "&lt;=" &amp; FG$1, DataRegularSeason20242025!$E$3:$E$1315, $A54)</f>
        <v>79</v>
      </c>
      <c r="FH54">
        <f>SUMIFS(DataRegularSeason20242025!$AA$3:$AA$1315,DataRegularSeason20242025!$B$3:$B$1315, "&lt;=" &amp; FH$1, DataRegularSeason20242025!$D$3:$D$1315, $A54)+SUMIFS(DataRegularSeason20242025!$AB$3:$AB$1315,DataRegularSeason20242025!$B$3:$B$1315, "&lt;=" &amp; FH$1, DataRegularSeason20242025!$E$3:$E$1315, $A54)</f>
        <v>79</v>
      </c>
      <c r="FI54">
        <f>SUMIFS(DataRegularSeason20242025!$AA$3:$AA$1315,DataRegularSeason20242025!$B$3:$B$1315, "&lt;=" &amp; FI$1, DataRegularSeason20242025!$D$3:$D$1315, $A54)+SUMIFS(DataRegularSeason20242025!$AB$3:$AB$1315,DataRegularSeason20242025!$B$3:$B$1315, "&lt;=" &amp; FI$1, DataRegularSeason20242025!$E$3:$E$1315, $A54)</f>
        <v>79</v>
      </c>
      <c r="FJ54">
        <f>SUMIFS(DataRegularSeason20242025!$AA$3:$AA$1315,DataRegularSeason20242025!$B$3:$B$1315, "&lt;=" &amp; FJ$1, DataRegularSeason20242025!$D$3:$D$1315, $A54)+SUMIFS(DataRegularSeason20242025!$AB$3:$AB$1315,DataRegularSeason20242025!$B$3:$B$1315, "&lt;=" &amp; FJ$1, DataRegularSeason20242025!$E$3:$E$1315, $A54)</f>
        <v>79</v>
      </c>
      <c r="FK54">
        <f>SUMIFS(DataRegularSeason20242025!$AA$3:$AA$1315,DataRegularSeason20242025!$B$3:$B$1315, "&lt;=" &amp; FK$1, DataRegularSeason20242025!$D$3:$D$1315, $A54)+SUMIFS(DataRegularSeason20242025!$AB$3:$AB$1315,DataRegularSeason20242025!$B$3:$B$1315, "&lt;=" &amp; FK$1, DataRegularSeason20242025!$E$3:$E$1315, $A54)</f>
        <v>79</v>
      </c>
      <c r="FL54">
        <f>SUMIFS(DataRegularSeason20242025!$AA$3:$AA$1315,DataRegularSeason20242025!$B$3:$B$1315, "&lt;=" &amp; FL$1, DataRegularSeason20242025!$D$3:$D$1315, $A54)+SUMIFS(DataRegularSeason20242025!$AB$3:$AB$1315,DataRegularSeason20242025!$B$3:$B$1315, "&lt;=" &amp; FL$1, DataRegularSeason20242025!$E$3:$E$1315, $A54)</f>
        <v>79</v>
      </c>
      <c r="FM54">
        <f>SUMIFS(DataRegularSeason20242025!$AA$3:$AA$1315,DataRegularSeason20242025!$B$3:$B$1315, "&lt;=" &amp; FM$1, DataRegularSeason20242025!$D$3:$D$1315, $A54)+SUMIFS(DataRegularSeason20242025!$AB$3:$AB$1315,DataRegularSeason20242025!$B$3:$B$1315, "&lt;=" &amp; FM$1, DataRegularSeason20242025!$E$3:$E$1315, $A54)</f>
        <v>79</v>
      </c>
      <c r="FN54">
        <f>SUMIFS(DataRegularSeason20242025!$AA$3:$AA$1315,DataRegularSeason20242025!$B$3:$B$1315, "&lt;=" &amp; FN$1, DataRegularSeason20242025!$D$3:$D$1315, $A54)+SUMIFS(DataRegularSeason20242025!$AB$3:$AB$1315,DataRegularSeason20242025!$B$3:$B$1315, "&lt;=" &amp; FN$1, DataRegularSeason20242025!$E$3:$E$1315, $A54)</f>
        <v>79</v>
      </c>
      <c r="FO54">
        <f>SUMIFS(DataRegularSeason20242025!$AA$3:$AA$1315,DataRegularSeason20242025!$B$3:$B$1315, "&lt;=" &amp; FO$1, DataRegularSeason20242025!$D$3:$D$1315, $A54)+SUMIFS(DataRegularSeason20242025!$AB$3:$AB$1315,DataRegularSeason20242025!$B$3:$B$1315, "&lt;=" &amp; FO$1, DataRegularSeason20242025!$E$3:$E$1315, $A54)</f>
        <v>79</v>
      </c>
      <c r="FP54">
        <f>SUMIFS(DataRegularSeason20242025!$AA$3:$AA$1315,DataRegularSeason20242025!$B$3:$B$1315, "&lt;=" &amp; FP$1, DataRegularSeason20242025!$D$3:$D$1315, $A54)+SUMIFS(DataRegularSeason20242025!$AB$3:$AB$1315,DataRegularSeason20242025!$B$3:$B$1315, "&lt;=" &amp; FP$1, DataRegularSeason20242025!$E$3:$E$1315, $A54)</f>
        <v>79</v>
      </c>
      <c r="FQ54">
        <f>SUMIFS(DataRegularSeason20242025!$AA$3:$AA$1315,DataRegularSeason20242025!$B$3:$B$1315, "&lt;=" &amp; FQ$1, DataRegularSeason20242025!$D$3:$D$1315, $A54)+SUMIFS(DataRegularSeason20242025!$AB$3:$AB$1315,DataRegularSeason20242025!$B$3:$B$1315, "&lt;=" &amp; FQ$1, DataRegularSeason20242025!$E$3:$E$1315, $A54)</f>
        <v>79</v>
      </c>
      <c r="FR54">
        <f>SUMIFS(DataRegularSeason20242025!$AA$3:$AA$1315,DataRegularSeason20242025!$B$3:$B$1315, "&lt;=" &amp; FR$1, DataRegularSeason20242025!$D$3:$D$1315, $A54)+SUMIFS(DataRegularSeason20242025!$AB$3:$AB$1315,DataRegularSeason20242025!$B$3:$B$1315, "&lt;=" &amp; FR$1, DataRegularSeason20242025!$E$3:$E$1315, $A54)</f>
        <v>79</v>
      </c>
      <c r="FS54">
        <f>SUMIFS(DataRegularSeason20242025!$AA$3:$AA$1315,DataRegularSeason20242025!$B$3:$B$1315, "&lt;=" &amp; FS$1, DataRegularSeason20242025!$D$3:$D$1315, $A54)+SUMIFS(DataRegularSeason20242025!$AB$3:$AB$1315,DataRegularSeason20242025!$B$3:$B$1315, "&lt;=" &amp; FS$1, DataRegularSeason20242025!$E$3:$E$1315, $A54)</f>
        <v>79</v>
      </c>
      <c r="FT54">
        <f>SUMIFS(DataRegularSeason20242025!$AA$3:$AA$1315,DataRegularSeason20242025!$B$3:$B$1315, "&lt;=" &amp; FT$1, DataRegularSeason20242025!$D$3:$D$1315, $A54)+SUMIFS(DataRegularSeason20242025!$AB$3:$AB$1315,DataRegularSeason20242025!$B$3:$B$1315, "&lt;=" &amp; FT$1, DataRegularSeason20242025!$E$3:$E$1315, $A54)</f>
        <v>79</v>
      </c>
      <c r="FU54">
        <f>SUMIFS(DataRegularSeason20242025!$AA$3:$AA$1315,DataRegularSeason20242025!$B$3:$B$1315, "&lt;=" &amp; FU$1, DataRegularSeason20242025!$D$3:$D$1315, $A54)+SUMIFS(DataRegularSeason20242025!$AB$3:$AB$1315,DataRegularSeason20242025!$B$3:$B$1315, "&lt;=" &amp; FU$1, DataRegularSeason20242025!$E$3:$E$1315, $A54)</f>
        <v>79</v>
      </c>
      <c r="FV54">
        <f>SUMIFS(DataRegularSeason20242025!$AA$3:$AA$1315,DataRegularSeason20242025!$B$3:$B$1315, "&lt;=" &amp; FV$1, DataRegularSeason20242025!$D$3:$D$1315, $A54)+SUMIFS(DataRegularSeason20242025!$AB$3:$AB$1315,DataRegularSeason20242025!$B$3:$B$1315, "&lt;=" &amp; FV$1, DataRegularSeason20242025!$E$3:$E$1315, $A54)</f>
        <v>79</v>
      </c>
      <c r="FW54">
        <f>SUMIFS(DataRegularSeason20242025!$AA$3:$AA$1315,DataRegularSeason20242025!$B$3:$B$1315, "&lt;=" &amp; FW$1, DataRegularSeason20242025!$D$3:$D$1315, $A54)+SUMIFS(DataRegularSeason20242025!$AB$3:$AB$1315,DataRegularSeason20242025!$B$3:$B$1315, "&lt;=" &amp; FW$1, DataRegularSeason20242025!$E$3:$E$1315, $A54)</f>
        <v>79</v>
      </c>
      <c r="FX54">
        <f>SUMIFS(DataRegularSeason20242025!$AA$3:$AA$1315,DataRegularSeason20242025!$B$3:$B$1315, "&lt;=" &amp; FX$1, DataRegularSeason20242025!$D$3:$D$1315, $A54)+SUMIFS(DataRegularSeason20242025!$AB$3:$AB$1315,DataRegularSeason20242025!$B$3:$B$1315, "&lt;=" &amp; FX$1, DataRegularSeason20242025!$E$3:$E$1315, $A54)</f>
        <v>79</v>
      </c>
      <c r="FY54">
        <f>SUMIFS(DataRegularSeason20242025!$AA$3:$AA$1315,DataRegularSeason20242025!$B$3:$B$1315, "&lt;=" &amp; FY$1, DataRegularSeason20242025!$D$3:$D$1315, $A54)+SUMIFS(DataRegularSeason20242025!$AB$3:$AB$1315,DataRegularSeason20242025!$B$3:$B$1315, "&lt;=" &amp; FY$1, DataRegularSeason20242025!$E$3:$E$1315, $A54)</f>
        <v>79</v>
      </c>
      <c r="FZ54">
        <f>SUMIFS(DataRegularSeason20242025!$AA$3:$AA$1315,DataRegularSeason20242025!$B$3:$B$1315, "&lt;=" &amp; FZ$1, DataRegularSeason20242025!$D$3:$D$1315, $A54)+SUMIFS(DataRegularSeason20242025!$AB$3:$AB$1315,DataRegularSeason20242025!$B$3:$B$1315, "&lt;=" &amp; FZ$1, DataRegularSeason20242025!$E$3:$E$1315, $A54)</f>
        <v>79</v>
      </c>
      <c r="GA54">
        <f>SUMIFS(DataRegularSeason20242025!$AA$3:$AA$1315,DataRegularSeason20242025!$B$3:$B$1315, "&lt;=" &amp; GA$1, DataRegularSeason20242025!$D$3:$D$1315, $A54)+SUMIFS(DataRegularSeason20242025!$AB$3:$AB$1315,DataRegularSeason20242025!$B$3:$B$1315, "&lt;=" &amp; GA$1, DataRegularSeason20242025!$E$3:$E$1315, $A54)</f>
        <v>79</v>
      </c>
      <c r="GB54">
        <f>SUMIFS(DataRegularSeason20242025!$AA$3:$AA$1315,DataRegularSeason20242025!$B$3:$B$1315, "&lt;=" &amp; GB$1, DataRegularSeason20242025!$D$3:$D$1315, $A54)+SUMIFS(DataRegularSeason20242025!$AB$3:$AB$1315,DataRegularSeason20242025!$B$3:$B$1315, "&lt;=" &amp; GB$1, DataRegularSeason20242025!$E$3:$E$1315, $A54)</f>
        <v>79</v>
      </c>
      <c r="GC54">
        <f>SUMIFS(DataRegularSeason20242025!$AA$3:$AA$1315,DataRegularSeason20242025!$B$3:$B$1315, "&lt;=" &amp; GC$1, DataRegularSeason20242025!$D$3:$D$1315, $A54)+SUMIFS(DataRegularSeason20242025!$AB$3:$AB$1315,DataRegularSeason20242025!$B$3:$B$1315, "&lt;=" &amp; GC$1, DataRegularSeason20242025!$E$3:$E$1315, $A54)</f>
        <v>79</v>
      </c>
      <c r="GD54">
        <f>SUMIFS(DataRegularSeason20242025!$AA$3:$AA$1315,DataRegularSeason20242025!$B$3:$B$1315, "&lt;=" &amp; GD$1, DataRegularSeason20242025!$D$3:$D$1315, $A54)+SUMIFS(DataRegularSeason20242025!$AB$3:$AB$1315,DataRegularSeason20242025!$B$3:$B$1315, "&lt;=" &amp; GD$1, DataRegularSeason20242025!$E$3:$E$1315, $A54)</f>
        <v>79</v>
      </c>
      <c r="GE54">
        <f>SUMIFS(DataRegularSeason20242025!$AA$3:$AA$1315,DataRegularSeason20242025!$B$3:$B$1315, "&lt;=" &amp; GE$1, DataRegularSeason20242025!$D$3:$D$1315, $A54)+SUMIFS(DataRegularSeason20242025!$AB$3:$AB$1315,DataRegularSeason20242025!$B$3:$B$1315, "&lt;=" &amp; GE$1, DataRegularSeason20242025!$E$3:$E$1315, $A54)</f>
        <v>79</v>
      </c>
      <c r="GF54">
        <f>SUMIFS(DataRegularSeason20242025!$AA$3:$AA$1315,DataRegularSeason20242025!$B$3:$B$1315, "&lt;=" &amp; GF$1, DataRegularSeason20242025!$D$3:$D$1315, $A54)+SUMIFS(DataRegularSeason20242025!$AB$3:$AB$1315,DataRegularSeason20242025!$B$3:$B$1315, "&lt;=" &amp; GF$1, DataRegularSeason20242025!$E$3:$E$1315, $A54)</f>
        <v>79</v>
      </c>
      <c r="GG54">
        <f>SUMIFS(DataRegularSeason20242025!$AA$3:$AA$1315,DataRegularSeason20242025!$B$3:$B$1315, "&lt;=" &amp; GG$1, DataRegularSeason20242025!$D$3:$D$1315, $A54)+SUMIFS(DataRegularSeason20242025!$AB$3:$AB$1315,DataRegularSeason20242025!$B$3:$B$1315, "&lt;=" &amp; GG$1, DataRegularSeason20242025!$E$3:$E$1315, $A54)</f>
        <v>79</v>
      </c>
      <c r="GH54">
        <f>SUMIFS(DataRegularSeason20242025!$AA$3:$AA$1315,DataRegularSeason20242025!$B$3:$B$1315, "&lt;=" &amp; GH$1, DataRegularSeason20242025!$D$3:$D$1315, $A54)+SUMIFS(DataRegularSeason20242025!$AB$3:$AB$1315,DataRegularSeason20242025!$B$3:$B$1315, "&lt;=" &amp; GH$1, DataRegularSeason20242025!$E$3:$E$1315, $A54)</f>
        <v>79</v>
      </c>
      <c r="GI54">
        <f>SUMIFS(DataRegularSeason20242025!$AA$3:$AA$1315,DataRegularSeason20242025!$B$3:$B$1315, "&lt;=" &amp; GI$1, DataRegularSeason20242025!$D$3:$D$1315, $A54)+SUMIFS(DataRegularSeason20242025!$AB$3:$AB$1315,DataRegularSeason20242025!$B$3:$B$1315, "&lt;=" &amp; GI$1, DataRegularSeason20242025!$E$3:$E$1315, $A54)</f>
        <v>79</v>
      </c>
      <c r="GJ54">
        <f>SUMIFS(DataRegularSeason20242025!$AA$3:$AA$1315,DataRegularSeason20242025!$B$3:$B$1315, "&lt;=" &amp; GJ$1, DataRegularSeason20242025!$D$3:$D$1315, $A54)+SUMIFS(DataRegularSeason20242025!$AB$3:$AB$1315,DataRegularSeason20242025!$B$3:$B$1315, "&lt;=" &amp; GJ$1, DataRegularSeason20242025!$E$3:$E$1315, $A54)</f>
        <v>79</v>
      </c>
      <c r="GK54">
        <f>SUMIFS(DataRegularSeason20242025!$AA$3:$AA$1315,DataRegularSeason20242025!$B$3:$B$1315, "&lt;=" &amp; GK$1, DataRegularSeason20242025!$D$3:$D$1315, $A54)+SUMIFS(DataRegularSeason20242025!$AB$3:$AB$1315,DataRegularSeason20242025!$B$3:$B$1315, "&lt;=" &amp; GK$1, DataRegularSeason20242025!$E$3:$E$1315, $A54)</f>
        <v>79</v>
      </c>
      <c r="GL54">
        <f>SUMIFS(DataRegularSeason20242025!$AA$3:$AA$1315,DataRegularSeason20242025!$B$3:$B$1315, "&lt;=" &amp; GL$1, DataRegularSeason20242025!$D$3:$D$1315, $A54)+SUMIFS(DataRegularSeason20242025!$AB$3:$AB$1315,DataRegularSeason20242025!$B$3:$B$1315, "&lt;=" &amp; GL$1, DataRegularSeason20242025!$E$3:$E$1315, $A54)</f>
        <v>79</v>
      </c>
      <c r="GM54">
        <f>SUMIFS(DataRegularSeason20242025!$AA$3:$AA$1315,DataRegularSeason20242025!$B$3:$B$1315, "&lt;=" &amp; GM$1, DataRegularSeason20242025!$D$3:$D$1315, $A54)+SUMIFS(DataRegularSeason20242025!$AB$3:$AB$1315,DataRegularSeason20242025!$B$3:$B$1315, "&lt;=" &amp; GM$1, DataRegularSeason20242025!$E$3:$E$1315, $A54)</f>
        <v>79</v>
      </c>
      <c r="GN54">
        <f>SUMIFS(DataRegularSeason20242025!$AA$3:$AA$1315,DataRegularSeason20242025!$B$3:$B$1315, "&lt;=" &amp; GN$1, DataRegularSeason20242025!$D$3:$D$1315, $A54)+SUMIFS(DataRegularSeason20242025!$AB$3:$AB$1315,DataRegularSeason20242025!$B$3:$B$1315, "&lt;=" &amp; GN$1, DataRegularSeason20242025!$E$3:$E$1315, $A54)</f>
        <v>79</v>
      </c>
      <c r="GO54">
        <f>SUMIFS(DataRegularSeason20242025!$AA$3:$AA$1315,DataRegularSeason20242025!$B$3:$B$1315, "&lt;=" &amp; GO$1, DataRegularSeason20242025!$D$3:$D$1315, $A54)+SUMIFS(DataRegularSeason20242025!$AB$3:$AB$1315,DataRegularSeason20242025!$B$3:$B$1315, "&lt;=" &amp; GO$1, DataRegularSeason20242025!$E$3:$E$1315, $A54)</f>
        <v>79</v>
      </c>
      <c r="GP54">
        <f>SUMIFS(DataRegularSeason20242025!$AA$3:$AA$1315,DataRegularSeason20242025!$B$3:$B$1315, "&lt;=" &amp; GP$1, DataRegularSeason20242025!$D$3:$D$1315, $A54)+SUMIFS(DataRegularSeason20242025!$AB$3:$AB$1315,DataRegularSeason20242025!$B$3:$B$1315, "&lt;=" &amp; GP$1, DataRegularSeason20242025!$E$3:$E$1315, $A54)</f>
        <v>79</v>
      </c>
      <c r="GQ54">
        <f>SUMIFS(DataRegularSeason20242025!$AA$3:$AA$1315,DataRegularSeason20242025!$B$3:$B$1315, "&lt;=" &amp; GQ$1, DataRegularSeason20242025!$D$3:$D$1315, $A54)+SUMIFS(DataRegularSeason20242025!$AB$3:$AB$1315,DataRegularSeason20242025!$B$3:$B$1315, "&lt;=" &amp; GQ$1, DataRegularSeason20242025!$E$3:$E$1315, $A54)</f>
        <v>79</v>
      </c>
      <c r="GR54">
        <f>SUMIFS(DataRegularSeason20242025!$AA$3:$AA$1315,DataRegularSeason20242025!$B$3:$B$1315, "&lt;=" &amp; GR$1, DataRegularSeason20242025!$D$3:$D$1315, $A54)+SUMIFS(DataRegularSeason20242025!$AB$3:$AB$1315,DataRegularSeason20242025!$B$3:$B$1315, "&lt;=" &amp; GR$1, DataRegularSeason20242025!$E$3:$E$1315, $A54)</f>
        <v>79</v>
      </c>
      <c r="GS54">
        <f>SUMIFS(DataRegularSeason20242025!$AA$3:$AA$1315,DataRegularSeason20242025!$B$3:$B$1315, "&lt;=" &amp; GS$1, DataRegularSeason20242025!$D$3:$D$1315, $A54)+SUMIFS(DataRegularSeason20242025!$AB$3:$AB$1315,DataRegularSeason20242025!$B$3:$B$1315, "&lt;=" &amp; GS$1, DataRegularSeason20242025!$E$3:$E$1315, $A54)</f>
        <v>79</v>
      </c>
      <c r="GT54">
        <f>SUMIFS(DataRegularSeason20242025!$AA$3:$AA$1315,DataRegularSeason20242025!$B$3:$B$1315, "&lt;=" &amp; GT$1, DataRegularSeason20242025!$D$3:$D$1315, $A54)+SUMIFS(DataRegularSeason20242025!$AB$3:$AB$1315,DataRegularSeason20242025!$B$3:$B$1315, "&lt;=" &amp; GT$1, DataRegularSeason20242025!$E$3:$E$1315, $A54)</f>
        <v>79</v>
      </c>
      <c r="GU54">
        <f>SUMIFS(DataRegularSeason20242025!$AA$3:$AA$1315,DataRegularSeason20242025!$B$3:$B$1315, "&lt;=" &amp; GU$1, DataRegularSeason20242025!$D$3:$D$1315, $A54)+SUMIFS(DataRegularSeason20242025!$AB$3:$AB$1315,DataRegularSeason20242025!$B$3:$B$1315, "&lt;=" &amp; GU$1, DataRegularSeason20242025!$E$3:$E$1315, $A54)</f>
        <v>79</v>
      </c>
    </row>
    <row r="55" spans="1:203" x14ac:dyDescent="0.25">
      <c r="A55" t="s">
        <v>34</v>
      </c>
      <c r="B55" t="s">
        <v>97</v>
      </c>
      <c r="C55" t="s">
        <v>95</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69</v>
      </c>
      <c r="EB55">
        <f>SUMIFS(DataRegularSeason20242025!$AA$3:$AA$1315,DataRegularSeason20242025!$B$3:$B$1315, "&lt;=" &amp; EB$1, DataRegularSeason20242025!$D$3:$D$1315, $A55)+SUMIFS(DataRegularSeason20242025!$AB$3:$AB$1315,DataRegularSeason20242025!$B$3:$B$1315, "&lt;=" &amp; EB$1, DataRegularSeason20242025!$E$3:$E$1315, $A55)</f>
        <v>69</v>
      </c>
      <c r="EC55">
        <f>SUMIFS(DataRegularSeason20242025!$AA$3:$AA$1315,DataRegularSeason20242025!$B$3:$B$1315, "&lt;=" &amp; EC$1, DataRegularSeason20242025!$D$3:$D$1315, $A55)+SUMIFS(DataRegularSeason20242025!$AB$3:$AB$1315,DataRegularSeason20242025!$B$3:$B$1315, "&lt;=" &amp; EC$1, DataRegularSeason20242025!$E$3:$E$1315, $A55)</f>
        <v>69</v>
      </c>
      <c r="ED55">
        <f>SUMIFS(DataRegularSeason20242025!$AA$3:$AA$1315,DataRegularSeason20242025!$B$3:$B$1315, "&lt;=" &amp; ED$1, DataRegularSeason20242025!$D$3:$D$1315, $A55)+SUMIFS(DataRegularSeason20242025!$AB$3:$AB$1315,DataRegularSeason20242025!$B$3:$B$1315, "&lt;=" &amp; ED$1, DataRegularSeason20242025!$E$3:$E$1315, $A55)</f>
        <v>69</v>
      </c>
      <c r="EE55">
        <f>SUMIFS(DataRegularSeason20242025!$AA$3:$AA$1315,DataRegularSeason20242025!$B$3:$B$1315, "&lt;=" &amp; EE$1, DataRegularSeason20242025!$D$3:$D$1315, $A55)+SUMIFS(DataRegularSeason20242025!$AB$3:$AB$1315,DataRegularSeason20242025!$B$3:$B$1315, "&lt;=" &amp; EE$1, DataRegularSeason20242025!$E$3:$E$1315, $A55)</f>
        <v>69</v>
      </c>
      <c r="EF55">
        <f>SUMIFS(DataRegularSeason20242025!$AA$3:$AA$1315,DataRegularSeason20242025!$B$3:$B$1315, "&lt;=" &amp; EF$1, DataRegularSeason20242025!$D$3:$D$1315, $A55)+SUMIFS(DataRegularSeason20242025!$AB$3:$AB$1315,DataRegularSeason20242025!$B$3:$B$1315, "&lt;=" &amp; EF$1, DataRegularSeason20242025!$E$3:$E$1315, $A55)</f>
        <v>69</v>
      </c>
      <c r="EG55">
        <f>SUMIFS(DataRegularSeason20242025!$AA$3:$AA$1315,DataRegularSeason20242025!$B$3:$B$1315, "&lt;=" &amp; EG$1, DataRegularSeason20242025!$D$3:$D$1315, $A55)+SUMIFS(DataRegularSeason20242025!$AB$3:$AB$1315,DataRegularSeason20242025!$B$3:$B$1315, "&lt;=" &amp; EG$1, DataRegularSeason20242025!$E$3:$E$1315, $A55)</f>
        <v>69</v>
      </c>
      <c r="EH55">
        <f>SUMIFS(DataRegularSeason20242025!$AA$3:$AA$1315,DataRegularSeason20242025!$B$3:$B$1315, "&lt;=" &amp; EH$1, DataRegularSeason20242025!$D$3:$D$1315, $A55)+SUMIFS(DataRegularSeason20242025!$AB$3:$AB$1315,DataRegularSeason20242025!$B$3:$B$1315, "&lt;=" &amp; EH$1, DataRegularSeason20242025!$E$3:$E$1315, $A55)</f>
        <v>69</v>
      </c>
      <c r="EI55">
        <f>SUMIFS(DataRegularSeason20242025!$AA$3:$AA$1315,DataRegularSeason20242025!$B$3:$B$1315, "&lt;=" &amp; EI$1, DataRegularSeason20242025!$D$3:$D$1315, $A55)+SUMIFS(DataRegularSeason20242025!$AB$3:$AB$1315,DataRegularSeason20242025!$B$3:$B$1315, "&lt;=" &amp; EI$1, DataRegularSeason20242025!$E$3:$E$1315, $A55)</f>
        <v>69</v>
      </c>
      <c r="EJ55">
        <f>SUMIFS(DataRegularSeason20242025!$AA$3:$AA$1315,DataRegularSeason20242025!$B$3:$B$1315, "&lt;=" &amp; EJ$1, DataRegularSeason20242025!$D$3:$D$1315, $A55)+SUMIFS(DataRegularSeason20242025!$AB$3:$AB$1315,DataRegularSeason20242025!$B$3:$B$1315, "&lt;=" &amp; EJ$1, DataRegularSeason20242025!$E$3:$E$1315, $A55)</f>
        <v>69</v>
      </c>
      <c r="EK55">
        <f>SUMIFS(DataRegularSeason20242025!$AA$3:$AA$1315,DataRegularSeason20242025!$B$3:$B$1315, "&lt;=" &amp; EK$1, DataRegularSeason20242025!$D$3:$D$1315, $A55)+SUMIFS(DataRegularSeason20242025!$AB$3:$AB$1315,DataRegularSeason20242025!$B$3:$B$1315, "&lt;=" &amp; EK$1, DataRegularSeason20242025!$E$3:$E$1315, $A55)</f>
        <v>69</v>
      </c>
      <c r="EL55">
        <f>SUMIFS(DataRegularSeason20242025!$AA$3:$AA$1315,DataRegularSeason20242025!$B$3:$B$1315, "&lt;=" &amp; EL$1, DataRegularSeason20242025!$D$3:$D$1315, $A55)+SUMIFS(DataRegularSeason20242025!$AB$3:$AB$1315,DataRegularSeason20242025!$B$3:$B$1315, "&lt;=" &amp; EL$1, DataRegularSeason20242025!$E$3:$E$1315, $A55)</f>
        <v>69</v>
      </c>
      <c r="EM55">
        <f>SUMIFS(DataRegularSeason20242025!$AA$3:$AA$1315,DataRegularSeason20242025!$B$3:$B$1315, "&lt;=" &amp; EM$1, DataRegularSeason20242025!$D$3:$D$1315, $A55)+SUMIFS(DataRegularSeason20242025!$AB$3:$AB$1315,DataRegularSeason20242025!$B$3:$B$1315, "&lt;=" &amp; EM$1, DataRegularSeason20242025!$E$3:$E$1315, $A55)</f>
        <v>69</v>
      </c>
      <c r="EN55">
        <f>SUMIFS(DataRegularSeason20242025!$AA$3:$AA$1315,DataRegularSeason20242025!$B$3:$B$1315, "&lt;=" &amp; EN$1, DataRegularSeason20242025!$D$3:$D$1315, $A55)+SUMIFS(DataRegularSeason20242025!$AB$3:$AB$1315,DataRegularSeason20242025!$B$3:$B$1315, "&lt;=" &amp; EN$1, DataRegularSeason20242025!$E$3:$E$1315, $A55)</f>
        <v>69</v>
      </c>
      <c r="EO55">
        <f>SUMIFS(DataRegularSeason20242025!$AA$3:$AA$1315,DataRegularSeason20242025!$B$3:$B$1315, "&lt;=" &amp; EO$1, DataRegularSeason20242025!$D$3:$D$1315, $A55)+SUMIFS(DataRegularSeason20242025!$AB$3:$AB$1315,DataRegularSeason20242025!$B$3:$B$1315, "&lt;=" &amp; EO$1, DataRegularSeason20242025!$E$3:$E$1315, $A55)</f>
        <v>69</v>
      </c>
      <c r="EP55">
        <f>SUMIFS(DataRegularSeason20242025!$AA$3:$AA$1315,DataRegularSeason20242025!$B$3:$B$1315, "&lt;=" &amp; EP$1, DataRegularSeason20242025!$D$3:$D$1315, $A55)+SUMIFS(DataRegularSeason20242025!$AB$3:$AB$1315,DataRegularSeason20242025!$B$3:$B$1315, "&lt;=" &amp; EP$1, DataRegularSeason20242025!$E$3:$E$1315, $A55)</f>
        <v>69</v>
      </c>
      <c r="EQ55">
        <f>SUMIFS(DataRegularSeason20242025!$AA$3:$AA$1315,DataRegularSeason20242025!$B$3:$B$1315, "&lt;=" &amp; EQ$1, DataRegularSeason20242025!$D$3:$D$1315, $A55)+SUMIFS(DataRegularSeason20242025!$AB$3:$AB$1315,DataRegularSeason20242025!$B$3:$B$1315, "&lt;=" &amp; EQ$1, DataRegularSeason20242025!$E$3:$E$1315, $A55)</f>
        <v>69</v>
      </c>
      <c r="ER55">
        <f>SUMIFS(DataRegularSeason20242025!$AA$3:$AA$1315,DataRegularSeason20242025!$B$3:$B$1315, "&lt;=" &amp; ER$1, DataRegularSeason20242025!$D$3:$D$1315, $A55)+SUMIFS(DataRegularSeason20242025!$AB$3:$AB$1315,DataRegularSeason20242025!$B$3:$B$1315, "&lt;=" &amp; ER$1, DataRegularSeason20242025!$E$3:$E$1315, $A55)</f>
        <v>69</v>
      </c>
      <c r="ES55">
        <f>SUMIFS(DataRegularSeason20242025!$AA$3:$AA$1315,DataRegularSeason20242025!$B$3:$B$1315, "&lt;=" &amp; ES$1, DataRegularSeason20242025!$D$3:$D$1315, $A55)+SUMIFS(DataRegularSeason20242025!$AB$3:$AB$1315,DataRegularSeason20242025!$B$3:$B$1315, "&lt;=" &amp; ES$1, DataRegularSeason20242025!$E$3:$E$1315, $A55)</f>
        <v>69</v>
      </c>
      <c r="ET55">
        <f>SUMIFS(DataRegularSeason20242025!$AA$3:$AA$1315,DataRegularSeason20242025!$B$3:$B$1315, "&lt;=" &amp; ET$1, DataRegularSeason20242025!$D$3:$D$1315, $A55)+SUMIFS(DataRegularSeason20242025!$AB$3:$AB$1315,DataRegularSeason20242025!$B$3:$B$1315, "&lt;=" &amp; ET$1, DataRegularSeason20242025!$E$3:$E$1315, $A55)</f>
        <v>69</v>
      </c>
      <c r="EU55">
        <f>SUMIFS(DataRegularSeason20242025!$AA$3:$AA$1315,DataRegularSeason20242025!$B$3:$B$1315, "&lt;=" &amp; EU$1, DataRegularSeason20242025!$D$3:$D$1315, $A55)+SUMIFS(DataRegularSeason20242025!$AB$3:$AB$1315,DataRegularSeason20242025!$B$3:$B$1315, "&lt;=" &amp; EU$1, DataRegularSeason20242025!$E$3:$E$1315, $A55)</f>
        <v>69</v>
      </c>
      <c r="EV55">
        <f>SUMIFS(DataRegularSeason20242025!$AA$3:$AA$1315,DataRegularSeason20242025!$B$3:$B$1315, "&lt;=" &amp; EV$1, DataRegularSeason20242025!$D$3:$D$1315, $A55)+SUMIFS(DataRegularSeason20242025!$AB$3:$AB$1315,DataRegularSeason20242025!$B$3:$B$1315, "&lt;=" &amp; EV$1, DataRegularSeason20242025!$E$3:$E$1315, $A55)</f>
        <v>69</v>
      </c>
      <c r="EW55">
        <f>SUMIFS(DataRegularSeason20242025!$AA$3:$AA$1315,DataRegularSeason20242025!$B$3:$B$1315, "&lt;=" &amp; EW$1, DataRegularSeason20242025!$D$3:$D$1315, $A55)+SUMIFS(DataRegularSeason20242025!$AB$3:$AB$1315,DataRegularSeason20242025!$B$3:$B$1315, "&lt;=" &amp; EW$1, DataRegularSeason20242025!$E$3:$E$1315, $A55)</f>
        <v>69</v>
      </c>
      <c r="EX55">
        <f>SUMIFS(DataRegularSeason20242025!$AA$3:$AA$1315,DataRegularSeason20242025!$B$3:$B$1315, "&lt;=" &amp; EX$1, DataRegularSeason20242025!$D$3:$D$1315, $A55)+SUMIFS(DataRegularSeason20242025!$AB$3:$AB$1315,DataRegularSeason20242025!$B$3:$B$1315, "&lt;=" &amp; EX$1, DataRegularSeason20242025!$E$3:$E$1315, $A55)</f>
        <v>69</v>
      </c>
      <c r="EY55">
        <f>SUMIFS(DataRegularSeason20242025!$AA$3:$AA$1315,DataRegularSeason20242025!$B$3:$B$1315, "&lt;=" &amp; EY$1, DataRegularSeason20242025!$D$3:$D$1315, $A55)+SUMIFS(DataRegularSeason20242025!$AB$3:$AB$1315,DataRegularSeason20242025!$B$3:$B$1315, "&lt;=" &amp; EY$1, DataRegularSeason20242025!$E$3:$E$1315, $A55)</f>
        <v>69</v>
      </c>
      <c r="EZ55">
        <f>SUMIFS(DataRegularSeason20242025!$AA$3:$AA$1315,DataRegularSeason20242025!$B$3:$B$1315, "&lt;=" &amp; EZ$1, DataRegularSeason20242025!$D$3:$D$1315, $A55)+SUMIFS(DataRegularSeason20242025!$AB$3:$AB$1315,DataRegularSeason20242025!$B$3:$B$1315, "&lt;=" &amp; EZ$1, DataRegularSeason20242025!$E$3:$E$1315, $A55)</f>
        <v>69</v>
      </c>
      <c r="FA55">
        <f>SUMIFS(DataRegularSeason20242025!$AA$3:$AA$1315,DataRegularSeason20242025!$B$3:$B$1315, "&lt;=" &amp; FA$1, DataRegularSeason20242025!$D$3:$D$1315, $A55)+SUMIFS(DataRegularSeason20242025!$AB$3:$AB$1315,DataRegularSeason20242025!$B$3:$B$1315, "&lt;=" &amp; FA$1, DataRegularSeason20242025!$E$3:$E$1315, $A55)</f>
        <v>69</v>
      </c>
      <c r="FB55">
        <f>SUMIFS(DataRegularSeason20242025!$AA$3:$AA$1315,DataRegularSeason20242025!$B$3:$B$1315, "&lt;=" &amp; FB$1, DataRegularSeason20242025!$D$3:$D$1315, $A55)+SUMIFS(DataRegularSeason20242025!$AB$3:$AB$1315,DataRegularSeason20242025!$B$3:$B$1315, "&lt;=" &amp; FB$1, DataRegularSeason20242025!$E$3:$E$1315, $A55)</f>
        <v>69</v>
      </c>
      <c r="FC55">
        <f>SUMIFS(DataRegularSeason20242025!$AA$3:$AA$1315,DataRegularSeason20242025!$B$3:$B$1315, "&lt;=" &amp; FC$1, DataRegularSeason20242025!$D$3:$D$1315, $A55)+SUMIFS(DataRegularSeason20242025!$AB$3:$AB$1315,DataRegularSeason20242025!$B$3:$B$1315, "&lt;=" &amp; FC$1, DataRegularSeason20242025!$E$3:$E$1315, $A55)</f>
        <v>69</v>
      </c>
      <c r="FD55">
        <f>SUMIFS(DataRegularSeason20242025!$AA$3:$AA$1315,DataRegularSeason20242025!$B$3:$B$1315, "&lt;=" &amp; FD$1, DataRegularSeason20242025!$D$3:$D$1315, $A55)+SUMIFS(DataRegularSeason20242025!$AB$3:$AB$1315,DataRegularSeason20242025!$B$3:$B$1315, "&lt;=" &amp; FD$1, DataRegularSeason20242025!$E$3:$E$1315, $A55)</f>
        <v>69</v>
      </c>
      <c r="FE55">
        <f>SUMIFS(DataRegularSeason20242025!$AA$3:$AA$1315,DataRegularSeason20242025!$B$3:$B$1315, "&lt;=" &amp; FE$1, DataRegularSeason20242025!$D$3:$D$1315, $A55)+SUMIFS(DataRegularSeason20242025!$AB$3:$AB$1315,DataRegularSeason20242025!$B$3:$B$1315, "&lt;=" &amp; FE$1, DataRegularSeason20242025!$E$3:$E$1315, $A55)</f>
        <v>69</v>
      </c>
      <c r="FF55">
        <f>SUMIFS(DataRegularSeason20242025!$AA$3:$AA$1315,DataRegularSeason20242025!$B$3:$B$1315, "&lt;=" &amp; FF$1, DataRegularSeason20242025!$D$3:$D$1315, $A55)+SUMIFS(DataRegularSeason20242025!$AB$3:$AB$1315,DataRegularSeason20242025!$B$3:$B$1315, "&lt;=" &amp; FF$1, DataRegularSeason20242025!$E$3:$E$1315, $A55)</f>
        <v>69</v>
      </c>
      <c r="FG55">
        <f>SUMIFS(DataRegularSeason20242025!$AA$3:$AA$1315,DataRegularSeason20242025!$B$3:$B$1315, "&lt;=" &amp; FG$1, DataRegularSeason20242025!$D$3:$D$1315, $A55)+SUMIFS(DataRegularSeason20242025!$AB$3:$AB$1315,DataRegularSeason20242025!$B$3:$B$1315, "&lt;=" &amp; FG$1, DataRegularSeason20242025!$E$3:$E$1315, $A55)</f>
        <v>69</v>
      </c>
      <c r="FH55">
        <f>SUMIFS(DataRegularSeason20242025!$AA$3:$AA$1315,DataRegularSeason20242025!$B$3:$B$1315, "&lt;=" &amp; FH$1, DataRegularSeason20242025!$D$3:$D$1315, $A55)+SUMIFS(DataRegularSeason20242025!$AB$3:$AB$1315,DataRegularSeason20242025!$B$3:$B$1315, "&lt;=" &amp; FH$1, DataRegularSeason20242025!$E$3:$E$1315, $A55)</f>
        <v>69</v>
      </c>
      <c r="FI55">
        <f>SUMIFS(DataRegularSeason20242025!$AA$3:$AA$1315,DataRegularSeason20242025!$B$3:$B$1315, "&lt;=" &amp; FI$1, DataRegularSeason20242025!$D$3:$D$1315, $A55)+SUMIFS(DataRegularSeason20242025!$AB$3:$AB$1315,DataRegularSeason20242025!$B$3:$B$1315, "&lt;=" &amp; FI$1, DataRegularSeason20242025!$E$3:$E$1315, $A55)</f>
        <v>69</v>
      </c>
      <c r="FJ55">
        <f>SUMIFS(DataRegularSeason20242025!$AA$3:$AA$1315,DataRegularSeason20242025!$B$3:$B$1315, "&lt;=" &amp; FJ$1, DataRegularSeason20242025!$D$3:$D$1315, $A55)+SUMIFS(DataRegularSeason20242025!$AB$3:$AB$1315,DataRegularSeason20242025!$B$3:$B$1315, "&lt;=" &amp; FJ$1, DataRegularSeason20242025!$E$3:$E$1315, $A55)</f>
        <v>69</v>
      </c>
      <c r="FK55">
        <f>SUMIFS(DataRegularSeason20242025!$AA$3:$AA$1315,DataRegularSeason20242025!$B$3:$B$1315, "&lt;=" &amp; FK$1, DataRegularSeason20242025!$D$3:$D$1315, $A55)+SUMIFS(DataRegularSeason20242025!$AB$3:$AB$1315,DataRegularSeason20242025!$B$3:$B$1315, "&lt;=" &amp; FK$1, DataRegularSeason20242025!$E$3:$E$1315, $A55)</f>
        <v>69</v>
      </c>
      <c r="FL55">
        <f>SUMIFS(DataRegularSeason20242025!$AA$3:$AA$1315,DataRegularSeason20242025!$B$3:$B$1315, "&lt;=" &amp; FL$1, DataRegularSeason20242025!$D$3:$D$1315, $A55)+SUMIFS(DataRegularSeason20242025!$AB$3:$AB$1315,DataRegularSeason20242025!$B$3:$B$1315, "&lt;=" &amp; FL$1, DataRegularSeason20242025!$E$3:$E$1315, $A55)</f>
        <v>69</v>
      </c>
      <c r="FM55">
        <f>SUMIFS(DataRegularSeason20242025!$AA$3:$AA$1315,DataRegularSeason20242025!$B$3:$B$1315, "&lt;=" &amp; FM$1, DataRegularSeason20242025!$D$3:$D$1315, $A55)+SUMIFS(DataRegularSeason20242025!$AB$3:$AB$1315,DataRegularSeason20242025!$B$3:$B$1315, "&lt;=" &amp; FM$1, DataRegularSeason20242025!$E$3:$E$1315, $A55)</f>
        <v>69</v>
      </c>
      <c r="FN55">
        <f>SUMIFS(DataRegularSeason20242025!$AA$3:$AA$1315,DataRegularSeason20242025!$B$3:$B$1315, "&lt;=" &amp; FN$1, DataRegularSeason20242025!$D$3:$D$1315, $A55)+SUMIFS(DataRegularSeason20242025!$AB$3:$AB$1315,DataRegularSeason20242025!$B$3:$B$1315, "&lt;=" &amp; FN$1, DataRegularSeason20242025!$E$3:$E$1315, $A55)</f>
        <v>69</v>
      </c>
      <c r="FO55">
        <f>SUMIFS(DataRegularSeason20242025!$AA$3:$AA$1315,DataRegularSeason20242025!$B$3:$B$1315, "&lt;=" &amp; FO$1, DataRegularSeason20242025!$D$3:$D$1315, $A55)+SUMIFS(DataRegularSeason20242025!$AB$3:$AB$1315,DataRegularSeason20242025!$B$3:$B$1315, "&lt;=" &amp; FO$1, DataRegularSeason20242025!$E$3:$E$1315, $A55)</f>
        <v>69</v>
      </c>
      <c r="FP55">
        <f>SUMIFS(DataRegularSeason20242025!$AA$3:$AA$1315,DataRegularSeason20242025!$B$3:$B$1315, "&lt;=" &amp; FP$1, DataRegularSeason20242025!$D$3:$D$1315, $A55)+SUMIFS(DataRegularSeason20242025!$AB$3:$AB$1315,DataRegularSeason20242025!$B$3:$B$1315, "&lt;=" &amp; FP$1, DataRegularSeason20242025!$E$3:$E$1315, $A55)</f>
        <v>69</v>
      </c>
      <c r="FQ55">
        <f>SUMIFS(DataRegularSeason20242025!$AA$3:$AA$1315,DataRegularSeason20242025!$B$3:$B$1315, "&lt;=" &amp; FQ$1, DataRegularSeason20242025!$D$3:$D$1315, $A55)+SUMIFS(DataRegularSeason20242025!$AB$3:$AB$1315,DataRegularSeason20242025!$B$3:$B$1315, "&lt;=" &amp; FQ$1, DataRegularSeason20242025!$E$3:$E$1315, $A55)</f>
        <v>69</v>
      </c>
      <c r="FR55">
        <f>SUMIFS(DataRegularSeason20242025!$AA$3:$AA$1315,DataRegularSeason20242025!$B$3:$B$1315, "&lt;=" &amp; FR$1, DataRegularSeason20242025!$D$3:$D$1315, $A55)+SUMIFS(DataRegularSeason20242025!$AB$3:$AB$1315,DataRegularSeason20242025!$B$3:$B$1315, "&lt;=" &amp; FR$1, DataRegularSeason20242025!$E$3:$E$1315, $A55)</f>
        <v>69</v>
      </c>
      <c r="FS55">
        <f>SUMIFS(DataRegularSeason20242025!$AA$3:$AA$1315,DataRegularSeason20242025!$B$3:$B$1315, "&lt;=" &amp; FS$1, DataRegularSeason20242025!$D$3:$D$1315, $A55)+SUMIFS(DataRegularSeason20242025!$AB$3:$AB$1315,DataRegularSeason20242025!$B$3:$B$1315, "&lt;=" &amp; FS$1, DataRegularSeason20242025!$E$3:$E$1315, $A55)</f>
        <v>69</v>
      </c>
      <c r="FT55">
        <f>SUMIFS(DataRegularSeason20242025!$AA$3:$AA$1315,DataRegularSeason20242025!$B$3:$B$1315, "&lt;=" &amp; FT$1, DataRegularSeason20242025!$D$3:$D$1315, $A55)+SUMIFS(DataRegularSeason20242025!$AB$3:$AB$1315,DataRegularSeason20242025!$B$3:$B$1315, "&lt;=" &amp; FT$1, DataRegularSeason20242025!$E$3:$E$1315, $A55)</f>
        <v>69</v>
      </c>
      <c r="FU55">
        <f>SUMIFS(DataRegularSeason20242025!$AA$3:$AA$1315,DataRegularSeason20242025!$B$3:$B$1315, "&lt;=" &amp; FU$1, DataRegularSeason20242025!$D$3:$D$1315, $A55)+SUMIFS(DataRegularSeason20242025!$AB$3:$AB$1315,DataRegularSeason20242025!$B$3:$B$1315, "&lt;=" &amp; FU$1, DataRegularSeason20242025!$E$3:$E$1315, $A55)</f>
        <v>69</v>
      </c>
      <c r="FV55">
        <f>SUMIFS(DataRegularSeason20242025!$AA$3:$AA$1315,DataRegularSeason20242025!$B$3:$B$1315, "&lt;=" &amp; FV$1, DataRegularSeason20242025!$D$3:$D$1315, $A55)+SUMIFS(DataRegularSeason20242025!$AB$3:$AB$1315,DataRegularSeason20242025!$B$3:$B$1315, "&lt;=" &amp; FV$1, DataRegularSeason20242025!$E$3:$E$1315, $A55)</f>
        <v>69</v>
      </c>
      <c r="FW55">
        <f>SUMIFS(DataRegularSeason20242025!$AA$3:$AA$1315,DataRegularSeason20242025!$B$3:$B$1315, "&lt;=" &amp; FW$1, DataRegularSeason20242025!$D$3:$D$1315, $A55)+SUMIFS(DataRegularSeason20242025!$AB$3:$AB$1315,DataRegularSeason20242025!$B$3:$B$1315, "&lt;=" &amp; FW$1, DataRegularSeason20242025!$E$3:$E$1315, $A55)</f>
        <v>69</v>
      </c>
      <c r="FX55">
        <f>SUMIFS(DataRegularSeason20242025!$AA$3:$AA$1315,DataRegularSeason20242025!$B$3:$B$1315, "&lt;=" &amp; FX$1, DataRegularSeason20242025!$D$3:$D$1315, $A55)+SUMIFS(DataRegularSeason20242025!$AB$3:$AB$1315,DataRegularSeason20242025!$B$3:$B$1315, "&lt;=" &amp; FX$1, DataRegularSeason20242025!$E$3:$E$1315, $A55)</f>
        <v>69</v>
      </c>
      <c r="FY55">
        <f>SUMIFS(DataRegularSeason20242025!$AA$3:$AA$1315,DataRegularSeason20242025!$B$3:$B$1315, "&lt;=" &amp; FY$1, DataRegularSeason20242025!$D$3:$D$1315, $A55)+SUMIFS(DataRegularSeason20242025!$AB$3:$AB$1315,DataRegularSeason20242025!$B$3:$B$1315, "&lt;=" &amp; FY$1, DataRegularSeason20242025!$E$3:$E$1315, $A55)</f>
        <v>69</v>
      </c>
      <c r="FZ55">
        <f>SUMIFS(DataRegularSeason20242025!$AA$3:$AA$1315,DataRegularSeason20242025!$B$3:$B$1315, "&lt;=" &amp; FZ$1, DataRegularSeason20242025!$D$3:$D$1315, $A55)+SUMIFS(DataRegularSeason20242025!$AB$3:$AB$1315,DataRegularSeason20242025!$B$3:$B$1315, "&lt;=" &amp; FZ$1, DataRegularSeason20242025!$E$3:$E$1315, $A55)</f>
        <v>69</v>
      </c>
      <c r="GA55">
        <f>SUMIFS(DataRegularSeason20242025!$AA$3:$AA$1315,DataRegularSeason20242025!$B$3:$B$1315, "&lt;=" &amp; GA$1, DataRegularSeason20242025!$D$3:$D$1315, $A55)+SUMIFS(DataRegularSeason20242025!$AB$3:$AB$1315,DataRegularSeason20242025!$B$3:$B$1315, "&lt;=" &amp; GA$1, DataRegularSeason20242025!$E$3:$E$1315, $A55)</f>
        <v>69</v>
      </c>
      <c r="GB55">
        <f>SUMIFS(DataRegularSeason20242025!$AA$3:$AA$1315,DataRegularSeason20242025!$B$3:$B$1315, "&lt;=" &amp; GB$1, DataRegularSeason20242025!$D$3:$D$1315, $A55)+SUMIFS(DataRegularSeason20242025!$AB$3:$AB$1315,DataRegularSeason20242025!$B$3:$B$1315, "&lt;=" &amp; GB$1, DataRegularSeason20242025!$E$3:$E$1315, $A55)</f>
        <v>69</v>
      </c>
      <c r="GC55">
        <f>SUMIFS(DataRegularSeason20242025!$AA$3:$AA$1315,DataRegularSeason20242025!$B$3:$B$1315, "&lt;=" &amp; GC$1, DataRegularSeason20242025!$D$3:$D$1315, $A55)+SUMIFS(DataRegularSeason20242025!$AB$3:$AB$1315,DataRegularSeason20242025!$B$3:$B$1315, "&lt;=" &amp; GC$1, DataRegularSeason20242025!$E$3:$E$1315, $A55)</f>
        <v>69</v>
      </c>
      <c r="GD55">
        <f>SUMIFS(DataRegularSeason20242025!$AA$3:$AA$1315,DataRegularSeason20242025!$B$3:$B$1315, "&lt;=" &amp; GD$1, DataRegularSeason20242025!$D$3:$D$1315, $A55)+SUMIFS(DataRegularSeason20242025!$AB$3:$AB$1315,DataRegularSeason20242025!$B$3:$B$1315, "&lt;=" &amp; GD$1, DataRegularSeason20242025!$E$3:$E$1315, $A55)</f>
        <v>69</v>
      </c>
      <c r="GE55">
        <f>SUMIFS(DataRegularSeason20242025!$AA$3:$AA$1315,DataRegularSeason20242025!$B$3:$B$1315, "&lt;=" &amp; GE$1, DataRegularSeason20242025!$D$3:$D$1315, $A55)+SUMIFS(DataRegularSeason20242025!$AB$3:$AB$1315,DataRegularSeason20242025!$B$3:$B$1315, "&lt;=" &amp; GE$1, DataRegularSeason20242025!$E$3:$E$1315, $A55)</f>
        <v>69</v>
      </c>
      <c r="GF55">
        <f>SUMIFS(DataRegularSeason20242025!$AA$3:$AA$1315,DataRegularSeason20242025!$B$3:$B$1315, "&lt;=" &amp; GF$1, DataRegularSeason20242025!$D$3:$D$1315, $A55)+SUMIFS(DataRegularSeason20242025!$AB$3:$AB$1315,DataRegularSeason20242025!$B$3:$B$1315, "&lt;=" &amp; GF$1, DataRegularSeason20242025!$E$3:$E$1315, $A55)</f>
        <v>69</v>
      </c>
      <c r="GG55">
        <f>SUMIFS(DataRegularSeason20242025!$AA$3:$AA$1315,DataRegularSeason20242025!$B$3:$B$1315, "&lt;=" &amp; GG$1, DataRegularSeason20242025!$D$3:$D$1315, $A55)+SUMIFS(DataRegularSeason20242025!$AB$3:$AB$1315,DataRegularSeason20242025!$B$3:$B$1315, "&lt;=" &amp; GG$1, DataRegularSeason20242025!$E$3:$E$1315, $A55)</f>
        <v>69</v>
      </c>
      <c r="GH55">
        <f>SUMIFS(DataRegularSeason20242025!$AA$3:$AA$1315,DataRegularSeason20242025!$B$3:$B$1315, "&lt;=" &amp; GH$1, DataRegularSeason20242025!$D$3:$D$1315, $A55)+SUMIFS(DataRegularSeason20242025!$AB$3:$AB$1315,DataRegularSeason20242025!$B$3:$B$1315, "&lt;=" &amp; GH$1, DataRegularSeason20242025!$E$3:$E$1315, $A55)</f>
        <v>69</v>
      </c>
      <c r="GI55">
        <f>SUMIFS(DataRegularSeason20242025!$AA$3:$AA$1315,DataRegularSeason20242025!$B$3:$B$1315, "&lt;=" &amp; GI$1, DataRegularSeason20242025!$D$3:$D$1315, $A55)+SUMIFS(DataRegularSeason20242025!$AB$3:$AB$1315,DataRegularSeason20242025!$B$3:$B$1315, "&lt;=" &amp; GI$1, DataRegularSeason20242025!$E$3:$E$1315, $A55)</f>
        <v>69</v>
      </c>
      <c r="GJ55">
        <f>SUMIFS(DataRegularSeason20242025!$AA$3:$AA$1315,DataRegularSeason20242025!$B$3:$B$1315, "&lt;=" &amp; GJ$1, DataRegularSeason20242025!$D$3:$D$1315, $A55)+SUMIFS(DataRegularSeason20242025!$AB$3:$AB$1315,DataRegularSeason20242025!$B$3:$B$1315, "&lt;=" &amp; GJ$1, DataRegularSeason20242025!$E$3:$E$1315, $A55)</f>
        <v>69</v>
      </c>
      <c r="GK55">
        <f>SUMIFS(DataRegularSeason20242025!$AA$3:$AA$1315,DataRegularSeason20242025!$B$3:$B$1315, "&lt;=" &amp; GK$1, DataRegularSeason20242025!$D$3:$D$1315, $A55)+SUMIFS(DataRegularSeason20242025!$AB$3:$AB$1315,DataRegularSeason20242025!$B$3:$B$1315, "&lt;=" &amp; GK$1, DataRegularSeason20242025!$E$3:$E$1315, $A55)</f>
        <v>69</v>
      </c>
      <c r="GL55">
        <f>SUMIFS(DataRegularSeason20242025!$AA$3:$AA$1315,DataRegularSeason20242025!$B$3:$B$1315, "&lt;=" &amp; GL$1, DataRegularSeason20242025!$D$3:$D$1315, $A55)+SUMIFS(DataRegularSeason20242025!$AB$3:$AB$1315,DataRegularSeason20242025!$B$3:$B$1315, "&lt;=" &amp; GL$1, DataRegularSeason20242025!$E$3:$E$1315, $A55)</f>
        <v>69</v>
      </c>
      <c r="GM55">
        <f>SUMIFS(DataRegularSeason20242025!$AA$3:$AA$1315,DataRegularSeason20242025!$B$3:$B$1315, "&lt;=" &amp; GM$1, DataRegularSeason20242025!$D$3:$D$1315, $A55)+SUMIFS(DataRegularSeason20242025!$AB$3:$AB$1315,DataRegularSeason20242025!$B$3:$B$1315, "&lt;=" &amp; GM$1, DataRegularSeason20242025!$E$3:$E$1315, $A55)</f>
        <v>69</v>
      </c>
      <c r="GN55">
        <f>SUMIFS(DataRegularSeason20242025!$AA$3:$AA$1315,DataRegularSeason20242025!$B$3:$B$1315, "&lt;=" &amp; GN$1, DataRegularSeason20242025!$D$3:$D$1315, $A55)+SUMIFS(DataRegularSeason20242025!$AB$3:$AB$1315,DataRegularSeason20242025!$B$3:$B$1315, "&lt;=" &amp; GN$1, DataRegularSeason20242025!$E$3:$E$1315, $A55)</f>
        <v>69</v>
      </c>
      <c r="GO55">
        <f>SUMIFS(DataRegularSeason20242025!$AA$3:$AA$1315,DataRegularSeason20242025!$B$3:$B$1315, "&lt;=" &amp; GO$1, DataRegularSeason20242025!$D$3:$D$1315, $A55)+SUMIFS(DataRegularSeason20242025!$AB$3:$AB$1315,DataRegularSeason20242025!$B$3:$B$1315, "&lt;=" &amp; GO$1, DataRegularSeason20242025!$E$3:$E$1315, $A55)</f>
        <v>69</v>
      </c>
      <c r="GP55">
        <f>SUMIFS(DataRegularSeason20242025!$AA$3:$AA$1315,DataRegularSeason20242025!$B$3:$B$1315, "&lt;=" &amp; GP$1, DataRegularSeason20242025!$D$3:$D$1315, $A55)+SUMIFS(DataRegularSeason20242025!$AB$3:$AB$1315,DataRegularSeason20242025!$B$3:$B$1315, "&lt;=" &amp; GP$1, DataRegularSeason20242025!$E$3:$E$1315, $A55)</f>
        <v>69</v>
      </c>
      <c r="GQ55">
        <f>SUMIFS(DataRegularSeason20242025!$AA$3:$AA$1315,DataRegularSeason20242025!$B$3:$B$1315, "&lt;=" &amp; GQ$1, DataRegularSeason20242025!$D$3:$D$1315, $A55)+SUMIFS(DataRegularSeason20242025!$AB$3:$AB$1315,DataRegularSeason20242025!$B$3:$B$1315, "&lt;=" &amp; GQ$1, DataRegularSeason20242025!$E$3:$E$1315, $A55)</f>
        <v>69</v>
      </c>
      <c r="GR55">
        <f>SUMIFS(DataRegularSeason20242025!$AA$3:$AA$1315,DataRegularSeason20242025!$B$3:$B$1315, "&lt;=" &amp; GR$1, DataRegularSeason20242025!$D$3:$D$1315, $A55)+SUMIFS(DataRegularSeason20242025!$AB$3:$AB$1315,DataRegularSeason20242025!$B$3:$B$1315, "&lt;=" &amp; GR$1, DataRegularSeason20242025!$E$3:$E$1315, $A55)</f>
        <v>69</v>
      </c>
      <c r="GS55">
        <f>SUMIFS(DataRegularSeason20242025!$AA$3:$AA$1315,DataRegularSeason20242025!$B$3:$B$1315, "&lt;=" &amp; GS$1, DataRegularSeason20242025!$D$3:$D$1315, $A55)+SUMIFS(DataRegularSeason20242025!$AB$3:$AB$1315,DataRegularSeason20242025!$B$3:$B$1315, "&lt;=" &amp; GS$1, DataRegularSeason20242025!$E$3:$E$1315, $A55)</f>
        <v>69</v>
      </c>
      <c r="GT55">
        <f>SUMIFS(DataRegularSeason20242025!$AA$3:$AA$1315,DataRegularSeason20242025!$B$3:$B$1315, "&lt;=" &amp; GT$1, DataRegularSeason20242025!$D$3:$D$1315, $A55)+SUMIFS(DataRegularSeason20242025!$AB$3:$AB$1315,DataRegularSeason20242025!$B$3:$B$1315, "&lt;=" &amp; GT$1, DataRegularSeason20242025!$E$3:$E$1315, $A55)</f>
        <v>69</v>
      </c>
      <c r="GU55">
        <f>SUMIFS(DataRegularSeason20242025!$AA$3:$AA$1315,DataRegularSeason20242025!$B$3:$B$1315, "&lt;=" &amp; GU$1, DataRegularSeason20242025!$D$3:$D$1315, $A55)+SUMIFS(DataRegularSeason20242025!$AB$3:$AB$1315,DataRegularSeason20242025!$B$3:$B$1315, "&lt;=" &amp; GU$1, DataRegularSeason20242025!$E$3:$E$1315, $A55)</f>
        <v>69</v>
      </c>
    </row>
    <row r="56" spans="1:203" x14ac:dyDescent="0.25">
      <c r="A56" t="s">
        <v>37</v>
      </c>
      <c r="B56" t="s">
        <v>97</v>
      </c>
      <c r="C56" t="s">
        <v>95</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66</v>
      </c>
      <c r="EA56">
        <f>SUMIFS(DataRegularSeason20242025!$AA$3:$AA$1315,DataRegularSeason20242025!$B$3:$B$1315, "&lt;=" &amp; EA$1, DataRegularSeason20242025!$D$3:$D$1315, $A56)+SUMIFS(DataRegularSeason20242025!$AB$3:$AB$1315,DataRegularSeason20242025!$B$3:$B$1315, "&lt;=" &amp; EA$1, DataRegularSeason20242025!$E$3:$E$1315, $A56)</f>
        <v>66</v>
      </c>
      <c r="EB56">
        <f>SUMIFS(DataRegularSeason20242025!$AA$3:$AA$1315,DataRegularSeason20242025!$B$3:$B$1315, "&lt;=" &amp; EB$1, DataRegularSeason20242025!$D$3:$D$1315, $A56)+SUMIFS(DataRegularSeason20242025!$AB$3:$AB$1315,DataRegularSeason20242025!$B$3:$B$1315, "&lt;=" &amp; EB$1, DataRegularSeason20242025!$E$3:$E$1315, $A56)</f>
        <v>66</v>
      </c>
      <c r="EC56">
        <f>SUMIFS(DataRegularSeason20242025!$AA$3:$AA$1315,DataRegularSeason20242025!$B$3:$B$1315, "&lt;=" &amp; EC$1, DataRegularSeason20242025!$D$3:$D$1315, $A56)+SUMIFS(DataRegularSeason20242025!$AB$3:$AB$1315,DataRegularSeason20242025!$B$3:$B$1315, "&lt;=" &amp; EC$1, DataRegularSeason20242025!$E$3:$E$1315, $A56)</f>
        <v>66</v>
      </c>
      <c r="ED56">
        <f>SUMIFS(DataRegularSeason20242025!$AA$3:$AA$1315,DataRegularSeason20242025!$B$3:$B$1315, "&lt;=" &amp; ED$1, DataRegularSeason20242025!$D$3:$D$1315, $A56)+SUMIFS(DataRegularSeason20242025!$AB$3:$AB$1315,DataRegularSeason20242025!$B$3:$B$1315, "&lt;=" &amp; ED$1, DataRegularSeason20242025!$E$3:$E$1315, $A56)</f>
        <v>66</v>
      </c>
      <c r="EE56">
        <f>SUMIFS(DataRegularSeason20242025!$AA$3:$AA$1315,DataRegularSeason20242025!$B$3:$B$1315, "&lt;=" &amp; EE$1, DataRegularSeason20242025!$D$3:$D$1315, $A56)+SUMIFS(DataRegularSeason20242025!$AB$3:$AB$1315,DataRegularSeason20242025!$B$3:$B$1315, "&lt;=" &amp; EE$1, DataRegularSeason20242025!$E$3:$E$1315, $A56)</f>
        <v>66</v>
      </c>
      <c r="EF56">
        <f>SUMIFS(DataRegularSeason20242025!$AA$3:$AA$1315,DataRegularSeason20242025!$B$3:$B$1315, "&lt;=" &amp; EF$1, DataRegularSeason20242025!$D$3:$D$1315, $A56)+SUMIFS(DataRegularSeason20242025!$AB$3:$AB$1315,DataRegularSeason20242025!$B$3:$B$1315, "&lt;=" &amp; EF$1, DataRegularSeason20242025!$E$3:$E$1315, $A56)</f>
        <v>66</v>
      </c>
      <c r="EG56">
        <f>SUMIFS(DataRegularSeason20242025!$AA$3:$AA$1315,DataRegularSeason20242025!$B$3:$B$1315, "&lt;=" &amp; EG$1, DataRegularSeason20242025!$D$3:$D$1315, $A56)+SUMIFS(DataRegularSeason20242025!$AB$3:$AB$1315,DataRegularSeason20242025!$B$3:$B$1315, "&lt;=" &amp; EG$1, DataRegularSeason20242025!$E$3:$E$1315, $A56)</f>
        <v>66</v>
      </c>
      <c r="EH56">
        <f>SUMIFS(DataRegularSeason20242025!$AA$3:$AA$1315,DataRegularSeason20242025!$B$3:$B$1315, "&lt;=" &amp; EH$1, DataRegularSeason20242025!$D$3:$D$1315, $A56)+SUMIFS(DataRegularSeason20242025!$AB$3:$AB$1315,DataRegularSeason20242025!$B$3:$B$1315, "&lt;=" &amp; EH$1, DataRegularSeason20242025!$E$3:$E$1315, $A56)</f>
        <v>66</v>
      </c>
      <c r="EI56">
        <f>SUMIFS(DataRegularSeason20242025!$AA$3:$AA$1315,DataRegularSeason20242025!$B$3:$B$1315, "&lt;=" &amp; EI$1, DataRegularSeason20242025!$D$3:$D$1315, $A56)+SUMIFS(DataRegularSeason20242025!$AB$3:$AB$1315,DataRegularSeason20242025!$B$3:$B$1315, "&lt;=" &amp; EI$1, DataRegularSeason20242025!$E$3:$E$1315, $A56)</f>
        <v>66</v>
      </c>
      <c r="EJ56">
        <f>SUMIFS(DataRegularSeason20242025!$AA$3:$AA$1315,DataRegularSeason20242025!$B$3:$B$1315, "&lt;=" &amp; EJ$1, DataRegularSeason20242025!$D$3:$D$1315, $A56)+SUMIFS(DataRegularSeason20242025!$AB$3:$AB$1315,DataRegularSeason20242025!$B$3:$B$1315, "&lt;=" &amp; EJ$1, DataRegularSeason20242025!$E$3:$E$1315, $A56)</f>
        <v>66</v>
      </c>
      <c r="EK56">
        <f>SUMIFS(DataRegularSeason20242025!$AA$3:$AA$1315,DataRegularSeason20242025!$B$3:$B$1315, "&lt;=" &amp; EK$1, DataRegularSeason20242025!$D$3:$D$1315, $A56)+SUMIFS(DataRegularSeason20242025!$AB$3:$AB$1315,DataRegularSeason20242025!$B$3:$B$1315, "&lt;=" &amp; EK$1, DataRegularSeason20242025!$E$3:$E$1315, $A56)</f>
        <v>66</v>
      </c>
      <c r="EL56">
        <f>SUMIFS(DataRegularSeason20242025!$AA$3:$AA$1315,DataRegularSeason20242025!$B$3:$B$1315, "&lt;=" &amp; EL$1, DataRegularSeason20242025!$D$3:$D$1315, $A56)+SUMIFS(DataRegularSeason20242025!$AB$3:$AB$1315,DataRegularSeason20242025!$B$3:$B$1315, "&lt;=" &amp; EL$1, DataRegularSeason20242025!$E$3:$E$1315, $A56)</f>
        <v>66</v>
      </c>
      <c r="EM56">
        <f>SUMIFS(DataRegularSeason20242025!$AA$3:$AA$1315,DataRegularSeason20242025!$B$3:$B$1315, "&lt;=" &amp; EM$1, DataRegularSeason20242025!$D$3:$D$1315, $A56)+SUMIFS(DataRegularSeason20242025!$AB$3:$AB$1315,DataRegularSeason20242025!$B$3:$B$1315, "&lt;=" &amp; EM$1, DataRegularSeason20242025!$E$3:$E$1315, $A56)</f>
        <v>66</v>
      </c>
      <c r="EN56">
        <f>SUMIFS(DataRegularSeason20242025!$AA$3:$AA$1315,DataRegularSeason20242025!$B$3:$B$1315, "&lt;=" &amp; EN$1, DataRegularSeason20242025!$D$3:$D$1315, $A56)+SUMIFS(DataRegularSeason20242025!$AB$3:$AB$1315,DataRegularSeason20242025!$B$3:$B$1315, "&lt;=" &amp; EN$1, DataRegularSeason20242025!$E$3:$E$1315, $A56)</f>
        <v>66</v>
      </c>
      <c r="EO56">
        <f>SUMIFS(DataRegularSeason20242025!$AA$3:$AA$1315,DataRegularSeason20242025!$B$3:$B$1315, "&lt;=" &amp; EO$1, DataRegularSeason20242025!$D$3:$D$1315, $A56)+SUMIFS(DataRegularSeason20242025!$AB$3:$AB$1315,DataRegularSeason20242025!$B$3:$B$1315, "&lt;=" &amp; EO$1, DataRegularSeason20242025!$E$3:$E$1315, $A56)</f>
        <v>66</v>
      </c>
      <c r="EP56">
        <f>SUMIFS(DataRegularSeason20242025!$AA$3:$AA$1315,DataRegularSeason20242025!$B$3:$B$1315, "&lt;=" &amp; EP$1, DataRegularSeason20242025!$D$3:$D$1315, $A56)+SUMIFS(DataRegularSeason20242025!$AB$3:$AB$1315,DataRegularSeason20242025!$B$3:$B$1315, "&lt;=" &amp; EP$1, DataRegularSeason20242025!$E$3:$E$1315, $A56)</f>
        <v>66</v>
      </c>
      <c r="EQ56">
        <f>SUMIFS(DataRegularSeason20242025!$AA$3:$AA$1315,DataRegularSeason20242025!$B$3:$B$1315, "&lt;=" &amp; EQ$1, DataRegularSeason20242025!$D$3:$D$1315, $A56)+SUMIFS(DataRegularSeason20242025!$AB$3:$AB$1315,DataRegularSeason20242025!$B$3:$B$1315, "&lt;=" &amp; EQ$1, DataRegularSeason20242025!$E$3:$E$1315, $A56)</f>
        <v>66</v>
      </c>
      <c r="ER56">
        <f>SUMIFS(DataRegularSeason20242025!$AA$3:$AA$1315,DataRegularSeason20242025!$B$3:$B$1315, "&lt;=" &amp; ER$1, DataRegularSeason20242025!$D$3:$D$1315, $A56)+SUMIFS(DataRegularSeason20242025!$AB$3:$AB$1315,DataRegularSeason20242025!$B$3:$B$1315, "&lt;=" &amp; ER$1, DataRegularSeason20242025!$E$3:$E$1315, $A56)</f>
        <v>66</v>
      </c>
      <c r="ES56">
        <f>SUMIFS(DataRegularSeason20242025!$AA$3:$AA$1315,DataRegularSeason20242025!$B$3:$B$1315, "&lt;=" &amp; ES$1, DataRegularSeason20242025!$D$3:$D$1315, $A56)+SUMIFS(DataRegularSeason20242025!$AB$3:$AB$1315,DataRegularSeason20242025!$B$3:$B$1315, "&lt;=" &amp; ES$1, DataRegularSeason20242025!$E$3:$E$1315, $A56)</f>
        <v>66</v>
      </c>
      <c r="ET56">
        <f>SUMIFS(DataRegularSeason20242025!$AA$3:$AA$1315,DataRegularSeason20242025!$B$3:$B$1315, "&lt;=" &amp; ET$1, DataRegularSeason20242025!$D$3:$D$1315, $A56)+SUMIFS(DataRegularSeason20242025!$AB$3:$AB$1315,DataRegularSeason20242025!$B$3:$B$1315, "&lt;=" &amp; ET$1, DataRegularSeason20242025!$E$3:$E$1315, $A56)</f>
        <v>66</v>
      </c>
      <c r="EU56">
        <f>SUMIFS(DataRegularSeason20242025!$AA$3:$AA$1315,DataRegularSeason20242025!$B$3:$B$1315, "&lt;=" &amp; EU$1, DataRegularSeason20242025!$D$3:$D$1315, $A56)+SUMIFS(DataRegularSeason20242025!$AB$3:$AB$1315,DataRegularSeason20242025!$B$3:$B$1315, "&lt;=" &amp; EU$1, DataRegularSeason20242025!$E$3:$E$1315, $A56)</f>
        <v>66</v>
      </c>
      <c r="EV56">
        <f>SUMIFS(DataRegularSeason20242025!$AA$3:$AA$1315,DataRegularSeason20242025!$B$3:$B$1315, "&lt;=" &amp; EV$1, DataRegularSeason20242025!$D$3:$D$1315, $A56)+SUMIFS(DataRegularSeason20242025!$AB$3:$AB$1315,DataRegularSeason20242025!$B$3:$B$1315, "&lt;=" &amp; EV$1, DataRegularSeason20242025!$E$3:$E$1315, $A56)</f>
        <v>66</v>
      </c>
      <c r="EW56">
        <f>SUMIFS(DataRegularSeason20242025!$AA$3:$AA$1315,DataRegularSeason20242025!$B$3:$B$1315, "&lt;=" &amp; EW$1, DataRegularSeason20242025!$D$3:$D$1315, $A56)+SUMIFS(DataRegularSeason20242025!$AB$3:$AB$1315,DataRegularSeason20242025!$B$3:$B$1315, "&lt;=" &amp; EW$1, DataRegularSeason20242025!$E$3:$E$1315, $A56)</f>
        <v>66</v>
      </c>
      <c r="EX56">
        <f>SUMIFS(DataRegularSeason20242025!$AA$3:$AA$1315,DataRegularSeason20242025!$B$3:$B$1315, "&lt;=" &amp; EX$1, DataRegularSeason20242025!$D$3:$D$1315, $A56)+SUMIFS(DataRegularSeason20242025!$AB$3:$AB$1315,DataRegularSeason20242025!$B$3:$B$1315, "&lt;=" &amp; EX$1, DataRegularSeason20242025!$E$3:$E$1315, $A56)</f>
        <v>66</v>
      </c>
      <c r="EY56">
        <f>SUMIFS(DataRegularSeason20242025!$AA$3:$AA$1315,DataRegularSeason20242025!$B$3:$B$1315, "&lt;=" &amp; EY$1, DataRegularSeason20242025!$D$3:$D$1315, $A56)+SUMIFS(DataRegularSeason20242025!$AB$3:$AB$1315,DataRegularSeason20242025!$B$3:$B$1315, "&lt;=" &amp; EY$1, DataRegularSeason20242025!$E$3:$E$1315, $A56)</f>
        <v>66</v>
      </c>
      <c r="EZ56">
        <f>SUMIFS(DataRegularSeason20242025!$AA$3:$AA$1315,DataRegularSeason20242025!$B$3:$B$1315, "&lt;=" &amp; EZ$1, DataRegularSeason20242025!$D$3:$D$1315, $A56)+SUMIFS(DataRegularSeason20242025!$AB$3:$AB$1315,DataRegularSeason20242025!$B$3:$B$1315, "&lt;=" &amp; EZ$1, DataRegularSeason20242025!$E$3:$E$1315, $A56)</f>
        <v>66</v>
      </c>
      <c r="FA56">
        <f>SUMIFS(DataRegularSeason20242025!$AA$3:$AA$1315,DataRegularSeason20242025!$B$3:$B$1315, "&lt;=" &amp; FA$1, DataRegularSeason20242025!$D$3:$D$1315, $A56)+SUMIFS(DataRegularSeason20242025!$AB$3:$AB$1315,DataRegularSeason20242025!$B$3:$B$1315, "&lt;=" &amp; FA$1, DataRegularSeason20242025!$E$3:$E$1315, $A56)</f>
        <v>66</v>
      </c>
      <c r="FB56">
        <f>SUMIFS(DataRegularSeason20242025!$AA$3:$AA$1315,DataRegularSeason20242025!$B$3:$B$1315, "&lt;=" &amp; FB$1, DataRegularSeason20242025!$D$3:$D$1315, $A56)+SUMIFS(DataRegularSeason20242025!$AB$3:$AB$1315,DataRegularSeason20242025!$B$3:$B$1315, "&lt;=" &amp; FB$1, DataRegularSeason20242025!$E$3:$E$1315, $A56)</f>
        <v>66</v>
      </c>
      <c r="FC56">
        <f>SUMIFS(DataRegularSeason20242025!$AA$3:$AA$1315,DataRegularSeason20242025!$B$3:$B$1315, "&lt;=" &amp; FC$1, DataRegularSeason20242025!$D$3:$D$1315, $A56)+SUMIFS(DataRegularSeason20242025!$AB$3:$AB$1315,DataRegularSeason20242025!$B$3:$B$1315, "&lt;=" &amp; FC$1, DataRegularSeason20242025!$E$3:$E$1315, $A56)</f>
        <v>66</v>
      </c>
      <c r="FD56">
        <f>SUMIFS(DataRegularSeason20242025!$AA$3:$AA$1315,DataRegularSeason20242025!$B$3:$B$1315, "&lt;=" &amp; FD$1, DataRegularSeason20242025!$D$3:$D$1315, $A56)+SUMIFS(DataRegularSeason20242025!$AB$3:$AB$1315,DataRegularSeason20242025!$B$3:$B$1315, "&lt;=" &amp; FD$1, DataRegularSeason20242025!$E$3:$E$1315, $A56)</f>
        <v>66</v>
      </c>
      <c r="FE56">
        <f>SUMIFS(DataRegularSeason20242025!$AA$3:$AA$1315,DataRegularSeason20242025!$B$3:$B$1315, "&lt;=" &amp; FE$1, DataRegularSeason20242025!$D$3:$D$1315, $A56)+SUMIFS(DataRegularSeason20242025!$AB$3:$AB$1315,DataRegularSeason20242025!$B$3:$B$1315, "&lt;=" &amp; FE$1, DataRegularSeason20242025!$E$3:$E$1315, $A56)</f>
        <v>66</v>
      </c>
      <c r="FF56">
        <f>SUMIFS(DataRegularSeason20242025!$AA$3:$AA$1315,DataRegularSeason20242025!$B$3:$B$1315, "&lt;=" &amp; FF$1, DataRegularSeason20242025!$D$3:$D$1315, $A56)+SUMIFS(DataRegularSeason20242025!$AB$3:$AB$1315,DataRegularSeason20242025!$B$3:$B$1315, "&lt;=" &amp; FF$1, DataRegularSeason20242025!$E$3:$E$1315, $A56)</f>
        <v>66</v>
      </c>
      <c r="FG56">
        <f>SUMIFS(DataRegularSeason20242025!$AA$3:$AA$1315,DataRegularSeason20242025!$B$3:$B$1315, "&lt;=" &amp; FG$1, DataRegularSeason20242025!$D$3:$D$1315, $A56)+SUMIFS(DataRegularSeason20242025!$AB$3:$AB$1315,DataRegularSeason20242025!$B$3:$B$1315, "&lt;=" &amp; FG$1, DataRegularSeason20242025!$E$3:$E$1315, $A56)</f>
        <v>66</v>
      </c>
      <c r="FH56">
        <f>SUMIFS(DataRegularSeason20242025!$AA$3:$AA$1315,DataRegularSeason20242025!$B$3:$B$1315, "&lt;=" &amp; FH$1, DataRegularSeason20242025!$D$3:$D$1315, $A56)+SUMIFS(DataRegularSeason20242025!$AB$3:$AB$1315,DataRegularSeason20242025!$B$3:$B$1315, "&lt;=" &amp; FH$1, DataRegularSeason20242025!$E$3:$E$1315, $A56)</f>
        <v>66</v>
      </c>
      <c r="FI56">
        <f>SUMIFS(DataRegularSeason20242025!$AA$3:$AA$1315,DataRegularSeason20242025!$B$3:$B$1315, "&lt;=" &amp; FI$1, DataRegularSeason20242025!$D$3:$D$1315, $A56)+SUMIFS(DataRegularSeason20242025!$AB$3:$AB$1315,DataRegularSeason20242025!$B$3:$B$1315, "&lt;=" &amp; FI$1, DataRegularSeason20242025!$E$3:$E$1315, $A56)</f>
        <v>66</v>
      </c>
      <c r="FJ56">
        <f>SUMIFS(DataRegularSeason20242025!$AA$3:$AA$1315,DataRegularSeason20242025!$B$3:$B$1315, "&lt;=" &amp; FJ$1, DataRegularSeason20242025!$D$3:$D$1315, $A56)+SUMIFS(DataRegularSeason20242025!$AB$3:$AB$1315,DataRegularSeason20242025!$B$3:$B$1315, "&lt;=" &amp; FJ$1, DataRegularSeason20242025!$E$3:$E$1315, $A56)</f>
        <v>66</v>
      </c>
      <c r="FK56">
        <f>SUMIFS(DataRegularSeason20242025!$AA$3:$AA$1315,DataRegularSeason20242025!$B$3:$B$1315, "&lt;=" &amp; FK$1, DataRegularSeason20242025!$D$3:$D$1315, $A56)+SUMIFS(DataRegularSeason20242025!$AB$3:$AB$1315,DataRegularSeason20242025!$B$3:$B$1315, "&lt;=" &amp; FK$1, DataRegularSeason20242025!$E$3:$E$1315, $A56)</f>
        <v>66</v>
      </c>
      <c r="FL56">
        <f>SUMIFS(DataRegularSeason20242025!$AA$3:$AA$1315,DataRegularSeason20242025!$B$3:$B$1315, "&lt;=" &amp; FL$1, DataRegularSeason20242025!$D$3:$D$1315, $A56)+SUMIFS(DataRegularSeason20242025!$AB$3:$AB$1315,DataRegularSeason20242025!$B$3:$B$1315, "&lt;=" &amp; FL$1, DataRegularSeason20242025!$E$3:$E$1315, $A56)</f>
        <v>66</v>
      </c>
      <c r="FM56">
        <f>SUMIFS(DataRegularSeason20242025!$AA$3:$AA$1315,DataRegularSeason20242025!$B$3:$B$1315, "&lt;=" &amp; FM$1, DataRegularSeason20242025!$D$3:$D$1315, $A56)+SUMIFS(DataRegularSeason20242025!$AB$3:$AB$1315,DataRegularSeason20242025!$B$3:$B$1315, "&lt;=" &amp; FM$1, DataRegularSeason20242025!$E$3:$E$1315, $A56)</f>
        <v>66</v>
      </c>
      <c r="FN56">
        <f>SUMIFS(DataRegularSeason20242025!$AA$3:$AA$1315,DataRegularSeason20242025!$B$3:$B$1315, "&lt;=" &amp; FN$1, DataRegularSeason20242025!$D$3:$D$1315, $A56)+SUMIFS(DataRegularSeason20242025!$AB$3:$AB$1315,DataRegularSeason20242025!$B$3:$B$1315, "&lt;=" &amp; FN$1, DataRegularSeason20242025!$E$3:$E$1315, $A56)</f>
        <v>66</v>
      </c>
      <c r="FO56">
        <f>SUMIFS(DataRegularSeason20242025!$AA$3:$AA$1315,DataRegularSeason20242025!$B$3:$B$1315, "&lt;=" &amp; FO$1, DataRegularSeason20242025!$D$3:$D$1315, $A56)+SUMIFS(DataRegularSeason20242025!$AB$3:$AB$1315,DataRegularSeason20242025!$B$3:$B$1315, "&lt;=" &amp; FO$1, DataRegularSeason20242025!$E$3:$E$1315, $A56)</f>
        <v>66</v>
      </c>
      <c r="FP56">
        <f>SUMIFS(DataRegularSeason20242025!$AA$3:$AA$1315,DataRegularSeason20242025!$B$3:$B$1315, "&lt;=" &amp; FP$1, DataRegularSeason20242025!$D$3:$D$1315, $A56)+SUMIFS(DataRegularSeason20242025!$AB$3:$AB$1315,DataRegularSeason20242025!$B$3:$B$1315, "&lt;=" &amp; FP$1, DataRegularSeason20242025!$E$3:$E$1315, $A56)</f>
        <v>66</v>
      </c>
      <c r="FQ56">
        <f>SUMIFS(DataRegularSeason20242025!$AA$3:$AA$1315,DataRegularSeason20242025!$B$3:$B$1315, "&lt;=" &amp; FQ$1, DataRegularSeason20242025!$D$3:$D$1315, $A56)+SUMIFS(DataRegularSeason20242025!$AB$3:$AB$1315,DataRegularSeason20242025!$B$3:$B$1315, "&lt;=" &amp; FQ$1, DataRegularSeason20242025!$E$3:$E$1315, $A56)</f>
        <v>66</v>
      </c>
      <c r="FR56">
        <f>SUMIFS(DataRegularSeason20242025!$AA$3:$AA$1315,DataRegularSeason20242025!$B$3:$B$1315, "&lt;=" &amp; FR$1, DataRegularSeason20242025!$D$3:$D$1315, $A56)+SUMIFS(DataRegularSeason20242025!$AB$3:$AB$1315,DataRegularSeason20242025!$B$3:$B$1315, "&lt;=" &amp; FR$1, DataRegularSeason20242025!$E$3:$E$1315, $A56)</f>
        <v>66</v>
      </c>
      <c r="FS56">
        <f>SUMIFS(DataRegularSeason20242025!$AA$3:$AA$1315,DataRegularSeason20242025!$B$3:$B$1315, "&lt;=" &amp; FS$1, DataRegularSeason20242025!$D$3:$D$1315, $A56)+SUMIFS(DataRegularSeason20242025!$AB$3:$AB$1315,DataRegularSeason20242025!$B$3:$B$1315, "&lt;=" &amp; FS$1, DataRegularSeason20242025!$E$3:$E$1315, $A56)</f>
        <v>66</v>
      </c>
      <c r="FT56">
        <f>SUMIFS(DataRegularSeason20242025!$AA$3:$AA$1315,DataRegularSeason20242025!$B$3:$B$1315, "&lt;=" &amp; FT$1, DataRegularSeason20242025!$D$3:$D$1315, $A56)+SUMIFS(DataRegularSeason20242025!$AB$3:$AB$1315,DataRegularSeason20242025!$B$3:$B$1315, "&lt;=" &amp; FT$1, DataRegularSeason20242025!$E$3:$E$1315, $A56)</f>
        <v>66</v>
      </c>
      <c r="FU56">
        <f>SUMIFS(DataRegularSeason20242025!$AA$3:$AA$1315,DataRegularSeason20242025!$B$3:$B$1315, "&lt;=" &amp; FU$1, DataRegularSeason20242025!$D$3:$D$1315, $A56)+SUMIFS(DataRegularSeason20242025!$AB$3:$AB$1315,DataRegularSeason20242025!$B$3:$B$1315, "&lt;=" &amp; FU$1, DataRegularSeason20242025!$E$3:$E$1315, $A56)</f>
        <v>66</v>
      </c>
      <c r="FV56">
        <f>SUMIFS(DataRegularSeason20242025!$AA$3:$AA$1315,DataRegularSeason20242025!$B$3:$B$1315, "&lt;=" &amp; FV$1, DataRegularSeason20242025!$D$3:$D$1315, $A56)+SUMIFS(DataRegularSeason20242025!$AB$3:$AB$1315,DataRegularSeason20242025!$B$3:$B$1315, "&lt;=" &amp; FV$1, DataRegularSeason20242025!$E$3:$E$1315, $A56)</f>
        <v>66</v>
      </c>
      <c r="FW56">
        <f>SUMIFS(DataRegularSeason20242025!$AA$3:$AA$1315,DataRegularSeason20242025!$B$3:$B$1315, "&lt;=" &amp; FW$1, DataRegularSeason20242025!$D$3:$D$1315, $A56)+SUMIFS(DataRegularSeason20242025!$AB$3:$AB$1315,DataRegularSeason20242025!$B$3:$B$1315, "&lt;=" &amp; FW$1, DataRegularSeason20242025!$E$3:$E$1315, $A56)</f>
        <v>66</v>
      </c>
      <c r="FX56">
        <f>SUMIFS(DataRegularSeason20242025!$AA$3:$AA$1315,DataRegularSeason20242025!$B$3:$B$1315, "&lt;=" &amp; FX$1, DataRegularSeason20242025!$D$3:$D$1315, $A56)+SUMIFS(DataRegularSeason20242025!$AB$3:$AB$1315,DataRegularSeason20242025!$B$3:$B$1315, "&lt;=" &amp; FX$1, DataRegularSeason20242025!$E$3:$E$1315, $A56)</f>
        <v>66</v>
      </c>
      <c r="FY56">
        <f>SUMIFS(DataRegularSeason20242025!$AA$3:$AA$1315,DataRegularSeason20242025!$B$3:$B$1315, "&lt;=" &amp; FY$1, DataRegularSeason20242025!$D$3:$D$1315, $A56)+SUMIFS(DataRegularSeason20242025!$AB$3:$AB$1315,DataRegularSeason20242025!$B$3:$B$1315, "&lt;=" &amp; FY$1, DataRegularSeason20242025!$E$3:$E$1315, $A56)</f>
        <v>66</v>
      </c>
      <c r="FZ56">
        <f>SUMIFS(DataRegularSeason20242025!$AA$3:$AA$1315,DataRegularSeason20242025!$B$3:$B$1315, "&lt;=" &amp; FZ$1, DataRegularSeason20242025!$D$3:$D$1315, $A56)+SUMIFS(DataRegularSeason20242025!$AB$3:$AB$1315,DataRegularSeason20242025!$B$3:$B$1315, "&lt;=" &amp; FZ$1, DataRegularSeason20242025!$E$3:$E$1315, $A56)</f>
        <v>66</v>
      </c>
      <c r="GA56">
        <f>SUMIFS(DataRegularSeason20242025!$AA$3:$AA$1315,DataRegularSeason20242025!$B$3:$B$1315, "&lt;=" &amp; GA$1, DataRegularSeason20242025!$D$3:$D$1315, $A56)+SUMIFS(DataRegularSeason20242025!$AB$3:$AB$1315,DataRegularSeason20242025!$B$3:$B$1315, "&lt;=" &amp; GA$1, DataRegularSeason20242025!$E$3:$E$1315, $A56)</f>
        <v>66</v>
      </c>
      <c r="GB56">
        <f>SUMIFS(DataRegularSeason20242025!$AA$3:$AA$1315,DataRegularSeason20242025!$B$3:$B$1315, "&lt;=" &amp; GB$1, DataRegularSeason20242025!$D$3:$D$1315, $A56)+SUMIFS(DataRegularSeason20242025!$AB$3:$AB$1315,DataRegularSeason20242025!$B$3:$B$1315, "&lt;=" &amp; GB$1, DataRegularSeason20242025!$E$3:$E$1315, $A56)</f>
        <v>66</v>
      </c>
      <c r="GC56">
        <f>SUMIFS(DataRegularSeason20242025!$AA$3:$AA$1315,DataRegularSeason20242025!$B$3:$B$1315, "&lt;=" &amp; GC$1, DataRegularSeason20242025!$D$3:$D$1315, $A56)+SUMIFS(DataRegularSeason20242025!$AB$3:$AB$1315,DataRegularSeason20242025!$B$3:$B$1315, "&lt;=" &amp; GC$1, DataRegularSeason20242025!$E$3:$E$1315, $A56)</f>
        <v>66</v>
      </c>
      <c r="GD56">
        <f>SUMIFS(DataRegularSeason20242025!$AA$3:$AA$1315,DataRegularSeason20242025!$B$3:$B$1315, "&lt;=" &amp; GD$1, DataRegularSeason20242025!$D$3:$D$1315, $A56)+SUMIFS(DataRegularSeason20242025!$AB$3:$AB$1315,DataRegularSeason20242025!$B$3:$B$1315, "&lt;=" &amp; GD$1, DataRegularSeason20242025!$E$3:$E$1315, $A56)</f>
        <v>66</v>
      </c>
      <c r="GE56">
        <f>SUMIFS(DataRegularSeason20242025!$AA$3:$AA$1315,DataRegularSeason20242025!$B$3:$B$1315, "&lt;=" &amp; GE$1, DataRegularSeason20242025!$D$3:$D$1315, $A56)+SUMIFS(DataRegularSeason20242025!$AB$3:$AB$1315,DataRegularSeason20242025!$B$3:$B$1315, "&lt;=" &amp; GE$1, DataRegularSeason20242025!$E$3:$E$1315, $A56)</f>
        <v>66</v>
      </c>
      <c r="GF56">
        <f>SUMIFS(DataRegularSeason20242025!$AA$3:$AA$1315,DataRegularSeason20242025!$B$3:$B$1315, "&lt;=" &amp; GF$1, DataRegularSeason20242025!$D$3:$D$1315, $A56)+SUMIFS(DataRegularSeason20242025!$AB$3:$AB$1315,DataRegularSeason20242025!$B$3:$B$1315, "&lt;=" &amp; GF$1, DataRegularSeason20242025!$E$3:$E$1315, $A56)</f>
        <v>66</v>
      </c>
      <c r="GG56">
        <f>SUMIFS(DataRegularSeason20242025!$AA$3:$AA$1315,DataRegularSeason20242025!$B$3:$B$1315, "&lt;=" &amp; GG$1, DataRegularSeason20242025!$D$3:$D$1315, $A56)+SUMIFS(DataRegularSeason20242025!$AB$3:$AB$1315,DataRegularSeason20242025!$B$3:$B$1315, "&lt;=" &amp; GG$1, DataRegularSeason20242025!$E$3:$E$1315, $A56)</f>
        <v>66</v>
      </c>
      <c r="GH56">
        <f>SUMIFS(DataRegularSeason20242025!$AA$3:$AA$1315,DataRegularSeason20242025!$B$3:$B$1315, "&lt;=" &amp; GH$1, DataRegularSeason20242025!$D$3:$D$1315, $A56)+SUMIFS(DataRegularSeason20242025!$AB$3:$AB$1315,DataRegularSeason20242025!$B$3:$B$1315, "&lt;=" &amp; GH$1, DataRegularSeason20242025!$E$3:$E$1315, $A56)</f>
        <v>66</v>
      </c>
      <c r="GI56">
        <f>SUMIFS(DataRegularSeason20242025!$AA$3:$AA$1315,DataRegularSeason20242025!$B$3:$B$1315, "&lt;=" &amp; GI$1, DataRegularSeason20242025!$D$3:$D$1315, $A56)+SUMIFS(DataRegularSeason20242025!$AB$3:$AB$1315,DataRegularSeason20242025!$B$3:$B$1315, "&lt;=" &amp; GI$1, DataRegularSeason20242025!$E$3:$E$1315, $A56)</f>
        <v>66</v>
      </c>
      <c r="GJ56">
        <f>SUMIFS(DataRegularSeason20242025!$AA$3:$AA$1315,DataRegularSeason20242025!$B$3:$B$1315, "&lt;=" &amp; GJ$1, DataRegularSeason20242025!$D$3:$D$1315, $A56)+SUMIFS(DataRegularSeason20242025!$AB$3:$AB$1315,DataRegularSeason20242025!$B$3:$B$1315, "&lt;=" &amp; GJ$1, DataRegularSeason20242025!$E$3:$E$1315, $A56)</f>
        <v>66</v>
      </c>
      <c r="GK56">
        <f>SUMIFS(DataRegularSeason20242025!$AA$3:$AA$1315,DataRegularSeason20242025!$B$3:$B$1315, "&lt;=" &amp; GK$1, DataRegularSeason20242025!$D$3:$D$1315, $A56)+SUMIFS(DataRegularSeason20242025!$AB$3:$AB$1315,DataRegularSeason20242025!$B$3:$B$1315, "&lt;=" &amp; GK$1, DataRegularSeason20242025!$E$3:$E$1315, $A56)</f>
        <v>66</v>
      </c>
      <c r="GL56">
        <f>SUMIFS(DataRegularSeason20242025!$AA$3:$AA$1315,DataRegularSeason20242025!$B$3:$B$1315, "&lt;=" &amp; GL$1, DataRegularSeason20242025!$D$3:$D$1315, $A56)+SUMIFS(DataRegularSeason20242025!$AB$3:$AB$1315,DataRegularSeason20242025!$B$3:$B$1315, "&lt;=" &amp; GL$1, DataRegularSeason20242025!$E$3:$E$1315, $A56)</f>
        <v>66</v>
      </c>
      <c r="GM56">
        <f>SUMIFS(DataRegularSeason20242025!$AA$3:$AA$1315,DataRegularSeason20242025!$B$3:$B$1315, "&lt;=" &amp; GM$1, DataRegularSeason20242025!$D$3:$D$1315, $A56)+SUMIFS(DataRegularSeason20242025!$AB$3:$AB$1315,DataRegularSeason20242025!$B$3:$B$1315, "&lt;=" &amp; GM$1, DataRegularSeason20242025!$E$3:$E$1315, $A56)</f>
        <v>66</v>
      </c>
      <c r="GN56">
        <f>SUMIFS(DataRegularSeason20242025!$AA$3:$AA$1315,DataRegularSeason20242025!$B$3:$B$1315, "&lt;=" &amp; GN$1, DataRegularSeason20242025!$D$3:$D$1315, $A56)+SUMIFS(DataRegularSeason20242025!$AB$3:$AB$1315,DataRegularSeason20242025!$B$3:$B$1315, "&lt;=" &amp; GN$1, DataRegularSeason20242025!$E$3:$E$1315, $A56)</f>
        <v>66</v>
      </c>
      <c r="GO56">
        <f>SUMIFS(DataRegularSeason20242025!$AA$3:$AA$1315,DataRegularSeason20242025!$B$3:$B$1315, "&lt;=" &amp; GO$1, DataRegularSeason20242025!$D$3:$D$1315, $A56)+SUMIFS(DataRegularSeason20242025!$AB$3:$AB$1315,DataRegularSeason20242025!$B$3:$B$1315, "&lt;=" &amp; GO$1, DataRegularSeason20242025!$E$3:$E$1315, $A56)</f>
        <v>66</v>
      </c>
      <c r="GP56">
        <f>SUMIFS(DataRegularSeason20242025!$AA$3:$AA$1315,DataRegularSeason20242025!$B$3:$B$1315, "&lt;=" &amp; GP$1, DataRegularSeason20242025!$D$3:$D$1315, $A56)+SUMIFS(DataRegularSeason20242025!$AB$3:$AB$1315,DataRegularSeason20242025!$B$3:$B$1315, "&lt;=" &amp; GP$1, DataRegularSeason20242025!$E$3:$E$1315, $A56)</f>
        <v>66</v>
      </c>
      <c r="GQ56">
        <f>SUMIFS(DataRegularSeason20242025!$AA$3:$AA$1315,DataRegularSeason20242025!$B$3:$B$1315, "&lt;=" &amp; GQ$1, DataRegularSeason20242025!$D$3:$D$1315, $A56)+SUMIFS(DataRegularSeason20242025!$AB$3:$AB$1315,DataRegularSeason20242025!$B$3:$B$1315, "&lt;=" &amp; GQ$1, DataRegularSeason20242025!$E$3:$E$1315, $A56)</f>
        <v>66</v>
      </c>
      <c r="GR56">
        <f>SUMIFS(DataRegularSeason20242025!$AA$3:$AA$1315,DataRegularSeason20242025!$B$3:$B$1315, "&lt;=" &amp; GR$1, DataRegularSeason20242025!$D$3:$D$1315, $A56)+SUMIFS(DataRegularSeason20242025!$AB$3:$AB$1315,DataRegularSeason20242025!$B$3:$B$1315, "&lt;=" &amp; GR$1, DataRegularSeason20242025!$E$3:$E$1315, $A56)</f>
        <v>66</v>
      </c>
      <c r="GS56">
        <f>SUMIFS(DataRegularSeason20242025!$AA$3:$AA$1315,DataRegularSeason20242025!$B$3:$B$1315, "&lt;=" &amp; GS$1, DataRegularSeason20242025!$D$3:$D$1315, $A56)+SUMIFS(DataRegularSeason20242025!$AB$3:$AB$1315,DataRegularSeason20242025!$B$3:$B$1315, "&lt;=" &amp; GS$1, DataRegularSeason20242025!$E$3:$E$1315, $A56)</f>
        <v>66</v>
      </c>
      <c r="GT56">
        <f>SUMIFS(DataRegularSeason20242025!$AA$3:$AA$1315,DataRegularSeason20242025!$B$3:$B$1315, "&lt;=" &amp; GT$1, DataRegularSeason20242025!$D$3:$D$1315, $A56)+SUMIFS(DataRegularSeason20242025!$AB$3:$AB$1315,DataRegularSeason20242025!$B$3:$B$1315, "&lt;=" &amp; GT$1, DataRegularSeason20242025!$E$3:$E$1315, $A56)</f>
        <v>66</v>
      </c>
      <c r="GU56">
        <f>SUMIFS(DataRegularSeason20242025!$AA$3:$AA$1315,DataRegularSeason20242025!$B$3:$B$1315, "&lt;=" &amp; GU$1, DataRegularSeason20242025!$D$3:$D$1315, $A56)+SUMIFS(DataRegularSeason20242025!$AB$3:$AB$1315,DataRegularSeason20242025!$B$3:$B$1315, "&lt;=" &amp; GU$1, DataRegularSeason20242025!$E$3:$E$1315, $A56)</f>
        <v>66</v>
      </c>
    </row>
    <row r="57" spans="1:203" x14ac:dyDescent="0.25">
      <c r="A57" t="s">
        <v>26</v>
      </c>
      <c r="B57" t="s">
        <v>97</v>
      </c>
      <c r="C57" t="s">
        <v>95</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64</v>
      </c>
      <c r="EA57">
        <f>SUMIFS(DataRegularSeason20242025!$AA$3:$AA$1315,DataRegularSeason20242025!$B$3:$B$1315, "&lt;=" &amp; EA$1, DataRegularSeason20242025!$D$3:$D$1315, $A57)+SUMIFS(DataRegularSeason20242025!$AB$3:$AB$1315,DataRegularSeason20242025!$B$3:$B$1315, "&lt;=" &amp; EA$1, DataRegularSeason20242025!$E$3:$E$1315, $A57)</f>
        <v>64</v>
      </c>
      <c r="EB57">
        <f>SUMIFS(DataRegularSeason20242025!$AA$3:$AA$1315,DataRegularSeason20242025!$B$3:$B$1315, "&lt;=" &amp; EB$1, DataRegularSeason20242025!$D$3:$D$1315, $A57)+SUMIFS(DataRegularSeason20242025!$AB$3:$AB$1315,DataRegularSeason20242025!$B$3:$B$1315, "&lt;=" &amp; EB$1, DataRegularSeason20242025!$E$3:$E$1315, $A57)</f>
        <v>64</v>
      </c>
      <c r="EC57">
        <f>SUMIFS(DataRegularSeason20242025!$AA$3:$AA$1315,DataRegularSeason20242025!$B$3:$B$1315, "&lt;=" &amp; EC$1, DataRegularSeason20242025!$D$3:$D$1315, $A57)+SUMIFS(DataRegularSeason20242025!$AB$3:$AB$1315,DataRegularSeason20242025!$B$3:$B$1315, "&lt;=" &amp; EC$1, DataRegularSeason20242025!$E$3:$E$1315, $A57)</f>
        <v>64</v>
      </c>
      <c r="ED57">
        <f>SUMIFS(DataRegularSeason20242025!$AA$3:$AA$1315,DataRegularSeason20242025!$B$3:$B$1315, "&lt;=" &amp; ED$1, DataRegularSeason20242025!$D$3:$D$1315, $A57)+SUMIFS(DataRegularSeason20242025!$AB$3:$AB$1315,DataRegularSeason20242025!$B$3:$B$1315, "&lt;=" &amp; ED$1, DataRegularSeason20242025!$E$3:$E$1315, $A57)</f>
        <v>64</v>
      </c>
      <c r="EE57">
        <f>SUMIFS(DataRegularSeason20242025!$AA$3:$AA$1315,DataRegularSeason20242025!$B$3:$B$1315, "&lt;=" &amp; EE$1, DataRegularSeason20242025!$D$3:$D$1315, $A57)+SUMIFS(DataRegularSeason20242025!$AB$3:$AB$1315,DataRegularSeason20242025!$B$3:$B$1315, "&lt;=" &amp; EE$1, DataRegularSeason20242025!$E$3:$E$1315, $A57)</f>
        <v>64</v>
      </c>
      <c r="EF57">
        <f>SUMIFS(DataRegularSeason20242025!$AA$3:$AA$1315,DataRegularSeason20242025!$B$3:$B$1315, "&lt;=" &amp; EF$1, DataRegularSeason20242025!$D$3:$D$1315, $A57)+SUMIFS(DataRegularSeason20242025!$AB$3:$AB$1315,DataRegularSeason20242025!$B$3:$B$1315, "&lt;=" &amp; EF$1, DataRegularSeason20242025!$E$3:$E$1315, $A57)</f>
        <v>64</v>
      </c>
      <c r="EG57">
        <f>SUMIFS(DataRegularSeason20242025!$AA$3:$AA$1315,DataRegularSeason20242025!$B$3:$B$1315, "&lt;=" &amp; EG$1, DataRegularSeason20242025!$D$3:$D$1315, $A57)+SUMIFS(DataRegularSeason20242025!$AB$3:$AB$1315,DataRegularSeason20242025!$B$3:$B$1315, "&lt;=" &amp; EG$1, DataRegularSeason20242025!$E$3:$E$1315, $A57)</f>
        <v>64</v>
      </c>
      <c r="EH57">
        <f>SUMIFS(DataRegularSeason20242025!$AA$3:$AA$1315,DataRegularSeason20242025!$B$3:$B$1315, "&lt;=" &amp; EH$1, DataRegularSeason20242025!$D$3:$D$1315, $A57)+SUMIFS(DataRegularSeason20242025!$AB$3:$AB$1315,DataRegularSeason20242025!$B$3:$B$1315, "&lt;=" &amp; EH$1, DataRegularSeason20242025!$E$3:$E$1315, $A57)</f>
        <v>64</v>
      </c>
      <c r="EI57">
        <f>SUMIFS(DataRegularSeason20242025!$AA$3:$AA$1315,DataRegularSeason20242025!$B$3:$B$1315, "&lt;=" &amp; EI$1, DataRegularSeason20242025!$D$3:$D$1315, $A57)+SUMIFS(DataRegularSeason20242025!$AB$3:$AB$1315,DataRegularSeason20242025!$B$3:$B$1315, "&lt;=" &amp; EI$1, DataRegularSeason20242025!$E$3:$E$1315, $A57)</f>
        <v>64</v>
      </c>
      <c r="EJ57">
        <f>SUMIFS(DataRegularSeason20242025!$AA$3:$AA$1315,DataRegularSeason20242025!$B$3:$B$1315, "&lt;=" &amp; EJ$1, DataRegularSeason20242025!$D$3:$D$1315, $A57)+SUMIFS(DataRegularSeason20242025!$AB$3:$AB$1315,DataRegularSeason20242025!$B$3:$B$1315, "&lt;=" &amp; EJ$1, DataRegularSeason20242025!$E$3:$E$1315, $A57)</f>
        <v>64</v>
      </c>
      <c r="EK57">
        <f>SUMIFS(DataRegularSeason20242025!$AA$3:$AA$1315,DataRegularSeason20242025!$B$3:$B$1315, "&lt;=" &amp; EK$1, DataRegularSeason20242025!$D$3:$D$1315, $A57)+SUMIFS(DataRegularSeason20242025!$AB$3:$AB$1315,DataRegularSeason20242025!$B$3:$B$1315, "&lt;=" &amp; EK$1, DataRegularSeason20242025!$E$3:$E$1315, $A57)</f>
        <v>64</v>
      </c>
      <c r="EL57">
        <f>SUMIFS(DataRegularSeason20242025!$AA$3:$AA$1315,DataRegularSeason20242025!$B$3:$B$1315, "&lt;=" &amp; EL$1, DataRegularSeason20242025!$D$3:$D$1315, $A57)+SUMIFS(DataRegularSeason20242025!$AB$3:$AB$1315,DataRegularSeason20242025!$B$3:$B$1315, "&lt;=" &amp; EL$1, DataRegularSeason20242025!$E$3:$E$1315, $A57)</f>
        <v>64</v>
      </c>
      <c r="EM57">
        <f>SUMIFS(DataRegularSeason20242025!$AA$3:$AA$1315,DataRegularSeason20242025!$B$3:$B$1315, "&lt;=" &amp; EM$1, DataRegularSeason20242025!$D$3:$D$1315, $A57)+SUMIFS(DataRegularSeason20242025!$AB$3:$AB$1315,DataRegularSeason20242025!$B$3:$B$1315, "&lt;=" &amp; EM$1, DataRegularSeason20242025!$E$3:$E$1315, $A57)</f>
        <v>64</v>
      </c>
      <c r="EN57">
        <f>SUMIFS(DataRegularSeason20242025!$AA$3:$AA$1315,DataRegularSeason20242025!$B$3:$B$1315, "&lt;=" &amp; EN$1, DataRegularSeason20242025!$D$3:$D$1315, $A57)+SUMIFS(DataRegularSeason20242025!$AB$3:$AB$1315,DataRegularSeason20242025!$B$3:$B$1315, "&lt;=" &amp; EN$1, DataRegularSeason20242025!$E$3:$E$1315, $A57)</f>
        <v>64</v>
      </c>
      <c r="EO57">
        <f>SUMIFS(DataRegularSeason20242025!$AA$3:$AA$1315,DataRegularSeason20242025!$B$3:$B$1315, "&lt;=" &amp; EO$1, DataRegularSeason20242025!$D$3:$D$1315, $A57)+SUMIFS(DataRegularSeason20242025!$AB$3:$AB$1315,DataRegularSeason20242025!$B$3:$B$1315, "&lt;=" &amp; EO$1, DataRegularSeason20242025!$E$3:$E$1315, $A57)</f>
        <v>64</v>
      </c>
      <c r="EP57">
        <f>SUMIFS(DataRegularSeason20242025!$AA$3:$AA$1315,DataRegularSeason20242025!$B$3:$B$1315, "&lt;=" &amp; EP$1, DataRegularSeason20242025!$D$3:$D$1315, $A57)+SUMIFS(DataRegularSeason20242025!$AB$3:$AB$1315,DataRegularSeason20242025!$B$3:$B$1315, "&lt;=" &amp; EP$1, DataRegularSeason20242025!$E$3:$E$1315, $A57)</f>
        <v>64</v>
      </c>
      <c r="EQ57">
        <f>SUMIFS(DataRegularSeason20242025!$AA$3:$AA$1315,DataRegularSeason20242025!$B$3:$B$1315, "&lt;=" &amp; EQ$1, DataRegularSeason20242025!$D$3:$D$1315, $A57)+SUMIFS(DataRegularSeason20242025!$AB$3:$AB$1315,DataRegularSeason20242025!$B$3:$B$1315, "&lt;=" &amp; EQ$1, DataRegularSeason20242025!$E$3:$E$1315, $A57)</f>
        <v>64</v>
      </c>
      <c r="ER57">
        <f>SUMIFS(DataRegularSeason20242025!$AA$3:$AA$1315,DataRegularSeason20242025!$B$3:$B$1315, "&lt;=" &amp; ER$1, DataRegularSeason20242025!$D$3:$D$1315, $A57)+SUMIFS(DataRegularSeason20242025!$AB$3:$AB$1315,DataRegularSeason20242025!$B$3:$B$1315, "&lt;=" &amp; ER$1, DataRegularSeason20242025!$E$3:$E$1315, $A57)</f>
        <v>64</v>
      </c>
      <c r="ES57">
        <f>SUMIFS(DataRegularSeason20242025!$AA$3:$AA$1315,DataRegularSeason20242025!$B$3:$B$1315, "&lt;=" &amp; ES$1, DataRegularSeason20242025!$D$3:$D$1315, $A57)+SUMIFS(DataRegularSeason20242025!$AB$3:$AB$1315,DataRegularSeason20242025!$B$3:$B$1315, "&lt;=" &amp; ES$1, DataRegularSeason20242025!$E$3:$E$1315, $A57)</f>
        <v>64</v>
      </c>
      <c r="ET57">
        <f>SUMIFS(DataRegularSeason20242025!$AA$3:$AA$1315,DataRegularSeason20242025!$B$3:$B$1315, "&lt;=" &amp; ET$1, DataRegularSeason20242025!$D$3:$D$1315, $A57)+SUMIFS(DataRegularSeason20242025!$AB$3:$AB$1315,DataRegularSeason20242025!$B$3:$B$1315, "&lt;=" &amp; ET$1, DataRegularSeason20242025!$E$3:$E$1315, $A57)</f>
        <v>64</v>
      </c>
      <c r="EU57">
        <f>SUMIFS(DataRegularSeason20242025!$AA$3:$AA$1315,DataRegularSeason20242025!$B$3:$B$1315, "&lt;=" &amp; EU$1, DataRegularSeason20242025!$D$3:$D$1315, $A57)+SUMIFS(DataRegularSeason20242025!$AB$3:$AB$1315,DataRegularSeason20242025!$B$3:$B$1315, "&lt;=" &amp; EU$1, DataRegularSeason20242025!$E$3:$E$1315, $A57)</f>
        <v>64</v>
      </c>
      <c r="EV57">
        <f>SUMIFS(DataRegularSeason20242025!$AA$3:$AA$1315,DataRegularSeason20242025!$B$3:$B$1315, "&lt;=" &amp; EV$1, DataRegularSeason20242025!$D$3:$D$1315, $A57)+SUMIFS(DataRegularSeason20242025!$AB$3:$AB$1315,DataRegularSeason20242025!$B$3:$B$1315, "&lt;=" &amp; EV$1, DataRegularSeason20242025!$E$3:$E$1315, $A57)</f>
        <v>64</v>
      </c>
      <c r="EW57">
        <f>SUMIFS(DataRegularSeason20242025!$AA$3:$AA$1315,DataRegularSeason20242025!$B$3:$B$1315, "&lt;=" &amp; EW$1, DataRegularSeason20242025!$D$3:$D$1315, $A57)+SUMIFS(DataRegularSeason20242025!$AB$3:$AB$1315,DataRegularSeason20242025!$B$3:$B$1315, "&lt;=" &amp; EW$1, DataRegularSeason20242025!$E$3:$E$1315, $A57)</f>
        <v>64</v>
      </c>
      <c r="EX57">
        <f>SUMIFS(DataRegularSeason20242025!$AA$3:$AA$1315,DataRegularSeason20242025!$B$3:$B$1315, "&lt;=" &amp; EX$1, DataRegularSeason20242025!$D$3:$D$1315, $A57)+SUMIFS(DataRegularSeason20242025!$AB$3:$AB$1315,DataRegularSeason20242025!$B$3:$B$1315, "&lt;=" &amp; EX$1, DataRegularSeason20242025!$E$3:$E$1315, $A57)</f>
        <v>64</v>
      </c>
      <c r="EY57">
        <f>SUMIFS(DataRegularSeason20242025!$AA$3:$AA$1315,DataRegularSeason20242025!$B$3:$B$1315, "&lt;=" &amp; EY$1, DataRegularSeason20242025!$D$3:$D$1315, $A57)+SUMIFS(DataRegularSeason20242025!$AB$3:$AB$1315,DataRegularSeason20242025!$B$3:$B$1315, "&lt;=" &amp; EY$1, DataRegularSeason20242025!$E$3:$E$1315, $A57)</f>
        <v>64</v>
      </c>
      <c r="EZ57">
        <f>SUMIFS(DataRegularSeason20242025!$AA$3:$AA$1315,DataRegularSeason20242025!$B$3:$B$1315, "&lt;=" &amp; EZ$1, DataRegularSeason20242025!$D$3:$D$1315, $A57)+SUMIFS(DataRegularSeason20242025!$AB$3:$AB$1315,DataRegularSeason20242025!$B$3:$B$1315, "&lt;=" &amp; EZ$1, DataRegularSeason20242025!$E$3:$E$1315, $A57)</f>
        <v>64</v>
      </c>
      <c r="FA57">
        <f>SUMIFS(DataRegularSeason20242025!$AA$3:$AA$1315,DataRegularSeason20242025!$B$3:$B$1315, "&lt;=" &amp; FA$1, DataRegularSeason20242025!$D$3:$D$1315, $A57)+SUMIFS(DataRegularSeason20242025!$AB$3:$AB$1315,DataRegularSeason20242025!$B$3:$B$1315, "&lt;=" &amp; FA$1, DataRegularSeason20242025!$E$3:$E$1315, $A57)</f>
        <v>64</v>
      </c>
      <c r="FB57">
        <f>SUMIFS(DataRegularSeason20242025!$AA$3:$AA$1315,DataRegularSeason20242025!$B$3:$B$1315, "&lt;=" &amp; FB$1, DataRegularSeason20242025!$D$3:$D$1315, $A57)+SUMIFS(DataRegularSeason20242025!$AB$3:$AB$1315,DataRegularSeason20242025!$B$3:$B$1315, "&lt;=" &amp; FB$1, DataRegularSeason20242025!$E$3:$E$1315, $A57)</f>
        <v>64</v>
      </c>
      <c r="FC57">
        <f>SUMIFS(DataRegularSeason20242025!$AA$3:$AA$1315,DataRegularSeason20242025!$B$3:$B$1315, "&lt;=" &amp; FC$1, DataRegularSeason20242025!$D$3:$D$1315, $A57)+SUMIFS(DataRegularSeason20242025!$AB$3:$AB$1315,DataRegularSeason20242025!$B$3:$B$1315, "&lt;=" &amp; FC$1, DataRegularSeason20242025!$E$3:$E$1315, $A57)</f>
        <v>64</v>
      </c>
      <c r="FD57">
        <f>SUMIFS(DataRegularSeason20242025!$AA$3:$AA$1315,DataRegularSeason20242025!$B$3:$B$1315, "&lt;=" &amp; FD$1, DataRegularSeason20242025!$D$3:$D$1315, $A57)+SUMIFS(DataRegularSeason20242025!$AB$3:$AB$1315,DataRegularSeason20242025!$B$3:$B$1315, "&lt;=" &amp; FD$1, DataRegularSeason20242025!$E$3:$E$1315, $A57)</f>
        <v>64</v>
      </c>
      <c r="FE57">
        <f>SUMIFS(DataRegularSeason20242025!$AA$3:$AA$1315,DataRegularSeason20242025!$B$3:$B$1315, "&lt;=" &amp; FE$1, DataRegularSeason20242025!$D$3:$D$1315, $A57)+SUMIFS(DataRegularSeason20242025!$AB$3:$AB$1315,DataRegularSeason20242025!$B$3:$B$1315, "&lt;=" &amp; FE$1, DataRegularSeason20242025!$E$3:$E$1315, $A57)</f>
        <v>64</v>
      </c>
      <c r="FF57">
        <f>SUMIFS(DataRegularSeason20242025!$AA$3:$AA$1315,DataRegularSeason20242025!$B$3:$B$1315, "&lt;=" &amp; FF$1, DataRegularSeason20242025!$D$3:$D$1315, $A57)+SUMIFS(DataRegularSeason20242025!$AB$3:$AB$1315,DataRegularSeason20242025!$B$3:$B$1315, "&lt;=" &amp; FF$1, DataRegularSeason20242025!$E$3:$E$1315, $A57)</f>
        <v>64</v>
      </c>
      <c r="FG57">
        <f>SUMIFS(DataRegularSeason20242025!$AA$3:$AA$1315,DataRegularSeason20242025!$B$3:$B$1315, "&lt;=" &amp; FG$1, DataRegularSeason20242025!$D$3:$D$1315, $A57)+SUMIFS(DataRegularSeason20242025!$AB$3:$AB$1315,DataRegularSeason20242025!$B$3:$B$1315, "&lt;=" &amp; FG$1, DataRegularSeason20242025!$E$3:$E$1315, $A57)</f>
        <v>64</v>
      </c>
      <c r="FH57">
        <f>SUMIFS(DataRegularSeason20242025!$AA$3:$AA$1315,DataRegularSeason20242025!$B$3:$B$1315, "&lt;=" &amp; FH$1, DataRegularSeason20242025!$D$3:$D$1315, $A57)+SUMIFS(DataRegularSeason20242025!$AB$3:$AB$1315,DataRegularSeason20242025!$B$3:$B$1315, "&lt;=" &amp; FH$1, DataRegularSeason20242025!$E$3:$E$1315, $A57)</f>
        <v>64</v>
      </c>
      <c r="FI57">
        <f>SUMIFS(DataRegularSeason20242025!$AA$3:$AA$1315,DataRegularSeason20242025!$B$3:$B$1315, "&lt;=" &amp; FI$1, DataRegularSeason20242025!$D$3:$D$1315, $A57)+SUMIFS(DataRegularSeason20242025!$AB$3:$AB$1315,DataRegularSeason20242025!$B$3:$B$1315, "&lt;=" &amp; FI$1, DataRegularSeason20242025!$E$3:$E$1315, $A57)</f>
        <v>64</v>
      </c>
      <c r="FJ57">
        <f>SUMIFS(DataRegularSeason20242025!$AA$3:$AA$1315,DataRegularSeason20242025!$B$3:$B$1315, "&lt;=" &amp; FJ$1, DataRegularSeason20242025!$D$3:$D$1315, $A57)+SUMIFS(DataRegularSeason20242025!$AB$3:$AB$1315,DataRegularSeason20242025!$B$3:$B$1315, "&lt;=" &amp; FJ$1, DataRegularSeason20242025!$E$3:$E$1315, $A57)</f>
        <v>64</v>
      </c>
      <c r="FK57">
        <f>SUMIFS(DataRegularSeason20242025!$AA$3:$AA$1315,DataRegularSeason20242025!$B$3:$B$1315, "&lt;=" &amp; FK$1, DataRegularSeason20242025!$D$3:$D$1315, $A57)+SUMIFS(DataRegularSeason20242025!$AB$3:$AB$1315,DataRegularSeason20242025!$B$3:$B$1315, "&lt;=" &amp; FK$1, DataRegularSeason20242025!$E$3:$E$1315, $A57)</f>
        <v>64</v>
      </c>
      <c r="FL57">
        <f>SUMIFS(DataRegularSeason20242025!$AA$3:$AA$1315,DataRegularSeason20242025!$B$3:$B$1315, "&lt;=" &amp; FL$1, DataRegularSeason20242025!$D$3:$D$1315, $A57)+SUMIFS(DataRegularSeason20242025!$AB$3:$AB$1315,DataRegularSeason20242025!$B$3:$B$1315, "&lt;=" &amp; FL$1, DataRegularSeason20242025!$E$3:$E$1315, $A57)</f>
        <v>64</v>
      </c>
      <c r="FM57">
        <f>SUMIFS(DataRegularSeason20242025!$AA$3:$AA$1315,DataRegularSeason20242025!$B$3:$B$1315, "&lt;=" &amp; FM$1, DataRegularSeason20242025!$D$3:$D$1315, $A57)+SUMIFS(DataRegularSeason20242025!$AB$3:$AB$1315,DataRegularSeason20242025!$B$3:$B$1315, "&lt;=" &amp; FM$1, DataRegularSeason20242025!$E$3:$E$1315, $A57)</f>
        <v>64</v>
      </c>
      <c r="FN57">
        <f>SUMIFS(DataRegularSeason20242025!$AA$3:$AA$1315,DataRegularSeason20242025!$B$3:$B$1315, "&lt;=" &amp; FN$1, DataRegularSeason20242025!$D$3:$D$1315, $A57)+SUMIFS(DataRegularSeason20242025!$AB$3:$AB$1315,DataRegularSeason20242025!$B$3:$B$1315, "&lt;=" &amp; FN$1, DataRegularSeason20242025!$E$3:$E$1315, $A57)</f>
        <v>64</v>
      </c>
      <c r="FO57">
        <f>SUMIFS(DataRegularSeason20242025!$AA$3:$AA$1315,DataRegularSeason20242025!$B$3:$B$1315, "&lt;=" &amp; FO$1, DataRegularSeason20242025!$D$3:$D$1315, $A57)+SUMIFS(DataRegularSeason20242025!$AB$3:$AB$1315,DataRegularSeason20242025!$B$3:$B$1315, "&lt;=" &amp; FO$1, DataRegularSeason20242025!$E$3:$E$1315, $A57)</f>
        <v>64</v>
      </c>
      <c r="FP57">
        <f>SUMIFS(DataRegularSeason20242025!$AA$3:$AA$1315,DataRegularSeason20242025!$B$3:$B$1315, "&lt;=" &amp; FP$1, DataRegularSeason20242025!$D$3:$D$1315, $A57)+SUMIFS(DataRegularSeason20242025!$AB$3:$AB$1315,DataRegularSeason20242025!$B$3:$B$1315, "&lt;=" &amp; FP$1, DataRegularSeason20242025!$E$3:$E$1315, $A57)</f>
        <v>64</v>
      </c>
      <c r="FQ57">
        <f>SUMIFS(DataRegularSeason20242025!$AA$3:$AA$1315,DataRegularSeason20242025!$B$3:$B$1315, "&lt;=" &amp; FQ$1, DataRegularSeason20242025!$D$3:$D$1315, $A57)+SUMIFS(DataRegularSeason20242025!$AB$3:$AB$1315,DataRegularSeason20242025!$B$3:$B$1315, "&lt;=" &amp; FQ$1, DataRegularSeason20242025!$E$3:$E$1315, $A57)</f>
        <v>64</v>
      </c>
      <c r="FR57">
        <f>SUMIFS(DataRegularSeason20242025!$AA$3:$AA$1315,DataRegularSeason20242025!$B$3:$B$1315, "&lt;=" &amp; FR$1, DataRegularSeason20242025!$D$3:$D$1315, $A57)+SUMIFS(DataRegularSeason20242025!$AB$3:$AB$1315,DataRegularSeason20242025!$B$3:$B$1315, "&lt;=" &amp; FR$1, DataRegularSeason20242025!$E$3:$E$1315, $A57)</f>
        <v>64</v>
      </c>
      <c r="FS57">
        <f>SUMIFS(DataRegularSeason20242025!$AA$3:$AA$1315,DataRegularSeason20242025!$B$3:$B$1315, "&lt;=" &amp; FS$1, DataRegularSeason20242025!$D$3:$D$1315, $A57)+SUMIFS(DataRegularSeason20242025!$AB$3:$AB$1315,DataRegularSeason20242025!$B$3:$B$1315, "&lt;=" &amp; FS$1, DataRegularSeason20242025!$E$3:$E$1315, $A57)</f>
        <v>64</v>
      </c>
      <c r="FT57">
        <f>SUMIFS(DataRegularSeason20242025!$AA$3:$AA$1315,DataRegularSeason20242025!$B$3:$B$1315, "&lt;=" &amp; FT$1, DataRegularSeason20242025!$D$3:$D$1315, $A57)+SUMIFS(DataRegularSeason20242025!$AB$3:$AB$1315,DataRegularSeason20242025!$B$3:$B$1315, "&lt;=" &amp; FT$1, DataRegularSeason20242025!$E$3:$E$1315, $A57)</f>
        <v>64</v>
      </c>
      <c r="FU57">
        <f>SUMIFS(DataRegularSeason20242025!$AA$3:$AA$1315,DataRegularSeason20242025!$B$3:$B$1315, "&lt;=" &amp; FU$1, DataRegularSeason20242025!$D$3:$D$1315, $A57)+SUMIFS(DataRegularSeason20242025!$AB$3:$AB$1315,DataRegularSeason20242025!$B$3:$B$1315, "&lt;=" &amp; FU$1, DataRegularSeason20242025!$E$3:$E$1315, $A57)</f>
        <v>64</v>
      </c>
      <c r="FV57">
        <f>SUMIFS(DataRegularSeason20242025!$AA$3:$AA$1315,DataRegularSeason20242025!$B$3:$B$1315, "&lt;=" &amp; FV$1, DataRegularSeason20242025!$D$3:$D$1315, $A57)+SUMIFS(DataRegularSeason20242025!$AB$3:$AB$1315,DataRegularSeason20242025!$B$3:$B$1315, "&lt;=" &amp; FV$1, DataRegularSeason20242025!$E$3:$E$1315, $A57)</f>
        <v>64</v>
      </c>
      <c r="FW57">
        <f>SUMIFS(DataRegularSeason20242025!$AA$3:$AA$1315,DataRegularSeason20242025!$B$3:$B$1315, "&lt;=" &amp; FW$1, DataRegularSeason20242025!$D$3:$D$1315, $A57)+SUMIFS(DataRegularSeason20242025!$AB$3:$AB$1315,DataRegularSeason20242025!$B$3:$B$1315, "&lt;=" &amp; FW$1, DataRegularSeason20242025!$E$3:$E$1315, $A57)</f>
        <v>64</v>
      </c>
      <c r="FX57">
        <f>SUMIFS(DataRegularSeason20242025!$AA$3:$AA$1315,DataRegularSeason20242025!$B$3:$B$1315, "&lt;=" &amp; FX$1, DataRegularSeason20242025!$D$3:$D$1315, $A57)+SUMIFS(DataRegularSeason20242025!$AB$3:$AB$1315,DataRegularSeason20242025!$B$3:$B$1315, "&lt;=" &amp; FX$1, DataRegularSeason20242025!$E$3:$E$1315, $A57)</f>
        <v>64</v>
      </c>
      <c r="FY57">
        <f>SUMIFS(DataRegularSeason20242025!$AA$3:$AA$1315,DataRegularSeason20242025!$B$3:$B$1315, "&lt;=" &amp; FY$1, DataRegularSeason20242025!$D$3:$D$1315, $A57)+SUMIFS(DataRegularSeason20242025!$AB$3:$AB$1315,DataRegularSeason20242025!$B$3:$B$1315, "&lt;=" &amp; FY$1, DataRegularSeason20242025!$E$3:$E$1315, $A57)</f>
        <v>64</v>
      </c>
      <c r="FZ57">
        <f>SUMIFS(DataRegularSeason20242025!$AA$3:$AA$1315,DataRegularSeason20242025!$B$3:$B$1315, "&lt;=" &amp; FZ$1, DataRegularSeason20242025!$D$3:$D$1315, $A57)+SUMIFS(DataRegularSeason20242025!$AB$3:$AB$1315,DataRegularSeason20242025!$B$3:$B$1315, "&lt;=" &amp; FZ$1, DataRegularSeason20242025!$E$3:$E$1315, $A57)</f>
        <v>64</v>
      </c>
      <c r="GA57">
        <f>SUMIFS(DataRegularSeason20242025!$AA$3:$AA$1315,DataRegularSeason20242025!$B$3:$B$1315, "&lt;=" &amp; GA$1, DataRegularSeason20242025!$D$3:$D$1315, $A57)+SUMIFS(DataRegularSeason20242025!$AB$3:$AB$1315,DataRegularSeason20242025!$B$3:$B$1315, "&lt;=" &amp; GA$1, DataRegularSeason20242025!$E$3:$E$1315, $A57)</f>
        <v>64</v>
      </c>
      <c r="GB57">
        <f>SUMIFS(DataRegularSeason20242025!$AA$3:$AA$1315,DataRegularSeason20242025!$B$3:$B$1315, "&lt;=" &amp; GB$1, DataRegularSeason20242025!$D$3:$D$1315, $A57)+SUMIFS(DataRegularSeason20242025!$AB$3:$AB$1315,DataRegularSeason20242025!$B$3:$B$1315, "&lt;=" &amp; GB$1, DataRegularSeason20242025!$E$3:$E$1315, $A57)</f>
        <v>64</v>
      </c>
      <c r="GC57">
        <f>SUMIFS(DataRegularSeason20242025!$AA$3:$AA$1315,DataRegularSeason20242025!$B$3:$B$1315, "&lt;=" &amp; GC$1, DataRegularSeason20242025!$D$3:$D$1315, $A57)+SUMIFS(DataRegularSeason20242025!$AB$3:$AB$1315,DataRegularSeason20242025!$B$3:$B$1315, "&lt;=" &amp; GC$1, DataRegularSeason20242025!$E$3:$E$1315, $A57)</f>
        <v>64</v>
      </c>
      <c r="GD57">
        <f>SUMIFS(DataRegularSeason20242025!$AA$3:$AA$1315,DataRegularSeason20242025!$B$3:$B$1315, "&lt;=" &amp; GD$1, DataRegularSeason20242025!$D$3:$D$1315, $A57)+SUMIFS(DataRegularSeason20242025!$AB$3:$AB$1315,DataRegularSeason20242025!$B$3:$B$1315, "&lt;=" &amp; GD$1, DataRegularSeason20242025!$E$3:$E$1315, $A57)</f>
        <v>64</v>
      </c>
      <c r="GE57">
        <f>SUMIFS(DataRegularSeason20242025!$AA$3:$AA$1315,DataRegularSeason20242025!$B$3:$B$1315, "&lt;=" &amp; GE$1, DataRegularSeason20242025!$D$3:$D$1315, $A57)+SUMIFS(DataRegularSeason20242025!$AB$3:$AB$1315,DataRegularSeason20242025!$B$3:$B$1315, "&lt;=" &amp; GE$1, DataRegularSeason20242025!$E$3:$E$1315, $A57)</f>
        <v>64</v>
      </c>
      <c r="GF57">
        <f>SUMIFS(DataRegularSeason20242025!$AA$3:$AA$1315,DataRegularSeason20242025!$B$3:$B$1315, "&lt;=" &amp; GF$1, DataRegularSeason20242025!$D$3:$D$1315, $A57)+SUMIFS(DataRegularSeason20242025!$AB$3:$AB$1315,DataRegularSeason20242025!$B$3:$B$1315, "&lt;=" &amp; GF$1, DataRegularSeason20242025!$E$3:$E$1315, $A57)</f>
        <v>64</v>
      </c>
      <c r="GG57">
        <f>SUMIFS(DataRegularSeason20242025!$AA$3:$AA$1315,DataRegularSeason20242025!$B$3:$B$1315, "&lt;=" &amp; GG$1, DataRegularSeason20242025!$D$3:$D$1315, $A57)+SUMIFS(DataRegularSeason20242025!$AB$3:$AB$1315,DataRegularSeason20242025!$B$3:$B$1315, "&lt;=" &amp; GG$1, DataRegularSeason20242025!$E$3:$E$1315, $A57)</f>
        <v>64</v>
      </c>
      <c r="GH57">
        <f>SUMIFS(DataRegularSeason20242025!$AA$3:$AA$1315,DataRegularSeason20242025!$B$3:$B$1315, "&lt;=" &amp; GH$1, DataRegularSeason20242025!$D$3:$D$1315, $A57)+SUMIFS(DataRegularSeason20242025!$AB$3:$AB$1315,DataRegularSeason20242025!$B$3:$B$1315, "&lt;=" &amp; GH$1, DataRegularSeason20242025!$E$3:$E$1315, $A57)</f>
        <v>64</v>
      </c>
      <c r="GI57">
        <f>SUMIFS(DataRegularSeason20242025!$AA$3:$AA$1315,DataRegularSeason20242025!$B$3:$B$1315, "&lt;=" &amp; GI$1, DataRegularSeason20242025!$D$3:$D$1315, $A57)+SUMIFS(DataRegularSeason20242025!$AB$3:$AB$1315,DataRegularSeason20242025!$B$3:$B$1315, "&lt;=" &amp; GI$1, DataRegularSeason20242025!$E$3:$E$1315, $A57)</f>
        <v>64</v>
      </c>
      <c r="GJ57">
        <f>SUMIFS(DataRegularSeason20242025!$AA$3:$AA$1315,DataRegularSeason20242025!$B$3:$B$1315, "&lt;=" &amp; GJ$1, DataRegularSeason20242025!$D$3:$D$1315, $A57)+SUMIFS(DataRegularSeason20242025!$AB$3:$AB$1315,DataRegularSeason20242025!$B$3:$B$1315, "&lt;=" &amp; GJ$1, DataRegularSeason20242025!$E$3:$E$1315, $A57)</f>
        <v>64</v>
      </c>
      <c r="GK57">
        <f>SUMIFS(DataRegularSeason20242025!$AA$3:$AA$1315,DataRegularSeason20242025!$B$3:$B$1315, "&lt;=" &amp; GK$1, DataRegularSeason20242025!$D$3:$D$1315, $A57)+SUMIFS(DataRegularSeason20242025!$AB$3:$AB$1315,DataRegularSeason20242025!$B$3:$B$1315, "&lt;=" &amp; GK$1, DataRegularSeason20242025!$E$3:$E$1315, $A57)</f>
        <v>64</v>
      </c>
      <c r="GL57">
        <f>SUMIFS(DataRegularSeason20242025!$AA$3:$AA$1315,DataRegularSeason20242025!$B$3:$B$1315, "&lt;=" &amp; GL$1, DataRegularSeason20242025!$D$3:$D$1315, $A57)+SUMIFS(DataRegularSeason20242025!$AB$3:$AB$1315,DataRegularSeason20242025!$B$3:$B$1315, "&lt;=" &amp; GL$1, DataRegularSeason20242025!$E$3:$E$1315, $A57)</f>
        <v>64</v>
      </c>
      <c r="GM57">
        <f>SUMIFS(DataRegularSeason20242025!$AA$3:$AA$1315,DataRegularSeason20242025!$B$3:$B$1315, "&lt;=" &amp; GM$1, DataRegularSeason20242025!$D$3:$D$1315, $A57)+SUMIFS(DataRegularSeason20242025!$AB$3:$AB$1315,DataRegularSeason20242025!$B$3:$B$1315, "&lt;=" &amp; GM$1, DataRegularSeason20242025!$E$3:$E$1315, $A57)</f>
        <v>64</v>
      </c>
      <c r="GN57">
        <f>SUMIFS(DataRegularSeason20242025!$AA$3:$AA$1315,DataRegularSeason20242025!$B$3:$B$1315, "&lt;=" &amp; GN$1, DataRegularSeason20242025!$D$3:$D$1315, $A57)+SUMIFS(DataRegularSeason20242025!$AB$3:$AB$1315,DataRegularSeason20242025!$B$3:$B$1315, "&lt;=" &amp; GN$1, DataRegularSeason20242025!$E$3:$E$1315, $A57)</f>
        <v>64</v>
      </c>
      <c r="GO57">
        <f>SUMIFS(DataRegularSeason20242025!$AA$3:$AA$1315,DataRegularSeason20242025!$B$3:$B$1315, "&lt;=" &amp; GO$1, DataRegularSeason20242025!$D$3:$D$1315, $A57)+SUMIFS(DataRegularSeason20242025!$AB$3:$AB$1315,DataRegularSeason20242025!$B$3:$B$1315, "&lt;=" &amp; GO$1, DataRegularSeason20242025!$E$3:$E$1315, $A57)</f>
        <v>64</v>
      </c>
      <c r="GP57">
        <f>SUMIFS(DataRegularSeason20242025!$AA$3:$AA$1315,DataRegularSeason20242025!$B$3:$B$1315, "&lt;=" &amp; GP$1, DataRegularSeason20242025!$D$3:$D$1315, $A57)+SUMIFS(DataRegularSeason20242025!$AB$3:$AB$1315,DataRegularSeason20242025!$B$3:$B$1315, "&lt;=" &amp; GP$1, DataRegularSeason20242025!$E$3:$E$1315, $A57)</f>
        <v>64</v>
      </c>
      <c r="GQ57">
        <f>SUMIFS(DataRegularSeason20242025!$AA$3:$AA$1315,DataRegularSeason20242025!$B$3:$B$1315, "&lt;=" &amp; GQ$1, DataRegularSeason20242025!$D$3:$D$1315, $A57)+SUMIFS(DataRegularSeason20242025!$AB$3:$AB$1315,DataRegularSeason20242025!$B$3:$B$1315, "&lt;=" &amp; GQ$1, DataRegularSeason20242025!$E$3:$E$1315, $A57)</f>
        <v>64</v>
      </c>
      <c r="GR57">
        <f>SUMIFS(DataRegularSeason20242025!$AA$3:$AA$1315,DataRegularSeason20242025!$B$3:$B$1315, "&lt;=" &amp; GR$1, DataRegularSeason20242025!$D$3:$D$1315, $A57)+SUMIFS(DataRegularSeason20242025!$AB$3:$AB$1315,DataRegularSeason20242025!$B$3:$B$1315, "&lt;=" &amp; GR$1, DataRegularSeason20242025!$E$3:$E$1315, $A57)</f>
        <v>64</v>
      </c>
      <c r="GS57">
        <f>SUMIFS(DataRegularSeason20242025!$AA$3:$AA$1315,DataRegularSeason20242025!$B$3:$B$1315, "&lt;=" &amp; GS$1, DataRegularSeason20242025!$D$3:$D$1315, $A57)+SUMIFS(DataRegularSeason20242025!$AB$3:$AB$1315,DataRegularSeason20242025!$B$3:$B$1315, "&lt;=" &amp; GS$1, DataRegularSeason20242025!$E$3:$E$1315, $A57)</f>
        <v>64</v>
      </c>
      <c r="GT57">
        <f>SUMIFS(DataRegularSeason20242025!$AA$3:$AA$1315,DataRegularSeason20242025!$B$3:$B$1315, "&lt;=" &amp; GT$1, DataRegularSeason20242025!$D$3:$D$1315, $A57)+SUMIFS(DataRegularSeason20242025!$AB$3:$AB$1315,DataRegularSeason20242025!$B$3:$B$1315, "&lt;=" &amp; GT$1, DataRegularSeason20242025!$E$3:$E$1315, $A57)</f>
        <v>64</v>
      </c>
      <c r="GU57">
        <f>SUMIFS(DataRegularSeason20242025!$AA$3:$AA$1315,DataRegularSeason20242025!$B$3:$B$1315, "&lt;=" &amp; GU$1, DataRegularSeason20242025!$D$3:$D$1315, $A57)+SUMIFS(DataRegularSeason20242025!$AB$3:$AB$1315,DataRegularSeason20242025!$B$3:$B$1315, "&lt;=" &amp; GU$1, DataRegularSeason20242025!$E$3:$E$1315, $A57)</f>
        <v>64</v>
      </c>
    </row>
    <row r="58" spans="1:203" x14ac:dyDescent="0.25">
      <c r="A58" t="s">
        <v>13</v>
      </c>
      <c r="B58" t="s">
        <v>97</v>
      </c>
      <c r="C58" t="s">
        <v>95</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53</v>
      </c>
      <c r="EC58">
        <f>SUMIFS(DataRegularSeason20242025!$AA$3:$AA$1315,DataRegularSeason20242025!$B$3:$B$1315, "&lt;=" &amp; EC$1, DataRegularSeason20242025!$D$3:$D$1315, $A58)+SUMIFS(DataRegularSeason20242025!$AB$3:$AB$1315,DataRegularSeason20242025!$B$3:$B$1315, "&lt;=" &amp; EC$1, DataRegularSeason20242025!$E$3:$E$1315, $A58)</f>
        <v>53</v>
      </c>
      <c r="ED58">
        <f>SUMIFS(DataRegularSeason20242025!$AA$3:$AA$1315,DataRegularSeason20242025!$B$3:$B$1315, "&lt;=" &amp; ED$1, DataRegularSeason20242025!$D$3:$D$1315, $A58)+SUMIFS(DataRegularSeason20242025!$AB$3:$AB$1315,DataRegularSeason20242025!$B$3:$B$1315, "&lt;=" &amp; ED$1, DataRegularSeason20242025!$E$3:$E$1315, $A58)</f>
        <v>53</v>
      </c>
      <c r="EE58">
        <f>SUMIFS(DataRegularSeason20242025!$AA$3:$AA$1315,DataRegularSeason20242025!$B$3:$B$1315, "&lt;=" &amp; EE$1, DataRegularSeason20242025!$D$3:$D$1315, $A58)+SUMIFS(DataRegularSeason20242025!$AB$3:$AB$1315,DataRegularSeason20242025!$B$3:$B$1315, "&lt;=" &amp; EE$1, DataRegularSeason20242025!$E$3:$E$1315, $A58)</f>
        <v>53</v>
      </c>
      <c r="EF58">
        <f>SUMIFS(DataRegularSeason20242025!$AA$3:$AA$1315,DataRegularSeason20242025!$B$3:$B$1315, "&lt;=" &amp; EF$1, DataRegularSeason20242025!$D$3:$D$1315, $A58)+SUMIFS(DataRegularSeason20242025!$AB$3:$AB$1315,DataRegularSeason20242025!$B$3:$B$1315, "&lt;=" &amp; EF$1, DataRegularSeason20242025!$E$3:$E$1315, $A58)</f>
        <v>53</v>
      </c>
      <c r="EG58">
        <f>SUMIFS(DataRegularSeason20242025!$AA$3:$AA$1315,DataRegularSeason20242025!$B$3:$B$1315, "&lt;=" &amp; EG$1, DataRegularSeason20242025!$D$3:$D$1315, $A58)+SUMIFS(DataRegularSeason20242025!$AB$3:$AB$1315,DataRegularSeason20242025!$B$3:$B$1315, "&lt;=" &amp; EG$1, DataRegularSeason20242025!$E$3:$E$1315, $A58)</f>
        <v>53</v>
      </c>
      <c r="EH58">
        <f>SUMIFS(DataRegularSeason20242025!$AA$3:$AA$1315,DataRegularSeason20242025!$B$3:$B$1315, "&lt;=" &amp; EH$1, DataRegularSeason20242025!$D$3:$D$1315, $A58)+SUMIFS(DataRegularSeason20242025!$AB$3:$AB$1315,DataRegularSeason20242025!$B$3:$B$1315, "&lt;=" &amp; EH$1, DataRegularSeason20242025!$E$3:$E$1315, $A58)</f>
        <v>53</v>
      </c>
      <c r="EI58">
        <f>SUMIFS(DataRegularSeason20242025!$AA$3:$AA$1315,DataRegularSeason20242025!$B$3:$B$1315, "&lt;=" &amp; EI$1, DataRegularSeason20242025!$D$3:$D$1315, $A58)+SUMIFS(DataRegularSeason20242025!$AB$3:$AB$1315,DataRegularSeason20242025!$B$3:$B$1315, "&lt;=" &amp; EI$1, DataRegularSeason20242025!$E$3:$E$1315, $A58)</f>
        <v>53</v>
      </c>
      <c r="EJ58">
        <f>SUMIFS(DataRegularSeason20242025!$AA$3:$AA$1315,DataRegularSeason20242025!$B$3:$B$1315, "&lt;=" &amp; EJ$1, DataRegularSeason20242025!$D$3:$D$1315, $A58)+SUMIFS(DataRegularSeason20242025!$AB$3:$AB$1315,DataRegularSeason20242025!$B$3:$B$1315, "&lt;=" &amp; EJ$1, DataRegularSeason20242025!$E$3:$E$1315, $A58)</f>
        <v>53</v>
      </c>
      <c r="EK58">
        <f>SUMIFS(DataRegularSeason20242025!$AA$3:$AA$1315,DataRegularSeason20242025!$B$3:$B$1315, "&lt;=" &amp; EK$1, DataRegularSeason20242025!$D$3:$D$1315, $A58)+SUMIFS(DataRegularSeason20242025!$AB$3:$AB$1315,DataRegularSeason20242025!$B$3:$B$1315, "&lt;=" &amp; EK$1, DataRegularSeason20242025!$E$3:$E$1315, $A58)</f>
        <v>53</v>
      </c>
      <c r="EL58">
        <f>SUMIFS(DataRegularSeason20242025!$AA$3:$AA$1315,DataRegularSeason20242025!$B$3:$B$1315, "&lt;=" &amp; EL$1, DataRegularSeason20242025!$D$3:$D$1315, $A58)+SUMIFS(DataRegularSeason20242025!$AB$3:$AB$1315,DataRegularSeason20242025!$B$3:$B$1315, "&lt;=" &amp; EL$1, DataRegularSeason20242025!$E$3:$E$1315, $A58)</f>
        <v>53</v>
      </c>
      <c r="EM58">
        <f>SUMIFS(DataRegularSeason20242025!$AA$3:$AA$1315,DataRegularSeason20242025!$B$3:$B$1315, "&lt;=" &amp; EM$1, DataRegularSeason20242025!$D$3:$D$1315, $A58)+SUMIFS(DataRegularSeason20242025!$AB$3:$AB$1315,DataRegularSeason20242025!$B$3:$B$1315, "&lt;=" &amp; EM$1, DataRegularSeason20242025!$E$3:$E$1315, $A58)</f>
        <v>53</v>
      </c>
      <c r="EN58">
        <f>SUMIFS(DataRegularSeason20242025!$AA$3:$AA$1315,DataRegularSeason20242025!$B$3:$B$1315, "&lt;=" &amp; EN$1, DataRegularSeason20242025!$D$3:$D$1315, $A58)+SUMIFS(DataRegularSeason20242025!$AB$3:$AB$1315,DataRegularSeason20242025!$B$3:$B$1315, "&lt;=" &amp; EN$1, DataRegularSeason20242025!$E$3:$E$1315, $A58)</f>
        <v>53</v>
      </c>
      <c r="EO58">
        <f>SUMIFS(DataRegularSeason20242025!$AA$3:$AA$1315,DataRegularSeason20242025!$B$3:$B$1315, "&lt;=" &amp; EO$1, DataRegularSeason20242025!$D$3:$D$1315, $A58)+SUMIFS(DataRegularSeason20242025!$AB$3:$AB$1315,DataRegularSeason20242025!$B$3:$B$1315, "&lt;=" &amp; EO$1, DataRegularSeason20242025!$E$3:$E$1315, $A58)</f>
        <v>53</v>
      </c>
      <c r="EP58">
        <f>SUMIFS(DataRegularSeason20242025!$AA$3:$AA$1315,DataRegularSeason20242025!$B$3:$B$1315, "&lt;=" &amp; EP$1, DataRegularSeason20242025!$D$3:$D$1315, $A58)+SUMIFS(DataRegularSeason20242025!$AB$3:$AB$1315,DataRegularSeason20242025!$B$3:$B$1315, "&lt;=" &amp; EP$1, DataRegularSeason20242025!$E$3:$E$1315, $A58)</f>
        <v>53</v>
      </c>
      <c r="EQ58">
        <f>SUMIFS(DataRegularSeason20242025!$AA$3:$AA$1315,DataRegularSeason20242025!$B$3:$B$1315, "&lt;=" &amp; EQ$1, DataRegularSeason20242025!$D$3:$D$1315, $A58)+SUMIFS(DataRegularSeason20242025!$AB$3:$AB$1315,DataRegularSeason20242025!$B$3:$B$1315, "&lt;=" &amp; EQ$1, DataRegularSeason20242025!$E$3:$E$1315, $A58)</f>
        <v>53</v>
      </c>
      <c r="ER58">
        <f>SUMIFS(DataRegularSeason20242025!$AA$3:$AA$1315,DataRegularSeason20242025!$B$3:$B$1315, "&lt;=" &amp; ER$1, DataRegularSeason20242025!$D$3:$D$1315, $A58)+SUMIFS(DataRegularSeason20242025!$AB$3:$AB$1315,DataRegularSeason20242025!$B$3:$B$1315, "&lt;=" &amp; ER$1, DataRegularSeason20242025!$E$3:$E$1315, $A58)</f>
        <v>53</v>
      </c>
      <c r="ES58">
        <f>SUMIFS(DataRegularSeason20242025!$AA$3:$AA$1315,DataRegularSeason20242025!$B$3:$B$1315, "&lt;=" &amp; ES$1, DataRegularSeason20242025!$D$3:$D$1315, $A58)+SUMIFS(DataRegularSeason20242025!$AB$3:$AB$1315,DataRegularSeason20242025!$B$3:$B$1315, "&lt;=" &amp; ES$1, DataRegularSeason20242025!$E$3:$E$1315, $A58)</f>
        <v>53</v>
      </c>
      <c r="ET58">
        <f>SUMIFS(DataRegularSeason20242025!$AA$3:$AA$1315,DataRegularSeason20242025!$B$3:$B$1315, "&lt;=" &amp; ET$1, DataRegularSeason20242025!$D$3:$D$1315, $A58)+SUMIFS(DataRegularSeason20242025!$AB$3:$AB$1315,DataRegularSeason20242025!$B$3:$B$1315, "&lt;=" &amp; ET$1, DataRegularSeason20242025!$E$3:$E$1315, $A58)</f>
        <v>53</v>
      </c>
      <c r="EU58">
        <f>SUMIFS(DataRegularSeason20242025!$AA$3:$AA$1315,DataRegularSeason20242025!$B$3:$B$1315, "&lt;=" &amp; EU$1, DataRegularSeason20242025!$D$3:$D$1315, $A58)+SUMIFS(DataRegularSeason20242025!$AB$3:$AB$1315,DataRegularSeason20242025!$B$3:$B$1315, "&lt;=" &amp; EU$1, DataRegularSeason20242025!$E$3:$E$1315, $A58)</f>
        <v>53</v>
      </c>
      <c r="EV58">
        <f>SUMIFS(DataRegularSeason20242025!$AA$3:$AA$1315,DataRegularSeason20242025!$B$3:$B$1315, "&lt;=" &amp; EV$1, DataRegularSeason20242025!$D$3:$D$1315, $A58)+SUMIFS(DataRegularSeason20242025!$AB$3:$AB$1315,DataRegularSeason20242025!$B$3:$B$1315, "&lt;=" &amp; EV$1, DataRegularSeason20242025!$E$3:$E$1315, $A58)</f>
        <v>53</v>
      </c>
      <c r="EW58">
        <f>SUMIFS(DataRegularSeason20242025!$AA$3:$AA$1315,DataRegularSeason20242025!$B$3:$B$1315, "&lt;=" &amp; EW$1, DataRegularSeason20242025!$D$3:$D$1315, $A58)+SUMIFS(DataRegularSeason20242025!$AB$3:$AB$1315,DataRegularSeason20242025!$B$3:$B$1315, "&lt;=" &amp; EW$1, DataRegularSeason20242025!$E$3:$E$1315, $A58)</f>
        <v>53</v>
      </c>
      <c r="EX58">
        <f>SUMIFS(DataRegularSeason20242025!$AA$3:$AA$1315,DataRegularSeason20242025!$B$3:$B$1315, "&lt;=" &amp; EX$1, DataRegularSeason20242025!$D$3:$D$1315, $A58)+SUMIFS(DataRegularSeason20242025!$AB$3:$AB$1315,DataRegularSeason20242025!$B$3:$B$1315, "&lt;=" &amp; EX$1, DataRegularSeason20242025!$E$3:$E$1315, $A58)</f>
        <v>53</v>
      </c>
      <c r="EY58">
        <f>SUMIFS(DataRegularSeason20242025!$AA$3:$AA$1315,DataRegularSeason20242025!$B$3:$B$1315, "&lt;=" &amp; EY$1, DataRegularSeason20242025!$D$3:$D$1315, $A58)+SUMIFS(DataRegularSeason20242025!$AB$3:$AB$1315,DataRegularSeason20242025!$B$3:$B$1315, "&lt;=" &amp; EY$1, DataRegularSeason20242025!$E$3:$E$1315, $A58)</f>
        <v>53</v>
      </c>
      <c r="EZ58">
        <f>SUMIFS(DataRegularSeason20242025!$AA$3:$AA$1315,DataRegularSeason20242025!$B$3:$B$1315, "&lt;=" &amp; EZ$1, DataRegularSeason20242025!$D$3:$D$1315, $A58)+SUMIFS(DataRegularSeason20242025!$AB$3:$AB$1315,DataRegularSeason20242025!$B$3:$B$1315, "&lt;=" &amp; EZ$1, DataRegularSeason20242025!$E$3:$E$1315, $A58)</f>
        <v>53</v>
      </c>
      <c r="FA58">
        <f>SUMIFS(DataRegularSeason20242025!$AA$3:$AA$1315,DataRegularSeason20242025!$B$3:$B$1315, "&lt;=" &amp; FA$1, DataRegularSeason20242025!$D$3:$D$1315, $A58)+SUMIFS(DataRegularSeason20242025!$AB$3:$AB$1315,DataRegularSeason20242025!$B$3:$B$1315, "&lt;=" &amp; FA$1, DataRegularSeason20242025!$E$3:$E$1315, $A58)</f>
        <v>53</v>
      </c>
      <c r="FB58">
        <f>SUMIFS(DataRegularSeason20242025!$AA$3:$AA$1315,DataRegularSeason20242025!$B$3:$B$1315, "&lt;=" &amp; FB$1, DataRegularSeason20242025!$D$3:$D$1315, $A58)+SUMIFS(DataRegularSeason20242025!$AB$3:$AB$1315,DataRegularSeason20242025!$B$3:$B$1315, "&lt;=" &amp; FB$1, DataRegularSeason20242025!$E$3:$E$1315, $A58)</f>
        <v>53</v>
      </c>
      <c r="FC58">
        <f>SUMIFS(DataRegularSeason20242025!$AA$3:$AA$1315,DataRegularSeason20242025!$B$3:$B$1315, "&lt;=" &amp; FC$1, DataRegularSeason20242025!$D$3:$D$1315, $A58)+SUMIFS(DataRegularSeason20242025!$AB$3:$AB$1315,DataRegularSeason20242025!$B$3:$B$1315, "&lt;=" &amp; FC$1, DataRegularSeason20242025!$E$3:$E$1315, $A58)</f>
        <v>53</v>
      </c>
      <c r="FD58">
        <f>SUMIFS(DataRegularSeason20242025!$AA$3:$AA$1315,DataRegularSeason20242025!$B$3:$B$1315, "&lt;=" &amp; FD$1, DataRegularSeason20242025!$D$3:$D$1315, $A58)+SUMIFS(DataRegularSeason20242025!$AB$3:$AB$1315,DataRegularSeason20242025!$B$3:$B$1315, "&lt;=" &amp; FD$1, DataRegularSeason20242025!$E$3:$E$1315, $A58)</f>
        <v>53</v>
      </c>
      <c r="FE58">
        <f>SUMIFS(DataRegularSeason20242025!$AA$3:$AA$1315,DataRegularSeason20242025!$B$3:$B$1315, "&lt;=" &amp; FE$1, DataRegularSeason20242025!$D$3:$D$1315, $A58)+SUMIFS(DataRegularSeason20242025!$AB$3:$AB$1315,DataRegularSeason20242025!$B$3:$B$1315, "&lt;=" &amp; FE$1, DataRegularSeason20242025!$E$3:$E$1315, $A58)</f>
        <v>53</v>
      </c>
      <c r="FF58">
        <f>SUMIFS(DataRegularSeason20242025!$AA$3:$AA$1315,DataRegularSeason20242025!$B$3:$B$1315, "&lt;=" &amp; FF$1, DataRegularSeason20242025!$D$3:$D$1315, $A58)+SUMIFS(DataRegularSeason20242025!$AB$3:$AB$1315,DataRegularSeason20242025!$B$3:$B$1315, "&lt;=" &amp; FF$1, DataRegularSeason20242025!$E$3:$E$1315, $A58)</f>
        <v>53</v>
      </c>
      <c r="FG58">
        <f>SUMIFS(DataRegularSeason20242025!$AA$3:$AA$1315,DataRegularSeason20242025!$B$3:$B$1315, "&lt;=" &amp; FG$1, DataRegularSeason20242025!$D$3:$D$1315, $A58)+SUMIFS(DataRegularSeason20242025!$AB$3:$AB$1315,DataRegularSeason20242025!$B$3:$B$1315, "&lt;=" &amp; FG$1, DataRegularSeason20242025!$E$3:$E$1315, $A58)</f>
        <v>53</v>
      </c>
      <c r="FH58">
        <f>SUMIFS(DataRegularSeason20242025!$AA$3:$AA$1315,DataRegularSeason20242025!$B$3:$B$1315, "&lt;=" &amp; FH$1, DataRegularSeason20242025!$D$3:$D$1315, $A58)+SUMIFS(DataRegularSeason20242025!$AB$3:$AB$1315,DataRegularSeason20242025!$B$3:$B$1315, "&lt;=" &amp; FH$1, DataRegularSeason20242025!$E$3:$E$1315, $A58)</f>
        <v>53</v>
      </c>
      <c r="FI58">
        <f>SUMIFS(DataRegularSeason20242025!$AA$3:$AA$1315,DataRegularSeason20242025!$B$3:$B$1315, "&lt;=" &amp; FI$1, DataRegularSeason20242025!$D$3:$D$1315, $A58)+SUMIFS(DataRegularSeason20242025!$AB$3:$AB$1315,DataRegularSeason20242025!$B$3:$B$1315, "&lt;=" &amp; FI$1, DataRegularSeason20242025!$E$3:$E$1315, $A58)</f>
        <v>53</v>
      </c>
      <c r="FJ58">
        <f>SUMIFS(DataRegularSeason20242025!$AA$3:$AA$1315,DataRegularSeason20242025!$B$3:$B$1315, "&lt;=" &amp; FJ$1, DataRegularSeason20242025!$D$3:$D$1315, $A58)+SUMIFS(DataRegularSeason20242025!$AB$3:$AB$1315,DataRegularSeason20242025!$B$3:$B$1315, "&lt;=" &amp; FJ$1, DataRegularSeason20242025!$E$3:$E$1315, $A58)</f>
        <v>53</v>
      </c>
      <c r="FK58">
        <f>SUMIFS(DataRegularSeason20242025!$AA$3:$AA$1315,DataRegularSeason20242025!$B$3:$B$1315, "&lt;=" &amp; FK$1, DataRegularSeason20242025!$D$3:$D$1315, $A58)+SUMIFS(DataRegularSeason20242025!$AB$3:$AB$1315,DataRegularSeason20242025!$B$3:$B$1315, "&lt;=" &amp; FK$1, DataRegularSeason20242025!$E$3:$E$1315, $A58)</f>
        <v>53</v>
      </c>
      <c r="FL58">
        <f>SUMIFS(DataRegularSeason20242025!$AA$3:$AA$1315,DataRegularSeason20242025!$B$3:$B$1315, "&lt;=" &amp; FL$1, DataRegularSeason20242025!$D$3:$D$1315, $A58)+SUMIFS(DataRegularSeason20242025!$AB$3:$AB$1315,DataRegularSeason20242025!$B$3:$B$1315, "&lt;=" &amp; FL$1, DataRegularSeason20242025!$E$3:$E$1315, $A58)</f>
        <v>53</v>
      </c>
      <c r="FM58">
        <f>SUMIFS(DataRegularSeason20242025!$AA$3:$AA$1315,DataRegularSeason20242025!$B$3:$B$1315, "&lt;=" &amp; FM$1, DataRegularSeason20242025!$D$3:$D$1315, $A58)+SUMIFS(DataRegularSeason20242025!$AB$3:$AB$1315,DataRegularSeason20242025!$B$3:$B$1315, "&lt;=" &amp; FM$1, DataRegularSeason20242025!$E$3:$E$1315, $A58)</f>
        <v>53</v>
      </c>
      <c r="FN58">
        <f>SUMIFS(DataRegularSeason20242025!$AA$3:$AA$1315,DataRegularSeason20242025!$B$3:$B$1315, "&lt;=" &amp; FN$1, DataRegularSeason20242025!$D$3:$D$1315, $A58)+SUMIFS(DataRegularSeason20242025!$AB$3:$AB$1315,DataRegularSeason20242025!$B$3:$B$1315, "&lt;=" &amp; FN$1, DataRegularSeason20242025!$E$3:$E$1315, $A58)</f>
        <v>53</v>
      </c>
      <c r="FO58">
        <f>SUMIFS(DataRegularSeason20242025!$AA$3:$AA$1315,DataRegularSeason20242025!$B$3:$B$1315, "&lt;=" &amp; FO$1, DataRegularSeason20242025!$D$3:$D$1315, $A58)+SUMIFS(DataRegularSeason20242025!$AB$3:$AB$1315,DataRegularSeason20242025!$B$3:$B$1315, "&lt;=" &amp; FO$1, DataRegularSeason20242025!$E$3:$E$1315, $A58)</f>
        <v>53</v>
      </c>
      <c r="FP58">
        <f>SUMIFS(DataRegularSeason20242025!$AA$3:$AA$1315,DataRegularSeason20242025!$B$3:$B$1315, "&lt;=" &amp; FP$1, DataRegularSeason20242025!$D$3:$D$1315, $A58)+SUMIFS(DataRegularSeason20242025!$AB$3:$AB$1315,DataRegularSeason20242025!$B$3:$B$1315, "&lt;=" &amp; FP$1, DataRegularSeason20242025!$E$3:$E$1315, $A58)</f>
        <v>53</v>
      </c>
      <c r="FQ58">
        <f>SUMIFS(DataRegularSeason20242025!$AA$3:$AA$1315,DataRegularSeason20242025!$B$3:$B$1315, "&lt;=" &amp; FQ$1, DataRegularSeason20242025!$D$3:$D$1315, $A58)+SUMIFS(DataRegularSeason20242025!$AB$3:$AB$1315,DataRegularSeason20242025!$B$3:$B$1315, "&lt;=" &amp; FQ$1, DataRegularSeason20242025!$E$3:$E$1315, $A58)</f>
        <v>53</v>
      </c>
      <c r="FR58">
        <f>SUMIFS(DataRegularSeason20242025!$AA$3:$AA$1315,DataRegularSeason20242025!$B$3:$B$1315, "&lt;=" &amp; FR$1, DataRegularSeason20242025!$D$3:$D$1315, $A58)+SUMIFS(DataRegularSeason20242025!$AB$3:$AB$1315,DataRegularSeason20242025!$B$3:$B$1315, "&lt;=" &amp; FR$1, DataRegularSeason20242025!$E$3:$E$1315, $A58)</f>
        <v>53</v>
      </c>
      <c r="FS58">
        <f>SUMIFS(DataRegularSeason20242025!$AA$3:$AA$1315,DataRegularSeason20242025!$B$3:$B$1315, "&lt;=" &amp; FS$1, DataRegularSeason20242025!$D$3:$D$1315, $A58)+SUMIFS(DataRegularSeason20242025!$AB$3:$AB$1315,DataRegularSeason20242025!$B$3:$B$1315, "&lt;=" &amp; FS$1, DataRegularSeason20242025!$E$3:$E$1315, $A58)</f>
        <v>53</v>
      </c>
      <c r="FT58">
        <f>SUMIFS(DataRegularSeason20242025!$AA$3:$AA$1315,DataRegularSeason20242025!$B$3:$B$1315, "&lt;=" &amp; FT$1, DataRegularSeason20242025!$D$3:$D$1315, $A58)+SUMIFS(DataRegularSeason20242025!$AB$3:$AB$1315,DataRegularSeason20242025!$B$3:$B$1315, "&lt;=" &amp; FT$1, DataRegularSeason20242025!$E$3:$E$1315, $A58)</f>
        <v>53</v>
      </c>
      <c r="FU58">
        <f>SUMIFS(DataRegularSeason20242025!$AA$3:$AA$1315,DataRegularSeason20242025!$B$3:$B$1315, "&lt;=" &amp; FU$1, DataRegularSeason20242025!$D$3:$D$1315, $A58)+SUMIFS(DataRegularSeason20242025!$AB$3:$AB$1315,DataRegularSeason20242025!$B$3:$B$1315, "&lt;=" &amp; FU$1, DataRegularSeason20242025!$E$3:$E$1315, $A58)</f>
        <v>53</v>
      </c>
      <c r="FV58">
        <f>SUMIFS(DataRegularSeason20242025!$AA$3:$AA$1315,DataRegularSeason20242025!$B$3:$B$1315, "&lt;=" &amp; FV$1, DataRegularSeason20242025!$D$3:$D$1315, $A58)+SUMIFS(DataRegularSeason20242025!$AB$3:$AB$1315,DataRegularSeason20242025!$B$3:$B$1315, "&lt;=" &amp; FV$1, DataRegularSeason20242025!$E$3:$E$1315, $A58)</f>
        <v>53</v>
      </c>
      <c r="FW58">
        <f>SUMIFS(DataRegularSeason20242025!$AA$3:$AA$1315,DataRegularSeason20242025!$B$3:$B$1315, "&lt;=" &amp; FW$1, DataRegularSeason20242025!$D$3:$D$1315, $A58)+SUMIFS(DataRegularSeason20242025!$AB$3:$AB$1315,DataRegularSeason20242025!$B$3:$B$1315, "&lt;=" &amp; FW$1, DataRegularSeason20242025!$E$3:$E$1315, $A58)</f>
        <v>53</v>
      </c>
      <c r="FX58">
        <f>SUMIFS(DataRegularSeason20242025!$AA$3:$AA$1315,DataRegularSeason20242025!$B$3:$B$1315, "&lt;=" &amp; FX$1, DataRegularSeason20242025!$D$3:$D$1315, $A58)+SUMIFS(DataRegularSeason20242025!$AB$3:$AB$1315,DataRegularSeason20242025!$B$3:$B$1315, "&lt;=" &amp; FX$1, DataRegularSeason20242025!$E$3:$E$1315, $A58)</f>
        <v>53</v>
      </c>
      <c r="FY58">
        <f>SUMIFS(DataRegularSeason20242025!$AA$3:$AA$1315,DataRegularSeason20242025!$B$3:$B$1315, "&lt;=" &amp; FY$1, DataRegularSeason20242025!$D$3:$D$1315, $A58)+SUMIFS(DataRegularSeason20242025!$AB$3:$AB$1315,DataRegularSeason20242025!$B$3:$B$1315, "&lt;=" &amp; FY$1, DataRegularSeason20242025!$E$3:$E$1315, $A58)</f>
        <v>53</v>
      </c>
      <c r="FZ58">
        <f>SUMIFS(DataRegularSeason20242025!$AA$3:$AA$1315,DataRegularSeason20242025!$B$3:$B$1315, "&lt;=" &amp; FZ$1, DataRegularSeason20242025!$D$3:$D$1315, $A58)+SUMIFS(DataRegularSeason20242025!$AB$3:$AB$1315,DataRegularSeason20242025!$B$3:$B$1315, "&lt;=" &amp; FZ$1, DataRegularSeason20242025!$E$3:$E$1315, $A58)</f>
        <v>53</v>
      </c>
      <c r="GA58">
        <f>SUMIFS(DataRegularSeason20242025!$AA$3:$AA$1315,DataRegularSeason20242025!$B$3:$B$1315, "&lt;=" &amp; GA$1, DataRegularSeason20242025!$D$3:$D$1315, $A58)+SUMIFS(DataRegularSeason20242025!$AB$3:$AB$1315,DataRegularSeason20242025!$B$3:$B$1315, "&lt;=" &amp; GA$1, DataRegularSeason20242025!$E$3:$E$1315, $A58)</f>
        <v>53</v>
      </c>
      <c r="GB58">
        <f>SUMIFS(DataRegularSeason20242025!$AA$3:$AA$1315,DataRegularSeason20242025!$B$3:$B$1315, "&lt;=" &amp; GB$1, DataRegularSeason20242025!$D$3:$D$1315, $A58)+SUMIFS(DataRegularSeason20242025!$AB$3:$AB$1315,DataRegularSeason20242025!$B$3:$B$1315, "&lt;=" &amp; GB$1, DataRegularSeason20242025!$E$3:$E$1315, $A58)</f>
        <v>53</v>
      </c>
      <c r="GC58">
        <f>SUMIFS(DataRegularSeason20242025!$AA$3:$AA$1315,DataRegularSeason20242025!$B$3:$B$1315, "&lt;=" &amp; GC$1, DataRegularSeason20242025!$D$3:$D$1315, $A58)+SUMIFS(DataRegularSeason20242025!$AB$3:$AB$1315,DataRegularSeason20242025!$B$3:$B$1315, "&lt;=" &amp; GC$1, DataRegularSeason20242025!$E$3:$E$1315, $A58)</f>
        <v>53</v>
      </c>
      <c r="GD58">
        <f>SUMIFS(DataRegularSeason20242025!$AA$3:$AA$1315,DataRegularSeason20242025!$B$3:$B$1315, "&lt;=" &amp; GD$1, DataRegularSeason20242025!$D$3:$D$1315, $A58)+SUMIFS(DataRegularSeason20242025!$AB$3:$AB$1315,DataRegularSeason20242025!$B$3:$B$1315, "&lt;=" &amp; GD$1, DataRegularSeason20242025!$E$3:$E$1315, $A58)</f>
        <v>53</v>
      </c>
      <c r="GE58">
        <f>SUMIFS(DataRegularSeason20242025!$AA$3:$AA$1315,DataRegularSeason20242025!$B$3:$B$1315, "&lt;=" &amp; GE$1, DataRegularSeason20242025!$D$3:$D$1315, $A58)+SUMIFS(DataRegularSeason20242025!$AB$3:$AB$1315,DataRegularSeason20242025!$B$3:$B$1315, "&lt;=" &amp; GE$1, DataRegularSeason20242025!$E$3:$E$1315, $A58)</f>
        <v>53</v>
      </c>
      <c r="GF58">
        <f>SUMIFS(DataRegularSeason20242025!$AA$3:$AA$1315,DataRegularSeason20242025!$B$3:$B$1315, "&lt;=" &amp; GF$1, DataRegularSeason20242025!$D$3:$D$1315, $A58)+SUMIFS(DataRegularSeason20242025!$AB$3:$AB$1315,DataRegularSeason20242025!$B$3:$B$1315, "&lt;=" &amp; GF$1, DataRegularSeason20242025!$E$3:$E$1315, $A58)</f>
        <v>53</v>
      </c>
      <c r="GG58">
        <f>SUMIFS(DataRegularSeason20242025!$AA$3:$AA$1315,DataRegularSeason20242025!$B$3:$B$1315, "&lt;=" &amp; GG$1, DataRegularSeason20242025!$D$3:$D$1315, $A58)+SUMIFS(DataRegularSeason20242025!$AB$3:$AB$1315,DataRegularSeason20242025!$B$3:$B$1315, "&lt;=" &amp; GG$1, DataRegularSeason20242025!$E$3:$E$1315, $A58)</f>
        <v>53</v>
      </c>
      <c r="GH58">
        <f>SUMIFS(DataRegularSeason20242025!$AA$3:$AA$1315,DataRegularSeason20242025!$B$3:$B$1315, "&lt;=" &amp; GH$1, DataRegularSeason20242025!$D$3:$D$1315, $A58)+SUMIFS(DataRegularSeason20242025!$AB$3:$AB$1315,DataRegularSeason20242025!$B$3:$B$1315, "&lt;=" &amp; GH$1, DataRegularSeason20242025!$E$3:$E$1315, $A58)</f>
        <v>53</v>
      </c>
      <c r="GI58">
        <f>SUMIFS(DataRegularSeason20242025!$AA$3:$AA$1315,DataRegularSeason20242025!$B$3:$B$1315, "&lt;=" &amp; GI$1, DataRegularSeason20242025!$D$3:$D$1315, $A58)+SUMIFS(DataRegularSeason20242025!$AB$3:$AB$1315,DataRegularSeason20242025!$B$3:$B$1315, "&lt;=" &amp; GI$1, DataRegularSeason20242025!$E$3:$E$1315, $A58)</f>
        <v>53</v>
      </c>
      <c r="GJ58">
        <f>SUMIFS(DataRegularSeason20242025!$AA$3:$AA$1315,DataRegularSeason20242025!$B$3:$B$1315, "&lt;=" &amp; GJ$1, DataRegularSeason20242025!$D$3:$D$1315, $A58)+SUMIFS(DataRegularSeason20242025!$AB$3:$AB$1315,DataRegularSeason20242025!$B$3:$B$1315, "&lt;=" &amp; GJ$1, DataRegularSeason20242025!$E$3:$E$1315, $A58)</f>
        <v>53</v>
      </c>
      <c r="GK58">
        <f>SUMIFS(DataRegularSeason20242025!$AA$3:$AA$1315,DataRegularSeason20242025!$B$3:$B$1315, "&lt;=" &amp; GK$1, DataRegularSeason20242025!$D$3:$D$1315, $A58)+SUMIFS(DataRegularSeason20242025!$AB$3:$AB$1315,DataRegularSeason20242025!$B$3:$B$1315, "&lt;=" &amp; GK$1, DataRegularSeason20242025!$E$3:$E$1315, $A58)</f>
        <v>53</v>
      </c>
      <c r="GL58">
        <f>SUMIFS(DataRegularSeason20242025!$AA$3:$AA$1315,DataRegularSeason20242025!$B$3:$B$1315, "&lt;=" &amp; GL$1, DataRegularSeason20242025!$D$3:$D$1315, $A58)+SUMIFS(DataRegularSeason20242025!$AB$3:$AB$1315,DataRegularSeason20242025!$B$3:$B$1315, "&lt;=" &amp; GL$1, DataRegularSeason20242025!$E$3:$E$1315, $A58)</f>
        <v>53</v>
      </c>
      <c r="GM58">
        <f>SUMIFS(DataRegularSeason20242025!$AA$3:$AA$1315,DataRegularSeason20242025!$B$3:$B$1315, "&lt;=" &amp; GM$1, DataRegularSeason20242025!$D$3:$D$1315, $A58)+SUMIFS(DataRegularSeason20242025!$AB$3:$AB$1315,DataRegularSeason20242025!$B$3:$B$1315, "&lt;=" &amp; GM$1, DataRegularSeason20242025!$E$3:$E$1315, $A58)</f>
        <v>53</v>
      </c>
      <c r="GN58">
        <f>SUMIFS(DataRegularSeason20242025!$AA$3:$AA$1315,DataRegularSeason20242025!$B$3:$B$1315, "&lt;=" &amp; GN$1, DataRegularSeason20242025!$D$3:$D$1315, $A58)+SUMIFS(DataRegularSeason20242025!$AB$3:$AB$1315,DataRegularSeason20242025!$B$3:$B$1315, "&lt;=" &amp; GN$1, DataRegularSeason20242025!$E$3:$E$1315, $A58)</f>
        <v>53</v>
      </c>
      <c r="GO58">
        <f>SUMIFS(DataRegularSeason20242025!$AA$3:$AA$1315,DataRegularSeason20242025!$B$3:$B$1315, "&lt;=" &amp; GO$1, DataRegularSeason20242025!$D$3:$D$1315, $A58)+SUMIFS(DataRegularSeason20242025!$AB$3:$AB$1315,DataRegularSeason20242025!$B$3:$B$1315, "&lt;=" &amp; GO$1, DataRegularSeason20242025!$E$3:$E$1315, $A58)</f>
        <v>53</v>
      </c>
      <c r="GP58">
        <f>SUMIFS(DataRegularSeason20242025!$AA$3:$AA$1315,DataRegularSeason20242025!$B$3:$B$1315, "&lt;=" &amp; GP$1, DataRegularSeason20242025!$D$3:$D$1315, $A58)+SUMIFS(DataRegularSeason20242025!$AB$3:$AB$1315,DataRegularSeason20242025!$B$3:$B$1315, "&lt;=" &amp; GP$1, DataRegularSeason20242025!$E$3:$E$1315, $A58)</f>
        <v>53</v>
      </c>
      <c r="GQ58">
        <f>SUMIFS(DataRegularSeason20242025!$AA$3:$AA$1315,DataRegularSeason20242025!$B$3:$B$1315, "&lt;=" &amp; GQ$1, DataRegularSeason20242025!$D$3:$D$1315, $A58)+SUMIFS(DataRegularSeason20242025!$AB$3:$AB$1315,DataRegularSeason20242025!$B$3:$B$1315, "&lt;=" &amp; GQ$1, DataRegularSeason20242025!$E$3:$E$1315, $A58)</f>
        <v>53</v>
      </c>
      <c r="GR58">
        <f>SUMIFS(DataRegularSeason20242025!$AA$3:$AA$1315,DataRegularSeason20242025!$B$3:$B$1315, "&lt;=" &amp; GR$1, DataRegularSeason20242025!$D$3:$D$1315, $A58)+SUMIFS(DataRegularSeason20242025!$AB$3:$AB$1315,DataRegularSeason20242025!$B$3:$B$1315, "&lt;=" &amp; GR$1, DataRegularSeason20242025!$E$3:$E$1315, $A58)</f>
        <v>53</v>
      </c>
      <c r="GS58">
        <f>SUMIFS(DataRegularSeason20242025!$AA$3:$AA$1315,DataRegularSeason20242025!$B$3:$B$1315, "&lt;=" &amp; GS$1, DataRegularSeason20242025!$D$3:$D$1315, $A58)+SUMIFS(DataRegularSeason20242025!$AB$3:$AB$1315,DataRegularSeason20242025!$B$3:$B$1315, "&lt;=" &amp; GS$1, DataRegularSeason20242025!$E$3:$E$1315, $A58)</f>
        <v>53</v>
      </c>
      <c r="GT58">
        <f>SUMIFS(DataRegularSeason20242025!$AA$3:$AA$1315,DataRegularSeason20242025!$B$3:$B$1315, "&lt;=" &amp; GT$1, DataRegularSeason20242025!$D$3:$D$1315, $A58)+SUMIFS(DataRegularSeason20242025!$AB$3:$AB$1315,DataRegularSeason20242025!$B$3:$B$1315, "&lt;=" &amp; GT$1, DataRegularSeason20242025!$E$3:$E$1315, $A58)</f>
        <v>53</v>
      </c>
      <c r="GU58">
        <f>SUMIFS(DataRegularSeason20242025!$AA$3:$AA$1315,DataRegularSeason20242025!$B$3:$B$1315, "&lt;=" &amp; GU$1, DataRegularSeason20242025!$D$3:$D$1315, $A58)+SUMIFS(DataRegularSeason20242025!$AB$3:$AB$1315,DataRegularSeason20242025!$B$3:$B$1315, "&lt;=" &amp; GU$1, DataRegularSeason20242025!$E$3:$E$1315, $A58)</f>
        <v>53</v>
      </c>
    </row>
    <row r="59" spans="1:203" x14ac:dyDescent="0.25">
      <c r="A59" t="s">
        <v>15</v>
      </c>
      <c r="B59" t="s">
        <v>97</v>
      </c>
      <c r="C59" t="s">
        <v>95</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53</v>
      </c>
      <c r="EA59">
        <f>SUMIFS(DataRegularSeason20242025!$AA$3:$AA$1315,DataRegularSeason20242025!$B$3:$B$1315, "&lt;=" &amp; EA$1, DataRegularSeason20242025!$D$3:$D$1315, $A59)+SUMIFS(DataRegularSeason20242025!$AB$3:$AB$1315,DataRegularSeason20242025!$B$3:$B$1315, "&lt;=" &amp; EA$1, DataRegularSeason20242025!$E$3:$E$1315, $A59)</f>
        <v>53</v>
      </c>
      <c r="EB59">
        <f>SUMIFS(DataRegularSeason20242025!$AA$3:$AA$1315,DataRegularSeason20242025!$B$3:$B$1315, "&lt;=" &amp; EB$1, DataRegularSeason20242025!$D$3:$D$1315, $A59)+SUMIFS(DataRegularSeason20242025!$AB$3:$AB$1315,DataRegularSeason20242025!$B$3:$B$1315, "&lt;=" &amp; EB$1, DataRegularSeason20242025!$E$3:$E$1315, $A59)</f>
        <v>53</v>
      </c>
      <c r="EC59">
        <f>SUMIFS(DataRegularSeason20242025!$AA$3:$AA$1315,DataRegularSeason20242025!$B$3:$B$1315, "&lt;=" &amp; EC$1, DataRegularSeason20242025!$D$3:$D$1315, $A59)+SUMIFS(DataRegularSeason20242025!$AB$3:$AB$1315,DataRegularSeason20242025!$B$3:$B$1315, "&lt;=" &amp; EC$1, DataRegularSeason20242025!$E$3:$E$1315, $A59)</f>
        <v>53</v>
      </c>
      <c r="ED59">
        <f>SUMIFS(DataRegularSeason20242025!$AA$3:$AA$1315,DataRegularSeason20242025!$B$3:$B$1315, "&lt;=" &amp; ED$1, DataRegularSeason20242025!$D$3:$D$1315, $A59)+SUMIFS(DataRegularSeason20242025!$AB$3:$AB$1315,DataRegularSeason20242025!$B$3:$B$1315, "&lt;=" &amp; ED$1, DataRegularSeason20242025!$E$3:$E$1315, $A59)</f>
        <v>53</v>
      </c>
      <c r="EE59">
        <f>SUMIFS(DataRegularSeason20242025!$AA$3:$AA$1315,DataRegularSeason20242025!$B$3:$B$1315, "&lt;=" &amp; EE$1, DataRegularSeason20242025!$D$3:$D$1315, $A59)+SUMIFS(DataRegularSeason20242025!$AB$3:$AB$1315,DataRegularSeason20242025!$B$3:$B$1315, "&lt;=" &amp; EE$1, DataRegularSeason20242025!$E$3:$E$1315, $A59)</f>
        <v>53</v>
      </c>
      <c r="EF59">
        <f>SUMIFS(DataRegularSeason20242025!$AA$3:$AA$1315,DataRegularSeason20242025!$B$3:$B$1315, "&lt;=" &amp; EF$1, DataRegularSeason20242025!$D$3:$D$1315, $A59)+SUMIFS(DataRegularSeason20242025!$AB$3:$AB$1315,DataRegularSeason20242025!$B$3:$B$1315, "&lt;=" &amp; EF$1, DataRegularSeason20242025!$E$3:$E$1315, $A59)</f>
        <v>53</v>
      </c>
      <c r="EG59">
        <f>SUMIFS(DataRegularSeason20242025!$AA$3:$AA$1315,DataRegularSeason20242025!$B$3:$B$1315, "&lt;=" &amp; EG$1, DataRegularSeason20242025!$D$3:$D$1315, $A59)+SUMIFS(DataRegularSeason20242025!$AB$3:$AB$1315,DataRegularSeason20242025!$B$3:$B$1315, "&lt;=" &amp; EG$1, DataRegularSeason20242025!$E$3:$E$1315, $A59)</f>
        <v>53</v>
      </c>
      <c r="EH59">
        <f>SUMIFS(DataRegularSeason20242025!$AA$3:$AA$1315,DataRegularSeason20242025!$B$3:$B$1315, "&lt;=" &amp; EH$1, DataRegularSeason20242025!$D$3:$D$1315, $A59)+SUMIFS(DataRegularSeason20242025!$AB$3:$AB$1315,DataRegularSeason20242025!$B$3:$B$1315, "&lt;=" &amp; EH$1, DataRegularSeason20242025!$E$3:$E$1315, $A59)</f>
        <v>53</v>
      </c>
      <c r="EI59">
        <f>SUMIFS(DataRegularSeason20242025!$AA$3:$AA$1315,DataRegularSeason20242025!$B$3:$B$1315, "&lt;=" &amp; EI$1, DataRegularSeason20242025!$D$3:$D$1315, $A59)+SUMIFS(DataRegularSeason20242025!$AB$3:$AB$1315,DataRegularSeason20242025!$B$3:$B$1315, "&lt;=" &amp; EI$1, DataRegularSeason20242025!$E$3:$E$1315, $A59)</f>
        <v>53</v>
      </c>
      <c r="EJ59">
        <f>SUMIFS(DataRegularSeason20242025!$AA$3:$AA$1315,DataRegularSeason20242025!$B$3:$B$1315, "&lt;=" &amp; EJ$1, DataRegularSeason20242025!$D$3:$D$1315, $A59)+SUMIFS(DataRegularSeason20242025!$AB$3:$AB$1315,DataRegularSeason20242025!$B$3:$B$1315, "&lt;=" &amp; EJ$1, DataRegularSeason20242025!$E$3:$E$1315, $A59)</f>
        <v>53</v>
      </c>
      <c r="EK59">
        <f>SUMIFS(DataRegularSeason20242025!$AA$3:$AA$1315,DataRegularSeason20242025!$B$3:$B$1315, "&lt;=" &amp; EK$1, DataRegularSeason20242025!$D$3:$D$1315, $A59)+SUMIFS(DataRegularSeason20242025!$AB$3:$AB$1315,DataRegularSeason20242025!$B$3:$B$1315, "&lt;=" &amp; EK$1, DataRegularSeason20242025!$E$3:$E$1315, $A59)</f>
        <v>53</v>
      </c>
      <c r="EL59">
        <f>SUMIFS(DataRegularSeason20242025!$AA$3:$AA$1315,DataRegularSeason20242025!$B$3:$B$1315, "&lt;=" &amp; EL$1, DataRegularSeason20242025!$D$3:$D$1315, $A59)+SUMIFS(DataRegularSeason20242025!$AB$3:$AB$1315,DataRegularSeason20242025!$B$3:$B$1315, "&lt;=" &amp; EL$1, DataRegularSeason20242025!$E$3:$E$1315, $A59)</f>
        <v>53</v>
      </c>
      <c r="EM59">
        <f>SUMIFS(DataRegularSeason20242025!$AA$3:$AA$1315,DataRegularSeason20242025!$B$3:$B$1315, "&lt;=" &amp; EM$1, DataRegularSeason20242025!$D$3:$D$1315, $A59)+SUMIFS(DataRegularSeason20242025!$AB$3:$AB$1315,DataRegularSeason20242025!$B$3:$B$1315, "&lt;=" &amp; EM$1, DataRegularSeason20242025!$E$3:$E$1315, $A59)</f>
        <v>53</v>
      </c>
      <c r="EN59">
        <f>SUMIFS(DataRegularSeason20242025!$AA$3:$AA$1315,DataRegularSeason20242025!$B$3:$B$1315, "&lt;=" &amp; EN$1, DataRegularSeason20242025!$D$3:$D$1315, $A59)+SUMIFS(DataRegularSeason20242025!$AB$3:$AB$1315,DataRegularSeason20242025!$B$3:$B$1315, "&lt;=" &amp; EN$1, DataRegularSeason20242025!$E$3:$E$1315, $A59)</f>
        <v>53</v>
      </c>
      <c r="EO59">
        <f>SUMIFS(DataRegularSeason20242025!$AA$3:$AA$1315,DataRegularSeason20242025!$B$3:$B$1315, "&lt;=" &amp; EO$1, DataRegularSeason20242025!$D$3:$D$1315, $A59)+SUMIFS(DataRegularSeason20242025!$AB$3:$AB$1315,DataRegularSeason20242025!$B$3:$B$1315, "&lt;=" &amp; EO$1, DataRegularSeason20242025!$E$3:$E$1315, $A59)</f>
        <v>53</v>
      </c>
      <c r="EP59">
        <f>SUMIFS(DataRegularSeason20242025!$AA$3:$AA$1315,DataRegularSeason20242025!$B$3:$B$1315, "&lt;=" &amp; EP$1, DataRegularSeason20242025!$D$3:$D$1315, $A59)+SUMIFS(DataRegularSeason20242025!$AB$3:$AB$1315,DataRegularSeason20242025!$B$3:$B$1315, "&lt;=" &amp; EP$1, DataRegularSeason20242025!$E$3:$E$1315, $A59)</f>
        <v>53</v>
      </c>
      <c r="EQ59">
        <f>SUMIFS(DataRegularSeason20242025!$AA$3:$AA$1315,DataRegularSeason20242025!$B$3:$B$1315, "&lt;=" &amp; EQ$1, DataRegularSeason20242025!$D$3:$D$1315, $A59)+SUMIFS(DataRegularSeason20242025!$AB$3:$AB$1315,DataRegularSeason20242025!$B$3:$B$1315, "&lt;=" &amp; EQ$1, DataRegularSeason20242025!$E$3:$E$1315, $A59)</f>
        <v>53</v>
      </c>
      <c r="ER59">
        <f>SUMIFS(DataRegularSeason20242025!$AA$3:$AA$1315,DataRegularSeason20242025!$B$3:$B$1315, "&lt;=" &amp; ER$1, DataRegularSeason20242025!$D$3:$D$1315, $A59)+SUMIFS(DataRegularSeason20242025!$AB$3:$AB$1315,DataRegularSeason20242025!$B$3:$B$1315, "&lt;=" &amp; ER$1, DataRegularSeason20242025!$E$3:$E$1315, $A59)</f>
        <v>53</v>
      </c>
      <c r="ES59">
        <f>SUMIFS(DataRegularSeason20242025!$AA$3:$AA$1315,DataRegularSeason20242025!$B$3:$B$1315, "&lt;=" &amp; ES$1, DataRegularSeason20242025!$D$3:$D$1315, $A59)+SUMIFS(DataRegularSeason20242025!$AB$3:$AB$1315,DataRegularSeason20242025!$B$3:$B$1315, "&lt;=" &amp; ES$1, DataRegularSeason20242025!$E$3:$E$1315, $A59)</f>
        <v>53</v>
      </c>
      <c r="ET59">
        <f>SUMIFS(DataRegularSeason20242025!$AA$3:$AA$1315,DataRegularSeason20242025!$B$3:$B$1315, "&lt;=" &amp; ET$1, DataRegularSeason20242025!$D$3:$D$1315, $A59)+SUMIFS(DataRegularSeason20242025!$AB$3:$AB$1315,DataRegularSeason20242025!$B$3:$B$1315, "&lt;=" &amp; ET$1, DataRegularSeason20242025!$E$3:$E$1315, $A59)</f>
        <v>53</v>
      </c>
      <c r="EU59">
        <f>SUMIFS(DataRegularSeason20242025!$AA$3:$AA$1315,DataRegularSeason20242025!$B$3:$B$1315, "&lt;=" &amp; EU$1, DataRegularSeason20242025!$D$3:$D$1315, $A59)+SUMIFS(DataRegularSeason20242025!$AB$3:$AB$1315,DataRegularSeason20242025!$B$3:$B$1315, "&lt;=" &amp; EU$1, DataRegularSeason20242025!$E$3:$E$1315, $A59)</f>
        <v>53</v>
      </c>
      <c r="EV59">
        <f>SUMIFS(DataRegularSeason20242025!$AA$3:$AA$1315,DataRegularSeason20242025!$B$3:$B$1315, "&lt;=" &amp; EV$1, DataRegularSeason20242025!$D$3:$D$1315, $A59)+SUMIFS(DataRegularSeason20242025!$AB$3:$AB$1315,DataRegularSeason20242025!$B$3:$B$1315, "&lt;=" &amp; EV$1, DataRegularSeason20242025!$E$3:$E$1315, $A59)</f>
        <v>53</v>
      </c>
      <c r="EW59">
        <f>SUMIFS(DataRegularSeason20242025!$AA$3:$AA$1315,DataRegularSeason20242025!$B$3:$B$1315, "&lt;=" &amp; EW$1, DataRegularSeason20242025!$D$3:$D$1315, $A59)+SUMIFS(DataRegularSeason20242025!$AB$3:$AB$1315,DataRegularSeason20242025!$B$3:$B$1315, "&lt;=" &amp; EW$1, DataRegularSeason20242025!$E$3:$E$1315, $A59)</f>
        <v>53</v>
      </c>
      <c r="EX59">
        <f>SUMIFS(DataRegularSeason20242025!$AA$3:$AA$1315,DataRegularSeason20242025!$B$3:$B$1315, "&lt;=" &amp; EX$1, DataRegularSeason20242025!$D$3:$D$1315, $A59)+SUMIFS(DataRegularSeason20242025!$AB$3:$AB$1315,DataRegularSeason20242025!$B$3:$B$1315, "&lt;=" &amp; EX$1, DataRegularSeason20242025!$E$3:$E$1315, $A59)</f>
        <v>53</v>
      </c>
      <c r="EY59">
        <f>SUMIFS(DataRegularSeason20242025!$AA$3:$AA$1315,DataRegularSeason20242025!$B$3:$B$1315, "&lt;=" &amp; EY$1, DataRegularSeason20242025!$D$3:$D$1315, $A59)+SUMIFS(DataRegularSeason20242025!$AB$3:$AB$1315,DataRegularSeason20242025!$B$3:$B$1315, "&lt;=" &amp; EY$1, DataRegularSeason20242025!$E$3:$E$1315, $A59)</f>
        <v>53</v>
      </c>
      <c r="EZ59">
        <f>SUMIFS(DataRegularSeason20242025!$AA$3:$AA$1315,DataRegularSeason20242025!$B$3:$B$1315, "&lt;=" &amp; EZ$1, DataRegularSeason20242025!$D$3:$D$1315, $A59)+SUMIFS(DataRegularSeason20242025!$AB$3:$AB$1315,DataRegularSeason20242025!$B$3:$B$1315, "&lt;=" &amp; EZ$1, DataRegularSeason20242025!$E$3:$E$1315, $A59)</f>
        <v>53</v>
      </c>
      <c r="FA59">
        <f>SUMIFS(DataRegularSeason20242025!$AA$3:$AA$1315,DataRegularSeason20242025!$B$3:$B$1315, "&lt;=" &amp; FA$1, DataRegularSeason20242025!$D$3:$D$1315, $A59)+SUMIFS(DataRegularSeason20242025!$AB$3:$AB$1315,DataRegularSeason20242025!$B$3:$B$1315, "&lt;=" &amp; FA$1, DataRegularSeason20242025!$E$3:$E$1315, $A59)</f>
        <v>53</v>
      </c>
      <c r="FB59">
        <f>SUMIFS(DataRegularSeason20242025!$AA$3:$AA$1315,DataRegularSeason20242025!$B$3:$B$1315, "&lt;=" &amp; FB$1, DataRegularSeason20242025!$D$3:$D$1315, $A59)+SUMIFS(DataRegularSeason20242025!$AB$3:$AB$1315,DataRegularSeason20242025!$B$3:$B$1315, "&lt;=" &amp; FB$1, DataRegularSeason20242025!$E$3:$E$1315, $A59)</f>
        <v>53</v>
      </c>
      <c r="FC59">
        <f>SUMIFS(DataRegularSeason20242025!$AA$3:$AA$1315,DataRegularSeason20242025!$B$3:$B$1315, "&lt;=" &amp; FC$1, DataRegularSeason20242025!$D$3:$D$1315, $A59)+SUMIFS(DataRegularSeason20242025!$AB$3:$AB$1315,DataRegularSeason20242025!$B$3:$B$1315, "&lt;=" &amp; FC$1, DataRegularSeason20242025!$E$3:$E$1315, $A59)</f>
        <v>53</v>
      </c>
      <c r="FD59">
        <f>SUMIFS(DataRegularSeason20242025!$AA$3:$AA$1315,DataRegularSeason20242025!$B$3:$B$1315, "&lt;=" &amp; FD$1, DataRegularSeason20242025!$D$3:$D$1315, $A59)+SUMIFS(DataRegularSeason20242025!$AB$3:$AB$1315,DataRegularSeason20242025!$B$3:$B$1315, "&lt;=" &amp; FD$1, DataRegularSeason20242025!$E$3:$E$1315, $A59)</f>
        <v>53</v>
      </c>
      <c r="FE59">
        <f>SUMIFS(DataRegularSeason20242025!$AA$3:$AA$1315,DataRegularSeason20242025!$B$3:$B$1315, "&lt;=" &amp; FE$1, DataRegularSeason20242025!$D$3:$D$1315, $A59)+SUMIFS(DataRegularSeason20242025!$AB$3:$AB$1315,DataRegularSeason20242025!$B$3:$B$1315, "&lt;=" &amp; FE$1, DataRegularSeason20242025!$E$3:$E$1315, $A59)</f>
        <v>53</v>
      </c>
      <c r="FF59">
        <f>SUMIFS(DataRegularSeason20242025!$AA$3:$AA$1315,DataRegularSeason20242025!$B$3:$B$1315, "&lt;=" &amp; FF$1, DataRegularSeason20242025!$D$3:$D$1315, $A59)+SUMIFS(DataRegularSeason20242025!$AB$3:$AB$1315,DataRegularSeason20242025!$B$3:$B$1315, "&lt;=" &amp; FF$1, DataRegularSeason20242025!$E$3:$E$1315, $A59)</f>
        <v>53</v>
      </c>
      <c r="FG59">
        <f>SUMIFS(DataRegularSeason20242025!$AA$3:$AA$1315,DataRegularSeason20242025!$B$3:$B$1315, "&lt;=" &amp; FG$1, DataRegularSeason20242025!$D$3:$D$1315, $A59)+SUMIFS(DataRegularSeason20242025!$AB$3:$AB$1315,DataRegularSeason20242025!$B$3:$B$1315, "&lt;=" &amp; FG$1, DataRegularSeason20242025!$E$3:$E$1315, $A59)</f>
        <v>53</v>
      </c>
      <c r="FH59">
        <f>SUMIFS(DataRegularSeason20242025!$AA$3:$AA$1315,DataRegularSeason20242025!$B$3:$B$1315, "&lt;=" &amp; FH$1, DataRegularSeason20242025!$D$3:$D$1315, $A59)+SUMIFS(DataRegularSeason20242025!$AB$3:$AB$1315,DataRegularSeason20242025!$B$3:$B$1315, "&lt;=" &amp; FH$1, DataRegularSeason20242025!$E$3:$E$1315, $A59)</f>
        <v>53</v>
      </c>
      <c r="FI59">
        <f>SUMIFS(DataRegularSeason20242025!$AA$3:$AA$1315,DataRegularSeason20242025!$B$3:$B$1315, "&lt;=" &amp; FI$1, DataRegularSeason20242025!$D$3:$D$1315, $A59)+SUMIFS(DataRegularSeason20242025!$AB$3:$AB$1315,DataRegularSeason20242025!$B$3:$B$1315, "&lt;=" &amp; FI$1, DataRegularSeason20242025!$E$3:$E$1315, $A59)</f>
        <v>53</v>
      </c>
      <c r="FJ59">
        <f>SUMIFS(DataRegularSeason20242025!$AA$3:$AA$1315,DataRegularSeason20242025!$B$3:$B$1315, "&lt;=" &amp; FJ$1, DataRegularSeason20242025!$D$3:$D$1315, $A59)+SUMIFS(DataRegularSeason20242025!$AB$3:$AB$1315,DataRegularSeason20242025!$B$3:$B$1315, "&lt;=" &amp; FJ$1, DataRegularSeason20242025!$E$3:$E$1315, $A59)</f>
        <v>53</v>
      </c>
      <c r="FK59">
        <f>SUMIFS(DataRegularSeason20242025!$AA$3:$AA$1315,DataRegularSeason20242025!$B$3:$B$1315, "&lt;=" &amp; FK$1, DataRegularSeason20242025!$D$3:$D$1315, $A59)+SUMIFS(DataRegularSeason20242025!$AB$3:$AB$1315,DataRegularSeason20242025!$B$3:$B$1315, "&lt;=" &amp; FK$1, DataRegularSeason20242025!$E$3:$E$1315, $A59)</f>
        <v>53</v>
      </c>
      <c r="FL59">
        <f>SUMIFS(DataRegularSeason20242025!$AA$3:$AA$1315,DataRegularSeason20242025!$B$3:$B$1315, "&lt;=" &amp; FL$1, DataRegularSeason20242025!$D$3:$D$1315, $A59)+SUMIFS(DataRegularSeason20242025!$AB$3:$AB$1315,DataRegularSeason20242025!$B$3:$B$1315, "&lt;=" &amp; FL$1, DataRegularSeason20242025!$E$3:$E$1315, $A59)</f>
        <v>53</v>
      </c>
      <c r="FM59">
        <f>SUMIFS(DataRegularSeason20242025!$AA$3:$AA$1315,DataRegularSeason20242025!$B$3:$B$1315, "&lt;=" &amp; FM$1, DataRegularSeason20242025!$D$3:$D$1315, $A59)+SUMIFS(DataRegularSeason20242025!$AB$3:$AB$1315,DataRegularSeason20242025!$B$3:$B$1315, "&lt;=" &amp; FM$1, DataRegularSeason20242025!$E$3:$E$1315, $A59)</f>
        <v>53</v>
      </c>
      <c r="FN59">
        <f>SUMIFS(DataRegularSeason20242025!$AA$3:$AA$1315,DataRegularSeason20242025!$B$3:$B$1315, "&lt;=" &amp; FN$1, DataRegularSeason20242025!$D$3:$D$1315, $A59)+SUMIFS(DataRegularSeason20242025!$AB$3:$AB$1315,DataRegularSeason20242025!$B$3:$B$1315, "&lt;=" &amp; FN$1, DataRegularSeason20242025!$E$3:$E$1315, $A59)</f>
        <v>53</v>
      </c>
      <c r="FO59">
        <f>SUMIFS(DataRegularSeason20242025!$AA$3:$AA$1315,DataRegularSeason20242025!$B$3:$B$1315, "&lt;=" &amp; FO$1, DataRegularSeason20242025!$D$3:$D$1315, $A59)+SUMIFS(DataRegularSeason20242025!$AB$3:$AB$1315,DataRegularSeason20242025!$B$3:$B$1315, "&lt;=" &amp; FO$1, DataRegularSeason20242025!$E$3:$E$1315, $A59)</f>
        <v>53</v>
      </c>
      <c r="FP59">
        <f>SUMIFS(DataRegularSeason20242025!$AA$3:$AA$1315,DataRegularSeason20242025!$B$3:$B$1315, "&lt;=" &amp; FP$1, DataRegularSeason20242025!$D$3:$D$1315, $A59)+SUMIFS(DataRegularSeason20242025!$AB$3:$AB$1315,DataRegularSeason20242025!$B$3:$B$1315, "&lt;=" &amp; FP$1, DataRegularSeason20242025!$E$3:$E$1315, $A59)</f>
        <v>53</v>
      </c>
      <c r="FQ59">
        <f>SUMIFS(DataRegularSeason20242025!$AA$3:$AA$1315,DataRegularSeason20242025!$B$3:$B$1315, "&lt;=" &amp; FQ$1, DataRegularSeason20242025!$D$3:$D$1315, $A59)+SUMIFS(DataRegularSeason20242025!$AB$3:$AB$1315,DataRegularSeason20242025!$B$3:$B$1315, "&lt;=" &amp; FQ$1, DataRegularSeason20242025!$E$3:$E$1315, $A59)</f>
        <v>53</v>
      </c>
      <c r="FR59">
        <f>SUMIFS(DataRegularSeason20242025!$AA$3:$AA$1315,DataRegularSeason20242025!$B$3:$B$1315, "&lt;=" &amp; FR$1, DataRegularSeason20242025!$D$3:$D$1315, $A59)+SUMIFS(DataRegularSeason20242025!$AB$3:$AB$1315,DataRegularSeason20242025!$B$3:$B$1315, "&lt;=" &amp; FR$1, DataRegularSeason20242025!$E$3:$E$1315, $A59)</f>
        <v>53</v>
      </c>
      <c r="FS59">
        <f>SUMIFS(DataRegularSeason20242025!$AA$3:$AA$1315,DataRegularSeason20242025!$B$3:$B$1315, "&lt;=" &amp; FS$1, DataRegularSeason20242025!$D$3:$D$1315, $A59)+SUMIFS(DataRegularSeason20242025!$AB$3:$AB$1315,DataRegularSeason20242025!$B$3:$B$1315, "&lt;=" &amp; FS$1, DataRegularSeason20242025!$E$3:$E$1315, $A59)</f>
        <v>53</v>
      </c>
      <c r="FT59">
        <f>SUMIFS(DataRegularSeason20242025!$AA$3:$AA$1315,DataRegularSeason20242025!$B$3:$B$1315, "&lt;=" &amp; FT$1, DataRegularSeason20242025!$D$3:$D$1315, $A59)+SUMIFS(DataRegularSeason20242025!$AB$3:$AB$1315,DataRegularSeason20242025!$B$3:$B$1315, "&lt;=" &amp; FT$1, DataRegularSeason20242025!$E$3:$E$1315, $A59)</f>
        <v>53</v>
      </c>
      <c r="FU59">
        <f>SUMIFS(DataRegularSeason20242025!$AA$3:$AA$1315,DataRegularSeason20242025!$B$3:$B$1315, "&lt;=" &amp; FU$1, DataRegularSeason20242025!$D$3:$D$1315, $A59)+SUMIFS(DataRegularSeason20242025!$AB$3:$AB$1315,DataRegularSeason20242025!$B$3:$B$1315, "&lt;=" &amp; FU$1, DataRegularSeason20242025!$E$3:$E$1315, $A59)</f>
        <v>53</v>
      </c>
      <c r="FV59">
        <f>SUMIFS(DataRegularSeason20242025!$AA$3:$AA$1315,DataRegularSeason20242025!$B$3:$B$1315, "&lt;=" &amp; FV$1, DataRegularSeason20242025!$D$3:$D$1315, $A59)+SUMIFS(DataRegularSeason20242025!$AB$3:$AB$1315,DataRegularSeason20242025!$B$3:$B$1315, "&lt;=" &amp; FV$1, DataRegularSeason20242025!$E$3:$E$1315, $A59)</f>
        <v>53</v>
      </c>
      <c r="FW59">
        <f>SUMIFS(DataRegularSeason20242025!$AA$3:$AA$1315,DataRegularSeason20242025!$B$3:$B$1315, "&lt;=" &amp; FW$1, DataRegularSeason20242025!$D$3:$D$1315, $A59)+SUMIFS(DataRegularSeason20242025!$AB$3:$AB$1315,DataRegularSeason20242025!$B$3:$B$1315, "&lt;=" &amp; FW$1, DataRegularSeason20242025!$E$3:$E$1315, $A59)</f>
        <v>53</v>
      </c>
      <c r="FX59">
        <f>SUMIFS(DataRegularSeason20242025!$AA$3:$AA$1315,DataRegularSeason20242025!$B$3:$B$1315, "&lt;=" &amp; FX$1, DataRegularSeason20242025!$D$3:$D$1315, $A59)+SUMIFS(DataRegularSeason20242025!$AB$3:$AB$1315,DataRegularSeason20242025!$B$3:$B$1315, "&lt;=" &amp; FX$1, DataRegularSeason20242025!$E$3:$E$1315, $A59)</f>
        <v>53</v>
      </c>
      <c r="FY59">
        <f>SUMIFS(DataRegularSeason20242025!$AA$3:$AA$1315,DataRegularSeason20242025!$B$3:$B$1315, "&lt;=" &amp; FY$1, DataRegularSeason20242025!$D$3:$D$1315, $A59)+SUMIFS(DataRegularSeason20242025!$AB$3:$AB$1315,DataRegularSeason20242025!$B$3:$B$1315, "&lt;=" &amp; FY$1, DataRegularSeason20242025!$E$3:$E$1315, $A59)</f>
        <v>53</v>
      </c>
      <c r="FZ59">
        <f>SUMIFS(DataRegularSeason20242025!$AA$3:$AA$1315,DataRegularSeason20242025!$B$3:$B$1315, "&lt;=" &amp; FZ$1, DataRegularSeason20242025!$D$3:$D$1315, $A59)+SUMIFS(DataRegularSeason20242025!$AB$3:$AB$1315,DataRegularSeason20242025!$B$3:$B$1315, "&lt;=" &amp; FZ$1, DataRegularSeason20242025!$E$3:$E$1315, $A59)</f>
        <v>53</v>
      </c>
      <c r="GA59">
        <f>SUMIFS(DataRegularSeason20242025!$AA$3:$AA$1315,DataRegularSeason20242025!$B$3:$B$1315, "&lt;=" &amp; GA$1, DataRegularSeason20242025!$D$3:$D$1315, $A59)+SUMIFS(DataRegularSeason20242025!$AB$3:$AB$1315,DataRegularSeason20242025!$B$3:$B$1315, "&lt;=" &amp; GA$1, DataRegularSeason20242025!$E$3:$E$1315, $A59)</f>
        <v>53</v>
      </c>
      <c r="GB59">
        <f>SUMIFS(DataRegularSeason20242025!$AA$3:$AA$1315,DataRegularSeason20242025!$B$3:$B$1315, "&lt;=" &amp; GB$1, DataRegularSeason20242025!$D$3:$D$1315, $A59)+SUMIFS(DataRegularSeason20242025!$AB$3:$AB$1315,DataRegularSeason20242025!$B$3:$B$1315, "&lt;=" &amp; GB$1, DataRegularSeason20242025!$E$3:$E$1315, $A59)</f>
        <v>53</v>
      </c>
      <c r="GC59">
        <f>SUMIFS(DataRegularSeason20242025!$AA$3:$AA$1315,DataRegularSeason20242025!$B$3:$B$1315, "&lt;=" &amp; GC$1, DataRegularSeason20242025!$D$3:$D$1315, $A59)+SUMIFS(DataRegularSeason20242025!$AB$3:$AB$1315,DataRegularSeason20242025!$B$3:$B$1315, "&lt;=" &amp; GC$1, DataRegularSeason20242025!$E$3:$E$1315, $A59)</f>
        <v>53</v>
      </c>
      <c r="GD59">
        <f>SUMIFS(DataRegularSeason20242025!$AA$3:$AA$1315,DataRegularSeason20242025!$B$3:$B$1315, "&lt;=" &amp; GD$1, DataRegularSeason20242025!$D$3:$D$1315, $A59)+SUMIFS(DataRegularSeason20242025!$AB$3:$AB$1315,DataRegularSeason20242025!$B$3:$B$1315, "&lt;=" &amp; GD$1, DataRegularSeason20242025!$E$3:$E$1315, $A59)</f>
        <v>53</v>
      </c>
      <c r="GE59">
        <f>SUMIFS(DataRegularSeason20242025!$AA$3:$AA$1315,DataRegularSeason20242025!$B$3:$B$1315, "&lt;=" &amp; GE$1, DataRegularSeason20242025!$D$3:$D$1315, $A59)+SUMIFS(DataRegularSeason20242025!$AB$3:$AB$1315,DataRegularSeason20242025!$B$3:$B$1315, "&lt;=" &amp; GE$1, DataRegularSeason20242025!$E$3:$E$1315, $A59)</f>
        <v>53</v>
      </c>
      <c r="GF59">
        <f>SUMIFS(DataRegularSeason20242025!$AA$3:$AA$1315,DataRegularSeason20242025!$B$3:$B$1315, "&lt;=" &amp; GF$1, DataRegularSeason20242025!$D$3:$D$1315, $A59)+SUMIFS(DataRegularSeason20242025!$AB$3:$AB$1315,DataRegularSeason20242025!$B$3:$B$1315, "&lt;=" &amp; GF$1, DataRegularSeason20242025!$E$3:$E$1315, $A59)</f>
        <v>53</v>
      </c>
      <c r="GG59">
        <f>SUMIFS(DataRegularSeason20242025!$AA$3:$AA$1315,DataRegularSeason20242025!$B$3:$B$1315, "&lt;=" &amp; GG$1, DataRegularSeason20242025!$D$3:$D$1315, $A59)+SUMIFS(DataRegularSeason20242025!$AB$3:$AB$1315,DataRegularSeason20242025!$B$3:$B$1315, "&lt;=" &amp; GG$1, DataRegularSeason20242025!$E$3:$E$1315, $A59)</f>
        <v>53</v>
      </c>
      <c r="GH59">
        <f>SUMIFS(DataRegularSeason20242025!$AA$3:$AA$1315,DataRegularSeason20242025!$B$3:$B$1315, "&lt;=" &amp; GH$1, DataRegularSeason20242025!$D$3:$D$1315, $A59)+SUMIFS(DataRegularSeason20242025!$AB$3:$AB$1315,DataRegularSeason20242025!$B$3:$B$1315, "&lt;=" &amp; GH$1, DataRegularSeason20242025!$E$3:$E$1315, $A59)</f>
        <v>53</v>
      </c>
      <c r="GI59">
        <f>SUMIFS(DataRegularSeason20242025!$AA$3:$AA$1315,DataRegularSeason20242025!$B$3:$B$1315, "&lt;=" &amp; GI$1, DataRegularSeason20242025!$D$3:$D$1315, $A59)+SUMIFS(DataRegularSeason20242025!$AB$3:$AB$1315,DataRegularSeason20242025!$B$3:$B$1315, "&lt;=" &amp; GI$1, DataRegularSeason20242025!$E$3:$E$1315, $A59)</f>
        <v>53</v>
      </c>
      <c r="GJ59">
        <f>SUMIFS(DataRegularSeason20242025!$AA$3:$AA$1315,DataRegularSeason20242025!$B$3:$B$1315, "&lt;=" &amp; GJ$1, DataRegularSeason20242025!$D$3:$D$1315, $A59)+SUMIFS(DataRegularSeason20242025!$AB$3:$AB$1315,DataRegularSeason20242025!$B$3:$B$1315, "&lt;=" &amp; GJ$1, DataRegularSeason20242025!$E$3:$E$1315, $A59)</f>
        <v>53</v>
      </c>
      <c r="GK59">
        <f>SUMIFS(DataRegularSeason20242025!$AA$3:$AA$1315,DataRegularSeason20242025!$B$3:$B$1315, "&lt;=" &amp; GK$1, DataRegularSeason20242025!$D$3:$D$1315, $A59)+SUMIFS(DataRegularSeason20242025!$AB$3:$AB$1315,DataRegularSeason20242025!$B$3:$B$1315, "&lt;=" &amp; GK$1, DataRegularSeason20242025!$E$3:$E$1315, $A59)</f>
        <v>53</v>
      </c>
      <c r="GL59">
        <f>SUMIFS(DataRegularSeason20242025!$AA$3:$AA$1315,DataRegularSeason20242025!$B$3:$B$1315, "&lt;=" &amp; GL$1, DataRegularSeason20242025!$D$3:$D$1315, $A59)+SUMIFS(DataRegularSeason20242025!$AB$3:$AB$1315,DataRegularSeason20242025!$B$3:$B$1315, "&lt;=" &amp; GL$1, DataRegularSeason20242025!$E$3:$E$1315, $A59)</f>
        <v>53</v>
      </c>
      <c r="GM59">
        <f>SUMIFS(DataRegularSeason20242025!$AA$3:$AA$1315,DataRegularSeason20242025!$B$3:$B$1315, "&lt;=" &amp; GM$1, DataRegularSeason20242025!$D$3:$D$1315, $A59)+SUMIFS(DataRegularSeason20242025!$AB$3:$AB$1315,DataRegularSeason20242025!$B$3:$B$1315, "&lt;=" &amp; GM$1, DataRegularSeason20242025!$E$3:$E$1315, $A59)</f>
        <v>53</v>
      </c>
      <c r="GN59">
        <f>SUMIFS(DataRegularSeason20242025!$AA$3:$AA$1315,DataRegularSeason20242025!$B$3:$B$1315, "&lt;=" &amp; GN$1, DataRegularSeason20242025!$D$3:$D$1315, $A59)+SUMIFS(DataRegularSeason20242025!$AB$3:$AB$1315,DataRegularSeason20242025!$B$3:$B$1315, "&lt;=" &amp; GN$1, DataRegularSeason20242025!$E$3:$E$1315, $A59)</f>
        <v>53</v>
      </c>
      <c r="GO59">
        <f>SUMIFS(DataRegularSeason20242025!$AA$3:$AA$1315,DataRegularSeason20242025!$B$3:$B$1315, "&lt;=" &amp; GO$1, DataRegularSeason20242025!$D$3:$D$1315, $A59)+SUMIFS(DataRegularSeason20242025!$AB$3:$AB$1315,DataRegularSeason20242025!$B$3:$B$1315, "&lt;=" &amp; GO$1, DataRegularSeason20242025!$E$3:$E$1315, $A59)</f>
        <v>53</v>
      </c>
      <c r="GP59">
        <f>SUMIFS(DataRegularSeason20242025!$AA$3:$AA$1315,DataRegularSeason20242025!$B$3:$B$1315, "&lt;=" &amp; GP$1, DataRegularSeason20242025!$D$3:$D$1315, $A59)+SUMIFS(DataRegularSeason20242025!$AB$3:$AB$1315,DataRegularSeason20242025!$B$3:$B$1315, "&lt;=" &amp; GP$1, DataRegularSeason20242025!$E$3:$E$1315, $A59)</f>
        <v>53</v>
      </c>
      <c r="GQ59">
        <f>SUMIFS(DataRegularSeason20242025!$AA$3:$AA$1315,DataRegularSeason20242025!$B$3:$B$1315, "&lt;=" &amp; GQ$1, DataRegularSeason20242025!$D$3:$D$1315, $A59)+SUMIFS(DataRegularSeason20242025!$AB$3:$AB$1315,DataRegularSeason20242025!$B$3:$B$1315, "&lt;=" &amp; GQ$1, DataRegularSeason20242025!$E$3:$E$1315, $A59)</f>
        <v>53</v>
      </c>
      <c r="GR59">
        <f>SUMIFS(DataRegularSeason20242025!$AA$3:$AA$1315,DataRegularSeason20242025!$B$3:$B$1315, "&lt;=" &amp; GR$1, DataRegularSeason20242025!$D$3:$D$1315, $A59)+SUMIFS(DataRegularSeason20242025!$AB$3:$AB$1315,DataRegularSeason20242025!$B$3:$B$1315, "&lt;=" &amp; GR$1, DataRegularSeason20242025!$E$3:$E$1315, $A59)</f>
        <v>53</v>
      </c>
      <c r="GS59">
        <f>SUMIFS(DataRegularSeason20242025!$AA$3:$AA$1315,DataRegularSeason20242025!$B$3:$B$1315, "&lt;=" &amp; GS$1, DataRegularSeason20242025!$D$3:$D$1315, $A59)+SUMIFS(DataRegularSeason20242025!$AB$3:$AB$1315,DataRegularSeason20242025!$B$3:$B$1315, "&lt;=" &amp; GS$1, DataRegularSeason20242025!$E$3:$E$1315, $A59)</f>
        <v>53</v>
      </c>
      <c r="GT59">
        <f>SUMIFS(DataRegularSeason20242025!$AA$3:$AA$1315,DataRegularSeason20242025!$B$3:$B$1315, "&lt;=" &amp; GT$1, DataRegularSeason20242025!$D$3:$D$1315, $A59)+SUMIFS(DataRegularSeason20242025!$AB$3:$AB$1315,DataRegularSeason20242025!$B$3:$B$1315, "&lt;=" &amp; GT$1, DataRegularSeason20242025!$E$3:$E$1315, $A59)</f>
        <v>53</v>
      </c>
      <c r="GU59">
        <f>SUMIFS(DataRegularSeason20242025!$AA$3:$AA$1315,DataRegularSeason20242025!$B$3:$B$1315, "&lt;=" &amp; GU$1, DataRegularSeason20242025!$D$3:$D$1315, $A59)+SUMIFS(DataRegularSeason20242025!$AB$3:$AB$1315,DataRegularSeason20242025!$B$3:$B$1315, "&lt;=" &amp; GU$1, DataRegularSeason20242025!$E$3:$E$1315, $A59)</f>
        <v>53</v>
      </c>
    </row>
    <row r="60" spans="1:203" x14ac:dyDescent="0.25">
      <c r="A60" t="s">
        <v>35</v>
      </c>
      <c r="B60" t="s">
        <v>97</v>
      </c>
      <c r="C60" t="s">
        <v>95</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43</v>
      </c>
      <c r="EC60">
        <f>SUMIFS(DataRegularSeason20242025!$AA$3:$AA$1315,DataRegularSeason20242025!$B$3:$B$1315, "&lt;=" &amp; EC$1, DataRegularSeason20242025!$D$3:$D$1315, $A60)+SUMIFS(DataRegularSeason20242025!$AB$3:$AB$1315,DataRegularSeason20242025!$B$3:$B$1315, "&lt;=" &amp; EC$1, DataRegularSeason20242025!$E$3:$E$1315, $A60)</f>
        <v>43</v>
      </c>
      <c r="ED60">
        <f>SUMIFS(DataRegularSeason20242025!$AA$3:$AA$1315,DataRegularSeason20242025!$B$3:$B$1315, "&lt;=" &amp; ED$1, DataRegularSeason20242025!$D$3:$D$1315, $A60)+SUMIFS(DataRegularSeason20242025!$AB$3:$AB$1315,DataRegularSeason20242025!$B$3:$B$1315, "&lt;=" &amp; ED$1, DataRegularSeason20242025!$E$3:$E$1315, $A60)</f>
        <v>43</v>
      </c>
      <c r="EE60">
        <f>SUMIFS(DataRegularSeason20242025!$AA$3:$AA$1315,DataRegularSeason20242025!$B$3:$B$1315, "&lt;=" &amp; EE$1, DataRegularSeason20242025!$D$3:$D$1315, $A60)+SUMIFS(DataRegularSeason20242025!$AB$3:$AB$1315,DataRegularSeason20242025!$B$3:$B$1315, "&lt;=" &amp; EE$1, DataRegularSeason20242025!$E$3:$E$1315, $A60)</f>
        <v>43</v>
      </c>
      <c r="EF60">
        <f>SUMIFS(DataRegularSeason20242025!$AA$3:$AA$1315,DataRegularSeason20242025!$B$3:$B$1315, "&lt;=" &amp; EF$1, DataRegularSeason20242025!$D$3:$D$1315, $A60)+SUMIFS(DataRegularSeason20242025!$AB$3:$AB$1315,DataRegularSeason20242025!$B$3:$B$1315, "&lt;=" &amp; EF$1, DataRegularSeason20242025!$E$3:$E$1315, $A60)</f>
        <v>43</v>
      </c>
      <c r="EG60">
        <f>SUMIFS(DataRegularSeason20242025!$AA$3:$AA$1315,DataRegularSeason20242025!$B$3:$B$1315, "&lt;=" &amp; EG$1, DataRegularSeason20242025!$D$3:$D$1315, $A60)+SUMIFS(DataRegularSeason20242025!$AB$3:$AB$1315,DataRegularSeason20242025!$B$3:$B$1315, "&lt;=" &amp; EG$1, DataRegularSeason20242025!$E$3:$E$1315, $A60)</f>
        <v>43</v>
      </c>
      <c r="EH60">
        <f>SUMIFS(DataRegularSeason20242025!$AA$3:$AA$1315,DataRegularSeason20242025!$B$3:$B$1315, "&lt;=" &amp; EH$1, DataRegularSeason20242025!$D$3:$D$1315, $A60)+SUMIFS(DataRegularSeason20242025!$AB$3:$AB$1315,DataRegularSeason20242025!$B$3:$B$1315, "&lt;=" &amp; EH$1, DataRegularSeason20242025!$E$3:$E$1315, $A60)</f>
        <v>43</v>
      </c>
      <c r="EI60">
        <f>SUMIFS(DataRegularSeason20242025!$AA$3:$AA$1315,DataRegularSeason20242025!$B$3:$B$1315, "&lt;=" &amp; EI$1, DataRegularSeason20242025!$D$3:$D$1315, $A60)+SUMIFS(DataRegularSeason20242025!$AB$3:$AB$1315,DataRegularSeason20242025!$B$3:$B$1315, "&lt;=" &amp; EI$1, DataRegularSeason20242025!$E$3:$E$1315, $A60)</f>
        <v>43</v>
      </c>
      <c r="EJ60">
        <f>SUMIFS(DataRegularSeason20242025!$AA$3:$AA$1315,DataRegularSeason20242025!$B$3:$B$1315, "&lt;=" &amp; EJ$1, DataRegularSeason20242025!$D$3:$D$1315, $A60)+SUMIFS(DataRegularSeason20242025!$AB$3:$AB$1315,DataRegularSeason20242025!$B$3:$B$1315, "&lt;=" &amp; EJ$1, DataRegularSeason20242025!$E$3:$E$1315, $A60)</f>
        <v>43</v>
      </c>
      <c r="EK60">
        <f>SUMIFS(DataRegularSeason20242025!$AA$3:$AA$1315,DataRegularSeason20242025!$B$3:$B$1315, "&lt;=" &amp; EK$1, DataRegularSeason20242025!$D$3:$D$1315, $A60)+SUMIFS(DataRegularSeason20242025!$AB$3:$AB$1315,DataRegularSeason20242025!$B$3:$B$1315, "&lt;=" &amp; EK$1, DataRegularSeason20242025!$E$3:$E$1315, $A60)</f>
        <v>43</v>
      </c>
      <c r="EL60">
        <f>SUMIFS(DataRegularSeason20242025!$AA$3:$AA$1315,DataRegularSeason20242025!$B$3:$B$1315, "&lt;=" &amp; EL$1, DataRegularSeason20242025!$D$3:$D$1315, $A60)+SUMIFS(DataRegularSeason20242025!$AB$3:$AB$1315,DataRegularSeason20242025!$B$3:$B$1315, "&lt;=" &amp; EL$1, DataRegularSeason20242025!$E$3:$E$1315, $A60)</f>
        <v>43</v>
      </c>
      <c r="EM60">
        <f>SUMIFS(DataRegularSeason20242025!$AA$3:$AA$1315,DataRegularSeason20242025!$B$3:$B$1315, "&lt;=" &amp; EM$1, DataRegularSeason20242025!$D$3:$D$1315, $A60)+SUMIFS(DataRegularSeason20242025!$AB$3:$AB$1315,DataRegularSeason20242025!$B$3:$B$1315, "&lt;=" &amp; EM$1, DataRegularSeason20242025!$E$3:$E$1315, $A60)</f>
        <v>43</v>
      </c>
      <c r="EN60">
        <f>SUMIFS(DataRegularSeason20242025!$AA$3:$AA$1315,DataRegularSeason20242025!$B$3:$B$1315, "&lt;=" &amp; EN$1, DataRegularSeason20242025!$D$3:$D$1315, $A60)+SUMIFS(DataRegularSeason20242025!$AB$3:$AB$1315,DataRegularSeason20242025!$B$3:$B$1315, "&lt;=" &amp; EN$1, DataRegularSeason20242025!$E$3:$E$1315, $A60)</f>
        <v>43</v>
      </c>
      <c r="EO60">
        <f>SUMIFS(DataRegularSeason20242025!$AA$3:$AA$1315,DataRegularSeason20242025!$B$3:$B$1315, "&lt;=" &amp; EO$1, DataRegularSeason20242025!$D$3:$D$1315, $A60)+SUMIFS(DataRegularSeason20242025!$AB$3:$AB$1315,DataRegularSeason20242025!$B$3:$B$1315, "&lt;=" &amp; EO$1, DataRegularSeason20242025!$E$3:$E$1315, $A60)</f>
        <v>43</v>
      </c>
      <c r="EP60">
        <f>SUMIFS(DataRegularSeason20242025!$AA$3:$AA$1315,DataRegularSeason20242025!$B$3:$B$1315, "&lt;=" &amp; EP$1, DataRegularSeason20242025!$D$3:$D$1315, $A60)+SUMIFS(DataRegularSeason20242025!$AB$3:$AB$1315,DataRegularSeason20242025!$B$3:$B$1315, "&lt;=" &amp; EP$1, DataRegularSeason20242025!$E$3:$E$1315, $A60)</f>
        <v>43</v>
      </c>
      <c r="EQ60">
        <f>SUMIFS(DataRegularSeason20242025!$AA$3:$AA$1315,DataRegularSeason20242025!$B$3:$B$1315, "&lt;=" &amp; EQ$1, DataRegularSeason20242025!$D$3:$D$1315, $A60)+SUMIFS(DataRegularSeason20242025!$AB$3:$AB$1315,DataRegularSeason20242025!$B$3:$B$1315, "&lt;=" &amp; EQ$1, DataRegularSeason20242025!$E$3:$E$1315, $A60)</f>
        <v>43</v>
      </c>
      <c r="ER60">
        <f>SUMIFS(DataRegularSeason20242025!$AA$3:$AA$1315,DataRegularSeason20242025!$B$3:$B$1315, "&lt;=" &amp; ER$1, DataRegularSeason20242025!$D$3:$D$1315, $A60)+SUMIFS(DataRegularSeason20242025!$AB$3:$AB$1315,DataRegularSeason20242025!$B$3:$B$1315, "&lt;=" &amp; ER$1, DataRegularSeason20242025!$E$3:$E$1315, $A60)</f>
        <v>43</v>
      </c>
      <c r="ES60">
        <f>SUMIFS(DataRegularSeason20242025!$AA$3:$AA$1315,DataRegularSeason20242025!$B$3:$B$1315, "&lt;=" &amp; ES$1, DataRegularSeason20242025!$D$3:$D$1315, $A60)+SUMIFS(DataRegularSeason20242025!$AB$3:$AB$1315,DataRegularSeason20242025!$B$3:$B$1315, "&lt;=" &amp; ES$1, DataRegularSeason20242025!$E$3:$E$1315, $A60)</f>
        <v>43</v>
      </c>
      <c r="ET60">
        <f>SUMIFS(DataRegularSeason20242025!$AA$3:$AA$1315,DataRegularSeason20242025!$B$3:$B$1315, "&lt;=" &amp; ET$1, DataRegularSeason20242025!$D$3:$D$1315, $A60)+SUMIFS(DataRegularSeason20242025!$AB$3:$AB$1315,DataRegularSeason20242025!$B$3:$B$1315, "&lt;=" &amp; ET$1, DataRegularSeason20242025!$E$3:$E$1315, $A60)</f>
        <v>43</v>
      </c>
      <c r="EU60">
        <f>SUMIFS(DataRegularSeason20242025!$AA$3:$AA$1315,DataRegularSeason20242025!$B$3:$B$1315, "&lt;=" &amp; EU$1, DataRegularSeason20242025!$D$3:$D$1315, $A60)+SUMIFS(DataRegularSeason20242025!$AB$3:$AB$1315,DataRegularSeason20242025!$B$3:$B$1315, "&lt;=" &amp; EU$1, DataRegularSeason20242025!$E$3:$E$1315, $A60)</f>
        <v>43</v>
      </c>
      <c r="EV60">
        <f>SUMIFS(DataRegularSeason20242025!$AA$3:$AA$1315,DataRegularSeason20242025!$B$3:$B$1315, "&lt;=" &amp; EV$1, DataRegularSeason20242025!$D$3:$D$1315, $A60)+SUMIFS(DataRegularSeason20242025!$AB$3:$AB$1315,DataRegularSeason20242025!$B$3:$B$1315, "&lt;=" &amp; EV$1, DataRegularSeason20242025!$E$3:$E$1315, $A60)</f>
        <v>43</v>
      </c>
      <c r="EW60">
        <f>SUMIFS(DataRegularSeason20242025!$AA$3:$AA$1315,DataRegularSeason20242025!$B$3:$B$1315, "&lt;=" &amp; EW$1, DataRegularSeason20242025!$D$3:$D$1315, $A60)+SUMIFS(DataRegularSeason20242025!$AB$3:$AB$1315,DataRegularSeason20242025!$B$3:$B$1315, "&lt;=" &amp; EW$1, DataRegularSeason20242025!$E$3:$E$1315, $A60)</f>
        <v>43</v>
      </c>
      <c r="EX60">
        <f>SUMIFS(DataRegularSeason20242025!$AA$3:$AA$1315,DataRegularSeason20242025!$B$3:$B$1315, "&lt;=" &amp; EX$1, DataRegularSeason20242025!$D$3:$D$1315, $A60)+SUMIFS(DataRegularSeason20242025!$AB$3:$AB$1315,DataRegularSeason20242025!$B$3:$B$1315, "&lt;=" &amp; EX$1, DataRegularSeason20242025!$E$3:$E$1315, $A60)</f>
        <v>43</v>
      </c>
      <c r="EY60">
        <f>SUMIFS(DataRegularSeason20242025!$AA$3:$AA$1315,DataRegularSeason20242025!$B$3:$B$1315, "&lt;=" &amp; EY$1, DataRegularSeason20242025!$D$3:$D$1315, $A60)+SUMIFS(DataRegularSeason20242025!$AB$3:$AB$1315,DataRegularSeason20242025!$B$3:$B$1315, "&lt;=" &amp; EY$1, DataRegularSeason20242025!$E$3:$E$1315, $A60)</f>
        <v>43</v>
      </c>
      <c r="EZ60">
        <f>SUMIFS(DataRegularSeason20242025!$AA$3:$AA$1315,DataRegularSeason20242025!$B$3:$B$1315, "&lt;=" &amp; EZ$1, DataRegularSeason20242025!$D$3:$D$1315, $A60)+SUMIFS(DataRegularSeason20242025!$AB$3:$AB$1315,DataRegularSeason20242025!$B$3:$B$1315, "&lt;=" &amp; EZ$1, DataRegularSeason20242025!$E$3:$E$1315, $A60)</f>
        <v>43</v>
      </c>
      <c r="FA60">
        <f>SUMIFS(DataRegularSeason20242025!$AA$3:$AA$1315,DataRegularSeason20242025!$B$3:$B$1315, "&lt;=" &amp; FA$1, DataRegularSeason20242025!$D$3:$D$1315, $A60)+SUMIFS(DataRegularSeason20242025!$AB$3:$AB$1315,DataRegularSeason20242025!$B$3:$B$1315, "&lt;=" &amp; FA$1, DataRegularSeason20242025!$E$3:$E$1315, $A60)</f>
        <v>43</v>
      </c>
      <c r="FB60">
        <f>SUMIFS(DataRegularSeason20242025!$AA$3:$AA$1315,DataRegularSeason20242025!$B$3:$B$1315, "&lt;=" &amp; FB$1, DataRegularSeason20242025!$D$3:$D$1315, $A60)+SUMIFS(DataRegularSeason20242025!$AB$3:$AB$1315,DataRegularSeason20242025!$B$3:$B$1315, "&lt;=" &amp; FB$1, DataRegularSeason20242025!$E$3:$E$1315, $A60)</f>
        <v>43</v>
      </c>
      <c r="FC60">
        <f>SUMIFS(DataRegularSeason20242025!$AA$3:$AA$1315,DataRegularSeason20242025!$B$3:$B$1315, "&lt;=" &amp; FC$1, DataRegularSeason20242025!$D$3:$D$1315, $A60)+SUMIFS(DataRegularSeason20242025!$AB$3:$AB$1315,DataRegularSeason20242025!$B$3:$B$1315, "&lt;=" &amp; FC$1, DataRegularSeason20242025!$E$3:$E$1315, $A60)</f>
        <v>43</v>
      </c>
      <c r="FD60">
        <f>SUMIFS(DataRegularSeason20242025!$AA$3:$AA$1315,DataRegularSeason20242025!$B$3:$B$1315, "&lt;=" &amp; FD$1, DataRegularSeason20242025!$D$3:$D$1315, $A60)+SUMIFS(DataRegularSeason20242025!$AB$3:$AB$1315,DataRegularSeason20242025!$B$3:$B$1315, "&lt;=" &amp; FD$1, DataRegularSeason20242025!$E$3:$E$1315, $A60)</f>
        <v>43</v>
      </c>
      <c r="FE60">
        <f>SUMIFS(DataRegularSeason20242025!$AA$3:$AA$1315,DataRegularSeason20242025!$B$3:$B$1315, "&lt;=" &amp; FE$1, DataRegularSeason20242025!$D$3:$D$1315, $A60)+SUMIFS(DataRegularSeason20242025!$AB$3:$AB$1315,DataRegularSeason20242025!$B$3:$B$1315, "&lt;=" &amp; FE$1, DataRegularSeason20242025!$E$3:$E$1315, $A60)</f>
        <v>43</v>
      </c>
      <c r="FF60">
        <f>SUMIFS(DataRegularSeason20242025!$AA$3:$AA$1315,DataRegularSeason20242025!$B$3:$B$1315, "&lt;=" &amp; FF$1, DataRegularSeason20242025!$D$3:$D$1315, $A60)+SUMIFS(DataRegularSeason20242025!$AB$3:$AB$1315,DataRegularSeason20242025!$B$3:$B$1315, "&lt;=" &amp; FF$1, DataRegularSeason20242025!$E$3:$E$1315, $A60)</f>
        <v>43</v>
      </c>
      <c r="FG60">
        <f>SUMIFS(DataRegularSeason20242025!$AA$3:$AA$1315,DataRegularSeason20242025!$B$3:$B$1315, "&lt;=" &amp; FG$1, DataRegularSeason20242025!$D$3:$D$1315, $A60)+SUMIFS(DataRegularSeason20242025!$AB$3:$AB$1315,DataRegularSeason20242025!$B$3:$B$1315, "&lt;=" &amp; FG$1, DataRegularSeason20242025!$E$3:$E$1315, $A60)</f>
        <v>43</v>
      </c>
      <c r="FH60">
        <f>SUMIFS(DataRegularSeason20242025!$AA$3:$AA$1315,DataRegularSeason20242025!$B$3:$B$1315, "&lt;=" &amp; FH$1, DataRegularSeason20242025!$D$3:$D$1315, $A60)+SUMIFS(DataRegularSeason20242025!$AB$3:$AB$1315,DataRegularSeason20242025!$B$3:$B$1315, "&lt;=" &amp; FH$1, DataRegularSeason20242025!$E$3:$E$1315, $A60)</f>
        <v>43</v>
      </c>
      <c r="FI60">
        <f>SUMIFS(DataRegularSeason20242025!$AA$3:$AA$1315,DataRegularSeason20242025!$B$3:$B$1315, "&lt;=" &amp; FI$1, DataRegularSeason20242025!$D$3:$D$1315, $A60)+SUMIFS(DataRegularSeason20242025!$AB$3:$AB$1315,DataRegularSeason20242025!$B$3:$B$1315, "&lt;=" &amp; FI$1, DataRegularSeason20242025!$E$3:$E$1315, $A60)</f>
        <v>43</v>
      </c>
      <c r="FJ60">
        <f>SUMIFS(DataRegularSeason20242025!$AA$3:$AA$1315,DataRegularSeason20242025!$B$3:$B$1315, "&lt;=" &amp; FJ$1, DataRegularSeason20242025!$D$3:$D$1315, $A60)+SUMIFS(DataRegularSeason20242025!$AB$3:$AB$1315,DataRegularSeason20242025!$B$3:$B$1315, "&lt;=" &amp; FJ$1, DataRegularSeason20242025!$E$3:$E$1315, $A60)</f>
        <v>43</v>
      </c>
      <c r="FK60">
        <f>SUMIFS(DataRegularSeason20242025!$AA$3:$AA$1315,DataRegularSeason20242025!$B$3:$B$1315, "&lt;=" &amp; FK$1, DataRegularSeason20242025!$D$3:$D$1315, $A60)+SUMIFS(DataRegularSeason20242025!$AB$3:$AB$1315,DataRegularSeason20242025!$B$3:$B$1315, "&lt;=" &amp; FK$1, DataRegularSeason20242025!$E$3:$E$1315, $A60)</f>
        <v>43</v>
      </c>
      <c r="FL60">
        <f>SUMIFS(DataRegularSeason20242025!$AA$3:$AA$1315,DataRegularSeason20242025!$B$3:$B$1315, "&lt;=" &amp; FL$1, DataRegularSeason20242025!$D$3:$D$1315, $A60)+SUMIFS(DataRegularSeason20242025!$AB$3:$AB$1315,DataRegularSeason20242025!$B$3:$B$1315, "&lt;=" &amp; FL$1, DataRegularSeason20242025!$E$3:$E$1315, $A60)</f>
        <v>43</v>
      </c>
      <c r="FM60">
        <f>SUMIFS(DataRegularSeason20242025!$AA$3:$AA$1315,DataRegularSeason20242025!$B$3:$B$1315, "&lt;=" &amp; FM$1, DataRegularSeason20242025!$D$3:$D$1315, $A60)+SUMIFS(DataRegularSeason20242025!$AB$3:$AB$1315,DataRegularSeason20242025!$B$3:$B$1315, "&lt;=" &amp; FM$1, DataRegularSeason20242025!$E$3:$E$1315, $A60)</f>
        <v>43</v>
      </c>
      <c r="FN60">
        <f>SUMIFS(DataRegularSeason20242025!$AA$3:$AA$1315,DataRegularSeason20242025!$B$3:$B$1315, "&lt;=" &amp; FN$1, DataRegularSeason20242025!$D$3:$D$1315, $A60)+SUMIFS(DataRegularSeason20242025!$AB$3:$AB$1315,DataRegularSeason20242025!$B$3:$B$1315, "&lt;=" &amp; FN$1, DataRegularSeason20242025!$E$3:$E$1315, $A60)</f>
        <v>43</v>
      </c>
      <c r="FO60">
        <f>SUMIFS(DataRegularSeason20242025!$AA$3:$AA$1315,DataRegularSeason20242025!$B$3:$B$1315, "&lt;=" &amp; FO$1, DataRegularSeason20242025!$D$3:$D$1315, $A60)+SUMIFS(DataRegularSeason20242025!$AB$3:$AB$1315,DataRegularSeason20242025!$B$3:$B$1315, "&lt;=" &amp; FO$1, DataRegularSeason20242025!$E$3:$E$1315, $A60)</f>
        <v>43</v>
      </c>
      <c r="FP60">
        <f>SUMIFS(DataRegularSeason20242025!$AA$3:$AA$1315,DataRegularSeason20242025!$B$3:$B$1315, "&lt;=" &amp; FP$1, DataRegularSeason20242025!$D$3:$D$1315, $A60)+SUMIFS(DataRegularSeason20242025!$AB$3:$AB$1315,DataRegularSeason20242025!$B$3:$B$1315, "&lt;=" &amp; FP$1, DataRegularSeason20242025!$E$3:$E$1315, $A60)</f>
        <v>43</v>
      </c>
      <c r="FQ60">
        <f>SUMIFS(DataRegularSeason20242025!$AA$3:$AA$1315,DataRegularSeason20242025!$B$3:$B$1315, "&lt;=" &amp; FQ$1, DataRegularSeason20242025!$D$3:$D$1315, $A60)+SUMIFS(DataRegularSeason20242025!$AB$3:$AB$1315,DataRegularSeason20242025!$B$3:$B$1315, "&lt;=" &amp; FQ$1, DataRegularSeason20242025!$E$3:$E$1315, $A60)</f>
        <v>43</v>
      </c>
      <c r="FR60">
        <f>SUMIFS(DataRegularSeason20242025!$AA$3:$AA$1315,DataRegularSeason20242025!$B$3:$B$1315, "&lt;=" &amp; FR$1, DataRegularSeason20242025!$D$3:$D$1315, $A60)+SUMIFS(DataRegularSeason20242025!$AB$3:$AB$1315,DataRegularSeason20242025!$B$3:$B$1315, "&lt;=" &amp; FR$1, DataRegularSeason20242025!$E$3:$E$1315, $A60)</f>
        <v>43</v>
      </c>
      <c r="FS60">
        <f>SUMIFS(DataRegularSeason20242025!$AA$3:$AA$1315,DataRegularSeason20242025!$B$3:$B$1315, "&lt;=" &amp; FS$1, DataRegularSeason20242025!$D$3:$D$1315, $A60)+SUMIFS(DataRegularSeason20242025!$AB$3:$AB$1315,DataRegularSeason20242025!$B$3:$B$1315, "&lt;=" &amp; FS$1, DataRegularSeason20242025!$E$3:$E$1315, $A60)</f>
        <v>43</v>
      </c>
      <c r="FT60">
        <f>SUMIFS(DataRegularSeason20242025!$AA$3:$AA$1315,DataRegularSeason20242025!$B$3:$B$1315, "&lt;=" &amp; FT$1, DataRegularSeason20242025!$D$3:$D$1315, $A60)+SUMIFS(DataRegularSeason20242025!$AB$3:$AB$1315,DataRegularSeason20242025!$B$3:$B$1315, "&lt;=" &amp; FT$1, DataRegularSeason20242025!$E$3:$E$1315, $A60)</f>
        <v>43</v>
      </c>
      <c r="FU60">
        <f>SUMIFS(DataRegularSeason20242025!$AA$3:$AA$1315,DataRegularSeason20242025!$B$3:$B$1315, "&lt;=" &amp; FU$1, DataRegularSeason20242025!$D$3:$D$1315, $A60)+SUMIFS(DataRegularSeason20242025!$AB$3:$AB$1315,DataRegularSeason20242025!$B$3:$B$1315, "&lt;=" &amp; FU$1, DataRegularSeason20242025!$E$3:$E$1315, $A60)</f>
        <v>43</v>
      </c>
      <c r="FV60">
        <f>SUMIFS(DataRegularSeason20242025!$AA$3:$AA$1315,DataRegularSeason20242025!$B$3:$B$1315, "&lt;=" &amp; FV$1, DataRegularSeason20242025!$D$3:$D$1315, $A60)+SUMIFS(DataRegularSeason20242025!$AB$3:$AB$1315,DataRegularSeason20242025!$B$3:$B$1315, "&lt;=" &amp; FV$1, DataRegularSeason20242025!$E$3:$E$1315, $A60)</f>
        <v>43</v>
      </c>
      <c r="FW60">
        <f>SUMIFS(DataRegularSeason20242025!$AA$3:$AA$1315,DataRegularSeason20242025!$B$3:$B$1315, "&lt;=" &amp; FW$1, DataRegularSeason20242025!$D$3:$D$1315, $A60)+SUMIFS(DataRegularSeason20242025!$AB$3:$AB$1315,DataRegularSeason20242025!$B$3:$B$1315, "&lt;=" &amp; FW$1, DataRegularSeason20242025!$E$3:$E$1315, $A60)</f>
        <v>43</v>
      </c>
      <c r="FX60">
        <f>SUMIFS(DataRegularSeason20242025!$AA$3:$AA$1315,DataRegularSeason20242025!$B$3:$B$1315, "&lt;=" &amp; FX$1, DataRegularSeason20242025!$D$3:$D$1315, $A60)+SUMIFS(DataRegularSeason20242025!$AB$3:$AB$1315,DataRegularSeason20242025!$B$3:$B$1315, "&lt;=" &amp; FX$1, DataRegularSeason20242025!$E$3:$E$1315, $A60)</f>
        <v>43</v>
      </c>
      <c r="FY60">
        <f>SUMIFS(DataRegularSeason20242025!$AA$3:$AA$1315,DataRegularSeason20242025!$B$3:$B$1315, "&lt;=" &amp; FY$1, DataRegularSeason20242025!$D$3:$D$1315, $A60)+SUMIFS(DataRegularSeason20242025!$AB$3:$AB$1315,DataRegularSeason20242025!$B$3:$B$1315, "&lt;=" &amp; FY$1, DataRegularSeason20242025!$E$3:$E$1315, $A60)</f>
        <v>43</v>
      </c>
      <c r="FZ60">
        <f>SUMIFS(DataRegularSeason20242025!$AA$3:$AA$1315,DataRegularSeason20242025!$B$3:$B$1315, "&lt;=" &amp; FZ$1, DataRegularSeason20242025!$D$3:$D$1315, $A60)+SUMIFS(DataRegularSeason20242025!$AB$3:$AB$1315,DataRegularSeason20242025!$B$3:$B$1315, "&lt;=" &amp; FZ$1, DataRegularSeason20242025!$E$3:$E$1315, $A60)</f>
        <v>43</v>
      </c>
      <c r="GA60">
        <f>SUMIFS(DataRegularSeason20242025!$AA$3:$AA$1315,DataRegularSeason20242025!$B$3:$B$1315, "&lt;=" &amp; GA$1, DataRegularSeason20242025!$D$3:$D$1315, $A60)+SUMIFS(DataRegularSeason20242025!$AB$3:$AB$1315,DataRegularSeason20242025!$B$3:$B$1315, "&lt;=" &amp; GA$1, DataRegularSeason20242025!$E$3:$E$1315, $A60)</f>
        <v>43</v>
      </c>
      <c r="GB60">
        <f>SUMIFS(DataRegularSeason20242025!$AA$3:$AA$1315,DataRegularSeason20242025!$B$3:$B$1315, "&lt;=" &amp; GB$1, DataRegularSeason20242025!$D$3:$D$1315, $A60)+SUMIFS(DataRegularSeason20242025!$AB$3:$AB$1315,DataRegularSeason20242025!$B$3:$B$1315, "&lt;=" &amp; GB$1, DataRegularSeason20242025!$E$3:$E$1315, $A60)</f>
        <v>43</v>
      </c>
      <c r="GC60">
        <f>SUMIFS(DataRegularSeason20242025!$AA$3:$AA$1315,DataRegularSeason20242025!$B$3:$B$1315, "&lt;=" &amp; GC$1, DataRegularSeason20242025!$D$3:$D$1315, $A60)+SUMIFS(DataRegularSeason20242025!$AB$3:$AB$1315,DataRegularSeason20242025!$B$3:$B$1315, "&lt;=" &amp; GC$1, DataRegularSeason20242025!$E$3:$E$1315, $A60)</f>
        <v>43</v>
      </c>
      <c r="GD60">
        <f>SUMIFS(DataRegularSeason20242025!$AA$3:$AA$1315,DataRegularSeason20242025!$B$3:$B$1315, "&lt;=" &amp; GD$1, DataRegularSeason20242025!$D$3:$D$1315, $A60)+SUMIFS(DataRegularSeason20242025!$AB$3:$AB$1315,DataRegularSeason20242025!$B$3:$B$1315, "&lt;=" &amp; GD$1, DataRegularSeason20242025!$E$3:$E$1315, $A60)</f>
        <v>43</v>
      </c>
      <c r="GE60">
        <f>SUMIFS(DataRegularSeason20242025!$AA$3:$AA$1315,DataRegularSeason20242025!$B$3:$B$1315, "&lt;=" &amp; GE$1, DataRegularSeason20242025!$D$3:$D$1315, $A60)+SUMIFS(DataRegularSeason20242025!$AB$3:$AB$1315,DataRegularSeason20242025!$B$3:$B$1315, "&lt;=" &amp; GE$1, DataRegularSeason20242025!$E$3:$E$1315, $A60)</f>
        <v>43</v>
      </c>
      <c r="GF60">
        <f>SUMIFS(DataRegularSeason20242025!$AA$3:$AA$1315,DataRegularSeason20242025!$B$3:$B$1315, "&lt;=" &amp; GF$1, DataRegularSeason20242025!$D$3:$D$1315, $A60)+SUMIFS(DataRegularSeason20242025!$AB$3:$AB$1315,DataRegularSeason20242025!$B$3:$B$1315, "&lt;=" &amp; GF$1, DataRegularSeason20242025!$E$3:$E$1315, $A60)</f>
        <v>43</v>
      </c>
      <c r="GG60">
        <f>SUMIFS(DataRegularSeason20242025!$AA$3:$AA$1315,DataRegularSeason20242025!$B$3:$B$1315, "&lt;=" &amp; GG$1, DataRegularSeason20242025!$D$3:$D$1315, $A60)+SUMIFS(DataRegularSeason20242025!$AB$3:$AB$1315,DataRegularSeason20242025!$B$3:$B$1315, "&lt;=" &amp; GG$1, DataRegularSeason20242025!$E$3:$E$1315, $A60)</f>
        <v>43</v>
      </c>
      <c r="GH60">
        <f>SUMIFS(DataRegularSeason20242025!$AA$3:$AA$1315,DataRegularSeason20242025!$B$3:$B$1315, "&lt;=" &amp; GH$1, DataRegularSeason20242025!$D$3:$D$1315, $A60)+SUMIFS(DataRegularSeason20242025!$AB$3:$AB$1315,DataRegularSeason20242025!$B$3:$B$1315, "&lt;=" &amp; GH$1, DataRegularSeason20242025!$E$3:$E$1315, $A60)</f>
        <v>43</v>
      </c>
      <c r="GI60">
        <f>SUMIFS(DataRegularSeason20242025!$AA$3:$AA$1315,DataRegularSeason20242025!$B$3:$B$1315, "&lt;=" &amp; GI$1, DataRegularSeason20242025!$D$3:$D$1315, $A60)+SUMIFS(DataRegularSeason20242025!$AB$3:$AB$1315,DataRegularSeason20242025!$B$3:$B$1315, "&lt;=" &amp; GI$1, DataRegularSeason20242025!$E$3:$E$1315, $A60)</f>
        <v>43</v>
      </c>
      <c r="GJ60">
        <f>SUMIFS(DataRegularSeason20242025!$AA$3:$AA$1315,DataRegularSeason20242025!$B$3:$B$1315, "&lt;=" &amp; GJ$1, DataRegularSeason20242025!$D$3:$D$1315, $A60)+SUMIFS(DataRegularSeason20242025!$AB$3:$AB$1315,DataRegularSeason20242025!$B$3:$B$1315, "&lt;=" &amp; GJ$1, DataRegularSeason20242025!$E$3:$E$1315, $A60)</f>
        <v>43</v>
      </c>
      <c r="GK60">
        <f>SUMIFS(DataRegularSeason20242025!$AA$3:$AA$1315,DataRegularSeason20242025!$B$3:$B$1315, "&lt;=" &amp; GK$1, DataRegularSeason20242025!$D$3:$D$1315, $A60)+SUMIFS(DataRegularSeason20242025!$AB$3:$AB$1315,DataRegularSeason20242025!$B$3:$B$1315, "&lt;=" &amp; GK$1, DataRegularSeason20242025!$E$3:$E$1315, $A60)</f>
        <v>43</v>
      </c>
      <c r="GL60">
        <f>SUMIFS(DataRegularSeason20242025!$AA$3:$AA$1315,DataRegularSeason20242025!$B$3:$B$1315, "&lt;=" &amp; GL$1, DataRegularSeason20242025!$D$3:$D$1315, $A60)+SUMIFS(DataRegularSeason20242025!$AB$3:$AB$1315,DataRegularSeason20242025!$B$3:$B$1315, "&lt;=" &amp; GL$1, DataRegularSeason20242025!$E$3:$E$1315, $A60)</f>
        <v>43</v>
      </c>
      <c r="GM60">
        <f>SUMIFS(DataRegularSeason20242025!$AA$3:$AA$1315,DataRegularSeason20242025!$B$3:$B$1315, "&lt;=" &amp; GM$1, DataRegularSeason20242025!$D$3:$D$1315, $A60)+SUMIFS(DataRegularSeason20242025!$AB$3:$AB$1315,DataRegularSeason20242025!$B$3:$B$1315, "&lt;=" &amp; GM$1, DataRegularSeason20242025!$E$3:$E$1315, $A60)</f>
        <v>43</v>
      </c>
      <c r="GN60">
        <f>SUMIFS(DataRegularSeason20242025!$AA$3:$AA$1315,DataRegularSeason20242025!$B$3:$B$1315, "&lt;=" &amp; GN$1, DataRegularSeason20242025!$D$3:$D$1315, $A60)+SUMIFS(DataRegularSeason20242025!$AB$3:$AB$1315,DataRegularSeason20242025!$B$3:$B$1315, "&lt;=" &amp; GN$1, DataRegularSeason20242025!$E$3:$E$1315, $A60)</f>
        <v>43</v>
      </c>
      <c r="GO60">
        <f>SUMIFS(DataRegularSeason20242025!$AA$3:$AA$1315,DataRegularSeason20242025!$B$3:$B$1315, "&lt;=" &amp; GO$1, DataRegularSeason20242025!$D$3:$D$1315, $A60)+SUMIFS(DataRegularSeason20242025!$AB$3:$AB$1315,DataRegularSeason20242025!$B$3:$B$1315, "&lt;=" &amp; GO$1, DataRegularSeason20242025!$E$3:$E$1315, $A60)</f>
        <v>43</v>
      </c>
      <c r="GP60">
        <f>SUMIFS(DataRegularSeason20242025!$AA$3:$AA$1315,DataRegularSeason20242025!$B$3:$B$1315, "&lt;=" &amp; GP$1, DataRegularSeason20242025!$D$3:$D$1315, $A60)+SUMIFS(DataRegularSeason20242025!$AB$3:$AB$1315,DataRegularSeason20242025!$B$3:$B$1315, "&lt;=" &amp; GP$1, DataRegularSeason20242025!$E$3:$E$1315, $A60)</f>
        <v>43</v>
      </c>
      <c r="GQ60">
        <f>SUMIFS(DataRegularSeason20242025!$AA$3:$AA$1315,DataRegularSeason20242025!$B$3:$B$1315, "&lt;=" &amp; GQ$1, DataRegularSeason20242025!$D$3:$D$1315, $A60)+SUMIFS(DataRegularSeason20242025!$AB$3:$AB$1315,DataRegularSeason20242025!$B$3:$B$1315, "&lt;=" &amp; GQ$1, DataRegularSeason20242025!$E$3:$E$1315, $A60)</f>
        <v>43</v>
      </c>
      <c r="GR60">
        <f>SUMIFS(DataRegularSeason20242025!$AA$3:$AA$1315,DataRegularSeason20242025!$B$3:$B$1315, "&lt;=" &amp; GR$1, DataRegularSeason20242025!$D$3:$D$1315, $A60)+SUMIFS(DataRegularSeason20242025!$AB$3:$AB$1315,DataRegularSeason20242025!$B$3:$B$1315, "&lt;=" &amp; GR$1, DataRegularSeason20242025!$E$3:$E$1315, $A60)</f>
        <v>43</v>
      </c>
      <c r="GS60">
        <f>SUMIFS(DataRegularSeason20242025!$AA$3:$AA$1315,DataRegularSeason20242025!$B$3:$B$1315, "&lt;=" &amp; GS$1, DataRegularSeason20242025!$D$3:$D$1315, $A60)+SUMIFS(DataRegularSeason20242025!$AB$3:$AB$1315,DataRegularSeason20242025!$B$3:$B$1315, "&lt;=" &amp; GS$1, DataRegularSeason20242025!$E$3:$E$1315, $A60)</f>
        <v>43</v>
      </c>
      <c r="GT60">
        <f>SUMIFS(DataRegularSeason20242025!$AA$3:$AA$1315,DataRegularSeason20242025!$B$3:$B$1315, "&lt;=" &amp; GT$1, DataRegularSeason20242025!$D$3:$D$1315, $A60)+SUMIFS(DataRegularSeason20242025!$AB$3:$AB$1315,DataRegularSeason20242025!$B$3:$B$1315, "&lt;=" &amp; GT$1, DataRegularSeason20242025!$E$3:$E$1315, $A60)</f>
        <v>43</v>
      </c>
      <c r="GU60">
        <f>SUMIFS(DataRegularSeason20242025!$AA$3:$AA$1315,DataRegularSeason20242025!$B$3:$B$1315, "&lt;=" &amp; GU$1, DataRegularSeason20242025!$D$3:$D$1315, $A60)+SUMIFS(DataRegularSeason20242025!$AB$3:$AB$1315,DataRegularSeason20242025!$B$3:$B$1315, "&lt;=" &amp; GU$1, DataRegularSeason20242025!$E$3:$E$1315, $A60)</f>
        <v>43</v>
      </c>
    </row>
    <row r="61" spans="1:203" x14ac:dyDescent="0.25">
      <c r="A61" t="s">
        <v>17</v>
      </c>
      <c r="B61" t="s">
        <v>97</v>
      </c>
      <c r="C61" t="s">
        <v>95</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37</v>
      </c>
      <c r="DZ61">
        <f>SUMIFS(DataRegularSeason20242025!$AA$3:$AA$1315,DataRegularSeason20242025!$B$3:$B$1315, "&lt;=" &amp; DZ$1, DataRegularSeason20242025!$D$3:$D$1315, $A61)+SUMIFS(DataRegularSeason20242025!$AB$3:$AB$1315,DataRegularSeason20242025!$B$3:$B$1315, "&lt;=" &amp; DZ$1, DataRegularSeason20242025!$E$3:$E$1315, $A61)</f>
        <v>37</v>
      </c>
      <c r="EA61">
        <f>SUMIFS(DataRegularSeason20242025!$AA$3:$AA$1315,DataRegularSeason20242025!$B$3:$B$1315, "&lt;=" &amp; EA$1, DataRegularSeason20242025!$D$3:$D$1315, $A61)+SUMIFS(DataRegularSeason20242025!$AB$3:$AB$1315,DataRegularSeason20242025!$B$3:$B$1315, "&lt;=" &amp; EA$1, DataRegularSeason20242025!$E$3:$E$1315, $A61)</f>
        <v>37</v>
      </c>
      <c r="EB61">
        <f>SUMIFS(DataRegularSeason20242025!$AA$3:$AA$1315,DataRegularSeason20242025!$B$3:$B$1315, "&lt;=" &amp; EB$1, DataRegularSeason20242025!$D$3:$D$1315, $A61)+SUMIFS(DataRegularSeason20242025!$AB$3:$AB$1315,DataRegularSeason20242025!$B$3:$B$1315, "&lt;=" &amp; EB$1, DataRegularSeason20242025!$E$3:$E$1315, $A61)</f>
        <v>37</v>
      </c>
      <c r="EC61">
        <f>SUMIFS(DataRegularSeason20242025!$AA$3:$AA$1315,DataRegularSeason20242025!$B$3:$B$1315, "&lt;=" &amp; EC$1, DataRegularSeason20242025!$D$3:$D$1315, $A61)+SUMIFS(DataRegularSeason20242025!$AB$3:$AB$1315,DataRegularSeason20242025!$B$3:$B$1315, "&lt;=" &amp; EC$1, DataRegularSeason20242025!$E$3:$E$1315, $A61)</f>
        <v>37</v>
      </c>
      <c r="ED61">
        <f>SUMIFS(DataRegularSeason20242025!$AA$3:$AA$1315,DataRegularSeason20242025!$B$3:$B$1315, "&lt;=" &amp; ED$1, DataRegularSeason20242025!$D$3:$D$1315, $A61)+SUMIFS(DataRegularSeason20242025!$AB$3:$AB$1315,DataRegularSeason20242025!$B$3:$B$1315, "&lt;=" &amp; ED$1, DataRegularSeason20242025!$E$3:$E$1315, $A61)</f>
        <v>37</v>
      </c>
      <c r="EE61">
        <f>SUMIFS(DataRegularSeason20242025!$AA$3:$AA$1315,DataRegularSeason20242025!$B$3:$B$1315, "&lt;=" &amp; EE$1, DataRegularSeason20242025!$D$3:$D$1315, $A61)+SUMIFS(DataRegularSeason20242025!$AB$3:$AB$1315,DataRegularSeason20242025!$B$3:$B$1315, "&lt;=" &amp; EE$1, DataRegularSeason20242025!$E$3:$E$1315, $A61)</f>
        <v>37</v>
      </c>
      <c r="EF61">
        <f>SUMIFS(DataRegularSeason20242025!$AA$3:$AA$1315,DataRegularSeason20242025!$B$3:$B$1315, "&lt;=" &amp; EF$1, DataRegularSeason20242025!$D$3:$D$1315, $A61)+SUMIFS(DataRegularSeason20242025!$AB$3:$AB$1315,DataRegularSeason20242025!$B$3:$B$1315, "&lt;=" &amp; EF$1, DataRegularSeason20242025!$E$3:$E$1315, $A61)</f>
        <v>37</v>
      </c>
      <c r="EG61">
        <f>SUMIFS(DataRegularSeason20242025!$AA$3:$AA$1315,DataRegularSeason20242025!$B$3:$B$1315, "&lt;=" &amp; EG$1, DataRegularSeason20242025!$D$3:$D$1315, $A61)+SUMIFS(DataRegularSeason20242025!$AB$3:$AB$1315,DataRegularSeason20242025!$B$3:$B$1315, "&lt;=" &amp; EG$1, DataRegularSeason20242025!$E$3:$E$1315, $A61)</f>
        <v>37</v>
      </c>
      <c r="EH61">
        <f>SUMIFS(DataRegularSeason20242025!$AA$3:$AA$1315,DataRegularSeason20242025!$B$3:$B$1315, "&lt;=" &amp; EH$1, DataRegularSeason20242025!$D$3:$D$1315, $A61)+SUMIFS(DataRegularSeason20242025!$AB$3:$AB$1315,DataRegularSeason20242025!$B$3:$B$1315, "&lt;=" &amp; EH$1, DataRegularSeason20242025!$E$3:$E$1315, $A61)</f>
        <v>37</v>
      </c>
      <c r="EI61">
        <f>SUMIFS(DataRegularSeason20242025!$AA$3:$AA$1315,DataRegularSeason20242025!$B$3:$B$1315, "&lt;=" &amp; EI$1, DataRegularSeason20242025!$D$3:$D$1315, $A61)+SUMIFS(DataRegularSeason20242025!$AB$3:$AB$1315,DataRegularSeason20242025!$B$3:$B$1315, "&lt;=" &amp; EI$1, DataRegularSeason20242025!$E$3:$E$1315, $A61)</f>
        <v>37</v>
      </c>
      <c r="EJ61">
        <f>SUMIFS(DataRegularSeason20242025!$AA$3:$AA$1315,DataRegularSeason20242025!$B$3:$B$1315, "&lt;=" &amp; EJ$1, DataRegularSeason20242025!$D$3:$D$1315, $A61)+SUMIFS(DataRegularSeason20242025!$AB$3:$AB$1315,DataRegularSeason20242025!$B$3:$B$1315, "&lt;=" &amp; EJ$1, DataRegularSeason20242025!$E$3:$E$1315, $A61)</f>
        <v>37</v>
      </c>
      <c r="EK61">
        <f>SUMIFS(DataRegularSeason20242025!$AA$3:$AA$1315,DataRegularSeason20242025!$B$3:$B$1315, "&lt;=" &amp; EK$1, DataRegularSeason20242025!$D$3:$D$1315, $A61)+SUMIFS(DataRegularSeason20242025!$AB$3:$AB$1315,DataRegularSeason20242025!$B$3:$B$1315, "&lt;=" &amp; EK$1, DataRegularSeason20242025!$E$3:$E$1315, $A61)</f>
        <v>37</v>
      </c>
      <c r="EL61">
        <f>SUMIFS(DataRegularSeason20242025!$AA$3:$AA$1315,DataRegularSeason20242025!$B$3:$B$1315, "&lt;=" &amp; EL$1, DataRegularSeason20242025!$D$3:$D$1315, $A61)+SUMIFS(DataRegularSeason20242025!$AB$3:$AB$1315,DataRegularSeason20242025!$B$3:$B$1315, "&lt;=" &amp; EL$1, DataRegularSeason20242025!$E$3:$E$1315, $A61)</f>
        <v>37</v>
      </c>
      <c r="EM61">
        <f>SUMIFS(DataRegularSeason20242025!$AA$3:$AA$1315,DataRegularSeason20242025!$B$3:$B$1315, "&lt;=" &amp; EM$1, DataRegularSeason20242025!$D$3:$D$1315, $A61)+SUMIFS(DataRegularSeason20242025!$AB$3:$AB$1315,DataRegularSeason20242025!$B$3:$B$1315, "&lt;=" &amp; EM$1, DataRegularSeason20242025!$E$3:$E$1315, $A61)</f>
        <v>37</v>
      </c>
      <c r="EN61">
        <f>SUMIFS(DataRegularSeason20242025!$AA$3:$AA$1315,DataRegularSeason20242025!$B$3:$B$1315, "&lt;=" &amp; EN$1, DataRegularSeason20242025!$D$3:$D$1315, $A61)+SUMIFS(DataRegularSeason20242025!$AB$3:$AB$1315,DataRegularSeason20242025!$B$3:$B$1315, "&lt;=" &amp; EN$1, DataRegularSeason20242025!$E$3:$E$1315, $A61)</f>
        <v>37</v>
      </c>
      <c r="EO61">
        <f>SUMIFS(DataRegularSeason20242025!$AA$3:$AA$1315,DataRegularSeason20242025!$B$3:$B$1315, "&lt;=" &amp; EO$1, DataRegularSeason20242025!$D$3:$D$1315, $A61)+SUMIFS(DataRegularSeason20242025!$AB$3:$AB$1315,DataRegularSeason20242025!$B$3:$B$1315, "&lt;=" &amp; EO$1, DataRegularSeason20242025!$E$3:$E$1315, $A61)</f>
        <v>37</v>
      </c>
      <c r="EP61">
        <f>SUMIFS(DataRegularSeason20242025!$AA$3:$AA$1315,DataRegularSeason20242025!$B$3:$B$1315, "&lt;=" &amp; EP$1, DataRegularSeason20242025!$D$3:$D$1315, $A61)+SUMIFS(DataRegularSeason20242025!$AB$3:$AB$1315,DataRegularSeason20242025!$B$3:$B$1315, "&lt;=" &amp; EP$1, DataRegularSeason20242025!$E$3:$E$1315, $A61)</f>
        <v>37</v>
      </c>
      <c r="EQ61">
        <f>SUMIFS(DataRegularSeason20242025!$AA$3:$AA$1315,DataRegularSeason20242025!$B$3:$B$1315, "&lt;=" &amp; EQ$1, DataRegularSeason20242025!$D$3:$D$1315, $A61)+SUMIFS(DataRegularSeason20242025!$AB$3:$AB$1315,DataRegularSeason20242025!$B$3:$B$1315, "&lt;=" &amp; EQ$1, DataRegularSeason20242025!$E$3:$E$1315, $A61)</f>
        <v>37</v>
      </c>
      <c r="ER61">
        <f>SUMIFS(DataRegularSeason20242025!$AA$3:$AA$1315,DataRegularSeason20242025!$B$3:$B$1315, "&lt;=" &amp; ER$1, DataRegularSeason20242025!$D$3:$D$1315, $A61)+SUMIFS(DataRegularSeason20242025!$AB$3:$AB$1315,DataRegularSeason20242025!$B$3:$B$1315, "&lt;=" &amp; ER$1, DataRegularSeason20242025!$E$3:$E$1315, $A61)</f>
        <v>37</v>
      </c>
      <c r="ES61">
        <f>SUMIFS(DataRegularSeason20242025!$AA$3:$AA$1315,DataRegularSeason20242025!$B$3:$B$1315, "&lt;=" &amp; ES$1, DataRegularSeason20242025!$D$3:$D$1315, $A61)+SUMIFS(DataRegularSeason20242025!$AB$3:$AB$1315,DataRegularSeason20242025!$B$3:$B$1315, "&lt;=" &amp; ES$1, DataRegularSeason20242025!$E$3:$E$1315, $A61)</f>
        <v>37</v>
      </c>
      <c r="ET61">
        <f>SUMIFS(DataRegularSeason20242025!$AA$3:$AA$1315,DataRegularSeason20242025!$B$3:$B$1315, "&lt;=" &amp; ET$1, DataRegularSeason20242025!$D$3:$D$1315, $A61)+SUMIFS(DataRegularSeason20242025!$AB$3:$AB$1315,DataRegularSeason20242025!$B$3:$B$1315, "&lt;=" &amp; ET$1, DataRegularSeason20242025!$E$3:$E$1315, $A61)</f>
        <v>37</v>
      </c>
      <c r="EU61">
        <f>SUMIFS(DataRegularSeason20242025!$AA$3:$AA$1315,DataRegularSeason20242025!$B$3:$B$1315, "&lt;=" &amp; EU$1, DataRegularSeason20242025!$D$3:$D$1315, $A61)+SUMIFS(DataRegularSeason20242025!$AB$3:$AB$1315,DataRegularSeason20242025!$B$3:$B$1315, "&lt;=" &amp; EU$1, DataRegularSeason20242025!$E$3:$E$1315, $A61)</f>
        <v>37</v>
      </c>
      <c r="EV61">
        <f>SUMIFS(DataRegularSeason20242025!$AA$3:$AA$1315,DataRegularSeason20242025!$B$3:$B$1315, "&lt;=" &amp; EV$1, DataRegularSeason20242025!$D$3:$D$1315, $A61)+SUMIFS(DataRegularSeason20242025!$AB$3:$AB$1315,DataRegularSeason20242025!$B$3:$B$1315, "&lt;=" &amp; EV$1, DataRegularSeason20242025!$E$3:$E$1315, $A61)</f>
        <v>37</v>
      </c>
      <c r="EW61">
        <f>SUMIFS(DataRegularSeason20242025!$AA$3:$AA$1315,DataRegularSeason20242025!$B$3:$B$1315, "&lt;=" &amp; EW$1, DataRegularSeason20242025!$D$3:$D$1315, $A61)+SUMIFS(DataRegularSeason20242025!$AB$3:$AB$1315,DataRegularSeason20242025!$B$3:$B$1315, "&lt;=" &amp; EW$1, DataRegularSeason20242025!$E$3:$E$1315, $A61)</f>
        <v>37</v>
      </c>
      <c r="EX61">
        <f>SUMIFS(DataRegularSeason20242025!$AA$3:$AA$1315,DataRegularSeason20242025!$B$3:$B$1315, "&lt;=" &amp; EX$1, DataRegularSeason20242025!$D$3:$D$1315, $A61)+SUMIFS(DataRegularSeason20242025!$AB$3:$AB$1315,DataRegularSeason20242025!$B$3:$B$1315, "&lt;=" &amp; EX$1, DataRegularSeason20242025!$E$3:$E$1315, $A61)</f>
        <v>37</v>
      </c>
      <c r="EY61">
        <f>SUMIFS(DataRegularSeason20242025!$AA$3:$AA$1315,DataRegularSeason20242025!$B$3:$B$1315, "&lt;=" &amp; EY$1, DataRegularSeason20242025!$D$3:$D$1315, $A61)+SUMIFS(DataRegularSeason20242025!$AB$3:$AB$1315,DataRegularSeason20242025!$B$3:$B$1315, "&lt;=" &amp; EY$1, DataRegularSeason20242025!$E$3:$E$1315, $A61)</f>
        <v>37</v>
      </c>
      <c r="EZ61">
        <f>SUMIFS(DataRegularSeason20242025!$AA$3:$AA$1315,DataRegularSeason20242025!$B$3:$B$1315, "&lt;=" &amp; EZ$1, DataRegularSeason20242025!$D$3:$D$1315, $A61)+SUMIFS(DataRegularSeason20242025!$AB$3:$AB$1315,DataRegularSeason20242025!$B$3:$B$1315, "&lt;=" &amp; EZ$1, DataRegularSeason20242025!$E$3:$E$1315, $A61)</f>
        <v>37</v>
      </c>
      <c r="FA61">
        <f>SUMIFS(DataRegularSeason20242025!$AA$3:$AA$1315,DataRegularSeason20242025!$B$3:$B$1315, "&lt;=" &amp; FA$1, DataRegularSeason20242025!$D$3:$D$1315, $A61)+SUMIFS(DataRegularSeason20242025!$AB$3:$AB$1315,DataRegularSeason20242025!$B$3:$B$1315, "&lt;=" &amp; FA$1, DataRegularSeason20242025!$E$3:$E$1315, $A61)</f>
        <v>37</v>
      </c>
      <c r="FB61">
        <f>SUMIFS(DataRegularSeason20242025!$AA$3:$AA$1315,DataRegularSeason20242025!$B$3:$B$1315, "&lt;=" &amp; FB$1, DataRegularSeason20242025!$D$3:$D$1315, $A61)+SUMIFS(DataRegularSeason20242025!$AB$3:$AB$1315,DataRegularSeason20242025!$B$3:$B$1315, "&lt;=" &amp; FB$1, DataRegularSeason20242025!$E$3:$E$1315, $A61)</f>
        <v>37</v>
      </c>
      <c r="FC61">
        <f>SUMIFS(DataRegularSeason20242025!$AA$3:$AA$1315,DataRegularSeason20242025!$B$3:$B$1315, "&lt;=" &amp; FC$1, DataRegularSeason20242025!$D$3:$D$1315, $A61)+SUMIFS(DataRegularSeason20242025!$AB$3:$AB$1315,DataRegularSeason20242025!$B$3:$B$1315, "&lt;=" &amp; FC$1, DataRegularSeason20242025!$E$3:$E$1315, $A61)</f>
        <v>37</v>
      </c>
      <c r="FD61">
        <f>SUMIFS(DataRegularSeason20242025!$AA$3:$AA$1315,DataRegularSeason20242025!$B$3:$B$1315, "&lt;=" &amp; FD$1, DataRegularSeason20242025!$D$3:$D$1315, $A61)+SUMIFS(DataRegularSeason20242025!$AB$3:$AB$1315,DataRegularSeason20242025!$B$3:$B$1315, "&lt;=" &amp; FD$1, DataRegularSeason20242025!$E$3:$E$1315, $A61)</f>
        <v>37</v>
      </c>
      <c r="FE61">
        <f>SUMIFS(DataRegularSeason20242025!$AA$3:$AA$1315,DataRegularSeason20242025!$B$3:$B$1315, "&lt;=" &amp; FE$1, DataRegularSeason20242025!$D$3:$D$1315, $A61)+SUMIFS(DataRegularSeason20242025!$AB$3:$AB$1315,DataRegularSeason20242025!$B$3:$B$1315, "&lt;=" &amp; FE$1, DataRegularSeason20242025!$E$3:$E$1315, $A61)</f>
        <v>37</v>
      </c>
      <c r="FF61">
        <f>SUMIFS(DataRegularSeason20242025!$AA$3:$AA$1315,DataRegularSeason20242025!$B$3:$B$1315, "&lt;=" &amp; FF$1, DataRegularSeason20242025!$D$3:$D$1315, $A61)+SUMIFS(DataRegularSeason20242025!$AB$3:$AB$1315,DataRegularSeason20242025!$B$3:$B$1315, "&lt;=" &amp; FF$1, DataRegularSeason20242025!$E$3:$E$1315, $A61)</f>
        <v>37</v>
      </c>
      <c r="FG61">
        <f>SUMIFS(DataRegularSeason20242025!$AA$3:$AA$1315,DataRegularSeason20242025!$B$3:$B$1315, "&lt;=" &amp; FG$1, DataRegularSeason20242025!$D$3:$D$1315, $A61)+SUMIFS(DataRegularSeason20242025!$AB$3:$AB$1315,DataRegularSeason20242025!$B$3:$B$1315, "&lt;=" &amp; FG$1, DataRegularSeason20242025!$E$3:$E$1315, $A61)</f>
        <v>37</v>
      </c>
      <c r="FH61">
        <f>SUMIFS(DataRegularSeason20242025!$AA$3:$AA$1315,DataRegularSeason20242025!$B$3:$B$1315, "&lt;=" &amp; FH$1, DataRegularSeason20242025!$D$3:$D$1315, $A61)+SUMIFS(DataRegularSeason20242025!$AB$3:$AB$1315,DataRegularSeason20242025!$B$3:$B$1315, "&lt;=" &amp; FH$1, DataRegularSeason20242025!$E$3:$E$1315, $A61)</f>
        <v>37</v>
      </c>
      <c r="FI61">
        <f>SUMIFS(DataRegularSeason20242025!$AA$3:$AA$1315,DataRegularSeason20242025!$B$3:$B$1315, "&lt;=" &amp; FI$1, DataRegularSeason20242025!$D$3:$D$1315, $A61)+SUMIFS(DataRegularSeason20242025!$AB$3:$AB$1315,DataRegularSeason20242025!$B$3:$B$1315, "&lt;=" &amp; FI$1, DataRegularSeason20242025!$E$3:$E$1315, $A61)</f>
        <v>37</v>
      </c>
      <c r="FJ61">
        <f>SUMIFS(DataRegularSeason20242025!$AA$3:$AA$1315,DataRegularSeason20242025!$B$3:$B$1315, "&lt;=" &amp; FJ$1, DataRegularSeason20242025!$D$3:$D$1315, $A61)+SUMIFS(DataRegularSeason20242025!$AB$3:$AB$1315,DataRegularSeason20242025!$B$3:$B$1315, "&lt;=" &amp; FJ$1, DataRegularSeason20242025!$E$3:$E$1315, $A61)</f>
        <v>37</v>
      </c>
      <c r="FK61">
        <f>SUMIFS(DataRegularSeason20242025!$AA$3:$AA$1315,DataRegularSeason20242025!$B$3:$B$1315, "&lt;=" &amp; FK$1, DataRegularSeason20242025!$D$3:$D$1315, $A61)+SUMIFS(DataRegularSeason20242025!$AB$3:$AB$1315,DataRegularSeason20242025!$B$3:$B$1315, "&lt;=" &amp; FK$1, DataRegularSeason20242025!$E$3:$E$1315, $A61)</f>
        <v>37</v>
      </c>
      <c r="FL61">
        <f>SUMIFS(DataRegularSeason20242025!$AA$3:$AA$1315,DataRegularSeason20242025!$B$3:$B$1315, "&lt;=" &amp; FL$1, DataRegularSeason20242025!$D$3:$D$1315, $A61)+SUMIFS(DataRegularSeason20242025!$AB$3:$AB$1315,DataRegularSeason20242025!$B$3:$B$1315, "&lt;=" &amp; FL$1, DataRegularSeason20242025!$E$3:$E$1315, $A61)</f>
        <v>37</v>
      </c>
      <c r="FM61">
        <f>SUMIFS(DataRegularSeason20242025!$AA$3:$AA$1315,DataRegularSeason20242025!$B$3:$B$1315, "&lt;=" &amp; FM$1, DataRegularSeason20242025!$D$3:$D$1315, $A61)+SUMIFS(DataRegularSeason20242025!$AB$3:$AB$1315,DataRegularSeason20242025!$B$3:$B$1315, "&lt;=" &amp; FM$1, DataRegularSeason20242025!$E$3:$E$1315, $A61)</f>
        <v>37</v>
      </c>
      <c r="FN61">
        <f>SUMIFS(DataRegularSeason20242025!$AA$3:$AA$1315,DataRegularSeason20242025!$B$3:$B$1315, "&lt;=" &amp; FN$1, DataRegularSeason20242025!$D$3:$D$1315, $A61)+SUMIFS(DataRegularSeason20242025!$AB$3:$AB$1315,DataRegularSeason20242025!$B$3:$B$1315, "&lt;=" &amp; FN$1, DataRegularSeason20242025!$E$3:$E$1315, $A61)</f>
        <v>37</v>
      </c>
      <c r="FO61">
        <f>SUMIFS(DataRegularSeason20242025!$AA$3:$AA$1315,DataRegularSeason20242025!$B$3:$B$1315, "&lt;=" &amp; FO$1, DataRegularSeason20242025!$D$3:$D$1315, $A61)+SUMIFS(DataRegularSeason20242025!$AB$3:$AB$1315,DataRegularSeason20242025!$B$3:$B$1315, "&lt;=" &amp; FO$1, DataRegularSeason20242025!$E$3:$E$1315, $A61)</f>
        <v>37</v>
      </c>
      <c r="FP61">
        <f>SUMIFS(DataRegularSeason20242025!$AA$3:$AA$1315,DataRegularSeason20242025!$B$3:$B$1315, "&lt;=" &amp; FP$1, DataRegularSeason20242025!$D$3:$D$1315, $A61)+SUMIFS(DataRegularSeason20242025!$AB$3:$AB$1315,DataRegularSeason20242025!$B$3:$B$1315, "&lt;=" &amp; FP$1, DataRegularSeason20242025!$E$3:$E$1315, $A61)</f>
        <v>37</v>
      </c>
      <c r="FQ61">
        <f>SUMIFS(DataRegularSeason20242025!$AA$3:$AA$1315,DataRegularSeason20242025!$B$3:$B$1315, "&lt;=" &amp; FQ$1, DataRegularSeason20242025!$D$3:$D$1315, $A61)+SUMIFS(DataRegularSeason20242025!$AB$3:$AB$1315,DataRegularSeason20242025!$B$3:$B$1315, "&lt;=" &amp; FQ$1, DataRegularSeason20242025!$E$3:$E$1315, $A61)</f>
        <v>37</v>
      </c>
      <c r="FR61">
        <f>SUMIFS(DataRegularSeason20242025!$AA$3:$AA$1315,DataRegularSeason20242025!$B$3:$B$1315, "&lt;=" &amp; FR$1, DataRegularSeason20242025!$D$3:$D$1315, $A61)+SUMIFS(DataRegularSeason20242025!$AB$3:$AB$1315,DataRegularSeason20242025!$B$3:$B$1315, "&lt;=" &amp; FR$1, DataRegularSeason20242025!$E$3:$E$1315, $A61)</f>
        <v>37</v>
      </c>
      <c r="FS61">
        <f>SUMIFS(DataRegularSeason20242025!$AA$3:$AA$1315,DataRegularSeason20242025!$B$3:$B$1315, "&lt;=" &amp; FS$1, DataRegularSeason20242025!$D$3:$D$1315, $A61)+SUMIFS(DataRegularSeason20242025!$AB$3:$AB$1315,DataRegularSeason20242025!$B$3:$B$1315, "&lt;=" &amp; FS$1, DataRegularSeason20242025!$E$3:$E$1315, $A61)</f>
        <v>37</v>
      </c>
      <c r="FT61">
        <f>SUMIFS(DataRegularSeason20242025!$AA$3:$AA$1315,DataRegularSeason20242025!$B$3:$B$1315, "&lt;=" &amp; FT$1, DataRegularSeason20242025!$D$3:$D$1315, $A61)+SUMIFS(DataRegularSeason20242025!$AB$3:$AB$1315,DataRegularSeason20242025!$B$3:$B$1315, "&lt;=" &amp; FT$1, DataRegularSeason20242025!$E$3:$E$1315, $A61)</f>
        <v>37</v>
      </c>
      <c r="FU61">
        <f>SUMIFS(DataRegularSeason20242025!$AA$3:$AA$1315,DataRegularSeason20242025!$B$3:$B$1315, "&lt;=" &amp; FU$1, DataRegularSeason20242025!$D$3:$D$1315, $A61)+SUMIFS(DataRegularSeason20242025!$AB$3:$AB$1315,DataRegularSeason20242025!$B$3:$B$1315, "&lt;=" &amp; FU$1, DataRegularSeason20242025!$E$3:$E$1315, $A61)</f>
        <v>37</v>
      </c>
      <c r="FV61">
        <f>SUMIFS(DataRegularSeason20242025!$AA$3:$AA$1315,DataRegularSeason20242025!$B$3:$B$1315, "&lt;=" &amp; FV$1, DataRegularSeason20242025!$D$3:$D$1315, $A61)+SUMIFS(DataRegularSeason20242025!$AB$3:$AB$1315,DataRegularSeason20242025!$B$3:$B$1315, "&lt;=" &amp; FV$1, DataRegularSeason20242025!$E$3:$E$1315, $A61)</f>
        <v>37</v>
      </c>
      <c r="FW61">
        <f>SUMIFS(DataRegularSeason20242025!$AA$3:$AA$1315,DataRegularSeason20242025!$B$3:$B$1315, "&lt;=" &amp; FW$1, DataRegularSeason20242025!$D$3:$D$1315, $A61)+SUMIFS(DataRegularSeason20242025!$AB$3:$AB$1315,DataRegularSeason20242025!$B$3:$B$1315, "&lt;=" &amp; FW$1, DataRegularSeason20242025!$E$3:$E$1315, $A61)</f>
        <v>37</v>
      </c>
      <c r="FX61">
        <f>SUMIFS(DataRegularSeason20242025!$AA$3:$AA$1315,DataRegularSeason20242025!$B$3:$B$1315, "&lt;=" &amp; FX$1, DataRegularSeason20242025!$D$3:$D$1315, $A61)+SUMIFS(DataRegularSeason20242025!$AB$3:$AB$1315,DataRegularSeason20242025!$B$3:$B$1315, "&lt;=" &amp; FX$1, DataRegularSeason20242025!$E$3:$E$1315, $A61)</f>
        <v>37</v>
      </c>
      <c r="FY61">
        <f>SUMIFS(DataRegularSeason20242025!$AA$3:$AA$1315,DataRegularSeason20242025!$B$3:$B$1315, "&lt;=" &amp; FY$1, DataRegularSeason20242025!$D$3:$D$1315, $A61)+SUMIFS(DataRegularSeason20242025!$AB$3:$AB$1315,DataRegularSeason20242025!$B$3:$B$1315, "&lt;=" &amp; FY$1, DataRegularSeason20242025!$E$3:$E$1315, $A61)</f>
        <v>37</v>
      </c>
      <c r="FZ61">
        <f>SUMIFS(DataRegularSeason20242025!$AA$3:$AA$1315,DataRegularSeason20242025!$B$3:$B$1315, "&lt;=" &amp; FZ$1, DataRegularSeason20242025!$D$3:$D$1315, $A61)+SUMIFS(DataRegularSeason20242025!$AB$3:$AB$1315,DataRegularSeason20242025!$B$3:$B$1315, "&lt;=" &amp; FZ$1, DataRegularSeason20242025!$E$3:$E$1315, $A61)</f>
        <v>37</v>
      </c>
      <c r="GA61">
        <f>SUMIFS(DataRegularSeason20242025!$AA$3:$AA$1315,DataRegularSeason20242025!$B$3:$B$1315, "&lt;=" &amp; GA$1, DataRegularSeason20242025!$D$3:$D$1315, $A61)+SUMIFS(DataRegularSeason20242025!$AB$3:$AB$1315,DataRegularSeason20242025!$B$3:$B$1315, "&lt;=" &amp; GA$1, DataRegularSeason20242025!$E$3:$E$1315, $A61)</f>
        <v>37</v>
      </c>
      <c r="GB61">
        <f>SUMIFS(DataRegularSeason20242025!$AA$3:$AA$1315,DataRegularSeason20242025!$B$3:$B$1315, "&lt;=" &amp; GB$1, DataRegularSeason20242025!$D$3:$D$1315, $A61)+SUMIFS(DataRegularSeason20242025!$AB$3:$AB$1315,DataRegularSeason20242025!$B$3:$B$1315, "&lt;=" &amp; GB$1, DataRegularSeason20242025!$E$3:$E$1315, $A61)</f>
        <v>37</v>
      </c>
      <c r="GC61">
        <f>SUMIFS(DataRegularSeason20242025!$AA$3:$AA$1315,DataRegularSeason20242025!$B$3:$B$1315, "&lt;=" &amp; GC$1, DataRegularSeason20242025!$D$3:$D$1315, $A61)+SUMIFS(DataRegularSeason20242025!$AB$3:$AB$1315,DataRegularSeason20242025!$B$3:$B$1315, "&lt;=" &amp; GC$1, DataRegularSeason20242025!$E$3:$E$1315, $A61)</f>
        <v>37</v>
      </c>
      <c r="GD61">
        <f>SUMIFS(DataRegularSeason20242025!$AA$3:$AA$1315,DataRegularSeason20242025!$B$3:$B$1315, "&lt;=" &amp; GD$1, DataRegularSeason20242025!$D$3:$D$1315, $A61)+SUMIFS(DataRegularSeason20242025!$AB$3:$AB$1315,DataRegularSeason20242025!$B$3:$B$1315, "&lt;=" &amp; GD$1, DataRegularSeason20242025!$E$3:$E$1315, $A61)</f>
        <v>37</v>
      </c>
      <c r="GE61">
        <f>SUMIFS(DataRegularSeason20242025!$AA$3:$AA$1315,DataRegularSeason20242025!$B$3:$B$1315, "&lt;=" &amp; GE$1, DataRegularSeason20242025!$D$3:$D$1315, $A61)+SUMIFS(DataRegularSeason20242025!$AB$3:$AB$1315,DataRegularSeason20242025!$B$3:$B$1315, "&lt;=" &amp; GE$1, DataRegularSeason20242025!$E$3:$E$1315, $A61)</f>
        <v>37</v>
      </c>
      <c r="GF61">
        <f>SUMIFS(DataRegularSeason20242025!$AA$3:$AA$1315,DataRegularSeason20242025!$B$3:$B$1315, "&lt;=" &amp; GF$1, DataRegularSeason20242025!$D$3:$D$1315, $A61)+SUMIFS(DataRegularSeason20242025!$AB$3:$AB$1315,DataRegularSeason20242025!$B$3:$B$1315, "&lt;=" &amp; GF$1, DataRegularSeason20242025!$E$3:$E$1315, $A61)</f>
        <v>37</v>
      </c>
      <c r="GG61">
        <f>SUMIFS(DataRegularSeason20242025!$AA$3:$AA$1315,DataRegularSeason20242025!$B$3:$B$1315, "&lt;=" &amp; GG$1, DataRegularSeason20242025!$D$3:$D$1315, $A61)+SUMIFS(DataRegularSeason20242025!$AB$3:$AB$1315,DataRegularSeason20242025!$B$3:$B$1315, "&lt;=" &amp; GG$1, DataRegularSeason20242025!$E$3:$E$1315, $A61)</f>
        <v>37</v>
      </c>
      <c r="GH61">
        <f>SUMIFS(DataRegularSeason20242025!$AA$3:$AA$1315,DataRegularSeason20242025!$B$3:$B$1315, "&lt;=" &amp; GH$1, DataRegularSeason20242025!$D$3:$D$1315, $A61)+SUMIFS(DataRegularSeason20242025!$AB$3:$AB$1315,DataRegularSeason20242025!$B$3:$B$1315, "&lt;=" &amp; GH$1, DataRegularSeason20242025!$E$3:$E$1315, $A61)</f>
        <v>37</v>
      </c>
      <c r="GI61">
        <f>SUMIFS(DataRegularSeason20242025!$AA$3:$AA$1315,DataRegularSeason20242025!$B$3:$B$1315, "&lt;=" &amp; GI$1, DataRegularSeason20242025!$D$3:$D$1315, $A61)+SUMIFS(DataRegularSeason20242025!$AB$3:$AB$1315,DataRegularSeason20242025!$B$3:$B$1315, "&lt;=" &amp; GI$1, DataRegularSeason20242025!$E$3:$E$1315, $A61)</f>
        <v>37</v>
      </c>
      <c r="GJ61">
        <f>SUMIFS(DataRegularSeason20242025!$AA$3:$AA$1315,DataRegularSeason20242025!$B$3:$B$1315, "&lt;=" &amp; GJ$1, DataRegularSeason20242025!$D$3:$D$1315, $A61)+SUMIFS(DataRegularSeason20242025!$AB$3:$AB$1315,DataRegularSeason20242025!$B$3:$B$1315, "&lt;=" &amp; GJ$1, DataRegularSeason20242025!$E$3:$E$1315, $A61)</f>
        <v>37</v>
      </c>
      <c r="GK61">
        <f>SUMIFS(DataRegularSeason20242025!$AA$3:$AA$1315,DataRegularSeason20242025!$B$3:$B$1315, "&lt;=" &amp; GK$1, DataRegularSeason20242025!$D$3:$D$1315, $A61)+SUMIFS(DataRegularSeason20242025!$AB$3:$AB$1315,DataRegularSeason20242025!$B$3:$B$1315, "&lt;=" &amp; GK$1, DataRegularSeason20242025!$E$3:$E$1315, $A61)</f>
        <v>37</v>
      </c>
      <c r="GL61">
        <f>SUMIFS(DataRegularSeason20242025!$AA$3:$AA$1315,DataRegularSeason20242025!$B$3:$B$1315, "&lt;=" &amp; GL$1, DataRegularSeason20242025!$D$3:$D$1315, $A61)+SUMIFS(DataRegularSeason20242025!$AB$3:$AB$1315,DataRegularSeason20242025!$B$3:$B$1315, "&lt;=" &amp; GL$1, DataRegularSeason20242025!$E$3:$E$1315, $A61)</f>
        <v>37</v>
      </c>
      <c r="GM61">
        <f>SUMIFS(DataRegularSeason20242025!$AA$3:$AA$1315,DataRegularSeason20242025!$B$3:$B$1315, "&lt;=" &amp; GM$1, DataRegularSeason20242025!$D$3:$D$1315, $A61)+SUMIFS(DataRegularSeason20242025!$AB$3:$AB$1315,DataRegularSeason20242025!$B$3:$B$1315, "&lt;=" &amp; GM$1, DataRegularSeason20242025!$E$3:$E$1315, $A61)</f>
        <v>37</v>
      </c>
      <c r="GN61">
        <f>SUMIFS(DataRegularSeason20242025!$AA$3:$AA$1315,DataRegularSeason20242025!$B$3:$B$1315, "&lt;=" &amp; GN$1, DataRegularSeason20242025!$D$3:$D$1315, $A61)+SUMIFS(DataRegularSeason20242025!$AB$3:$AB$1315,DataRegularSeason20242025!$B$3:$B$1315, "&lt;=" &amp; GN$1, DataRegularSeason20242025!$E$3:$E$1315, $A61)</f>
        <v>37</v>
      </c>
      <c r="GO61">
        <f>SUMIFS(DataRegularSeason20242025!$AA$3:$AA$1315,DataRegularSeason20242025!$B$3:$B$1315, "&lt;=" &amp; GO$1, DataRegularSeason20242025!$D$3:$D$1315, $A61)+SUMIFS(DataRegularSeason20242025!$AB$3:$AB$1315,DataRegularSeason20242025!$B$3:$B$1315, "&lt;=" &amp; GO$1, DataRegularSeason20242025!$E$3:$E$1315, $A61)</f>
        <v>37</v>
      </c>
      <c r="GP61">
        <f>SUMIFS(DataRegularSeason20242025!$AA$3:$AA$1315,DataRegularSeason20242025!$B$3:$B$1315, "&lt;=" &amp; GP$1, DataRegularSeason20242025!$D$3:$D$1315, $A61)+SUMIFS(DataRegularSeason20242025!$AB$3:$AB$1315,DataRegularSeason20242025!$B$3:$B$1315, "&lt;=" &amp; GP$1, DataRegularSeason20242025!$E$3:$E$1315, $A61)</f>
        <v>37</v>
      </c>
      <c r="GQ61">
        <f>SUMIFS(DataRegularSeason20242025!$AA$3:$AA$1315,DataRegularSeason20242025!$B$3:$B$1315, "&lt;=" &amp; GQ$1, DataRegularSeason20242025!$D$3:$D$1315, $A61)+SUMIFS(DataRegularSeason20242025!$AB$3:$AB$1315,DataRegularSeason20242025!$B$3:$B$1315, "&lt;=" &amp; GQ$1, DataRegularSeason20242025!$E$3:$E$1315, $A61)</f>
        <v>37</v>
      </c>
      <c r="GR61">
        <f>SUMIFS(DataRegularSeason20242025!$AA$3:$AA$1315,DataRegularSeason20242025!$B$3:$B$1315, "&lt;=" &amp; GR$1, DataRegularSeason20242025!$D$3:$D$1315, $A61)+SUMIFS(DataRegularSeason20242025!$AB$3:$AB$1315,DataRegularSeason20242025!$B$3:$B$1315, "&lt;=" &amp; GR$1, DataRegularSeason20242025!$E$3:$E$1315, $A61)</f>
        <v>37</v>
      </c>
      <c r="GS61">
        <f>SUMIFS(DataRegularSeason20242025!$AA$3:$AA$1315,DataRegularSeason20242025!$B$3:$B$1315, "&lt;=" &amp; GS$1, DataRegularSeason20242025!$D$3:$D$1315, $A61)+SUMIFS(DataRegularSeason20242025!$AB$3:$AB$1315,DataRegularSeason20242025!$B$3:$B$1315, "&lt;=" &amp; GS$1, DataRegularSeason20242025!$E$3:$E$1315, $A61)</f>
        <v>37</v>
      </c>
      <c r="GT61">
        <f>SUMIFS(DataRegularSeason20242025!$AA$3:$AA$1315,DataRegularSeason20242025!$B$3:$B$1315, "&lt;=" &amp; GT$1, DataRegularSeason20242025!$D$3:$D$1315, $A61)+SUMIFS(DataRegularSeason20242025!$AB$3:$AB$1315,DataRegularSeason20242025!$B$3:$B$1315, "&lt;=" &amp; GT$1, DataRegularSeason20242025!$E$3:$E$1315, $A61)</f>
        <v>37</v>
      </c>
      <c r="GU61">
        <f>SUMIFS(DataRegularSeason20242025!$AA$3:$AA$1315,DataRegularSeason20242025!$B$3:$B$1315, "&lt;=" &amp; GU$1, DataRegularSeason20242025!$D$3:$D$1315, $A61)+SUMIFS(DataRegularSeason20242025!$AB$3:$AB$1315,DataRegularSeason20242025!$B$3:$B$1315, "&lt;=" &amp; GU$1, DataRegularSeason20242025!$E$3:$E$1315, $A61)</f>
        <v>37</v>
      </c>
    </row>
    <row r="62" spans="1:203" x14ac:dyDescent="0.25">
      <c r="A62" t="s">
        <v>23</v>
      </c>
      <c r="B62" t="s">
        <v>97</v>
      </c>
      <c r="C62" t="s">
        <v>100</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70</v>
      </c>
      <c r="DZ62">
        <f>SUMIFS(DataRegularSeason20242025!$AA$3:$AA$1315,DataRegularSeason20242025!$B$3:$B$1315, "&lt;=" &amp; DZ$1, DataRegularSeason20242025!$D$3:$D$1315, $A62)+SUMIFS(DataRegularSeason20242025!$AB$3:$AB$1315,DataRegularSeason20242025!$B$3:$B$1315, "&lt;=" &amp; DZ$1, DataRegularSeason20242025!$E$3:$E$1315, $A62)</f>
        <v>70</v>
      </c>
      <c r="EA62">
        <f>SUMIFS(DataRegularSeason20242025!$AA$3:$AA$1315,DataRegularSeason20242025!$B$3:$B$1315, "&lt;=" &amp; EA$1, DataRegularSeason20242025!$D$3:$D$1315, $A62)+SUMIFS(DataRegularSeason20242025!$AB$3:$AB$1315,DataRegularSeason20242025!$B$3:$B$1315, "&lt;=" &amp; EA$1, DataRegularSeason20242025!$E$3:$E$1315, $A62)</f>
        <v>70</v>
      </c>
      <c r="EB62">
        <f>SUMIFS(DataRegularSeason20242025!$AA$3:$AA$1315,DataRegularSeason20242025!$B$3:$B$1315, "&lt;=" &amp; EB$1, DataRegularSeason20242025!$D$3:$D$1315, $A62)+SUMIFS(DataRegularSeason20242025!$AB$3:$AB$1315,DataRegularSeason20242025!$B$3:$B$1315, "&lt;=" &amp; EB$1, DataRegularSeason20242025!$E$3:$E$1315, $A62)</f>
        <v>70</v>
      </c>
      <c r="EC62">
        <f>SUMIFS(DataRegularSeason20242025!$AA$3:$AA$1315,DataRegularSeason20242025!$B$3:$B$1315, "&lt;=" &amp; EC$1, DataRegularSeason20242025!$D$3:$D$1315, $A62)+SUMIFS(DataRegularSeason20242025!$AB$3:$AB$1315,DataRegularSeason20242025!$B$3:$B$1315, "&lt;=" &amp; EC$1, DataRegularSeason20242025!$E$3:$E$1315, $A62)</f>
        <v>70</v>
      </c>
      <c r="ED62">
        <f>SUMIFS(DataRegularSeason20242025!$AA$3:$AA$1315,DataRegularSeason20242025!$B$3:$B$1315, "&lt;=" &amp; ED$1, DataRegularSeason20242025!$D$3:$D$1315, $A62)+SUMIFS(DataRegularSeason20242025!$AB$3:$AB$1315,DataRegularSeason20242025!$B$3:$B$1315, "&lt;=" &amp; ED$1, DataRegularSeason20242025!$E$3:$E$1315, $A62)</f>
        <v>70</v>
      </c>
      <c r="EE62">
        <f>SUMIFS(DataRegularSeason20242025!$AA$3:$AA$1315,DataRegularSeason20242025!$B$3:$B$1315, "&lt;=" &amp; EE$1, DataRegularSeason20242025!$D$3:$D$1315, $A62)+SUMIFS(DataRegularSeason20242025!$AB$3:$AB$1315,DataRegularSeason20242025!$B$3:$B$1315, "&lt;=" &amp; EE$1, DataRegularSeason20242025!$E$3:$E$1315, $A62)</f>
        <v>70</v>
      </c>
      <c r="EF62">
        <f>SUMIFS(DataRegularSeason20242025!$AA$3:$AA$1315,DataRegularSeason20242025!$B$3:$B$1315, "&lt;=" &amp; EF$1, DataRegularSeason20242025!$D$3:$D$1315, $A62)+SUMIFS(DataRegularSeason20242025!$AB$3:$AB$1315,DataRegularSeason20242025!$B$3:$B$1315, "&lt;=" &amp; EF$1, DataRegularSeason20242025!$E$3:$E$1315, $A62)</f>
        <v>70</v>
      </c>
      <c r="EG62">
        <f>SUMIFS(DataRegularSeason20242025!$AA$3:$AA$1315,DataRegularSeason20242025!$B$3:$B$1315, "&lt;=" &amp; EG$1, DataRegularSeason20242025!$D$3:$D$1315, $A62)+SUMIFS(DataRegularSeason20242025!$AB$3:$AB$1315,DataRegularSeason20242025!$B$3:$B$1315, "&lt;=" &amp; EG$1, DataRegularSeason20242025!$E$3:$E$1315, $A62)</f>
        <v>70</v>
      </c>
      <c r="EH62">
        <f>SUMIFS(DataRegularSeason20242025!$AA$3:$AA$1315,DataRegularSeason20242025!$B$3:$B$1315, "&lt;=" &amp; EH$1, DataRegularSeason20242025!$D$3:$D$1315, $A62)+SUMIFS(DataRegularSeason20242025!$AB$3:$AB$1315,DataRegularSeason20242025!$B$3:$B$1315, "&lt;=" &amp; EH$1, DataRegularSeason20242025!$E$3:$E$1315, $A62)</f>
        <v>70</v>
      </c>
      <c r="EI62">
        <f>SUMIFS(DataRegularSeason20242025!$AA$3:$AA$1315,DataRegularSeason20242025!$B$3:$B$1315, "&lt;=" &amp; EI$1, DataRegularSeason20242025!$D$3:$D$1315, $A62)+SUMIFS(DataRegularSeason20242025!$AB$3:$AB$1315,DataRegularSeason20242025!$B$3:$B$1315, "&lt;=" &amp; EI$1, DataRegularSeason20242025!$E$3:$E$1315, $A62)</f>
        <v>70</v>
      </c>
      <c r="EJ62">
        <f>SUMIFS(DataRegularSeason20242025!$AA$3:$AA$1315,DataRegularSeason20242025!$B$3:$B$1315, "&lt;=" &amp; EJ$1, DataRegularSeason20242025!$D$3:$D$1315, $A62)+SUMIFS(DataRegularSeason20242025!$AB$3:$AB$1315,DataRegularSeason20242025!$B$3:$B$1315, "&lt;=" &amp; EJ$1, DataRegularSeason20242025!$E$3:$E$1315, $A62)</f>
        <v>70</v>
      </c>
      <c r="EK62">
        <f>SUMIFS(DataRegularSeason20242025!$AA$3:$AA$1315,DataRegularSeason20242025!$B$3:$B$1315, "&lt;=" &amp; EK$1, DataRegularSeason20242025!$D$3:$D$1315, $A62)+SUMIFS(DataRegularSeason20242025!$AB$3:$AB$1315,DataRegularSeason20242025!$B$3:$B$1315, "&lt;=" &amp; EK$1, DataRegularSeason20242025!$E$3:$E$1315, $A62)</f>
        <v>70</v>
      </c>
      <c r="EL62">
        <f>SUMIFS(DataRegularSeason20242025!$AA$3:$AA$1315,DataRegularSeason20242025!$B$3:$B$1315, "&lt;=" &amp; EL$1, DataRegularSeason20242025!$D$3:$D$1315, $A62)+SUMIFS(DataRegularSeason20242025!$AB$3:$AB$1315,DataRegularSeason20242025!$B$3:$B$1315, "&lt;=" &amp; EL$1, DataRegularSeason20242025!$E$3:$E$1315, $A62)</f>
        <v>70</v>
      </c>
      <c r="EM62">
        <f>SUMIFS(DataRegularSeason20242025!$AA$3:$AA$1315,DataRegularSeason20242025!$B$3:$B$1315, "&lt;=" &amp; EM$1, DataRegularSeason20242025!$D$3:$D$1315, $A62)+SUMIFS(DataRegularSeason20242025!$AB$3:$AB$1315,DataRegularSeason20242025!$B$3:$B$1315, "&lt;=" &amp; EM$1, DataRegularSeason20242025!$E$3:$E$1315, $A62)</f>
        <v>70</v>
      </c>
      <c r="EN62">
        <f>SUMIFS(DataRegularSeason20242025!$AA$3:$AA$1315,DataRegularSeason20242025!$B$3:$B$1315, "&lt;=" &amp; EN$1, DataRegularSeason20242025!$D$3:$D$1315, $A62)+SUMIFS(DataRegularSeason20242025!$AB$3:$AB$1315,DataRegularSeason20242025!$B$3:$B$1315, "&lt;=" &amp; EN$1, DataRegularSeason20242025!$E$3:$E$1315, $A62)</f>
        <v>70</v>
      </c>
      <c r="EO62">
        <f>SUMIFS(DataRegularSeason20242025!$AA$3:$AA$1315,DataRegularSeason20242025!$B$3:$B$1315, "&lt;=" &amp; EO$1, DataRegularSeason20242025!$D$3:$D$1315, $A62)+SUMIFS(DataRegularSeason20242025!$AB$3:$AB$1315,DataRegularSeason20242025!$B$3:$B$1315, "&lt;=" &amp; EO$1, DataRegularSeason20242025!$E$3:$E$1315, $A62)</f>
        <v>70</v>
      </c>
      <c r="EP62">
        <f>SUMIFS(DataRegularSeason20242025!$AA$3:$AA$1315,DataRegularSeason20242025!$B$3:$B$1315, "&lt;=" &amp; EP$1, DataRegularSeason20242025!$D$3:$D$1315, $A62)+SUMIFS(DataRegularSeason20242025!$AB$3:$AB$1315,DataRegularSeason20242025!$B$3:$B$1315, "&lt;=" &amp; EP$1, DataRegularSeason20242025!$E$3:$E$1315, $A62)</f>
        <v>70</v>
      </c>
      <c r="EQ62">
        <f>SUMIFS(DataRegularSeason20242025!$AA$3:$AA$1315,DataRegularSeason20242025!$B$3:$B$1315, "&lt;=" &amp; EQ$1, DataRegularSeason20242025!$D$3:$D$1315, $A62)+SUMIFS(DataRegularSeason20242025!$AB$3:$AB$1315,DataRegularSeason20242025!$B$3:$B$1315, "&lt;=" &amp; EQ$1, DataRegularSeason20242025!$E$3:$E$1315, $A62)</f>
        <v>70</v>
      </c>
      <c r="ER62">
        <f>SUMIFS(DataRegularSeason20242025!$AA$3:$AA$1315,DataRegularSeason20242025!$B$3:$B$1315, "&lt;=" &amp; ER$1, DataRegularSeason20242025!$D$3:$D$1315, $A62)+SUMIFS(DataRegularSeason20242025!$AB$3:$AB$1315,DataRegularSeason20242025!$B$3:$B$1315, "&lt;=" &amp; ER$1, DataRegularSeason20242025!$E$3:$E$1315, $A62)</f>
        <v>70</v>
      </c>
      <c r="ES62">
        <f>SUMIFS(DataRegularSeason20242025!$AA$3:$AA$1315,DataRegularSeason20242025!$B$3:$B$1315, "&lt;=" &amp; ES$1, DataRegularSeason20242025!$D$3:$D$1315, $A62)+SUMIFS(DataRegularSeason20242025!$AB$3:$AB$1315,DataRegularSeason20242025!$B$3:$B$1315, "&lt;=" &amp; ES$1, DataRegularSeason20242025!$E$3:$E$1315, $A62)</f>
        <v>70</v>
      </c>
      <c r="ET62">
        <f>SUMIFS(DataRegularSeason20242025!$AA$3:$AA$1315,DataRegularSeason20242025!$B$3:$B$1315, "&lt;=" &amp; ET$1, DataRegularSeason20242025!$D$3:$D$1315, $A62)+SUMIFS(DataRegularSeason20242025!$AB$3:$AB$1315,DataRegularSeason20242025!$B$3:$B$1315, "&lt;=" &amp; ET$1, DataRegularSeason20242025!$E$3:$E$1315, $A62)</f>
        <v>70</v>
      </c>
      <c r="EU62">
        <f>SUMIFS(DataRegularSeason20242025!$AA$3:$AA$1315,DataRegularSeason20242025!$B$3:$B$1315, "&lt;=" &amp; EU$1, DataRegularSeason20242025!$D$3:$D$1315, $A62)+SUMIFS(DataRegularSeason20242025!$AB$3:$AB$1315,DataRegularSeason20242025!$B$3:$B$1315, "&lt;=" &amp; EU$1, DataRegularSeason20242025!$E$3:$E$1315, $A62)</f>
        <v>70</v>
      </c>
      <c r="EV62">
        <f>SUMIFS(DataRegularSeason20242025!$AA$3:$AA$1315,DataRegularSeason20242025!$B$3:$B$1315, "&lt;=" &amp; EV$1, DataRegularSeason20242025!$D$3:$D$1315, $A62)+SUMIFS(DataRegularSeason20242025!$AB$3:$AB$1315,DataRegularSeason20242025!$B$3:$B$1315, "&lt;=" &amp; EV$1, DataRegularSeason20242025!$E$3:$E$1315, $A62)</f>
        <v>70</v>
      </c>
      <c r="EW62">
        <f>SUMIFS(DataRegularSeason20242025!$AA$3:$AA$1315,DataRegularSeason20242025!$B$3:$B$1315, "&lt;=" &amp; EW$1, DataRegularSeason20242025!$D$3:$D$1315, $A62)+SUMIFS(DataRegularSeason20242025!$AB$3:$AB$1315,DataRegularSeason20242025!$B$3:$B$1315, "&lt;=" &amp; EW$1, DataRegularSeason20242025!$E$3:$E$1315, $A62)</f>
        <v>70</v>
      </c>
      <c r="EX62">
        <f>SUMIFS(DataRegularSeason20242025!$AA$3:$AA$1315,DataRegularSeason20242025!$B$3:$B$1315, "&lt;=" &amp; EX$1, DataRegularSeason20242025!$D$3:$D$1315, $A62)+SUMIFS(DataRegularSeason20242025!$AB$3:$AB$1315,DataRegularSeason20242025!$B$3:$B$1315, "&lt;=" &amp; EX$1, DataRegularSeason20242025!$E$3:$E$1315, $A62)</f>
        <v>70</v>
      </c>
      <c r="EY62">
        <f>SUMIFS(DataRegularSeason20242025!$AA$3:$AA$1315,DataRegularSeason20242025!$B$3:$B$1315, "&lt;=" &amp; EY$1, DataRegularSeason20242025!$D$3:$D$1315, $A62)+SUMIFS(DataRegularSeason20242025!$AB$3:$AB$1315,DataRegularSeason20242025!$B$3:$B$1315, "&lt;=" &amp; EY$1, DataRegularSeason20242025!$E$3:$E$1315, $A62)</f>
        <v>70</v>
      </c>
      <c r="EZ62">
        <f>SUMIFS(DataRegularSeason20242025!$AA$3:$AA$1315,DataRegularSeason20242025!$B$3:$B$1315, "&lt;=" &amp; EZ$1, DataRegularSeason20242025!$D$3:$D$1315, $A62)+SUMIFS(DataRegularSeason20242025!$AB$3:$AB$1315,DataRegularSeason20242025!$B$3:$B$1315, "&lt;=" &amp; EZ$1, DataRegularSeason20242025!$E$3:$E$1315, $A62)</f>
        <v>70</v>
      </c>
      <c r="FA62">
        <f>SUMIFS(DataRegularSeason20242025!$AA$3:$AA$1315,DataRegularSeason20242025!$B$3:$B$1315, "&lt;=" &amp; FA$1, DataRegularSeason20242025!$D$3:$D$1315, $A62)+SUMIFS(DataRegularSeason20242025!$AB$3:$AB$1315,DataRegularSeason20242025!$B$3:$B$1315, "&lt;=" &amp; FA$1, DataRegularSeason20242025!$E$3:$E$1315, $A62)</f>
        <v>70</v>
      </c>
      <c r="FB62">
        <f>SUMIFS(DataRegularSeason20242025!$AA$3:$AA$1315,DataRegularSeason20242025!$B$3:$B$1315, "&lt;=" &amp; FB$1, DataRegularSeason20242025!$D$3:$D$1315, $A62)+SUMIFS(DataRegularSeason20242025!$AB$3:$AB$1315,DataRegularSeason20242025!$B$3:$B$1315, "&lt;=" &amp; FB$1, DataRegularSeason20242025!$E$3:$E$1315, $A62)</f>
        <v>70</v>
      </c>
      <c r="FC62">
        <f>SUMIFS(DataRegularSeason20242025!$AA$3:$AA$1315,DataRegularSeason20242025!$B$3:$B$1315, "&lt;=" &amp; FC$1, DataRegularSeason20242025!$D$3:$D$1315, $A62)+SUMIFS(DataRegularSeason20242025!$AB$3:$AB$1315,DataRegularSeason20242025!$B$3:$B$1315, "&lt;=" &amp; FC$1, DataRegularSeason20242025!$E$3:$E$1315, $A62)</f>
        <v>70</v>
      </c>
      <c r="FD62">
        <f>SUMIFS(DataRegularSeason20242025!$AA$3:$AA$1315,DataRegularSeason20242025!$B$3:$B$1315, "&lt;=" &amp; FD$1, DataRegularSeason20242025!$D$3:$D$1315, $A62)+SUMIFS(DataRegularSeason20242025!$AB$3:$AB$1315,DataRegularSeason20242025!$B$3:$B$1315, "&lt;=" &amp; FD$1, DataRegularSeason20242025!$E$3:$E$1315, $A62)</f>
        <v>70</v>
      </c>
      <c r="FE62">
        <f>SUMIFS(DataRegularSeason20242025!$AA$3:$AA$1315,DataRegularSeason20242025!$B$3:$B$1315, "&lt;=" &amp; FE$1, DataRegularSeason20242025!$D$3:$D$1315, $A62)+SUMIFS(DataRegularSeason20242025!$AB$3:$AB$1315,DataRegularSeason20242025!$B$3:$B$1315, "&lt;=" &amp; FE$1, DataRegularSeason20242025!$E$3:$E$1315, $A62)</f>
        <v>70</v>
      </c>
      <c r="FF62">
        <f>SUMIFS(DataRegularSeason20242025!$AA$3:$AA$1315,DataRegularSeason20242025!$B$3:$B$1315, "&lt;=" &amp; FF$1, DataRegularSeason20242025!$D$3:$D$1315, $A62)+SUMIFS(DataRegularSeason20242025!$AB$3:$AB$1315,DataRegularSeason20242025!$B$3:$B$1315, "&lt;=" &amp; FF$1, DataRegularSeason20242025!$E$3:$E$1315, $A62)</f>
        <v>70</v>
      </c>
      <c r="FG62">
        <f>SUMIFS(DataRegularSeason20242025!$AA$3:$AA$1315,DataRegularSeason20242025!$B$3:$B$1315, "&lt;=" &amp; FG$1, DataRegularSeason20242025!$D$3:$D$1315, $A62)+SUMIFS(DataRegularSeason20242025!$AB$3:$AB$1315,DataRegularSeason20242025!$B$3:$B$1315, "&lt;=" &amp; FG$1, DataRegularSeason20242025!$E$3:$E$1315, $A62)</f>
        <v>70</v>
      </c>
      <c r="FH62">
        <f>SUMIFS(DataRegularSeason20242025!$AA$3:$AA$1315,DataRegularSeason20242025!$B$3:$B$1315, "&lt;=" &amp; FH$1, DataRegularSeason20242025!$D$3:$D$1315, $A62)+SUMIFS(DataRegularSeason20242025!$AB$3:$AB$1315,DataRegularSeason20242025!$B$3:$B$1315, "&lt;=" &amp; FH$1, DataRegularSeason20242025!$E$3:$E$1315, $A62)</f>
        <v>70</v>
      </c>
      <c r="FI62">
        <f>SUMIFS(DataRegularSeason20242025!$AA$3:$AA$1315,DataRegularSeason20242025!$B$3:$B$1315, "&lt;=" &amp; FI$1, DataRegularSeason20242025!$D$3:$D$1315, $A62)+SUMIFS(DataRegularSeason20242025!$AB$3:$AB$1315,DataRegularSeason20242025!$B$3:$B$1315, "&lt;=" &amp; FI$1, DataRegularSeason20242025!$E$3:$E$1315, $A62)</f>
        <v>70</v>
      </c>
      <c r="FJ62">
        <f>SUMIFS(DataRegularSeason20242025!$AA$3:$AA$1315,DataRegularSeason20242025!$B$3:$B$1315, "&lt;=" &amp; FJ$1, DataRegularSeason20242025!$D$3:$D$1315, $A62)+SUMIFS(DataRegularSeason20242025!$AB$3:$AB$1315,DataRegularSeason20242025!$B$3:$B$1315, "&lt;=" &amp; FJ$1, DataRegularSeason20242025!$E$3:$E$1315, $A62)</f>
        <v>70</v>
      </c>
      <c r="FK62">
        <f>SUMIFS(DataRegularSeason20242025!$AA$3:$AA$1315,DataRegularSeason20242025!$B$3:$B$1315, "&lt;=" &amp; FK$1, DataRegularSeason20242025!$D$3:$D$1315, $A62)+SUMIFS(DataRegularSeason20242025!$AB$3:$AB$1315,DataRegularSeason20242025!$B$3:$B$1315, "&lt;=" &amp; FK$1, DataRegularSeason20242025!$E$3:$E$1315, $A62)</f>
        <v>70</v>
      </c>
      <c r="FL62">
        <f>SUMIFS(DataRegularSeason20242025!$AA$3:$AA$1315,DataRegularSeason20242025!$B$3:$B$1315, "&lt;=" &amp; FL$1, DataRegularSeason20242025!$D$3:$D$1315, $A62)+SUMIFS(DataRegularSeason20242025!$AB$3:$AB$1315,DataRegularSeason20242025!$B$3:$B$1315, "&lt;=" &amp; FL$1, DataRegularSeason20242025!$E$3:$E$1315, $A62)</f>
        <v>70</v>
      </c>
      <c r="FM62">
        <f>SUMIFS(DataRegularSeason20242025!$AA$3:$AA$1315,DataRegularSeason20242025!$B$3:$B$1315, "&lt;=" &amp; FM$1, DataRegularSeason20242025!$D$3:$D$1315, $A62)+SUMIFS(DataRegularSeason20242025!$AB$3:$AB$1315,DataRegularSeason20242025!$B$3:$B$1315, "&lt;=" &amp; FM$1, DataRegularSeason20242025!$E$3:$E$1315, $A62)</f>
        <v>70</v>
      </c>
      <c r="FN62">
        <f>SUMIFS(DataRegularSeason20242025!$AA$3:$AA$1315,DataRegularSeason20242025!$B$3:$B$1315, "&lt;=" &amp; FN$1, DataRegularSeason20242025!$D$3:$D$1315, $A62)+SUMIFS(DataRegularSeason20242025!$AB$3:$AB$1315,DataRegularSeason20242025!$B$3:$B$1315, "&lt;=" &amp; FN$1, DataRegularSeason20242025!$E$3:$E$1315, $A62)</f>
        <v>70</v>
      </c>
      <c r="FO62">
        <f>SUMIFS(DataRegularSeason20242025!$AA$3:$AA$1315,DataRegularSeason20242025!$B$3:$B$1315, "&lt;=" &amp; FO$1, DataRegularSeason20242025!$D$3:$D$1315, $A62)+SUMIFS(DataRegularSeason20242025!$AB$3:$AB$1315,DataRegularSeason20242025!$B$3:$B$1315, "&lt;=" &amp; FO$1, DataRegularSeason20242025!$E$3:$E$1315, $A62)</f>
        <v>70</v>
      </c>
      <c r="FP62">
        <f>SUMIFS(DataRegularSeason20242025!$AA$3:$AA$1315,DataRegularSeason20242025!$B$3:$B$1315, "&lt;=" &amp; FP$1, DataRegularSeason20242025!$D$3:$D$1315, $A62)+SUMIFS(DataRegularSeason20242025!$AB$3:$AB$1315,DataRegularSeason20242025!$B$3:$B$1315, "&lt;=" &amp; FP$1, DataRegularSeason20242025!$E$3:$E$1315, $A62)</f>
        <v>70</v>
      </c>
      <c r="FQ62">
        <f>SUMIFS(DataRegularSeason20242025!$AA$3:$AA$1315,DataRegularSeason20242025!$B$3:$B$1315, "&lt;=" &amp; FQ$1, DataRegularSeason20242025!$D$3:$D$1315, $A62)+SUMIFS(DataRegularSeason20242025!$AB$3:$AB$1315,DataRegularSeason20242025!$B$3:$B$1315, "&lt;=" &amp; FQ$1, DataRegularSeason20242025!$E$3:$E$1315, $A62)</f>
        <v>70</v>
      </c>
      <c r="FR62">
        <f>SUMIFS(DataRegularSeason20242025!$AA$3:$AA$1315,DataRegularSeason20242025!$B$3:$B$1315, "&lt;=" &amp; FR$1, DataRegularSeason20242025!$D$3:$D$1315, $A62)+SUMIFS(DataRegularSeason20242025!$AB$3:$AB$1315,DataRegularSeason20242025!$B$3:$B$1315, "&lt;=" &amp; FR$1, DataRegularSeason20242025!$E$3:$E$1315, $A62)</f>
        <v>70</v>
      </c>
      <c r="FS62">
        <f>SUMIFS(DataRegularSeason20242025!$AA$3:$AA$1315,DataRegularSeason20242025!$B$3:$B$1315, "&lt;=" &amp; FS$1, DataRegularSeason20242025!$D$3:$D$1315, $A62)+SUMIFS(DataRegularSeason20242025!$AB$3:$AB$1315,DataRegularSeason20242025!$B$3:$B$1315, "&lt;=" &amp; FS$1, DataRegularSeason20242025!$E$3:$E$1315, $A62)</f>
        <v>70</v>
      </c>
      <c r="FT62">
        <f>SUMIFS(DataRegularSeason20242025!$AA$3:$AA$1315,DataRegularSeason20242025!$B$3:$B$1315, "&lt;=" &amp; FT$1, DataRegularSeason20242025!$D$3:$D$1315, $A62)+SUMIFS(DataRegularSeason20242025!$AB$3:$AB$1315,DataRegularSeason20242025!$B$3:$B$1315, "&lt;=" &amp; FT$1, DataRegularSeason20242025!$E$3:$E$1315, $A62)</f>
        <v>70</v>
      </c>
      <c r="FU62">
        <f>SUMIFS(DataRegularSeason20242025!$AA$3:$AA$1315,DataRegularSeason20242025!$B$3:$B$1315, "&lt;=" &amp; FU$1, DataRegularSeason20242025!$D$3:$D$1315, $A62)+SUMIFS(DataRegularSeason20242025!$AB$3:$AB$1315,DataRegularSeason20242025!$B$3:$B$1315, "&lt;=" &amp; FU$1, DataRegularSeason20242025!$E$3:$E$1315, $A62)</f>
        <v>70</v>
      </c>
      <c r="FV62">
        <f>SUMIFS(DataRegularSeason20242025!$AA$3:$AA$1315,DataRegularSeason20242025!$B$3:$B$1315, "&lt;=" &amp; FV$1, DataRegularSeason20242025!$D$3:$D$1315, $A62)+SUMIFS(DataRegularSeason20242025!$AB$3:$AB$1315,DataRegularSeason20242025!$B$3:$B$1315, "&lt;=" &amp; FV$1, DataRegularSeason20242025!$E$3:$E$1315, $A62)</f>
        <v>70</v>
      </c>
      <c r="FW62">
        <f>SUMIFS(DataRegularSeason20242025!$AA$3:$AA$1315,DataRegularSeason20242025!$B$3:$B$1315, "&lt;=" &amp; FW$1, DataRegularSeason20242025!$D$3:$D$1315, $A62)+SUMIFS(DataRegularSeason20242025!$AB$3:$AB$1315,DataRegularSeason20242025!$B$3:$B$1315, "&lt;=" &amp; FW$1, DataRegularSeason20242025!$E$3:$E$1315, $A62)</f>
        <v>70</v>
      </c>
      <c r="FX62">
        <f>SUMIFS(DataRegularSeason20242025!$AA$3:$AA$1315,DataRegularSeason20242025!$B$3:$B$1315, "&lt;=" &amp; FX$1, DataRegularSeason20242025!$D$3:$D$1315, $A62)+SUMIFS(DataRegularSeason20242025!$AB$3:$AB$1315,DataRegularSeason20242025!$B$3:$B$1315, "&lt;=" &amp; FX$1, DataRegularSeason20242025!$E$3:$E$1315, $A62)</f>
        <v>70</v>
      </c>
      <c r="FY62">
        <f>SUMIFS(DataRegularSeason20242025!$AA$3:$AA$1315,DataRegularSeason20242025!$B$3:$B$1315, "&lt;=" &amp; FY$1, DataRegularSeason20242025!$D$3:$D$1315, $A62)+SUMIFS(DataRegularSeason20242025!$AB$3:$AB$1315,DataRegularSeason20242025!$B$3:$B$1315, "&lt;=" &amp; FY$1, DataRegularSeason20242025!$E$3:$E$1315, $A62)</f>
        <v>70</v>
      </c>
      <c r="FZ62">
        <f>SUMIFS(DataRegularSeason20242025!$AA$3:$AA$1315,DataRegularSeason20242025!$B$3:$B$1315, "&lt;=" &amp; FZ$1, DataRegularSeason20242025!$D$3:$D$1315, $A62)+SUMIFS(DataRegularSeason20242025!$AB$3:$AB$1315,DataRegularSeason20242025!$B$3:$B$1315, "&lt;=" &amp; FZ$1, DataRegularSeason20242025!$E$3:$E$1315, $A62)</f>
        <v>70</v>
      </c>
      <c r="GA62">
        <f>SUMIFS(DataRegularSeason20242025!$AA$3:$AA$1315,DataRegularSeason20242025!$B$3:$B$1315, "&lt;=" &amp; GA$1, DataRegularSeason20242025!$D$3:$D$1315, $A62)+SUMIFS(DataRegularSeason20242025!$AB$3:$AB$1315,DataRegularSeason20242025!$B$3:$B$1315, "&lt;=" &amp; GA$1, DataRegularSeason20242025!$E$3:$E$1315, $A62)</f>
        <v>70</v>
      </c>
      <c r="GB62">
        <f>SUMIFS(DataRegularSeason20242025!$AA$3:$AA$1315,DataRegularSeason20242025!$B$3:$B$1315, "&lt;=" &amp; GB$1, DataRegularSeason20242025!$D$3:$D$1315, $A62)+SUMIFS(DataRegularSeason20242025!$AB$3:$AB$1315,DataRegularSeason20242025!$B$3:$B$1315, "&lt;=" &amp; GB$1, DataRegularSeason20242025!$E$3:$E$1315, $A62)</f>
        <v>70</v>
      </c>
      <c r="GC62">
        <f>SUMIFS(DataRegularSeason20242025!$AA$3:$AA$1315,DataRegularSeason20242025!$B$3:$B$1315, "&lt;=" &amp; GC$1, DataRegularSeason20242025!$D$3:$D$1315, $A62)+SUMIFS(DataRegularSeason20242025!$AB$3:$AB$1315,DataRegularSeason20242025!$B$3:$B$1315, "&lt;=" &amp; GC$1, DataRegularSeason20242025!$E$3:$E$1315, $A62)</f>
        <v>70</v>
      </c>
      <c r="GD62">
        <f>SUMIFS(DataRegularSeason20242025!$AA$3:$AA$1315,DataRegularSeason20242025!$B$3:$B$1315, "&lt;=" &amp; GD$1, DataRegularSeason20242025!$D$3:$D$1315, $A62)+SUMIFS(DataRegularSeason20242025!$AB$3:$AB$1315,DataRegularSeason20242025!$B$3:$B$1315, "&lt;=" &amp; GD$1, DataRegularSeason20242025!$E$3:$E$1315, $A62)</f>
        <v>70</v>
      </c>
      <c r="GE62">
        <f>SUMIFS(DataRegularSeason20242025!$AA$3:$AA$1315,DataRegularSeason20242025!$B$3:$B$1315, "&lt;=" &amp; GE$1, DataRegularSeason20242025!$D$3:$D$1315, $A62)+SUMIFS(DataRegularSeason20242025!$AB$3:$AB$1315,DataRegularSeason20242025!$B$3:$B$1315, "&lt;=" &amp; GE$1, DataRegularSeason20242025!$E$3:$E$1315, $A62)</f>
        <v>70</v>
      </c>
      <c r="GF62">
        <f>SUMIFS(DataRegularSeason20242025!$AA$3:$AA$1315,DataRegularSeason20242025!$B$3:$B$1315, "&lt;=" &amp; GF$1, DataRegularSeason20242025!$D$3:$D$1315, $A62)+SUMIFS(DataRegularSeason20242025!$AB$3:$AB$1315,DataRegularSeason20242025!$B$3:$B$1315, "&lt;=" &amp; GF$1, DataRegularSeason20242025!$E$3:$E$1315, $A62)</f>
        <v>70</v>
      </c>
      <c r="GG62">
        <f>SUMIFS(DataRegularSeason20242025!$AA$3:$AA$1315,DataRegularSeason20242025!$B$3:$B$1315, "&lt;=" &amp; GG$1, DataRegularSeason20242025!$D$3:$D$1315, $A62)+SUMIFS(DataRegularSeason20242025!$AB$3:$AB$1315,DataRegularSeason20242025!$B$3:$B$1315, "&lt;=" &amp; GG$1, DataRegularSeason20242025!$E$3:$E$1315, $A62)</f>
        <v>70</v>
      </c>
      <c r="GH62">
        <f>SUMIFS(DataRegularSeason20242025!$AA$3:$AA$1315,DataRegularSeason20242025!$B$3:$B$1315, "&lt;=" &amp; GH$1, DataRegularSeason20242025!$D$3:$D$1315, $A62)+SUMIFS(DataRegularSeason20242025!$AB$3:$AB$1315,DataRegularSeason20242025!$B$3:$B$1315, "&lt;=" &amp; GH$1, DataRegularSeason20242025!$E$3:$E$1315, $A62)</f>
        <v>70</v>
      </c>
      <c r="GI62">
        <f>SUMIFS(DataRegularSeason20242025!$AA$3:$AA$1315,DataRegularSeason20242025!$B$3:$B$1315, "&lt;=" &amp; GI$1, DataRegularSeason20242025!$D$3:$D$1315, $A62)+SUMIFS(DataRegularSeason20242025!$AB$3:$AB$1315,DataRegularSeason20242025!$B$3:$B$1315, "&lt;=" &amp; GI$1, DataRegularSeason20242025!$E$3:$E$1315, $A62)</f>
        <v>70</v>
      </c>
      <c r="GJ62">
        <f>SUMIFS(DataRegularSeason20242025!$AA$3:$AA$1315,DataRegularSeason20242025!$B$3:$B$1315, "&lt;=" &amp; GJ$1, DataRegularSeason20242025!$D$3:$D$1315, $A62)+SUMIFS(DataRegularSeason20242025!$AB$3:$AB$1315,DataRegularSeason20242025!$B$3:$B$1315, "&lt;=" &amp; GJ$1, DataRegularSeason20242025!$E$3:$E$1315, $A62)</f>
        <v>70</v>
      </c>
      <c r="GK62">
        <f>SUMIFS(DataRegularSeason20242025!$AA$3:$AA$1315,DataRegularSeason20242025!$B$3:$B$1315, "&lt;=" &amp; GK$1, DataRegularSeason20242025!$D$3:$D$1315, $A62)+SUMIFS(DataRegularSeason20242025!$AB$3:$AB$1315,DataRegularSeason20242025!$B$3:$B$1315, "&lt;=" &amp; GK$1, DataRegularSeason20242025!$E$3:$E$1315, $A62)</f>
        <v>70</v>
      </c>
      <c r="GL62">
        <f>SUMIFS(DataRegularSeason20242025!$AA$3:$AA$1315,DataRegularSeason20242025!$B$3:$B$1315, "&lt;=" &amp; GL$1, DataRegularSeason20242025!$D$3:$D$1315, $A62)+SUMIFS(DataRegularSeason20242025!$AB$3:$AB$1315,DataRegularSeason20242025!$B$3:$B$1315, "&lt;=" &amp; GL$1, DataRegularSeason20242025!$E$3:$E$1315, $A62)</f>
        <v>70</v>
      </c>
      <c r="GM62">
        <f>SUMIFS(DataRegularSeason20242025!$AA$3:$AA$1315,DataRegularSeason20242025!$B$3:$B$1315, "&lt;=" &amp; GM$1, DataRegularSeason20242025!$D$3:$D$1315, $A62)+SUMIFS(DataRegularSeason20242025!$AB$3:$AB$1315,DataRegularSeason20242025!$B$3:$B$1315, "&lt;=" &amp; GM$1, DataRegularSeason20242025!$E$3:$E$1315, $A62)</f>
        <v>70</v>
      </c>
      <c r="GN62">
        <f>SUMIFS(DataRegularSeason20242025!$AA$3:$AA$1315,DataRegularSeason20242025!$B$3:$B$1315, "&lt;=" &amp; GN$1, DataRegularSeason20242025!$D$3:$D$1315, $A62)+SUMIFS(DataRegularSeason20242025!$AB$3:$AB$1315,DataRegularSeason20242025!$B$3:$B$1315, "&lt;=" &amp; GN$1, DataRegularSeason20242025!$E$3:$E$1315, $A62)</f>
        <v>70</v>
      </c>
      <c r="GO62">
        <f>SUMIFS(DataRegularSeason20242025!$AA$3:$AA$1315,DataRegularSeason20242025!$B$3:$B$1315, "&lt;=" &amp; GO$1, DataRegularSeason20242025!$D$3:$D$1315, $A62)+SUMIFS(DataRegularSeason20242025!$AB$3:$AB$1315,DataRegularSeason20242025!$B$3:$B$1315, "&lt;=" &amp; GO$1, DataRegularSeason20242025!$E$3:$E$1315, $A62)</f>
        <v>70</v>
      </c>
      <c r="GP62">
        <f>SUMIFS(DataRegularSeason20242025!$AA$3:$AA$1315,DataRegularSeason20242025!$B$3:$B$1315, "&lt;=" &amp; GP$1, DataRegularSeason20242025!$D$3:$D$1315, $A62)+SUMIFS(DataRegularSeason20242025!$AB$3:$AB$1315,DataRegularSeason20242025!$B$3:$B$1315, "&lt;=" &amp; GP$1, DataRegularSeason20242025!$E$3:$E$1315, $A62)</f>
        <v>70</v>
      </c>
      <c r="GQ62">
        <f>SUMIFS(DataRegularSeason20242025!$AA$3:$AA$1315,DataRegularSeason20242025!$B$3:$B$1315, "&lt;=" &amp; GQ$1, DataRegularSeason20242025!$D$3:$D$1315, $A62)+SUMIFS(DataRegularSeason20242025!$AB$3:$AB$1315,DataRegularSeason20242025!$B$3:$B$1315, "&lt;=" &amp; GQ$1, DataRegularSeason20242025!$E$3:$E$1315, $A62)</f>
        <v>70</v>
      </c>
      <c r="GR62">
        <f>SUMIFS(DataRegularSeason20242025!$AA$3:$AA$1315,DataRegularSeason20242025!$B$3:$B$1315, "&lt;=" &amp; GR$1, DataRegularSeason20242025!$D$3:$D$1315, $A62)+SUMIFS(DataRegularSeason20242025!$AB$3:$AB$1315,DataRegularSeason20242025!$B$3:$B$1315, "&lt;=" &amp; GR$1, DataRegularSeason20242025!$E$3:$E$1315, $A62)</f>
        <v>70</v>
      </c>
      <c r="GS62">
        <f>SUMIFS(DataRegularSeason20242025!$AA$3:$AA$1315,DataRegularSeason20242025!$B$3:$B$1315, "&lt;=" &amp; GS$1, DataRegularSeason20242025!$D$3:$D$1315, $A62)+SUMIFS(DataRegularSeason20242025!$AB$3:$AB$1315,DataRegularSeason20242025!$B$3:$B$1315, "&lt;=" &amp; GS$1, DataRegularSeason20242025!$E$3:$E$1315, $A62)</f>
        <v>70</v>
      </c>
      <c r="GT62">
        <f>SUMIFS(DataRegularSeason20242025!$AA$3:$AA$1315,DataRegularSeason20242025!$B$3:$B$1315, "&lt;=" &amp; GT$1, DataRegularSeason20242025!$D$3:$D$1315, $A62)+SUMIFS(DataRegularSeason20242025!$AB$3:$AB$1315,DataRegularSeason20242025!$B$3:$B$1315, "&lt;=" &amp; GT$1, DataRegularSeason20242025!$E$3:$E$1315, $A62)</f>
        <v>70</v>
      </c>
      <c r="GU62">
        <f>SUMIFS(DataRegularSeason20242025!$AA$3:$AA$1315,DataRegularSeason20242025!$B$3:$B$1315, "&lt;=" &amp; GU$1, DataRegularSeason20242025!$D$3:$D$1315, $A62)+SUMIFS(DataRegularSeason20242025!$AB$3:$AB$1315,DataRegularSeason20242025!$B$3:$B$1315, "&lt;=" &amp; GU$1, DataRegularSeason20242025!$E$3:$E$1315, $A62)</f>
        <v>70</v>
      </c>
    </row>
    <row r="63" spans="1:203" x14ac:dyDescent="0.25">
      <c r="A63" t="s">
        <v>27</v>
      </c>
      <c r="B63" t="s">
        <v>97</v>
      </c>
      <c r="C63" t="s">
        <v>100</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68</v>
      </c>
      <c r="EA63">
        <f>SUMIFS(DataRegularSeason20242025!$AA$3:$AA$1315,DataRegularSeason20242025!$B$3:$B$1315, "&lt;=" &amp; EA$1, DataRegularSeason20242025!$D$3:$D$1315, $A63)+SUMIFS(DataRegularSeason20242025!$AB$3:$AB$1315,DataRegularSeason20242025!$B$3:$B$1315, "&lt;=" &amp; EA$1, DataRegularSeason20242025!$E$3:$E$1315, $A63)</f>
        <v>68</v>
      </c>
      <c r="EB63">
        <f>SUMIFS(DataRegularSeason20242025!$AA$3:$AA$1315,DataRegularSeason20242025!$B$3:$B$1315, "&lt;=" &amp; EB$1, DataRegularSeason20242025!$D$3:$D$1315, $A63)+SUMIFS(DataRegularSeason20242025!$AB$3:$AB$1315,DataRegularSeason20242025!$B$3:$B$1315, "&lt;=" &amp; EB$1, DataRegularSeason20242025!$E$3:$E$1315, $A63)</f>
        <v>68</v>
      </c>
      <c r="EC63">
        <f>SUMIFS(DataRegularSeason20242025!$AA$3:$AA$1315,DataRegularSeason20242025!$B$3:$B$1315, "&lt;=" &amp; EC$1, DataRegularSeason20242025!$D$3:$D$1315, $A63)+SUMIFS(DataRegularSeason20242025!$AB$3:$AB$1315,DataRegularSeason20242025!$B$3:$B$1315, "&lt;=" &amp; EC$1, DataRegularSeason20242025!$E$3:$E$1315, $A63)</f>
        <v>68</v>
      </c>
      <c r="ED63">
        <f>SUMIFS(DataRegularSeason20242025!$AA$3:$AA$1315,DataRegularSeason20242025!$B$3:$B$1315, "&lt;=" &amp; ED$1, DataRegularSeason20242025!$D$3:$D$1315, $A63)+SUMIFS(DataRegularSeason20242025!$AB$3:$AB$1315,DataRegularSeason20242025!$B$3:$B$1315, "&lt;=" &amp; ED$1, DataRegularSeason20242025!$E$3:$E$1315, $A63)</f>
        <v>68</v>
      </c>
      <c r="EE63">
        <f>SUMIFS(DataRegularSeason20242025!$AA$3:$AA$1315,DataRegularSeason20242025!$B$3:$B$1315, "&lt;=" &amp; EE$1, DataRegularSeason20242025!$D$3:$D$1315, $A63)+SUMIFS(DataRegularSeason20242025!$AB$3:$AB$1315,DataRegularSeason20242025!$B$3:$B$1315, "&lt;=" &amp; EE$1, DataRegularSeason20242025!$E$3:$E$1315, $A63)</f>
        <v>68</v>
      </c>
      <c r="EF63">
        <f>SUMIFS(DataRegularSeason20242025!$AA$3:$AA$1315,DataRegularSeason20242025!$B$3:$B$1315, "&lt;=" &amp; EF$1, DataRegularSeason20242025!$D$3:$D$1315, $A63)+SUMIFS(DataRegularSeason20242025!$AB$3:$AB$1315,DataRegularSeason20242025!$B$3:$B$1315, "&lt;=" &amp; EF$1, DataRegularSeason20242025!$E$3:$E$1315, $A63)</f>
        <v>68</v>
      </c>
      <c r="EG63">
        <f>SUMIFS(DataRegularSeason20242025!$AA$3:$AA$1315,DataRegularSeason20242025!$B$3:$B$1315, "&lt;=" &amp; EG$1, DataRegularSeason20242025!$D$3:$D$1315, $A63)+SUMIFS(DataRegularSeason20242025!$AB$3:$AB$1315,DataRegularSeason20242025!$B$3:$B$1315, "&lt;=" &amp; EG$1, DataRegularSeason20242025!$E$3:$E$1315, $A63)</f>
        <v>68</v>
      </c>
      <c r="EH63">
        <f>SUMIFS(DataRegularSeason20242025!$AA$3:$AA$1315,DataRegularSeason20242025!$B$3:$B$1315, "&lt;=" &amp; EH$1, DataRegularSeason20242025!$D$3:$D$1315, $A63)+SUMIFS(DataRegularSeason20242025!$AB$3:$AB$1315,DataRegularSeason20242025!$B$3:$B$1315, "&lt;=" &amp; EH$1, DataRegularSeason20242025!$E$3:$E$1315, $A63)</f>
        <v>68</v>
      </c>
      <c r="EI63">
        <f>SUMIFS(DataRegularSeason20242025!$AA$3:$AA$1315,DataRegularSeason20242025!$B$3:$B$1315, "&lt;=" &amp; EI$1, DataRegularSeason20242025!$D$3:$D$1315, $A63)+SUMIFS(DataRegularSeason20242025!$AB$3:$AB$1315,DataRegularSeason20242025!$B$3:$B$1315, "&lt;=" &amp; EI$1, DataRegularSeason20242025!$E$3:$E$1315, $A63)</f>
        <v>68</v>
      </c>
      <c r="EJ63">
        <f>SUMIFS(DataRegularSeason20242025!$AA$3:$AA$1315,DataRegularSeason20242025!$B$3:$B$1315, "&lt;=" &amp; EJ$1, DataRegularSeason20242025!$D$3:$D$1315, $A63)+SUMIFS(DataRegularSeason20242025!$AB$3:$AB$1315,DataRegularSeason20242025!$B$3:$B$1315, "&lt;=" &amp; EJ$1, DataRegularSeason20242025!$E$3:$E$1315, $A63)</f>
        <v>68</v>
      </c>
      <c r="EK63">
        <f>SUMIFS(DataRegularSeason20242025!$AA$3:$AA$1315,DataRegularSeason20242025!$B$3:$B$1315, "&lt;=" &amp; EK$1, DataRegularSeason20242025!$D$3:$D$1315, $A63)+SUMIFS(DataRegularSeason20242025!$AB$3:$AB$1315,DataRegularSeason20242025!$B$3:$B$1315, "&lt;=" &amp; EK$1, DataRegularSeason20242025!$E$3:$E$1315, $A63)</f>
        <v>68</v>
      </c>
      <c r="EL63">
        <f>SUMIFS(DataRegularSeason20242025!$AA$3:$AA$1315,DataRegularSeason20242025!$B$3:$B$1315, "&lt;=" &amp; EL$1, DataRegularSeason20242025!$D$3:$D$1315, $A63)+SUMIFS(DataRegularSeason20242025!$AB$3:$AB$1315,DataRegularSeason20242025!$B$3:$B$1315, "&lt;=" &amp; EL$1, DataRegularSeason20242025!$E$3:$E$1315, $A63)</f>
        <v>68</v>
      </c>
      <c r="EM63">
        <f>SUMIFS(DataRegularSeason20242025!$AA$3:$AA$1315,DataRegularSeason20242025!$B$3:$B$1315, "&lt;=" &amp; EM$1, DataRegularSeason20242025!$D$3:$D$1315, $A63)+SUMIFS(DataRegularSeason20242025!$AB$3:$AB$1315,DataRegularSeason20242025!$B$3:$B$1315, "&lt;=" &amp; EM$1, DataRegularSeason20242025!$E$3:$E$1315, $A63)</f>
        <v>68</v>
      </c>
      <c r="EN63">
        <f>SUMIFS(DataRegularSeason20242025!$AA$3:$AA$1315,DataRegularSeason20242025!$B$3:$B$1315, "&lt;=" &amp; EN$1, DataRegularSeason20242025!$D$3:$D$1315, $A63)+SUMIFS(DataRegularSeason20242025!$AB$3:$AB$1315,DataRegularSeason20242025!$B$3:$B$1315, "&lt;=" &amp; EN$1, DataRegularSeason20242025!$E$3:$E$1315, $A63)</f>
        <v>68</v>
      </c>
      <c r="EO63">
        <f>SUMIFS(DataRegularSeason20242025!$AA$3:$AA$1315,DataRegularSeason20242025!$B$3:$B$1315, "&lt;=" &amp; EO$1, DataRegularSeason20242025!$D$3:$D$1315, $A63)+SUMIFS(DataRegularSeason20242025!$AB$3:$AB$1315,DataRegularSeason20242025!$B$3:$B$1315, "&lt;=" &amp; EO$1, DataRegularSeason20242025!$E$3:$E$1315, $A63)</f>
        <v>68</v>
      </c>
      <c r="EP63">
        <f>SUMIFS(DataRegularSeason20242025!$AA$3:$AA$1315,DataRegularSeason20242025!$B$3:$B$1315, "&lt;=" &amp; EP$1, DataRegularSeason20242025!$D$3:$D$1315, $A63)+SUMIFS(DataRegularSeason20242025!$AB$3:$AB$1315,DataRegularSeason20242025!$B$3:$B$1315, "&lt;=" &amp; EP$1, DataRegularSeason20242025!$E$3:$E$1315, $A63)</f>
        <v>68</v>
      </c>
      <c r="EQ63">
        <f>SUMIFS(DataRegularSeason20242025!$AA$3:$AA$1315,DataRegularSeason20242025!$B$3:$B$1315, "&lt;=" &amp; EQ$1, DataRegularSeason20242025!$D$3:$D$1315, $A63)+SUMIFS(DataRegularSeason20242025!$AB$3:$AB$1315,DataRegularSeason20242025!$B$3:$B$1315, "&lt;=" &amp; EQ$1, DataRegularSeason20242025!$E$3:$E$1315, $A63)</f>
        <v>68</v>
      </c>
      <c r="ER63">
        <f>SUMIFS(DataRegularSeason20242025!$AA$3:$AA$1315,DataRegularSeason20242025!$B$3:$B$1315, "&lt;=" &amp; ER$1, DataRegularSeason20242025!$D$3:$D$1315, $A63)+SUMIFS(DataRegularSeason20242025!$AB$3:$AB$1315,DataRegularSeason20242025!$B$3:$B$1315, "&lt;=" &amp; ER$1, DataRegularSeason20242025!$E$3:$E$1315, $A63)</f>
        <v>68</v>
      </c>
      <c r="ES63">
        <f>SUMIFS(DataRegularSeason20242025!$AA$3:$AA$1315,DataRegularSeason20242025!$B$3:$B$1315, "&lt;=" &amp; ES$1, DataRegularSeason20242025!$D$3:$D$1315, $A63)+SUMIFS(DataRegularSeason20242025!$AB$3:$AB$1315,DataRegularSeason20242025!$B$3:$B$1315, "&lt;=" &amp; ES$1, DataRegularSeason20242025!$E$3:$E$1315, $A63)</f>
        <v>68</v>
      </c>
      <c r="ET63">
        <f>SUMIFS(DataRegularSeason20242025!$AA$3:$AA$1315,DataRegularSeason20242025!$B$3:$B$1315, "&lt;=" &amp; ET$1, DataRegularSeason20242025!$D$3:$D$1315, $A63)+SUMIFS(DataRegularSeason20242025!$AB$3:$AB$1315,DataRegularSeason20242025!$B$3:$B$1315, "&lt;=" &amp; ET$1, DataRegularSeason20242025!$E$3:$E$1315, $A63)</f>
        <v>68</v>
      </c>
      <c r="EU63">
        <f>SUMIFS(DataRegularSeason20242025!$AA$3:$AA$1315,DataRegularSeason20242025!$B$3:$B$1315, "&lt;=" &amp; EU$1, DataRegularSeason20242025!$D$3:$D$1315, $A63)+SUMIFS(DataRegularSeason20242025!$AB$3:$AB$1315,DataRegularSeason20242025!$B$3:$B$1315, "&lt;=" &amp; EU$1, DataRegularSeason20242025!$E$3:$E$1315, $A63)</f>
        <v>68</v>
      </c>
      <c r="EV63">
        <f>SUMIFS(DataRegularSeason20242025!$AA$3:$AA$1315,DataRegularSeason20242025!$B$3:$B$1315, "&lt;=" &amp; EV$1, DataRegularSeason20242025!$D$3:$D$1315, $A63)+SUMIFS(DataRegularSeason20242025!$AB$3:$AB$1315,DataRegularSeason20242025!$B$3:$B$1315, "&lt;=" &amp; EV$1, DataRegularSeason20242025!$E$3:$E$1315, $A63)</f>
        <v>68</v>
      </c>
      <c r="EW63">
        <f>SUMIFS(DataRegularSeason20242025!$AA$3:$AA$1315,DataRegularSeason20242025!$B$3:$B$1315, "&lt;=" &amp; EW$1, DataRegularSeason20242025!$D$3:$D$1315, $A63)+SUMIFS(DataRegularSeason20242025!$AB$3:$AB$1315,DataRegularSeason20242025!$B$3:$B$1315, "&lt;=" &amp; EW$1, DataRegularSeason20242025!$E$3:$E$1315, $A63)</f>
        <v>68</v>
      </c>
      <c r="EX63">
        <f>SUMIFS(DataRegularSeason20242025!$AA$3:$AA$1315,DataRegularSeason20242025!$B$3:$B$1315, "&lt;=" &amp; EX$1, DataRegularSeason20242025!$D$3:$D$1315, $A63)+SUMIFS(DataRegularSeason20242025!$AB$3:$AB$1315,DataRegularSeason20242025!$B$3:$B$1315, "&lt;=" &amp; EX$1, DataRegularSeason20242025!$E$3:$E$1315, $A63)</f>
        <v>68</v>
      </c>
      <c r="EY63">
        <f>SUMIFS(DataRegularSeason20242025!$AA$3:$AA$1315,DataRegularSeason20242025!$B$3:$B$1315, "&lt;=" &amp; EY$1, DataRegularSeason20242025!$D$3:$D$1315, $A63)+SUMIFS(DataRegularSeason20242025!$AB$3:$AB$1315,DataRegularSeason20242025!$B$3:$B$1315, "&lt;=" &amp; EY$1, DataRegularSeason20242025!$E$3:$E$1315, $A63)</f>
        <v>68</v>
      </c>
      <c r="EZ63">
        <f>SUMIFS(DataRegularSeason20242025!$AA$3:$AA$1315,DataRegularSeason20242025!$B$3:$B$1315, "&lt;=" &amp; EZ$1, DataRegularSeason20242025!$D$3:$D$1315, $A63)+SUMIFS(DataRegularSeason20242025!$AB$3:$AB$1315,DataRegularSeason20242025!$B$3:$B$1315, "&lt;=" &amp; EZ$1, DataRegularSeason20242025!$E$3:$E$1315, $A63)</f>
        <v>68</v>
      </c>
      <c r="FA63">
        <f>SUMIFS(DataRegularSeason20242025!$AA$3:$AA$1315,DataRegularSeason20242025!$B$3:$B$1315, "&lt;=" &amp; FA$1, DataRegularSeason20242025!$D$3:$D$1315, $A63)+SUMIFS(DataRegularSeason20242025!$AB$3:$AB$1315,DataRegularSeason20242025!$B$3:$B$1315, "&lt;=" &amp; FA$1, DataRegularSeason20242025!$E$3:$E$1315, $A63)</f>
        <v>68</v>
      </c>
      <c r="FB63">
        <f>SUMIFS(DataRegularSeason20242025!$AA$3:$AA$1315,DataRegularSeason20242025!$B$3:$B$1315, "&lt;=" &amp; FB$1, DataRegularSeason20242025!$D$3:$D$1315, $A63)+SUMIFS(DataRegularSeason20242025!$AB$3:$AB$1315,DataRegularSeason20242025!$B$3:$B$1315, "&lt;=" &amp; FB$1, DataRegularSeason20242025!$E$3:$E$1315, $A63)</f>
        <v>68</v>
      </c>
      <c r="FC63">
        <f>SUMIFS(DataRegularSeason20242025!$AA$3:$AA$1315,DataRegularSeason20242025!$B$3:$B$1315, "&lt;=" &amp; FC$1, DataRegularSeason20242025!$D$3:$D$1315, $A63)+SUMIFS(DataRegularSeason20242025!$AB$3:$AB$1315,DataRegularSeason20242025!$B$3:$B$1315, "&lt;=" &amp; FC$1, DataRegularSeason20242025!$E$3:$E$1315, $A63)</f>
        <v>68</v>
      </c>
      <c r="FD63">
        <f>SUMIFS(DataRegularSeason20242025!$AA$3:$AA$1315,DataRegularSeason20242025!$B$3:$B$1315, "&lt;=" &amp; FD$1, DataRegularSeason20242025!$D$3:$D$1315, $A63)+SUMIFS(DataRegularSeason20242025!$AB$3:$AB$1315,DataRegularSeason20242025!$B$3:$B$1315, "&lt;=" &amp; FD$1, DataRegularSeason20242025!$E$3:$E$1315, $A63)</f>
        <v>68</v>
      </c>
      <c r="FE63">
        <f>SUMIFS(DataRegularSeason20242025!$AA$3:$AA$1315,DataRegularSeason20242025!$B$3:$B$1315, "&lt;=" &amp; FE$1, DataRegularSeason20242025!$D$3:$D$1315, $A63)+SUMIFS(DataRegularSeason20242025!$AB$3:$AB$1315,DataRegularSeason20242025!$B$3:$B$1315, "&lt;=" &amp; FE$1, DataRegularSeason20242025!$E$3:$E$1315, $A63)</f>
        <v>68</v>
      </c>
      <c r="FF63">
        <f>SUMIFS(DataRegularSeason20242025!$AA$3:$AA$1315,DataRegularSeason20242025!$B$3:$B$1315, "&lt;=" &amp; FF$1, DataRegularSeason20242025!$D$3:$D$1315, $A63)+SUMIFS(DataRegularSeason20242025!$AB$3:$AB$1315,DataRegularSeason20242025!$B$3:$B$1315, "&lt;=" &amp; FF$1, DataRegularSeason20242025!$E$3:$E$1315, $A63)</f>
        <v>68</v>
      </c>
      <c r="FG63">
        <f>SUMIFS(DataRegularSeason20242025!$AA$3:$AA$1315,DataRegularSeason20242025!$B$3:$B$1315, "&lt;=" &amp; FG$1, DataRegularSeason20242025!$D$3:$D$1315, $A63)+SUMIFS(DataRegularSeason20242025!$AB$3:$AB$1315,DataRegularSeason20242025!$B$3:$B$1315, "&lt;=" &amp; FG$1, DataRegularSeason20242025!$E$3:$E$1315, $A63)</f>
        <v>68</v>
      </c>
      <c r="FH63">
        <f>SUMIFS(DataRegularSeason20242025!$AA$3:$AA$1315,DataRegularSeason20242025!$B$3:$B$1315, "&lt;=" &amp; FH$1, DataRegularSeason20242025!$D$3:$D$1315, $A63)+SUMIFS(DataRegularSeason20242025!$AB$3:$AB$1315,DataRegularSeason20242025!$B$3:$B$1315, "&lt;=" &amp; FH$1, DataRegularSeason20242025!$E$3:$E$1315, $A63)</f>
        <v>68</v>
      </c>
      <c r="FI63">
        <f>SUMIFS(DataRegularSeason20242025!$AA$3:$AA$1315,DataRegularSeason20242025!$B$3:$B$1315, "&lt;=" &amp; FI$1, DataRegularSeason20242025!$D$3:$D$1315, $A63)+SUMIFS(DataRegularSeason20242025!$AB$3:$AB$1315,DataRegularSeason20242025!$B$3:$B$1315, "&lt;=" &amp; FI$1, DataRegularSeason20242025!$E$3:$E$1315, $A63)</f>
        <v>68</v>
      </c>
      <c r="FJ63">
        <f>SUMIFS(DataRegularSeason20242025!$AA$3:$AA$1315,DataRegularSeason20242025!$B$3:$B$1315, "&lt;=" &amp; FJ$1, DataRegularSeason20242025!$D$3:$D$1315, $A63)+SUMIFS(DataRegularSeason20242025!$AB$3:$AB$1315,DataRegularSeason20242025!$B$3:$B$1315, "&lt;=" &amp; FJ$1, DataRegularSeason20242025!$E$3:$E$1315, $A63)</f>
        <v>68</v>
      </c>
      <c r="FK63">
        <f>SUMIFS(DataRegularSeason20242025!$AA$3:$AA$1315,DataRegularSeason20242025!$B$3:$B$1315, "&lt;=" &amp; FK$1, DataRegularSeason20242025!$D$3:$D$1315, $A63)+SUMIFS(DataRegularSeason20242025!$AB$3:$AB$1315,DataRegularSeason20242025!$B$3:$B$1315, "&lt;=" &amp; FK$1, DataRegularSeason20242025!$E$3:$E$1315, $A63)</f>
        <v>68</v>
      </c>
      <c r="FL63">
        <f>SUMIFS(DataRegularSeason20242025!$AA$3:$AA$1315,DataRegularSeason20242025!$B$3:$B$1315, "&lt;=" &amp; FL$1, DataRegularSeason20242025!$D$3:$D$1315, $A63)+SUMIFS(DataRegularSeason20242025!$AB$3:$AB$1315,DataRegularSeason20242025!$B$3:$B$1315, "&lt;=" &amp; FL$1, DataRegularSeason20242025!$E$3:$E$1315, $A63)</f>
        <v>68</v>
      </c>
      <c r="FM63">
        <f>SUMIFS(DataRegularSeason20242025!$AA$3:$AA$1315,DataRegularSeason20242025!$B$3:$B$1315, "&lt;=" &amp; FM$1, DataRegularSeason20242025!$D$3:$D$1315, $A63)+SUMIFS(DataRegularSeason20242025!$AB$3:$AB$1315,DataRegularSeason20242025!$B$3:$B$1315, "&lt;=" &amp; FM$1, DataRegularSeason20242025!$E$3:$E$1315, $A63)</f>
        <v>68</v>
      </c>
      <c r="FN63">
        <f>SUMIFS(DataRegularSeason20242025!$AA$3:$AA$1315,DataRegularSeason20242025!$B$3:$B$1315, "&lt;=" &amp; FN$1, DataRegularSeason20242025!$D$3:$D$1315, $A63)+SUMIFS(DataRegularSeason20242025!$AB$3:$AB$1315,DataRegularSeason20242025!$B$3:$B$1315, "&lt;=" &amp; FN$1, DataRegularSeason20242025!$E$3:$E$1315, $A63)</f>
        <v>68</v>
      </c>
      <c r="FO63">
        <f>SUMIFS(DataRegularSeason20242025!$AA$3:$AA$1315,DataRegularSeason20242025!$B$3:$B$1315, "&lt;=" &amp; FO$1, DataRegularSeason20242025!$D$3:$D$1315, $A63)+SUMIFS(DataRegularSeason20242025!$AB$3:$AB$1315,DataRegularSeason20242025!$B$3:$B$1315, "&lt;=" &amp; FO$1, DataRegularSeason20242025!$E$3:$E$1315, $A63)</f>
        <v>68</v>
      </c>
      <c r="FP63">
        <f>SUMIFS(DataRegularSeason20242025!$AA$3:$AA$1315,DataRegularSeason20242025!$B$3:$B$1315, "&lt;=" &amp; FP$1, DataRegularSeason20242025!$D$3:$D$1315, $A63)+SUMIFS(DataRegularSeason20242025!$AB$3:$AB$1315,DataRegularSeason20242025!$B$3:$B$1315, "&lt;=" &amp; FP$1, DataRegularSeason20242025!$E$3:$E$1315, $A63)</f>
        <v>68</v>
      </c>
      <c r="FQ63">
        <f>SUMIFS(DataRegularSeason20242025!$AA$3:$AA$1315,DataRegularSeason20242025!$B$3:$B$1315, "&lt;=" &amp; FQ$1, DataRegularSeason20242025!$D$3:$D$1315, $A63)+SUMIFS(DataRegularSeason20242025!$AB$3:$AB$1315,DataRegularSeason20242025!$B$3:$B$1315, "&lt;=" &amp; FQ$1, DataRegularSeason20242025!$E$3:$E$1315, $A63)</f>
        <v>68</v>
      </c>
      <c r="FR63">
        <f>SUMIFS(DataRegularSeason20242025!$AA$3:$AA$1315,DataRegularSeason20242025!$B$3:$B$1315, "&lt;=" &amp; FR$1, DataRegularSeason20242025!$D$3:$D$1315, $A63)+SUMIFS(DataRegularSeason20242025!$AB$3:$AB$1315,DataRegularSeason20242025!$B$3:$B$1315, "&lt;=" &amp; FR$1, DataRegularSeason20242025!$E$3:$E$1315, $A63)</f>
        <v>68</v>
      </c>
      <c r="FS63">
        <f>SUMIFS(DataRegularSeason20242025!$AA$3:$AA$1315,DataRegularSeason20242025!$B$3:$B$1315, "&lt;=" &amp; FS$1, DataRegularSeason20242025!$D$3:$D$1315, $A63)+SUMIFS(DataRegularSeason20242025!$AB$3:$AB$1315,DataRegularSeason20242025!$B$3:$B$1315, "&lt;=" &amp; FS$1, DataRegularSeason20242025!$E$3:$E$1315, $A63)</f>
        <v>68</v>
      </c>
      <c r="FT63">
        <f>SUMIFS(DataRegularSeason20242025!$AA$3:$AA$1315,DataRegularSeason20242025!$B$3:$B$1315, "&lt;=" &amp; FT$1, DataRegularSeason20242025!$D$3:$D$1315, $A63)+SUMIFS(DataRegularSeason20242025!$AB$3:$AB$1315,DataRegularSeason20242025!$B$3:$B$1315, "&lt;=" &amp; FT$1, DataRegularSeason20242025!$E$3:$E$1315, $A63)</f>
        <v>68</v>
      </c>
      <c r="FU63">
        <f>SUMIFS(DataRegularSeason20242025!$AA$3:$AA$1315,DataRegularSeason20242025!$B$3:$B$1315, "&lt;=" &amp; FU$1, DataRegularSeason20242025!$D$3:$D$1315, $A63)+SUMIFS(DataRegularSeason20242025!$AB$3:$AB$1315,DataRegularSeason20242025!$B$3:$B$1315, "&lt;=" &amp; FU$1, DataRegularSeason20242025!$E$3:$E$1315, $A63)</f>
        <v>68</v>
      </c>
      <c r="FV63">
        <f>SUMIFS(DataRegularSeason20242025!$AA$3:$AA$1315,DataRegularSeason20242025!$B$3:$B$1315, "&lt;=" &amp; FV$1, DataRegularSeason20242025!$D$3:$D$1315, $A63)+SUMIFS(DataRegularSeason20242025!$AB$3:$AB$1315,DataRegularSeason20242025!$B$3:$B$1315, "&lt;=" &amp; FV$1, DataRegularSeason20242025!$E$3:$E$1315, $A63)</f>
        <v>68</v>
      </c>
      <c r="FW63">
        <f>SUMIFS(DataRegularSeason20242025!$AA$3:$AA$1315,DataRegularSeason20242025!$B$3:$B$1315, "&lt;=" &amp; FW$1, DataRegularSeason20242025!$D$3:$D$1315, $A63)+SUMIFS(DataRegularSeason20242025!$AB$3:$AB$1315,DataRegularSeason20242025!$B$3:$B$1315, "&lt;=" &amp; FW$1, DataRegularSeason20242025!$E$3:$E$1315, $A63)</f>
        <v>68</v>
      </c>
      <c r="FX63">
        <f>SUMIFS(DataRegularSeason20242025!$AA$3:$AA$1315,DataRegularSeason20242025!$B$3:$B$1315, "&lt;=" &amp; FX$1, DataRegularSeason20242025!$D$3:$D$1315, $A63)+SUMIFS(DataRegularSeason20242025!$AB$3:$AB$1315,DataRegularSeason20242025!$B$3:$B$1315, "&lt;=" &amp; FX$1, DataRegularSeason20242025!$E$3:$E$1315, $A63)</f>
        <v>68</v>
      </c>
      <c r="FY63">
        <f>SUMIFS(DataRegularSeason20242025!$AA$3:$AA$1315,DataRegularSeason20242025!$B$3:$B$1315, "&lt;=" &amp; FY$1, DataRegularSeason20242025!$D$3:$D$1315, $A63)+SUMIFS(DataRegularSeason20242025!$AB$3:$AB$1315,DataRegularSeason20242025!$B$3:$B$1315, "&lt;=" &amp; FY$1, DataRegularSeason20242025!$E$3:$E$1315, $A63)</f>
        <v>68</v>
      </c>
      <c r="FZ63">
        <f>SUMIFS(DataRegularSeason20242025!$AA$3:$AA$1315,DataRegularSeason20242025!$B$3:$B$1315, "&lt;=" &amp; FZ$1, DataRegularSeason20242025!$D$3:$D$1315, $A63)+SUMIFS(DataRegularSeason20242025!$AB$3:$AB$1315,DataRegularSeason20242025!$B$3:$B$1315, "&lt;=" &amp; FZ$1, DataRegularSeason20242025!$E$3:$E$1315, $A63)</f>
        <v>68</v>
      </c>
      <c r="GA63">
        <f>SUMIFS(DataRegularSeason20242025!$AA$3:$AA$1315,DataRegularSeason20242025!$B$3:$B$1315, "&lt;=" &amp; GA$1, DataRegularSeason20242025!$D$3:$D$1315, $A63)+SUMIFS(DataRegularSeason20242025!$AB$3:$AB$1315,DataRegularSeason20242025!$B$3:$B$1315, "&lt;=" &amp; GA$1, DataRegularSeason20242025!$E$3:$E$1315, $A63)</f>
        <v>68</v>
      </c>
      <c r="GB63">
        <f>SUMIFS(DataRegularSeason20242025!$AA$3:$AA$1315,DataRegularSeason20242025!$B$3:$B$1315, "&lt;=" &amp; GB$1, DataRegularSeason20242025!$D$3:$D$1315, $A63)+SUMIFS(DataRegularSeason20242025!$AB$3:$AB$1315,DataRegularSeason20242025!$B$3:$B$1315, "&lt;=" &amp; GB$1, DataRegularSeason20242025!$E$3:$E$1315, $A63)</f>
        <v>68</v>
      </c>
      <c r="GC63">
        <f>SUMIFS(DataRegularSeason20242025!$AA$3:$AA$1315,DataRegularSeason20242025!$B$3:$B$1315, "&lt;=" &amp; GC$1, DataRegularSeason20242025!$D$3:$D$1315, $A63)+SUMIFS(DataRegularSeason20242025!$AB$3:$AB$1315,DataRegularSeason20242025!$B$3:$B$1315, "&lt;=" &amp; GC$1, DataRegularSeason20242025!$E$3:$E$1315, $A63)</f>
        <v>68</v>
      </c>
      <c r="GD63">
        <f>SUMIFS(DataRegularSeason20242025!$AA$3:$AA$1315,DataRegularSeason20242025!$B$3:$B$1315, "&lt;=" &amp; GD$1, DataRegularSeason20242025!$D$3:$D$1315, $A63)+SUMIFS(DataRegularSeason20242025!$AB$3:$AB$1315,DataRegularSeason20242025!$B$3:$B$1315, "&lt;=" &amp; GD$1, DataRegularSeason20242025!$E$3:$E$1315, $A63)</f>
        <v>68</v>
      </c>
      <c r="GE63">
        <f>SUMIFS(DataRegularSeason20242025!$AA$3:$AA$1315,DataRegularSeason20242025!$B$3:$B$1315, "&lt;=" &amp; GE$1, DataRegularSeason20242025!$D$3:$D$1315, $A63)+SUMIFS(DataRegularSeason20242025!$AB$3:$AB$1315,DataRegularSeason20242025!$B$3:$B$1315, "&lt;=" &amp; GE$1, DataRegularSeason20242025!$E$3:$E$1315, $A63)</f>
        <v>68</v>
      </c>
      <c r="GF63">
        <f>SUMIFS(DataRegularSeason20242025!$AA$3:$AA$1315,DataRegularSeason20242025!$B$3:$B$1315, "&lt;=" &amp; GF$1, DataRegularSeason20242025!$D$3:$D$1315, $A63)+SUMIFS(DataRegularSeason20242025!$AB$3:$AB$1315,DataRegularSeason20242025!$B$3:$B$1315, "&lt;=" &amp; GF$1, DataRegularSeason20242025!$E$3:$E$1315, $A63)</f>
        <v>68</v>
      </c>
      <c r="GG63">
        <f>SUMIFS(DataRegularSeason20242025!$AA$3:$AA$1315,DataRegularSeason20242025!$B$3:$B$1315, "&lt;=" &amp; GG$1, DataRegularSeason20242025!$D$3:$D$1315, $A63)+SUMIFS(DataRegularSeason20242025!$AB$3:$AB$1315,DataRegularSeason20242025!$B$3:$B$1315, "&lt;=" &amp; GG$1, DataRegularSeason20242025!$E$3:$E$1315, $A63)</f>
        <v>68</v>
      </c>
      <c r="GH63">
        <f>SUMIFS(DataRegularSeason20242025!$AA$3:$AA$1315,DataRegularSeason20242025!$B$3:$B$1315, "&lt;=" &amp; GH$1, DataRegularSeason20242025!$D$3:$D$1315, $A63)+SUMIFS(DataRegularSeason20242025!$AB$3:$AB$1315,DataRegularSeason20242025!$B$3:$B$1315, "&lt;=" &amp; GH$1, DataRegularSeason20242025!$E$3:$E$1315, $A63)</f>
        <v>68</v>
      </c>
      <c r="GI63">
        <f>SUMIFS(DataRegularSeason20242025!$AA$3:$AA$1315,DataRegularSeason20242025!$B$3:$B$1315, "&lt;=" &amp; GI$1, DataRegularSeason20242025!$D$3:$D$1315, $A63)+SUMIFS(DataRegularSeason20242025!$AB$3:$AB$1315,DataRegularSeason20242025!$B$3:$B$1315, "&lt;=" &amp; GI$1, DataRegularSeason20242025!$E$3:$E$1315, $A63)</f>
        <v>68</v>
      </c>
      <c r="GJ63">
        <f>SUMIFS(DataRegularSeason20242025!$AA$3:$AA$1315,DataRegularSeason20242025!$B$3:$B$1315, "&lt;=" &amp; GJ$1, DataRegularSeason20242025!$D$3:$D$1315, $A63)+SUMIFS(DataRegularSeason20242025!$AB$3:$AB$1315,DataRegularSeason20242025!$B$3:$B$1315, "&lt;=" &amp; GJ$1, DataRegularSeason20242025!$E$3:$E$1315, $A63)</f>
        <v>68</v>
      </c>
      <c r="GK63">
        <f>SUMIFS(DataRegularSeason20242025!$AA$3:$AA$1315,DataRegularSeason20242025!$B$3:$B$1315, "&lt;=" &amp; GK$1, DataRegularSeason20242025!$D$3:$D$1315, $A63)+SUMIFS(DataRegularSeason20242025!$AB$3:$AB$1315,DataRegularSeason20242025!$B$3:$B$1315, "&lt;=" &amp; GK$1, DataRegularSeason20242025!$E$3:$E$1315, $A63)</f>
        <v>68</v>
      </c>
      <c r="GL63">
        <f>SUMIFS(DataRegularSeason20242025!$AA$3:$AA$1315,DataRegularSeason20242025!$B$3:$B$1315, "&lt;=" &amp; GL$1, DataRegularSeason20242025!$D$3:$D$1315, $A63)+SUMIFS(DataRegularSeason20242025!$AB$3:$AB$1315,DataRegularSeason20242025!$B$3:$B$1315, "&lt;=" &amp; GL$1, DataRegularSeason20242025!$E$3:$E$1315, $A63)</f>
        <v>68</v>
      </c>
      <c r="GM63">
        <f>SUMIFS(DataRegularSeason20242025!$AA$3:$AA$1315,DataRegularSeason20242025!$B$3:$B$1315, "&lt;=" &amp; GM$1, DataRegularSeason20242025!$D$3:$D$1315, $A63)+SUMIFS(DataRegularSeason20242025!$AB$3:$AB$1315,DataRegularSeason20242025!$B$3:$B$1315, "&lt;=" &amp; GM$1, DataRegularSeason20242025!$E$3:$E$1315, $A63)</f>
        <v>68</v>
      </c>
      <c r="GN63">
        <f>SUMIFS(DataRegularSeason20242025!$AA$3:$AA$1315,DataRegularSeason20242025!$B$3:$B$1315, "&lt;=" &amp; GN$1, DataRegularSeason20242025!$D$3:$D$1315, $A63)+SUMIFS(DataRegularSeason20242025!$AB$3:$AB$1315,DataRegularSeason20242025!$B$3:$B$1315, "&lt;=" &amp; GN$1, DataRegularSeason20242025!$E$3:$E$1315, $A63)</f>
        <v>68</v>
      </c>
      <c r="GO63">
        <f>SUMIFS(DataRegularSeason20242025!$AA$3:$AA$1315,DataRegularSeason20242025!$B$3:$B$1315, "&lt;=" &amp; GO$1, DataRegularSeason20242025!$D$3:$D$1315, $A63)+SUMIFS(DataRegularSeason20242025!$AB$3:$AB$1315,DataRegularSeason20242025!$B$3:$B$1315, "&lt;=" &amp; GO$1, DataRegularSeason20242025!$E$3:$E$1315, $A63)</f>
        <v>68</v>
      </c>
      <c r="GP63">
        <f>SUMIFS(DataRegularSeason20242025!$AA$3:$AA$1315,DataRegularSeason20242025!$B$3:$B$1315, "&lt;=" &amp; GP$1, DataRegularSeason20242025!$D$3:$D$1315, $A63)+SUMIFS(DataRegularSeason20242025!$AB$3:$AB$1315,DataRegularSeason20242025!$B$3:$B$1315, "&lt;=" &amp; GP$1, DataRegularSeason20242025!$E$3:$E$1315, $A63)</f>
        <v>68</v>
      </c>
      <c r="GQ63">
        <f>SUMIFS(DataRegularSeason20242025!$AA$3:$AA$1315,DataRegularSeason20242025!$B$3:$B$1315, "&lt;=" &amp; GQ$1, DataRegularSeason20242025!$D$3:$D$1315, $A63)+SUMIFS(DataRegularSeason20242025!$AB$3:$AB$1315,DataRegularSeason20242025!$B$3:$B$1315, "&lt;=" &amp; GQ$1, DataRegularSeason20242025!$E$3:$E$1315, $A63)</f>
        <v>68</v>
      </c>
      <c r="GR63">
        <f>SUMIFS(DataRegularSeason20242025!$AA$3:$AA$1315,DataRegularSeason20242025!$B$3:$B$1315, "&lt;=" &amp; GR$1, DataRegularSeason20242025!$D$3:$D$1315, $A63)+SUMIFS(DataRegularSeason20242025!$AB$3:$AB$1315,DataRegularSeason20242025!$B$3:$B$1315, "&lt;=" &amp; GR$1, DataRegularSeason20242025!$E$3:$E$1315, $A63)</f>
        <v>68</v>
      </c>
      <c r="GS63">
        <f>SUMIFS(DataRegularSeason20242025!$AA$3:$AA$1315,DataRegularSeason20242025!$B$3:$B$1315, "&lt;=" &amp; GS$1, DataRegularSeason20242025!$D$3:$D$1315, $A63)+SUMIFS(DataRegularSeason20242025!$AB$3:$AB$1315,DataRegularSeason20242025!$B$3:$B$1315, "&lt;=" &amp; GS$1, DataRegularSeason20242025!$E$3:$E$1315, $A63)</f>
        <v>68</v>
      </c>
      <c r="GT63">
        <f>SUMIFS(DataRegularSeason20242025!$AA$3:$AA$1315,DataRegularSeason20242025!$B$3:$B$1315, "&lt;=" &amp; GT$1, DataRegularSeason20242025!$D$3:$D$1315, $A63)+SUMIFS(DataRegularSeason20242025!$AB$3:$AB$1315,DataRegularSeason20242025!$B$3:$B$1315, "&lt;=" &amp; GT$1, DataRegularSeason20242025!$E$3:$E$1315, $A63)</f>
        <v>68</v>
      </c>
      <c r="GU63">
        <f>SUMIFS(DataRegularSeason20242025!$AA$3:$AA$1315,DataRegularSeason20242025!$B$3:$B$1315, "&lt;=" &amp; GU$1, DataRegularSeason20242025!$D$3:$D$1315, $A63)+SUMIFS(DataRegularSeason20242025!$AB$3:$AB$1315,DataRegularSeason20242025!$B$3:$B$1315, "&lt;=" &amp; GU$1, DataRegularSeason20242025!$E$3:$E$1315, $A63)</f>
        <v>68</v>
      </c>
    </row>
    <row r="64" spans="1:203" x14ac:dyDescent="0.25">
      <c r="A64" t="s">
        <v>28</v>
      </c>
      <c r="B64" t="s">
        <v>97</v>
      </c>
      <c r="C64" t="s">
        <v>100</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62</v>
      </c>
      <c r="EB64">
        <f>SUMIFS(DataRegularSeason20242025!$AA$3:$AA$1315,DataRegularSeason20242025!$B$3:$B$1315, "&lt;=" &amp; EB$1, DataRegularSeason20242025!$D$3:$D$1315, $A64)+SUMIFS(DataRegularSeason20242025!$AB$3:$AB$1315,DataRegularSeason20242025!$B$3:$B$1315, "&lt;=" &amp; EB$1, DataRegularSeason20242025!$E$3:$E$1315, $A64)</f>
        <v>62</v>
      </c>
      <c r="EC64">
        <f>SUMIFS(DataRegularSeason20242025!$AA$3:$AA$1315,DataRegularSeason20242025!$B$3:$B$1315, "&lt;=" &amp; EC$1, DataRegularSeason20242025!$D$3:$D$1315, $A64)+SUMIFS(DataRegularSeason20242025!$AB$3:$AB$1315,DataRegularSeason20242025!$B$3:$B$1315, "&lt;=" &amp; EC$1, DataRegularSeason20242025!$E$3:$E$1315, $A64)</f>
        <v>62</v>
      </c>
      <c r="ED64">
        <f>SUMIFS(DataRegularSeason20242025!$AA$3:$AA$1315,DataRegularSeason20242025!$B$3:$B$1315, "&lt;=" &amp; ED$1, DataRegularSeason20242025!$D$3:$D$1315, $A64)+SUMIFS(DataRegularSeason20242025!$AB$3:$AB$1315,DataRegularSeason20242025!$B$3:$B$1315, "&lt;=" &amp; ED$1, DataRegularSeason20242025!$E$3:$E$1315, $A64)</f>
        <v>62</v>
      </c>
      <c r="EE64">
        <f>SUMIFS(DataRegularSeason20242025!$AA$3:$AA$1315,DataRegularSeason20242025!$B$3:$B$1315, "&lt;=" &amp; EE$1, DataRegularSeason20242025!$D$3:$D$1315, $A64)+SUMIFS(DataRegularSeason20242025!$AB$3:$AB$1315,DataRegularSeason20242025!$B$3:$B$1315, "&lt;=" &amp; EE$1, DataRegularSeason20242025!$E$3:$E$1315, $A64)</f>
        <v>62</v>
      </c>
      <c r="EF64">
        <f>SUMIFS(DataRegularSeason20242025!$AA$3:$AA$1315,DataRegularSeason20242025!$B$3:$B$1315, "&lt;=" &amp; EF$1, DataRegularSeason20242025!$D$3:$D$1315, $A64)+SUMIFS(DataRegularSeason20242025!$AB$3:$AB$1315,DataRegularSeason20242025!$B$3:$B$1315, "&lt;=" &amp; EF$1, DataRegularSeason20242025!$E$3:$E$1315, $A64)</f>
        <v>62</v>
      </c>
      <c r="EG64">
        <f>SUMIFS(DataRegularSeason20242025!$AA$3:$AA$1315,DataRegularSeason20242025!$B$3:$B$1315, "&lt;=" &amp; EG$1, DataRegularSeason20242025!$D$3:$D$1315, $A64)+SUMIFS(DataRegularSeason20242025!$AB$3:$AB$1315,DataRegularSeason20242025!$B$3:$B$1315, "&lt;=" &amp; EG$1, DataRegularSeason20242025!$E$3:$E$1315, $A64)</f>
        <v>62</v>
      </c>
      <c r="EH64">
        <f>SUMIFS(DataRegularSeason20242025!$AA$3:$AA$1315,DataRegularSeason20242025!$B$3:$B$1315, "&lt;=" &amp; EH$1, DataRegularSeason20242025!$D$3:$D$1315, $A64)+SUMIFS(DataRegularSeason20242025!$AB$3:$AB$1315,DataRegularSeason20242025!$B$3:$B$1315, "&lt;=" &amp; EH$1, DataRegularSeason20242025!$E$3:$E$1315, $A64)</f>
        <v>62</v>
      </c>
      <c r="EI64">
        <f>SUMIFS(DataRegularSeason20242025!$AA$3:$AA$1315,DataRegularSeason20242025!$B$3:$B$1315, "&lt;=" &amp; EI$1, DataRegularSeason20242025!$D$3:$D$1315, $A64)+SUMIFS(DataRegularSeason20242025!$AB$3:$AB$1315,DataRegularSeason20242025!$B$3:$B$1315, "&lt;=" &amp; EI$1, DataRegularSeason20242025!$E$3:$E$1315, $A64)</f>
        <v>62</v>
      </c>
      <c r="EJ64">
        <f>SUMIFS(DataRegularSeason20242025!$AA$3:$AA$1315,DataRegularSeason20242025!$B$3:$B$1315, "&lt;=" &amp; EJ$1, DataRegularSeason20242025!$D$3:$D$1315, $A64)+SUMIFS(DataRegularSeason20242025!$AB$3:$AB$1315,DataRegularSeason20242025!$B$3:$B$1315, "&lt;=" &amp; EJ$1, DataRegularSeason20242025!$E$3:$E$1315, $A64)</f>
        <v>62</v>
      </c>
      <c r="EK64">
        <f>SUMIFS(DataRegularSeason20242025!$AA$3:$AA$1315,DataRegularSeason20242025!$B$3:$B$1315, "&lt;=" &amp; EK$1, DataRegularSeason20242025!$D$3:$D$1315, $A64)+SUMIFS(DataRegularSeason20242025!$AB$3:$AB$1315,DataRegularSeason20242025!$B$3:$B$1315, "&lt;=" &amp; EK$1, DataRegularSeason20242025!$E$3:$E$1315, $A64)</f>
        <v>62</v>
      </c>
      <c r="EL64">
        <f>SUMIFS(DataRegularSeason20242025!$AA$3:$AA$1315,DataRegularSeason20242025!$B$3:$B$1315, "&lt;=" &amp; EL$1, DataRegularSeason20242025!$D$3:$D$1315, $A64)+SUMIFS(DataRegularSeason20242025!$AB$3:$AB$1315,DataRegularSeason20242025!$B$3:$B$1315, "&lt;=" &amp; EL$1, DataRegularSeason20242025!$E$3:$E$1315, $A64)</f>
        <v>62</v>
      </c>
      <c r="EM64">
        <f>SUMIFS(DataRegularSeason20242025!$AA$3:$AA$1315,DataRegularSeason20242025!$B$3:$B$1315, "&lt;=" &amp; EM$1, DataRegularSeason20242025!$D$3:$D$1315, $A64)+SUMIFS(DataRegularSeason20242025!$AB$3:$AB$1315,DataRegularSeason20242025!$B$3:$B$1315, "&lt;=" &amp; EM$1, DataRegularSeason20242025!$E$3:$E$1315, $A64)</f>
        <v>62</v>
      </c>
      <c r="EN64">
        <f>SUMIFS(DataRegularSeason20242025!$AA$3:$AA$1315,DataRegularSeason20242025!$B$3:$B$1315, "&lt;=" &amp; EN$1, DataRegularSeason20242025!$D$3:$D$1315, $A64)+SUMIFS(DataRegularSeason20242025!$AB$3:$AB$1315,DataRegularSeason20242025!$B$3:$B$1315, "&lt;=" &amp; EN$1, DataRegularSeason20242025!$E$3:$E$1315, $A64)</f>
        <v>62</v>
      </c>
      <c r="EO64">
        <f>SUMIFS(DataRegularSeason20242025!$AA$3:$AA$1315,DataRegularSeason20242025!$B$3:$B$1315, "&lt;=" &amp; EO$1, DataRegularSeason20242025!$D$3:$D$1315, $A64)+SUMIFS(DataRegularSeason20242025!$AB$3:$AB$1315,DataRegularSeason20242025!$B$3:$B$1315, "&lt;=" &amp; EO$1, DataRegularSeason20242025!$E$3:$E$1315, $A64)</f>
        <v>62</v>
      </c>
      <c r="EP64">
        <f>SUMIFS(DataRegularSeason20242025!$AA$3:$AA$1315,DataRegularSeason20242025!$B$3:$B$1315, "&lt;=" &amp; EP$1, DataRegularSeason20242025!$D$3:$D$1315, $A64)+SUMIFS(DataRegularSeason20242025!$AB$3:$AB$1315,DataRegularSeason20242025!$B$3:$B$1315, "&lt;=" &amp; EP$1, DataRegularSeason20242025!$E$3:$E$1315, $A64)</f>
        <v>62</v>
      </c>
      <c r="EQ64">
        <f>SUMIFS(DataRegularSeason20242025!$AA$3:$AA$1315,DataRegularSeason20242025!$B$3:$B$1315, "&lt;=" &amp; EQ$1, DataRegularSeason20242025!$D$3:$D$1315, $A64)+SUMIFS(DataRegularSeason20242025!$AB$3:$AB$1315,DataRegularSeason20242025!$B$3:$B$1315, "&lt;=" &amp; EQ$1, DataRegularSeason20242025!$E$3:$E$1315, $A64)</f>
        <v>62</v>
      </c>
      <c r="ER64">
        <f>SUMIFS(DataRegularSeason20242025!$AA$3:$AA$1315,DataRegularSeason20242025!$B$3:$B$1315, "&lt;=" &amp; ER$1, DataRegularSeason20242025!$D$3:$D$1315, $A64)+SUMIFS(DataRegularSeason20242025!$AB$3:$AB$1315,DataRegularSeason20242025!$B$3:$B$1315, "&lt;=" &amp; ER$1, DataRegularSeason20242025!$E$3:$E$1315, $A64)</f>
        <v>62</v>
      </c>
      <c r="ES64">
        <f>SUMIFS(DataRegularSeason20242025!$AA$3:$AA$1315,DataRegularSeason20242025!$B$3:$B$1315, "&lt;=" &amp; ES$1, DataRegularSeason20242025!$D$3:$D$1315, $A64)+SUMIFS(DataRegularSeason20242025!$AB$3:$AB$1315,DataRegularSeason20242025!$B$3:$B$1315, "&lt;=" &amp; ES$1, DataRegularSeason20242025!$E$3:$E$1315, $A64)</f>
        <v>62</v>
      </c>
      <c r="ET64">
        <f>SUMIFS(DataRegularSeason20242025!$AA$3:$AA$1315,DataRegularSeason20242025!$B$3:$B$1315, "&lt;=" &amp; ET$1, DataRegularSeason20242025!$D$3:$D$1315, $A64)+SUMIFS(DataRegularSeason20242025!$AB$3:$AB$1315,DataRegularSeason20242025!$B$3:$B$1315, "&lt;=" &amp; ET$1, DataRegularSeason20242025!$E$3:$E$1315, $A64)</f>
        <v>62</v>
      </c>
      <c r="EU64">
        <f>SUMIFS(DataRegularSeason20242025!$AA$3:$AA$1315,DataRegularSeason20242025!$B$3:$B$1315, "&lt;=" &amp; EU$1, DataRegularSeason20242025!$D$3:$D$1315, $A64)+SUMIFS(DataRegularSeason20242025!$AB$3:$AB$1315,DataRegularSeason20242025!$B$3:$B$1315, "&lt;=" &amp; EU$1, DataRegularSeason20242025!$E$3:$E$1315, $A64)</f>
        <v>62</v>
      </c>
      <c r="EV64">
        <f>SUMIFS(DataRegularSeason20242025!$AA$3:$AA$1315,DataRegularSeason20242025!$B$3:$B$1315, "&lt;=" &amp; EV$1, DataRegularSeason20242025!$D$3:$D$1315, $A64)+SUMIFS(DataRegularSeason20242025!$AB$3:$AB$1315,DataRegularSeason20242025!$B$3:$B$1315, "&lt;=" &amp; EV$1, DataRegularSeason20242025!$E$3:$E$1315, $A64)</f>
        <v>62</v>
      </c>
      <c r="EW64">
        <f>SUMIFS(DataRegularSeason20242025!$AA$3:$AA$1315,DataRegularSeason20242025!$B$3:$B$1315, "&lt;=" &amp; EW$1, DataRegularSeason20242025!$D$3:$D$1315, $A64)+SUMIFS(DataRegularSeason20242025!$AB$3:$AB$1315,DataRegularSeason20242025!$B$3:$B$1315, "&lt;=" &amp; EW$1, DataRegularSeason20242025!$E$3:$E$1315, $A64)</f>
        <v>62</v>
      </c>
      <c r="EX64">
        <f>SUMIFS(DataRegularSeason20242025!$AA$3:$AA$1315,DataRegularSeason20242025!$B$3:$B$1315, "&lt;=" &amp; EX$1, DataRegularSeason20242025!$D$3:$D$1315, $A64)+SUMIFS(DataRegularSeason20242025!$AB$3:$AB$1315,DataRegularSeason20242025!$B$3:$B$1315, "&lt;=" &amp; EX$1, DataRegularSeason20242025!$E$3:$E$1315, $A64)</f>
        <v>62</v>
      </c>
      <c r="EY64">
        <f>SUMIFS(DataRegularSeason20242025!$AA$3:$AA$1315,DataRegularSeason20242025!$B$3:$B$1315, "&lt;=" &amp; EY$1, DataRegularSeason20242025!$D$3:$D$1315, $A64)+SUMIFS(DataRegularSeason20242025!$AB$3:$AB$1315,DataRegularSeason20242025!$B$3:$B$1315, "&lt;=" &amp; EY$1, DataRegularSeason20242025!$E$3:$E$1315, $A64)</f>
        <v>62</v>
      </c>
      <c r="EZ64">
        <f>SUMIFS(DataRegularSeason20242025!$AA$3:$AA$1315,DataRegularSeason20242025!$B$3:$B$1315, "&lt;=" &amp; EZ$1, DataRegularSeason20242025!$D$3:$D$1315, $A64)+SUMIFS(DataRegularSeason20242025!$AB$3:$AB$1315,DataRegularSeason20242025!$B$3:$B$1315, "&lt;=" &amp; EZ$1, DataRegularSeason20242025!$E$3:$E$1315, $A64)</f>
        <v>62</v>
      </c>
      <c r="FA64">
        <f>SUMIFS(DataRegularSeason20242025!$AA$3:$AA$1315,DataRegularSeason20242025!$B$3:$B$1315, "&lt;=" &amp; FA$1, DataRegularSeason20242025!$D$3:$D$1315, $A64)+SUMIFS(DataRegularSeason20242025!$AB$3:$AB$1315,DataRegularSeason20242025!$B$3:$B$1315, "&lt;=" &amp; FA$1, DataRegularSeason20242025!$E$3:$E$1315, $A64)</f>
        <v>62</v>
      </c>
      <c r="FB64">
        <f>SUMIFS(DataRegularSeason20242025!$AA$3:$AA$1315,DataRegularSeason20242025!$B$3:$B$1315, "&lt;=" &amp; FB$1, DataRegularSeason20242025!$D$3:$D$1315, $A64)+SUMIFS(DataRegularSeason20242025!$AB$3:$AB$1315,DataRegularSeason20242025!$B$3:$B$1315, "&lt;=" &amp; FB$1, DataRegularSeason20242025!$E$3:$E$1315, $A64)</f>
        <v>62</v>
      </c>
      <c r="FC64">
        <f>SUMIFS(DataRegularSeason20242025!$AA$3:$AA$1315,DataRegularSeason20242025!$B$3:$B$1315, "&lt;=" &amp; FC$1, DataRegularSeason20242025!$D$3:$D$1315, $A64)+SUMIFS(DataRegularSeason20242025!$AB$3:$AB$1315,DataRegularSeason20242025!$B$3:$B$1315, "&lt;=" &amp; FC$1, DataRegularSeason20242025!$E$3:$E$1315, $A64)</f>
        <v>62</v>
      </c>
      <c r="FD64">
        <f>SUMIFS(DataRegularSeason20242025!$AA$3:$AA$1315,DataRegularSeason20242025!$B$3:$B$1315, "&lt;=" &amp; FD$1, DataRegularSeason20242025!$D$3:$D$1315, $A64)+SUMIFS(DataRegularSeason20242025!$AB$3:$AB$1315,DataRegularSeason20242025!$B$3:$B$1315, "&lt;=" &amp; FD$1, DataRegularSeason20242025!$E$3:$E$1315, $A64)</f>
        <v>62</v>
      </c>
      <c r="FE64">
        <f>SUMIFS(DataRegularSeason20242025!$AA$3:$AA$1315,DataRegularSeason20242025!$B$3:$B$1315, "&lt;=" &amp; FE$1, DataRegularSeason20242025!$D$3:$D$1315, $A64)+SUMIFS(DataRegularSeason20242025!$AB$3:$AB$1315,DataRegularSeason20242025!$B$3:$B$1315, "&lt;=" &amp; FE$1, DataRegularSeason20242025!$E$3:$E$1315, $A64)</f>
        <v>62</v>
      </c>
      <c r="FF64">
        <f>SUMIFS(DataRegularSeason20242025!$AA$3:$AA$1315,DataRegularSeason20242025!$B$3:$B$1315, "&lt;=" &amp; FF$1, DataRegularSeason20242025!$D$3:$D$1315, $A64)+SUMIFS(DataRegularSeason20242025!$AB$3:$AB$1315,DataRegularSeason20242025!$B$3:$B$1315, "&lt;=" &amp; FF$1, DataRegularSeason20242025!$E$3:$E$1315, $A64)</f>
        <v>62</v>
      </c>
      <c r="FG64">
        <f>SUMIFS(DataRegularSeason20242025!$AA$3:$AA$1315,DataRegularSeason20242025!$B$3:$B$1315, "&lt;=" &amp; FG$1, DataRegularSeason20242025!$D$3:$D$1315, $A64)+SUMIFS(DataRegularSeason20242025!$AB$3:$AB$1315,DataRegularSeason20242025!$B$3:$B$1315, "&lt;=" &amp; FG$1, DataRegularSeason20242025!$E$3:$E$1315, $A64)</f>
        <v>62</v>
      </c>
      <c r="FH64">
        <f>SUMIFS(DataRegularSeason20242025!$AA$3:$AA$1315,DataRegularSeason20242025!$B$3:$B$1315, "&lt;=" &amp; FH$1, DataRegularSeason20242025!$D$3:$D$1315, $A64)+SUMIFS(DataRegularSeason20242025!$AB$3:$AB$1315,DataRegularSeason20242025!$B$3:$B$1315, "&lt;=" &amp; FH$1, DataRegularSeason20242025!$E$3:$E$1315, $A64)</f>
        <v>62</v>
      </c>
      <c r="FI64">
        <f>SUMIFS(DataRegularSeason20242025!$AA$3:$AA$1315,DataRegularSeason20242025!$B$3:$B$1315, "&lt;=" &amp; FI$1, DataRegularSeason20242025!$D$3:$D$1315, $A64)+SUMIFS(DataRegularSeason20242025!$AB$3:$AB$1315,DataRegularSeason20242025!$B$3:$B$1315, "&lt;=" &amp; FI$1, DataRegularSeason20242025!$E$3:$E$1315, $A64)</f>
        <v>62</v>
      </c>
      <c r="FJ64">
        <f>SUMIFS(DataRegularSeason20242025!$AA$3:$AA$1315,DataRegularSeason20242025!$B$3:$B$1315, "&lt;=" &amp; FJ$1, DataRegularSeason20242025!$D$3:$D$1315, $A64)+SUMIFS(DataRegularSeason20242025!$AB$3:$AB$1315,DataRegularSeason20242025!$B$3:$B$1315, "&lt;=" &amp; FJ$1, DataRegularSeason20242025!$E$3:$E$1315, $A64)</f>
        <v>62</v>
      </c>
      <c r="FK64">
        <f>SUMIFS(DataRegularSeason20242025!$AA$3:$AA$1315,DataRegularSeason20242025!$B$3:$B$1315, "&lt;=" &amp; FK$1, DataRegularSeason20242025!$D$3:$D$1315, $A64)+SUMIFS(DataRegularSeason20242025!$AB$3:$AB$1315,DataRegularSeason20242025!$B$3:$B$1315, "&lt;=" &amp; FK$1, DataRegularSeason20242025!$E$3:$E$1315, $A64)</f>
        <v>62</v>
      </c>
      <c r="FL64">
        <f>SUMIFS(DataRegularSeason20242025!$AA$3:$AA$1315,DataRegularSeason20242025!$B$3:$B$1315, "&lt;=" &amp; FL$1, DataRegularSeason20242025!$D$3:$D$1315, $A64)+SUMIFS(DataRegularSeason20242025!$AB$3:$AB$1315,DataRegularSeason20242025!$B$3:$B$1315, "&lt;=" &amp; FL$1, DataRegularSeason20242025!$E$3:$E$1315, $A64)</f>
        <v>62</v>
      </c>
      <c r="FM64">
        <f>SUMIFS(DataRegularSeason20242025!$AA$3:$AA$1315,DataRegularSeason20242025!$B$3:$B$1315, "&lt;=" &amp; FM$1, DataRegularSeason20242025!$D$3:$D$1315, $A64)+SUMIFS(DataRegularSeason20242025!$AB$3:$AB$1315,DataRegularSeason20242025!$B$3:$B$1315, "&lt;=" &amp; FM$1, DataRegularSeason20242025!$E$3:$E$1315, $A64)</f>
        <v>62</v>
      </c>
      <c r="FN64">
        <f>SUMIFS(DataRegularSeason20242025!$AA$3:$AA$1315,DataRegularSeason20242025!$B$3:$B$1315, "&lt;=" &amp; FN$1, DataRegularSeason20242025!$D$3:$D$1315, $A64)+SUMIFS(DataRegularSeason20242025!$AB$3:$AB$1315,DataRegularSeason20242025!$B$3:$B$1315, "&lt;=" &amp; FN$1, DataRegularSeason20242025!$E$3:$E$1315, $A64)</f>
        <v>62</v>
      </c>
      <c r="FO64">
        <f>SUMIFS(DataRegularSeason20242025!$AA$3:$AA$1315,DataRegularSeason20242025!$B$3:$B$1315, "&lt;=" &amp; FO$1, DataRegularSeason20242025!$D$3:$D$1315, $A64)+SUMIFS(DataRegularSeason20242025!$AB$3:$AB$1315,DataRegularSeason20242025!$B$3:$B$1315, "&lt;=" &amp; FO$1, DataRegularSeason20242025!$E$3:$E$1315, $A64)</f>
        <v>62</v>
      </c>
      <c r="FP64">
        <f>SUMIFS(DataRegularSeason20242025!$AA$3:$AA$1315,DataRegularSeason20242025!$B$3:$B$1315, "&lt;=" &amp; FP$1, DataRegularSeason20242025!$D$3:$D$1315, $A64)+SUMIFS(DataRegularSeason20242025!$AB$3:$AB$1315,DataRegularSeason20242025!$B$3:$B$1315, "&lt;=" &amp; FP$1, DataRegularSeason20242025!$E$3:$E$1315, $A64)</f>
        <v>62</v>
      </c>
      <c r="FQ64">
        <f>SUMIFS(DataRegularSeason20242025!$AA$3:$AA$1315,DataRegularSeason20242025!$B$3:$B$1315, "&lt;=" &amp; FQ$1, DataRegularSeason20242025!$D$3:$D$1315, $A64)+SUMIFS(DataRegularSeason20242025!$AB$3:$AB$1315,DataRegularSeason20242025!$B$3:$B$1315, "&lt;=" &amp; FQ$1, DataRegularSeason20242025!$E$3:$E$1315, $A64)</f>
        <v>62</v>
      </c>
      <c r="FR64">
        <f>SUMIFS(DataRegularSeason20242025!$AA$3:$AA$1315,DataRegularSeason20242025!$B$3:$B$1315, "&lt;=" &amp; FR$1, DataRegularSeason20242025!$D$3:$D$1315, $A64)+SUMIFS(DataRegularSeason20242025!$AB$3:$AB$1315,DataRegularSeason20242025!$B$3:$B$1315, "&lt;=" &amp; FR$1, DataRegularSeason20242025!$E$3:$E$1315, $A64)</f>
        <v>62</v>
      </c>
      <c r="FS64">
        <f>SUMIFS(DataRegularSeason20242025!$AA$3:$AA$1315,DataRegularSeason20242025!$B$3:$B$1315, "&lt;=" &amp; FS$1, DataRegularSeason20242025!$D$3:$D$1315, $A64)+SUMIFS(DataRegularSeason20242025!$AB$3:$AB$1315,DataRegularSeason20242025!$B$3:$B$1315, "&lt;=" &amp; FS$1, DataRegularSeason20242025!$E$3:$E$1315, $A64)</f>
        <v>62</v>
      </c>
      <c r="FT64">
        <f>SUMIFS(DataRegularSeason20242025!$AA$3:$AA$1315,DataRegularSeason20242025!$B$3:$B$1315, "&lt;=" &amp; FT$1, DataRegularSeason20242025!$D$3:$D$1315, $A64)+SUMIFS(DataRegularSeason20242025!$AB$3:$AB$1315,DataRegularSeason20242025!$B$3:$B$1315, "&lt;=" &amp; FT$1, DataRegularSeason20242025!$E$3:$E$1315, $A64)</f>
        <v>62</v>
      </c>
      <c r="FU64">
        <f>SUMIFS(DataRegularSeason20242025!$AA$3:$AA$1315,DataRegularSeason20242025!$B$3:$B$1315, "&lt;=" &amp; FU$1, DataRegularSeason20242025!$D$3:$D$1315, $A64)+SUMIFS(DataRegularSeason20242025!$AB$3:$AB$1315,DataRegularSeason20242025!$B$3:$B$1315, "&lt;=" &amp; FU$1, DataRegularSeason20242025!$E$3:$E$1315, $A64)</f>
        <v>62</v>
      </c>
      <c r="FV64">
        <f>SUMIFS(DataRegularSeason20242025!$AA$3:$AA$1315,DataRegularSeason20242025!$B$3:$B$1315, "&lt;=" &amp; FV$1, DataRegularSeason20242025!$D$3:$D$1315, $A64)+SUMIFS(DataRegularSeason20242025!$AB$3:$AB$1315,DataRegularSeason20242025!$B$3:$B$1315, "&lt;=" &amp; FV$1, DataRegularSeason20242025!$E$3:$E$1315, $A64)</f>
        <v>62</v>
      </c>
      <c r="FW64">
        <f>SUMIFS(DataRegularSeason20242025!$AA$3:$AA$1315,DataRegularSeason20242025!$B$3:$B$1315, "&lt;=" &amp; FW$1, DataRegularSeason20242025!$D$3:$D$1315, $A64)+SUMIFS(DataRegularSeason20242025!$AB$3:$AB$1315,DataRegularSeason20242025!$B$3:$B$1315, "&lt;=" &amp; FW$1, DataRegularSeason20242025!$E$3:$E$1315, $A64)</f>
        <v>62</v>
      </c>
      <c r="FX64">
        <f>SUMIFS(DataRegularSeason20242025!$AA$3:$AA$1315,DataRegularSeason20242025!$B$3:$B$1315, "&lt;=" &amp; FX$1, DataRegularSeason20242025!$D$3:$D$1315, $A64)+SUMIFS(DataRegularSeason20242025!$AB$3:$AB$1315,DataRegularSeason20242025!$B$3:$B$1315, "&lt;=" &amp; FX$1, DataRegularSeason20242025!$E$3:$E$1315, $A64)</f>
        <v>62</v>
      </c>
      <c r="FY64">
        <f>SUMIFS(DataRegularSeason20242025!$AA$3:$AA$1315,DataRegularSeason20242025!$B$3:$B$1315, "&lt;=" &amp; FY$1, DataRegularSeason20242025!$D$3:$D$1315, $A64)+SUMIFS(DataRegularSeason20242025!$AB$3:$AB$1315,DataRegularSeason20242025!$B$3:$B$1315, "&lt;=" &amp; FY$1, DataRegularSeason20242025!$E$3:$E$1315, $A64)</f>
        <v>62</v>
      </c>
      <c r="FZ64">
        <f>SUMIFS(DataRegularSeason20242025!$AA$3:$AA$1315,DataRegularSeason20242025!$B$3:$B$1315, "&lt;=" &amp; FZ$1, DataRegularSeason20242025!$D$3:$D$1315, $A64)+SUMIFS(DataRegularSeason20242025!$AB$3:$AB$1315,DataRegularSeason20242025!$B$3:$B$1315, "&lt;=" &amp; FZ$1, DataRegularSeason20242025!$E$3:$E$1315, $A64)</f>
        <v>62</v>
      </c>
      <c r="GA64">
        <f>SUMIFS(DataRegularSeason20242025!$AA$3:$AA$1315,DataRegularSeason20242025!$B$3:$B$1315, "&lt;=" &amp; GA$1, DataRegularSeason20242025!$D$3:$D$1315, $A64)+SUMIFS(DataRegularSeason20242025!$AB$3:$AB$1315,DataRegularSeason20242025!$B$3:$B$1315, "&lt;=" &amp; GA$1, DataRegularSeason20242025!$E$3:$E$1315, $A64)</f>
        <v>62</v>
      </c>
      <c r="GB64">
        <f>SUMIFS(DataRegularSeason20242025!$AA$3:$AA$1315,DataRegularSeason20242025!$B$3:$B$1315, "&lt;=" &amp; GB$1, DataRegularSeason20242025!$D$3:$D$1315, $A64)+SUMIFS(DataRegularSeason20242025!$AB$3:$AB$1315,DataRegularSeason20242025!$B$3:$B$1315, "&lt;=" &amp; GB$1, DataRegularSeason20242025!$E$3:$E$1315, $A64)</f>
        <v>62</v>
      </c>
      <c r="GC64">
        <f>SUMIFS(DataRegularSeason20242025!$AA$3:$AA$1315,DataRegularSeason20242025!$B$3:$B$1315, "&lt;=" &amp; GC$1, DataRegularSeason20242025!$D$3:$D$1315, $A64)+SUMIFS(DataRegularSeason20242025!$AB$3:$AB$1315,DataRegularSeason20242025!$B$3:$B$1315, "&lt;=" &amp; GC$1, DataRegularSeason20242025!$E$3:$E$1315, $A64)</f>
        <v>62</v>
      </c>
      <c r="GD64">
        <f>SUMIFS(DataRegularSeason20242025!$AA$3:$AA$1315,DataRegularSeason20242025!$B$3:$B$1315, "&lt;=" &amp; GD$1, DataRegularSeason20242025!$D$3:$D$1315, $A64)+SUMIFS(DataRegularSeason20242025!$AB$3:$AB$1315,DataRegularSeason20242025!$B$3:$B$1315, "&lt;=" &amp; GD$1, DataRegularSeason20242025!$E$3:$E$1315, $A64)</f>
        <v>62</v>
      </c>
      <c r="GE64">
        <f>SUMIFS(DataRegularSeason20242025!$AA$3:$AA$1315,DataRegularSeason20242025!$B$3:$B$1315, "&lt;=" &amp; GE$1, DataRegularSeason20242025!$D$3:$D$1315, $A64)+SUMIFS(DataRegularSeason20242025!$AB$3:$AB$1315,DataRegularSeason20242025!$B$3:$B$1315, "&lt;=" &amp; GE$1, DataRegularSeason20242025!$E$3:$E$1315, $A64)</f>
        <v>62</v>
      </c>
      <c r="GF64">
        <f>SUMIFS(DataRegularSeason20242025!$AA$3:$AA$1315,DataRegularSeason20242025!$B$3:$B$1315, "&lt;=" &amp; GF$1, DataRegularSeason20242025!$D$3:$D$1315, $A64)+SUMIFS(DataRegularSeason20242025!$AB$3:$AB$1315,DataRegularSeason20242025!$B$3:$B$1315, "&lt;=" &amp; GF$1, DataRegularSeason20242025!$E$3:$E$1315, $A64)</f>
        <v>62</v>
      </c>
      <c r="GG64">
        <f>SUMIFS(DataRegularSeason20242025!$AA$3:$AA$1315,DataRegularSeason20242025!$B$3:$B$1315, "&lt;=" &amp; GG$1, DataRegularSeason20242025!$D$3:$D$1315, $A64)+SUMIFS(DataRegularSeason20242025!$AB$3:$AB$1315,DataRegularSeason20242025!$B$3:$B$1315, "&lt;=" &amp; GG$1, DataRegularSeason20242025!$E$3:$E$1315, $A64)</f>
        <v>62</v>
      </c>
      <c r="GH64">
        <f>SUMIFS(DataRegularSeason20242025!$AA$3:$AA$1315,DataRegularSeason20242025!$B$3:$B$1315, "&lt;=" &amp; GH$1, DataRegularSeason20242025!$D$3:$D$1315, $A64)+SUMIFS(DataRegularSeason20242025!$AB$3:$AB$1315,DataRegularSeason20242025!$B$3:$B$1315, "&lt;=" &amp; GH$1, DataRegularSeason20242025!$E$3:$E$1315, $A64)</f>
        <v>62</v>
      </c>
      <c r="GI64">
        <f>SUMIFS(DataRegularSeason20242025!$AA$3:$AA$1315,DataRegularSeason20242025!$B$3:$B$1315, "&lt;=" &amp; GI$1, DataRegularSeason20242025!$D$3:$D$1315, $A64)+SUMIFS(DataRegularSeason20242025!$AB$3:$AB$1315,DataRegularSeason20242025!$B$3:$B$1315, "&lt;=" &amp; GI$1, DataRegularSeason20242025!$E$3:$E$1315, $A64)</f>
        <v>62</v>
      </c>
      <c r="GJ64">
        <f>SUMIFS(DataRegularSeason20242025!$AA$3:$AA$1315,DataRegularSeason20242025!$B$3:$B$1315, "&lt;=" &amp; GJ$1, DataRegularSeason20242025!$D$3:$D$1315, $A64)+SUMIFS(DataRegularSeason20242025!$AB$3:$AB$1315,DataRegularSeason20242025!$B$3:$B$1315, "&lt;=" &amp; GJ$1, DataRegularSeason20242025!$E$3:$E$1315, $A64)</f>
        <v>62</v>
      </c>
      <c r="GK64">
        <f>SUMIFS(DataRegularSeason20242025!$AA$3:$AA$1315,DataRegularSeason20242025!$B$3:$B$1315, "&lt;=" &amp; GK$1, DataRegularSeason20242025!$D$3:$D$1315, $A64)+SUMIFS(DataRegularSeason20242025!$AB$3:$AB$1315,DataRegularSeason20242025!$B$3:$B$1315, "&lt;=" &amp; GK$1, DataRegularSeason20242025!$E$3:$E$1315, $A64)</f>
        <v>62</v>
      </c>
      <c r="GL64">
        <f>SUMIFS(DataRegularSeason20242025!$AA$3:$AA$1315,DataRegularSeason20242025!$B$3:$B$1315, "&lt;=" &amp; GL$1, DataRegularSeason20242025!$D$3:$D$1315, $A64)+SUMIFS(DataRegularSeason20242025!$AB$3:$AB$1315,DataRegularSeason20242025!$B$3:$B$1315, "&lt;=" &amp; GL$1, DataRegularSeason20242025!$E$3:$E$1315, $A64)</f>
        <v>62</v>
      </c>
      <c r="GM64">
        <f>SUMIFS(DataRegularSeason20242025!$AA$3:$AA$1315,DataRegularSeason20242025!$B$3:$B$1315, "&lt;=" &amp; GM$1, DataRegularSeason20242025!$D$3:$D$1315, $A64)+SUMIFS(DataRegularSeason20242025!$AB$3:$AB$1315,DataRegularSeason20242025!$B$3:$B$1315, "&lt;=" &amp; GM$1, DataRegularSeason20242025!$E$3:$E$1315, $A64)</f>
        <v>62</v>
      </c>
      <c r="GN64">
        <f>SUMIFS(DataRegularSeason20242025!$AA$3:$AA$1315,DataRegularSeason20242025!$B$3:$B$1315, "&lt;=" &amp; GN$1, DataRegularSeason20242025!$D$3:$D$1315, $A64)+SUMIFS(DataRegularSeason20242025!$AB$3:$AB$1315,DataRegularSeason20242025!$B$3:$B$1315, "&lt;=" &amp; GN$1, DataRegularSeason20242025!$E$3:$E$1315, $A64)</f>
        <v>62</v>
      </c>
      <c r="GO64">
        <f>SUMIFS(DataRegularSeason20242025!$AA$3:$AA$1315,DataRegularSeason20242025!$B$3:$B$1315, "&lt;=" &amp; GO$1, DataRegularSeason20242025!$D$3:$D$1315, $A64)+SUMIFS(DataRegularSeason20242025!$AB$3:$AB$1315,DataRegularSeason20242025!$B$3:$B$1315, "&lt;=" &amp; GO$1, DataRegularSeason20242025!$E$3:$E$1315, $A64)</f>
        <v>62</v>
      </c>
      <c r="GP64">
        <f>SUMIFS(DataRegularSeason20242025!$AA$3:$AA$1315,DataRegularSeason20242025!$B$3:$B$1315, "&lt;=" &amp; GP$1, DataRegularSeason20242025!$D$3:$D$1315, $A64)+SUMIFS(DataRegularSeason20242025!$AB$3:$AB$1315,DataRegularSeason20242025!$B$3:$B$1315, "&lt;=" &amp; GP$1, DataRegularSeason20242025!$E$3:$E$1315, $A64)</f>
        <v>62</v>
      </c>
      <c r="GQ64">
        <f>SUMIFS(DataRegularSeason20242025!$AA$3:$AA$1315,DataRegularSeason20242025!$B$3:$B$1315, "&lt;=" &amp; GQ$1, DataRegularSeason20242025!$D$3:$D$1315, $A64)+SUMIFS(DataRegularSeason20242025!$AB$3:$AB$1315,DataRegularSeason20242025!$B$3:$B$1315, "&lt;=" &amp; GQ$1, DataRegularSeason20242025!$E$3:$E$1315, $A64)</f>
        <v>62</v>
      </c>
      <c r="GR64">
        <f>SUMIFS(DataRegularSeason20242025!$AA$3:$AA$1315,DataRegularSeason20242025!$B$3:$B$1315, "&lt;=" &amp; GR$1, DataRegularSeason20242025!$D$3:$D$1315, $A64)+SUMIFS(DataRegularSeason20242025!$AB$3:$AB$1315,DataRegularSeason20242025!$B$3:$B$1315, "&lt;=" &amp; GR$1, DataRegularSeason20242025!$E$3:$E$1315, $A64)</f>
        <v>62</v>
      </c>
      <c r="GS64">
        <f>SUMIFS(DataRegularSeason20242025!$AA$3:$AA$1315,DataRegularSeason20242025!$B$3:$B$1315, "&lt;=" &amp; GS$1, DataRegularSeason20242025!$D$3:$D$1315, $A64)+SUMIFS(DataRegularSeason20242025!$AB$3:$AB$1315,DataRegularSeason20242025!$B$3:$B$1315, "&lt;=" &amp; GS$1, DataRegularSeason20242025!$E$3:$E$1315, $A64)</f>
        <v>62</v>
      </c>
      <c r="GT64">
        <f>SUMIFS(DataRegularSeason20242025!$AA$3:$AA$1315,DataRegularSeason20242025!$B$3:$B$1315, "&lt;=" &amp; GT$1, DataRegularSeason20242025!$D$3:$D$1315, $A64)+SUMIFS(DataRegularSeason20242025!$AB$3:$AB$1315,DataRegularSeason20242025!$B$3:$B$1315, "&lt;=" &amp; GT$1, DataRegularSeason20242025!$E$3:$E$1315, $A64)</f>
        <v>62</v>
      </c>
      <c r="GU64">
        <f>SUMIFS(DataRegularSeason20242025!$AA$3:$AA$1315,DataRegularSeason20242025!$B$3:$B$1315, "&lt;=" &amp; GU$1, DataRegularSeason20242025!$D$3:$D$1315, $A64)+SUMIFS(DataRegularSeason20242025!$AB$3:$AB$1315,DataRegularSeason20242025!$B$3:$B$1315, "&lt;=" &amp; GU$1, DataRegularSeason20242025!$E$3:$E$1315, $A64)</f>
        <v>62</v>
      </c>
    </row>
    <row r="65" spans="1:275" x14ac:dyDescent="0.25">
      <c r="A65" t="s">
        <v>24</v>
      </c>
      <c r="B65" t="s">
        <v>97</v>
      </c>
      <c r="C65" t="s">
        <v>100</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59</v>
      </c>
      <c r="EC65">
        <f>SUMIFS(DataRegularSeason20242025!$AA$3:$AA$1315,DataRegularSeason20242025!$B$3:$B$1315, "&lt;=" &amp; EC$1, DataRegularSeason20242025!$D$3:$D$1315, $A65)+SUMIFS(DataRegularSeason20242025!$AB$3:$AB$1315,DataRegularSeason20242025!$B$3:$B$1315, "&lt;=" &amp; EC$1, DataRegularSeason20242025!$E$3:$E$1315, $A65)</f>
        <v>59</v>
      </c>
      <c r="ED65">
        <f>SUMIFS(DataRegularSeason20242025!$AA$3:$AA$1315,DataRegularSeason20242025!$B$3:$B$1315, "&lt;=" &amp; ED$1, DataRegularSeason20242025!$D$3:$D$1315, $A65)+SUMIFS(DataRegularSeason20242025!$AB$3:$AB$1315,DataRegularSeason20242025!$B$3:$B$1315, "&lt;=" &amp; ED$1, DataRegularSeason20242025!$E$3:$E$1315, $A65)</f>
        <v>59</v>
      </c>
      <c r="EE65">
        <f>SUMIFS(DataRegularSeason20242025!$AA$3:$AA$1315,DataRegularSeason20242025!$B$3:$B$1315, "&lt;=" &amp; EE$1, DataRegularSeason20242025!$D$3:$D$1315, $A65)+SUMIFS(DataRegularSeason20242025!$AB$3:$AB$1315,DataRegularSeason20242025!$B$3:$B$1315, "&lt;=" &amp; EE$1, DataRegularSeason20242025!$E$3:$E$1315, $A65)</f>
        <v>59</v>
      </c>
      <c r="EF65">
        <f>SUMIFS(DataRegularSeason20242025!$AA$3:$AA$1315,DataRegularSeason20242025!$B$3:$B$1315, "&lt;=" &amp; EF$1, DataRegularSeason20242025!$D$3:$D$1315, $A65)+SUMIFS(DataRegularSeason20242025!$AB$3:$AB$1315,DataRegularSeason20242025!$B$3:$B$1315, "&lt;=" &amp; EF$1, DataRegularSeason20242025!$E$3:$E$1315, $A65)</f>
        <v>59</v>
      </c>
      <c r="EG65">
        <f>SUMIFS(DataRegularSeason20242025!$AA$3:$AA$1315,DataRegularSeason20242025!$B$3:$B$1315, "&lt;=" &amp; EG$1, DataRegularSeason20242025!$D$3:$D$1315, $A65)+SUMIFS(DataRegularSeason20242025!$AB$3:$AB$1315,DataRegularSeason20242025!$B$3:$B$1315, "&lt;=" &amp; EG$1, DataRegularSeason20242025!$E$3:$E$1315, $A65)</f>
        <v>59</v>
      </c>
      <c r="EH65">
        <f>SUMIFS(DataRegularSeason20242025!$AA$3:$AA$1315,DataRegularSeason20242025!$B$3:$B$1315, "&lt;=" &amp; EH$1, DataRegularSeason20242025!$D$3:$D$1315, $A65)+SUMIFS(DataRegularSeason20242025!$AB$3:$AB$1315,DataRegularSeason20242025!$B$3:$B$1315, "&lt;=" &amp; EH$1, DataRegularSeason20242025!$E$3:$E$1315, $A65)</f>
        <v>59</v>
      </c>
      <c r="EI65">
        <f>SUMIFS(DataRegularSeason20242025!$AA$3:$AA$1315,DataRegularSeason20242025!$B$3:$B$1315, "&lt;=" &amp; EI$1, DataRegularSeason20242025!$D$3:$D$1315, $A65)+SUMIFS(DataRegularSeason20242025!$AB$3:$AB$1315,DataRegularSeason20242025!$B$3:$B$1315, "&lt;=" &amp; EI$1, DataRegularSeason20242025!$E$3:$E$1315, $A65)</f>
        <v>59</v>
      </c>
      <c r="EJ65">
        <f>SUMIFS(DataRegularSeason20242025!$AA$3:$AA$1315,DataRegularSeason20242025!$B$3:$B$1315, "&lt;=" &amp; EJ$1, DataRegularSeason20242025!$D$3:$D$1315, $A65)+SUMIFS(DataRegularSeason20242025!$AB$3:$AB$1315,DataRegularSeason20242025!$B$3:$B$1315, "&lt;=" &amp; EJ$1, DataRegularSeason20242025!$E$3:$E$1315, $A65)</f>
        <v>59</v>
      </c>
      <c r="EK65">
        <f>SUMIFS(DataRegularSeason20242025!$AA$3:$AA$1315,DataRegularSeason20242025!$B$3:$B$1315, "&lt;=" &amp; EK$1, DataRegularSeason20242025!$D$3:$D$1315, $A65)+SUMIFS(DataRegularSeason20242025!$AB$3:$AB$1315,DataRegularSeason20242025!$B$3:$B$1315, "&lt;=" &amp; EK$1, DataRegularSeason20242025!$E$3:$E$1315, $A65)</f>
        <v>59</v>
      </c>
      <c r="EL65">
        <f>SUMIFS(DataRegularSeason20242025!$AA$3:$AA$1315,DataRegularSeason20242025!$B$3:$B$1315, "&lt;=" &amp; EL$1, DataRegularSeason20242025!$D$3:$D$1315, $A65)+SUMIFS(DataRegularSeason20242025!$AB$3:$AB$1315,DataRegularSeason20242025!$B$3:$B$1315, "&lt;=" &amp; EL$1, DataRegularSeason20242025!$E$3:$E$1315, $A65)</f>
        <v>59</v>
      </c>
      <c r="EM65">
        <f>SUMIFS(DataRegularSeason20242025!$AA$3:$AA$1315,DataRegularSeason20242025!$B$3:$B$1315, "&lt;=" &amp; EM$1, DataRegularSeason20242025!$D$3:$D$1315, $A65)+SUMIFS(DataRegularSeason20242025!$AB$3:$AB$1315,DataRegularSeason20242025!$B$3:$B$1315, "&lt;=" &amp; EM$1, DataRegularSeason20242025!$E$3:$E$1315, $A65)</f>
        <v>59</v>
      </c>
      <c r="EN65">
        <f>SUMIFS(DataRegularSeason20242025!$AA$3:$AA$1315,DataRegularSeason20242025!$B$3:$B$1315, "&lt;=" &amp; EN$1, DataRegularSeason20242025!$D$3:$D$1315, $A65)+SUMIFS(DataRegularSeason20242025!$AB$3:$AB$1315,DataRegularSeason20242025!$B$3:$B$1315, "&lt;=" &amp; EN$1, DataRegularSeason20242025!$E$3:$E$1315, $A65)</f>
        <v>59</v>
      </c>
      <c r="EO65">
        <f>SUMIFS(DataRegularSeason20242025!$AA$3:$AA$1315,DataRegularSeason20242025!$B$3:$B$1315, "&lt;=" &amp; EO$1, DataRegularSeason20242025!$D$3:$D$1315, $A65)+SUMIFS(DataRegularSeason20242025!$AB$3:$AB$1315,DataRegularSeason20242025!$B$3:$B$1315, "&lt;=" &amp; EO$1, DataRegularSeason20242025!$E$3:$E$1315, $A65)</f>
        <v>59</v>
      </c>
      <c r="EP65">
        <f>SUMIFS(DataRegularSeason20242025!$AA$3:$AA$1315,DataRegularSeason20242025!$B$3:$B$1315, "&lt;=" &amp; EP$1, DataRegularSeason20242025!$D$3:$D$1315, $A65)+SUMIFS(DataRegularSeason20242025!$AB$3:$AB$1315,DataRegularSeason20242025!$B$3:$B$1315, "&lt;=" &amp; EP$1, DataRegularSeason20242025!$E$3:$E$1315, $A65)</f>
        <v>59</v>
      </c>
      <c r="EQ65">
        <f>SUMIFS(DataRegularSeason20242025!$AA$3:$AA$1315,DataRegularSeason20242025!$B$3:$B$1315, "&lt;=" &amp; EQ$1, DataRegularSeason20242025!$D$3:$D$1315, $A65)+SUMIFS(DataRegularSeason20242025!$AB$3:$AB$1315,DataRegularSeason20242025!$B$3:$B$1315, "&lt;=" &amp; EQ$1, DataRegularSeason20242025!$E$3:$E$1315, $A65)</f>
        <v>59</v>
      </c>
      <c r="ER65">
        <f>SUMIFS(DataRegularSeason20242025!$AA$3:$AA$1315,DataRegularSeason20242025!$B$3:$B$1315, "&lt;=" &amp; ER$1, DataRegularSeason20242025!$D$3:$D$1315, $A65)+SUMIFS(DataRegularSeason20242025!$AB$3:$AB$1315,DataRegularSeason20242025!$B$3:$B$1315, "&lt;=" &amp; ER$1, DataRegularSeason20242025!$E$3:$E$1315, $A65)</f>
        <v>59</v>
      </c>
      <c r="ES65">
        <f>SUMIFS(DataRegularSeason20242025!$AA$3:$AA$1315,DataRegularSeason20242025!$B$3:$B$1315, "&lt;=" &amp; ES$1, DataRegularSeason20242025!$D$3:$D$1315, $A65)+SUMIFS(DataRegularSeason20242025!$AB$3:$AB$1315,DataRegularSeason20242025!$B$3:$B$1315, "&lt;=" &amp; ES$1, DataRegularSeason20242025!$E$3:$E$1315, $A65)</f>
        <v>59</v>
      </c>
      <c r="ET65">
        <f>SUMIFS(DataRegularSeason20242025!$AA$3:$AA$1315,DataRegularSeason20242025!$B$3:$B$1315, "&lt;=" &amp; ET$1, DataRegularSeason20242025!$D$3:$D$1315, $A65)+SUMIFS(DataRegularSeason20242025!$AB$3:$AB$1315,DataRegularSeason20242025!$B$3:$B$1315, "&lt;=" &amp; ET$1, DataRegularSeason20242025!$E$3:$E$1315, $A65)</f>
        <v>59</v>
      </c>
      <c r="EU65">
        <f>SUMIFS(DataRegularSeason20242025!$AA$3:$AA$1315,DataRegularSeason20242025!$B$3:$B$1315, "&lt;=" &amp; EU$1, DataRegularSeason20242025!$D$3:$D$1315, $A65)+SUMIFS(DataRegularSeason20242025!$AB$3:$AB$1315,DataRegularSeason20242025!$B$3:$B$1315, "&lt;=" &amp; EU$1, DataRegularSeason20242025!$E$3:$E$1315, $A65)</f>
        <v>59</v>
      </c>
      <c r="EV65">
        <f>SUMIFS(DataRegularSeason20242025!$AA$3:$AA$1315,DataRegularSeason20242025!$B$3:$B$1315, "&lt;=" &amp; EV$1, DataRegularSeason20242025!$D$3:$D$1315, $A65)+SUMIFS(DataRegularSeason20242025!$AB$3:$AB$1315,DataRegularSeason20242025!$B$3:$B$1315, "&lt;=" &amp; EV$1, DataRegularSeason20242025!$E$3:$E$1315, $A65)</f>
        <v>59</v>
      </c>
      <c r="EW65">
        <f>SUMIFS(DataRegularSeason20242025!$AA$3:$AA$1315,DataRegularSeason20242025!$B$3:$B$1315, "&lt;=" &amp; EW$1, DataRegularSeason20242025!$D$3:$D$1315, $A65)+SUMIFS(DataRegularSeason20242025!$AB$3:$AB$1315,DataRegularSeason20242025!$B$3:$B$1315, "&lt;=" &amp; EW$1, DataRegularSeason20242025!$E$3:$E$1315, $A65)</f>
        <v>59</v>
      </c>
      <c r="EX65">
        <f>SUMIFS(DataRegularSeason20242025!$AA$3:$AA$1315,DataRegularSeason20242025!$B$3:$B$1315, "&lt;=" &amp; EX$1, DataRegularSeason20242025!$D$3:$D$1315, $A65)+SUMIFS(DataRegularSeason20242025!$AB$3:$AB$1315,DataRegularSeason20242025!$B$3:$B$1315, "&lt;=" &amp; EX$1, DataRegularSeason20242025!$E$3:$E$1315, $A65)</f>
        <v>59</v>
      </c>
      <c r="EY65">
        <f>SUMIFS(DataRegularSeason20242025!$AA$3:$AA$1315,DataRegularSeason20242025!$B$3:$B$1315, "&lt;=" &amp; EY$1, DataRegularSeason20242025!$D$3:$D$1315, $A65)+SUMIFS(DataRegularSeason20242025!$AB$3:$AB$1315,DataRegularSeason20242025!$B$3:$B$1315, "&lt;=" &amp; EY$1, DataRegularSeason20242025!$E$3:$E$1315, $A65)</f>
        <v>59</v>
      </c>
      <c r="EZ65">
        <f>SUMIFS(DataRegularSeason20242025!$AA$3:$AA$1315,DataRegularSeason20242025!$B$3:$B$1315, "&lt;=" &amp; EZ$1, DataRegularSeason20242025!$D$3:$D$1315, $A65)+SUMIFS(DataRegularSeason20242025!$AB$3:$AB$1315,DataRegularSeason20242025!$B$3:$B$1315, "&lt;=" &amp; EZ$1, DataRegularSeason20242025!$E$3:$E$1315, $A65)</f>
        <v>59</v>
      </c>
      <c r="FA65">
        <f>SUMIFS(DataRegularSeason20242025!$AA$3:$AA$1315,DataRegularSeason20242025!$B$3:$B$1315, "&lt;=" &amp; FA$1, DataRegularSeason20242025!$D$3:$D$1315, $A65)+SUMIFS(DataRegularSeason20242025!$AB$3:$AB$1315,DataRegularSeason20242025!$B$3:$B$1315, "&lt;=" &amp; FA$1, DataRegularSeason20242025!$E$3:$E$1315, $A65)</f>
        <v>59</v>
      </c>
      <c r="FB65">
        <f>SUMIFS(DataRegularSeason20242025!$AA$3:$AA$1315,DataRegularSeason20242025!$B$3:$B$1315, "&lt;=" &amp; FB$1, DataRegularSeason20242025!$D$3:$D$1315, $A65)+SUMIFS(DataRegularSeason20242025!$AB$3:$AB$1315,DataRegularSeason20242025!$B$3:$B$1315, "&lt;=" &amp; FB$1, DataRegularSeason20242025!$E$3:$E$1315, $A65)</f>
        <v>59</v>
      </c>
      <c r="FC65">
        <f>SUMIFS(DataRegularSeason20242025!$AA$3:$AA$1315,DataRegularSeason20242025!$B$3:$B$1315, "&lt;=" &amp; FC$1, DataRegularSeason20242025!$D$3:$D$1315, $A65)+SUMIFS(DataRegularSeason20242025!$AB$3:$AB$1315,DataRegularSeason20242025!$B$3:$B$1315, "&lt;=" &amp; FC$1, DataRegularSeason20242025!$E$3:$E$1315, $A65)</f>
        <v>59</v>
      </c>
      <c r="FD65">
        <f>SUMIFS(DataRegularSeason20242025!$AA$3:$AA$1315,DataRegularSeason20242025!$B$3:$B$1315, "&lt;=" &amp; FD$1, DataRegularSeason20242025!$D$3:$D$1315, $A65)+SUMIFS(DataRegularSeason20242025!$AB$3:$AB$1315,DataRegularSeason20242025!$B$3:$B$1315, "&lt;=" &amp; FD$1, DataRegularSeason20242025!$E$3:$E$1315, $A65)</f>
        <v>59</v>
      </c>
      <c r="FE65">
        <f>SUMIFS(DataRegularSeason20242025!$AA$3:$AA$1315,DataRegularSeason20242025!$B$3:$B$1315, "&lt;=" &amp; FE$1, DataRegularSeason20242025!$D$3:$D$1315, $A65)+SUMIFS(DataRegularSeason20242025!$AB$3:$AB$1315,DataRegularSeason20242025!$B$3:$B$1315, "&lt;=" &amp; FE$1, DataRegularSeason20242025!$E$3:$E$1315, $A65)</f>
        <v>59</v>
      </c>
      <c r="FF65">
        <f>SUMIFS(DataRegularSeason20242025!$AA$3:$AA$1315,DataRegularSeason20242025!$B$3:$B$1315, "&lt;=" &amp; FF$1, DataRegularSeason20242025!$D$3:$D$1315, $A65)+SUMIFS(DataRegularSeason20242025!$AB$3:$AB$1315,DataRegularSeason20242025!$B$3:$B$1315, "&lt;=" &amp; FF$1, DataRegularSeason20242025!$E$3:$E$1315, $A65)</f>
        <v>59</v>
      </c>
      <c r="FG65">
        <f>SUMIFS(DataRegularSeason20242025!$AA$3:$AA$1315,DataRegularSeason20242025!$B$3:$B$1315, "&lt;=" &amp; FG$1, DataRegularSeason20242025!$D$3:$D$1315, $A65)+SUMIFS(DataRegularSeason20242025!$AB$3:$AB$1315,DataRegularSeason20242025!$B$3:$B$1315, "&lt;=" &amp; FG$1, DataRegularSeason20242025!$E$3:$E$1315, $A65)</f>
        <v>59</v>
      </c>
      <c r="FH65">
        <f>SUMIFS(DataRegularSeason20242025!$AA$3:$AA$1315,DataRegularSeason20242025!$B$3:$B$1315, "&lt;=" &amp; FH$1, DataRegularSeason20242025!$D$3:$D$1315, $A65)+SUMIFS(DataRegularSeason20242025!$AB$3:$AB$1315,DataRegularSeason20242025!$B$3:$B$1315, "&lt;=" &amp; FH$1, DataRegularSeason20242025!$E$3:$E$1315, $A65)</f>
        <v>59</v>
      </c>
      <c r="FI65">
        <f>SUMIFS(DataRegularSeason20242025!$AA$3:$AA$1315,DataRegularSeason20242025!$B$3:$B$1315, "&lt;=" &amp; FI$1, DataRegularSeason20242025!$D$3:$D$1315, $A65)+SUMIFS(DataRegularSeason20242025!$AB$3:$AB$1315,DataRegularSeason20242025!$B$3:$B$1315, "&lt;=" &amp; FI$1, DataRegularSeason20242025!$E$3:$E$1315, $A65)</f>
        <v>59</v>
      </c>
      <c r="FJ65">
        <f>SUMIFS(DataRegularSeason20242025!$AA$3:$AA$1315,DataRegularSeason20242025!$B$3:$B$1315, "&lt;=" &amp; FJ$1, DataRegularSeason20242025!$D$3:$D$1315, $A65)+SUMIFS(DataRegularSeason20242025!$AB$3:$AB$1315,DataRegularSeason20242025!$B$3:$B$1315, "&lt;=" &amp; FJ$1, DataRegularSeason20242025!$E$3:$E$1315, $A65)</f>
        <v>59</v>
      </c>
      <c r="FK65">
        <f>SUMIFS(DataRegularSeason20242025!$AA$3:$AA$1315,DataRegularSeason20242025!$B$3:$B$1315, "&lt;=" &amp; FK$1, DataRegularSeason20242025!$D$3:$D$1315, $A65)+SUMIFS(DataRegularSeason20242025!$AB$3:$AB$1315,DataRegularSeason20242025!$B$3:$B$1315, "&lt;=" &amp; FK$1, DataRegularSeason20242025!$E$3:$E$1315, $A65)</f>
        <v>59</v>
      </c>
      <c r="FL65">
        <f>SUMIFS(DataRegularSeason20242025!$AA$3:$AA$1315,DataRegularSeason20242025!$B$3:$B$1315, "&lt;=" &amp; FL$1, DataRegularSeason20242025!$D$3:$D$1315, $A65)+SUMIFS(DataRegularSeason20242025!$AB$3:$AB$1315,DataRegularSeason20242025!$B$3:$B$1315, "&lt;=" &amp; FL$1, DataRegularSeason20242025!$E$3:$E$1315, $A65)</f>
        <v>59</v>
      </c>
      <c r="FM65">
        <f>SUMIFS(DataRegularSeason20242025!$AA$3:$AA$1315,DataRegularSeason20242025!$B$3:$B$1315, "&lt;=" &amp; FM$1, DataRegularSeason20242025!$D$3:$D$1315, $A65)+SUMIFS(DataRegularSeason20242025!$AB$3:$AB$1315,DataRegularSeason20242025!$B$3:$B$1315, "&lt;=" &amp; FM$1, DataRegularSeason20242025!$E$3:$E$1315, $A65)</f>
        <v>59</v>
      </c>
      <c r="FN65">
        <f>SUMIFS(DataRegularSeason20242025!$AA$3:$AA$1315,DataRegularSeason20242025!$B$3:$B$1315, "&lt;=" &amp; FN$1, DataRegularSeason20242025!$D$3:$D$1315, $A65)+SUMIFS(DataRegularSeason20242025!$AB$3:$AB$1315,DataRegularSeason20242025!$B$3:$B$1315, "&lt;=" &amp; FN$1, DataRegularSeason20242025!$E$3:$E$1315, $A65)</f>
        <v>59</v>
      </c>
      <c r="FO65">
        <f>SUMIFS(DataRegularSeason20242025!$AA$3:$AA$1315,DataRegularSeason20242025!$B$3:$B$1315, "&lt;=" &amp; FO$1, DataRegularSeason20242025!$D$3:$D$1315, $A65)+SUMIFS(DataRegularSeason20242025!$AB$3:$AB$1315,DataRegularSeason20242025!$B$3:$B$1315, "&lt;=" &amp; FO$1, DataRegularSeason20242025!$E$3:$E$1315, $A65)</f>
        <v>59</v>
      </c>
      <c r="FP65">
        <f>SUMIFS(DataRegularSeason20242025!$AA$3:$AA$1315,DataRegularSeason20242025!$B$3:$B$1315, "&lt;=" &amp; FP$1, DataRegularSeason20242025!$D$3:$D$1315, $A65)+SUMIFS(DataRegularSeason20242025!$AB$3:$AB$1315,DataRegularSeason20242025!$B$3:$B$1315, "&lt;=" &amp; FP$1, DataRegularSeason20242025!$E$3:$E$1315, $A65)</f>
        <v>59</v>
      </c>
      <c r="FQ65">
        <f>SUMIFS(DataRegularSeason20242025!$AA$3:$AA$1315,DataRegularSeason20242025!$B$3:$B$1315, "&lt;=" &amp; FQ$1, DataRegularSeason20242025!$D$3:$D$1315, $A65)+SUMIFS(DataRegularSeason20242025!$AB$3:$AB$1315,DataRegularSeason20242025!$B$3:$B$1315, "&lt;=" &amp; FQ$1, DataRegularSeason20242025!$E$3:$E$1315, $A65)</f>
        <v>59</v>
      </c>
      <c r="FR65">
        <f>SUMIFS(DataRegularSeason20242025!$AA$3:$AA$1315,DataRegularSeason20242025!$B$3:$B$1315, "&lt;=" &amp; FR$1, DataRegularSeason20242025!$D$3:$D$1315, $A65)+SUMIFS(DataRegularSeason20242025!$AB$3:$AB$1315,DataRegularSeason20242025!$B$3:$B$1315, "&lt;=" &amp; FR$1, DataRegularSeason20242025!$E$3:$E$1315, $A65)</f>
        <v>59</v>
      </c>
      <c r="FS65">
        <f>SUMIFS(DataRegularSeason20242025!$AA$3:$AA$1315,DataRegularSeason20242025!$B$3:$B$1315, "&lt;=" &amp; FS$1, DataRegularSeason20242025!$D$3:$D$1315, $A65)+SUMIFS(DataRegularSeason20242025!$AB$3:$AB$1315,DataRegularSeason20242025!$B$3:$B$1315, "&lt;=" &amp; FS$1, DataRegularSeason20242025!$E$3:$E$1315, $A65)</f>
        <v>59</v>
      </c>
      <c r="FT65">
        <f>SUMIFS(DataRegularSeason20242025!$AA$3:$AA$1315,DataRegularSeason20242025!$B$3:$B$1315, "&lt;=" &amp; FT$1, DataRegularSeason20242025!$D$3:$D$1315, $A65)+SUMIFS(DataRegularSeason20242025!$AB$3:$AB$1315,DataRegularSeason20242025!$B$3:$B$1315, "&lt;=" &amp; FT$1, DataRegularSeason20242025!$E$3:$E$1315, $A65)</f>
        <v>59</v>
      </c>
      <c r="FU65">
        <f>SUMIFS(DataRegularSeason20242025!$AA$3:$AA$1315,DataRegularSeason20242025!$B$3:$B$1315, "&lt;=" &amp; FU$1, DataRegularSeason20242025!$D$3:$D$1315, $A65)+SUMIFS(DataRegularSeason20242025!$AB$3:$AB$1315,DataRegularSeason20242025!$B$3:$B$1315, "&lt;=" &amp; FU$1, DataRegularSeason20242025!$E$3:$E$1315, $A65)</f>
        <v>59</v>
      </c>
      <c r="FV65">
        <f>SUMIFS(DataRegularSeason20242025!$AA$3:$AA$1315,DataRegularSeason20242025!$B$3:$B$1315, "&lt;=" &amp; FV$1, DataRegularSeason20242025!$D$3:$D$1315, $A65)+SUMIFS(DataRegularSeason20242025!$AB$3:$AB$1315,DataRegularSeason20242025!$B$3:$B$1315, "&lt;=" &amp; FV$1, DataRegularSeason20242025!$E$3:$E$1315, $A65)</f>
        <v>59</v>
      </c>
      <c r="FW65">
        <f>SUMIFS(DataRegularSeason20242025!$AA$3:$AA$1315,DataRegularSeason20242025!$B$3:$B$1315, "&lt;=" &amp; FW$1, DataRegularSeason20242025!$D$3:$D$1315, $A65)+SUMIFS(DataRegularSeason20242025!$AB$3:$AB$1315,DataRegularSeason20242025!$B$3:$B$1315, "&lt;=" &amp; FW$1, DataRegularSeason20242025!$E$3:$E$1315, $A65)</f>
        <v>59</v>
      </c>
      <c r="FX65">
        <f>SUMIFS(DataRegularSeason20242025!$AA$3:$AA$1315,DataRegularSeason20242025!$B$3:$B$1315, "&lt;=" &amp; FX$1, DataRegularSeason20242025!$D$3:$D$1315, $A65)+SUMIFS(DataRegularSeason20242025!$AB$3:$AB$1315,DataRegularSeason20242025!$B$3:$B$1315, "&lt;=" &amp; FX$1, DataRegularSeason20242025!$E$3:$E$1315, $A65)</f>
        <v>59</v>
      </c>
      <c r="FY65">
        <f>SUMIFS(DataRegularSeason20242025!$AA$3:$AA$1315,DataRegularSeason20242025!$B$3:$B$1315, "&lt;=" &amp; FY$1, DataRegularSeason20242025!$D$3:$D$1315, $A65)+SUMIFS(DataRegularSeason20242025!$AB$3:$AB$1315,DataRegularSeason20242025!$B$3:$B$1315, "&lt;=" &amp; FY$1, DataRegularSeason20242025!$E$3:$E$1315, $A65)</f>
        <v>59</v>
      </c>
      <c r="FZ65">
        <f>SUMIFS(DataRegularSeason20242025!$AA$3:$AA$1315,DataRegularSeason20242025!$B$3:$B$1315, "&lt;=" &amp; FZ$1, DataRegularSeason20242025!$D$3:$D$1315, $A65)+SUMIFS(DataRegularSeason20242025!$AB$3:$AB$1315,DataRegularSeason20242025!$B$3:$B$1315, "&lt;=" &amp; FZ$1, DataRegularSeason20242025!$E$3:$E$1315, $A65)</f>
        <v>59</v>
      </c>
      <c r="GA65">
        <f>SUMIFS(DataRegularSeason20242025!$AA$3:$AA$1315,DataRegularSeason20242025!$B$3:$B$1315, "&lt;=" &amp; GA$1, DataRegularSeason20242025!$D$3:$D$1315, $A65)+SUMIFS(DataRegularSeason20242025!$AB$3:$AB$1315,DataRegularSeason20242025!$B$3:$B$1315, "&lt;=" &amp; GA$1, DataRegularSeason20242025!$E$3:$E$1315, $A65)</f>
        <v>59</v>
      </c>
      <c r="GB65">
        <f>SUMIFS(DataRegularSeason20242025!$AA$3:$AA$1315,DataRegularSeason20242025!$B$3:$B$1315, "&lt;=" &amp; GB$1, DataRegularSeason20242025!$D$3:$D$1315, $A65)+SUMIFS(DataRegularSeason20242025!$AB$3:$AB$1315,DataRegularSeason20242025!$B$3:$B$1315, "&lt;=" &amp; GB$1, DataRegularSeason20242025!$E$3:$E$1315, $A65)</f>
        <v>59</v>
      </c>
      <c r="GC65">
        <f>SUMIFS(DataRegularSeason20242025!$AA$3:$AA$1315,DataRegularSeason20242025!$B$3:$B$1315, "&lt;=" &amp; GC$1, DataRegularSeason20242025!$D$3:$D$1315, $A65)+SUMIFS(DataRegularSeason20242025!$AB$3:$AB$1315,DataRegularSeason20242025!$B$3:$B$1315, "&lt;=" &amp; GC$1, DataRegularSeason20242025!$E$3:$E$1315, $A65)</f>
        <v>59</v>
      </c>
      <c r="GD65">
        <f>SUMIFS(DataRegularSeason20242025!$AA$3:$AA$1315,DataRegularSeason20242025!$B$3:$B$1315, "&lt;=" &amp; GD$1, DataRegularSeason20242025!$D$3:$D$1315, $A65)+SUMIFS(DataRegularSeason20242025!$AB$3:$AB$1315,DataRegularSeason20242025!$B$3:$B$1315, "&lt;=" &amp; GD$1, DataRegularSeason20242025!$E$3:$E$1315, $A65)</f>
        <v>59</v>
      </c>
      <c r="GE65">
        <f>SUMIFS(DataRegularSeason20242025!$AA$3:$AA$1315,DataRegularSeason20242025!$B$3:$B$1315, "&lt;=" &amp; GE$1, DataRegularSeason20242025!$D$3:$D$1315, $A65)+SUMIFS(DataRegularSeason20242025!$AB$3:$AB$1315,DataRegularSeason20242025!$B$3:$B$1315, "&lt;=" &amp; GE$1, DataRegularSeason20242025!$E$3:$E$1315, $A65)</f>
        <v>59</v>
      </c>
      <c r="GF65">
        <f>SUMIFS(DataRegularSeason20242025!$AA$3:$AA$1315,DataRegularSeason20242025!$B$3:$B$1315, "&lt;=" &amp; GF$1, DataRegularSeason20242025!$D$3:$D$1315, $A65)+SUMIFS(DataRegularSeason20242025!$AB$3:$AB$1315,DataRegularSeason20242025!$B$3:$B$1315, "&lt;=" &amp; GF$1, DataRegularSeason20242025!$E$3:$E$1315, $A65)</f>
        <v>59</v>
      </c>
      <c r="GG65">
        <f>SUMIFS(DataRegularSeason20242025!$AA$3:$AA$1315,DataRegularSeason20242025!$B$3:$B$1315, "&lt;=" &amp; GG$1, DataRegularSeason20242025!$D$3:$D$1315, $A65)+SUMIFS(DataRegularSeason20242025!$AB$3:$AB$1315,DataRegularSeason20242025!$B$3:$B$1315, "&lt;=" &amp; GG$1, DataRegularSeason20242025!$E$3:$E$1315, $A65)</f>
        <v>59</v>
      </c>
      <c r="GH65">
        <f>SUMIFS(DataRegularSeason20242025!$AA$3:$AA$1315,DataRegularSeason20242025!$B$3:$B$1315, "&lt;=" &amp; GH$1, DataRegularSeason20242025!$D$3:$D$1315, $A65)+SUMIFS(DataRegularSeason20242025!$AB$3:$AB$1315,DataRegularSeason20242025!$B$3:$B$1315, "&lt;=" &amp; GH$1, DataRegularSeason20242025!$E$3:$E$1315, $A65)</f>
        <v>59</v>
      </c>
      <c r="GI65">
        <f>SUMIFS(DataRegularSeason20242025!$AA$3:$AA$1315,DataRegularSeason20242025!$B$3:$B$1315, "&lt;=" &amp; GI$1, DataRegularSeason20242025!$D$3:$D$1315, $A65)+SUMIFS(DataRegularSeason20242025!$AB$3:$AB$1315,DataRegularSeason20242025!$B$3:$B$1315, "&lt;=" &amp; GI$1, DataRegularSeason20242025!$E$3:$E$1315, $A65)</f>
        <v>59</v>
      </c>
      <c r="GJ65">
        <f>SUMIFS(DataRegularSeason20242025!$AA$3:$AA$1315,DataRegularSeason20242025!$B$3:$B$1315, "&lt;=" &amp; GJ$1, DataRegularSeason20242025!$D$3:$D$1315, $A65)+SUMIFS(DataRegularSeason20242025!$AB$3:$AB$1315,DataRegularSeason20242025!$B$3:$B$1315, "&lt;=" &amp; GJ$1, DataRegularSeason20242025!$E$3:$E$1315, $A65)</f>
        <v>59</v>
      </c>
      <c r="GK65">
        <f>SUMIFS(DataRegularSeason20242025!$AA$3:$AA$1315,DataRegularSeason20242025!$B$3:$B$1315, "&lt;=" &amp; GK$1, DataRegularSeason20242025!$D$3:$D$1315, $A65)+SUMIFS(DataRegularSeason20242025!$AB$3:$AB$1315,DataRegularSeason20242025!$B$3:$B$1315, "&lt;=" &amp; GK$1, DataRegularSeason20242025!$E$3:$E$1315, $A65)</f>
        <v>59</v>
      </c>
      <c r="GL65">
        <f>SUMIFS(DataRegularSeason20242025!$AA$3:$AA$1315,DataRegularSeason20242025!$B$3:$B$1315, "&lt;=" &amp; GL$1, DataRegularSeason20242025!$D$3:$D$1315, $A65)+SUMIFS(DataRegularSeason20242025!$AB$3:$AB$1315,DataRegularSeason20242025!$B$3:$B$1315, "&lt;=" &amp; GL$1, DataRegularSeason20242025!$E$3:$E$1315, $A65)</f>
        <v>59</v>
      </c>
      <c r="GM65">
        <f>SUMIFS(DataRegularSeason20242025!$AA$3:$AA$1315,DataRegularSeason20242025!$B$3:$B$1315, "&lt;=" &amp; GM$1, DataRegularSeason20242025!$D$3:$D$1315, $A65)+SUMIFS(DataRegularSeason20242025!$AB$3:$AB$1315,DataRegularSeason20242025!$B$3:$B$1315, "&lt;=" &amp; GM$1, DataRegularSeason20242025!$E$3:$E$1315, $A65)</f>
        <v>59</v>
      </c>
      <c r="GN65">
        <f>SUMIFS(DataRegularSeason20242025!$AA$3:$AA$1315,DataRegularSeason20242025!$B$3:$B$1315, "&lt;=" &amp; GN$1, DataRegularSeason20242025!$D$3:$D$1315, $A65)+SUMIFS(DataRegularSeason20242025!$AB$3:$AB$1315,DataRegularSeason20242025!$B$3:$B$1315, "&lt;=" &amp; GN$1, DataRegularSeason20242025!$E$3:$E$1315, $A65)</f>
        <v>59</v>
      </c>
      <c r="GO65">
        <f>SUMIFS(DataRegularSeason20242025!$AA$3:$AA$1315,DataRegularSeason20242025!$B$3:$B$1315, "&lt;=" &amp; GO$1, DataRegularSeason20242025!$D$3:$D$1315, $A65)+SUMIFS(DataRegularSeason20242025!$AB$3:$AB$1315,DataRegularSeason20242025!$B$3:$B$1315, "&lt;=" &amp; GO$1, DataRegularSeason20242025!$E$3:$E$1315, $A65)</f>
        <v>59</v>
      </c>
      <c r="GP65">
        <f>SUMIFS(DataRegularSeason20242025!$AA$3:$AA$1315,DataRegularSeason20242025!$B$3:$B$1315, "&lt;=" &amp; GP$1, DataRegularSeason20242025!$D$3:$D$1315, $A65)+SUMIFS(DataRegularSeason20242025!$AB$3:$AB$1315,DataRegularSeason20242025!$B$3:$B$1315, "&lt;=" &amp; GP$1, DataRegularSeason20242025!$E$3:$E$1315, $A65)</f>
        <v>59</v>
      </c>
      <c r="GQ65">
        <f>SUMIFS(DataRegularSeason20242025!$AA$3:$AA$1315,DataRegularSeason20242025!$B$3:$B$1315, "&lt;=" &amp; GQ$1, DataRegularSeason20242025!$D$3:$D$1315, $A65)+SUMIFS(DataRegularSeason20242025!$AB$3:$AB$1315,DataRegularSeason20242025!$B$3:$B$1315, "&lt;=" &amp; GQ$1, DataRegularSeason20242025!$E$3:$E$1315, $A65)</f>
        <v>59</v>
      </c>
      <c r="GR65">
        <f>SUMIFS(DataRegularSeason20242025!$AA$3:$AA$1315,DataRegularSeason20242025!$B$3:$B$1315, "&lt;=" &amp; GR$1, DataRegularSeason20242025!$D$3:$D$1315, $A65)+SUMIFS(DataRegularSeason20242025!$AB$3:$AB$1315,DataRegularSeason20242025!$B$3:$B$1315, "&lt;=" &amp; GR$1, DataRegularSeason20242025!$E$3:$E$1315, $A65)</f>
        <v>59</v>
      </c>
      <c r="GS65">
        <f>SUMIFS(DataRegularSeason20242025!$AA$3:$AA$1315,DataRegularSeason20242025!$B$3:$B$1315, "&lt;=" &amp; GS$1, DataRegularSeason20242025!$D$3:$D$1315, $A65)+SUMIFS(DataRegularSeason20242025!$AB$3:$AB$1315,DataRegularSeason20242025!$B$3:$B$1315, "&lt;=" &amp; GS$1, DataRegularSeason20242025!$E$3:$E$1315, $A65)</f>
        <v>59</v>
      </c>
      <c r="GT65">
        <f>SUMIFS(DataRegularSeason20242025!$AA$3:$AA$1315,DataRegularSeason20242025!$B$3:$B$1315, "&lt;=" &amp; GT$1, DataRegularSeason20242025!$D$3:$D$1315, $A65)+SUMIFS(DataRegularSeason20242025!$AB$3:$AB$1315,DataRegularSeason20242025!$B$3:$B$1315, "&lt;=" &amp; GT$1, DataRegularSeason20242025!$E$3:$E$1315, $A65)</f>
        <v>59</v>
      </c>
      <c r="GU65">
        <f>SUMIFS(DataRegularSeason20242025!$AA$3:$AA$1315,DataRegularSeason20242025!$B$3:$B$1315, "&lt;=" &amp; GU$1, DataRegularSeason20242025!$D$3:$D$1315, $A65)+SUMIFS(DataRegularSeason20242025!$AB$3:$AB$1315,DataRegularSeason20242025!$B$3:$B$1315, "&lt;=" &amp; GU$1, DataRegularSeason20242025!$E$3:$E$1315, $A65)</f>
        <v>59</v>
      </c>
    </row>
    <row r="66" spans="1:275" x14ac:dyDescent="0.25">
      <c r="A66" t="s">
        <v>25</v>
      </c>
      <c r="B66" t="s">
        <v>97</v>
      </c>
      <c r="C66" t="s">
        <v>100</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58</v>
      </c>
      <c r="EA66">
        <f>SUMIFS(DataRegularSeason20242025!$AA$3:$AA$1315,DataRegularSeason20242025!$B$3:$B$1315, "&lt;=" &amp; EA$1, DataRegularSeason20242025!$D$3:$D$1315, $A66)+SUMIFS(DataRegularSeason20242025!$AB$3:$AB$1315,DataRegularSeason20242025!$B$3:$B$1315, "&lt;=" &amp; EA$1, DataRegularSeason20242025!$E$3:$E$1315, $A66)</f>
        <v>58</v>
      </c>
      <c r="EB66">
        <f>SUMIFS(DataRegularSeason20242025!$AA$3:$AA$1315,DataRegularSeason20242025!$B$3:$B$1315, "&lt;=" &amp; EB$1, DataRegularSeason20242025!$D$3:$D$1315, $A66)+SUMIFS(DataRegularSeason20242025!$AB$3:$AB$1315,DataRegularSeason20242025!$B$3:$B$1315, "&lt;=" &amp; EB$1, DataRegularSeason20242025!$E$3:$E$1315, $A66)</f>
        <v>58</v>
      </c>
      <c r="EC66">
        <f>SUMIFS(DataRegularSeason20242025!$AA$3:$AA$1315,DataRegularSeason20242025!$B$3:$B$1315, "&lt;=" &amp; EC$1, DataRegularSeason20242025!$D$3:$D$1315, $A66)+SUMIFS(DataRegularSeason20242025!$AB$3:$AB$1315,DataRegularSeason20242025!$B$3:$B$1315, "&lt;=" &amp; EC$1, DataRegularSeason20242025!$E$3:$E$1315, $A66)</f>
        <v>58</v>
      </c>
      <c r="ED66">
        <f>SUMIFS(DataRegularSeason20242025!$AA$3:$AA$1315,DataRegularSeason20242025!$B$3:$B$1315, "&lt;=" &amp; ED$1, DataRegularSeason20242025!$D$3:$D$1315, $A66)+SUMIFS(DataRegularSeason20242025!$AB$3:$AB$1315,DataRegularSeason20242025!$B$3:$B$1315, "&lt;=" &amp; ED$1, DataRegularSeason20242025!$E$3:$E$1315, $A66)</f>
        <v>58</v>
      </c>
      <c r="EE66">
        <f>SUMIFS(DataRegularSeason20242025!$AA$3:$AA$1315,DataRegularSeason20242025!$B$3:$B$1315, "&lt;=" &amp; EE$1, DataRegularSeason20242025!$D$3:$D$1315, $A66)+SUMIFS(DataRegularSeason20242025!$AB$3:$AB$1315,DataRegularSeason20242025!$B$3:$B$1315, "&lt;=" &amp; EE$1, DataRegularSeason20242025!$E$3:$E$1315, $A66)</f>
        <v>58</v>
      </c>
      <c r="EF66">
        <f>SUMIFS(DataRegularSeason20242025!$AA$3:$AA$1315,DataRegularSeason20242025!$B$3:$B$1315, "&lt;=" &amp; EF$1, DataRegularSeason20242025!$D$3:$D$1315, $A66)+SUMIFS(DataRegularSeason20242025!$AB$3:$AB$1315,DataRegularSeason20242025!$B$3:$B$1315, "&lt;=" &amp; EF$1, DataRegularSeason20242025!$E$3:$E$1315, $A66)</f>
        <v>58</v>
      </c>
      <c r="EG66">
        <f>SUMIFS(DataRegularSeason20242025!$AA$3:$AA$1315,DataRegularSeason20242025!$B$3:$B$1315, "&lt;=" &amp; EG$1, DataRegularSeason20242025!$D$3:$D$1315, $A66)+SUMIFS(DataRegularSeason20242025!$AB$3:$AB$1315,DataRegularSeason20242025!$B$3:$B$1315, "&lt;=" &amp; EG$1, DataRegularSeason20242025!$E$3:$E$1315, $A66)</f>
        <v>58</v>
      </c>
      <c r="EH66">
        <f>SUMIFS(DataRegularSeason20242025!$AA$3:$AA$1315,DataRegularSeason20242025!$B$3:$B$1315, "&lt;=" &amp; EH$1, DataRegularSeason20242025!$D$3:$D$1315, $A66)+SUMIFS(DataRegularSeason20242025!$AB$3:$AB$1315,DataRegularSeason20242025!$B$3:$B$1315, "&lt;=" &amp; EH$1, DataRegularSeason20242025!$E$3:$E$1315, $A66)</f>
        <v>58</v>
      </c>
      <c r="EI66">
        <f>SUMIFS(DataRegularSeason20242025!$AA$3:$AA$1315,DataRegularSeason20242025!$B$3:$B$1315, "&lt;=" &amp; EI$1, DataRegularSeason20242025!$D$3:$D$1315, $A66)+SUMIFS(DataRegularSeason20242025!$AB$3:$AB$1315,DataRegularSeason20242025!$B$3:$B$1315, "&lt;=" &amp; EI$1, DataRegularSeason20242025!$E$3:$E$1315, $A66)</f>
        <v>58</v>
      </c>
      <c r="EJ66">
        <f>SUMIFS(DataRegularSeason20242025!$AA$3:$AA$1315,DataRegularSeason20242025!$B$3:$B$1315, "&lt;=" &amp; EJ$1, DataRegularSeason20242025!$D$3:$D$1315, $A66)+SUMIFS(DataRegularSeason20242025!$AB$3:$AB$1315,DataRegularSeason20242025!$B$3:$B$1315, "&lt;=" &amp; EJ$1, DataRegularSeason20242025!$E$3:$E$1315, $A66)</f>
        <v>58</v>
      </c>
      <c r="EK66">
        <f>SUMIFS(DataRegularSeason20242025!$AA$3:$AA$1315,DataRegularSeason20242025!$B$3:$B$1315, "&lt;=" &amp; EK$1, DataRegularSeason20242025!$D$3:$D$1315, $A66)+SUMIFS(DataRegularSeason20242025!$AB$3:$AB$1315,DataRegularSeason20242025!$B$3:$B$1315, "&lt;=" &amp; EK$1, DataRegularSeason20242025!$E$3:$E$1315, $A66)</f>
        <v>58</v>
      </c>
      <c r="EL66">
        <f>SUMIFS(DataRegularSeason20242025!$AA$3:$AA$1315,DataRegularSeason20242025!$B$3:$B$1315, "&lt;=" &amp; EL$1, DataRegularSeason20242025!$D$3:$D$1315, $A66)+SUMIFS(DataRegularSeason20242025!$AB$3:$AB$1315,DataRegularSeason20242025!$B$3:$B$1315, "&lt;=" &amp; EL$1, DataRegularSeason20242025!$E$3:$E$1315, $A66)</f>
        <v>58</v>
      </c>
      <c r="EM66">
        <f>SUMIFS(DataRegularSeason20242025!$AA$3:$AA$1315,DataRegularSeason20242025!$B$3:$B$1315, "&lt;=" &amp; EM$1, DataRegularSeason20242025!$D$3:$D$1315, $A66)+SUMIFS(DataRegularSeason20242025!$AB$3:$AB$1315,DataRegularSeason20242025!$B$3:$B$1315, "&lt;=" &amp; EM$1, DataRegularSeason20242025!$E$3:$E$1315, $A66)</f>
        <v>58</v>
      </c>
      <c r="EN66">
        <f>SUMIFS(DataRegularSeason20242025!$AA$3:$AA$1315,DataRegularSeason20242025!$B$3:$B$1315, "&lt;=" &amp; EN$1, DataRegularSeason20242025!$D$3:$D$1315, $A66)+SUMIFS(DataRegularSeason20242025!$AB$3:$AB$1315,DataRegularSeason20242025!$B$3:$B$1315, "&lt;=" &amp; EN$1, DataRegularSeason20242025!$E$3:$E$1315, $A66)</f>
        <v>58</v>
      </c>
      <c r="EO66">
        <f>SUMIFS(DataRegularSeason20242025!$AA$3:$AA$1315,DataRegularSeason20242025!$B$3:$B$1315, "&lt;=" &amp; EO$1, DataRegularSeason20242025!$D$3:$D$1315, $A66)+SUMIFS(DataRegularSeason20242025!$AB$3:$AB$1315,DataRegularSeason20242025!$B$3:$B$1315, "&lt;=" &amp; EO$1, DataRegularSeason20242025!$E$3:$E$1315, $A66)</f>
        <v>58</v>
      </c>
      <c r="EP66">
        <f>SUMIFS(DataRegularSeason20242025!$AA$3:$AA$1315,DataRegularSeason20242025!$B$3:$B$1315, "&lt;=" &amp; EP$1, DataRegularSeason20242025!$D$3:$D$1315, $A66)+SUMIFS(DataRegularSeason20242025!$AB$3:$AB$1315,DataRegularSeason20242025!$B$3:$B$1315, "&lt;=" &amp; EP$1, DataRegularSeason20242025!$E$3:$E$1315, $A66)</f>
        <v>58</v>
      </c>
      <c r="EQ66">
        <f>SUMIFS(DataRegularSeason20242025!$AA$3:$AA$1315,DataRegularSeason20242025!$B$3:$B$1315, "&lt;=" &amp; EQ$1, DataRegularSeason20242025!$D$3:$D$1315, $A66)+SUMIFS(DataRegularSeason20242025!$AB$3:$AB$1315,DataRegularSeason20242025!$B$3:$B$1315, "&lt;=" &amp; EQ$1, DataRegularSeason20242025!$E$3:$E$1315, $A66)</f>
        <v>58</v>
      </c>
      <c r="ER66">
        <f>SUMIFS(DataRegularSeason20242025!$AA$3:$AA$1315,DataRegularSeason20242025!$B$3:$B$1315, "&lt;=" &amp; ER$1, DataRegularSeason20242025!$D$3:$D$1315, $A66)+SUMIFS(DataRegularSeason20242025!$AB$3:$AB$1315,DataRegularSeason20242025!$B$3:$B$1315, "&lt;=" &amp; ER$1, DataRegularSeason20242025!$E$3:$E$1315, $A66)</f>
        <v>58</v>
      </c>
      <c r="ES66">
        <f>SUMIFS(DataRegularSeason20242025!$AA$3:$AA$1315,DataRegularSeason20242025!$B$3:$B$1315, "&lt;=" &amp; ES$1, DataRegularSeason20242025!$D$3:$D$1315, $A66)+SUMIFS(DataRegularSeason20242025!$AB$3:$AB$1315,DataRegularSeason20242025!$B$3:$B$1315, "&lt;=" &amp; ES$1, DataRegularSeason20242025!$E$3:$E$1315, $A66)</f>
        <v>58</v>
      </c>
      <c r="ET66">
        <f>SUMIFS(DataRegularSeason20242025!$AA$3:$AA$1315,DataRegularSeason20242025!$B$3:$B$1315, "&lt;=" &amp; ET$1, DataRegularSeason20242025!$D$3:$D$1315, $A66)+SUMIFS(DataRegularSeason20242025!$AB$3:$AB$1315,DataRegularSeason20242025!$B$3:$B$1315, "&lt;=" &amp; ET$1, DataRegularSeason20242025!$E$3:$E$1315, $A66)</f>
        <v>58</v>
      </c>
      <c r="EU66">
        <f>SUMIFS(DataRegularSeason20242025!$AA$3:$AA$1315,DataRegularSeason20242025!$B$3:$B$1315, "&lt;=" &amp; EU$1, DataRegularSeason20242025!$D$3:$D$1315, $A66)+SUMIFS(DataRegularSeason20242025!$AB$3:$AB$1315,DataRegularSeason20242025!$B$3:$B$1315, "&lt;=" &amp; EU$1, DataRegularSeason20242025!$E$3:$E$1315, $A66)</f>
        <v>58</v>
      </c>
      <c r="EV66">
        <f>SUMIFS(DataRegularSeason20242025!$AA$3:$AA$1315,DataRegularSeason20242025!$B$3:$B$1315, "&lt;=" &amp; EV$1, DataRegularSeason20242025!$D$3:$D$1315, $A66)+SUMIFS(DataRegularSeason20242025!$AB$3:$AB$1315,DataRegularSeason20242025!$B$3:$B$1315, "&lt;=" &amp; EV$1, DataRegularSeason20242025!$E$3:$E$1315, $A66)</f>
        <v>58</v>
      </c>
      <c r="EW66">
        <f>SUMIFS(DataRegularSeason20242025!$AA$3:$AA$1315,DataRegularSeason20242025!$B$3:$B$1315, "&lt;=" &amp; EW$1, DataRegularSeason20242025!$D$3:$D$1315, $A66)+SUMIFS(DataRegularSeason20242025!$AB$3:$AB$1315,DataRegularSeason20242025!$B$3:$B$1315, "&lt;=" &amp; EW$1, DataRegularSeason20242025!$E$3:$E$1315, $A66)</f>
        <v>58</v>
      </c>
      <c r="EX66">
        <f>SUMIFS(DataRegularSeason20242025!$AA$3:$AA$1315,DataRegularSeason20242025!$B$3:$B$1315, "&lt;=" &amp; EX$1, DataRegularSeason20242025!$D$3:$D$1315, $A66)+SUMIFS(DataRegularSeason20242025!$AB$3:$AB$1315,DataRegularSeason20242025!$B$3:$B$1315, "&lt;=" &amp; EX$1, DataRegularSeason20242025!$E$3:$E$1315, $A66)</f>
        <v>58</v>
      </c>
      <c r="EY66">
        <f>SUMIFS(DataRegularSeason20242025!$AA$3:$AA$1315,DataRegularSeason20242025!$B$3:$B$1315, "&lt;=" &amp; EY$1, DataRegularSeason20242025!$D$3:$D$1315, $A66)+SUMIFS(DataRegularSeason20242025!$AB$3:$AB$1315,DataRegularSeason20242025!$B$3:$B$1315, "&lt;=" &amp; EY$1, DataRegularSeason20242025!$E$3:$E$1315, $A66)</f>
        <v>58</v>
      </c>
      <c r="EZ66">
        <f>SUMIFS(DataRegularSeason20242025!$AA$3:$AA$1315,DataRegularSeason20242025!$B$3:$B$1315, "&lt;=" &amp; EZ$1, DataRegularSeason20242025!$D$3:$D$1315, $A66)+SUMIFS(DataRegularSeason20242025!$AB$3:$AB$1315,DataRegularSeason20242025!$B$3:$B$1315, "&lt;=" &amp; EZ$1, DataRegularSeason20242025!$E$3:$E$1315, $A66)</f>
        <v>58</v>
      </c>
      <c r="FA66">
        <f>SUMIFS(DataRegularSeason20242025!$AA$3:$AA$1315,DataRegularSeason20242025!$B$3:$B$1315, "&lt;=" &amp; FA$1, DataRegularSeason20242025!$D$3:$D$1315, $A66)+SUMIFS(DataRegularSeason20242025!$AB$3:$AB$1315,DataRegularSeason20242025!$B$3:$B$1315, "&lt;=" &amp; FA$1, DataRegularSeason20242025!$E$3:$E$1315, $A66)</f>
        <v>58</v>
      </c>
      <c r="FB66">
        <f>SUMIFS(DataRegularSeason20242025!$AA$3:$AA$1315,DataRegularSeason20242025!$B$3:$B$1315, "&lt;=" &amp; FB$1, DataRegularSeason20242025!$D$3:$D$1315, $A66)+SUMIFS(DataRegularSeason20242025!$AB$3:$AB$1315,DataRegularSeason20242025!$B$3:$B$1315, "&lt;=" &amp; FB$1, DataRegularSeason20242025!$E$3:$E$1315, $A66)</f>
        <v>58</v>
      </c>
      <c r="FC66">
        <f>SUMIFS(DataRegularSeason20242025!$AA$3:$AA$1315,DataRegularSeason20242025!$B$3:$B$1315, "&lt;=" &amp; FC$1, DataRegularSeason20242025!$D$3:$D$1315, $A66)+SUMIFS(DataRegularSeason20242025!$AB$3:$AB$1315,DataRegularSeason20242025!$B$3:$B$1315, "&lt;=" &amp; FC$1, DataRegularSeason20242025!$E$3:$E$1315, $A66)</f>
        <v>58</v>
      </c>
      <c r="FD66">
        <f>SUMIFS(DataRegularSeason20242025!$AA$3:$AA$1315,DataRegularSeason20242025!$B$3:$B$1315, "&lt;=" &amp; FD$1, DataRegularSeason20242025!$D$3:$D$1315, $A66)+SUMIFS(DataRegularSeason20242025!$AB$3:$AB$1315,DataRegularSeason20242025!$B$3:$B$1315, "&lt;=" &amp; FD$1, DataRegularSeason20242025!$E$3:$E$1315, $A66)</f>
        <v>58</v>
      </c>
      <c r="FE66">
        <f>SUMIFS(DataRegularSeason20242025!$AA$3:$AA$1315,DataRegularSeason20242025!$B$3:$B$1315, "&lt;=" &amp; FE$1, DataRegularSeason20242025!$D$3:$D$1315, $A66)+SUMIFS(DataRegularSeason20242025!$AB$3:$AB$1315,DataRegularSeason20242025!$B$3:$B$1315, "&lt;=" &amp; FE$1, DataRegularSeason20242025!$E$3:$E$1315, $A66)</f>
        <v>58</v>
      </c>
      <c r="FF66">
        <f>SUMIFS(DataRegularSeason20242025!$AA$3:$AA$1315,DataRegularSeason20242025!$B$3:$B$1315, "&lt;=" &amp; FF$1, DataRegularSeason20242025!$D$3:$D$1315, $A66)+SUMIFS(DataRegularSeason20242025!$AB$3:$AB$1315,DataRegularSeason20242025!$B$3:$B$1315, "&lt;=" &amp; FF$1, DataRegularSeason20242025!$E$3:$E$1315, $A66)</f>
        <v>58</v>
      </c>
      <c r="FG66">
        <f>SUMIFS(DataRegularSeason20242025!$AA$3:$AA$1315,DataRegularSeason20242025!$B$3:$B$1315, "&lt;=" &amp; FG$1, DataRegularSeason20242025!$D$3:$D$1315, $A66)+SUMIFS(DataRegularSeason20242025!$AB$3:$AB$1315,DataRegularSeason20242025!$B$3:$B$1315, "&lt;=" &amp; FG$1, DataRegularSeason20242025!$E$3:$E$1315, $A66)</f>
        <v>58</v>
      </c>
      <c r="FH66">
        <f>SUMIFS(DataRegularSeason20242025!$AA$3:$AA$1315,DataRegularSeason20242025!$B$3:$B$1315, "&lt;=" &amp; FH$1, DataRegularSeason20242025!$D$3:$D$1315, $A66)+SUMIFS(DataRegularSeason20242025!$AB$3:$AB$1315,DataRegularSeason20242025!$B$3:$B$1315, "&lt;=" &amp; FH$1, DataRegularSeason20242025!$E$3:$E$1315, $A66)</f>
        <v>58</v>
      </c>
      <c r="FI66">
        <f>SUMIFS(DataRegularSeason20242025!$AA$3:$AA$1315,DataRegularSeason20242025!$B$3:$B$1315, "&lt;=" &amp; FI$1, DataRegularSeason20242025!$D$3:$D$1315, $A66)+SUMIFS(DataRegularSeason20242025!$AB$3:$AB$1315,DataRegularSeason20242025!$B$3:$B$1315, "&lt;=" &amp; FI$1, DataRegularSeason20242025!$E$3:$E$1315, $A66)</f>
        <v>58</v>
      </c>
      <c r="FJ66">
        <f>SUMIFS(DataRegularSeason20242025!$AA$3:$AA$1315,DataRegularSeason20242025!$B$3:$B$1315, "&lt;=" &amp; FJ$1, DataRegularSeason20242025!$D$3:$D$1315, $A66)+SUMIFS(DataRegularSeason20242025!$AB$3:$AB$1315,DataRegularSeason20242025!$B$3:$B$1315, "&lt;=" &amp; FJ$1, DataRegularSeason20242025!$E$3:$E$1315, $A66)</f>
        <v>58</v>
      </c>
      <c r="FK66">
        <f>SUMIFS(DataRegularSeason20242025!$AA$3:$AA$1315,DataRegularSeason20242025!$B$3:$B$1315, "&lt;=" &amp; FK$1, DataRegularSeason20242025!$D$3:$D$1315, $A66)+SUMIFS(DataRegularSeason20242025!$AB$3:$AB$1315,DataRegularSeason20242025!$B$3:$B$1315, "&lt;=" &amp; FK$1, DataRegularSeason20242025!$E$3:$E$1315, $A66)</f>
        <v>58</v>
      </c>
      <c r="FL66">
        <f>SUMIFS(DataRegularSeason20242025!$AA$3:$AA$1315,DataRegularSeason20242025!$B$3:$B$1315, "&lt;=" &amp; FL$1, DataRegularSeason20242025!$D$3:$D$1315, $A66)+SUMIFS(DataRegularSeason20242025!$AB$3:$AB$1315,DataRegularSeason20242025!$B$3:$B$1315, "&lt;=" &amp; FL$1, DataRegularSeason20242025!$E$3:$E$1315, $A66)</f>
        <v>58</v>
      </c>
      <c r="FM66">
        <f>SUMIFS(DataRegularSeason20242025!$AA$3:$AA$1315,DataRegularSeason20242025!$B$3:$B$1315, "&lt;=" &amp; FM$1, DataRegularSeason20242025!$D$3:$D$1315, $A66)+SUMIFS(DataRegularSeason20242025!$AB$3:$AB$1315,DataRegularSeason20242025!$B$3:$B$1315, "&lt;=" &amp; FM$1, DataRegularSeason20242025!$E$3:$E$1315, $A66)</f>
        <v>58</v>
      </c>
      <c r="FN66">
        <f>SUMIFS(DataRegularSeason20242025!$AA$3:$AA$1315,DataRegularSeason20242025!$B$3:$B$1315, "&lt;=" &amp; FN$1, DataRegularSeason20242025!$D$3:$D$1315, $A66)+SUMIFS(DataRegularSeason20242025!$AB$3:$AB$1315,DataRegularSeason20242025!$B$3:$B$1315, "&lt;=" &amp; FN$1, DataRegularSeason20242025!$E$3:$E$1315, $A66)</f>
        <v>58</v>
      </c>
      <c r="FO66">
        <f>SUMIFS(DataRegularSeason20242025!$AA$3:$AA$1315,DataRegularSeason20242025!$B$3:$B$1315, "&lt;=" &amp; FO$1, DataRegularSeason20242025!$D$3:$D$1315, $A66)+SUMIFS(DataRegularSeason20242025!$AB$3:$AB$1315,DataRegularSeason20242025!$B$3:$B$1315, "&lt;=" &amp; FO$1, DataRegularSeason20242025!$E$3:$E$1315, $A66)</f>
        <v>58</v>
      </c>
      <c r="FP66">
        <f>SUMIFS(DataRegularSeason20242025!$AA$3:$AA$1315,DataRegularSeason20242025!$B$3:$B$1315, "&lt;=" &amp; FP$1, DataRegularSeason20242025!$D$3:$D$1315, $A66)+SUMIFS(DataRegularSeason20242025!$AB$3:$AB$1315,DataRegularSeason20242025!$B$3:$B$1315, "&lt;=" &amp; FP$1, DataRegularSeason20242025!$E$3:$E$1315, $A66)</f>
        <v>58</v>
      </c>
      <c r="FQ66">
        <f>SUMIFS(DataRegularSeason20242025!$AA$3:$AA$1315,DataRegularSeason20242025!$B$3:$B$1315, "&lt;=" &amp; FQ$1, DataRegularSeason20242025!$D$3:$D$1315, $A66)+SUMIFS(DataRegularSeason20242025!$AB$3:$AB$1315,DataRegularSeason20242025!$B$3:$B$1315, "&lt;=" &amp; FQ$1, DataRegularSeason20242025!$E$3:$E$1315, $A66)</f>
        <v>58</v>
      </c>
      <c r="FR66">
        <f>SUMIFS(DataRegularSeason20242025!$AA$3:$AA$1315,DataRegularSeason20242025!$B$3:$B$1315, "&lt;=" &amp; FR$1, DataRegularSeason20242025!$D$3:$D$1315, $A66)+SUMIFS(DataRegularSeason20242025!$AB$3:$AB$1315,DataRegularSeason20242025!$B$3:$B$1315, "&lt;=" &amp; FR$1, DataRegularSeason20242025!$E$3:$E$1315, $A66)</f>
        <v>58</v>
      </c>
      <c r="FS66">
        <f>SUMIFS(DataRegularSeason20242025!$AA$3:$AA$1315,DataRegularSeason20242025!$B$3:$B$1315, "&lt;=" &amp; FS$1, DataRegularSeason20242025!$D$3:$D$1315, $A66)+SUMIFS(DataRegularSeason20242025!$AB$3:$AB$1315,DataRegularSeason20242025!$B$3:$B$1315, "&lt;=" &amp; FS$1, DataRegularSeason20242025!$E$3:$E$1315, $A66)</f>
        <v>58</v>
      </c>
      <c r="FT66">
        <f>SUMIFS(DataRegularSeason20242025!$AA$3:$AA$1315,DataRegularSeason20242025!$B$3:$B$1315, "&lt;=" &amp; FT$1, DataRegularSeason20242025!$D$3:$D$1315, $A66)+SUMIFS(DataRegularSeason20242025!$AB$3:$AB$1315,DataRegularSeason20242025!$B$3:$B$1315, "&lt;=" &amp; FT$1, DataRegularSeason20242025!$E$3:$E$1315, $A66)</f>
        <v>58</v>
      </c>
      <c r="FU66">
        <f>SUMIFS(DataRegularSeason20242025!$AA$3:$AA$1315,DataRegularSeason20242025!$B$3:$B$1315, "&lt;=" &amp; FU$1, DataRegularSeason20242025!$D$3:$D$1315, $A66)+SUMIFS(DataRegularSeason20242025!$AB$3:$AB$1315,DataRegularSeason20242025!$B$3:$B$1315, "&lt;=" &amp; FU$1, DataRegularSeason20242025!$E$3:$E$1315, $A66)</f>
        <v>58</v>
      </c>
      <c r="FV66">
        <f>SUMIFS(DataRegularSeason20242025!$AA$3:$AA$1315,DataRegularSeason20242025!$B$3:$B$1315, "&lt;=" &amp; FV$1, DataRegularSeason20242025!$D$3:$D$1315, $A66)+SUMIFS(DataRegularSeason20242025!$AB$3:$AB$1315,DataRegularSeason20242025!$B$3:$B$1315, "&lt;=" &amp; FV$1, DataRegularSeason20242025!$E$3:$E$1315, $A66)</f>
        <v>58</v>
      </c>
      <c r="FW66">
        <f>SUMIFS(DataRegularSeason20242025!$AA$3:$AA$1315,DataRegularSeason20242025!$B$3:$B$1315, "&lt;=" &amp; FW$1, DataRegularSeason20242025!$D$3:$D$1315, $A66)+SUMIFS(DataRegularSeason20242025!$AB$3:$AB$1315,DataRegularSeason20242025!$B$3:$B$1315, "&lt;=" &amp; FW$1, DataRegularSeason20242025!$E$3:$E$1315, $A66)</f>
        <v>58</v>
      </c>
      <c r="FX66">
        <f>SUMIFS(DataRegularSeason20242025!$AA$3:$AA$1315,DataRegularSeason20242025!$B$3:$B$1315, "&lt;=" &amp; FX$1, DataRegularSeason20242025!$D$3:$D$1315, $A66)+SUMIFS(DataRegularSeason20242025!$AB$3:$AB$1315,DataRegularSeason20242025!$B$3:$B$1315, "&lt;=" &amp; FX$1, DataRegularSeason20242025!$E$3:$E$1315, $A66)</f>
        <v>58</v>
      </c>
      <c r="FY66">
        <f>SUMIFS(DataRegularSeason20242025!$AA$3:$AA$1315,DataRegularSeason20242025!$B$3:$B$1315, "&lt;=" &amp; FY$1, DataRegularSeason20242025!$D$3:$D$1315, $A66)+SUMIFS(DataRegularSeason20242025!$AB$3:$AB$1315,DataRegularSeason20242025!$B$3:$B$1315, "&lt;=" &amp; FY$1, DataRegularSeason20242025!$E$3:$E$1315, $A66)</f>
        <v>58</v>
      </c>
      <c r="FZ66">
        <f>SUMIFS(DataRegularSeason20242025!$AA$3:$AA$1315,DataRegularSeason20242025!$B$3:$B$1315, "&lt;=" &amp; FZ$1, DataRegularSeason20242025!$D$3:$D$1315, $A66)+SUMIFS(DataRegularSeason20242025!$AB$3:$AB$1315,DataRegularSeason20242025!$B$3:$B$1315, "&lt;=" &amp; FZ$1, DataRegularSeason20242025!$E$3:$E$1315, $A66)</f>
        <v>58</v>
      </c>
      <c r="GA66">
        <f>SUMIFS(DataRegularSeason20242025!$AA$3:$AA$1315,DataRegularSeason20242025!$B$3:$B$1315, "&lt;=" &amp; GA$1, DataRegularSeason20242025!$D$3:$D$1315, $A66)+SUMIFS(DataRegularSeason20242025!$AB$3:$AB$1315,DataRegularSeason20242025!$B$3:$B$1315, "&lt;=" &amp; GA$1, DataRegularSeason20242025!$E$3:$E$1315, $A66)</f>
        <v>58</v>
      </c>
      <c r="GB66">
        <f>SUMIFS(DataRegularSeason20242025!$AA$3:$AA$1315,DataRegularSeason20242025!$B$3:$B$1315, "&lt;=" &amp; GB$1, DataRegularSeason20242025!$D$3:$D$1315, $A66)+SUMIFS(DataRegularSeason20242025!$AB$3:$AB$1315,DataRegularSeason20242025!$B$3:$B$1315, "&lt;=" &amp; GB$1, DataRegularSeason20242025!$E$3:$E$1315, $A66)</f>
        <v>58</v>
      </c>
      <c r="GC66">
        <f>SUMIFS(DataRegularSeason20242025!$AA$3:$AA$1315,DataRegularSeason20242025!$B$3:$B$1315, "&lt;=" &amp; GC$1, DataRegularSeason20242025!$D$3:$D$1315, $A66)+SUMIFS(DataRegularSeason20242025!$AB$3:$AB$1315,DataRegularSeason20242025!$B$3:$B$1315, "&lt;=" &amp; GC$1, DataRegularSeason20242025!$E$3:$E$1315, $A66)</f>
        <v>58</v>
      </c>
      <c r="GD66">
        <f>SUMIFS(DataRegularSeason20242025!$AA$3:$AA$1315,DataRegularSeason20242025!$B$3:$B$1315, "&lt;=" &amp; GD$1, DataRegularSeason20242025!$D$3:$D$1315, $A66)+SUMIFS(DataRegularSeason20242025!$AB$3:$AB$1315,DataRegularSeason20242025!$B$3:$B$1315, "&lt;=" &amp; GD$1, DataRegularSeason20242025!$E$3:$E$1315, $A66)</f>
        <v>58</v>
      </c>
      <c r="GE66">
        <f>SUMIFS(DataRegularSeason20242025!$AA$3:$AA$1315,DataRegularSeason20242025!$B$3:$B$1315, "&lt;=" &amp; GE$1, DataRegularSeason20242025!$D$3:$D$1315, $A66)+SUMIFS(DataRegularSeason20242025!$AB$3:$AB$1315,DataRegularSeason20242025!$B$3:$B$1315, "&lt;=" &amp; GE$1, DataRegularSeason20242025!$E$3:$E$1315, $A66)</f>
        <v>58</v>
      </c>
      <c r="GF66">
        <f>SUMIFS(DataRegularSeason20242025!$AA$3:$AA$1315,DataRegularSeason20242025!$B$3:$B$1315, "&lt;=" &amp; GF$1, DataRegularSeason20242025!$D$3:$D$1315, $A66)+SUMIFS(DataRegularSeason20242025!$AB$3:$AB$1315,DataRegularSeason20242025!$B$3:$B$1315, "&lt;=" &amp; GF$1, DataRegularSeason20242025!$E$3:$E$1315, $A66)</f>
        <v>58</v>
      </c>
      <c r="GG66">
        <f>SUMIFS(DataRegularSeason20242025!$AA$3:$AA$1315,DataRegularSeason20242025!$B$3:$B$1315, "&lt;=" &amp; GG$1, DataRegularSeason20242025!$D$3:$D$1315, $A66)+SUMIFS(DataRegularSeason20242025!$AB$3:$AB$1315,DataRegularSeason20242025!$B$3:$B$1315, "&lt;=" &amp; GG$1, DataRegularSeason20242025!$E$3:$E$1315, $A66)</f>
        <v>58</v>
      </c>
      <c r="GH66">
        <f>SUMIFS(DataRegularSeason20242025!$AA$3:$AA$1315,DataRegularSeason20242025!$B$3:$B$1315, "&lt;=" &amp; GH$1, DataRegularSeason20242025!$D$3:$D$1315, $A66)+SUMIFS(DataRegularSeason20242025!$AB$3:$AB$1315,DataRegularSeason20242025!$B$3:$B$1315, "&lt;=" &amp; GH$1, DataRegularSeason20242025!$E$3:$E$1315, $A66)</f>
        <v>58</v>
      </c>
      <c r="GI66">
        <f>SUMIFS(DataRegularSeason20242025!$AA$3:$AA$1315,DataRegularSeason20242025!$B$3:$B$1315, "&lt;=" &amp; GI$1, DataRegularSeason20242025!$D$3:$D$1315, $A66)+SUMIFS(DataRegularSeason20242025!$AB$3:$AB$1315,DataRegularSeason20242025!$B$3:$B$1315, "&lt;=" &amp; GI$1, DataRegularSeason20242025!$E$3:$E$1315, $A66)</f>
        <v>58</v>
      </c>
      <c r="GJ66">
        <f>SUMIFS(DataRegularSeason20242025!$AA$3:$AA$1315,DataRegularSeason20242025!$B$3:$B$1315, "&lt;=" &amp; GJ$1, DataRegularSeason20242025!$D$3:$D$1315, $A66)+SUMIFS(DataRegularSeason20242025!$AB$3:$AB$1315,DataRegularSeason20242025!$B$3:$B$1315, "&lt;=" &amp; GJ$1, DataRegularSeason20242025!$E$3:$E$1315, $A66)</f>
        <v>58</v>
      </c>
      <c r="GK66">
        <f>SUMIFS(DataRegularSeason20242025!$AA$3:$AA$1315,DataRegularSeason20242025!$B$3:$B$1315, "&lt;=" &amp; GK$1, DataRegularSeason20242025!$D$3:$D$1315, $A66)+SUMIFS(DataRegularSeason20242025!$AB$3:$AB$1315,DataRegularSeason20242025!$B$3:$B$1315, "&lt;=" &amp; GK$1, DataRegularSeason20242025!$E$3:$E$1315, $A66)</f>
        <v>58</v>
      </c>
      <c r="GL66">
        <f>SUMIFS(DataRegularSeason20242025!$AA$3:$AA$1315,DataRegularSeason20242025!$B$3:$B$1315, "&lt;=" &amp; GL$1, DataRegularSeason20242025!$D$3:$D$1315, $A66)+SUMIFS(DataRegularSeason20242025!$AB$3:$AB$1315,DataRegularSeason20242025!$B$3:$B$1315, "&lt;=" &amp; GL$1, DataRegularSeason20242025!$E$3:$E$1315, $A66)</f>
        <v>58</v>
      </c>
      <c r="GM66">
        <f>SUMIFS(DataRegularSeason20242025!$AA$3:$AA$1315,DataRegularSeason20242025!$B$3:$B$1315, "&lt;=" &amp; GM$1, DataRegularSeason20242025!$D$3:$D$1315, $A66)+SUMIFS(DataRegularSeason20242025!$AB$3:$AB$1315,DataRegularSeason20242025!$B$3:$B$1315, "&lt;=" &amp; GM$1, DataRegularSeason20242025!$E$3:$E$1315, $A66)</f>
        <v>58</v>
      </c>
      <c r="GN66">
        <f>SUMIFS(DataRegularSeason20242025!$AA$3:$AA$1315,DataRegularSeason20242025!$B$3:$B$1315, "&lt;=" &amp; GN$1, DataRegularSeason20242025!$D$3:$D$1315, $A66)+SUMIFS(DataRegularSeason20242025!$AB$3:$AB$1315,DataRegularSeason20242025!$B$3:$B$1315, "&lt;=" &amp; GN$1, DataRegularSeason20242025!$E$3:$E$1315, $A66)</f>
        <v>58</v>
      </c>
      <c r="GO66">
        <f>SUMIFS(DataRegularSeason20242025!$AA$3:$AA$1315,DataRegularSeason20242025!$B$3:$B$1315, "&lt;=" &amp; GO$1, DataRegularSeason20242025!$D$3:$D$1315, $A66)+SUMIFS(DataRegularSeason20242025!$AB$3:$AB$1315,DataRegularSeason20242025!$B$3:$B$1315, "&lt;=" &amp; GO$1, DataRegularSeason20242025!$E$3:$E$1315, $A66)</f>
        <v>58</v>
      </c>
      <c r="GP66">
        <f>SUMIFS(DataRegularSeason20242025!$AA$3:$AA$1315,DataRegularSeason20242025!$B$3:$B$1315, "&lt;=" &amp; GP$1, DataRegularSeason20242025!$D$3:$D$1315, $A66)+SUMIFS(DataRegularSeason20242025!$AB$3:$AB$1315,DataRegularSeason20242025!$B$3:$B$1315, "&lt;=" &amp; GP$1, DataRegularSeason20242025!$E$3:$E$1315, $A66)</f>
        <v>58</v>
      </c>
      <c r="GQ66">
        <f>SUMIFS(DataRegularSeason20242025!$AA$3:$AA$1315,DataRegularSeason20242025!$B$3:$B$1315, "&lt;=" &amp; GQ$1, DataRegularSeason20242025!$D$3:$D$1315, $A66)+SUMIFS(DataRegularSeason20242025!$AB$3:$AB$1315,DataRegularSeason20242025!$B$3:$B$1315, "&lt;=" &amp; GQ$1, DataRegularSeason20242025!$E$3:$E$1315, $A66)</f>
        <v>58</v>
      </c>
      <c r="GR66">
        <f>SUMIFS(DataRegularSeason20242025!$AA$3:$AA$1315,DataRegularSeason20242025!$B$3:$B$1315, "&lt;=" &amp; GR$1, DataRegularSeason20242025!$D$3:$D$1315, $A66)+SUMIFS(DataRegularSeason20242025!$AB$3:$AB$1315,DataRegularSeason20242025!$B$3:$B$1315, "&lt;=" &amp; GR$1, DataRegularSeason20242025!$E$3:$E$1315, $A66)</f>
        <v>58</v>
      </c>
      <c r="GS66">
        <f>SUMIFS(DataRegularSeason20242025!$AA$3:$AA$1315,DataRegularSeason20242025!$B$3:$B$1315, "&lt;=" &amp; GS$1, DataRegularSeason20242025!$D$3:$D$1315, $A66)+SUMIFS(DataRegularSeason20242025!$AB$3:$AB$1315,DataRegularSeason20242025!$B$3:$B$1315, "&lt;=" &amp; GS$1, DataRegularSeason20242025!$E$3:$E$1315, $A66)</f>
        <v>58</v>
      </c>
      <c r="GT66">
        <f>SUMIFS(DataRegularSeason20242025!$AA$3:$AA$1315,DataRegularSeason20242025!$B$3:$B$1315, "&lt;=" &amp; GT$1, DataRegularSeason20242025!$D$3:$D$1315, $A66)+SUMIFS(DataRegularSeason20242025!$AB$3:$AB$1315,DataRegularSeason20242025!$B$3:$B$1315, "&lt;=" &amp; GT$1, DataRegularSeason20242025!$E$3:$E$1315, $A66)</f>
        <v>58</v>
      </c>
      <c r="GU66">
        <f>SUMIFS(DataRegularSeason20242025!$AA$3:$AA$1315,DataRegularSeason20242025!$B$3:$B$1315, "&lt;=" &amp; GU$1, DataRegularSeason20242025!$D$3:$D$1315, $A66)+SUMIFS(DataRegularSeason20242025!$AB$3:$AB$1315,DataRegularSeason20242025!$B$3:$B$1315, "&lt;=" &amp; GU$1, DataRegularSeason20242025!$E$3:$E$1315, $A66)</f>
        <v>58</v>
      </c>
    </row>
    <row r="67" spans="1:275" x14ac:dyDescent="0.25">
      <c r="A67" t="s">
        <v>12</v>
      </c>
      <c r="B67" t="s">
        <v>97</v>
      </c>
      <c r="C67" t="s">
        <v>100</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50</v>
      </c>
      <c r="EC67">
        <f>SUMIFS(DataRegularSeason20242025!$AA$3:$AA$1315,DataRegularSeason20242025!$B$3:$B$1315, "&lt;=" &amp; EC$1, DataRegularSeason20242025!$D$3:$D$1315, $A67)+SUMIFS(DataRegularSeason20242025!$AB$3:$AB$1315,DataRegularSeason20242025!$B$3:$B$1315, "&lt;=" &amp; EC$1, DataRegularSeason20242025!$E$3:$E$1315, $A67)</f>
        <v>50</v>
      </c>
      <c r="ED67">
        <f>SUMIFS(DataRegularSeason20242025!$AA$3:$AA$1315,DataRegularSeason20242025!$B$3:$B$1315, "&lt;=" &amp; ED$1, DataRegularSeason20242025!$D$3:$D$1315, $A67)+SUMIFS(DataRegularSeason20242025!$AB$3:$AB$1315,DataRegularSeason20242025!$B$3:$B$1315, "&lt;=" &amp; ED$1, DataRegularSeason20242025!$E$3:$E$1315, $A67)</f>
        <v>50</v>
      </c>
      <c r="EE67">
        <f>SUMIFS(DataRegularSeason20242025!$AA$3:$AA$1315,DataRegularSeason20242025!$B$3:$B$1315, "&lt;=" &amp; EE$1, DataRegularSeason20242025!$D$3:$D$1315, $A67)+SUMIFS(DataRegularSeason20242025!$AB$3:$AB$1315,DataRegularSeason20242025!$B$3:$B$1315, "&lt;=" &amp; EE$1, DataRegularSeason20242025!$E$3:$E$1315, $A67)</f>
        <v>50</v>
      </c>
      <c r="EF67">
        <f>SUMIFS(DataRegularSeason20242025!$AA$3:$AA$1315,DataRegularSeason20242025!$B$3:$B$1315, "&lt;=" &amp; EF$1, DataRegularSeason20242025!$D$3:$D$1315, $A67)+SUMIFS(DataRegularSeason20242025!$AB$3:$AB$1315,DataRegularSeason20242025!$B$3:$B$1315, "&lt;=" &amp; EF$1, DataRegularSeason20242025!$E$3:$E$1315, $A67)</f>
        <v>50</v>
      </c>
      <c r="EG67">
        <f>SUMIFS(DataRegularSeason20242025!$AA$3:$AA$1315,DataRegularSeason20242025!$B$3:$B$1315, "&lt;=" &amp; EG$1, DataRegularSeason20242025!$D$3:$D$1315, $A67)+SUMIFS(DataRegularSeason20242025!$AB$3:$AB$1315,DataRegularSeason20242025!$B$3:$B$1315, "&lt;=" &amp; EG$1, DataRegularSeason20242025!$E$3:$E$1315, $A67)</f>
        <v>50</v>
      </c>
      <c r="EH67">
        <f>SUMIFS(DataRegularSeason20242025!$AA$3:$AA$1315,DataRegularSeason20242025!$B$3:$B$1315, "&lt;=" &amp; EH$1, DataRegularSeason20242025!$D$3:$D$1315, $A67)+SUMIFS(DataRegularSeason20242025!$AB$3:$AB$1315,DataRegularSeason20242025!$B$3:$B$1315, "&lt;=" &amp; EH$1, DataRegularSeason20242025!$E$3:$E$1315, $A67)</f>
        <v>50</v>
      </c>
      <c r="EI67">
        <f>SUMIFS(DataRegularSeason20242025!$AA$3:$AA$1315,DataRegularSeason20242025!$B$3:$B$1315, "&lt;=" &amp; EI$1, DataRegularSeason20242025!$D$3:$D$1315, $A67)+SUMIFS(DataRegularSeason20242025!$AB$3:$AB$1315,DataRegularSeason20242025!$B$3:$B$1315, "&lt;=" &amp; EI$1, DataRegularSeason20242025!$E$3:$E$1315, $A67)</f>
        <v>50</v>
      </c>
      <c r="EJ67">
        <f>SUMIFS(DataRegularSeason20242025!$AA$3:$AA$1315,DataRegularSeason20242025!$B$3:$B$1315, "&lt;=" &amp; EJ$1, DataRegularSeason20242025!$D$3:$D$1315, $A67)+SUMIFS(DataRegularSeason20242025!$AB$3:$AB$1315,DataRegularSeason20242025!$B$3:$B$1315, "&lt;=" &amp; EJ$1, DataRegularSeason20242025!$E$3:$E$1315, $A67)</f>
        <v>50</v>
      </c>
      <c r="EK67">
        <f>SUMIFS(DataRegularSeason20242025!$AA$3:$AA$1315,DataRegularSeason20242025!$B$3:$B$1315, "&lt;=" &amp; EK$1, DataRegularSeason20242025!$D$3:$D$1315, $A67)+SUMIFS(DataRegularSeason20242025!$AB$3:$AB$1315,DataRegularSeason20242025!$B$3:$B$1315, "&lt;=" &amp; EK$1, DataRegularSeason20242025!$E$3:$E$1315, $A67)</f>
        <v>50</v>
      </c>
      <c r="EL67">
        <f>SUMIFS(DataRegularSeason20242025!$AA$3:$AA$1315,DataRegularSeason20242025!$B$3:$B$1315, "&lt;=" &amp; EL$1, DataRegularSeason20242025!$D$3:$D$1315, $A67)+SUMIFS(DataRegularSeason20242025!$AB$3:$AB$1315,DataRegularSeason20242025!$B$3:$B$1315, "&lt;=" &amp; EL$1, DataRegularSeason20242025!$E$3:$E$1315, $A67)</f>
        <v>50</v>
      </c>
      <c r="EM67">
        <f>SUMIFS(DataRegularSeason20242025!$AA$3:$AA$1315,DataRegularSeason20242025!$B$3:$B$1315, "&lt;=" &amp; EM$1, DataRegularSeason20242025!$D$3:$D$1315, $A67)+SUMIFS(DataRegularSeason20242025!$AB$3:$AB$1315,DataRegularSeason20242025!$B$3:$B$1315, "&lt;=" &amp; EM$1, DataRegularSeason20242025!$E$3:$E$1315, $A67)</f>
        <v>50</v>
      </c>
      <c r="EN67">
        <f>SUMIFS(DataRegularSeason20242025!$AA$3:$AA$1315,DataRegularSeason20242025!$B$3:$B$1315, "&lt;=" &amp; EN$1, DataRegularSeason20242025!$D$3:$D$1315, $A67)+SUMIFS(DataRegularSeason20242025!$AB$3:$AB$1315,DataRegularSeason20242025!$B$3:$B$1315, "&lt;=" &amp; EN$1, DataRegularSeason20242025!$E$3:$E$1315, $A67)</f>
        <v>50</v>
      </c>
      <c r="EO67">
        <f>SUMIFS(DataRegularSeason20242025!$AA$3:$AA$1315,DataRegularSeason20242025!$B$3:$B$1315, "&lt;=" &amp; EO$1, DataRegularSeason20242025!$D$3:$D$1315, $A67)+SUMIFS(DataRegularSeason20242025!$AB$3:$AB$1315,DataRegularSeason20242025!$B$3:$B$1315, "&lt;=" &amp; EO$1, DataRegularSeason20242025!$E$3:$E$1315, $A67)</f>
        <v>50</v>
      </c>
      <c r="EP67">
        <f>SUMIFS(DataRegularSeason20242025!$AA$3:$AA$1315,DataRegularSeason20242025!$B$3:$B$1315, "&lt;=" &amp; EP$1, DataRegularSeason20242025!$D$3:$D$1315, $A67)+SUMIFS(DataRegularSeason20242025!$AB$3:$AB$1315,DataRegularSeason20242025!$B$3:$B$1315, "&lt;=" &amp; EP$1, DataRegularSeason20242025!$E$3:$E$1315, $A67)</f>
        <v>50</v>
      </c>
      <c r="EQ67">
        <f>SUMIFS(DataRegularSeason20242025!$AA$3:$AA$1315,DataRegularSeason20242025!$B$3:$B$1315, "&lt;=" &amp; EQ$1, DataRegularSeason20242025!$D$3:$D$1315, $A67)+SUMIFS(DataRegularSeason20242025!$AB$3:$AB$1315,DataRegularSeason20242025!$B$3:$B$1315, "&lt;=" &amp; EQ$1, DataRegularSeason20242025!$E$3:$E$1315, $A67)</f>
        <v>50</v>
      </c>
      <c r="ER67">
        <f>SUMIFS(DataRegularSeason20242025!$AA$3:$AA$1315,DataRegularSeason20242025!$B$3:$B$1315, "&lt;=" &amp; ER$1, DataRegularSeason20242025!$D$3:$D$1315, $A67)+SUMIFS(DataRegularSeason20242025!$AB$3:$AB$1315,DataRegularSeason20242025!$B$3:$B$1315, "&lt;=" &amp; ER$1, DataRegularSeason20242025!$E$3:$E$1315, $A67)</f>
        <v>50</v>
      </c>
      <c r="ES67">
        <f>SUMIFS(DataRegularSeason20242025!$AA$3:$AA$1315,DataRegularSeason20242025!$B$3:$B$1315, "&lt;=" &amp; ES$1, DataRegularSeason20242025!$D$3:$D$1315, $A67)+SUMIFS(DataRegularSeason20242025!$AB$3:$AB$1315,DataRegularSeason20242025!$B$3:$B$1315, "&lt;=" &amp; ES$1, DataRegularSeason20242025!$E$3:$E$1315, $A67)</f>
        <v>50</v>
      </c>
      <c r="ET67">
        <f>SUMIFS(DataRegularSeason20242025!$AA$3:$AA$1315,DataRegularSeason20242025!$B$3:$B$1315, "&lt;=" &amp; ET$1, DataRegularSeason20242025!$D$3:$D$1315, $A67)+SUMIFS(DataRegularSeason20242025!$AB$3:$AB$1315,DataRegularSeason20242025!$B$3:$B$1315, "&lt;=" &amp; ET$1, DataRegularSeason20242025!$E$3:$E$1315, $A67)</f>
        <v>50</v>
      </c>
      <c r="EU67">
        <f>SUMIFS(DataRegularSeason20242025!$AA$3:$AA$1315,DataRegularSeason20242025!$B$3:$B$1315, "&lt;=" &amp; EU$1, DataRegularSeason20242025!$D$3:$D$1315, $A67)+SUMIFS(DataRegularSeason20242025!$AB$3:$AB$1315,DataRegularSeason20242025!$B$3:$B$1315, "&lt;=" &amp; EU$1, DataRegularSeason20242025!$E$3:$E$1315, $A67)</f>
        <v>50</v>
      </c>
      <c r="EV67">
        <f>SUMIFS(DataRegularSeason20242025!$AA$3:$AA$1315,DataRegularSeason20242025!$B$3:$B$1315, "&lt;=" &amp; EV$1, DataRegularSeason20242025!$D$3:$D$1315, $A67)+SUMIFS(DataRegularSeason20242025!$AB$3:$AB$1315,DataRegularSeason20242025!$B$3:$B$1315, "&lt;=" &amp; EV$1, DataRegularSeason20242025!$E$3:$E$1315, $A67)</f>
        <v>50</v>
      </c>
      <c r="EW67">
        <f>SUMIFS(DataRegularSeason20242025!$AA$3:$AA$1315,DataRegularSeason20242025!$B$3:$B$1315, "&lt;=" &amp; EW$1, DataRegularSeason20242025!$D$3:$D$1315, $A67)+SUMIFS(DataRegularSeason20242025!$AB$3:$AB$1315,DataRegularSeason20242025!$B$3:$B$1315, "&lt;=" &amp; EW$1, DataRegularSeason20242025!$E$3:$E$1315, $A67)</f>
        <v>50</v>
      </c>
      <c r="EX67">
        <f>SUMIFS(DataRegularSeason20242025!$AA$3:$AA$1315,DataRegularSeason20242025!$B$3:$B$1315, "&lt;=" &amp; EX$1, DataRegularSeason20242025!$D$3:$D$1315, $A67)+SUMIFS(DataRegularSeason20242025!$AB$3:$AB$1315,DataRegularSeason20242025!$B$3:$B$1315, "&lt;=" &amp; EX$1, DataRegularSeason20242025!$E$3:$E$1315, $A67)</f>
        <v>50</v>
      </c>
      <c r="EY67">
        <f>SUMIFS(DataRegularSeason20242025!$AA$3:$AA$1315,DataRegularSeason20242025!$B$3:$B$1315, "&lt;=" &amp; EY$1, DataRegularSeason20242025!$D$3:$D$1315, $A67)+SUMIFS(DataRegularSeason20242025!$AB$3:$AB$1315,DataRegularSeason20242025!$B$3:$B$1315, "&lt;=" &amp; EY$1, DataRegularSeason20242025!$E$3:$E$1315, $A67)</f>
        <v>50</v>
      </c>
      <c r="EZ67">
        <f>SUMIFS(DataRegularSeason20242025!$AA$3:$AA$1315,DataRegularSeason20242025!$B$3:$B$1315, "&lt;=" &amp; EZ$1, DataRegularSeason20242025!$D$3:$D$1315, $A67)+SUMIFS(DataRegularSeason20242025!$AB$3:$AB$1315,DataRegularSeason20242025!$B$3:$B$1315, "&lt;=" &amp; EZ$1, DataRegularSeason20242025!$E$3:$E$1315, $A67)</f>
        <v>50</v>
      </c>
      <c r="FA67">
        <f>SUMIFS(DataRegularSeason20242025!$AA$3:$AA$1315,DataRegularSeason20242025!$B$3:$B$1315, "&lt;=" &amp; FA$1, DataRegularSeason20242025!$D$3:$D$1315, $A67)+SUMIFS(DataRegularSeason20242025!$AB$3:$AB$1315,DataRegularSeason20242025!$B$3:$B$1315, "&lt;=" &amp; FA$1, DataRegularSeason20242025!$E$3:$E$1315, $A67)</f>
        <v>50</v>
      </c>
      <c r="FB67">
        <f>SUMIFS(DataRegularSeason20242025!$AA$3:$AA$1315,DataRegularSeason20242025!$B$3:$B$1315, "&lt;=" &amp; FB$1, DataRegularSeason20242025!$D$3:$D$1315, $A67)+SUMIFS(DataRegularSeason20242025!$AB$3:$AB$1315,DataRegularSeason20242025!$B$3:$B$1315, "&lt;=" &amp; FB$1, DataRegularSeason20242025!$E$3:$E$1315, $A67)</f>
        <v>50</v>
      </c>
      <c r="FC67">
        <f>SUMIFS(DataRegularSeason20242025!$AA$3:$AA$1315,DataRegularSeason20242025!$B$3:$B$1315, "&lt;=" &amp; FC$1, DataRegularSeason20242025!$D$3:$D$1315, $A67)+SUMIFS(DataRegularSeason20242025!$AB$3:$AB$1315,DataRegularSeason20242025!$B$3:$B$1315, "&lt;=" &amp; FC$1, DataRegularSeason20242025!$E$3:$E$1315, $A67)</f>
        <v>50</v>
      </c>
      <c r="FD67">
        <f>SUMIFS(DataRegularSeason20242025!$AA$3:$AA$1315,DataRegularSeason20242025!$B$3:$B$1315, "&lt;=" &amp; FD$1, DataRegularSeason20242025!$D$3:$D$1315, $A67)+SUMIFS(DataRegularSeason20242025!$AB$3:$AB$1315,DataRegularSeason20242025!$B$3:$B$1315, "&lt;=" &amp; FD$1, DataRegularSeason20242025!$E$3:$E$1315, $A67)</f>
        <v>50</v>
      </c>
      <c r="FE67">
        <f>SUMIFS(DataRegularSeason20242025!$AA$3:$AA$1315,DataRegularSeason20242025!$B$3:$B$1315, "&lt;=" &amp; FE$1, DataRegularSeason20242025!$D$3:$D$1315, $A67)+SUMIFS(DataRegularSeason20242025!$AB$3:$AB$1315,DataRegularSeason20242025!$B$3:$B$1315, "&lt;=" &amp; FE$1, DataRegularSeason20242025!$E$3:$E$1315, $A67)</f>
        <v>50</v>
      </c>
      <c r="FF67">
        <f>SUMIFS(DataRegularSeason20242025!$AA$3:$AA$1315,DataRegularSeason20242025!$B$3:$B$1315, "&lt;=" &amp; FF$1, DataRegularSeason20242025!$D$3:$D$1315, $A67)+SUMIFS(DataRegularSeason20242025!$AB$3:$AB$1315,DataRegularSeason20242025!$B$3:$B$1315, "&lt;=" &amp; FF$1, DataRegularSeason20242025!$E$3:$E$1315, $A67)</f>
        <v>50</v>
      </c>
      <c r="FG67">
        <f>SUMIFS(DataRegularSeason20242025!$AA$3:$AA$1315,DataRegularSeason20242025!$B$3:$B$1315, "&lt;=" &amp; FG$1, DataRegularSeason20242025!$D$3:$D$1315, $A67)+SUMIFS(DataRegularSeason20242025!$AB$3:$AB$1315,DataRegularSeason20242025!$B$3:$B$1315, "&lt;=" &amp; FG$1, DataRegularSeason20242025!$E$3:$E$1315, $A67)</f>
        <v>50</v>
      </c>
      <c r="FH67">
        <f>SUMIFS(DataRegularSeason20242025!$AA$3:$AA$1315,DataRegularSeason20242025!$B$3:$B$1315, "&lt;=" &amp; FH$1, DataRegularSeason20242025!$D$3:$D$1315, $A67)+SUMIFS(DataRegularSeason20242025!$AB$3:$AB$1315,DataRegularSeason20242025!$B$3:$B$1315, "&lt;=" &amp; FH$1, DataRegularSeason20242025!$E$3:$E$1315, $A67)</f>
        <v>50</v>
      </c>
      <c r="FI67">
        <f>SUMIFS(DataRegularSeason20242025!$AA$3:$AA$1315,DataRegularSeason20242025!$B$3:$B$1315, "&lt;=" &amp; FI$1, DataRegularSeason20242025!$D$3:$D$1315, $A67)+SUMIFS(DataRegularSeason20242025!$AB$3:$AB$1315,DataRegularSeason20242025!$B$3:$B$1315, "&lt;=" &amp; FI$1, DataRegularSeason20242025!$E$3:$E$1315, $A67)</f>
        <v>50</v>
      </c>
      <c r="FJ67">
        <f>SUMIFS(DataRegularSeason20242025!$AA$3:$AA$1315,DataRegularSeason20242025!$B$3:$B$1315, "&lt;=" &amp; FJ$1, DataRegularSeason20242025!$D$3:$D$1315, $A67)+SUMIFS(DataRegularSeason20242025!$AB$3:$AB$1315,DataRegularSeason20242025!$B$3:$B$1315, "&lt;=" &amp; FJ$1, DataRegularSeason20242025!$E$3:$E$1315, $A67)</f>
        <v>50</v>
      </c>
      <c r="FK67">
        <f>SUMIFS(DataRegularSeason20242025!$AA$3:$AA$1315,DataRegularSeason20242025!$B$3:$B$1315, "&lt;=" &amp; FK$1, DataRegularSeason20242025!$D$3:$D$1315, $A67)+SUMIFS(DataRegularSeason20242025!$AB$3:$AB$1315,DataRegularSeason20242025!$B$3:$B$1315, "&lt;=" &amp; FK$1, DataRegularSeason20242025!$E$3:$E$1315, $A67)</f>
        <v>50</v>
      </c>
      <c r="FL67">
        <f>SUMIFS(DataRegularSeason20242025!$AA$3:$AA$1315,DataRegularSeason20242025!$B$3:$B$1315, "&lt;=" &amp; FL$1, DataRegularSeason20242025!$D$3:$D$1315, $A67)+SUMIFS(DataRegularSeason20242025!$AB$3:$AB$1315,DataRegularSeason20242025!$B$3:$B$1315, "&lt;=" &amp; FL$1, DataRegularSeason20242025!$E$3:$E$1315, $A67)</f>
        <v>50</v>
      </c>
      <c r="FM67">
        <f>SUMIFS(DataRegularSeason20242025!$AA$3:$AA$1315,DataRegularSeason20242025!$B$3:$B$1315, "&lt;=" &amp; FM$1, DataRegularSeason20242025!$D$3:$D$1315, $A67)+SUMIFS(DataRegularSeason20242025!$AB$3:$AB$1315,DataRegularSeason20242025!$B$3:$B$1315, "&lt;=" &amp; FM$1, DataRegularSeason20242025!$E$3:$E$1315, $A67)</f>
        <v>50</v>
      </c>
      <c r="FN67">
        <f>SUMIFS(DataRegularSeason20242025!$AA$3:$AA$1315,DataRegularSeason20242025!$B$3:$B$1315, "&lt;=" &amp; FN$1, DataRegularSeason20242025!$D$3:$D$1315, $A67)+SUMIFS(DataRegularSeason20242025!$AB$3:$AB$1315,DataRegularSeason20242025!$B$3:$B$1315, "&lt;=" &amp; FN$1, DataRegularSeason20242025!$E$3:$E$1315, $A67)</f>
        <v>50</v>
      </c>
      <c r="FO67">
        <f>SUMIFS(DataRegularSeason20242025!$AA$3:$AA$1315,DataRegularSeason20242025!$B$3:$B$1315, "&lt;=" &amp; FO$1, DataRegularSeason20242025!$D$3:$D$1315, $A67)+SUMIFS(DataRegularSeason20242025!$AB$3:$AB$1315,DataRegularSeason20242025!$B$3:$B$1315, "&lt;=" &amp; FO$1, DataRegularSeason20242025!$E$3:$E$1315, $A67)</f>
        <v>50</v>
      </c>
      <c r="FP67">
        <f>SUMIFS(DataRegularSeason20242025!$AA$3:$AA$1315,DataRegularSeason20242025!$B$3:$B$1315, "&lt;=" &amp; FP$1, DataRegularSeason20242025!$D$3:$D$1315, $A67)+SUMIFS(DataRegularSeason20242025!$AB$3:$AB$1315,DataRegularSeason20242025!$B$3:$B$1315, "&lt;=" &amp; FP$1, DataRegularSeason20242025!$E$3:$E$1315, $A67)</f>
        <v>50</v>
      </c>
      <c r="FQ67">
        <f>SUMIFS(DataRegularSeason20242025!$AA$3:$AA$1315,DataRegularSeason20242025!$B$3:$B$1315, "&lt;=" &amp; FQ$1, DataRegularSeason20242025!$D$3:$D$1315, $A67)+SUMIFS(DataRegularSeason20242025!$AB$3:$AB$1315,DataRegularSeason20242025!$B$3:$B$1315, "&lt;=" &amp; FQ$1, DataRegularSeason20242025!$E$3:$E$1315, $A67)</f>
        <v>50</v>
      </c>
      <c r="FR67">
        <f>SUMIFS(DataRegularSeason20242025!$AA$3:$AA$1315,DataRegularSeason20242025!$B$3:$B$1315, "&lt;=" &amp; FR$1, DataRegularSeason20242025!$D$3:$D$1315, $A67)+SUMIFS(DataRegularSeason20242025!$AB$3:$AB$1315,DataRegularSeason20242025!$B$3:$B$1315, "&lt;=" &amp; FR$1, DataRegularSeason20242025!$E$3:$E$1315, $A67)</f>
        <v>50</v>
      </c>
      <c r="FS67">
        <f>SUMIFS(DataRegularSeason20242025!$AA$3:$AA$1315,DataRegularSeason20242025!$B$3:$B$1315, "&lt;=" &amp; FS$1, DataRegularSeason20242025!$D$3:$D$1315, $A67)+SUMIFS(DataRegularSeason20242025!$AB$3:$AB$1315,DataRegularSeason20242025!$B$3:$B$1315, "&lt;=" &amp; FS$1, DataRegularSeason20242025!$E$3:$E$1315, $A67)</f>
        <v>50</v>
      </c>
      <c r="FT67">
        <f>SUMIFS(DataRegularSeason20242025!$AA$3:$AA$1315,DataRegularSeason20242025!$B$3:$B$1315, "&lt;=" &amp; FT$1, DataRegularSeason20242025!$D$3:$D$1315, $A67)+SUMIFS(DataRegularSeason20242025!$AB$3:$AB$1315,DataRegularSeason20242025!$B$3:$B$1315, "&lt;=" &amp; FT$1, DataRegularSeason20242025!$E$3:$E$1315, $A67)</f>
        <v>50</v>
      </c>
      <c r="FU67">
        <f>SUMIFS(DataRegularSeason20242025!$AA$3:$AA$1315,DataRegularSeason20242025!$B$3:$B$1315, "&lt;=" &amp; FU$1, DataRegularSeason20242025!$D$3:$D$1315, $A67)+SUMIFS(DataRegularSeason20242025!$AB$3:$AB$1315,DataRegularSeason20242025!$B$3:$B$1315, "&lt;=" &amp; FU$1, DataRegularSeason20242025!$E$3:$E$1315, $A67)</f>
        <v>50</v>
      </c>
      <c r="FV67">
        <f>SUMIFS(DataRegularSeason20242025!$AA$3:$AA$1315,DataRegularSeason20242025!$B$3:$B$1315, "&lt;=" &amp; FV$1, DataRegularSeason20242025!$D$3:$D$1315, $A67)+SUMIFS(DataRegularSeason20242025!$AB$3:$AB$1315,DataRegularSeason20242025!$B$3:$B$1315, "&lt;=" &amp; FV$1, DataRegularSeason20242025!$E$3:$E$1315, $A67)</f>
        <v>50</v>
      </c>
      <c r="FW67">
        <f>SUMIFS(DataRegularSeason20242025!$AA$3:$AA$1315,DataRegularSeason20242025!$B$3:$B$1315, "&lt;=" &amp; FW$1, DataRegularSeason20242025!$D$3:$D$1315, $A67)+SUMIFS(DataRegularSeason20242025!$AB$3:$AB$1315,DataRegularSeason20242025!$B$3:$B$1315, "&lt;=" &amp; FW$1, DataRegularSeason20242025!$E$3:$E$1315, $A67)</f>
        <v>50</v>
      </c>
      <c r="FX67">
        <f>SUMIFS(DataRegularSeason20242025!$AA$3:$AA$1315,DataRegularSeason20242025!$B$3:$B$1315, "&lt;=" &amp; FX$1, DataRegularSeason20242025!$D$3:$D$1315, $A67)+SUMIFS(DataRegularSeason20242025!$AB$3:$AB$1315,DataRegularSeason20242025!$B$3:$B$1315, "&lt;=" &amp; FX$1, DataRegularSeason20242025!$E$3:$E$1315, $A67)</f>
        <v>50</v>
      </c>
      <c r="FY67">
        <f>SUMIFS(DataRegularSeason20242025!$AA$3:$AA$1315,DataRegularSeason20242025!$B$3:$B$1315, "&lt;=" &amp; FY$1, DataRegularSeason20242025!$D$3:$D$1315, $A67)+SUMIFS(DataRegularSeason20242025!$AB$3:$AB$1315,DataRegularSeason20242025!$B$3:$B$1315, "&lt;=" &amp; FY$1, DataRegularSeason20242025!$E$3:$E$1315, $A67)</f>
        <v>50</v>
      </c>
      <c r="FZ67">
        <f>SUMIFS(DataRegularSeason20242025!$AA$3:$AA$1315,DataRegularSeason20242025!$B$3:$B$1315, "&lt;=" &amp; FZ$1, DataRegularSeason20242025!$D$3:$D$1315, $A67)+SUMIFS(DataRegularSeason20242025!$AB$3:$AB$1315,DataRegularSeason20242025!$B$3:$B$1315, "&lt;=" &amp; FZ$1, DataRegularSeason20242025!$E$3:$E$1315, $A67)</f>
        <v>50</v>
      </c>
      <c r="GA67">
        <f>SUMIFS(DataRegularSeason20242025!$AA$3:$AA$1315,DataRegularSeason20242025!$B$3:$B$1315, "&lt;=" &amp; GA$1, DataRegularSeason20242025!$D$3:$D$1315, $A67)+SUMIFS(DataRegularSeason20242025!$AB$3:$AB$1315,DataRegularSeason20242025!$B$3:$B$1315, "&lt;=" &amp; GA$1, DataRegularSeason20242025!$E$3:$E$1315, $A67)</f>
        <v>50</v>
      </c>
      <c r="GB67">
        <f>SUMIFS(DataRegularSeason20242025!$AA$3:$AA$1315,DataRegularSeason20242025!$B$3:$B$1315, "&lt;=" &amp; GB$1, DataRegularSeason20242025!$D$3:$D$1315, $A67)+SUMIFS(DataRegularSeason20242025!$AB$3:$AB$1315,DataRegularSeason20242025!$B$3:$B$1315, "&lt;=" &amp; GB$1, DataRegularSeason20242025!$E$3:$E$1315, $A67)</f>
        <v>50</v>
      </c>
      <c r="GC67">
        <f>SUMIFS(DataRegularSeason20242025!$AA$3:$AA$1315,DataRegularSeason20242025!$B$3:$B$1315, "&lt;=" &amp; GC$1, DataRegularSeason20242025!$D$3:$D$1315, $A67)+SUMIFS(DataRegularSeason20242025!$AB$3:$AB$1315,DataRegularSeason20242025!$B$3:$B$1315, "&lt;=" &amp; GC$1, DataRegularSeason20242025!$E$3:$E$1315, $A67)</f>
        <v>50</v>
      </c>
      <c r="GD67">
        <f>SUMIFS(DataRegularSeason20242025!$AA$3:$AA$1315,DataRegularSeason20242025!$B$3:$B$1315, "&lt;=" &amp; GD$1, DataRegularSeason20242025!$D$3:$D$1315, $A67)+SUMIFS(DataRegularSeason20242025!$AB$3:$AB$1315,DataRegularSeason20242025!$B$3:$B$1315, "&lt;=" &amp; GD$1, DataRegularSeason20242025!$E$3:$E$1315, $A67)</f>
        <v>50</v>
      </c>
      <c r="GE67">
        <f>SUMIFS(DataRegularSeason20242025!$AA$3:$AA$1315,DataRegularSeason20242025!$B$3:$B$1315, "&lt;=" &amp; GE$1, DataRegularSeason20242025!$D$3:$D$1315, $A67)+SUMIFS(DataRegularSeason20242025!$AB$3:$AB$1315,DataRegularSeason20242025!$B$3:$B$1315, "&lt;=" &amp; GE$1, DataRegularSeason20242025!$E$3:$E$1315, $A67)</f>
        <v>50</v>
      </c>
      <c r="GF67">
        <f>SUMIFS(DataRegularSeason20242025!$AA$3:$AA$1315,DataRegularSeason20242025!$B$3:$B$1315, "&lt;=" &amp; GF$1, DataRegularSeason20242025!$D$3:$D$1315, $A67)+SUMIFS(DataRegularSeason20242025!$AB$3:$AB$1315,DataRegularSeason20242025!$B$3:$B$1315, "&lt;=" &amp; GF$1, DataRegularSeason20242025!$E$3:$E$1315, $A67)</f>
        <v>50</v>
      </c>
      <c r="GG67">
        <f>SUMIFS(DataRegularSeason20242025!$AA$3:$AA$1315,DataRegularSeason20242025!$B$3:$B$1315, "&lt;=" &amp; GG$1, DataRegularSeason20242025!$D$3:$D$1315, $A67)+SUMIFS(DataRegularSeason20242025!$AB$3:$AB$1315,DataRegularSeason20242025!$B$3:$B$1315, "&lt;=" &amp; GG$1, DataRegularSeason20242025!$E$3:$E$1315, $A67)</f>
        <v>50</v>
      </c>
      <c r="GH67">
        <f>SUMIFS(DataRegularSeason20242025!$AA$3:$AA$1315,DataRegularSeason20242025!$B$3:$B$1315, "&lt;=" &amp; GH$1, DataRegularSeason20242025!$D$3:$D$1315, $A67)+SUMIFS(DataRegularSeason20242025!$AB$3:$AB$1315,DataRegularSeason20242025!$B$3:$B$1315, "&lt;=" &amp; GH$1, DataRegularSeason20242025!$E$3:$E$1315, $A67)</f>
        <v>50</v>
      </c>
      <c r="GI67">
        <f>SUMIFS(DataRegularSeason20242025!$AA$3:$AA$1315,DataRegularSeason20242025!$B$3:$B$1315, "&lt;=" &amp; GI$1, DataRegularSeason20242025!$D$3:$D$1315, $A67)+SUMIFS(DataRegularSeason20242025!$AB$3:$AB$1315,DataRegularSeason20242025!$B$3:$B$1315, "&lt;=" &amp; GI$1, DataRegularSeason20242025!$E$3:$E$1315, $A67)</f>
        <v>50</v>
      </c>
      <c r="GJ67">
        <f>SUMIFS(DataRegularSeason20242025!$AA$3:$AA$1315,DataRegularSeason20242025!$B$3:$B$1315, "&lt;=" &amp; GJ$1, DataRegularSeason20242025!$D$3:$D$1315, $A67)+SUMIFS(DataRegularSeason20242025!$AB$3:$AB$1315,DataRegularSeason20242025!$B$3:$B$1315, "&lt;=" &amp; GJ$1, DataRegularSeason20242025!$E$3:$E$1315, $A67)</f>
        <v>50</v>
      </c>
      <c r="GK67">
        <f>SUMIFS(DataRegularSeason20242025!$AA$3:$AA$1315,DataRegularSeason20242025!$B$3:$B$1315, "&lt;=" &amp; GK$1, DataRegularSeason20242025!$D$3:$D$1315, $A67)+SUMIFS(DataRegularSeason20242025!$AB$3:$AB$1315,DataRegularSeason20242025!$B$3:$B$1315, "&lt;=" &amp; GK$1, DataRegularSeason20242025!$E$3:$E$1315, $A67)</f>
        <v>50</v>
      </c>
      <c r="GL67">
        <f>SUMIFS(DataRegularSeason20242025!$AA$3:$AA$1315,DataRegularSeason20242025!$B$3:$B$1315, "&lt;=" &amp; GL$1, DataRegularSeason20242025!$D$3:$D$1315, $A67)+SUMIFS(DataRegularSeason20242025!$AB$3:$AB$1315,DataRegularSeason20242025!$B$3:$B$1315, "&lt;=" &amp; GL$1, DataRegularSeason20242025!$E$3:$E$1315, $A67)</f>
        <v>50</v>
      </c>
      <c r="GM67">
        <f>SUMIFS(DataRegularSeason20242025!$AA$3:$AA$1315,DataRegularSeason20242025!$B$3:$B$1315, "&lt;=" &amp; GM$1, DataRegularSeason20242025!$D$3:$D$1315, $A67)+SUMIFS(DataRegularSeason20242025!$AB$3:$AB$1315,DataRegularSeason20242025!$B$3:$B$1315, "&lt;=" &amp; GM$1, DataRegularSeason20242025!$E$3:$E$1315, $A67)</f>
        <v>50</v>
      </c>
      <c r="GN67">
        <f>SUMIFS(DataRegularSeason20242025!$AA$3:$AA$1315,DataRegularSeason20242025!$B$3:$B$1315, "&lt;=" &amp; GN$1, DataRegularSeason20242025!$D$3:$D$1315, $A67)+SUMIFS(DataRegularSeason20242025!$AB$3:$AB$1315,DataRegularSeason20242025!$B$3:$B$1315, "&lt;=" &amp; GN$1, DataRegularSeason20242025!$E$3:$E$1315, $A67)</f>
        <v>50</v>
      </c>
      <c r="GO67">
        <f>SUMIFS(DataRegularSeason20242025!$AA$3:$AA$1315,DataRegularSeason20242025!$B$3:$B$1315, "&lt;=" &amp; GO$1, DataRegularSeason20242025!$D$3:$D$1315, $A67)+SUMIFS(DataRegularSeason20242025!$AB$3:$AB$1315,DataRegularSeason20242025!$B$3:$B$1315, "&lt;=" &amp; GO$1, DataRegularSeason20242025!$E$3:$E$1315, $A67)</f>
        <v>50</v>
      </c>
      <c r="GP67">
        <f>SUMIFS(DataRegularSeason20242025!$AA$3:$AA$1315,DataRegularSeason20242025!$B$3:$B$1315, "&lt;=" &amp; GP$1, DataRegularSeason20242025!$D$3:$D$1315, $A67)+SUMIFS(DataRegularSeason20242025!$AB$3:$AB$1315,DataRegularSeason20242025!$B$3:$B$1315, "&lt;=" &amp; GP$1, DataRegularSeason20242025!$E$3:$E$1315, $A67)</f>
        <v>50</v>
      </c>
      <c r="GQ67">
        <f>SUMIFS(DataRegularSeason20242025!$AA$3:$AA$1315,DataRegularSeason20242025!$B$3:$B$1315, "&lt;=" &amp; GQ$1, DataRegularSeason20242025!$D$3:$D$1315, $A67)+SUMIFS(DataRegularSeason20242025!$AB$3:$AB$1315,DataRegularSeason20242025!$B$3:$B$1315, "&lt;=" &amp; GQ$1, DataRegularSeason20242025!$E$3:$E$1315, $A67)</f>
        <v>50</v>
      </c>
      <c r="GR67">
        <f>SUMIFS(DataRegularSeason20242025!$AA$3:$AA$1315,DataRegularSeason20242025!$B$3:$B$1315, "&lt;=" &amp; GR$1, DataRegularSeason20242025!$D$3:$D$1315, $A67)+SUMIFS(DataRegularSeason20242025!$AB$3:$AB$1315,DataRegularSeason20242025!$B$3:$B$1315, "&lt;=" &amp; GR$1, DataRegularSeason20242025!$E$3:$E$1315, $A67)</f>
        <v>50</v>
      </c>
      <c r="GS67">
        <f>SUMIFS(DataRegularSeason20242025!$AA$3:$AA$1315,DataRegularSeason20242025!$B$3:$B$1315, "&lt;=" &amp; GS$1, DataRegularSeason20242025!$D$3:$D$1315, $A67)+SUMIFS(DataRegularSeason20242025!$AB$3:$AB$1315,DataRegularSeason20242025!$B$3:$B$1315, "&lt;=" &amp; GS$1, DataRegularSeason20242025!$E$3:$E$1315, $A67)</f>
        <v>50</v>
      </c>
      <c r="GT67">
        <f>SUMIFS(DataRegularSeason20242025!$AA$3:$AA$1315,DataRegularSeason20242025!$B$3:$B$1315, "&lt;=" &amp; GT$1, DataRegularSeason20242025!$D$3:$D$1315, $A67)+SUMIFS(DataRegularSeason20242025!$AB$3:$AB$1315,DataRegularSeason20242025!$B$3:$B$1315, "&lt;=" &amp; GT$1, DataRegularSeason20242025!$E$3:$E$1315, $A67)</f>
        <v>50</v>
      </c>
      <c r="GU67">
        <f>SUMIFS(DataRegularSeason20242025!$AA$3:$AA$1315,DataRegularSeason20242025!$B$3:$B$1315, "&lt;=" &amp; GU$1, DataRegularSeason20242025!$D$3:$D$1315, $A67)+SUMIFS(DataRegularSeason20242025!$AB$3:$AB$1315,DataRegularSeason20242025!$B$3:$B$1315, "&lt;=" &amp; GU$1, DataRegularSeason20242025!$E$3:$E$1315, $A67)</f>
        <v>50</v>
      </c>
    </row>
    <row r="68" spans="1:275" x14ac:dyDescent="0.25">
      <c r="A68" t="s">
        <v>47</v>
      </c>
      <c r="B68" t="s">
        <v>97</v>
      </c>
      <c r="C68" t="s">
        <v>100</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52</v>
      </c>
      <c r="EC68">
        <f>SUMIFS(DataRegularSeason20242025!$AA$3:$AA$1315,DataRegularSeason20242025!$B$3:$B$1315, "&lt;=" &amp; EC$1, DataRegularSeason20242025!$D$3:$D$1315, $A68)+SUMIFS(DataRegularSeason20242025!$AB$3:$AB$1315,DataRegularSeason20242025!$B$3:$B$1315, "&lt;=" &amp; EC$1, DataRegularSeason20242025!$E$3:$E$1315, $A68)</f>
        <v>52</v>
      </c>
      <c r="ED68">
        <f>SUMIFS(DataRegularSeason20242025!$AA$3:$AA$1315,DataRegularSeason20242025!$B$3:$B$1315, "&lt;=" &amp; ED$1, DataRegularSeason20242025!$D$3:$D$1315, $A68)+SUMIFS(DataRegularSeason20242025!$AB$3:$AB$1315,DataRegularSeason20242025!$B$3:$B$1315, "&lt;=" &amp; ED$1, DataRegularSeason20242025!$E$3:$E$1315, $A68)</f>
        <v>52</v>
      </c>
      <c r="EE68">
        <f>SUMIFS(DataRegularSeason20242025!$AA$3:$AA$1315,DataRegularSeason20242025!$B$3:$B$1315, "&lt;=" &amp; EE$1, DataRegularSeason20242025!$D$3:$D$1315, $A68)+SUMIFS(DataRegularSeason20242025!$AB$3:$AB$1315,DataRegularSeason20242025!$B$3:$B$1315, "&lt;=" &amp; EE$1, DataRegularSeason20242025!$E$3:$E$1315, $A68)</f>
        <v>52</v>
      </c>
      <c r="EF68">
        <f>SUMIFS(DataRegularSeason20242025!$AA$3:$AA$1315,DataRegularSeason20242025!$B$3:$B$1315, "&lt;=" &amp; EF$1, DataRegularSeason20242025!$D$3:$D$1315, $A68)+SUMIFS(DataRegularSeason20242025!$AB$3:$AB$1315,DataRegularSeason20242025!$B$3:$B$1315, "&lt;=" &amp; EF$1, DataRegularSeason20242025!$E$3:$E$1315, $A68)</f>
        <v>52</v>
      </c>
      <c r="EG68">
        <f>SUMIFS(DataRegularSeason20242025!$AA$3:$AA$1315,DataRegularSeason20242025!$B$3:$B$1315, "&lt;=" &amp; EG$1, DataRegularSeason20242025!$D$3:$D$1315, $A68)+SUMIFS(DataRegularSeason20242025!$AB$3:$AB$1315,DataRegularSeason20242025!$B$3:$B$1315, "&lt;=" &amp; EG$1, DataRegularSeason20242025!$E$3:$E$1315, $A68)</f>
        <v>52</v>
      </c>
      <c r="EH68">
        <f>SUMIFS(DataRegularSeason20242025!$AA$3:$AA$1315,DataRegularSeason20242025!$B$3:$B$1315, "&lt;=" &amp; EH$1, DataRegularSeason20242025!$D$3:$D$1315, $A68)+SUMIFS(DataRegularSeason20242025!$AB$3:$AB$1315,DataRegularSeason20242025!$B$3:$B$1315, "&lt;=" &amp; EH$1, DataRegularSeason20242025!$E$3:$E$1315, $A68)</f>
        <v>52</v>
      </c>
      <c r="EI68">
        <f>SUMIFS(DataRegularSeason20242025!$AA$3:$AA$1315,DataRegularSeason20242025!$B$3:$B$1315, "&lt;=" &amp; EI$1, DataRegularSeason20242025!$D$3:$D$1315, $A68)+SUMIFS(DataRegularSeason20242025!$AB$3:$AB$1315,DataRegularSeason20242025!$B$3:$B$1315, "&lt;=" &amp; EI$1, DataRegularSeason20242025!$E$3:$E$1315, $A68)</f>
        <v>52</v>
      </c>
      <c r="EJ68">
        <f>SUMIFS(DataRegularSeason20242025!$AA$3:$AA$1315,DataRegularSeason20242025!$B$3:$B$1315, "&lt;=" &amp; EJ$1, DataRegularSeason20242025!$D$3:$D$1315, $A68)+SUMIFS(DataRegularSeason20242025!$AB$3:$AB$1315,DataRegularSeason20242025!$B$3:$B$1315, "&lt;=" &amp; EJ$1, DataRegularSeason20242025!$E$3:$E$1315, $A68)</f>
        <v>52</v>
      </c>
      <c r="EK68">
        <f>SUMIFS(DataRegularSeason20242025!$AA$3:$AA$1315,DataRegularSeason20242025!$B$3:$B$1315, "&lt;=" &amp; EK$1, DataRegularSeason20242025!$D$3:$D$1315, $A68)+SUMIFS(DataRegularSeason20242025!$AB$3:$AB$1315,DataRegularSeason20242025!$B$3:$B$1315, "&lt;=" &amp; EK$1, DataRegularSeason20242025!$E$3:$E$1315, $A68)</f>
        <v>52</v>
      </c>
      <c r="EL68">
        <f>SUMIFS(DataRegularSeason20242025!$AA$3:$AA$1315,DataRegularSeason20242025!$B$3:$B$1315, "&lt;=" &amp; EL$1, DataRegularSeason20242025!$D$3:$D$1315, $A68)+SUMIFS(DataRegularSeason20242025!$AB$3:$AB$1315,DataRegularSeason20242025!$B$3:$B$1315, "&lt;=" &amp; EL$1, DataRegularSeason20242025!$E$3:$E$1315, $A68)</f>
        <v>52</v>
      </c>
      <c r="EM68">
        <f>SUMIFS(DataRegularSeason20242025!$AA$3:$AA$1315,DataRegularSeason20242025!$B$3:$B$1315, "&lt;=" &amp; EM$1, DataRegularSeason20242025!$D$3:$D$1315, $A68)+SUMIFS(DataRegularSeason20242025!$AB$3:$AB$1315,DataRegularSeason20242025!$B$3:$B$1315, "&lt;=" &amp; EM$1, DataRegularSeason20242025!$E$3:$E$1315, $A68)</f>
        <v>52</v>
      </c>
      <c r="EN68">
        <f>SUMIFS(DataRegularSeason20242025!$AA$3:$AA$1315,DataRegularSeason20242025!$B$3:$B$1315, "&lt;=" &amp; EN$1, DataRegularSeason20242025!$D$3:$D$1315, $A68)+SUMIFS(DataRegularSeason20242025!$AB$3:$AB$1315,DataRegularSeason20242025!$B$3:$B$1315, "&lt;=" &amp; EN$1, DataRegularSeason20242025!$E$3:$E$1315, $A68)</f>
        <v>52</v>
      </c>
      <c r="EO68">
        <f>SUMIFS(DataRegularSeason20242025!$AA$3:$AA$1315,DataRegularSeason20242025!$B$3:$B$1315, "&lt;=" &amp; EO$1, DataRegularSeason20242025!$D$3:$D$1315, $A68)+SUMIFS(DataRegularSeason20242025!$AB$3:$AB$1315,DataRegularSeason20242025!$B$3:$B$1315, "&lt;=" &amp; EO$1, DataRegularSeason20242025!$E$3:$E$1315, $A68)</f>
        <v>52</v>
      </c>
      <c r="EP68">
        <f>SUMIFS(DataRegularSeason20242025!$AA$3:$AA$1315,DataRegularSeason20242025!$B$3:$B$1315, "&lt;=" &amp; EP$1, DataRegularSeason20242025!$D$3:$D$1315, $A68)+SUMIFS(DataRegularSeason20242025!$AB$3:$AB$1315,DataRegularSeason20242025!$B$3:$B$1315, "&lt;=" &amp; EP$1, DataRegularSeason20242025!$E$3:$E$1315, $A68)</f>
        <v>52</v>
      </c>
      <c r="EQ68">
        <f>SUMIFS(DataRegularSeason20242025!$AA$3:$AA$1315,DataRegularSeason20242025!$B$3:$B$1315, "&lt;=" &amp; EQ$1, DataRegularSeason20242025!$D$3:$D$1315, $A68)+SUMIFS(DataRegularSeason20242025!$AB$3:$AB$1315,DataRegularSeason20242025!$B$3:$B$1315, "&lt;=" &amp; EQ$1, DataRegularSeason20242025!$E$3:$E$1315, $A68)</f>
        <v>52</v>
      </c>
      <c r="ER68">
        <f>SUMIFS(DataRegularSeason20242025!$AA$3:$AA$1315,DataRegularSeason20242025!$B$3:$B$1315, "&lt;=" &amp; ER$1, DataRegularSeason20242025!$D$3:$D$1315, $A68)+SUMIFS(DataRegularSeason20242025!$AB$3:$AB$1315,DataRegularSeason20242025!$B$3:$B$1315, "&lt;=" &amp; ER$1, DataRegularSeason20242025!$E$3:$E$1315, $A68)</f>
        <v>52</v>
      </c>
      <c r="ES68">
        <f>SUMIFS(DataRegularSeason20242025!$AA$3:$AA$1315,DataRegularSeason20242025!$B$3:$B$1315, "&lt;=" &amp; ES$1, DataRegularSeason20242025!$D$3:$D$1315, $A68)+SUMIFS(DataRegularSeason20242025!$AB$3:$AB$1315,DataRegularSeason20242025!$B$3:$B$1315, "&lt;=" &amp; ES$1, DataRegularSeason20242025!$E$3:$E$1315, $A68)</f>
        <v>52</v>
      </c>
      <c r="ET68">
        <f>SUMIFS(DataRegularSeason20242025!$AA$3:$AA$1315,DataRegularSeason20242025!$B$3:$B$1315, "&lt;=" &amp; ET$1, DataRegularSeason20242025!$D$3:$D$1315, $A68)+SUMIFS(DataRegularSeason20242025!$AB$3:$AB$1315,DataRegularSeason20242025!$B$3:$B$1315, "&lt;=" &amp; ET$1, DataRegularSeason20242025!$E$3:$E$1315, $A68)</f>
        <v>52</v>
      </c>
      <c r="EU68">
        <f>SUMIFS(DataRegularSeason20242025!$AA$3:$AA$1315,DataRegularSeason20242025!$B$3:$B$1315, "&lt;=" &amp; EU$1, DataRegularSeason20242025!$D$3:$D$1315, $A68)+SUMIFS(DataRegularSeason20242025!$AB$3:$AB$1315,DataRegularSeason20242025!$B$3:$B$1315, "&lt;=" &amp; EU$1, DataRegularSeason20242025!$E$3:$E$1315, $A68)</f>
        <v>52</v>
      </c>
      <c r="EV68">
        <f>SUMIFS(DataRegularSeason20242025!$AA$3:$AA$1315,DataRegularSeason20242025!$B$3:$B$1315, "&lt;=" &amp; EV$1, DataRegularSeason20242025!$D$3:$D$1315, $A68)+SUMIFS(DataRegularSeason20242025!$AB$3:$AB$1315,DataRegularSeason20242025!$B$3:$B$1315, "&lt;=" &amp; EV$1, DataRegularSeason20242025!$E$3:$E$1315, $A68)</f>
        <v>52</v>
      </c>
      <c r="EW68">
        <f>SUMIFS(DataRegularSeason20242025!$AA$3:$AA$1315,DataRegularSeason20242025!$B$3:$B$1315, "&lt;=" &amp; EW$1, DataRegularSeason20242025!$D$3:$D$1315, $A68)+SUMIFS(DataRegularSeason20242025!$AB$3:$AB$1315,DataRegularSeason20242025!$B$3:$B$1315, "&lt;=" &amp; EW$1, DataRegularSeason20242025!$E$3:$E$1315, $A68)</f>
        <v>52</v>
      </c>
      <c r="EX68">
        <f>SUMIFS(DataRegularSeason20242025!$AA$3:$AA$1315,DataRegularSeason20242025!$B$3:$B$1315, "&lt;=" &amp; EX$1, DataRegularSeason20242025!$D$3:$D$1315, $A68)+SUMIFS(DataRegularSeason20242025!$AB$3:$AB$1315,DataRegularSeason20242025!$B$3:$B$1315, "&lt;=" &amp; EX$1, DataRegularSeason20242025!$E$3:$E$1315, $A68)</f>
        <v>52</v>
      </c>
      <c r="EY68">
        <f>SUMIFS(DataRegularSeason20242025!$AA$3:$AA$1315,DataRegularSeason20242025!$B$3:$B$1315, "&lt;=" &amp; EY$1, DataRegularSeason20242025!$D$3:$D$1315, $A68)+SUMIFS(DataRegularSeason20242025!$AB$3:$AB$1315,DataRegularSeason20242025!$B$3:$B$1315, "&lt;=" &amp; EY$1, DataRegularSeason20242025!$E$3:$E$1315, $A68)</f>
        <v>52</v>
      </c>
      <c r="EZ68">
        <f>SUMIFS(DataRegularSeason20242025!$AA$3:$AA$1315,DataRegularSeason20242025!$B$3:$B$1315, "&lt;=" &amp; EZ$1, DataRegularSeason20242025!$D$3:$D$1315, $A68)+SUMIFS(DataRegularSeason20242025!$AB$3:$AB$1315,DataRegularSeason20242025!$B$3:$B$1315, "&lt;=" &amp; EZ$1, DataRegularSeason20242025!$E$3:$E$1315, $A68)</f>
        <v>52</v>
      </c>
      <c r="FA68">
        <f>SUMIFS(DataRegularSeason20242025!$AA$3:$AA$1315,DataRegularSeason20242025!$B$3:$B$1315, "&lt;=" &amp; FA$1, DataRegularSeason20242025!$D$3:$D$1315, $A68)+SUMIFS(DataRegularSeason20242025!$AB$3:$AB$1315,DataRegularSeason20242025!$B$3:$B$1315, "&lt;=" &amp; FA$1, DataRegularSeason20242025!$E$3:$E$1315, $A68)</f>
        <v>52</v>
      </c>
      <c r="FB68">
        <f>SUMIFS(DataRegularSeason20242025!$AA$3:$AA$1315,DataRegularSeason20242025!$B$3:$B$1315, "&lt;=" &amp; FB$1, DataRegularSeason20242025!$D$3:$D$1315, $A68)+SUMIFS(DataRegularSeason20242025!$AB$3:$AB$1315,DataRegularSeason20242025!$B$3:$B$1315, "&lt;=" &amp; FB$1, DataRegularSeason20242025!$E$3:$E$1315, $A68)</f>
        <v>52</v>
      </c>
      <c r="FC68">
        <f>SUMIFS(DataRegularSeason20242025!$AA$3:$AA$1315,DataRegularSeason20242025!$B$3:$B$1315, "&lt;=" &amp; FC$1, DataRegularSeason20242025!$D$3:$D$1315, $A68)+SUMIFS(DataRegularSeason20242025!$AB$3:$AB$1315,DataRegularSeason20242025!$B$3:$B$1315, "&lt;=" &amp; FC$1, DataRegularSeason20242025!$E$3:$E$1315, $A68)</f>
        <v>52</v>
      </c>
      <c r="FD68">
        <f>SUMIFS(DataRegularSeason20242025!$AA$3:$AA$1315,DataRegularSeason20242025!$B$3:$B$1315, "&lt;=" &amp; FD$1, DataRegularSeason20242025!$D$3:$D$1315, $A68)+SUMIFS(DataRegularSeason20242025!$AB$3:$AB$1315,DataRegularSeason20242025!$B$3:$B$1315, "&lt;=" &amp; FD$1, DataRegularSeason20242025!$E$3:$E$1315, $A68)</f>
        <v>52</v>
      </c>
      <c r="FE68">
        <f>SUMIFS(DataRegularSeason20242025!$AA$3:$AA$1315,DataRegularSeason20242025!$B$3:$B$1315, "&lt;=" &amp; FE$1, DataRegularSeason20242025!$D$3:$D$1315, $A68)+SUMIFS(DataRegularSeason20242025!$AB$3:$AB$1315,DataRegularSeason20242025!$B$3:$B$1315, "&lt;=" &amp; FE$1, DataRegularSeason20242025!$E$3:$E$1315, $A68)</f>
        <v>52</v>
      </c>
      <c r="FF68">
        <f>SUMIFS(DataRegularSeason20242025!$AA$3:$AA$1315,DataRegularSeason20242025!$B$3:$B$1315, "&lt;=" &amp; FF$1, DataRegularSeason20242025!$D$3:$D$1315, $A68)+SUMIFS(DataRegularSeason20242025!$AB$3:$AB$1315,DataRegularSeason20242025!$B$3:$B$1315, "&lt;=" &amp; FF$1, DataRegularSeason20242025!$E$3:$E$1315, $A68)</f>
        <v>52</v>
      </c>
      <c r="FG68">
        <f>SUMIFS(DataRegularSeason20242025!$AA$3:$AA$1315,DataRegularSeason20242025!$B$3:$B$1315, "&lt;=" &amp; FG$1, DataRegularSeason20242025!$D$3:$D$1315, $A68)+SUMIFS(DataRegularSeason20242025!$AB$3:$AB$1315,DataRegularSeason20242025!$B$3:$B$1315, "&lt;=" &amp; FG$1, DataRegularSeason20242025!$E$3:$E$1315, $A68)</f>
        <v>52</v>
      </c>
      <c r="FH68">
        <f>SUMIFS(DataRegularSeason20242025!$AA$3:$AA$1315,DataRegularSeason20242025!$B$3:$B$1315, "&lt;=" &amp; FH$1, DataRegularSeason20242025!$D$3:$D$1315, $A68)+SUMIFS(DataRegularSeason20242025!$AB$3:$AB$1315,DataRegularSeason20242025!$B$3:$B$1315, "&lt;=" &amp; FH$1, DataRegularSeason20242025!$E$3:$E$1315, $A68)</f>
        <v>52</v>
      </c>
      <c r="FI68">
        <f>SUMIFS(DataRegularSeason20242025!$AA$3:$AA$1315,DataRegularSeason20242025!$B$3:$B$1315, "&lt;=" &amp; FI$1, DataRegularSeason20242025!$D$3:$D$1315, $A68)+SUMIFS(DataRegularSeason20242025!$AB$3:$AB$1315,DataRegularSeason20242025!$B$3:$B$1315, "&lt;=" &amp; FI$1, DataRegularSeason20242025!$E$3:$E$1315, $A68)</f>
        <v>52</v>
      </c>
      <c r="FJ68">
        <f>SUMIFS(DataRegularSeason20242025!$AA$3:$AA$1315,DataRegularSeason20242025!$B$3:$B$1315, "&lt;=" &amp; FJ$1, DataRegularSeason20242025!$D$3:$D$1315, $A68)+SUMIFS(DataRegularSeason20242025!$AB$3:$AB$1315,DataRegularSeason20242025!$B$3:$B$1315, "&lt;=" &amp; FJ$1, DataRegularSeason20242025!$E$3:$E$1315, $A68)</f>
        <v>52</v>
      </c>
      <c r="FK68">
        <f>SUMIFS(DataRegularSeason20242025!$AA$3:$AA$1315,DataRegularSeason20242025!$B$3:$B$1315, "&lt;=" &amp; FK$1, DataRegularSeason20242025!$D$3:$D$1315, $A68)+SUMIFS(DataRegularSeason20242025!$AB$3:$AB$1315,DataRegularSeason20242025!$B$3:$B$1315, "&lt;=" &amp; FK$1, DataRegularSeason20242025!$E$3:$E$1315, $A68)</f>
        <v>52</v>
      </c>
      <c r="FL68">
        <f>SUMIFS(DataRegularSeason20242025!$AA$3:$AA$1315,DataRegularSeason20242025!$B$3:$B$1315, "&lt;=" &amp; FL$1, DataRegularSeason20242025!$D$3:$D$1315, $A68)+SUMIFS(DataRegularSeason20242025!$AB$3:$AB$1315,DataRegularSeason20242025!$B$3:$B$1315, "&lt;=" &amp; FL$1, DataRegularSeason20242025!$E$3:$E$1315, $A68)</f>
        <v>52</v>
      </c>
      <c r="FM68">
        <f>SUMIFS(DataRegularSeason20242025!$AA$3:$AA$1315,DataRegularSeason20242025!$B$3:$B$1315, "&lt;=" &amp; FM$1, DataRegularSeason20242025!$D$3:$D$1315, $A68)+SUMIFS(DataRegularSeason20242025!$AB$3:$AB$1315,DataRegularSeason20242025!$B$3:$B$1315, "&lt;=" &amp; FM$1, DataRegularSeason20242025!$E$3:$E$1315, $A68)</f>
        <v>52</v>
      </c>
      <c r="FN68">
        <f>SUMIFS(DataRegularSeason20242025!$AA$3:$AA$1315,DataRegularSeason20242025!$B$3:$B$1315, "&lt;=" &amp; FN$1, DataRegularSeason20242025!$D$3:$D$1315, $A68)+SUMIFS(DataRegularSeason20242025!$AB$3:$AB$1315,DataRegularSeason20242025!$B$3:$B$1315, "&lt;=" &amp; FN$1, DataRegularSeason20242025!$E$3:$E$1315, $A68)</f>
        <v>52</v>
      </c>
      <c r="FO68">
        <f>SUMIFS(DataRegularSeason20242025!$AA$3:$AA$1315,DataRegularSeason20242025!$B$3:$B$1315, "&lt;=" &amp; FO$1, DataRegularSeason20242025!$D$3:$D$1315, $A68)+SUMIFS(DataRegularSeason20242025!$AB$3:$AB$1315,DataRegularSeason20242025!$B$3:$B$1315, "&lt;=" &amp; FO$1, DataRegularSeason20242025!$E$3:$E$1315, $A68)</f>
        <v>52</v>
      </c>
      <c r="FP68">
        <f>SUMIFS(DataRegularSeason20242025!$AA$3:$AA$1315,DataRegularSeason20242025!$B$3:$B$1315, "&lt;=" &amp; FP$1, DataRegularSeason20242025!$D$3:$D$1315, $A68)+SUMIFS(DataRegularSeason20242025!$AB$3:$AB$1315,DataRegularSeason20242025!$B$3:$B$1315, "&lt;=" &amp; FP$1, DataRegularSeason20242025!$E$3:$E$1315, $A68)</f>
        <v>52</v>
      </c>
      <c r="FQ68">
        <f>SUMIFS(DataRegularSeason20242025!$AA$3:$AA$1315,DataRegularSeason20242025!$B$3:$B$1315, "&lt;=" &amp; FQ$1, DataRegularSeason20242025!$D$3:$D$1315, $A68)+SUMIFS(DataRegularSeason20242025!$AB$3:$AB$1315,DataRegularSeason20242025!$B$3:$B$1315, "&lt;=" &amp; FQ$1, DataRegularSeason20242025!$E$3:$E$1315, $A68)</f>
        <v>52</v>
      </c>
      <c r="FR68">
        <f>SUMIFS(DataRegularSeason20242025!$AA$3:$AA$1315,DataRegularSeason20242025!$B$3:$B$1315, "&lt;=" &amp; FR$1, DataRegularSeason20242025!$D$3:$D$1315, $A68)+SUMIFS(DataRegularSeason20242025!$AB$3:$AB$1315,DataRegularSeason20242025!$B$3:$B$1315, "&lt;=" &amp; FR$1, DataRegularSeason20242025!$E$3:$E$1315, $A68)</f>
        <v>52</v>
      </c>
      <c r="FS68">
        <f>SUMIFS(DataRegularSeason20242025!$AA$3:$AA$1315,DataRegularSeason20242025!$B$3:$B$1315, "&lt;=" &amp; FS$1, DataRegularSeason20242025!$D$3:$D$1315, $A68)+SUMIFS(DataRegularSeason20242025!$AB$3:$AB$1315,DataRegularSeason20242025!$B$3:$B$1315, "&lt;=" &amp; FS$1, DataRegularSeason20242025!$E$3:$E$1315, $A68)</f>
        <v>52</v>
      </c>
      <c r="FT68">
        <f>SUMIFS(DataRegularSeason20242025!$AA$3:$AA$1315,DataRegularSeason20242025!$B$3:$B$1315, "&lt;=" &amp; FT$1, DataRegularSeason20242025!$D$3:$D$1315, $A68)+SUMIFS(DataRegularSeason20242025!$AB$3:$AB$1315,DataRegularSeason20242025!$B$3:$B$1315, "&lt;=" &amp; FT$1, DataRegularSeason20242025!$E$3:$E$1315, $A68)</f>
        <v>52</v>
      </c>
      <c r="FU68">
        <f>SUMIFS(DataRegularSeason20242025!$AA$3:$AA$1315,DataRegularSeason20242025!$B$3:$B$1315, "&lt;=" &amp; FU$1, DataRegularSeason20242025!$D$3:$D$1315, $A68)+SUMIFS(DataRegularSeason20242025!$AB$3:$AB$1315,DataRegularSeason20242025!$B$3:$B$1315, "&lt;=" &amp; FU$1, DataRegularSeason20242025!$E$3:$E$1315, $A68)</f>
        <v>52</v>
      </c>
      <c r="FV68">
        <f>SUMIFS(DataRegularSeason20242025!$AA$3:$AA$1315,DataRegularSeason20242025!$B$3:$B$1315, "&lt;=" &amp; FV$1, DataRegularSeason20242025!$D$3:$D$1315, $A68)+SUMIFS(DataRegularSeason20242025!$AB$3:$AB$1315,DataRegularSeason20242025!$B$3:$B$1315, "&lt;=" &amp; FV$1, DataRegularSeason20242025!$E$3:$E$1315, $A68)</f>
        <v>52</v>
      </c>
      <c r="FW68">
        <f>SUMIFS(DataRegularSeason20242025!$AA$3:$AA$1315,DataRegularSeason20242025!$B$3:$B$1315, "&lt;=" &amp; FW$1, DataRegularSeason20242025!$D$3:$D$1315, $A68)+SUMIFS(DataRegularSeason20242025!$AB$3:$AB$1315,DataRegularSeason20242025!$B$3:$B$1315, "&lt;=" &amp; FW$1, DataRegularSeason20242025!$E$3:$E$1315, $A68)</f>
        <v>52</v>
      </c>
      <c r="FX68">
        <f>SUMIFS(DataRegularSeason20242025!$AA$3:$AA$1315,DataRegularSeason20242025!$B$3:$B$1315, "&lt;=" &amp; FX$1, DataRegularSeason20242025!$D$3:$D$1315, $A68)+SUMIFS(DataRegularSeason20242025!$AB$3:$AB$1315,DataRegularSeason20242025!$B$3:$B$1315, "&lt;=" &amp; FX$1, DataRegularSeason20242025!$E$3:$E$1315, $A68)</f>
        <v>52</v>
      </c>
      <c r="FY68">
        <f>SUMIFS(DataRegularSeason20242025!$AA$3:$AA$1315,DataRegularSeason20242025!$B$3:$B$1315, "&lt;=" &amp; FY$1, DataRegularSeason20242025!$D$3:$D$1315, $A68)+SUMIFS(DataRegularSeason20242025!$AB$3:$AB$1315,DataRegularSeason20242025!$B$3:$B$1315, "&lt;=" &amp; FY$1, DataRegularSeason20242025!$E$3:$E$1315, $A68)</f>
        <v>52</v>
      </c>
      <c r="FZ68">
        <f>SUMIFS(DataRegularSeason20242025!$AA$3:$AA$1315,DataRegularSeason20242025!$B$3:$B$1315, "&lt;=" &amp; FZ$1, DataRegularSeason20242025!$D$3:$D$1315, $A68)+SUMIFS(DataRegularSeason20242025!$AB$3:$AB$1315,DataRegularSeason20242025!$B$3:$B$1315, "&lt;=" &amp; FZ$1, DataRegularSeason20242025!$E$3:$E$1315, $A68)</f>
        <v>52</v>
      </c>
      <c r="GA68">
        <f>SUMIFS(DataRegularSeason20242025!$AA$3:$AA$1315,DataRegularSeason20242025!$B$3:$B$1315, "&lt;=" &amp; GA$1, DataRegularSeason20242025!$D$3:$D$1315, $A68)+SUMIFS(DataRegularSeason20242025!$AB$3:$AB$1315,DataRegularSeason20242025!$B$3:$B$1315, "&lt;=" &amp; GA$1, DataRegularSeason20242025!$E$3:$E$1315, $A68)</f>
        <v>52</v>
      </c>
      <c r="GB68">
        <f>SUMIFS(DataRegularSeason20242025!$AA$3:$AA$1315,DataRegularSeason20242025!$B$3:$B$1315, "&lt;=" &amp; GB$1, DataRegularSeason20242025!$D$3:$D$1315, $A68)+SUMIFS(DataRegularSeason20242025!$AB$3:$AB$1315,DataRegularSeason20242025!$B$3:$B$1315, "&lt;=" &amp; GB$1, DataRegularSeason20242025!$E$3:$E$1315, $A68)</f>
        <v>52</v>
      </c>
      <c r="GC68">
        <f>SUMIFS(DataRegularSeason20242025!$AA$3:$AA$1315,DataRegularSeason20242025!$B$3:$B$1315, "&lt;=" &amp; GC$1, DataRegularSeason20242025!$D$3:$D$1315, $A68)+SUMIFS(DataRegularSeason20242025!$AB$3:$AB$1315,DataRegularSeason20242025!$B$3:$B$1315, "&lt;=" &amp; GC$1, DataRegularSeason20242025!$E$3:$E$1315, $A68)</f>
        <v>52</v>
      </c>
      <c r="GD68">
        <f>SUMIFS(DataRegularSeason20242025!$AA$3:$AA$1315,DataRegularSeason20242025!$B$3:$B$1315, "&lt;=" &amp; GD$1, DataRegularSeason20242025!$D$3:$D$1315, $A68)+SUMIFS(DataRegularSeason20242025!$AB$3:$AB$1315,DataRegularSeason20242025!$B$3:$B$1315, "&lt;=" &amp; GD$1, DataRegularSeason20242025!$E$3:$E$1315, $A68)</f>
        <v>52</v>
      </c>
      <c r="GE68">
        <f>SUMIFS(DataRegularSeason20242025!$AA$3:$AA$1315,DataRegularSeason20242025!$B$3:$B$1315, "&lt;=" &amp; GE$1, DataRegularSeason20242025!$D$3:$D$1315, $A68)+SUMIFS(DataRegularSeason20242025!$AB$3:$AB$1315,DataRegularSeason20242025!$B$3:$B$1315, "&lt;=" &amp; GE$1, DataRegularSeason20242025!$E$3:$E$1315, $A68)</f>
        <v>52</v>
      </c>
      <c r="GF68">
        <f>SUMIFS(DataRegularSeason20242025!$AA$3:$AA$1315,DataRegularSeason20242025!$B$3:$B$1315, "&lt;=" &amp; GF$1, DataRegularSeason20242025!$D$3:$D$1315, $A68)+SUMIFS(DataRegularSeason20242025!$AB$3:$AB$1315,DataRegularSeason20242025!$B$3:$B$1315, "&lt;=" &amp; GF$1, DataRegularSeason20242025!$E$3:$E$1315, $A68)</f>
        <v>52</v>
      </c>
      <c r="GG68">
        <f>SUMIFS(DataRegularSeason20242025!$AA$3:$AA$1315,DataRegularSeason20242025!$B$3:$B$1315, "&lt;=" &amp; GG$1, DataRegularSeason20242025!$D$3:$D$1315, $A68)+SUMIFS(DataRegularSeason20242025!$AB$3:$AB$1315,DataRegularSeason20242025!$B$3:$B$1315, "&lt;=" &amp; GG$1, DataRegularSeason20242025!$E$3:$E$1315, $A68)</f>
        <v>52</v>
      </c>
      <c r="GH68">
        <f>SUMIFS(DataRegularSeason20242025!$AA$3:$AA$1315,DataRegularSeason20242025!$B$3:$B$1315, "&lt;=" &amp; GH$1, DataRegularSeason20242025!$D$3:$D$1315, $A68)+SUMIFS(DataRegularSeason20242025!$AB$3:$AB$1315,DataRegularSeason20242025!$B$3:$B$1315, "&lt;=" &amp; GH$1, DataRegularSeason20242025!$E$3:$E$1315, $A68)</f>
        <v>52</v>
      </c>
      <c r="GI68">
        <f>SUMIFS(DataRegularSeason20242025!$AA$3:$AA$1315,DataRegularSeason20242025!$B$3:$B$1315, "&lt;=" &amp; GI$1, DataRegularSeason20242025!$D$3:$D$1315, $A68)+SUMIFS(DataRegularSeason20242025!$AB$3:$AB$1315,DataRegularSeason20242025!$B$3:$B$1315, "&lt;=" &amp; GI$1, DataRegularSeason20242025!$E$3:$E$1315, $A68)</f>
        <v>52</v>
      </c>
      <c r="GJ68">
        <f>SUMIFS(DataRegularSeason20242025!$AA$3:$AA$1315,DataRegularSeason20242025!$B$3:$B$1315, "&lt;=" &amp; GJ$1, DataRegularSeason20242025!$D$3:$D$1315, $A68)+SUMIFS(DataRegularSeason20242025!$AB$3:$AB$1315,DataRegularSeason20242025!$B$3:$B$1315, "&lt;=" &amp; GJ$1, DataRegularSeason20242025!$E$3:$E$1315, $A68)</f>
        <v>52</v>
      </c>
      <c r="GK68">
        <f>SUMIFS(DataRegularSeason20242025!$AA$3:$AA$1315,DataRegularSeason20242025!$B$3:$B$1315, "&lt;=" &amp; GK$1, DataRegularSeason20242025!$D$3:$D$1315, $A68)+SUMIFS(DataRegularSeason20242025!$AB$3:$AB$1315,DataRegularSeason20242025!$B$3:$B$1315, "&lt;=" &amp; GK$1, DataRegularSeason20242025!$E$3:$E$1315, $A68)</f>
        <v>52</v>
      </c>
      <c r="GL68">
        <f>SUMIFS(DataRegularSeason20242025!$AA$3:$AA$1315,DataRegularSeason20242025!$B$3:$B$1315, "&lt;=" &amp; GL$1, DataRegularSeason20242025!$D$3:$D$1315, $A68)+SUMIFS(DataRegularSeason20242025!$AB$3:$AB$1315,DataRegularSeason20242025!$B$3:$B$1315, "&lt;=" &amp; GL$1, DataRegularSeason20242025!$E$3:$E$1315, $A68)</f>
        <v>52</v>
      </c>
      <c r="GM68">
        <f>SUMIFS(DataRegularSeason20242025!$AA$3:$AA$1315,DataRegularSeason20242025!$B$3:$B$1315, "&lt;=" &amp; GM$1, DataRegularSeason20242025!$D$3:$D$1315, $A68)+SUMIFS(DataRegularSeason20242025!$AB$3:$AB$1315,DataRegularSeason20242025!$B$3:$B$1315, "&lt;=" &amp; GM$1, DataRegularSeason20242025!$E$3:$E$1315, $A68)</f>
        <v>52</v>
      </c>
      <c r="GN68">
        <f>SUMIFS(DataRegularSeason20242025!$AA$3:$AA$1315,DataRegularSeason20242025!$B$3:$B$1315, "&lt;=" &amp; GN$1, DataRegularSeason20242025!$D$3:$D$1315, $A68)+SUMIFS(DataRegularSeason20242025!$AB$3:$AB$1315,DataRegularSeason20242025!$B$3:$B$1315, "&lt;=" &amp; GN$1, DataRegularSeason20242025!$E$3:$E$1315, $A68)</f>
        <v>52</v>
      </c>
      <c r="GO68">
        <f>SUMIFS(DataRegularSeason20242025!$AA$3:$AA$1315,DataRegularSeason20242025!$B$3:$B$1315, "&lt;=" &amp; GO$1, DataRegularSeason20242025!$D$3:$D$1315, $A68)+SUMIFS(DataRegularSeason20242025!$AB$3:$AB$1315,DataRegularSeason20242025!$B$3:$B$1315, "&lt;=" &amp; GO$1, DataRegularSeason20242025!$E$3:$E$1315, $A68)</f>
        <v>52</v>
      </c>
      <c r="GP68">
        <f>SUMIFS(DataRegularSeason20242025!$AA$3:$AA$1315,DataRegularSeason20242025!$B$3:$B$1315, "&lt;=" &amp; GP$1, DataRegularSeason20242025!$D$3:$D$1315, $A68)+SUMIFS(DataRegularSeason20242025!$AB$3:$AB$1315,DataRegularSeason20242025!$B$3:$B$1315, "&lt;=" &amp; GP$1, DataRegularSeason20242025!$E$3:$E$1315, $A68)</f>
        <v>52</v>
      </c>
      <c r="GQ68">
        <f>SUMIFS(DataRegularSeason20242025!$AA$3:$AA$1315,DataRegularSeason20242025!$B$3:$B$1315, "&lt;=" &amp; GQ$1, DataRegularSeason20242025!$D$3:$D$1315, $A68)+SUMIFS(DataRegularSeason20242025!$AB$3:$AB$1315,DataRegularSeason20242025!$B$3:$B$1315, "&lt;=" &amp; GQ$1, DataRegularSeason20242025!$E$3:$E$1315, $A68)</f>
        <v>52</v>
      </c>
      <c r="GR68">
        <f>SUMIFS(DataRegularSeason20242025!$AA$3:$AA$1315,DataRegularSeason20242025!$B$3:$B$1315, "&lt;=" &amp; GR$1, DataRegularSeason20242025!$D$3:$D$1315, $A68)+SUMIFS(DataRegularSeason20242025!$AB$3:$AB$1315,DataRegularSeason20242025!$B$3:$B$1315, "&lt;=" &amp; GR$1, DataRegularSeason20242025!$E$3:$E$1315, $A68)</f>
        <v>52</v>
      </c>
      <c r="GS68">
        <f>SUMIFS(DataRegularSeason20242025!$AA$3:$AA$1315,DataRegularSeason20242025!$B$3:$B$1315, "&lt;=" &amp; GS$1, DataRegularSeason20242025!$D$3:$D$1315, $A68)+SUMIFS(DataRegularSeason20242025!$AB$3:$AB$1315,DataRegularSeason20242025!$B$3:$B$1315, "&lt;=" &amp; GS$1, DataRegularSeason20242025!$E$3:$E$1315, $A68)</f>
        <v>52</v>
      </c>
      <c r="GT68">
        <f>SUMIFS(DataRegularSeason20242025!$AA$3:$AA$1315,DataRegularSeason20242025!$B$3:$B$1315, "&lt;=" &amp; GT$1, DataRegularSeason20242025!$D$3:$D$1315, $A68)+SUMIFS(DataRegularSeason20242025!$AB$3:$AB$1315,DataRegularSeason20242025!$B$3:$B$1315, "&lt;=" &amp; GT$1, DataRegularSeason20242025!$E$3:$E$1315, $A68)</f>
        <v>52</v>
      </c>
      <c r="GU68">
        <f>SUMIFS(DataRegularSeason20242025!$AA$3:$AA$1315,DataRegularSeason20242025!$B$3:$B$1315, "&lt;=" &amp; GU$1, DataRegularSeason20242025!$D$3:$D$1315, $A68)+SUMIFS(DataRegularSeason20242025!$AB$3:$AB$1315,DataRegularSeason20242025!$B$3:$B$1315, "&lt;=" &amp; GU$1, DataRegularSeason20242025!$E$3:$E$1315, $A68)</f>
        <v>52</v>
      </c>
    </row>
    <row r="69" spans="1:275" x14ac:dyDescent="0.25">
      <c r="A69" t="s">
        <v>38</v>
      </c>
      <c r="B69" t="s">
        <v>97</v>
      </c>
      <c r="C69" t="s">
        <v>100</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36</v>
      </c>
      <c r="EA69">
        <f>SUMIFS(DataRegularSeason20242025!$AA$3:$AA$1315,DataRegularSeason20242025!$B$3:$B$1315, "&lt;=" &amp; EA$1, DataRegularSeason20242025!$D$3:$D$1315, $A69)+SUMIFS(DataRegularSeason20242025!$AB$3:$AB$1315,DataRegularSeason20242025!$B$3:$B$1315, "&lt;=" &amp; EA$1, DataRegularSeason20242025!$E$3:$E$1315, $A69)</f>
        <v>36</v>
      </c>
      <c r="EB69">
        <f>SUMIFS(DataRegularSeason20242025!$AA$3:$AA$1315,DataRegularSeason20242025!$B$3:$B$1315, "&lt;=" &amp; EB$1, DataRegularSeason20242025!$D$3:$D$1315, $A69)+SUMIFS(DataRegularSeason20242025!$AB$3:$AB$1315,DataRegularSeason20242025!$B$3:$B$1315, "&lt;=" &amp; EB$1, DataRegularSeason20242025!$E$3:$E$1315, $A69)</f>
        <v>36</v>
      </c>
      <c r="EC69">
        <f>SUMIFS(DataRegularSeason20242025!$AA$3:$AA$1315,DataRegularSeason20242025!$B$3:$B$1315, "&lt;=" &amp; EC$1, DataRegularSeason20242025!$D$3:$D$1315, $A69)+SUMIFS(DataRegularSeason20242025!$AB$3:$AB$1315,DataRegularSeason20242025!$B$3:$B$1315, "&lt;=" &amp; EC$1, DataRegularSeason20242025!$E$3:$E$1315, $A69)</f>
        <v>36</v>
      </c>
      <c r="ED69">
        <f>SUMIFS(DataRegularSeason20242025!$AA$3:$AA$1315,DataRegularSeason20242025!$B$3:$B$1315, "&lt;=" &amp; ED$1, DataRegularSeason20242025!$D$3:$D$1315, $A69)+SUMIFS(DataRegularSeason20242025!$AB$3:$AB$1315,DataRegularSeason20242025!$B$3:$B$1315, "&lt;=" &amp; ED$1, DataRegularSeason20242025!$E$3:$E$1315, $A69)</f>
        <v>36</v>
      </c>
      <c r="EE69">
        <f>SUMIFS(DataRegularSeason20242025!$AA$3:$AA$1315,DataRegularSeason20242025!$B$3:$B$1315, "&lt;=" &amp; EE$1, DataRegularSeason20242025!$D$3:$D$1315, $A69)+SUMIFS(DataRegularSeason20242025!$AB$3:$AB$1315,DataRegularSeason20242025!$B$3:$B$1315, "&lt;=" &amp; EE$1, DataRegularSeason20242025!$E$3:$E$1315, $A69)</f>
        <v>36</v>
      </c>
      <c r="EF69">
        <f>SUMIFS(DataRegularSeason20242025!$AA$3:$AA$1315,DataRegularSeason20242025!$B$3:$B$1315, "&lt;=" &amp; EF$1, DataRegularSeason20242025!$D$3:$D$1315, $A69)+SUMIFS(DataRegularSeason20242025!$AB$3:$AB$1315,DataRegularSeason20242025!$B$3:$B$1315, "&lt;=" &amp; EF$1, DataRegularSeason20242025!$E$3:$E$1315, $A69)</f>
        <v>36</v>
      </c>
      <c r="EG69">
        <f>SUMIFS(DataRegularSeason20242025!$AA$3:$AA$1315,DataRegularSeason20242025!$B$3:$B$1315, "&lt;=" &amp; EG$1, DataRegularSeason20242025!$D$3:$D$1315, $A69)+SUMIFS(DataRegularSeason20242025!$AB$3:$AB$1315,DataRegularSeason20242025!$B$3:$B$1315, "&lt;=" &amp; EG$1, DataRegularSeason20242025!$E$3:$E$1315, $A69)</f>
        <v>36</v>
      </c>
      <c r="EH69">
        <f>SUMIFS(DataRegularSeason20242025!$AA$3:$AA$1315,DataRegularSeason20242025!$B$3:$B$1315, "&lt;=" &amp; EH$1, DataRegularSeason20242025!$D$3:$D$1315, $A69)+SUMIFS(DataRegularSeason20242025!$AB$3:$AB$1315,DataRegularSeason20242025!$B$3:$B$1315, "&lt;=" &amp; EH$1, DataRegularSeason20242025!$E$3:$E$1315, $A69)</f>
        <v>36</v>
      </c>
      <c r="EI69">
        <f>SUMIFS(DataRegularSeason20242025!$AA$3:$AA$1315,DataRegularSeason20242025!$B$3:$B$1315, "&lt;=" &amp; EI$1, DataRegularSeason20242025!$D$3:$D$1315, $A69)+SUMIFS(DataRegularSeason20242025!$AB$3:$AB$1315,DataRegularSeason20242025!$B$3:$B$1315, "&lt;=" &amp; EI$1, DataRegularSeason20242025!$E$3:$E$1315, $A69)</f>
        <v>36</v>
      </c>
      <c r="EJ69">
        <f>SUMIFS(DataRegularSeason20242025!$AA$3:$AA$1315,DataRegularSeason20242025!$B$3:$B$1315, "&lt;=" &amp; EJ$1, DataRegularSeason20242025!$D$3:$D$1315, $A69)+SUMIFS(DataRegularSeason20242025!$AB$3:$AB$1315,DataRegularSeason20242025!$B$3:$B$1315, "&lt;=" &amp; EJ$1, DataRegularSeason20242025!$E$3:$E$1315, $A69)</f>
        <v>36</v>
      </c>
      <c r="EK69">
        <f>SUMIFS(DataRegularSeason20242025!$AA$3:$AA$1315,DataRegularSeason20242025!$B$3:$B$1315, "&lt;=" &amp; EK$1, DataRegularSeason20242025!$D$3:$D$1315, $A69)+SUMIFS(DataRegularSeason20242025!$AB$3:$AB$1315,DataRegularSeason20242025!$B$3:$B$1315, "&lt;=" &amp; EK$1, DataRegularSeason20242025!$E$3:$E$1315, $A69)</f>
        <v>36</v>
      </c>
      <c r="EL69">
        <f>SUMIFS(DataRegularSeason20242025!$AA$3:$AA$1315,DataRegularSeason20242025!$B$3:$B$1315, "&lt;=" &amp; EL$1, DataRegularSeason20242025!$D$3:$D$1315, $A69)+SUMIFS(DataRegularSeason20242025!$AB$3:$AB$1315,DataRegularSeason20242025!$B$3:$B$1315, "&lt;=" &amp; EL$1, DataRegularSeason20242025!$E$3:$E$1315, $A69)</f>
        <v>36</v>
      </c>
      <c r="EM69">
        <f>SUMIFS(DataRegularSeason20242025!$AA$3:$AA$1315,DataRegularSeason20242025!$B$3:$B$1315, "&lt;=" &amp; EM$1, DataRegularSeason20242025!$D$3:$D$1315, $A69)+SUMIFS(DataRegularSeason20242025!$AB$3:$AB$1315,DataRegularSeason20242025!$B$3:$B$1315, "&lt;=" &amp; EM$1, DataRegularSeason20242025!$E$3:$E$1315, $A69)</f>
        <v>36</v>
      </c>
      <c r="EN69">
        <f>SUMIFS(DataRegularSeason20242025!$AA$3:$AA$1315,DataRegularSeason20242025!$B$3:$B$1315, "&lt;=" &amp; EN$1, DataRegularSeason20242025!$D$3:$D$1315, $A69)+SUMIFS(DataRegularSeason20242025!$AB$3:$AB$1315,DataRegularSeason20242025!$B$3:$B$1315, "&lt;=" &amp; EN$1, DataRegularSeason20242025!$E$3:$E$1315, $A69)</f>
        <v>36</v>
      </c>
      <c r="EO69">
        <f>SUMIFS(DataRegularSeason20242025!$AA$3:$AA$1315,DataRegularSeason20242025!$B$3:$B$1315, "&lt;=" &amp; EO$1, DataRegularSeason20242025!$D$3:$D$1315, $A69)+SUMIFS(DataRegularSeason20242025!$AB$3:$AB$1315,DataRegularSeason20242025!$B$3:$B$1315, "&lt;=" &amp; EO$1, DataRegularSeason20242025!$E$3:$E$1315, $A69)</f>
        <v>36</v>
      </c>
      <c r="EP69">
        <f>SUMIFS(DataRegularSeason20242025!$AA$3:$AA$1315,DataRegularSeason20242025!$B$3:$B$1315, "&lt;=" &amp; EP$1, DataRegularSeason20242025!$D$3:$D$1315, $A69)+SUMIFS(DataRegularSeason20242025!$AB$3:$AB$1315,DataRegularSeason20242025!$B$3:$B$1315, "&lt;=" &amp; EP$1, DataRegularSeason20242025!$E$3:$E$1315, $A69)</f>
        <v>36</v>
      </c>
      <c r="EQ69">
        <f>SUMIFS(DataRegularSeason20242025!$AA$3:$AA$1315,DataRegularSeason20242025!$B$3:$B$1315, "&lt;=" &amp; EQ$1, DataRegularSeason20242025!$D$3:$D$1315, $A69)+SUMIFS(DataRegularSeason20242025!$AB$3:$AB$1315,DataRegularSeason20242025!$B$3:$B$1315, "&lt;=" &amp; EQ$1, DataRegularSeason20242025!$E$3:$E$1315, $A69)</f>
        <v>36</v>
      </c>
      <c r="ER69">
        <f>SUMIFS(DataRegularSeason20242025!$AA$3:$AA$1315,DataRegularSeason20242025!$B$3:$B$1315, "&lt;=" &amp; ER$1, DataRegularSeason20242025!$D$3:$D$1315, $A69)+SUMIFS(DataRegularSeason20242025!$AB$3:$AB$1315,DataRegularSeason20242025!$B$3:$B$1315, "&lt;=" &amp; ER$1, DataRegularSeason20242025!$E$3:$E$1315, $A69)</f>
        <v>36</v>
      </c>
      <c r="ES69">
        <f>SUMIFS(DataRegularSeason20242025!$AA$3:$AA$1315,DataRegularSeason20242025!$B$3:$B$1315, "&lt;=" &amp; ES$1, DataRegularSeason20242025!$D$3:$D$1315, $A69)+SUMIFS(DataRegularSeason20242025!$AB$3:$AB$1315,DataRegularSeason20242025!$B$3:$B$1315, "&lt;=" &amp; ES$1, DataRegularSeason20242025!$E$3:$E$1315, $A69)</f>
        <v>36</v>
      </c>
      <c r="ET69">
        <f>SUMIFS(DataRegularSeason20242025!$AA$3:$AA$1315,DataRegularSeason20242025!$B$3:$B$1315, "&lt;=" &amp; ET$1, DataRegularSeason20242025!$D$3:$D$1315, $A69)+SUMIFS(DataRegularSeason20242025!$AB$3:$AB$1315,DataRegularSeason20242025!$B$3:$B$1315, "&lt;=" &amp; ET$1, DataRegularSeason20242025!$E$3:$E$1315, $A69)</f>
        <v>36</v>
      </c>
      <c r="EU69">
        <f>SUMIFS(DataRegularSeason20242025!$AA$3:$AA$1315,DataRegularSeason20242025!$B$3:$B$1315, "&lt;=" &amp; EU$1, DataRegularSeason20242025!$D$3:$D$1315, $A69)+SUMIFS(DataRegularSeason20242025!$AB$3:$AB$1315,DataRegularSeason20242025!$B$3:$B$1315, "&lt;=" &amp; EU$1, DataRegularSeason20242025!$E$3:$E$1315, $A69)</f>
        <v>36</v>
      </c>
      <c r="EV69">
        <f>SUMIFS(DataRegularSeason20242025!$AA$3:$AA$1315,DataRegularSeason20242025!$B$3:$B$1315, "&lt;=" &amp; EV$1, DataRegularSeason20242025!$D$3:$D$1315, $A69)+SUMIFS(DataRegularSeason20242025!$AB$3:$AB$1315,DataRegularSeason20242025!$B$3:$B$1315, "&lt;=" &amp; EV$1, DataRegularSeason20242025!$E$3:$E$1315, $A69)</f>
        <v>36</v>
      </c>
      <c r="EW69">
        <f>SUMIFS(DataRegularSeason20242025!$AA$3:$AA$1315,DataRegularSeason20242025!$B$3:$B$1315, "&lt;=" &amp; EW$1, DataRegularSeason20242025!$D$3:$D$1315, $A69)+SUMIFS(DataRegularSeason20242025!$AB$3:$AB$1315,DataRegularSeason20242025!$B$3:$B$1315, "&lt;=" &amp; EW$1, DataRegularSeason20242025!$E$3:$E$1315, $A69)</f>
        <v>36</v>
      </c>
      <c r="EX69">
        <f>SUMIFS(DataRegularSeason20242025!$AA$3:$AA$1315,DataRegularSeason20242025!$B$3:$B$1315, "&lt;=" &amp; EX$1, DataRegularSeason20242025!$D$3:$D$1315, $A69)+SUMIFS(DataRegularSeason20242025!$AB$3:$AB$1315,DataRegularSeason20242025!$B$3:$B$1315, "&lt;=" &amp; EX$1, DataRegularSeason20242025!$E$3:$E$1315, $A69)</f>
        <v>36</v>
      </c>
      <c r="EY69">
        <f>SUMIFS(DataRegularSeason20242025!$AA$3:$AA$1315,DataRegularSeason20242025!$B$3:$B$1315, "&lt;=" &amp; EY$1, DataRegularSeason20242025!$D$3:$D$1315, $A69)+SUMIFS(DataRegularSeason20242025!$AB$3:$AB$1315,DataRegularSeason20242025!$B$3:$B$1315, "&lt;=" &amp; EY$1, DataRegularSeason20242025!$E$3:$E$1315, $A69)</f>
        <v>36</v>
      </c>
      <c r="EZ69">
        <f>SUMIFS(DataRegularSeason20242025!$AA$3:$AA$1315,DataRegularSeason20242025!$B$3:$B$1315, "&lt;=" &amp; EZ$1, DataRegularSeason20242025!$D$3:$D$1315, $A69)+SUMIFS(DataRegularSeason20242025!$AB$3:$AB$1315,DataRegularSeason20242025!$B$3:$B$1315, "&lt;=" &amp; EZ$1, DataRegularSeason20242025!$E$3:$E$1315, $A69)</f>
        <v>36</v>
      </c>
      <c r="FA69">
        <f>SUMIFS(DataRegularSeason20242025!$AA$3:$AA$1315,DataRegularSeason20242025!$B$3:$B$1315, "&lt;=" &amp; FA$1, DataRegularSeason20242025!$D$3:$D$1315, $A69)+SUMIFS(DataRegularSeason20242025!$AB$3:$AB$1315,DataRegularSeason20242025!$B$3:$B$1315, "&lt;=" &amp; FA$1, DataRegularSeason20242025!$E$3:$E$1315, $A69)</f>
        <v>36</v>
      </c>
      <c r="FB69">
        <f>SUMIFS(DataRegularSeason20242025!$AA$3:$AA$1315,DataRegularSeason20242025!$B$3:$B$1315, "&lt;=" &amp; FB$1, DataRegularSeason20242025!$D$3:$D$1315, $A69)+SUMIFS(DataRegularSeason20242025!$AB$3:$AB$1315,DataRegularSeason20242025!$B$3:$B$1315, "&lt;=" &amp; FB$1, DataRegularSeason20242025!$E$3:$E$1315, $A69)</f>
        <v>36</v>
      </c>
      <c r="FC69">
        <f>SUMIFS(DataRegularSeason20242025!$AA$3:$AA$1315,DataRegularSeason20242025!$B$3:$B$1315, "&lt;=" &amp; FC$1, DataRegularSeason20242025!$D$3:$D$1315, $A69)+SUMIFS(DataRegularSeason20242025!$AB$3:$AB$1315,DataRegularSeason20242025!$B$3:$B$1315, "&lt;=" &amp; FC$1, DataRegularSeason20242025!$E$3:$E$1315, $A69)</f>
        <v>36</v>
      </c>
      <c r="FD69">
        <f>SUMIFS(DataRegularSeason20242025!$AA$3:$AA$1315,DataRegularSeason20242025!$B$3:$B$1315, "&lt;=" &amp; FD$1, DataRegularSeason20242025!$D$3:$D$1315, $A69)+SUMIFS(DataRegularSeason20242025!$AB$3:$AB$1315,DataRegularSeason20242025!$B$3:$B$1315, "&lt;=" &amp; FD$1, DataRegularSeason20242025!$E$3:$E$1315, $A69)</f>
        <v>36</v>
      </c>
      <c r="FE69">
        <f>SUMIFS(DataRegularSeason20242025!$AA$3:$AA$1315,DataRegularSeason20242025!$B$3:$B$1315, "&lt;=" &amp; FE$1, DataRegularSeason20242025!$D$3:$D$1315, $A69)+SUMIFS(DataRegularSeason20242025!$AB$3:$AB$1315,DataRegularSeason20242025!$B$3:$B$1315, "&lt;=" &amp; FE$1, DataRegularSeason20242025!$E$3:$E$1315, $A69)</f>
        <v>36</v>
      </c>
      <c r="FF69">
        <f>SUMIFS(DataRegularSeason20242025!$AA$3:$AA$1315,DataRegularSeason20242025!$B$3:$B$1315, "&lt;=" &amp; FF$1, DataRegularSeason20242025!$D$3:$D$1315, $A69)+SUMIFS(DataRegularSeason20242025!$AB$3:$AB$1315,DataRegularSeason20242025!$B$3:$B$1315, "&lt;=" &amp; FF$1, DataRegularSeason20242025!$E$3:$E$1315, $A69)</f>
        <v>36</v>
      </c>
      <c r="FG69">
        <f>SUMIFS(DataRegularSeason20242025!$AA$3:$AA$1315,DataRegularSeason20242025!$B$3:$B$1315, "&lt;=" &amp; FG$1, DataRegularSeason20242025!$D$3:$D$1315, $A69)+SUMIFS(DataRegularSeason20242025!$AB$3:$AB$1315,DataRegularSeason20242025!$B$3:$B$1315, "&lt;=" &amp; FG$1, DataRegularSeason20242025!$E$3:$E$1315, $A69)</f>
        <v>36</v>
      </c>
      <c r="FH69">
        <f>SUMIFS(DataRegularSeason20242025!$AA$3:$AA$1315,DataRegularSeason20242025!$B$3:$B$1315, "&lt;=" &amp; FH$1, DataRegularSeason20242025!$D$3:$D$1315, $A69)+SUMIFS(DataRegularSeason20242025!$AB$3:$AB$1315,DataRegularSeason20242025!$B$3:$B$1315, "&lt;=" &amp; FH$1, DataRegularSeason20242025!$E$3:$E$1315, $A69)</f>
        <v>36</v>
      </c>
      <c r="FI69">
        <f>SUMIFS(DataRegularSeason20242025!$AA$3:$AA$1315,DataRegularSeason20242025!$B$3:$B$1315, "&lt;=" &amp; FI$1, DataRegularSeason20242025!$D$3:$D$1315, $A69)+SUMIFS(DataRegularSeason20242025!$AB$3:$AB$1315,DataRegularSeason20242025!$B$3:$B$1315, "&lt;=" &amp; FI$1, DataRegularSeason20242025!$E$3:$E$1315, $A69)</f>
        <v>36</v>
      </c>
      <c r="FJ69">
        <f>SUMIFS(DataRegularSeason20242025!$AA$3:$AA$1315,DataRegularSeason20242025!$B$3:$B$1315, "&lt;=" &amp; FJ$1, DataRegularSeason20242025!$D$3:$D$1315, $A69)+SUMIFS(DataRegularSeason20242025!$AB$3:$AB$1315,DataRegularSeason20242025!$B$3:$B$1315, "&lt;=" &amp; FJ$1, DataRegularSeason20242025!$E$3:$E$1315, $A69)</f>
        <v>36</v>
      </c>
      <c r="FK69">
        <f>SUMIFS(DataRegularSeason20242025!$AA$3:$AA$1315,DataRegularSeason20242025!$B$3:$B$1315, "&lt;=" &amp; FK$1, DataRegularSeason20242025!$D$3:$D$1315, $A69)+SUMIFS(DataRegularSeason20242025!$AB$3:$AB$1315,DataRegularSeason20242025!$B$3:$B$1315, "&lt;=" &amp; FK$1, DataRegularSeason20242025!$E$3:$E$1315, $A69)</f>
        <v>36</v>
      </c>
      <c r="FL69">
        <f>SUMIFS(DataRegularSeason20242025!$AA$3:$AA$1315,DataRegularSeason20242025!$B$3:$B$1315, "&lt;=" &amp; FL$1, DataRegularSeason20242025!$D$3:$D$1315, $A69)+SUMIFS(DataRegularSeason20242025!$AB$3:$AB$1315,DataRegularSeason20242025!$B$3:$B$1315, "&lt;=" &amp; FL$1, DataRegularSeason20242025!$E$3:$E$1315, $A69)</f>
        <v>36</v>
      </c>
      <c r="FM69">
        <f>SUMIFS(DataRegularSeason20242025!$AA$3:$AA$1315,DataRegularSeason20242025!$B$3:$B$1315, "&lt;=" &amp; FM$1, DataRegularSeason20242025!$D$3:$D$1315, $A69)+SUMIFS(DataRegularSeason20242025!$AB$3:$AB$1315,DataRegularSeason20242025!$B$3:$B$1315, "&lt;=" &amp; FM$1, DataRegularSeason20242025!$E$3:$E$1315, $A69)</f>
        <v>36</v>
      </c>
      <c r="FN69">
        <f>SUMIFS(DataRegularSeason20242025!$AA$3:$AA$1315,DataRegularSeason20242025!$B$3:$B$1315, "&lt;=" &amp; FN$1, DataRegularSeason20242025!$D$3:$D$1315, $A69)+SUMIFS(DataRegularSeason20242025!$AB$3:$AB$1315,DataRegularSeason20242025!$B$3:$B$1315, "&lt;=" &amp; FN$1, DataRegularSeason20242025!$E$3:$E$1315, $A69)</f>
        <v>36</v>
      </c>
      <c r="FO69">
        <f>SUMIFS(DataRegularSeason20242025!$AA$3:$AA$1315,DataRegularSeason20242025!$B$3:$B$1315, "&lt;=" &amp; FO$1, DataRegularSeason20242025!$D$3:$D$1315, $A69)+SUMIFS(DataRegularSeason20242025!$AB$3:$AB$1315,DataRegularSeason20242025!$B$3:$B$1315, "&lt;=" &amp; FO$1, DataRegularSeason20242025!$E$3:$E$1315, $A69)</f>
        <v>36</v>
      </c>
      <c r="FP69">
        <f>SUMIFS(DataRegularSeason20242025!$AA$3:$AA$1315,DataRegularSeason20242025!$B$3:$B$1315, "&lt;=" &amp; FP$1, DataRegularSeason20242025!$D$3:$D$1315, $A69)+SUMIFS(DataRegularSeason20242025!$AB$3:$AB$1315,DataRegularSeason20242025!$B$3:$B$1315, "&lt;=" &amp; FP$1, DataRegularSeason20242025!$E$3:$E$1315, $A69)</f>
        <v>36</v>
      </c>
      <c r="FQ69">
        <f>SUMIFS(DataRegularSeason20242025!$AA$3:$AA$1315,DataRegularSeason20242025!$B$3:$B$1315, "&lt;=" &amp; FQ$1, DataRegularSeason20242025!$D$3:$D$1315, $A69)+SUMIFS(DataRegularSeason20242025!$AB$3:$AB$1315,DataRegularSeason20242025!$B$3:$B$1315, "&lt;=" &amp; FQ$1, DataRegularSeason20242025!$E$3:$E$1315, $A69)</f>
        <v>36</v>
      </c>
      <c r="FR69">
        <f>SUMIFS(DataRegularSeason20242025!$AA$3:$AA$1315,DataRegularSeason20242025!$B$3:$B$1315, "&lt;=" &amp; FR$1, DataRegularSeason20242025!$D$3:$D$1315, $A69)+SUMIFS(DataRegularSeason20242025!$AB$3:$AB$1315,DataRegularSeason20242025!$B$3:$B$1315, "&lt;=" &amp; FR$1, DataRegularSeason20242025!$E$3:$E$1315, $A69)</f>
        <v>36</v>
      </c>
      <c r="FS69">
        <f>SUMIFS(DataRegularSeason20242025!$AA$3:$AA$1315,DataRegularSeason20242025!$B$3:$B$1315, "&lt;=" &amp; FS$1, DataRegularSeason20242025!$D$3:$D$1315, $A69)+SUMIFS(DataRegularSeason20242025!$AB$3:$AB$1315,DataRegularSeason20242025!$B$3:$B$1315, "&lt;=" &amp; FS$1, DataRegularSeason20242025!$E$3:$E$1315, $A69)</f>
        <v>36</v>
      </c>
      <c r="FT69">
        <f>SUMIFS(DataRegularSeason20242025!$AA$3:$AA$1315,DataRegularSeason20242025!$B$3:$B$1315, "&lt;=" &amp; FT$1, DataRegularSeason20242025!$D$3:$D$1315, $A69)+SUMIFS(DataRegularSeason20242025!$AB$3:$AB$1315,DataRegularSeason20242025!$B$3:$B$1315, "&lt;=" &amp; FT$1, DataRegularSeason20242025!$E$3:$E$1315, $A69)</f>
        <v>36</v>
      </c>
      <c r="FU69">
        <f>SUMIFS(DataRegularSeason20242025!$AA$3:$AA$1315,DataRegularSeason20242025!$B$3:$B$1315, "&lt;=" &amp; FU$1, DataRegularSeason20242025!$D$3:$D$1315, $A69)+SUMIFS(DataRegularSeason20242025!$AB$3:$AB$1315,DataRegularSeason20242025!$B$3:$B$1315, "&lt;=" &amp; FU$1, DataRegularSeason20242025!$E$3:$E$1315, $A69)</f>
        <v>36</v>
      </c>
      <c r="FV69">
        <f>SUMIFS(DataRegularSeason20242025!$AA$3:$AA$1315,DataRegularSeason20242025!$B$3:$B$1315, "&lt;=" &amp; FV$1, DataRegularSeason20242025!$D$3:$D$1315, $A69)+SUMIFS(DataRegularSeason20242025!$AB$3:$AB$1315,DataRegularSeason20242025!$B$3:$B$1315, "&lt;=" &amp; FV$1, DataRegularSeason20242025!$E$3:$E$1315, $A69)</f>
        <v>36</v>
      </c>
      <c r="FW69">
        <f>SUMIFS(DataRegularSeason20242025!$AA$3:$AA$1315,DataRegularSeason20242025!$B$3:$B$1315, "&lt;=" &amp; FW$1, DataRegularSeason20242025!$D$3:$D$1315, $A69)+SUMIFS(DataRegularSeason20242025!$AB$3:$AB$1315,DataRegularSeason20242025!$B$3:$B$1315, "&lt;=" &amp; FW$1, DataRegularSeason20242025!$E$3:$E$1315, $A69)</f>
        <v>36</v>
      </c>
      <c r="FX69">
        <f>SUMIFS(DataRegularSeason20242025!$AA$3:$AA$1315,DataRegularSeason20242025!$B$3:$B$1315, "&lt;=" &amp; FX$1, DataRegularSeason20242025!$D$3:$D$1315, $A69)+SUMIFS(DataRegularSeason20242025!$AB$3:$AB$1315,DataRegularSeason20242025!$B$3:$B$1315, "&lt;=" &amp; FX$1, DataRegularSeason20242025!$E$3:$E$1315, $A69)</f>
        <v>36</v>
      </c>
      <c r="FY69">
        <f>SUMIFS(DataRegularSeason20242025!$AA$3:$AA$1315,DataRegularSeason20242025!$B$3:$B$1315, "&lt;=" &amp; FY$1, DataRegularSeason20242025!$D$3:$D$1315, $A69)+SUMIFS(DataRegularSeason20242025!$AB$3:$AB$1315,DataRegularSeason20242025!$B$3:$B$1315, "&lt;=" &amp; FY$1, DataRegularSeason20242025!$E$3:$E$1315, $A69)</f>
        <v>36</v>
      </c>
      <c r="FZ69">
        <f>SUMIFS(DataRegularSeason20242025!$AA$3:$AA$1315,DataRegularSeason20242025!$B$3:$B$1315, "&lt;=" &amp; FZ$1, DataRegularSeason20242025!$D$3:$D$1315, $A69)+SUMIFS(DataRegularSeason20242025!$AB$3:$AB$1315,DataRegularSeason20242025!$B$3:$B$1315, "&lt;=" &amp; FZ$1, DataRegularSeason20242025!$E$3:$E$1315, $A69)</f>
        <v>36</v>
      </c>
      <c r="GA69">
        <f>SUMIFS(DataRegularSeason20242025!$AA$3:$AA$1315,DataRegularSeason20242025!$B$3:$B$1315, "&lt;=" &amp; GA$1, DataRegularSeason20242025!$D$3:$D$1315, $A69)+SUMIFS(DataRegularSeason20242025!$AB$3:$AB$1315,DataRegularSeason20242025!$B$3:$B$1315, "&lt;=" &amp; GA$1, DataRegularSeason20242025!$E$3:$E$1315, $A69)</f>
        <v>36</v>
      </c>
      <c r="GB69">
        <f>SUMIFS(DataRegularSeason20242025!$AA$3:$AA$1315,DataRegularSeason20242025!$B$3:$B$1315, "&lt;=" &amp; GB$1, DataRegularSeason20242025!$D$3:$D$1315, $A69)+SUMIFS(DataRegularSeason20242025!$AB$3:$AB$1315,DataRegularSeason20242025!$B$3:$B$1315, "&lt;=" &amp; GB$1, DataRegularSeason20242025!$E$3:$E$1315, $A69)</f>
        <v>36</v>
      </c>
      <c r="GC69">
        <f>SUMIFS(DataRegularSeason20242025!$AA$3:$AA$1315,DataRegularSeason20242025!$B$3:$B$1315, "&lt;=" &amp; GC$1, DataRegularSeason20242025!$D$3:$D$1315, $A69)+SUMIFS(DataRegularSeason20242025!$AB$3:$AB$1315,DataRegularSeason20242025!$B$3:$B$1315, "&lt;=" &amp; GC$1, DataRegularSeason20242025!$E$3:$E$1315, $A69)</f>
        <v>36</v>
      </c>
      <c r="GD69">
        <f>SUMIFS(DataRegularSeason20242025!$AA$3:$AA$1315,DataRegularSeason20242025!$B$3:$B$1315, "&lt;=" &amp; GD$1, DataRegularSeason20242025!$D$3:$D$1315, $A69)+SUMIFS(DataRegularSeason20242025!$AB$3:$AB$1315,DataRegularSeason20242025!$B$3:$B$1315, "&lt;=" &amp; GD$1, DataRegularSeason20242025!$E$3:$E$1315, $A69)</f>
        <v>36</v>
      </c>
      <c r="GE69">
        <f>SUMIFS(DataRegularSeason20242025!$AA$3:$AA$1315,DataRegularSeason20242025!$B$3:$B$1315, "&lt;=" &amp; GE$1, DataRegularSeason20242025!$D$3:$D$1315, $A69)+SUMIFS(DataRegularSeason20242025!$AB$3:$AB$1315,DataRegularSeason20242025!$B$3:$B$1315, "&lt;=" &amp; GE$1, DataRegularSeason20242025!$E$3:$E$1315, $A69)</f>
        <v>36</v>
      </c>
      <c r="GF69">
        <f>SUMIFS(DataRegularSeason20242025!$AA$3:$AA$1315,DataRegularSeason20242025!$B$3:$B$1315, "&lt;=" &amp; GF$1, DataRegularSeason20242025!$D$3:$D$1315, $A69)+SUMIFS(DataRegularSeason20242025!$AB$3:$AB$1315,DataRegularSeason20242025!$B$3:$B$1315, "&lt;=" &amp; GF$1, DataRegularSeason20242025!$E$3:$E$1315, $A69)</f>
        <v>36</v>
      </c>
      <c r="GG69">
        <f>SUMIFS(DataRegularSeason20242025!$AA$3:$AA$1315,DataRegularSeason20242025!$B$3:$B$1315, "&lt;=" &amp; GG$1, DataRegularSeason20242025!$D$3:$D$1315, $A69)+SUMIFS(DataRegularSeason20242025!$AB$3:$AB$1315,DataRegularSeason20242025!$B$3:$B$1315, "&lt;=" &amp; GG$1, DataRegularSeason20242025!$E$3:$E$1315, $A69)</f>
        <v>36</v>
      </c>
      <c r="GH69">
        <f>SUMIFS(DataRegularSeason20242025!$AA$3:$AA$1315,DataRegularSeason20242025!$B$3:$B$1315, "&lt;=" &amp; GH$1, DataRegularSeason20242025!$D$3:$D$1315, $A69)+SUMIFS(DataRegularSeason20242025!$AB$3:$AB$1315,DataRegularSeason20242025!$B$3:$B$1315, "&lt;=" &amp; GH$1, DataRegularSeason20242025!$E$3:$E$1315, $A69)</f>
        <v>36</v>
      </c>
      <c r="GI69">
        <f>SUMIFS(DataRegularSeason20242025!$AA$3:$AA$1315,DataRegularSeason20242025!$B$3:$B$1315, "&lt;=" &amp; GI$1, DataRegularSeason20242025!$D$3:$D$1315, $A69)+SUMIFS(DataRegularSeason20242025!$AB$3:$AB$1315,DataRegularSeason20242025!$B$3:$B$1315, "&lt;=" &amp; GI$1, DataRegularSeason20242025!$E$3:$E$1315, $A69)</f>
        <v>36</v>
      </c>
      <c r="GJ69">
        <f>SUMIFS(DataRegularSeason20242025!$AA$3:$AA$1315,DataRegularSeason20242025!$B$3:$B$1315, "&lt;=" &amp; GJ$1, DataRegularSeason20242025!$D$3:$D$1315, $A69)+SUMIFS(DataRegularSeason20242025!$AB$3:$AB$1315,DataRegularSeason20242025!$B$3:$B$1315, "&lt;=" &amp; GJ$1, DataRegularSeason20242025!$E$3:$E$1315, $A69)</f>
        <v>36</v>
      </c>
      <c r="GK69">
        <f>SUMIFS(DataRegularSeason20242025!$AA$3:$AA$1315,DataRegularSeason20242025!$B$3:$B$1315, "&lt;=" &amp; GK$1, DataRegularSeason20242025!$D$3:$D$1315, $A69)+SUMIFS(DataRegularSeason20242025!$AB$3:$AB$1315,DataRegularSeason20242025!$B$3:$B$1315, "&lt;=" &amp; GK$1, DataRegularSeason20242025!$E$3:$E$1315, $A69)</f>
        <v>36</v>
      </c>
      <c r="GL69">
        <f>SUMIFS(DataRegularSeason20242025!$AA$3:$AA$1315,DataRegularSeason20242025!$B$3:$B$1315, "&lt;=" &amp; GL$1, DataRegularSeason20242025!$D$3:$D$1315, $A69)+SUMIFS(DataRegularSeason20242025!$AB$3:$AB$1315,DataRegularSeason20242025!$B$3:$B$1315, "&lt;=" &amp; GL$1, DataRegularSeason20242025!$E$3:$E$1315, $A69)</f>
        <v>36</v>
      </c>
      <c r="GM69">
        <f>SUMIFS(DataRegularSeason20242025!$AA$3:$AA$1315,DataRegularSeason20242025!$B$3:$B$1315, "&lt;=" &amp; GM$1, DataRegularSeason20242025!$D$3:$D$1315, $A69)+SUMIFS(DataRegularSeason20242025!$AB$3:$AB$1315,DataRegularSeason20242025!$B$3:$B$1315, "&lt;=" &amp; GM$1, DataRegularSeason20242025!$E$3:$E$1315, $A69)</f>
        <v>36</v>
      </c>
      <c r="GN69">
        <f>SUMIFS(DataRegularSeason20242025!$AA$3:$AA$1315,DataRegularSeason20242025!$B$3:$B$1315, "&lt;=" &amp; GN$1, DataRegularSeason20242025!$D$3:$D$1315, $A69)+SUMIFS(DataRegularSeason20242025!$AB$3:$AB$1315,DataRegularSeason20242025!$B$3:$B$1315, "&lt;=" &amp; GN$1, DataRegularSeason20242025!$E$3:$E$1315, $A69)</f>
        <v>36</v>
      </c>
      <c r="GO69">
        <f>SUMIFS(DataRegularSeason20242025!$AA$3:$AA$1315,DataRegularSeason20242025!$B$3:$B$1315, "&lt;=" &amp; GO$1, DataRegularSeason20242025!$D$3:$D$1315, $A69)+SUMIFS(DataRegularSeason20242025!$AB$3:$AB$1315,DataRegularSeason20242025!$B$3:$B$1315, "&lt;=" &amp; GO$1, DataRegularSeason20242025!$E$3:$E$1315, $A69)</f>
        <v>36</v>
      </c>
      <c r="GP69">
        <f>SUMIFS(DataRegularSeason20242025!$AA$3:$AA$1315,DataRegularSeason20242025!$B$3:$B$1315, "&lt;=" &amp; GP$1, DataRegularSeason20242025!$D$3:$D$1315, $A69)+SUMIFS(DataRegularSeason20242025!$AB$3:$AB$1315,DataRegularSeason20242025!$B$3:$B$1315, "&lt;=" &amp; GP$1, DataRegularSeason20242025!$E$3:$E$1315, $A69)</f>
        <v>36</v>
      </c>
      <c r="GQ69">
        <f>SUMIFS(DataRegularSeason20242025!$AA$3:$AA$1315,DataRegularSeason20242025!$B$3:$B$1315, "&lt;=" &amp; GQ$1, DataRegularSeason20242025!$D$3:$D$1315, $A69)+SUMIFS(DataRegularSeason20242025!$AB$3:$AB$1315,DataRegularSeason20242025!$B$3:$B$1315, "&lt;=" &amp; GQ$1, DataRegularSeason20242025!$E$3:$E$1315, $A69)</f>
        <v>36</v>
      </c>
      <c r="GR69">
        <f>SUMIFS(DataRegularSeason20242025!$AA$3:$AA$1315,DataRegularSeason20242025!$B$3:$B$1315, "&lt;=" &amp; GR$1, DataRegularSeason20242025!$D$3:$D$1315, $A69)+SUMIFS(DataRegularSeason20242025!$AB$3:$AB$1315,DataRegularSeason20242025!$B$3:$B$1315, "&lt;=" &amp; GR$1, DataRegularSeason20242025!$E$3:$E$1315, $A69)</f>
        <v>36</v>
      </c>
      <c r="GS69">
        <f>SUMIFS(DataRegularSeason20242025!$AA$3:$AA$1315,DataRegularSeason20242025!$B$3:$B$1315, "&lt;=" &amp; GS$1, DataRegularSeason20242025!$D$3:$D$1315, $A69)+SUMIFS(DataRegularSeason20242025!$AB$3:$AB$1315,DataRegularSeason20242025!$B$3:$B$1315, "&lt;=" &amp; GS$1, DataRegularSeason20242025!$E$3:$E$1315, $A69)</f>
        <v>36</v>
      </c>
      <c r="GT69">
        <f>SUMIFS(DataRegularSeason20242025!$AA$3:$AA$1315,DataRegularSeason20242025!$B$3:$B$1315, "&lt;=" &amp; GT$1, DataRegularSeason20242025!$D$3:$D$1315, $A69)+SUMIFS(DataRegularSeason20242025!$AB$3:$AB$1315,DataRegularSeason20242025!$B$3:$B$1315, "&lt;=" &amp; GT$1, DataRegularSeason20242025!$E$3:$E$1315, $A69)</f>
        <v>36</v>
      </c>
      <c r="GU69">
        <f>SUMIFS(DataRegularSeason20242025!$AA$3:$AA$1315,DataRegularSeason20242025!$B$3:$B$1315, "&lt;=" &amp; GU$1, DataRegularSeason20242025!$D$3:$D$1315, $A69)+SUMIFS(DataRegularSeason20242025!$AB$3:$AB$1315,DataRegularSeason20242025!$B$3:$B$1315, "&lt;=" &amp; GU$1, DataRegularSeason20242025!$E$3:$E$1315, $A69)</f>
        <v>36</v>
      </c>
    </row>
    <row r="70" spans="1:275" x14ac:dyDescent="0.25">
      <c r="A70" t="s">
        <v>1760</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58.9375</v>
      </c>
      <c r="DZ70">
        <f>SUBTOTAL(101,Table46[2025-02-06])</f>
        <v>58.9375</v>
      </c>
      <c r="EA70">
        <f>SUBTOTAL(101,Table46[2025-02-07])</f>
        <v>58.9375</v>
      </c>
      <c r="EB70">
        <f>SUBTOTAL(101,Table46[2025-02-08])</f>
        <v>58.9375</v>
      </c>
      <c r="EC70">
        <f>SUBTOTAL(101,Table46[2025-02-09])</f>
        <v>58.9375</v>
      </c>
      <c r="ED70">
        <f>SUBTOTAL(101,Table46[2025-02-10])</f>
        <v>58.9375</v>
      </c>
      <c r="EE70">
        <f>SUBTOTAL(101,Table46[2025-02-11])</f>
        <v>58.9375</v>
      </c>
      <c r="EF70">
        <f>SUBTOTAL(101,Table46[2025-02-12])</f>
        <v>58.9375</v>
      </c>
      <c r="EG70">
        <f>SUBTOTAL(101,Table46[2025-02-13])</f>
        <v>58.9375</v>
      </c>
      <c r="EH70">
        <f>SUBTOTAL(101,Table46[2025-02-14])</f>
        <v>58.9375</v>
      </c>
      <c r="EI70">
        <f>SUBTOTAL(101,Table46[2025-02-15])</f>
        <v>58.9375</v>
      </c>
      <c r="EJ70">
        <f>SUBTOTAL(101,Table46[2025-02-16])</f>
        <v>58.9375</v>
      </c>
      <c r="EK70">
        <f>SUBTOTAL(101,Table46[2025-02-17])</f>
        <v>58.9375</v>
      </c>
      <c r="EL70">
        <f>SUBTOTAL(101,Table46[2025-02-18])</f>
        <v>58.9375</v>
      </c>
      <c r="EM70">
        <f>SUBTOTAL(101,Table46[2025-02-19])</f>
        <v>58.9375</v>
      </c>
      <c r="EN70">
        <f>SUBTOTAL(101,Table46[2025-02-20])</f>
        <v>58.9375</v>
      </c>
      <c r="EO70">
        <f>SUBTOTAL(101,Table46[2025-02-21])</f>
        <v>58.9375</v>
      </c>
      <c r="EP70">
        <f>SUBTOTAL(101,Table46[2025-02-22])</f>
        <v>58.9375</v>
      </c>
      <c r="EQ70">
        <f>SUBTOTAL(101,Table46[2025-02-23])</f>
        <v>58.9375</v>
      </c>
      <c r="ER70">
        <f>SUBTOTAL(101,Table46[2025-02-24])</f>
        <v>58.9375</v>
      </c>
      <c r="ES70">
        <f>SUBTOTAL(101,Table46[2025-02-25])</f>
        <v>58.9375</v>
      </c>
      <c r="ET70">
        <f>SUBTOTAL(101,Table46[2025-02-26])</f>
        <v>58.9375</v>
      </c>
      <c r="EU70">
        <f>SUBTOTAL(101,Table46[2025-02-27])</f>
        <v>58.9375</v>
      </c>
      <c r="EV70">
        <f>SUBTOTAL(101,Table46[2025-02-28])</f>
        <v>58.9375</v>
      </c>
      <c r="EW70">
        <f>SUBTOTAL(101,Table46[2025-03-01])</f>
        <v>58.9375</v>
      </c>
      <c r="EX70">
        <f>SUBTOTAL(101,Table46[2025-03-02])</f>
        <v>58.9375</v>
      </c>
      <c r="EY70">
        <f>SUBTOTAL(101,Table46[2025-03-03])</f>
        <v>58.9375</v>
      </c>
      <c r="EZ70">
        <f>SUBTOTAL(101,Table46[2025-03-04])</f>
        <v>58.9375</v>
      </c>
      <c r="FA70">
        <f>SUBTOTAL(101,Table46[2025-03-05])</f>
        <v>58.9375</v>
      </c>
      <c r="FB70">
        <f>SUBTOTAL(101,Table46[2025-03-06])</f>
        <v>58.9375</v>
      </c>
      <c r="FC70">
        <f>SUBTOTAL(101,Table46[2025-03-07])</f>
        <v>58.9375</v>
      </c>
      <c r="FD70">
        <f>SUBTOTAL(101,Table46[2025-03-08])</f>
        <v>58.9375</v>
      </c>
      <c r="FE70">
        <f>SUBTOTAL(101,Table46[2025-03-09])</f>
        <v>58.9375</v>
      </c>
      <c r="FF70">
        <f>SUBTOTAL(101,Table46[2025-03-10])</f>
        <v>58.9375</v>
      </c>
      <c r="FG70">
        <f>SUBTOTAL(101,Table46[2025-03-11])</f>
        <v>58.9375</v>
      </c>
      <c r="FH70">
        <f>SUBTOTAL(101,Table46[2025-03-12])</f>
        <v>58.9375</v>
      </c>
      <c r="FI70">
        <f>SUBTOTAL(101,Table46[2025-03-13])</f>
        <v>58.9375</v>
      </c>
      <c r="FJ70">
        <f>SUBTOTAL(101,Table46[2025-03-14])</f>
        <v>58.9375</v>
      </c>
      <c r="FK70">
        <f>SUBTOTAL(101,Table46[2025-03-15])</f>
        <v>58.9375</v>
      </c>
      <c r="FL70">
        <f>SUBTOTAL(101,Table46[2025-03-16])</f>
        <v>58.9375</v>
      </c>
      <c r="FM70">
        <f>SUBTOTAL(101,Table46[2025-03-17])</f>
        <v>58.9375</v>
      </c>
      <c r="FN70">
        <f>SUBTOTAL(101,Table46[2025-03-18])</f>
        <v>58.9375</v>
      </c>
      <c r="FO70">
        <f>SUBTOTAL(101,Table46[2025-03-19])</f>
        <v>58.9375</v>
      </c>
      <c r="FP70">
        <f>SUBTOTAL(101,Table46[2025-03-20])</f>
        <v>58.9375</v>
      </c>
      <c r="FQ70">
        <f>SUBTOTAL(101,Table46[2025-03-21])</f>
        <v>58.9375</v>
      </c>
      <c r="FR70">
        <f>SUBTOTAL(101,Table46[2025-03-22])</f>
        <v>58.9375</v>
      </c>
      <c r="FS70">
        <f>SUBTOTAL(101,Table46[2025-03-23])</f>
        <v>58.9375</v>
      </c>
      <c r="FT70">
        <f>SUBTOTAL(101,Table46[2025-03-24])</f>
        <v>58.9375</v>
      </c>
      <c r="FU70">
        <f>SUBTOTAL(101,Table46[2025-03-25])</f>
        <v>58.9375</v>
      </c>
      <c r="FV70">
        <f>SUBTOTAL(101,Table46[2025-03-26])</f>
        <v>58.9375</v>
      </c>
      <c r="FW70">
        <f>SUBTOTAL(101,Table46[2025-03-27])</f>
        <v>58.9375</v>
      </c>
      <c r="FX70">
        <f>SUBTOTAL(101,Table46[2025-03-28])</f>
        <v>58.9375</v>
      </c>
      <c r="FY70">
        <f>SUBTOTAL(101,Table46[2025-03-29])</f>
        <v>58.9375</v>
      </c>
      <c r="FZ70">
        <f>SUBTOTAL(101,Table46[2025-03-30])</f>
        <v>58.9375</v>
      </c>
      <c r="GA70">
        <f>SUBTOTAL(101,Table46[2025-03-31])</f>
        <v>58.9375</v>
      </c>
      <c r="GB70">
        <f>SUBTOTAL(101,Table46[2025-04-01])</f>
        <v>58.9375</v>
      </c>
      <c r="GC70">
        <f>SUBTOTAL(101,Table46[2025-04-02])</f>
        <v>58.9375</v>
      </c>
      <c r="GD70">
        <f>SUBTOTAL(101,Table46[2025-04-03])</f>
        <v>58.9375</v>
      </c>
      <c r="GE70">
        <f>SUBTOTAL(101,Table46[2025-04-04])</f>
        <v>58.9375</v>
      </c>
      <c r="GF70">
        <f>SUBTOTAL(101,Table46[2025-04-05])</f>
        <v>58.9375</v>
      </c>
      <c r="GG70">
        <f>SUBTOTAL(101,Table46[2025-04-06])</f>
        <v>58.9375</v>
      </c>
      <c r="GH70">
        <f>SUBTOTAL(101,Table46[2025-04-07])</f>
        <v>58.9375</v>
      </c>
      <c r="GI70">
        <f>SUBTOTAL(101,Table46[2025-04-08])</f>
        <v>58.9375</v>
      </c>
      <c r="GJ70">
        <f>SUBTOTAL(101,Table46[2025-04-09])</f>
        <v>58.9375</v>
      </c>
      <c r="GK70">
        <f>SUBTOTAL(101,Table46[2025-04-10])</f>
        <v>58.9375</v>
      </c>
      <c r="GL70">
        <f>SUBTOTAL(101,Table46[2025-04-11])</f>
        <v>58.9375</v>
      </c>
      <c r="GM70">
        <f>SUBTOTAL(101,Table46[2025-04-12])</f>
        <v>58.9375</v>
      </c>
      <c r="GN70">
        <f>SUBTOTAL(101,Table46[2025-04-13])</f>
        <v>58.9375</v>
      </c>
      <c r="GO70">
        <f>SUBTOTAL(101,Table46[2025-04-14])</f>
        <v>58.9375</v>
      </c>
      <c r="GP70">
        <f>SUBTOTAL(101,Table46[2025-04-15])</f>
        <v>58.9375</v>
      </c>
      <c r="GQ70">
        <f>SUBTOTAL(101,Table46[2025-04-16])</f>
        <v>58.9375</v>
      </c>
      <c r="GR70">
        <f>SUBTOTAL(101,Table46[2025-04-17])</f>
        <v>58.9375</v>
      </c>
      <c r="GS70">
        <f>SUBTOTAL(101,Table46[2025-04-18])</f>
        <v>58.9375</v>
      </c>
      <c r="GT70">
        <f>SUBTOTAL(101,Table46[2025-04-19])</f>
        <v>58.9375</v>
      </c>
      <c r="GU70">
        <f>SUBTOTAL(101,Table46[2025-04-20])</f>
        <v>58.9375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39" t="s">
        <v>47</v>
      </c>
      <c r="D1" s="140"/>
      <c r="E1" s="139" t="s">
        <v>16</v>
      </c>
      <c r="F1" s="140"/>
      <c r="G1" s="139" t="s">
        <v>29</v>
      </c>
      <c r="H1" s="140"/>
      <c r="I1" s="139" t="s">
        <v>44</v>
      </c>
      <c r="J1" s="140"/>
      <c r="K1" s="139" t="s">
        <v>36</v>
      </c>
      <c r="L1" s="140"/>
      <c r="M1" s="139" t="s">
        <v>24</v>
      </c>
      <c r="N1" s="140"/>
      <c r="O1" s="139" t="s">
        <v>17</v>
      </c>
      <c r="P1" s="140"/>
      <c r="Q1" s="139" t="s">
        <v>26</v>
      </c>
      <c r="R1" s="140"/>
      <c r="S1" s="139" t="s">
        <v>34</v>
      </c>
      <c r="T1" s="140"/>
      <c r="U1" s="139" t="s">
        <v>31</v>
      </c>
      <c r="V1" s="140"/>
      <c r="W1" s="139" t="s">
        <v>23</v>
      </c>
      <c r="X1" s="140"/>
      <c r="Y1" s="139" t="s">
        <v>14</v>
      </c>
      <c r="Z1" s="140"/>
      <c r="AA1" s="139" t="s">
        <v>28</v>
      </c>
      <c r="AB1" s="140"/>
      <c r="AC1" s="139" t="s">
        <v>37</v>
      </c>
      <c r="AD1" s="140"/>
      <c r="AE1" s="139" t="s">
        <v>19</v>
      </c>
      <c r="AF1" s="140"/>
      <c r="AG1" s="139" t="s">
        <v>32</v>
      </c>
      <c r="AH1" s="140"/>
      <c r="AI1" s="139" t="s">
        <v>35</v>
      </c>
      <c r="AJ1" s="140"/>
      <c r="AK1" s="139" t="s">
        <v>33</v>
      </c>
      <c r="AL1" s="140"/>
      <c r="AM1" s="139" t="s">
        <v>20</v>
      </c>
      <c r="AN1" s="140"/>
      <c r="AO1" s="139" t="s">
        <v>30</v>
      </c>
      <c r="AP1" s="140"/>
      <c r="AQ1" s="139" t="s">
        <v>45</v>
      </c>
      <c r="AR1" s="140"/>
      <c r="AS1" s="139" t="s">
        <v>21</v>
      </c>
      <c r="AT1" s="140"/>
      <c r="AU1" s="139" t="s">
        <v>12</v>
      </c>
      <c r="AV1" s="140"/>
      <c r="AW1" s="139" t="s">
        <v>38</v>
      </c>
      <c r="AX1" s="140"/>
      <c r="AY1" s="139" t="s">
        <v>13</v>
      </c>
      <c r="AZ1" s="140"/>
      <c r="BA1" s="139" t="s">
        <v>43</v>
      </c>
      <c r="BB1" s="140"/>
      <c r="BC1" s="139" t="s">
        <v>18</v>
      </c>
      <c r="BD1" s="140"/>
      <c r="BE1" s="139" t="s">
        <v>15</v>
      </c>
      <c r="BF1" s="139"/>
      <c r="BG1" s="141" t="s">
        <v>25</v>
      </c>
      <c r="BH1" s="142"/>
      <c r="BI1" s="139" t="s">
        <v>27</v>
      </c>
      <c r="BJ1" s="140"/>
      <c r="BK1" s="139" t="s">
        <v>22</v>
      </c>
      <c r="BL1" s="140"/>
      <c r="BM1" s="139" t="s">
        <v>46</v>
      </c>
      <c r="BN1" s="140"/>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37"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36">
        <f>BO3+BO4</f>
        <v>82</v>
      </c>
    </row>
    <row r="4" spans="1:68" ht="9.9499999999999993" customHeight="1" x14ac:dyDescent="0.25">
      <c r="A4" s="138"/>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36"/>
    </row>
    <row r="5" spans="1:68" ht="9.9499999999999993" customHeight="1" x14ac:dyDescent="0.25">
      <c r="A5" s="137"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36">
        <f t="shared" ref="BP5" si="1">BO5+BO6</f>
        <v>82</v>
      </c>
    </row>
    <row r="6" spans="1:68" ht="9.9499999999999993" customHeight="1" x14ac:dyDescent="0.25">
      <c r="A6" s="138"/>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36"/>
    </row>
    <row r="7" spans="1:68" ht="9.9499999999999993" customHeight="1" x14ac:dyDescent="0.25">
      <c r="A7" s="137"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36">
        <f t="shared" ref="BP7" si="2">BO7+BO8</f>
        <v>82</v>
      </c>
    </row>
    <row r="8" spans="1:68" ht="9.9499999999999993" customHeight="1" x14ac:dyDescent="0.25">
      <c r="A8" s="138"/>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36"/>
    </row>
    <row r="9" spans="1:68" ht="9.9499999999999993" customHeight="1" x14ac:dyDescent="0.25">
      <c r="A9" s="137"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36">
        <f t="shared" ref="BP9" si="3">BO9+BO10</f>
        <v>82</v>
      </c>
    </row>
    <row r="10" spans="1:68" ht="9.9499999999999993" customHeight="1" x14ac:dyDescent="0.25">
      <c r="A10" s="138"/>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36"/>
    </row>
    <row r="11" spans="1:68" ht="9.9499999999999993" customHeight="1" x14ac:dyDescent="0.25">
      <c r="A11" s="137"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36">
        <f t="shared" ref="BP11" si="4">BO11+BO12</f>
        <v>82</v>
      </c>
    </row>
    <row r="12" spans="1:68" ht="9.9499999999999993" customHeight="1" x14ac:dyDescent="0.25">
      <c r="A12" s="138"/>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36"/>
    </row>
    <row r="13" spans="1:68" ht="9.9499999999999993" customHeight="1" x14ac:dyDescent="0.25">
      <c r="A13" s="137"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36">
        <f t="shared" ref="BP13" si="5">BO13+BO14</f>
        <v>82</v>
      </c>
    </row>
    <row r="14" spans="1:68" ht="9.9499999999999993" customHeight="1" x14ac:dyDescent="0.25">
      <c r="A14" s="138"/>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36"/>
    </row>
    <row r="15" spans="1:68" ht="9.9499999999999993" customHeight="1" x14ac:dyDescent="0.25">
      <c r="A15" s="137"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36">
        <f t="shared" ref="BP15" si="6">BO15+BO16</f>
        <v>82</v>
      </c>
    </row>
    <row r="16" spans="1:68" ht="9.9499999999999993" customHeight="1" x14ac:dyDescent="0.25">
      <c r="A16" s="138"/>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36"/>
    </row>
    <row r="17" spans="1:68" ht="9.9499999999999993" customHeight="1" x14ac:dyDescent="0.25">
      <c r="A17" s="137"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36">
        <f t="shared" ref="BP17" si="7">BO17+BO18</f>
        <v>82</v>
      </c>
    </row>
    <row r="18" spans="1:68" ht="9.9499999999999993" customHeight="1" x14ac:dyDescent="0.25">
      <c r="A18" s="138"/>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36"/>
    </row>
    <row r="19" spans="1:68" ht="9.9499999999999993" customHeight="1" x14ac:dyDescent="0.25">
      <c r="A19" s="137"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36">
        <f t="shared" ref="BP19" si="8">BO19+BO20</f>
        <v>82</v>
      </c>
    </row>
    <row r="20" spans="1:68" ht="9.9499999999999993" customHeight="1" x14ac:dyDescent="0.25">
      <c r="A20" s="138"/>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36"/>
    </row>
    <row r="21" spans="1:68" ht="9.9499999999999993" customHeight="1" x14ac:dyDescent="0.25">
      <c r="A21" s="137"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36">
        <f t="shared" ref="BP21" si="9">BO21+BO22</f>
        <v>82</v>
      </c>
    </row>
    <row r="22" spans="1:68" ht="9.9499999999999993" customHeight="1" x14ac:dyDescent="0.25">
      <c r="A22" s="138"/>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36"/>
    </row>
    <row r="23" spans="1:68" ht="9.9499999999999993" customHeight="1" x14ac:dyDescent="0.25">
      <c r="A23" s="137"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36">
        <f t="shared" ref="BP23" si="10">BO23+BO24</f>
        <v>82</v>
      </c>
    </row>
    <row r="24" spans="1:68" ht="9.9499999999999993" customHeight="1" x14ac:dyDescent="0.25">
      <c r="A24" s="138"/>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36"/>
    </row>
    <row r="25" spans="1:68" ht="9.9499999999999993" customHeight="1" x14ac:dyDescent="0.25">
      <c r="A25" s="137"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36">
        <f t="shared" ref="BP25" si="11">BO25+BO26</f>
        <v>82</v>
      </c>
    </row>
    <row r="26" spans="1:68" ht="9.9499999999999993" customHeight="1" x14ac:dyDescent="0.25">
      <c r="A26" s="138"/>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36"/>
    </row>
    <row r="27" spans="1:68" ht="9.9499999999999993" customHeight="1" x14ac:dyDescent="0.25">
      <c r="A27" s="137"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36">
        <f t="shared" ref="BP27" si="12">BO27+BO28</f>
        <v>82</v>
      </c>
    </row>
    <row r="28" spans="1:68" ht="9.9499999999999993" customHeight="1" x14ac:dyDescent="0.25">
      <c r="A28" s="138"/>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36"/>
    </row>
    <row r="29" spans="1:68" ht="9.9499999999999993" customHeight="1" x14ac:dyDescent="0.25">
      <c r="A29" s="137"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36">
        <f t="shared" ref="BP29" si="13">BO29+BO30</f>
        <v>82</v>
      </c>
    </row>
    <row r="30" spans="1:68" ht="9.9499999999999993" customHeight="1" x14ac:dyDescent="0.25">
      <c r="A30" s="138"/>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36"/>
    </row>
    <row r="31" spans="1:68" ht="9.9499999999999993" customHeight="1" x14ac:dyDescent="0.25">
      <c r="A31" s="137"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36">
        <f t="shared" ref="BP31" si="14">BO31+BO32</f>
        <v>82</v>
      </c>
    </row>
    <row r="32" spans="1:68" ht="9.9499999999999993" customHeight="1" x14ac:dyDescent="0.25">
      <c r="A32" s="138"/>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36"/>
    </row>
    <row r="33" spans="1:68" ht="9.9499999999999993" customHeight="1" x14ac:dyDescent="0.25">
      <c r="A33" s="137"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36">
        <f t="shared" ref="BP33" si="15">BO33+BO34</f>
        <v>82</v>
      </c>
    </row>
    <row r="34" spans="1:68" ht="9.9499999999999993" customHeight="1" x14ac:dyDescent="0.25">
      <c r="A34" s="138"/>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36"/>
    </row>
    <row r="35" spans="1:68" ht="9.9499999999999993" customHeight="1" x14ac:dyDescent="0.25">
      <c r="A35" s="137"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36">
        <f t="shared" ref="BP35" si="16">BO35+BO36</f>
        <v>82</v>
      </c>
    </row>
    <row r="36" spans="1:68" ht="9.9499999999999993" customHeight="1" x14ac:dyDescent="0.25">
      <c r="A36" s="138"/>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36"/>
    </row>
    <row r="37" spans="1:68" ht="9.9499999999999993" customHeight="1" x14ac:dyDescent="0.25">
      <c r="A37" s="137"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36">
        <f t="shared" ref="BP37" si="17">BO37+BO38</f>
        <v>82</v>
      </c>
    </row>
    <row r="38" spans="1:68" ht="9.9499999999999993" customHeight="1" x14ac:dyDescent="0.25">
      <c r="A38" s="138"/>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36"/>
    </row>
    <row r="39" spans="1:68" ht="9.9499999999999993" customHeight="1" x14ac:dyDescent="0.25">
      <c r="A39" s="137"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36">
        <f t="shared" ref="BP39" si="18">BO39+BO40</f>
        <v>82</v>
      </c>
    </row>
    <row r="40" spans="1:68" ht="9.9499999999999993" customHeight="1" x14ac:dyDescent="0.25">
      <c r="A40" s="138"/>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36"/>
    </row>
    <row r="41" spans="1:68" ht="9.9499999999999993" customHeight="1" x14ac:dyDescent="0.25">
      <c r="A41" s="137"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36">
        <f t="shared" ref="BP41" si="19">BO41+BO42</f>
        <v>82</v>
      </c>
    </row>
    <row r="42" spans="1:68" ht="9.9499999999999993" customHeight="1" x14ac:dyDescent="0.25">
      <c r="A42" s="138"/>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36"/>
    </row>
    <row r="43" spans="1:68" ht="9.9499999999999993" customHeight="1" x14ac:dyDescent="0.25">
      <c r="A43" s="137"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36">
        <f t="shared" ref="BP43" si="20">BO43+BO44</f>
        <v>82</v>
      </c>
    </row>
    <row r="44" spans="1:68" ht="9.9499999999999993" customHeight="1" x14ac:dyDescent="0.25">
      <c r="A44" s="138"/>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36"/>
    </row>
    <row r="45" spans="1:68" ht="9.9499999999999993" customHeight="1" x14ac:dyDescent="0.25">
      <c r="A45" s="137"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36">
        <f t="shared" ref="BP45" si="21">BO45+BO46</f>
        <v>82</v>
      </c>
    </row>
    <row r="46" spans="1:68" ht="9.9499999999999993" customHeight="1" x14ac:dyDescent="0.25">
      <c r="A46" s="138"/>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36"/>
    </row>
    <row r="47" spans="1:68" ht="9.9499999999999993" customHeight="1" x14ac:dyDescent="0.25">
      <c r="A47" s="137"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36">
        <f t="shared" ref="BP47" si="22">BO47+BO48</f>
        <v>82</v>
      </c>
    </row>
    <row r="48" spans="1:68" ht="9.9499999999999993" customHeight="1" x14ac:dyDescent="0.25">
      <c r="A48" s="138"/>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36"/>
    </row>
    <row r="49" spans="1:68" ht="9.9499999999999993" customHeight="1" x14ac:dyDescent="0.25">
      <c r="A49" s="137"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36">
        <f t="shared" ref="BP49" si="23">BO49+BO50</f>
        <v>82</v>
      </c>
    </row>
    <row r="50" spans="1:68" ht="9.9499999999999993" customHeight="1" x14ac:dyDescent="0.25">
      <c r="A50" s="138"/>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36"/>
    </row>
    <row r="51" spans="1:68" ht="9.9499999999999993" customHeight="1" x14ac:dyDescent="0.25">
      <c r="A51" s="137"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36">
        <f t="shared" ref="BP51" si="24">BO51+BO52</f>
        <v>82</v>
      </c>
    </row>
    <row r="52" spans="1:68" ht="9.9499999999999993" customHeight="1" x14ac:dyDescent="0.25">
      <c r="A52" s="138"/>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36"/>
    </row>
    <row r="53" spans="1:68" ht="9.9499999999999993" customHeight="1" x14ac:dyDescent="0.25">
      <c r="A53" s="137"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36">
        <f t="shared" ref="BP53" si="25">BO53+BO54</f>
        <v>82</v>
      </c>
    </row>
    <row r="54" spans="1:68" ht="9.9499999999999993" customHeight="1" x14ac:dyDescent="0.25">
      <c r="A54" s="138"/>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36"/>
    </row>
    <row r="55" spans="1:68" ht="9.9499999999999993" customHeight="1" x14ac:dyDescent="0.25">
      <c r="A55" s="137"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36">
        <f t="shared" ref="BP55" si="26">BO55+BO56</f>
        <v>82</v>
      </c>
    </row>
    <row r="56" spans="1:68" ht="9.9499999999999993" customHeight="1" x14ac:dyDescent="0.25">
      <c r="A56" s="138"/>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36"/>
    </row>
    <row r="57" spans="1:68" ht="9.9499999999999993" customHeight="1" x14ac:dyDescent="0.25">
      <c r="A57" s="137"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36">
        <f t="shared" ref="BP57" si="27">BO57+BO58</f>
        <v>82</v>
      </c>
    </row>
    <row r="58" spans="1:68" ht="9.9499999999999993" customHeight="1" x14ac:dyDescent="0.25">
      <c r="A58" s="138"/>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36"/>
    </row>
    <row r="59" spans="1:68" ht="9.9499999999999993" customHeight="1" x14ac:dyDescent="0.25">
      <c r="A59" s="137"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36">
        <f t="shared" ref="BP59" si="28">BO59+BO60</f>
        <v>82</v>
      </c>
    </row>
    <row r="60" spans="1:68" ht="9.9499999999999993" customHeight="1" x14ac:dyDescent="0.25">
      <c r="A60" s="138"/>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36"/>
    </row>
    <row r="61" spans="1:68" ht="9.9499999999999993" customHeight="1" x14ac:dyDescent="0.25">
      <c r="A61" s="137"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36">
        <f t="shared" ref="BP61" si="29">BO61+BO62</f>
        <v>82</v>
      </c>
    </row>
    <row r="62" spans="1:68" ht="9.9499999999999993" customHeight="1" x14ac:dyDescent="0.25">
      <c r="A62" s="138"/>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36"/>
    </row>
    <row r="63" spans="1:68" ht="9.9499999999999993" customHeight="1" x14ac:dyDescent="0.25">
      <c r="A63" s="137"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36">
        <f t="shared" ref="BP63" si="30">BO63+BO64</f>
        <v>82</v>
      </c>
    </row>
    <row r="64" spans="1:68" ht="9.9499999999999993" customHeight="1" x14ac:dyDescent="0.25">
      <c r="A64" s="138"/>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36"/>
    </row>
    <row r="65" spans="1:68" ht="9.9499999999999993" customHeight="1" x14ac:dyDescent="0.25">
      <c r="A65" s="137"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36">
        <f t="shared" ref="BP65" si="31">BO65+BO66</f>
        <v>82</v>
      </c>
    </row>
    <row r="66" spans="1:68" ht="9.9499999999999993" customHeight="1" x14ac:dyDescent="0.25">
      <c r="A66" s="138"/>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36"/>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0"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39" t="s">
        <v>47</v>
      </c>
      <c r="D1" s="140"/>
      <c r="E1" s="139" t="s">
        <v>16</v>
      </c>
      <c r="F1" s="140"/>
      <c r="G1" s="139" t="s">
        <v>29</v>
      </c>
      <c r="H1" s="140"/>
      <c r="I1" s="139" t="s">
        <v>44</v>
      </c>
      <c r="J1" s="140"/>
      <c r="K1" s="139" t="s">
        <v>36</v>
      </c>
      <c r="L1" s="140"/>
      <c r="M1" s="139" t="s">
        <v>24</v>
      </c>
      <c r="N1" s="140"/>
      <c r="O1" s="139" t="s">
        <v>17</v>
      </c>
      <c r="P1" s="140"/>
      <c r="Q1" s="139" t="s">
        <v>26</v>
      </c>
      <c r="R1" s="140"/>
      <c r="S1" s="139" t="s">
        <v>34</v>
      </c>
      <c r="T1" s="140"/>
      <c r="U1" s="139" t="s">
        <v>31</v>
      </c>
      <c r="V1" s="140"/>
      <c r="W1" s="139" t="s">
        <v>23</v>
      </c>
      <c r="X1" s="140"/>
      <c r="Y1" s="139" t="s">
        <v>14</v>
      </c>
      <c r="Z1" s="140"/>
      <c r="AA1" s="139" t="s">
        <v>28</v>
      </c>
      <c r="AB1" s="140"/>
      <c r="AC1" s="139" t="s">
        <v>37</v>
      </c>
      <c r="AD1" s="140"/>
      <c r="AE1" s="139" t="s">
        <v>19</v>
      </c>
      <c r="AF1" s="140"/>
      <c r="AG1" s="139" t="s">
        <v>32</v>
      </c>
      <c r="AH1" s="140"/>
      <c r="AI1" s="139" t="s">
        <v>35</v>
      </c>
      <c r="AJ1" s="140"/>
      <c r="AK1" s="139" t="s">
        <v>33</v>
      </c>
      <c r="AL1" s="140"/>
      <c r="AM1" s="139" t="s">
        <v>20</v>
      </c>
      <c r="AN1" s="140"/>
      <c r="AO1" s="139" t="s">
        <v>30</v>
      </c>
      <c r="AP1" s="140"/>
      <c r="AQ1" s="139" t="s">
        <v>45</v>
      </c>
      <c r="AR1" s="140"/>
      <c r="AS1" s="139" t="s">
        <v>21</v>
      </c>
      <c r="AT1" s="140"/>
      <c r="AU1" s="139" t="s">
        <v>12</v>
      </c>
      <c r="AV1" s="140"/>
      <c r="AW1" s="139" t="s">
        <v>38</v>
      </c>
      <c r="AX1" s="140"/>
      <c r="AY1" s="139" t="s">
        <v>13</v>
      </c>
      <c r="AZ1" s="140"/>
      <c r="BA1" s="139" t="s">
        <v>43</v>
      </c>
      <c r="BB1" s="140"/>
      <c r="BC1" s="139" t="s">
        <v>18</v>
      </c>
      <c r="BD1" s="140"/>
      <c r="BE1" s="139" t="s">
        <v>15</v>
      </c>
      <c r="BF1" s="139"/>
      <c r="BG1" s="141" t="s">
        <v>25</v>
      </c>
      <c r="BH1" s="142"/>
      <c r="BI1" s="139" t="s">
        <v>27</v>
      </c>
      <c r="BJ1" s="140"/>
      <c r="BK1" s="139" t="s">
        <v>22</v>
      </c>
      <c r="BL1" s="140"/>
      <c r="BM1" s="139" t="s">
        <v>46</v>
      </c>
      <c r="BN1" s="140"/>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43"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0</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26</v>
      </c>
      <c r="BP3" s="136">
        <f>BO3+BO4</f>
        <v>53</v>
      </c>
      <c r="BQ3" s="137">
        <f>82-BP3</f>
        <v>29</v>
      </c>
    </row>
    <row r="4" spans="1:69" ht="9.9499999999999993" customHeight="1" x14ac:dyDescent="0.25">
      <c r="A4" s="138"/>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27</v>
      </c>
      <c r="BP4" s="136"/>
      <c r="BQ4" s="137"/>
    </row>
    <row r="5" spans="1:69" ht="9.9499999999999993" customHeight="1" x14ac:dyDescent="0.25">
      <c r="A5" s="143"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1</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26</v>
      </c>
      <c r="BP5" s="136">
        <f t="shared" ref="BP5" si="1">BO5+BO6</f>
        <v>55</v>
      </c>
      <c r="BQ5" s="137">
        <f t="shared" ref="BQ5" si="2">82-BP5</f>
        <v>27</v>
      </c>
    </row>
    <row r="6" spans="1:69" ht="9.9499999999999993" customHeight="1" x14ac:dyDescent="0.25">
      <c r="A6" s="138"/>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0</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29</v>
      </c>
      <c r="BP6" s="136"/>
      <c r="BQ6" s="137"/>
    </row>
    <row r="7" spans="1:69" ht="9.9499999999999993" customHeight="1" x14ac:dyDescent="0.25">
      <c r="A7" s="143"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0</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25</v>
      </c>
      <c r="BP7" s="136">
        <f t="shared" ref="BP7" si="3">BO7+BO8</f>
        <v>53</v>
      </c>
      <c r="BQ7" s="137">
        <f t="shared" ref="BQ7" si="4">82-BP7</f>
        <v>29</v>
      </c>
    </row>
    <row r="8" spans="1:69" ht="9.9499999999999993" customHeight="1" x14ac:dyDescent="0.25">
      <c r="A8" s="138"/>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1</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28</v>
      </c>
      <c r="BP8" s="136"/>
      <c r="BQ8" s="137"/>
    </row>
    <row r="9" spans="1:69" ht="9.9499999999999993" customHeight="1" x14ac:dyDescent="0.25">
      <c r="A9" s="143"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0</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27</v>
      </c>
      <c r="BP9" s="136">
        <f t="shared" ref="BP9" si="5">BO9+BO10</f>
        <v>54</v>
      </c>
      <c r="BQ9" s="137">
        <f t="shared" ref="BQ9" si="6">82-BP9</f>
        <v>28</v>
      </c>
    </row>
    <row r="10" spans="1:69" ht="9.9499999999999993" customHeight="1" x14ac:dyDescent="0.25">
      <c r="A10" s="138"/>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0</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27</v>
      </c>
      <c r="BP10" s="136"/>
      <c r="BQ10" s="137"/>
    </row>
    <row r="11" spans="1:69" ht="9.9499999999999993" customHeight="1" x14ac:dyDescent="0.25">
      <c r="A11" s="143"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29</v>
      </c>
      <c r="BP11" s="136">
        <f t="shared" ref="BP11" si="7">BO11+BO12</f>
        <v>54</v>
      </c>
      <c r="BQ11" s="137">
        <f t="shared" ref="BQ11" si="8">82-BP11</f>
        <v>28</v>
      </c>
    </row>
    <row r="12" spans="1:69" ht="9.9499999999999993" customHeight="1" x14ac:dyDescent="0.25">
      <c r="A12" s="138"/>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0</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0</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25</v>
      </c>
      <c r="BP12" s="136"/>
      <c r="BQ12" s="137"/>
    </row>
    <row r="13" spans="1:69" ht="9.9499999999999993" customHeight="1" x14ac:dyDescent="0.25">
      <c r="A13" s="143"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25</v>
      </c>
      <c r="BP13" s="136">
        <f t="shared" ref="BP13" si="9">BO13+BO14</f>
        <v>53</v>
      </c>
      <c r="BQ13" s="137">
        <f t="shared" ref="BQ13" si="10">82-BP13</f>
        <v>29</v>
      </c>
    </row>
    <row r="14" spans="1:69" ht="9.9499999999999993" customHeight="1" x14ac:dyDescent="0.25">
      <c r="A14" s="138"/>
      <c r="B14" s="39" t="s">
        <v>80</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0</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0</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28</v>
      </c>
      <c r="BP14" s="136"/>
      <c r="BQ14" s="137"/>
    </row>
    <row r="15" spans="1:69" ht="9.9499999999999993" customHeight="1" x14ac:dyDescent="0.25">
      <c r="A15" s="143"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0</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26</v>
      </c>
      <c r="BP15" s="136">
        <f t="shared" ref="BP15" si="11">BO15+BO16</f>
        <v>52</v>
      </c>
      <c r="BQ15" s="137">
        <f t="shared" ref="BQ15" si="12">82-BP15</f>
        <v>30</v>
      </c>
    </row>
    <row r="16" spans="1:69" ht="9.9499999999999993" customHeight="1" x14ac:dyDescent="0.25">
      <c r="A16" s="138"/>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1</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1</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26</v>
      </c>
      <c r="BP16" s="136"/>
      <c r="BQ16" s="137"/>
    </row>
    <row r="17" spans="1:69" ht="9.9499999999999993" customHeight="1" x14ac:dyDescent="0.25">
      <c r="A17" s="143"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0</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0</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27</v>
      </c>
      <c r="BP17" s="136">
        <f t="shared" ref="BP17" si="13">BO17+BO18</f>
        <v>55</v>
      </c>
      <c r="BQ17" s="137">
        <f t="shared" ref="BQ17" si="14">82-BP17</f>
        <v>27</v>
      </c>
    </row>
    <row r="18" spans="1:69" ht="9.9499999999999993" customHeight="1" x14ac:dyDescent="0.25">
      <c r="A18" s="138"/>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28</v>
      </c>
      <c r="BP18" s="136"/>
      <c r="BQ18" s="137"/>
    </row>
    <row r="19" spans="1:69" ht="9.9499999999999993" customHeight="1" x14ac:dyDescent="0.25">
      <c r="A19" s="143" t="s">
        <v>34</v>
      </c>
      <c r="B19" s="35" t="s">
        <v>81</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1</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0</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0</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25</v>
      </c>
      <c r="BP19" s="136">
        <f t="shared" ref="BP19" si="15">BO19+BO20</f>
        <v>53</v>
      </c>
      <c r="BQ19" s="137">
        <f t="shared" ref="BQ19" si="16">82-BP19</f>
        <v>29</v>
      </c>
    </row>
    <row r="20" spans="1:69" ht="9.9499999999999993" customHeight="1" x14ac:dyDescent="0.25">
      <c r="A20" s="138"/>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28</v>
      </c>
      <c r="BP20" s="136"/>
      <c r="BQ20" s="137"/>
    </row>
    <row r="21" spans="1:69" ht="9.9499999999999993" customHeight="1" x14ac:dyDescent="0.25">
      <c r="A21" s="143"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26</v>
      </c>
      <c r="BP21" s="136">
        <f t="shared" ref="BP21" si="17">BO21+BO22</f>
        <v>54</v>
      </c>
      <c r="BQ21" s="137">
        <f t="shared" ref="BQ21" si="18">82-BP21</f>
        <v>28</v>
      </c>
    </row>
    <row r="22" spans="1:69" ht="9.9499999999999993" customHeight="1" x14ac:dyDescent="0.25">
      <c r="A22" s="138"/>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0</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1</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28</v>
      </c>
      <c r="BP22" s="136"/>
      <c r="BQ22" s="137"/>
    </row>
    <row r="23" spans="1:69" ht="9.9499999999999993" customHeight="1" x14ac:dyDescent="0.25">
      <c r="A23" s="143"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1</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0</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24</v>
      </c>
      <c r="BP23" s="136">
        <f t="shared" ref="BP23" si="19">BO23+BO24</f>
        <v>53</v>
      </c>
      <c r="BQ23" s="137">
        <f t="shared" ref="BQ23" si="20">82-BP23</f>
        <v>29</v>
      </c>
    </row>
    <row r="24" spans="1:69" ht="9.9499999999999993" customHeight="1" x14ac:dyDescent="0.25">
      <c r="A24" s="138"/>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0</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29</v>
      </c>
      <c r="BP24" s="136"/>
      <c r="BQ24" s="137"/>
    </row>
    <row r="25" spans="1:69" ht="9.9499999999999993" customHeight="1" x14ac:dyDescent="0.25">
      <c r="A25" s="143"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0</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28</v>
      </c>
      <c r="BP25" s="136">
        <f t="shared" ref="BP25" si="21">BO25+BO26</f>
        <v>55</v>
      </c>
      <c r="BQ25" s="137">
        <f t="shared" ref="BQ25" si="22">82-BP25</f>
        <v>27</v>
      </c>
    </row>
    <row r="26" spans="1:69" ht="9.9499999999999993" customHeight="1" x14ac:dyDescent="0.25">
      <c r="A26" s="138"/>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0</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0</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27</v>
      </c>
      <c r="BP26" s="136"/>
      <c r="BQ26" s="137"/>
    </row>
    <row r="27" spans="1:69" ht="9.9499999999999993" customHeight="1" x14ac:dyDescent="0.25">
      <c r="A27" s="143"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36">
        <f t="shared" ref="BP27" si="23">BO27+BO28</f>
        <v>51</v>
      </c>
      <c r="BQ27" s="137">
        <f t="shared" ref="BQ27" si="24">82-BP27</f>
        <v>31</v>
      </c>
    </row>
    <row r="28" spans="1:69" ht="9.9499999999999993" customHeight="1" x14ac:dyDescent="0.25">
      <c r="A28" s="138"/>
      <c r="B28" s="39" t="s">
        <v>80</v>
      </c>
      <c r="C28" s="45">
        <f>COUNTIFS(DataRegularSeason20242025!$D$2:$D$1315,TotalTeamGames20242025!C$1,DataRegularSeason20242025!$E$2:$E$1315,TotalTeamGames20242025!$A27,DataRegularSeason20242025!$N$2:$N$1315,1)</f>
        <v>0</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1</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20</v>
      </c>
      <c r="BP28" s="136"/>
      <c r="BQ28" s="137"/>
    </row>
    <row r="29" spans="1:69" ht="9.9499999999999993" customHeight="1" x14ac:dyDescent="0.25">
      <c r="A29" s="143"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0</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30</v>
      </c>
      <c r="BP29" s="136">
        <f t="shared" ref="BP29" si="25">BO29+BO30</f>
        <v>54</v>
      </c>
      <c r="BQ29" s="137">
        <f t="shared" ref="BQ29" si="26">82-BP29</f>
        <v>28</v>
      </c>
    </row>
    <row r="30" spans="1:69" ht="9.9499999999999993" customHeight="1" x14ac:dyDescent="0.25">
      <c r="A30" s="138"/>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0</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0</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24</v>
      </c>
      <c r="BP30" s="136"/>
      <c r="BQ30" s="137"/>
    </row>
    <row r="31" spans="1:69" ht="9.9499999999999993" customHeight="1" x14ac:dyDescent="0.25">
      <c r="A31" s="143" t="s">
        <v>19</v>
      </c>
      <c r="B31" s="35" t="s">
        <v>81</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27</v>
      </c>
      <c r="BP31" s="136">
        <f t="shared" ref="BP31" si="27">BO31+BO32</f>
        <v>54</v>
      </c>
      <c r="BQ31" s="137">
        <f t="shared" ref="BQ31" si="28">82-BP31</f>
        <v>28</v>
      </c>
    </row>
    <row r="32" spans="1:69" ht="9.9499999999999993" customHeight="1" x14ac:dyDescent="0.25">
      <c r="A32" s="138"/>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1</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1</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27</v>
      </c>
      <c r="BP32" s="136"/>
      <c r="BQ32" s="137"/>
    </row>
    <row r="33" spans="1:69" ht="9.9499999999999993" customHeight="1" x14ac:dyDescent="0.25">
      <c r="A33" s="143"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1</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28</v>
      </c>
      <c r="BP33" s="136">
        <f t="shared" ref="BP33" si="29">BO33+BO34</f>
        <v>55</v>
      </c>
      <c r="BQ33" s="137">
        <f t="shared" ref="BQ33" si="30">82-BP33</f>
        <v>27</v>
      </c>
    </row>
    <row r="34" spans="1:69" ht="9.9499999999999993" customHeight="1" x14ac:dyDescent="0.25">
      <c r="A34" s="138"/>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0</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0</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27</v>
      </c>
      <c r="BP34" s="136"/>
      <c r="BQ34" s="137"/>
    </row>
    <row r="35" spans="1:69" ht="9.9499999999999993" customHeight="1" x14ac:dyDescent="0.25">
      <c r="A35" s="143" t="s">
        <v>35</v>
      </c>
      <c r="B35" s="35" t="s">
        <v>81</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1</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27</v>
      </c>
      <c r="BP35" s="136">
        <f t="shared" ref="BP35" si="31">BO35+BO36</f>
        <v>52</v>
      </c>
      <c r="BQ35" s="137">
        <f t="shared" ref="BQ35" si="32">82-BP35</f>
        <v>30</v>
      </c>
    </row>
    <row r="36" spans="1:69" ht="9.9499999999999993" customHeight="1" x14ac:dyDescent="0.25">
      <c r="A36" s="138"/>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0</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25</v>
      </c>
      <c r="BP36" s="136"/>
      <c r="BQ36" s="137"/>
    </row>
    <row r="37" spans="1:69" ht="9.9499999999999993" customHeight="1" x14ac:dyDescent="0.25">
      <c r="A37" s="143"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0</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0</v>
      </c>
      <c r="BM37" s="42"/>
      <c r="BN37" s="35">
        <f>COUNTIFS(DataRegularSeason20242025!$E$2:$E$1315,TotalTeamGames20242025!BM$1,DataRegularSeason20242025!$D$2:$D$1315,TotalTeamGames20242025!$A37,DataRegularSeason20242025!$N$2:$N$1315,1)</f>
        <v>1</v>
      </c>
      <c r="BO37" s="37">
        <f t="shared" si="0"/>
        <v>27</v>
      </c>
      <c r="BP37" s="136">
        <f t="shared" ref="BP37" si="33">BO37+BO38</f>
        <v>53</v>
      </c>
      <c r="BQ37" s="137">
        <f t="shared" ref="BQ37" si="34">82-BP37</f>
        <v>29</v>
      </c>
    </row>
    <row r="38" spans="1:69" ht="9.9499999999999993" customHeight="1" x14ac:dyDescent="0.25">
      <c r="A38" s="138"/>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26</v>
      </c>
      <c r="BP38" s="136"/>
      <c r="BQ38" s="137"/>
    </row>
    <row r="39" spans="1:69" ht="9.9499999999999993" customHeight="1" x14ac:dyDescent="0.25">
      <c r="A39" s="143"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1</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0</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26</v>
      </c>
      <c r="BP39" s="136">
        <f t="shared" ref="BP39" si="35">BO39+BO40</f>
        <v>52</v>
      </c>
      <c r="BQ39" s="137">
        <f t="shared" ref="BQ39" si="36">82-BP39</f>
        <v>30</v>
      </c>
    </row>
    <row r="40" spans="1:69" ht="9.9499999999999993" customHeight="1" x14ac:dyDescent="0.25">
      <c r="A40" s="138"/>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1</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1</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26</v>
      </c>
      <c r="BP40" s="136"/>
      <c r="BQ40" s="137"/>
    </row>
    <row r="41" spans="1:69" ht="9.9499999999999993" customHeight="1" x14ac:dyDescent="0.25">
      <c r="A41" s="143"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0</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1</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29</v>
      </c>
      <c r="BP41" s="136">
        <f t="shared" ref="BP41" si="37">BO41+BO42</f>
        <v>54</v>
      </c>
      <c r="BQ41" s="137">
        <f t="shared" ref="BQ41" si="38">82-BP41</f>
        <v>28</v>
      </c>
    </row>
    <row r="42" spans="1:69" ht="9.9499999999999993" customHeight="1" x14ac:dyDescent="0.25">
      <c r="A42" s="138"/>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2</v>
      </c>
      <c r="BN42" s="46"/>
      <c r="BO42" s="41">
        <f t="shared" si="0"/>
        <v>25</v>
      </c>
      <c r="BP42" s="136"/>
      <c r="BQ42" s="137"/>
    </row>
    <row r="43" spans="1:69" ht="9.9499999999999993" customHeight="1" x14ac:dyDescent="0.25">
      <c r="A43" s="143"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30</v>
      </c>
      <c r="BP43" s="136">
        <f t="shared" ref="BP43" si="39">BO43+BO44</f>
        <v>55</v>
      </c>
      <c r="BQ43" s="137">
        <f t="shared" ref="BQ43" si="40">82-BP43</f>
        <v>27</v>
      </c>
    </row>
    <row r="44" spans="1:69" ht="9.9499999999999993" customHeight="1" x14ac:dyDescent="0.25">
      <c r="A44" s="138"/>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0</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0</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1</v>
      </c>
      <c r="BN44" s="46"/>
      <c r="BO44" s="41">
        <f t="shared" si="0"/>
        <v>25</v>
      </c>
      <c r="BP44" s="136"/>
      <c r="BQ44" s="137"/>
    </row>
    <row r="45" spans="1:69" ht="9.9499999999999993" customHeight="1" x14ac:dyDescent="0.25">
      <c r="A45" s="143"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1</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0</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28</v>
      </c>
      <c r="BP45" s="136">
        <f t="shared" ref="BP45" si="41">BO45+BO46</f>
        <v>55</v>
      </c>
      <c r="BQ45" s="137">
        <f t="shared" ref="BQ45" si="42">82-BP45</f>
        <v>27</v>
      </c>
    </row>
    <row r="46" spans="1:69" ht="9.9499999999999993" customHeight="1" x14ac:dyDescent="0.25">
      <c r="A46" s="138"/>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0</v>
      </c>
      <c r="BN46" s="46"/>
      <c r="BO46" s="41">
        <f t="shared" si="0"/>
        <v>27</v>
      </c>
      <c r="BP46" s="136"/>
      <c r="BQ46" s="137"/>
    </row>
    <row r="47" spans="1:69" ht="9.9499999999999993" customHeight="1" x14ac:dyDescent="0.25">
      <c r="A47" s="143"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0</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0</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25</v>
      </c>
      <c r="BP47" s="136">
        <f t="shared" ref="BP47" si="43">BO47+BO48</f>
        <v>55</v>
      </c>
      <c r="BQ47" s="137">
        <f t="shared" ref="BQ47" si="44">82-BP47</f>
        <v>27</v>
      </c>
    </row>
    <row r="48" spans="1:69" ht="9.9499999999999993" customHeight="1" x14ac:dyDescent="0.25">
      <c r="A48" s="138"/>
      <c r="B48" s="39" t="s">
        <v>80</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0</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30</v>
      </c>
      <c r="BP48" s="136"/>
      <c r="BQ48" s="137"/>
    </row>
    <row r="49" spans="1:69" ht="9.9499999999999993" customHeight="1" x14ac:dyDescent="0.25">
      <c r="A49" s="143"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28</v>
      </c>
      <c r="BP49" s="136">
        <f t="shared" ref="BP49" si="45">BO49+BO50</f>
        <v>55</v>
      </c>
      <c r="BQ49" s="137">
        <f t="shared" ref="BQ49" si="46">82-BP49</f>
        <v>27</v>
      </c>
    </row>
    <row r="50" spans="1:69" ht="9.9499999999999993" customHeight="1" x14ac:dyDescent="0.25">
      <c r="A50" s="138"/>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0</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1</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27</v>
      </c>
      <c r="BP50" s="136"/>
      <c r="BQ50" s="137"/>
    </row>
    <row r="51" spans="1:69" ht="9.9499999999999993" customHeight="1" x14ac:dyDescent="0.25">
      <c r="A51" s="143"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28</v>
      </c>
      <c r="BP51" s="136">
        <f t="shared" ref="BP51" si="47">BO51+BO52</f>
        <v>54</v>
      </c>
      <c r="BQ51" s="137">
        <f t="shared" ref="BQ51" si="48">82-BP51</f>
        <v>28</v>
      </c>
    </row>
    <row r="52" spans="1:69" ht="9.9499999999999993" customHeight="1" x14ac:dyDescent="0.25">
      <c r="A52" s="138"/>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0</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0</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26</v>
      </c>
      <c r="BP52" s="136"/>
      <c r="BQ52" s="137"/>
    </row>
    <row r="53" spans="1:69" ht="9.9499999999999993" customHeight="1" x14ac:dyDescent="0.25">
      <c r="A53" s="143"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1</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1</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26</v>
      </c>
      <c r="BP53" s="136">
        <f t="shared" ref="BP53" si="49">BO53+BO54</f>
        <v>52</v>
      </c>
      <c r="BQ53" s="137">
        <f t="shared" ref="BQ53" si="50">82-BP53</f>
        <v>30</v>
      </c>
    </row>
    <row r="54" spans="1:69" ht="9.9499999999999993" customHeight="1" x14ac:dyDescent="0.25">
      <c r="A54" s="138"/>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1</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26</v>
      </c>
      <c r="BP54" s="136"/>
      <c r="BQ54" s="137"/>
    </row>
    <row r="55" spans="1:69" ht="9.9499999999999993" customHeight="1" x14ac:dyDescent="0.25">
      <c r="A55" s="143"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0</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0</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23</v>
      </c>
      <c r="BP55" s="136">
        <f t="shared" ref="BP55" si="51">BO55+BO56</f>
        <v>53</v>
      </c>
      <c r="BQ55" s="137">
        <f t="shared" ref="BQ55" si="52">82-BP55</f>
        <v>29</v>
      </c>
    </row>
    <row r="56" spans="1:69" ht="9.9499999999999993" customHeight="1" x14ac:dyDescent="0.25">
      <c r="A56" s="138"/>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30</v>
      </c>
      <c r="BP56" s="136"/>
      <c r="BQ56" s="137"/>
    </row>
    <row r="57" spans="1:69" ht="9.9499999999999993" customHeight="1" x14ac:dyDescent="0.25">
      <c r="A57" s="143"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0</v>
      </c>
      <c r="K57" s="42"/>
      <c r="L57" s="35">
        <f>COUNTIFS(DataRegularSeason20242025!$E$2:$E$1315,TotalTeamGames20242025!K$1,DataRegularSeason20242025!$D$2:$D$1315,TotalTeamGames20242025!$A57,DataRegularSeason20242025!$N$2:$N$1315,1)</f>
        <v>0</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0</v>
      </c>
      <c r="BO57" s="37">
        <f t="shared" si="0"/>
        <v>26</v>
      </c>
      <c r="BP57" s="136">
        <f t="shared" ref="BP57" si="53">BO57+BO58</f>
        <v>53</v>
      </c>
      <c r="BQ57" s="137">
        <f t="shared" ref="BQ57" si="54">82-BP57</f>
        <v>29</v>
      </c>
    </row>
    <row r="58" spans="1:69" ht="9.9499999999999993" customHeight="1" x14ac:dyDescent="0.25">
      <c r="A58" s="138"/>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27</v>
      </c>
      <c r="BP58" s="136"/>
      <c r="BQ58" s="137"/>
    </row>
    <row r="59" spans="1:69" ht="9.9499999999999993" customHeight="1" x14ac:dyDescent="0.25">
      <c r="A59" s="143"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1</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26</v>
      </c>
      <c r="BP59" s="136">
        <f t="shared" ref="BP59" si="55">BO59+BO60</f>
        <v>53</v>
      </c>
      <c r="BQ59" s="137">
        <f t="shared" ref="BQ59" si="56">82-BP59</f>
        <v>29</v>
      </c>
    </row>
    <row r="60" spans="1:69" ht="9.9499999999999993" customHeight="1" x14ac:dyDescent="0.25">
      <c r="A60" s="138"/>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0</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27</v>
      </c>
      <c r="BP60" s="136"/>
      <c r="BQ60" s="137"/>
    </row>
    <row r="61" spans="1:69" ht="9.9499999999999993" customHeight="1" x14ac:dyDescent="0.25">
      <c r="A61" s="143"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0</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0</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26</v>
      </c>
      <c r="BP61" s="136">
        <f t="shared" ref="BP61" si="57">BO61+BO62</f>
        <v>54</v>
      </c>
      <c r="BQ61" s="137">
        <f t="shared" ref="BQ61" si="58">82-BP61</f>
        <v>28</v>
      </c>
    </row>
    <row r="62" spans="1:69" ht="9.9499999999999993" customHeight="1" x14ac:dyDescent="0.25">
      <c r="A62" s="138"/>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28</v>
      </c>
      <c r="BP62" s="136"/>
      <c r="BQ62" s="137"/>
    </row>
    <row r="63" spans="1:69" ht="9.9499999999999993" customHeight="1" x14ac:dyDescent="0.25">
      <c r="A63" s="143"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26</v>
      </c>
      <c r="BP63" s="136">
        <f t="shared" ref="BP63" si="59">BO63+BO64</f>
        <v>55</v>
      </c>
      <c r="BQ63" s="137">
        <f t="shared" ref="BQ63" si="60">82-BP63</f>
        <v>27</v>
      </c>
    </row>
    <row r="64" spans="1:69" ht="9.9499999999999993" customHeight="1" x14ac:dyDescent="0.25">
      <c r="A64" s="138"/>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0</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29</v>
      </c>
      <c r="BP64" s="136"/>
      <c r="BQ64" s="137"/>
    </row>
    <row r="65" spans="1:69" ht="9.9499999999999993" customHeight="1" x14ac:dyDescent="0.25">
      <c r="A65" s="143"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1</v>
      </c>
      <c r="AS65" s="42"/>
      <c r="AT65" s="35">
        <f>COUNTIFS(DataRegularSeason20242025!$E$2:$E$1315,TotalTeamGames20242025!AS$1,DataRegularSeason20242025!$D$2:$D$1315,TotalTeamGames20242025!$A65,DataRegularSeason20242025!$N$2:$N$1315,1)</f>
        <v>0</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27</v>
      </c>
      <c r="BP65" s="136">
        <f t="shared" ref="BP65" si="61">BO65+BO66</f>
        <v>53</v>
      </c>
      <c r="BQ65" s="137">
        <f t="shared" ref="BQ65" si="62">82-BP65</f>
        <v>29</v>
      </c>
    </row>
    <row r="66" spans="1:69" ht="9.9499999999999993" customHeight="1" x14ac:dyDescent="0.25">
      <c r="A66" s="138"/>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0</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26</v>
      </c>
      <c r="BP66" s="136"/>
      <c r="BQ66" s="13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858</v>
      </c>
      <c r="BQ67" s="34">
        <f>SUM(BQ3:BQ66)/2</f>
        <v>454</v>
      </c>
    </row>
    <row r="68" spans="1:69" x14ac:dyDescent="0.25">
      <c r="BP68" s="50">
        <f>2*BP67/SUM(BP3:BQ66)</f>
        <v>0.65396341463414631</v>
      </c>
      <c r="BQ68" s="50">
        <f>2*BQ67/SUM(BP3:BQ66)</f>
        <v>0.34603658536585363</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BJ26" sqref="BJ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39" t="s">
        <v>47</v>
      </c>
      <c r="D1" s="140"/>
      <c r="E1" s="139" t="s">
        <v>24</v>
      </c>
      <c r="F1" s="140"/>
      <c r="G1" s="139" t="s">
        <v>23</v>
      </c>
      <c r="H1" s="140"/>
      <c r="I1" s="139" t="s">
        <v>28</v>
      </c>
      <c r="J1" s="140"/>
      <c r="K1" s="139" t="s">
        <v>12</v>
      </c>
      <c r="L1" s="140"/>
      <c r="M1" s="139" t="s">
        <v>38</v>
      </c>
      <c r="N1" s="140"/>
      <c r="O1" s="139" t="s">
        <v>25</v>
      </c>
      <c r="P1" s="140"/>
      <c r="Q1" s="139" t="s">
        <v>27</v>
      </c>
      <c r="R1" s="147"/>
      <c r="S1" s="139" t="s">
        <v>17</v>
      </c>
      <c r="T1" s="140"/>
      <c r="U1" s="139" t="s">
        <v>26</v>
      </c>
      <c r="V1" s="140"/>
      <c r="W1" s="139" t="s">
        <v>34</v>
      </c>
      <c r="X1" s="140"/>
      <c r="Y1" s="139" t="s">
        <v>37</v>
      </c>
      <c r="Z1" s="140"/>
      <c r="AA1" s="139" t="s">
        <v>35</v>
      </c>
      <c r="AB1" s="140"/>
      <c r="AC1" s="139" t="s">
        <v>13</v>
      </c>
      <c r="AD1" s="140"/>
      <c r="AE1" s="139" t="s">
        <v>15</v>
      </c>
      <c r="AF1" s="140"/>
      <c r="AG1" s="148" t="s">
        <v>22</v>
      </c>
      <c r="AH1" s="147"/>
      <c r="AI1" s="139" t="s">
        <v>44</v>
      </c>
      <c r="AJ1" s="140"/>
      <c r="AK1" s="139" t="s">
        <v>36</v>
      </c>
      <c r="AL1" s="140"/>
      <c r="AM1" s="139" t="s">
        <v>32</v>
      </c>
      <c r="AN1" s="140"/>
      <c r="AO1" s="139" t="s">
        <v>33</v>
      </c>
      <c r="AP1" s="140"/>
      <c r="AQ1" s="139" t="s">
        <v>20</v>
      </c>
      <c r="AR1" s="140"/>
      <c r="AS1" s="139" t="s">
        <v>45</v>
      </c>
      <c r="AT1" s="140"/>
      <c r="AU1" s="139" t="s">
        <v>21</v>
      </c>
      <c r="AV1" s="140"/>
      <c r="AW1" s="139" t="s">
        <v>46</v>
      </c>
      <c r="AX1" s="147"/>
      <c r="AY1" s="139" t="s">
        <v>16</v>
      </c>
      <c r="AZ1" s="140"/>
      <c r="BA1" s="139" t="s">
        <v>29</v>
      </c>
      <c r="BB1" s="140"/>
      <c r="BC1" s="139" t="s">
        <v>31</v>
      </c>
      <c r="BD1" s="140"/>
      <c r="BE1" s="139" t="s">
        <v>14</v>
      </c>
      <c r="BF1" s="139"/>
      <c r="BG1" s="141" t="s">
        <v>19</v>
      </c>
      <c r="BH1" s="142"/>
      <c r="BI1" s="139" t="s">
        <v>30</v>
      </c>
      <c r="BJ1" s="140"/>
      <c r="BK1" s="139" t="s">
        <v>43</v>
      </c>
      <c r="BL1" s="140"/>
      <c r="BM1" s="139" t="s">
        <v>18</v>
      </c>
      <c r="BN1" s="140"/>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26</v>
      </c>
      <c r="BP3" s="136">
        <f>BO3+BO4</f>
        <v>53</v>
      </c>
      <c r="BQ3" s="137">
        <f>82-BP3</f>
        <v>29</v>
      </c>
      <c r="BR3" s="144">
        <f t="shared" ref="BR3" si="0">BP3/(BP3+BQ3)</f>
        <v>0.64634146341463417</v>
      </c>
    </row>
    <row r="4" spans="1:70" ht="9.9499999999999993" customHeight="1" x14ac:dyDescent="0.25">
      <c r="A4" s="138"/>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36"/>
      <c r="BQ4" s="137"/>
      <c r="BR4" s="144"/>
    </row>
    <row r="5" spans="1:70" ht="9.9499999999999993"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25</v>
      </c>
      <c r="BP5" s="136">
        <f t="shared" ref="BP5" si="2">BO5+BO6</f>
        <v>53</v>
      </c>
      <c r="BQ5" s="137">
        <f t="shared" ref="BQ5" si="3">82-BP5</f>
        <v>29</v>
      </c>
      <c r="BR5" s="144">
        <f t="shared" ref="BR5" si="4">BP5/(BP5+BQ5)</f>
        <v>0.64634146341463417</v>
      </c>
    </row>
    <row r="6" spans="1:70" ht="9.9499999999999993" customHeight="1" x14ac:dyDescent="0.25">
      <c r="A6" s="138"/>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28</v>
      </c>
      <c r="BP6" s="136"/>
      <c r="BQ6" s="137"/>
      <c r="BR6" s="144"/>
    </row>
    <row r="7" spans="1:70" ht="9.9499999999999993"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24</v>
      </c>
      <c r="BP7" s="136">
        <f t="shared" ref="BP7" si="5">BO7+BO8</f>
        <v>53</v>
      </c>
      <c r="BQ7" s="137">
        <f t="shared" ref="BQ7" si="6">82-BP7</f>
        <v>29</v>
      </c>
      <c r="BR7" s="144">
        <f t="shared" ref="BR7" si="7">BP7/(BP7+BQ7)</f>
        <v>0.64634146341463417</v>
      </c>
    </row>
    <row r="8" spans="1:70" ht="9.9499999999999993" customHeight="1" x14ac:dyDescent="0.25">
      <c r="A8" s="138"/>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29</v>
      </c>
      <c r="BP8" s="136"/>
      <c r="BQ8" s="137"/>
      <c r="BR8" s="144"/>
    </row>
    <row r="9" spans="1:70" ht="9.9499999999999993"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36">
        <f t="shared" ref="BP9" si="8">BO9+BO10</f>
        <v>51</v>
      </c>
      <c r="BQ9" s="137">
        <f t="shared" ref="BQ9" si="9">82-BP9</f>
        <v>31</v>
      </c>
      <c r="BR9" s="144">
        <f t="shared" ref="BR9" si="10">BP9/(BP9+BQ9)</f>
        <v>0.62195121951219512</v>
      </c>
    </row>
    <row r="10" spans="1:70" ht="9.9499999999999993" customHeight="1" x14ac:dyDescent="0.25">
      <c r="A10" s="138"/>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20</v>
      </c>
      <c r="BP10" s="136"/>
      <c r="BQ10" s="137"/>
      <c r="BR10" s="144"/>
    </row>
    <row r="11" spans="1:70" ht="9.9499999999999993"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25</v>
      </c>
      <c r="BP11" s="136">
        <f t="shared" ref="BP11" si="11">BO11+BO12</f>
        <v>55</v>
      </c>
      <c r="BQ11" s="137">
        <f t="shared" ref="BQ11" si="12">82-BP11</f>
        <v>27</v>
      </c>
      <c r="BR11" s="144">
        <f t="shared" ref="BR11" si="13">BP11/(BP11+BQ11)</f>
        <v>0.67073170731707321</v>
      </c>
    </row>
    <row r="12" spans="1:70" ht="9.9499999999999993" customHeight="1" x14ac:dyDescent="0.25">
      <c r="A12" s="138"/>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1"/>
        <v>30</v>
      </c>
      <c r="BP12" s="136"/>
      <c r="BQ12" s="137"/>
      <c r="BR12" s="144"/>
    </row>
    <row r="13" spans="1:70" ht="9.9499999999999993"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28</v>
      </c>
      <c r="BP13" s="136">
        <f t="shared" ref="BP13" si="14">BO13+BO14</f>
        <v>55</v>
      </c>
      <c r="BQ13" s="137">
        <f t="shared" ref="BQ13" si="15">82-BP13</f>
        <v>27</v>
      </c>
      <c r="BR13" s="144">
        <f t="shared" ref="BR13" si="16">BP13/(BP13+BQ13)</f>
        <v>0.67073170731707321</v>
      </c>
    </row>
    <row r="14" spans="1:70" ht="9.9499999999999993" customHeight="1" x14ac:dyDescent="0.25">
      <c r="A14" s="138"/>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27</v>
      </c>
      <c r="BP14" s="136"/>
      <c r="BQ14" s="137"/>
      <c r="BR14" s="144"/>
    </row>
    <row r="15" spans="1:70" ht="9.9499999999999993"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26</v>
      </c>
      <c r="BP15" s="136">
        <f t="shared" ref="BP15" si="17">BO15+BO16</f>
        <v>53</v>
      </c>
      <c r="BQ15" s="137">
        <f t="shared" ref="BQ15" si="18">82-BP15</f>
        <v>29</v>
      </c>
      <c r="BR15" s="144">
        <f t="shared" ref="BR15" si="19">BP15/(BP15+BQ15)</f>
        <v>0.64634146341463417</v>
      </c>
    </row>
    <row r="16" spans="1:70" ht="9.9499999999999993" customHeight="1" x14ac:dyDescent="0.25">
      <c r="A16" s="138"/>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1"/>
        <v>27</v>
      </c>
      <c r="BP16" s="136"/>
      <c r="BQ16" s="137"/>
      <c r="BR16" s="144"/>
    </row>
    <row r="17" spans="1:70" ht="9.9499999999999993"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26</v>
      </c>
      <c r="BP17" s="136">
        <f t="shared" ref="BP17" si="20">BO17+BO18</f>
        <v>54</v>
      </c>
      <c r="BQ17" s="137">
        <f t="shared" ref="BQ17" si="21">82-BP17</f>
        <v>28</v>
      </c>
      <c r="BR17" s="144">
        <f t="shared" ref="BR17" si="22">BP17/(BP17+BQ17)</f>
        <v>0.65853658536585369</v>
      </c>
    </row>
    <row r="18" spans="1:70" ht="9.9499999999999993" customHeight="1" thickBot="1" x14ac:dyDescent="0.3">
      <c r="A18" s="137"/>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28</v>
      </c>
      <c r="BP18" s="136"/>
      <c r="BQ18" s="137"/>
      <c r="BR18" s="144"/>
    </row>
    <row r="19" spans="1:70" ht="9.9499999999999993"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26</v>
      </c>
      <c r="BP19" s="136">
        <f t="shared" ref="BP19" si="23">BO19+BO20</f>
        <v>52</v>
      </c>
      <c r="BQ19" s="137">
        <f t="shared" ref="BQ19" si="24">82-BP19</f>
        <v>30</v>
      </c>
      <c r="BR19" s="144">
        <f t="shared" ref="BR19" si="25">BP19/(BP19+BQ19)</f>
        <v>0.63414634146341464</v>
      </c>
    </row>
    <row r="20" spans="1:70" ht="9.9499999999999993" customHeight="1" x14ac:dyDescent="0.25">
      <c r="A20" s="138"/>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26</v>
      </c>
      <c r="BP20" s="136"/>
      <c r="BQ20" s="137"/>
      <c r="BR20" s="144"/>
    </row>
    <row r="21" spans="1:70" ht="9.9499999999999993"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27</v>
      </c>
      <c r="BP21" s="136">
        <f t="shared" ref="BP21" si="26">BO21+BO22</f>
        <v>55</v>
      </c>
      <c r="BQ21" s="137">
        <f t="shared" ref="BQ21" si="27">82-BP21</f>
        <v>27</v>
      </c>
      <c r="BR21" s="144">
        <f t="shared" ref="BR21" si="28">BP21/(BP21+BQ21)</f>
        <v>0.67073170731707321</v>
      </c>
    </row>
    <row r="22" spans="1:70" ht="9.9499999999999993" customHeight="1" x14ac:dyDescent="0.25">
      <c r="A22" s="138"/>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28</v>
      </c>
      <c r="BP22" s="136"/>
      <c r="BQ22" s="137"/>
      <c r="BR22" s="144"/>
    </row>
    <row r="23" spans="1:70" ht="9.9499999999999993" customHeight="1" x14ac:dyDescent="0.25">
      <c r="A23" s="143" t="s">
        <v>34</v>
      </c>
      <c r="B23" s="35" t="s">
        <v>81</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25</v>
      </c>
      <c r="BP23" s="136">
        <f t="shared" ref="BP23" si="29">BO23+BO24</f>
        <v>53</v>
      </c>
      <c r="BQ23" s="137">
        <f t="shared" ref="BQ23" si="30">82-BP23</f>
        <v>29</v>
      </c>
      <c r="BR23" s="144">
        <f t="shared" ref="BR23" si="31">BP23/(BP23+BQ23)</f>
        <v>0.64634146341463417</v>
      </c>
    </row>
    <row r="24" spans="1:70" ht="9.9499999999999993" customHeight="1" x14ac:dyDescent="0.25">
      <c r="A24" s="138"/>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28</v>
      </c>
      <c r="BP24" s="136"/>
      <c r="BQ24" s="137"/>
      <c r="BR24" s="144"/>
    </row>
    <row r="25" spans="1:70" ht="9.9499999999999993"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30</v>
      </c>
      <c r="BP25" s="136">
        <f t="shared" ref="BP25" si="32">BO25+BO26</f>
        <v>54</v>
      </c>
      <c r="BQ25" s="137">
        <f t="shared" ref="BQ25" si="33">82-BP25</f>
        <v>28</v>
      </c>
      <c r="BR25" s="144">
        <f t="shared" ref="BR25" si="34">BP25/(BP25+BQ25)</f>
        <v>0.65853658536585369</v>
      </c>
    </row>
    <row r="26" spans="1:70" ht="9.9499999999999993" customHeight="1" x14ac:dyDescent="0.25">
      <c r="A26" s="138"/>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24</v>
      </c>
      <c r="BP26" s="136"/>
      <c r="BQ26" s="137"/>
      <c r="BR26" s="144"/>
    </row>
    <row r="27" spans="1:70" ht="9.9499999999999993"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27</v>
      </c>
      <c r="BP27" s="136">
        <f t="shared" ref="BP27" si="35">BO27+BO28</f>
        <v>52</v>
      </c>
      <c r="BQ27" s="137">
        <f t="shared" ref="BQ27" si="36">82-BP27</f>
        <v>30</v>
      </c>
      <c r="BR27" s="144">
        <f t="shared" ref="BR27" si="37">BP27/(BP27+BQ27)</f>
        <v>0.63414634146341464</v>
      </c>
    </row>
    <row r="28" spans="1:70" ht="9.9499999999999993" customHeight="1" x14ac:dyDescent="0.25">
      <c r="A28" s="138"/>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25</v>
      </c>
      <c r="BP28" s="136"/>
      <c r="BQ28" s="137"/>
      <c r="BR28" s="144"/>
    </row>
    <row r="29" spans="1:70" ht="9.9499999999999993"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28</v>
      </c>
      <c r="BP29" s="136">
        <f t="shared" ref="BP29" si="38">BO29+BO30</f>
        <v>54</v>
      </c>
      <c r="BQ29" s="137">
        <f t="shared" ref="BQ29" si="39">82-BP29</f>
        <v>28</v>
      </c>
      <c r="BR29" s="144">
        <f t="shared" ref="BR29" si="40">BP29/(BP29+BQ29)</f>
        <v>0.65853658536585369</v>
      </c>
    </row>
    <row r="30" spans="1:70" ht="9.9499999999999993" customHeight="1" x14ac:dyDescent="0.25">
      <c r="A30" s="138"/>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26</v>
      </c>
      <c r="BP30" s="136"/>
      <c r="BQ30" s="137"/>
      <c r="BR30" s="144"/>
    </row>
    <row r="31" spans="1:70" ht="9.9499999999999993"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26</v>
      </c>
      <c r="BP31" s="136">
        <f t="shared" ref="BP31" si="41">BO31+BO32</f>
        <v>53</v>
      </c>
      <c r="BQ31" s="137">
        <f t="shared" ref="BQ31" si="42">82-BP31</f>
        <v>29</v>
      </c>
      <c r="BR31" s="144">
        <f t="shared" ref="BR31" si="43">BP31/(BP31+BQ31)</f>
        <v>0.64634146341463417</v>
      </c>
    </row>
    <row r="32" spans="1:70" ht="9.9499999999999993" customHeight="1" x14ac:dyDescent="0.25">
      <c r="A32" s="138"/>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27</v>
      </c>
      <c r="BP32" s="136"/>
      <c r="BQ32" s="137"/>
      <c r="BR32" s="144"/>
    </row>
    <row r="33" spans="1:70" ht="9.9499999999999993"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26</v>
      </c>
      <c r="BP33" s="136">
        <f t="shared" ref="BP33" si="44">BO33+BO34</f>
        <v>55</v>
      </c>
      <c r="BQ33" s="137">
        <f t="shared" ref="BQ33" si="45">82-BP33</f>
        <v>27</v>
      </c>
      <c r="BR33" s="144">
        <f t="shared" ref="BR33" si="46">BP33/(BP33+BQ33)</f>
        <v>0.67073170731707321</v>
      </c>
    </row>
    <row r="34" spans="1:70" ht="9.9499999999999993" customHeight="1" thickBot="1" x14ac:dyDescent="0.3">
      <c r="A34" s="137"/>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29</v>
      </c>
      <c r="BP34" s="136"/>
      <c r="BQ34" s="137"/>
      <c r="BR34" s="144"/>
    </row>
    <row r="35" spans="1:70" ht="9.9499999999999993"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27</v>
      </c>
      <c r="BP35" s="136">
        <f t="shared" ref="BP35" si="47">BO35+BO36</f>
        <v>54</v>
      </c>
      <c r="BQ35" s="137">
        <f t="shared" ref="BQ35" si="48">82-BP35</f>
        <v>28</v>
      </c>
      <c r="BR35" s="144">
        <f t="shared" ref="BR35" si="49">BP35/(BP35+BQ35)</f>
        <v>0.65853658536585369</v>
      </c>
    </row>
    <row r="36" spans="1:70" ht="9.9499999999999993" customHeight="1" x14ac:dyDescent="0.25">
      <c r="A36" s="138"/>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27</v>
      </c>
      <c r="BP36" s="136"/>
      <c r="BQ36" s="137"/>
      <c r="BR36" s="144"/>
    </row>
    <row r="37" spans="1:70" ht="9.9499999999999993"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29</v>
      </c>
      <c r="BP37" s="136">
        <f t="shared" ref="BP37" si="50">BO37+BO38</f>
        <v>54</v>
      </c>
      <c r="BQ37" s="137">
        <f t="shared" ref="BQ37" si="51">82-BP37</f>
        <v>28</v>
      </c>
      <c r="BR37" s="144">
        <f t="shared" ref="BR37" si="52">BP37/(BP37+BQ37)</f>
        <v>0.65853658536585369</v>
      </c>
    </row>
    <row r="38" spans="1:70" ht="9.9499999999999993" customHeight="1" x14ac:dyDescent="0.25">
      <c r="A38" s="138"/>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25</v>
      </c>
      <c r="BP38" s="136"/>
      <c r="BQ38" s="137"/>
      <c r="BR38" s="144"/>
    </row>
    <row r="39" spans="1:70" ht="9.9499999999999993"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28</v>
      </c>
      <c r="BP39" s="136">
        <f t="shared" ref="BP39" si="53">BO39+BO40</f>
        <v>55</v>
      </c>
      <c r="BQ39" s="137">
        <f t="shared" ref="BQ39" si="54">82-BP39</f>
        <v>27</v>
      </c>
      <c r="BR39" s="144">
        <f t="shared" ref="BR39" si="55">BP39/(BP39+BQ39)</f>
        <v>0.67073170731707321</v>
      </c>
    </row>
    <row r="40" spans="1:70" ht="9.9499999999999993" customHeight="1" x14ac:dyDescent="0.25">
      <c r="A40" s="138"/>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27</v>
      </c>
      <c r="BP40" s="136"/>
      <c r="BQ40" s="137"/>
      <c r="BR40" s="144"/>
    </row>
    <row r="41" spans="1:70" ht="9.9499999999999993"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27</v>
      </c>
      <c r="BP41" s="136">
        <f t="shared" ref="BP41" si="56">BO41+BO42</f>
        <v>53</v>
      </c>
      <c r="BQ41" s="137">
        <f t="shared" ref="BQ41" si="57">82-BP41</f>
        <v>29</v>
      </c>
      <c r="BR41" s="144">
        <f t="shared" ref="BR41" si="58">BP41/(BP41+BQ41)</f>
        <v>0.64634146341463417</v>
      </c>
    </row>
    <row r="42" spans="1:70" ht="9.9499999999999993" customHeight="1" x14ac:dyDescent="0.25">
      <c r="A42" s="138"/>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26</v>
      </c>
      <c r="BP42" s="136"/>
      <c r="BQ42" s="137"/>
      <c r="BR42" s="144"/>
    </row>
    <row r="43" spans="1:70" ht="9.9499999999999993"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26</v>
      </c>
      <c r="BP43" s="136">
        <f t="shared" ref="BP43" si="59">BO43+BO44</f>
        <v>52</v>
      </c>
      <c r="BQ43" s="137">
        <f t="shared" ref="BQ43" si="60">82-BP43</f>
        <v>30</v>
      </c>
      <c r="BR43" s="144">
        <f t="shared" ref="BR43" si="61">BP43/(BP43+BQ43)</f>
        <v>0.63414634146341464</v>
      </c>
    </row>
    <row r="44" spans="1:70" ht="9.9499999999999993" customHeight="1" x14ac:dyDescent="0.25">
      <c r="A44" s="138"/>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26</v>
      </c>
      <c r="BP44" s="136"/>
      <c r="BQ44" s="137"/>
      <c r="BR44" s="144"/>
    </row>
    <row r="45" spans="1:70" ht="9.9499999999999993"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30</v>
      </c>
      <c r="BP45" s="136">
        <f t="shared" ref="BP45" si="62">BO45+BO46</f>
        <v>55</v>
      </c>
      <c r="BQ45" s="137">
        <f t="shared" ref="BQ45" si="63">82-BP45</f>
        <v>27</v>
      </c>
      <c r="BR45" s="144">
        <f t="shared" ref="BR45" si="64">BP45/(BP45+BQ45)</f>
        <v>0.67073170731707321</v>
      </c>
    </row>
    <row r="46" spans="1:70" ht="9.9499999999999993" customHeight="1" x14ac:dyDescent="0.25">
      <c r="A46" s="138"/>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25</v>
      </c>
      <c r="BP46" s="136"/>
      <c r="BQ46" s="137"/>
      <c r="BR46" s="144"/>
    </row>
    <row r="47" spans="1:70" ht="9.9499999999999993"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28</v>
      </c>
      <c r="BP47" s="136">
        <f t="shared" ref="BP47" si="65">BO47+BO48</f>
        <v>55</v>
      </c>
      <c r="BQ47" s="137">
        <f t="shared" ref="BQ47" si="66">82-BP47</f>
        <v>27</v>
      </c>
      <c r="BR47" s="144">
        <f t="shared" ref="BR47" si="67">BP47/(BP47+BQ47)</f>
        <v>0.67073170731707321</v>
      </c>
    </row>
    <row r="48" spans="1:70" ht="9.9499999999999993" customHeight="1" x14ac:dyDescent="0.25">
      <c r="A48" s="138"/>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27</v>
      </c>
      <c r="BP48" s="136"/>
      <c r="BQ48" s="137"/>
      <c r="BR48" s="144"/>
    </row>
    <row r="49" spans="1:70" ht="9.9499999999999993"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27</v>
      </c>
      <c r="BP49" s="136">
        <f t="shared" ref="BP49" si="68">BO49+BO50</f>
        <v>53</v>
      </c>
      <c r="BQ49" s="137">
        <f t="shared" ref="BQ49" si="69">82-BP49</f>
        <v>29</v>
      </c>
      <c r="BR49" s="144">
        <f t="shared" ref="BR49" si="70">BP49/(BP49+BQ49)</f>
        <v>0.64634146341463417</v>
      </c>
    </row>
    <row r="50" spans="1:70" ht="9.9499999999999993" customHeight="1" thickBot="1" x14ac:dyDescent="0.3">
      <c r="A50" s="145"/>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26</v>
      </c>
      <c r="BP50" s="136"/>
      <c r="BQ50" s="137"/>
      <c r="BR50" s="144"/>
    </row>
    <row r="51" spans="1:70" ht="9.9499999999999993" customHeight="1" thickTop="1" x14ac:dyDescent="0.25">
      <c r="A51" s="137"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26</v>
      </c>
      <c r="BP51" s="136">
        <f t="shared" ref="BP51" si="71">BO51+BO52</f>
        <v>55</v>
      </c>
      <c r="BQ51" s="137">
        <f t="shared" ref="BQ51" si="72">82-BP51</f>
        <v>27</v>
      </c>
      <c r="BR51" s="144">
        <f t="shared" ref="BR51" si="73">BP51/(BP51+BQ51)</f>
        <v>0.67073170731707321</v>
      </c>
    </row>
    <row r="52" spans="1:70" ht="9.9499999999999993" customHeight="1" x14ac:dyDescent="0.25">
      <c r="A52" s="138"/>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29</v>
      </c>
      <c r="BP52" s="136"/>
      <c r="BQ52" s="137"/>
      <c r="BR52" s="144"/>
    </row>
    <row r="53" spans="1:70" ht="9.9499999999999993"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25</v>
      </c>
      <c r="BP53" s="136">
        <f t="shared" ref="BP53" si="74">BO53+BO54</f>
        <v>53</v>
      </c>
      <c r="BQ53" s="137">
        <f t="shared" ref="BQ53" si="75">82-BP53</f>
        <v>29</v>
      </c>
      <c r="BR53" s="144">
        <f t="shared" ref="BR53" si="76">BP53/(BP53+BQ53)</f>
        <v>0.64634146341463417</v>
      </c>
    </row>
    <row r="54" spans="1:70" ht="9.9499999999999993" customHeight="1" x14ac:dyDescent="0.25">
      <c r="A54" s="138"/>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28</v>
      </c>
      <c r="BP54" s="136"/>
      <c r="BQ54" s="137"/>
      <c r="BR54" s="144"/>
    </row>
    <row r="55" spans="1:70" ht="9.9499999999999993"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26</v>
      </c>
      <c r="BP55" s="136">
        <f t="shared" ref="BP55" si="77">BO55+BO56</f>
        <v>54</v>
      </c>
      <c r="BQ55" s="137">
        <f t="shared" ref="BQ55" si="78">82-BP55</f>
        <v>28</v>
      </c>
      <c r="BR55" s="144">
        <f t="shared" ref="BR55" si="79">BP55/(BP55+BQ55)</f>
        <v>0.65853658536585369</v>
      </c>
    </row>
    <row r="56" spans="1:70" ht="9.9499999999999993" customHeight="1" x14ac:dyDescent="0.25">
      <c r="A56" s="138"/>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1"/>
        <v>28</v>
      </c>
      <c r="BP56" s="136"/>
      <c r="BQ56" s="137"/>
      <c r="BR56" s="144"/>
    </row>
    <row r="57" spans="1:70" ht="9.9499999999999993"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28</v>
      </c>
      <c r="BP57" s="136">
        <f t="shared" ref="BP57" si="80">BO57+BO58</f>
        <v>55</v>
      </c>
      <c r="BQ57" s="137">
        <f t="shared" ref="BQ57" si="81">82-BP57</f>
        <v>27</v>
      </c>
      <c r="BR57" s="144">
        <f t="shared" ref="BR57" si="82">BP57/(BP57+BQ57)</f>
        <v>0.67073170731707321</v>
      </c>
    </row>
    <row r="58" spans="1:70" ht="9.9499999999999993" customHeight="1" x14ac:dyDescent="0.25">
      <c r="A58" s="138"/>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27</v>
      </c>
      <c r="BP58" s="136"/>
      <c r="BQ58" s="137"/>
      <c r="BR58" s="144"/>
    </row>
    <row r="59" spans="1:70" ht="9.9499999999999993" customHeight="1" x14ac:dyDescent="0.25">
      <c r="A59" s="143" t="s">
        <v>19</v>
      </c>
      <c r="B59" s="35" t="s">
        <v>81</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27</v>
      </c>
      <c r="BP59" s="136">
        <f t="shared" ref="BP59" si="83">BO59+BO60</f>
        <v>54</v>
      </c>
      <c r="BQ59" s="137">
        <f t="shared" ref="BQ59" si="84">82-BP59</f>
        <v>28</v>
      </c>
      <c r="BR59" s="144">
        <f t="shared" ref="BR59" si="85">BP59/(BP59+BQ59)</f>
        <v>0.65853658536585369</v>
      </c>
    </row>
    <row r="60" spans="1:70" ht="9.9499999999999993" customHeight="1" x14ac:dyDescent="0.25">
      <c r="A60" s="138"/>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1"/>
        <v>27</v>
      </c>
      <c r="BP60" s="136"/>
      <c r="BQ60" s="137"/>
      <c r="BR60" s="144"/>
    </row>
    <row r="61" spans="1:70" ht="9.9499999999999993"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1</v>
      </c>
      <c r="BM61" s="42"/>
      <c r="BN61" s="35">
        <f>COUNTIFS(DataRegularSeason20242025!$E$2:$E$1315,BM$1,DataRegularSeason20242025!$D$2:$D$1315,$A61,DataRegularSeason20242025!$N$2:$N$1315,1)</f>
        <v>1</v>
      </c>
      <c r="BO61" s="37">
        <f t="shared" si="1"/>
        <v>29</v>
      </c>
      <c r="BP61" s="136">
        <f t="shared" ref="BP61" si="86">BO61+BO62</f>
        <v>54</v>
      </c>
      <c r="BQ61" s="137">
        <f t="shared" ref="BQ61" si="87">82-BP61</f>
        <v>28</v>
      </c>
      <c r="BR61" s="144">
        <f t="shared" ref="BR61" si="88">BP61/(BP61+BQ61)</f>
        <v>0.65853658536585369</v>
      </c>
    </row>
    <row r="62" spans="1:70" ht="9.9499999999999993" customHeight="1" x14ac:dyDescent="0.25">
      <c r="A62" s="138"/>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25</v>
      </c>
      <c r="BP62" s="136"/>
      <c r="BQ62" s="137"/>
      <c r="BR62" s="144"/>
    </row>
    <row r="63" spans="1:70" ht="9.9499999999999993"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26</v>
      </c>
      <c r="BP63" s="136">
        <f t="shared" ref="BP63" si="89">BO63+BO64</f>
        <v>52</v>
      </c>
      <c r="BQ63" s="137">
        <f t="shared" ref="BQ63" si="90">82-BP63</f>
        <v>30</v>
      </c>
      <c r="BR63" s="144">
        <f t="shared" ref="BR63" si="91">BP63/(BP63+BQ63)</f>
        <v>0.63414634146341464</v>
      </c>
    </row>
    <row r="64" spans="1:70" ht="9.9499999999999993" customHeight="1" x14ac:dyDescent="0.25">
      <c r="A64" s="138"/>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1</v>
      </c>
      <c r="BJ64" s="46"/>
      <c r="BK64" s="45"/>
      <c r="BL64" s="46"/>
      <c r="BM64" s="45">
        <f>COUNTIFS(DataRegularSeason20242025!$D$2:$D$1315,BM$1,DataRegularSeason20242025!$E$2:$E$1315,$A63,DataRegularSeason20242025!$N$2:$N$1315,1)</f>
        <v>1</v>
      </c>
      <c r="BN64" s="46"/>
      <c r="BO64" s="41">
        <f t="shared" si="1"/>
        <v>26</v>
      </c>
      <c r="BP64" s="136"/>
      <c r="BQ64" s="137"/>
      <c r="BR64" s="144"/>
    </row>
    <row r="65" spans="1:70" ht="9.9499999999999993"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23</v>
      </c>
      <c r="BP65" s="136">
        <f t="shared" ref="BP65" si="92">BO65+BO66</f>
        <v>53</v>
      </c>
      <c r="BQ65" s="137">
        <f t="shared" ref="BQ65" si="93">82-BP65</f>
        <v>29</v>
      </c>
      <c r="BR65" s="144">
        <f>BP65/(BP65+BQ65)</f>
        <v>0.64634146341463417</v>
      </c>
    </row>
    <row r="66" spans="1:70" ht="9.9499999999999993" customHeight="1" x14ac:dyDescent="0.25">
      <c r="A66" s="138"/>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30</v>
      </c>
      <c r="BP66" s="136"/>
      <c r="BQ66" s="137"/>
      <c r="BR66" s="144"/>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858</v>
      </c>
      <c r="BQ67" s="34">
        <f>SUM(BQ3:BQ66)/2</f>
        <v>454</v>
      </c>
    </row>
    <row r="68" spans="1:70" x14ac:dyDescent="0.25">
      <c r="BP68" s="50">
        <f>2*BP67/SUM(BP3:BQ66)</f>
        <v>0.65396341463414631</v>
      </c>
      <c r="BQ68" s="50">
        <f>2*BQ67/SUM(BP3:BQ66)</f>
        <v>0.34603658536585363</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M26" sqref="M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39" t="s">
        <v>47</v>
      </c>
      <c r="D1" s="140"/>
      <c r="E1" s="139" t="s">
        <v>16</v>
      </c>
      <c r="F1" s="140"/>
      <c r="G1" s="139" t="s">
        <v>29</v>
      </c>
      <c r="H1" s="140"/>
      <c r="I1" s="139" t="s">
        <v>44</v>
      </c>
      <c r="J1" s="140"/>
      <c r="K1" s="139" t="s">
        <v>36</v>
      </c>
      <c r="L1" s="140"/>
      <c r="M1" s="139" t="s">
        <v>24</v>
      </c>
      <c r="N1" s="140"/>
      <c r="O1" s="139" t="s">
        <v>17</v>
      </c>
      <c r="P1" s="140"/>
      <c r="Q1" s="139" t="s">
        <v>26</v>
      </c>
      <c r="R1" s="140"/>
      <c r="S1" s="139" t="s">
        <v>34</v>
      </c>
      <c r="T1" s="140"/>
      <c r="U1" s="139" t="s">
        <v>31</v>
      </c>
      <c r="V1" s="140"/>
      <c r="W1" s="139" t="s">
        <v>23</v>
      </c>
      <c r="X1" s="140"/>
      <c r="Y1" s="139" t="s">
        <v>14</v>
      </c>
      <c r="Z1" s="140"/>
      <c r="AA1" s="139" t="s">
        <v>28</v>
      </c>
      <c r="AB1" s="140"/>
      <c r="AC1" s="139" t="s">
        <v>37</v>
      </c>
      <c r="AD1" s="140"/>
      <c r="AE1" s="139" t="s">
        <v>19</v>
      </c>
      <c r="AF1" s="140"/>
      <c r="AG1" s="139" t="s">
        <v>32</v>
      </c>
      <c r="AH1" s="140"/>
      <c r="AI1" s="139" t="s">
        <v>35</v>
      </c>
      <c r="AJ1" s="140"/>
      <c r="AK1" s="139" t="s">
        <v>33</v>
      </c>
      <c r="AL1" s="140"/>
      <c r="AM1" s="139" t="s">
        <v>20</v>
      </c>
      <c r="AN1" s="140"/>
      <c r="AO1" s="139" t="s">
        <v>30</v>
      </c>
      <c r="AP1" s="140"/>
      <c r="AQ1" s="139" t="s">
        <v>45</v>
      </c>
      <c r="AR1" s="140"/>
      <c r="AS1" s="139" t="s">
        <v>21</v>
      </c>
      <c r="AT1" s="140"/>
      <c r="AU1" s="139" t="s">
        <v>12</v>
      </c>
      <c r="AV1" s="140"/>
      <c r="AW1" s="139" t="s">
        <v>38</v>
      </c>
      <c r="AX1" s="140"/>
      <c r="AY1" s="139" t="s">
        <v>13</v>
      </c>
      <c r="AZ1" s="140"/>
      <c r="BA1" s="139" t="s">
        <v>43</v>
      </c>
      <c r="BB1" s="140"/>
      <c r="BC1" s="139" t="s">
        <v>18</v>
      </c>
      <c r="BD1" s="140"/>
      <c r="BE1" s="139" t="s">
        <v>15</v>
      </c>
      <c r="BF1" s="139"/>
      <c r="BG1" s="141" t="s">
        <v>25</v>
      </c>
      <c r="BH1" s="142"/>
      <c r="BI1" s="139" t="s">
        <v>27</v>
      </c>
      <c r="BJ1" s="140"/>
      <c r="BK1" s="139" t="s">
        <v>22</v>
      </c>
      <c r="BL1" s="140"/>
      <c r="BM1" s="139" t="s">
        <v>46</v>
      </c>
      <c r="BN1" s="140"/>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43"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0</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22</v>
      </c>
      <c r="BP3" s="136">
        <f>BO3+BO4</f>
        <v>43</v>
      </c>
      <c r="BQ3" s="137">
        <f>82-BP3</f>
        <v>39</v>
      </c>
      <c r="BT3" s="44">
        <f>DataRegularSeason20242025!$A$3:$A$8</f>
        <v>45569</v>
      </c>
    </row>
    <row r="4" spans="1:72" s="34" customFormat="1" ht="9.9499999999999993" customHeight="1" x14ac:dyDescent="0.2">
      <c r="A4" s="138"/>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21</v>
      </c>
      <c r="BP4" s="136"/>
      <c r="BQ4" s="137"/>
      <c r="BT4" s="34" t="e">
        <f>D</f>
        <v>#NAME?</v>
      </c>
    </row>
    <row r="5" spans="1:72" s="34" customFormat="1" ht="9.9499999999999993" customHeight="1" x14ac:dyDescent="0.2">
      <c r="A5" s="143"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1</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25</v>
      </c>
      <c r="BP5" s="136">
        <f t="shared" ref="BP5" si="1">BO5+BO6</f>
        <v>51</v>
      </c>
      <c r="BQ5" s="137">
        <f t="shared" ref="BQ5" si="2">82-BP5</f>
        <v>31</v>
      </c>
    </row>
    <row r="6" spans="1:72" s="34" customFormat="1" ht="9.9499999999999993" customHeight="1" x14ac:dyDescent="0.2">
      <c r="A6" s="138"/>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0</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26</v>
      </c>
      <c r="BP6" s="136"/>
      <c r="BQ6" s="137"/>
    </row>
    <row r="7" spans="1:72" s="34" customFormat="1" ht="9.9499999999999993" customHeight="1" x14ac:dyDescent="0.2">
      <c r="A7" s="143"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0</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19</v>
      </c>
      <c r="BP7" s="136">
        <f t="shared" ref="BP7" si="3">BO7+BO8</f>
        <v>41</v>
      </c>
      <c r="BQ7" s="137">
        <f t="shared" ref="BQ7" si="4">82-BP7</f>
        <v>41</v>
      </c>
    </row>
    <row r="8" spans="1:72" s="34" customFormat="1" ht="9.9499999999999993" customHeight="1" x14ac:dyDescent="0.2">
      <c r="A8" s="138"/>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1</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22</v>
      </c>
      <c r="BP8" s="136"/>
      <c r="BQ8" s="137"/>
    </row>
    <row r="9" spans="1:72" s="34" customFormat="1" ht="9.9499999999999993" customHeight="1" x14ac:dyDescent="0.2">
      <c r="A9" s="143"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0</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23</v>
      </c>
      <c r="BP9" s="136">
        <f t="shared" ref="BP9" si="5">BO9+BO10</f>
        <v>48</v>
      </c>
      <c r="BQ9" s="137">
        <f t="shared" ref="BQ9" si="6">82-BP9</f>
        <v>34</v>
      </c>
    </row>
    <row r="10" spans="1:72" s="34" customFormat="1" ht="9.9499999999999993" customHeight="1" x14ac:dyDescent="0.2">
      <c r="A10" s="138"/>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0</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25</v>
      </c>
      <c r="BP10" s="136"/>
      <c r="BQ10" s="137"/>
    </row>
    <row r="11" spans="1:72" s="34" customFormat="1" ht="9.9499999999999993" customHeight="1" x14ac:dyDescent="0.2">
      <c r="A11" s="143"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25</v>
      </c>
      <c r="BP11" s="136">
        <f t="shared" ref="BP11" si="7">BO11+BO12</f>
        <v>45</v>
      </c>
      <c r="BQ11" s="137">
        <f t="shared" ref="BQ11" si="8">82-BP11</f>
        <v>37</v>
      </c>
    </row>
    <row r="12" spans="1:72" s="34" customFormat="1" ht="9.9499999999999993" customHeight="1" x14ac:dyDescent="0.2">
      <c r="A12" s="138"/>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0</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0</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20</v>
      </c>
      <c r="BP12" s="136"/>
      <c r="BQ12" s="137"/>
    </row>
    <row r="13" spans="1:72" s="34" customFormat="1" ht="9.9499999999999993" customHeight="1" x14ac:dyDescent="0.2">
      <c r="A13" s="143"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24</v>
      </c>
      <c r="BP13" s="136">
        <f t="shared" ref="BP13" si="9">BO13+BO14</f>
        <v>51</v>
      </c>
      <c r="BQ13" s="137">
        <f t="shared" ref="BQ13" si="10">82-BP13</f>
        <v>31</v>
      </c>
    </row>
    <row r="14" spans="1:72" s="34" customFormat="1" ht="9.9499999999999993" customHeight="1" x14ac:dyDescent="0.2">
      <c r="A14" s="138"/>
      <c r="B14" s="39" t="s">
        <v>80</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0</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0</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27</v>
      </c>
      <c r="BP14" s="136"/>
      <c r="BQ14" s="137"/>
    </row>
    <row r="15" spans="1:72" s="34" customFormat="1" ht="9.9499999999999993" customHeight="1" x14ac:dyDescent="0.2">
      <c r="A15" s="143"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0</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24</v>
      </c>
      <c r="BP15" s="136">
        <f t="shared" ref="BP15" si="11">BO15+BO16</f>
        <v>46</v>
      </c>
      <c r="BQ15" s="137">
        <f t="shared" ref="BQ15" si="12">82-BP15</f>
        <v>36</v>
      </c>
    </row>
    <row r="16" spans="1:72" s="34" customFormat="1" ht="9.9499999999999993" customHeight="1" x14ac:dyDescent="0.2">
      <c r="A16" s="138"/>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1</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1</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22</v>
      </c>
      <c r="BP16" s="136"/>
      <c r="BQ16" s="137"/>
    </row>
    <row r="17" spans="1:69" s="34" customFormat="1" ht="9.9499999999999993" customHeight="1" x14ac:dyDescent="0.2">
      <c r="A17" s="143"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0</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0</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24</v>
      </c>
      <c r="BP17" s="136">
        <f t="shared" ref="BP17" si="13">BO17+BO18</f>
        <v>49</v>
      </c>
      <c r="BQ17" s="137">
        <f t="shared" ref="BQ17" si="14">82-BP17</f>
        <v>33</v>
      </c>
    </row>
    <row r="18" spans="1:69" s="34" customFormat="1" ht="9.9499999999999993" customHeight="1" x14ac:dyDescent="0.2">
      <c r="A18" s="138"/>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25</v>
      </c>
      <c r="BP18" s="136"/>
      <c r="BQ18" s="137"/>
    </row>
    <row r="19" spans="1:69" s="34" customFormat="1" ht="9.9499999999999993" customHeight="1" x14ac:dyDescent="0.2">
      <c r="A19" s="143" t="s">
        <v>34</v>
      </c>
      <c r="B19" s="35" t="s">
        <v>81</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1</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0</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0</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20</v>
      </c>
      <c r="BP19" s="136">
        <f t="shared" ref="BP19" si="15">BO19+BO20</f>
        <v>42</v>
      </c>
      <c r="BQ19" s="137">
        <f t="shared" ref="BQ19" si="16">82-BP19</f>
        <v>40</v>
      </c>
    </row>
    <row r="20" spans="1:69" s="34" customFormat="1" ht="9.9499999999999993" customHeight="1" x14ac:dyDescent="0.2">
      <c r="A20" s="138"/>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22</v>
      </c>
      <c r="BP20" s="136"/>
      <c r="BQ20" s="137"/>
    </row>
    <row r="21" spans="1:69" s="34" customFormat="1" ht="9.9499999999999993" customHeight="1" x14ac:dyDescent="0.2">
      <c r="A21" s="143"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22</v>
      </c>
      <c r="BP21" s="136">
        <f t="shared" ref="BP21" si="17">BO21+BO22</f>
        <v>44</v>
      </c>
      <c r="BQ21" s="137">
        <f t="shared" ref="BQ21" si="18">82-BP21</f>
        <v>38</v>
      </c>
    </row>
    <row r="22" spans="1:69" s="34" customFormat="1" ht="9.9499999999999993" customHeight="1" x14ac:dyDescent="0.2">
      <c r="A22" s="138"/>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0</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1</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22</v>
      </c>
      <c r="BP22" s="136"/>
      <c r="BQ22" s="137"/>
    </row>
    <row r="23" spans="1:69" s="34" customFormat="1" ht="9.9499999999999993" customHeight="1" x14ac:dyDescent="0.2">
      <c r="A23" s="143"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1</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0</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23</v>
      </c>
      <c r="BP23" s="136">
        <f t="shared" ref="BP23" si="19">BO23+BO24</f>
        <v>50</v>
      </c>
      <c r="BQ23" s="137">
        <f t="shared" ref="BQ23" si="20">82-BP23</f>
        <v>32</v>
      </c>
    </row>
    <row r="24" spans="1:69" s="34" customFormat="1" ht="9.9499999999999993" customHeight="1" x14ac:dyDescent="0.2">
      <c r="A24" s="138"/>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0</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27</v>
      </c>
      <c r="BP24" s="136"/>
      <c r="BQ24" s="137"/>
    </row>
    <row r="25" spans="1:69" s="34" customFormat="1" ht="9.9499999999999993" customHeight="1" x14ac:dyDescent="0.2">
      <c r="A25" s="143"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0</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27</v>
      </c>
      <c r="BP25" s="136">
        <f t="shared" ref="BP25" si="21">BO25+BO26</f>
        <v>53</v>
      </c>
      <c r="BQ25" s="137">
        <f t="shared" ref="BQ25" si="22">82-BP25</f>
        <v>29</v>
      </c>
    </row>
    <row r="26" spans="1:69" s="34" customFormat="1" ht="9.9499999999999993" customHeight="1" x14ac:dyDescent="0.2">
      <c r="A26" s="138"/>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0</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0</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26</v>
      </c>
      <c r="BP26" s="136"/>
      <c r="BQ26" s="137"/>
    </row>
    <row r="27" spans="1:69" s="34" customFormat="1" ht="9.9499999999999993" customHeight="1" x14ac:dyDescent="0.2">
      <c r="A27" s="143"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36">
        <f t="shared" ref="BP27" si="23">BO27+BO28</f>
        <v>44</v>
      </c>
      <c r="BQ27" s="137">
        <f t="shared" ref="BQ27" si="24">82-BP27</f>
        <v>38</v>
      </c>
    </row>
    <row r="28" spans="1:69" s="34" customFormat="1" ht="9.9499999999999993" customHeight="1" x14ac:dyDescent="0.2">
      <c r="A28" s="138"/>
      <c r="B28" s="39" t="s">
        <v>80</v>
      </c>
      <c r="C28" s="45">
        <f>COUNTIFS(DataRegularSeason20242025!$E$2:$E$1315,WatchedGames20242025!$A27,DataRegularSeason20242025!$D$2:$D$1315,WatchedGames20242025!C$1,DataRegularSeason20242025!$N$2:$N$1315,1, DataRegularSeason20242025!$R$2:$R$1315,1)</f>
        <v>0</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1</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18</v>
      </c>
      <c r="BP28" s="136"/>
      <c r="BQ28" s="137"/>
    </row>
    <row r="29" spans="1:69" s="34" customFormat="1" ht="9.9499999999999993" customHeight="1" x14ac:dyDescent="0.2">
      <c r="A29" s="143"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0</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27</v>
      </c>
      <c r="BP29" s="136">
        <f t="shared" ref="BP29" si="25">BO29+BO30</f>
        <v>47</v>
      </c>
      <c r="BQ29" s="137">
        <f t="shared" ref="BQ29" si="26">82-BP29</f>
        <v>35</v>
      </c>
    </row>
    <row r="30" spans="1:69" s="34" customFormat="1" ht="9.9499999999999993" customHeight="1" x14ac:dyDescent="0.2">
      <c r="A30" s="138"/>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0</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0</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20</v>
      </c>
      <c r="BP30" s="136"/>
      <c r="BQ30" s="137"/>
    </row>
    <row r="31" spans="1:69" s="34" customFormat="1" ht="9.9499999999999993" customHeight="1" x14ac:dyDescent="0.2">
      <c r="A31" s="143"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36">
        <f t="shared" ref="BP31" si="27">BO31+BO32</f>
        <v>18</v>
      </c>
      <c r="BQ31" s="137">
        <f t="shared" ref="BQ31" si="28">82-BP31</f>
        <v>64</v>
      </c>
    </row>
    <row r="32" spans="1:69" s="34" customFormat="1" ht="9.9499999999999993" customHeight="1" x14ac:dyDescent="0.2">
      <c r="A32" s="138"/>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36"/>
      <c r="BQ32" s="137"/>
    </row>
    <row r="33" spans="1:69" s="34" customFormat="1" ht="9.9499999999999993" customHeight="1" x14ac:dyDescent="0.2">
      <c r="A33" s="143"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23</v>
      </c>
      <c r="BP33" s="136">
        <f t="shared" ref="BP33" si="29">BO33+BO34</f>
        <v>46</v>
      </c>
      <c r="BQ33" s="137">
        <f t="shared" ref="BQ33" si="30">82-BP33</f>
        <v>36</v>
      </c>
    </row>
    <row r="34" spans="1:69" s="34" customFormat="1" ht="9.9499999999999993" customHeight="1" x14ac:dyDescent="0.2">
      <c r="A34" s="138"/>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0</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0</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23</v>
      </c>
      <c r="BP34" s="136"/>
      <c r="BQ34" s="137"/>
    </row>
    <row r="35" spans="1:69" s="34" customFormat="1" ht="9.9499999999999993" customHeight="1" x14ac:dyDescent="0.2">
      <c r="A35" s="143" t="s">
        <v>35</v>
      </c>
      <c r="B35" s="35" t="s">
        <v>81</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1</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25</v>
      </c>
      <c r="BP35" s="136">
        <f t="shared" ref="BP35" si="31">BO35+BO36</f>
        <v>47</v>
      </c>
      <c r="BQ35" s="137">
        <f t="shared" ref="BQ35" si="32">82-BP35</f>
        <v>35</v>
      </c>
    </row>
    <row r="36" spans="1:69" s="34" customFormat="1" ht="9.9499999999999993" customHeight="1" x14ac:dyDescent="0.2">
      <c r="A36" s="138"/>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0</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22</v>
      </c>
      <c r="BP36" s="136"/>
      <c r="BQ36" s="137"/>
    </row>
    <row r="37" spans="1:69" s="34" customFormat="1" ht="9.9499999999999993" customHeight="1" x14ac:dyDescent="0.2">
      <c r="A37" s="143"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0</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0</v>
      </c>
      <c r="BM37" s="42"/>
      <c r="BN37" s="35">
        <f>COUNTIFS(DataRegularSeason20242025!$E$2:$E$1315,WatchedGames20242025!BM$1,DataRegularSeason20242025!$D$2:$D$1315,WatchedGames20242025!$A37,DataRegularSeason20242025!$N$2:$N$1315,1, DataRegularSeason20242025!$R$2:$R$1315,1)</f>
        <v>1</v>
      </c>
      <c r="BO37" s="37">
        <f t="shared" si="0"/>
        <v>20</v>
      </c>
      <c r="BP37" s="136">
        <f t="shared" ref="BP37" si="33">BO37+BO38</f>
        <v>42</v>
      </c>
      <c r="BQ37" s="137">
        <f t="shared" ref="BQ37" si="34">82-BP37</f>
        <v>40</v>
      </c>
    </row>
    <row r="38" spans="1:69" s="34" customFormat="1" ht="9.9499999999999993" customHeight="1" x14ac:dyDescent="0.2">
      <c r="A38" s="138"/>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22</v>
      </c>
      <c r="BP38" s="136"/>
      <c r="BQ38" s="137"/>
    </row>
    <row r="39" spans="1:69" s="34" customFormat="1" ht="9.9499999999999993" customHeight="1" x14ac:dyDescent="0.2">
      <c r="A39" s="143"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1</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0</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21</v>
      </c>
      <c r="BP39" s="136">
        <f t="shared" ref="BP39" si="35">BO39+BO40</f>
        <v>43</v>
      </c>
      <c r="BQ39" s="137">
        <f t="shared" ref="BQ39" si="36">82-BP39</f>
        <v>39</v>
      </c>
    </row>
    <row r="40" spans="1:69" s="34" customFormat="1" ht="9.9499999999999993" customHeight="1" x14ac:dyDescent="0.2">
      <c r="A40" s="138"/>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1</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1</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22</v>
      </c>
      <c r="BP40" s="136"/>
      <c r="BQ40" s="137"/>
    </row>
    <row r="41" spans="1:69" s="34" customFormat="1" ht="9.9499999999999993" customHeight="1" x14ac:dyDescent="0.2">
      <c r="A41" s="143"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0</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6</v>
      </c>
      <c r="BP41" s="136">
        <f t="shared" ref="BP41" si="37">BO41+BO42</f>
        <v>16</v>
      </c>
      <c r="BQ41" s="137">
        <f t="shared" ref="BQ41" si="38">82-BP41</f>
        <v>66</v>
      </c>
    </row>
    <row r="42" spans="1:69" s="34" customFormat="1" ht="9.9499999999999993" customHeight="1" x14ac:dyDescent="0.2">
      <c r="A42" s="138"/>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10</v>
      </c>
      <c r="BP42" s="136"/>
      <c r="BQ42" s="137"/>
    </row>
    <row r="43" spans="1:69" s="34" customFormat="1" ht="9.9499999999999993" customHeight="1" x14ac:dyDescent="0.2">
      <c r="A43" s="143"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27</v>
      </c>
      <c r="BP43" s="136">
        <f t="shared" ref="BP43" si="39">BO43+BO44</f>
        <v>49</v>
      </c>
      <c r="BQ43" s="137">
        <f t="shared" ref="BQ43" si="40">82-BP43</f>
        <v>33</v>
      </c>
    </row>
    <row r="44" spans="1:69" s="34" customFormat="1" ht="9.9499999999999993" customHeight="1" x14ac:dyDescent="0.2">
      <c r="A44" s="138"/>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0</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0</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0</v>
      </c>
      <c r="BN44" s="46"/>
      <c r="BO44" s="41">
        <f t="shared" si="0"/>
        <v>22</v>
      </c>
      <c r="BP44" s="136"/>
      <c r="BQ44" s="137"/>
    </row>
    <row r="45" spans="1:69" s="34" customFormat="1" ht="9.9499999999999993" customHeight="1" x14ac:dyDescent="0.2">
      <c r="A45" s="143"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1</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0</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25</v>
      </c>
      <c r="BP45" s="136">
        <f t="shared" ref="BP45" si="41">BO45+BO46</f>
        <v>50</v>
      </c>
      <c r="BQ45" s="137">
        <f t="shared" ref="BQ45" si="42">82-BP45</f>
        <v>32</v>
      </c>
    </row>
    <row r="46" spans="1:69" s="34" customFormat="1" ht="9.9499999999999993" customHeight="1" x14ac:dyDescent="0.2">
      <c r="A46" s="138"/>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0</v>
      </c>
      <c r="BN46" s="46"/>
      <c r="BO46" s="41">
        <f t="shared" si="0"/>
        <v>25</v>
      </c>
      <c r="BP46" s="136"/>
      <c r="BQ46" s="137"/>
    </row>
    <row r="47" spans="1:69" s="34" customFormat="1" ht="9.9499999999999993" customHeight="1" x14ac:dyDescent="0.2">
      <c r="A47" s="143"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0</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0</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21</v>
      </c>
      <c r="BP47" s="136">
        <f t="shared" ref="BP47" si="43">BO47+BO48</f>
        <v>46</v>
      </c>
      <c r="BQ47" s="137">
        <f t="shared" ref="BQ47" si="44">82-BP47</f>
        <v>36</v>
      </c>
    </row>
    <row r="48" spans="1:69" s="34" customFormat="1" ht="9.9499999999999993" customHeight="1" x14ac:dyDescent="0.2">
      <c r="A48" s="138"/>
      <c r="B48" s="39" t="s">
        <v>80</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0</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25</v>
      </c>
      <c r="BP48" s="136"/>
      <c r="BQ48" s="137"/>
    </row>
    <row r="49" spans="1:69" s="34" customFormat="1" ht="9.9499999999999993" customHeight="1" x14ac:dyDescent="0.2">
      <c r="A49" s="143"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23</v>
      </c>
      <c r="BP49" s="136">
        <f t="shared" ref="BP49" si="45">BO49+BO50</f>
        <v>45</v>
      </c>
      <c r="BQ49" s="137">
        <f t="shared" ref="BQ49" si="46">82-BP49</f>
        <v>37</v>
      </c>
    </row>
    <row r="50" spans="1:69" s="34" customFormat="1" ht="9.9499999999999993" customHeight="1" x14ac:dyDescent="0.2">
      <c r="A50" s="138"/>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0</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1</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22</v>
      </c>
      <c r="BP50" s="136"/>
      <c r="BQ50" s="137"/>
    </row>
    <row r="51" spans="1:69" s="34" customFormat="1" ht="9.9499999999999993" customHeight="1" x14ac:dyDescent="0.2">
      <c r="A51" s="143"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24</v>
      </c>
      <c r="BP51" s="136">
        <f t="shared" ref="BP51" si="47">BO51+BO52</f>
        <v>46</v>
      </c>
      <c r="BQ51" s="137">
        <f t="shared" ref="BQ51" si="48">82-BP51</f>
        <v>36</v>
      </c>
    </row>
    <row r="52" spans="1:69" s="34" customFormat="1" ht="9.9499999999999993" customHeight="1" x14ac:dyDescent="0.2">
      <c r="A52" s="138"/>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0</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0</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22</v>
      </c>
      <c r="BP52" s="136"/>
      <c r="BQ52" s="137"/>
    </row>
    <row r="53" spans="1:69" s="34" customFormat="1" ht="9.9499999999999993" customHeight="1" x14ac:dyDescent="0.2">
      <c r="A53" s="143"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1</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24</v>
      </c>
      <c r="BP53" s="136">
        <f t="shared" ref="BP53" si="49">BO53+BO54</f>
        <v>45</v>
      </c>
      <c r="BQ53" s="137">
        <f t="shared" ref="BQ53" si="50">82-BP53</f>
        <v>37</v>
      </c>
    </row>
    <row r="54" spans="1:69" s="34" customFormat="1" ht="9.9499999999999993" customHeight="1" x14ac:dyDescent="0.2">
      <c r="A54" s="138"/>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21</v>
      </c>
      <c r="BP54" s="136"/>
      <c r="BQ54" s="137"/>
    </row>
    <row r="55" spans="1:69" s="34" customFormat="1" ht="9.9499999999999993" customHeight="1" x14ac:dyDescent="0.2">
      <c r="A55" s="143"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0</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0</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21</v>
      </c>
      <c r="BP55" s="136">
        <f t="shared" ref="BP55" si="51">BO55+BO56</f>
        <v>45</v>
      </c>
      <c r="BQ55" s="137">
        <f t="shared" ref="BQ55" si="52">82-BP55</f>
        <v>37</v>
      </c>
    </row>
    <row r="56" spans="1:69" s="34" customFormat="1" ht="9.9499999999999993" customHeight="1" x14ac:dyDescent="0.2">
      <c r="A56" s="138"/>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24</v>
      </c>
      <c r="BP56" s="136"/>
      <c r="BQ56" s="137"/>
    </row>
    <row r="57" spans="1:69" s="34" customFormat="1" ht="9.9499999999999993" customHeight="1" x14ac:dyDescent="0.2">
      <c r="A57" s="143"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0</v>
      </c>
      <c r="K57" s="42"/>
      <c r="L57" s="35">
        <f>COUNTIFS(DataRegularSeason20242025!$E$2:$E$1315,WatchedGames20242025!K$1,DataRegularSeason20242025!$D$2:$D$1315,WatchedGames20242025!$A57,DataRegularSeason20242025!$N$2:$N$1315,1, DataRegularSeason20242025!$R$2:$R$1315,1)</f>
        <v>0</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0</v>
      </c>
      <c r="BO57" s="37">
        <f t="shared" si="0"/>
        <v>23</v>
      </c>
      <c r="BP57" s="136">
        <f t="shared" ref="BP57" si="53">BO57+BO58</f>
        <v>45</v>
      </c>
      <c r="BQ57" s="137">
        <f t="shared" ref="BQ57" si="54">82-BP57</f>
        <v>37</v>
      </c>
    </row>
    <row r="58" spans="1:69" s="34" customFormat="1" ht="9.9499999999999993" customHeight="1" x14ac:dyDescent="0.2">
      <c r="A58" s="138"/>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22</v>
      </c>
      <c r="BP58" s="136"/>
      <c r="BQ58" s="137"/>
    </row>
    <row r="59" spans="1:69" s="34" customFormat="1" ht="9.9499999999999993" customHeight="1" x14ac:dyDescent="0.2">
      <c r="A59" s="143"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1</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24</v>
      </c>
      <c r="BP59" s="136">
        <f t="shared" ref="BP59" si="55">BO59+BO60</f>
        <v>49</v>
      </c>
      <c r="BQ59" s="137">
        <f t="shared" ref="BQ59" si="56">82-BP59</f>
        <v>33</v>
      </c>
    </row>
    <row r="60" spans="1:69" s="34" customFormat="1" ht="9.9499999999999993" customHeight="1" x14ac:dyDescent="0.2">
      <c r="A60" s="138"/>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0</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25</v>
      </c>
      <c r="BP60" s="136"/>
      <c r="BQ60" s="137"/>
    </row>
    <row r="61" spans="1:69" s="34" customFormat="1" ht="9.9499999999999993" customHeight="1" x14ac:dyDescent="0.2">
      <c r="A61" s="143"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0</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0</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23</v>
      </c>
      <c r="BP61" s="136">
        <f t="shared" ref="BP61" si="57">BO61+BO62</f>
        <v>46</v>
      </c>
      <c r="BQ61" s="137">
        <f t="shared" ref="BQ61" si="58">82-BP61</f>
        <v>36</v>
      </c>
    </row>
    <row r="62" spans="1:69" s="34" customFormat="1" ht="9.9499999999999993" customHeight="1" x14ac:dyDescent="0.2">
      <c r="A62" s="138"/>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23</v>
      </c>
      <c r="BP62" s="136"/>
      <c r="BQ62" s="137"/>
    </row>
    <row r="63" spans="1:69" s="34" customFormat="1" ht="9.9499999999999993" customHeight="1" x14ac:dyDescent="0.2">
      <c r="A63" s="143"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23</v>
      </c>
      <c r="BP63" s="136">
        <f t="shared" ref="BP63" si="59">BO63+BO64</f>
        <v>52</v>
      </c>
      <c r="BQ63" s="137">
        <f t="shared" ref="BQ63" si="60">82-BP63</f>
        <v>30</v>
      </c>
    </row>
    <row r="64" spans="1:69" s="34" customFormat="1" ht="9.9499999999999993" customHeight="1" x14ac:dyDescent="0.2">
      <c r="A64" s="138"/>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0</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29</v>
      </c>
      <c r="BP64" s="136"/>
      <c r="BQ64" s="137"/>
    </row>
    <row r="65" spans="1:69" s="34" customFormat="1" ht="9.9499999999999993" customHeight="1" x14ac:dyDescent="0.2">
      <c r="A65" s="143"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0</v>
      </c>
      <c r="AS65" s="42"/>
      <c r="AT65" s="35">
        <f>COUNTIFS(DataRegularSeason20242025!$E$2:$E$1315,WatchedGames20242025!AS$1,DataRegularSeason20242025!$D$2:$D$1315,WatchedGames20242025!$A65,DataRegularSeason20242025!$N$2:$N$1315,1, DataRegularSeason20242025!$R$2:$R$1315,1)</f>
        <v>0</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23</v>
      </c>
      <c r="BP65" s="136">
        <f t="shared" ref="BP65" si="61">BO65+BO66</f>
        <v>44</v>
      </c>
      <c r="BQ65" s="137">
        <f t="shared" ref="BQ65" si="62">82-BP65</f>
        <v>38</v>
      </c>
    </row>
    <row r="66" spans="1:69" s="34" customFormat="1" ht="9.9499999999999993" customHeight="1" x14ac:dyDescent="0.2">
      <c r="A66" s="138"/>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0</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21</v>
      </c>
      <c r="BP66" s="136"/>
      <c r="BQ66" s="137"/>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714</v>
      </c>
      <c r="BQ67" s="33">
        <f>SUM(BQ3:BQ66)/2</f>
        <v>598</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K2" sqref="K2:K33"/>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0" width="6.7109375" customWidth="1"/>
    <col min="61" max="61" width="6.85546875"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46</v>
      </c>
      <c r="B2" t="s">
        <v>98</v>
      </c>
      <c r="C2" t="s">
        <v>99</v>
      </c>
      <c r="D2">
        <f>COUNTIFS(DataRegularSeason20242025!$D$3:$D$1315,$A2,DataRegularSeason20242025!$R$3:$R$1315,1,DataRegularSeason20242025!$N$3:$N$1315,1) + COUNTIFS(DataRegularSeason20242025!$E$3:$E$1315,$A2,DataRegularSeason20242025!$R$3:$R$1315,1,DataRegularSeason20242025!$N$3:$N$1315,1)</f>
        <v>44</v>
      </c>
      <c r="E2" s="15">
        <f>Table3[[#This Row],[Watched]]/Table3[[#This Row],[GP]]</f>
        <v>0.83018867924528306</v>
      </c>
      <c r="F2">
        <f>COUNTIFS(DataRegularSeason20242025!$N$3:$N$1315,1,DataRegularSeason20242025!$D$3:$D$1315,$A2)</f>
        <v>27</v>
      </c>
      <c r="G2">
        <f>41-Table3[[#This Row],[GP_A]]</f>
        <v>14</v>
      </c>
      <c r="H2">
        <f>COUNTIFS(DataRegularSeason20242025!$E$3:$E$1315,$A2,DataRegularSeason20242025!$N$3:$N$1315,1)</f>
        <v>26</v>
      </c>
      <c r="I2">
        <f>41-Table3[[#This Row],[GP_H]]</f>
        <v>15</v>
      </c>
      <c r="J2">
        <f>F2+H2</f>
        <v>53</v>
      </c>
      <c r="K2">
        <f>82-Table3[[#This Row],[GP]]</f>
        <v>29</v>
      </c>
      <c r="L2">
        <f>COUNTIFS(DataRegularSeason20242025!$D$3:$D$1315,$A2, DataRegularSeason20242025!$L$3:$L$1315, $A2,DataRegularSeason20242025!$N$3:$N$1315,1)</f>
        <v>18</v>
      </c>
      <c r="M2">
        <f>COUNTIFS(DataRegularSeason20242025!$D$3:$D$1315,$A2, DataRegularSeason20242025!$L$3:$L$1315, $A2,DataRegularSeason20242025!$N$3:$N$1315,1,DataRegularSeason20242025!$M$3:$M$1315,"REG")</f>
        <v>15</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17</v>
      </c>
      <c r="U2">
        <f>COUNTIFS(DataRegularSeason20242025!$E$3:$E$1315,$A2, DataRegularSeason20242025!$L$3:$L$1315, $A2,DataRegularSeason20242025!$N$3:$N$1315,1,DataRegularSeason20242025!$M$3:$M$1315,"REG")</f>
        <v>15</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H2-T2</f>
        <v>9</v>
      </c>
      <c r="Y2">
        <f>COUNTIFS(DataRegularSeason20242025!$E$3:$E$1315,$A2, DataRegularSeason20242025!$S$3:$S$1315, $A2,DataRegularSeason20242025!$M$3:$M$1315,"REG")</f>
        <v>4</v>
      </c>
      <c r="Z2">
        <f>COUNTIFS(DataRegularSeason20242025!$E$3:$E$1315,$A2, DataRegularSeason20242025!$S$3:$S$1315, $A2,DataRegularSeason20242025!$M$3:$M$1315,"OT")</f>
        <v>4</v>
      </c>
      <c r="AA2">
        <f>COUNTIFS(DataRegularSeason20242025!$E$3:$E$1315,$A2, DataRegularSeason20242025!$S$3:$S$1315, $A2,DataRegularSeason20242025!$M$3:$M$1315,"SO")</f>
        <v>1</v>
      </c>
      <c r="AB2">
        <f>Table3[[#This Row],[W_A]]+Table3[[#This Row],[W_H]]</f>
        <v>35</v>
      </c>
      <c r="AC2">
        <f>Table3[[#This Row],[L_A]]+Table3[[#This Row],[L_H]]</f>
        <v>18</v>
      </c>
      <c r="AD2">
        <f>Table3[[#This Row],[RW_A]]+Table3[[#This Row],[RW_H]]</f>
        <v>30</v>
      </c>
      <c r="AE2">
        <f>Table3[[#This Row],[RL_A]]+Table3[[#This Row],[RL_H]]</f>
        <v>11</v>
      </c>
      <c r="AF2">
        <f>Table3[[#This Row],[OTW_A]]+Table3[[#This Row],[OTW_H]]</f>
        <v>5</v>
      </c>
      <c r="AG2">
        <f>Table3[[#This Row],[OTL_A]]+Table3[[#This Row],[OTL_H]]</f>
        <v>5</v>
      </c>
      <c r="AH2">
        <f>Table3[[#This Row],[SOW_A]]+Table3[[#This Row],[SOW_H]]</f>
        <v>0</v>
      </c>
      <c r="AI2">
        <f>Table3[[#This Row],[SOL_A]]+Table3[[#This Row],[SOL_H]]</f>
        <v>2</v>
      </c>
      <c r="AJ2" s="20" t="str">
        <f>_xlfn.CONCAT(TEXT(Table3[[#This Row],[OTW]]+Table3[[#This Row],[SOW]], "0"), "-", TEXT(Table3[[#This Row],[OTL]]+Table3[[#This Row],[SOL]],"0"))</f>
        <v>5-7</v>
      </c>
      <c r="AK2">
        <f>(2*(Table3[[#This Row],[W_A]]+Table3[[#This Row],[W_H]]))+Table3[[#This Row],[OTL_A]]+Table3[[#This Row],[SOL_A]]+Table3[[#This Row],[OTL_H]]+Table3[[#This Row],[SOL_H]]</f>
        <v>77</v>
      </c>
      <c r="AL2">
        <f>(3*(Table3[[#This Row],[RW_A]]+Table3[[#This Row],[RW_H]]))+(2*(Table3[[#This Row],[OTW_A]]+Table3[[#This Row],[SOW_A]]+Table3[[#This Row],[OTW_H]]+Table3[[#This Row],[SOW_H]]))+Table3[[#This Row],[OTL_A]]+Table3[[#This Row],[SOL_A]]+Table3[[#This Row],[OTL_H]]+Table3[[#This Row],[SOL_H]]</f>
        <v>107</v>
      </c>
      <c r="AM2" s="15">
        <f>Table3[[#This Row],[PTS]]/(2*Table3[[#This Row],[GP]])</f>
        <v>0.72641509433962259</v>
      </c>
      <c r="AN2" s="15">
        <f>Table3[[#This Row],[PTS2]]/(3*Table3[[#This Row],[GP]])</f>
        <v>0.67295597484276726</v>
      </c>
      <c r="AO2">
        <f>(2*Table3[[#This Row],[GR]])+Table3[[#This Row],[PTS]]</f>
        <v>135</v>
      </c>
      <c r="AP2">
        <f>(3*Table3[[#This Row],[GR]])+Table3[[#This Row],[PTS2]]</f>
        <v>194</v>
      </c>
      <c r="AQ2">
        <f>Table3[[#This Row],[PTS]]+(2 * Table3[[#This Row],[GR]] * Table3[[#This Row],[PTS%]])</f>
        <v>119.1320754716981</v>
      </c>
      <c r="AR2">
        <f>Table3[[#This Row],[PTS2]]+(3 * Table3[[#This Row],[GR]] * Table3[[#This Row],[PTS%2]])</f>
        <v>165.54716981132074</v>
      </c>
      <c r="AS2" s="20" t="str">
        <f>_xlfn.CONCAT(TEXT(Table3[[#This Row],[W]], "0"), "-", TEXT(Table3[[#This Row],[RL]],"0"), "-", TEXT(Table3[[#This Row],[OTL]]+Table3[[#This Row],[SOL]], "0"))</f>
        <v>35-11-7</v>
      </c>
      <c r="AT2">
        <f>COUNTIFS(DataRegularSeason20242025!$D$3:$D$1315,Table3[[#This Row],[Teams]],DataRegularSeason20242025!$K$3:$K$1315,0)</f>
        <v>2</v>
      </c>
      <c r="AU2">
        <f>SUMIF(DataRegularSeason20242025!$D$3:$D$1315,$A2, DataRegularSeason20242025!$J$3:$J$1315)</f>
        <v>93</v>
      </c>
      <c r="AV2">
        <f>SUMIF(DataRegularSeason20242025!$D$3:$D$1315,$A2, DataRegularSeason20242025!$K$3:$K$1315)</f>
        <v>65</v>
      </c>
      <c r="AW2">
        <f>AU2-AV2</f>
        <v>28</v>
      </c>
      <c r="AX2">
        <f>COUNTIFS(DataRegularSeason20242025!$E$3:$E$1315,Table3[[#This Row],[Teams]],DataRegularSeason20242025!$J$3:$J$1315,0)</f>
        <v>1</v>
      </c>
      <c r="AY2">
        <f>SUMIF(DataRegularSeason20242025!$E$3:$E$1315,$A2,DataRegularSeason20242025!$K$3:$K$1315)</f>
        <v>95</v>
      </c>
      <c r="AZ2">
        <f>SUMIF(DataRegularSeason20242025!$E$3:$E$1315,$A2,DataRegularSeason20242025!$J$3:$J$1315)</f>
        <v>67</v>
      </c>
      <c r="BA2">
        <f>AY2-AZ2</f>
        <v>28</v>
      </c>
      <c r="BB2">
        <f>AU2+AY2</f>
        <v>188</v>
      </c>
      <c r="BC2">
        <f>AV2+AZ2</f>
        <v>132</v>
      </c>
      <c r="BD2">
        <f>BB2-BC2</f>
        <v>56</v>
      </c>
      <c r="BE2" s="17">
        <f>Table3[[#This Row],[GF]]/Table3[[#This Row],[GP]]</f>
        <v>3.5471698113207548</v>
      </c>
      <c r="BF2" s="17">
        <f>Table3[[#This Row],[GA]]/Table3[[#This Row],[GP]]</f>
        <v>2.4905660377358489</v>
      </c>
      <c r="BG2" s="17">
        <f>(Table3[[#This Row],[GF]]-Table3[[#This Row],[GA]])/Table3[[#This Row],[GP]]</f>
        <v>1.0566037735849056</v>
      </c>
      <c r="BH2" s="49" t="str">
        <f>_xlfn.CONCAT(TEXT(Table3[[#This Row],[W_H]], "0"), "-", TEXT(Table3[[#This Row],[RL_H]],"0"), "-", TEXT(Table3[[#This Row],[OTL_H]]+Table3[[#This Row],[SOL_H]], "0"))</f>
        <v>17-4-5</v>
      </c>
      <c r="BI2" s="49" t="str">
        <f>_xlfn.CONCAT(TEXT(Table3[[#This Row],[W_A]], "0"), "-", TEXT(Table3[[#This Row],[RL_A]],"0"), "-", TEXT(Table3[[#This Row],[OTL_A]]+Table3[[#This Row],[SOL_A]], "0"))</f>
        <v>18-7-2</v>
      </c>
      <c r="BJ2" s="49">
        <f>((2*(Table3[[#This Row],[W_H]]))+Table3[[#This Row],[OTL_H]]+Table3[[#This Row],[SOL_H]])/(2*Table3[[#This Row],[GP_H]])</f>
        <v>0.75</v>
      </c>
      <c r="BK2" s="49">
        <f>((2*(Table3[[#This Row],[W_A]]))+Table3[[#This Row],[OTL_A]]+Table3[[#This Row],[SOL_A]])/(2*Table3[[#This Row],[GP_A]])</f>
        <v>0.70370370370370372</v>
      </c>
      <c r="BL2" s="21">
        <f>(Table3[[#This Row],[W]]*$CG$3)+(Table3[[#This Row],[L]]*$CG$4)+(Table3[[#This Row],[GF]]*$CG$5)+(Table3[[#This Row],[GA]]*$CG$6)</f>
        <v>64.3</v>
      </c>
      <c r="BM2" s="21">
        <f>(82*(((Table3[[#This Row],[PTS%]]*$CG$3)+((1-Table3[[#This Row],[PTS%]])*$CG$4)+(Table3[[#This Row],[GF]]*$CG$5)+(Table3[[#This Row],[GA]]*$CG$6))/Table3[[#This Row],[GP]])) + (Table3[[#This Row],[W]]*$CG$3)+(Table3[[#This Row],[L]]*$CG$4)+(Table3[[#This Row],[GF]]*$CG$5)+(Table3[[#This Row],[GA]]*$CG$6)</f>
        <v>129.04175863296547</v>
      </c>
      <c r="BN2">
        <f>COUNTIFS(DataRegularSeason20242025!$D$3:$D$1315,$A2,DataRegularSeason20242025!$H$3:$H$1315, $A2)</f>
        <v>21</v>
      </c>
      <c r="BO2">
        <f>COUNTIFS(DataRegularSeason20242025!$E$3:$E$1315,$A2,DataRegularSeason20242025!$H$3:$H$1315, $A2)</f>
        <v>21</v>
      </c>
      <c r="BP2">
        <f>BN2+BO2</f>
        <v>42</v>
      </c>
      <c r="BQ2">
        <f>F2-BN2</f>
        <v>6</v>
      </c>
      <c r="BR2">
        <f>H2-BO2</f>
        <v>5</v>
      </c>
      <c r="BS2">
        <f>BQ2+BR2</f>
        <v>11</v>
      </c>
      <c r="BV2">
        <v>2018</v>
      </c>
      <c r="BW2" t="e">
        <f>INDEX(Table2[AwayTeam], Table3[[#This Row],[Column2]])</f>
        <v>#VALUE!</v>
      </c>
      <c r="BX2" t="e">
        <f>LARGE((Table2[[#This Row],[AwayTeam]]=Table3[[#This Row],[Teams]]), 1)</f>
        <v>#VALUE!</v>
      </c>
      <c r="CA2" t="s">
        <v>1461</v>
      </c>
      <c r="CB2">
        <f>SUM($J$2:$J$33)/2</f>
        <v>858</v>
      </c>
      <c r="CF2" t="s">
        <v>63</v>
      </c>
      <c r="CG2" s="19" t="s">
        <v>1472</v>
      </c>
      <c r="CH2">
        <f>INDEX($J$2:$J$33,MATCH("CGY",$A$2:$A$33,0),1)</f>
        <v>53</v>
      </c>
    </row>
    <row r="3" spans="1:95" x14ac:dyDescent="0.25">
      <c r="A3" t="s">
        <v>22</v>
      </c>
      <c r="B3" t="s">
        <v>97</v>
      </c>
      <c r="C3" t="s">
        <v>95</v>
      </c>
      <c r="D3">
        <f>COUNTIFS(DataRegularSeason20242025!$D$3:$D$1315,$A3,DataRegularSeason20242025!$R$3:$R$1315,1,DataRegularSeason20242025!$N$3:$N$1315,1) + COUNTIFS(DataRegularSeason20242025!$E$3:$E$1315,$A3,DataRegularSeason20242025!$R$3:$R$1315,1,DataRegularSeason20242025!$N$3:$N$1315,1)</f>
        <v>52</v>
      </c>
      <c r="E3" s="15">
        <f>Table3[[#This Row],[Watched]]/Table3[[#This Row],[GP]]</f>
        <v>0.94545454545454544</v>
      </c>
      <c r="F3">
        <f>COUNTIFS(DataRegularSeason20242025!$N$3:$N$1315,1,DataRegularSeason20242025!$D$3:$D$1315,$A3)</f>
        <v>26</v>
      </c>
      <c r="G3">
        <f>41-Table3[[#This Row],[GP_A]]</f>
        <v>15</v>
      </c>
      <c r="H3">
        <f>COUNTIFS(DataRegularSeason20242025!$E$3:$E$1315,$A3,DataRegularSeason20242025!$N$3:$N$1315,1)</f>
        <v>29</v>
      </c>
      <c r="I3">
        <f>41-Table3[[#This Row],[GP_H]]</f>
        <v>12</v>
      </c>
      <c r="J3">
        <f>F3+H3</f>
        <v>55</v>
      </c>
      <c r="K3">
        <f>82-Table3[[#This Row],[GP]]</f>
        <v>27</v>
      </c>
      <c r="L3">
        <f>COUNTIFS(DataRegularSeason20242025!$D$3:$D$1315,$A3, DataRegularSeason20242025!$L$3:$L$1315, $A3,DataRegularSeason20242025!$N$3:$N$1315,1)</f>
        <v>17</v>
      </c>
      <c r="M3">
        <f>COUNTIFS(DataRegularSeason20242025!$D$3:$D$1315,$A3, DataRegularSeason20242025!$L$3:$L$1315, $A3,DataRegularSeason20242025!$N$3:$N$1315,1,DataRegularSeason20242025!$M$3:$M$1315,"REG")</f>
        <v>13</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21</v>
      </c>
      <c r="U3">
        <f>COUNTIFS(DataRegularSeason20242025!$E$3:$E$1315,$A3, DataRegularSeason20242025!$L$3:$L$1315, $A3,DataRegularSeason20242025!$N$3:$N$1315,1,DataRegularSeason20242025!$M$3:$M$1315,"REG")</f>
        <v>19</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38</v>
      </c>
      <c r="AC3">
        <f>Table3[[#This Row],[L_A]]+Table3[[#This Row],[L_H]]</f>
        <v>17</v>
      </c>
      <c r="AD3">
        <f>Table3[[#This Row],[RW_A]]+Table3[[#This Row],[RW_H]]</f>
        <v>32</v>
      </c>
      <c r="AE3">
        <f>Table3[[#This Row],[RL_A]]+Table3[[#This Row],[RL_H]]</f>
        <v>14</v>
      </c>
      <c r="AF3">
        <f>Table3[[#This Row],[OTW_A]]+Table3[[#This Row],[OTW_H]]</f>
        <v>6</v>
      </c>
      <c r="AG3">
        <f>Table3[[#This Row],[OTL_A]]+Table3[[#This Row],[OTL_H]]</f>
        <v>3</v>
      </c>
      <c r="AH3">
        <f>Table3[[#This Row],[SOW_A]]+Table3[[#This Row],[SOW_H]]</f>
        <v>0</v>
      </c>
      <c r="AI3">
        <f>Table3[[#This Row],[SOL_A]]+Table3[[#This Row],[SOL_H]]</f>
        <v>0</v>
      </c>
      <c r="AJ3" s="20" t="str">
        <f>_xlfn.CONCAT(TEXT(Table3[[#This Row],[OTW]]+Table3[[#This Row],[SOW]], "0"), "-", TEXT(Table3[[#This Row],[OTL]]+Table3[[#This Row],[SOL]],"0"))</f>
        <v>6-3</v>
      </c>
      <c r="AK3">
        <f>(2*(Table3[[#This Row],[W_A]]+Table3[[#This Row],[W_H]]))+Table3[[#This Row],[OTL_A]]+Table3[[#This Row],[SOL_A]]+Table3[[#This Row],[OTL_H]]+Table3[[#This Row],[SOL_H]]</f>
        <v>79</v>
      </c>
      <c r="AL3">
        <f>(3*(Table3[[#This Row],[RW_A]]+Table3[[#This Row],[RW_H]]))+(2*(Table3[[#This Row],[OTW_A]]+Table3[[#This Row],[SOW_A]]+Table3[[#This Row],[OTW_H]]+Table3[[#This Row],[SOW_H]]))+Table3[[#This Row],[OTL_A]]+Table3[[#This Row],[SOL_A]]+Table3[[#This Row],[OTL_H]]+Table3[[#This Row],[SOL_H]]</f>
        <v>111</v>
      </c>
      <c r="AM3" s="15">
        <f>Table3[[#This Row],[PTS]]/(2*Table3[[#This Row],[GP]])</f>
        <v>0.71818181818181814</v>
      </c>
      <c r="AN3" s="15">
        <f>Table3[[#This Row],[PTS2]]/(3*Table3[[#This Row],[GP]])</f>
        <v>0.67272727272727273</v>
      </c>
      <c r="AO3">
        <f>(2*Table3[[#This Row],[GR]])+Table3[[#This Row],[PTS]]</f>
        <v>133</v>
      </c>
      <c r="AP3">
        <f>(3*Table3[[#This Row],[GR]])+Table3[[#This Row],[PTS2]]</f>
        <v>192</v>
      </c>
      <c r="AQ3">
        <f>Table3[[#This Row],[PTS]]+(2 * Table3[[#This Row],[GR]] * Table3[[#This Row],[PTS%]])</f>
        <v>117.78181818181818</v>
      </c>
      <c r="AR3">
        <f>Table3[[#This Row],[PTS2]]+(3 * Table3[[#This Row],[GR]] * Table3[[#This Row],[PTS%2]])</f>
        <v>165.4909090909091</v>
      </c>
      <c r="AS3" s="20" t="str">
        <f>_xlfn.CONCAT(TEXT(Table3[[#This Row],[W]], "0"), "-", TEXT(Table3[[#This Row],[RL]],"0"), "-", TEXT(Table3[[#This Row],[OTL]]+Table3[[#This Row],[SOL]], "0"))</f>
        <v>38-14-3</v>
      </c>
      <c r="AT3">
        <f>COUNTIFS(DataRegularSeason20242025!$D$3:$D$1315,Table3[[#This Row],[Teams]],DataRegularSeason20242025!$K$3:$K$1315,0)</f>
        <v>1</v>
      </c>
      <c r="AU3">
        <f>SUMIF(DataRegularSeason20242025!$D$3:$D$1315,$A3, DataRegularSeason20242025!$J$3:$J$1315)</f>
        <v>91</v>
      </c>
      <c r="AV3">
        <f>SUMIF(DataRegularSeason20242025!$D$3:$D$1315,$A3, DataRegularSeason20242025!$K$3:$K$1315)</f>
        <v>72</v>
      </c>
      <c r="AW3">
        <f>AU3-AV3</f>
        <v>19</v>
      </c>
      <c r="AX3">
        <f>COUNTIFS(DataRegularSeason20242025!$E$3:$E$1315,Table3[[#This Row],[Teams]],DataRegularSeason20242025!$J$3:$J$1315,0)</f>
        <v>6</v>
      </c>
      <c r="AY3">
        <f>SUMIF(DataRegularSeason20242025!$E$3:$E$1315,$A3,DataRegularSeason20242025!$K$3:$K$1315)</f>
        <v>107</v>
      </c>
      <c r="AZ3">
        <f>SUMIF(DataRegularSeason20242025!$E$3:$E$1315,$A3,DataRegularSeason20242025!$J$3:$J$1315)</f>
        <v>59</v>
      </c>
      <c r="BA3">
        <f>AY3-AZ3</f>
        <v>48</v>
      </c>
      <c r="BB3">
        <f>AU3+AY3</f>
        <v>198</v>
      </c>
      <c r="BC3">
        <f>AV3+AZ3</f>
        <v>131</v>
      </c>
      <c r="BD3">
        <f>BB3-BC3</f>
        <v>67</v>
      </c>
      <c r="BE3" s="17">
        <f>Table3[[#This Row],[GF]]/Table3[[#This Row],[GP]]</f>
        <v>3.6</v>
      </c>
      <c r="BF3" s="17">
        <f>Table3[[#This Row],[GA]]/Table3[[#This Row],[GP]]</f>
        <v>2.3818181818181818</v>
      </c>
      <c r="BG3" s="17">
        <f>(Table3[[#This Row],[GF]]-Table3[[#This Row],[GA]])/Table3[[#This Row],[GP]]</f>
        <v>1.2181818181818183</v>
      </c>
      <c r="BH3" s="49" t="str">
        <f>_xlfn.CONCAT(TEXT(Table3[[#This Row],[W_H]], "0"), "-", TEXT(Table3[[#This Row],[RL_H]],"0"), "-", TEXT(Table3[[#This Row],[OTL_H]]+Table3[[#This Row],[SOL_H]], "0"))</f>
        <v>21-5-3</v>
      </c>
      <c r="BI3" s="49" t="str">
        <f>_xlfn.CONCAT(TEXT(Table3[[#This Row],[W_A]], "0"), "-", TEXT(Table3[[#This Row],[RL_A]],"0"), "-", TEXT(Table3[[#This Row],[OTL_A]]+Table3[[#This Row],[SOL_A]], "0"))</f>
        <v>17-9-0</v>
      </c>
      <c r="BJ3" s="49">
        <f>((2*(Table3[[#This Row],[W_H]]))+Table3[[#This Row],[OTL_H]]+Table3[[#This Row],[SOL_H]])/(2*Table3[[#This Row],[GP_H]])</f>
        <v>0.77586206896551724</v>
      </c>
      <c r="BK3" s="49">
        <f>((2*(Table3[[#This Row],[W_A]]))+Table3[[#This Row],[OTL_A]]+Table3[[#This Row],[SOL_A]])/(2*Table3[[#This Row],[GP_A]])</f>
        <v>0.65384615384615385</v>
      </c>
      <c r="BL3" s="21">
        <f>(Table3[[#This Row],[W]]*$CG$3)+(Table3[[#This Row],[L]]*$CG$4)+(Table3[[#This Row],[GF]]*$CG$5)+(Table3[[#This Row],[GA]]*$CG$6)</f>
        <v>66.900000000000006</v>
      </c>
      <c r="BM3" s="21">
        <f>(82*(((Table3[[#This Row],[PTS%]]*$CG$3)+((1-Table3[[#This Row],[PTS%]])*$CG$4)+(Table3[[#This Row],[GF]]*$CG$5)+(Table3[[#This Row],[GA]]*$CG$6))/Table3[[#This Row],[GP]])) + (Table3[[#This Row],[W]]*$CG$3)+(Table3[[#This Row],[L]]*$CG$4)+(Table3[[#This Row],[GF]]*$CG$5)+(Table3[[#This Row],[GA]]*$CG$6)</f>
        <v>131.37233057851239</v>
      </c>
      <c r="BN3">
        <f>COUNTIFS(DataRegularSeason20242025!$D$3:$D$1315,$A3,DataRegularSeason20242025!$H$3:$H$1315, $A3)</f>
        <v>21</v>
      </c>
      <c r="BO3">
        <f>COUNTIFS(DataRegularSeason20242025!$E$3:$E$1315,$A3,DataRegularSeason20242025!$H$3:$H$1315, $A3)</f>
        <v>26</v>
      </c>
      <c r="BP3">
        <f>BN3+BO3</f>
        <v>47</v>
      </c>
      <c r="BQ3">
        <f>F3-BN3</f>
        <v>5</v>
      </c>
      <c r="BR3">
        <f>H3-BO3</f>
        <v>3</v>
      </c>
      <c r="BS3">
        <f>BQ3+BR3</f>
        <v>8</v>
      </c>
      <c r="BW3" t="str">
        <f>INDEX(Table2[AwayTeam], Table3[[#This Row],[Column2]])</f>
        <v>NJD</v>
      </c>
      <c r="BX3">
        <f>LARGE((Table2[[#This Row],[AwayTeam]]=Table3[[#This Row],[Teams]]), 1)</f>
        <v>0</v>
      </c>
      <c r="CA3" t="s">
        <v>1459</v>
      </c>
      <c r="CB3">
        <f>SUM($D$2:$D$33)/2</f>
        <v>714</v>
      </c>
      <c r="CF3" t="s">
        <v>97</v>
      </c>
      <c r="CG3" s="21">
        <v>0.5</v>
      </c>
      <c r="CH3">
        <f>INDEX($AB$2:$AB$33,MATCH("CGY",$A$2:$A$33,0),1)</f>
        <v>26</v>
      </c>
      <c r="CJ3" s="21">
        <f>CG3*CH3</f>
        <v>13</v>
      </c>
      <c r="CK3" s="15">
        <f>CJ3/$CJ$7</f>
        <v>0.22222222222222221</v>
      </c>
    </row>
    <row r="4" spans="1:95" x14ac:dyDescent="0.25">
      <c r="A4" t="s">
        <v>23</v>
      </c>
      <c r="B4" t="s">
        <v>97</v>
      </c>
      <c r="C4" t="s">
        <v>100</v>
      </c>
      <c r="D4">
        <f>COUNTIFS(DataRegularSeason20242025!$D$3:$D$1315,$A4,DataRegularSeason20242025!$R$3:$R$1315,1,DataRegularSeason20242025!$N$3:$N$1315,1) + COUNTIFS(DataRegularSeason20242025!$E$3:$E$1315,$A4,DataRegularSeason20242025!$R$3:$R$1315,1,DataRegularSeason20242025!$N$3:$N$1315,1)</f>
        <v>50</v>
      </c>
      <c r="E4" s="15">
        <f>Table3[[#This Row],[Watched]]/Table3[[#This Row],[GP]]</f>
        <v>0.94339622641509435</v>
      </c>
      <c r="F4">
        <f>COUNTIFS(DataRegularSeason20242025!$N$3:$N$1315,1,DataRegularSeason20242025!$D$3:$D$1315,$A4)</f>
        <v>24</v>
      </c>
      <c r="G4">
        <f>41-Table3[[#This Row],[GP_A]]</f>
        <v>17</v>
      </c>
      <c r="H4">
        <f>COUNTIFS(DataRegularSeason20242025!$E$3:$E$1315,$A4,DataRegularSeason20242025!$N$3:$N$1315,1)</f>
        <v>29</v>
      </c>
      <c r="I4">
        <f>41-Table3[[#This Row],[GP_H]]</f>
        <v>12</v>
      </c>
      <c r="J4">
        <f>F4+H4</f>
        <v>53</v>
      </c>
      <c r="K4">
        <f>82-Table3[[#This Row],[GP]]</f>
        <v>29</v>
      </c>
      <c r="L4">
        <f>COUNTIFS(DataRegularSeason20242025!$D$3:$D$1315,$A4, DataRegularSeason20242025!$L$3:$L$1315, $A4,DataRegularSeason20242025!$N$3:$N$1315,1)</f>
        <v>15</v>
      </c>
      <c r="M4">
        <f>COUNTIFS(DataRegularSeason20242025!$D$3:$D$1315,$A4, DataRegularSeason20242025!$L$3:$L$1315, $A4,DataRegularSeason20242025!$N$3:$N$1315,1,DataRegularSeason20242025!$M$3:$M$1315,"REG")</f>
        <v>12</v>
      </c>
      <c r="N4">
        <f>COUNTIFS(DataRegularSeason20242025!$D$3:$D$1315,$A4, DataRegularSeason20242025!$L$3:$L$1315, $A4,DataRegularSeason20242025!$N$3:$N$1315,1,DataRegularSeason20242025!$M$3:$M$1315,"OT")</f>
        <v>3</v>
      </c>
      <c r="O4">
        <f>COUNTIFS(DataRegularSeason20242025!$D$3:$D$1315,$A4, DataRegularSeason20242025!$L$3:$L$1315, $A4,DataRegularSeason20242025!$N$3:$N$1315,1,DataRegularSeason20242025!$M$3:$M$1315,"SO")</f>
        <v>0</v>
      </c>
      <c r="P4">
        <f>F4-L4</f>
        <v>9</v>
      </c>
      <c r="Q4">
        <f>COUNTIFS(DataRegularSeason20242025!$D$3:$D$1315,$A4, DataRegularSeason20242025!$S$3:$S$1315, $A4,DataRegularSeason20242025!$M$3:$M$1315,"REG")</f>
        <v>7</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18</v>
      </c>
      <c r="U4">
        <f>COUNTIFS(DataRegularSeason20242025!$E$3:$E$1315,$A4, DataRegularSeason20242025!$L$3:$L$1315, $A4,DataRegularSeason20242025!$N$3:$N$1315,1,DataRegularSeason20242025!$M$3:$M$1315,"REG")</f>
        <v>13</v>
      </c>
      <c r="V4">
        <f>COUNTIFS(DataRegularSeason20242025!$E$3:$E$1315,$A4, DataRegularSeason20242025!$L$3:$L$1315, $A4,DataRegularSeason20242025!$N$3:$N$1315,1,DataRegularSeason20242025!$M$3:$M$1315,"OT")</f>
        <v>5</v>
      </c>
      <c r="W4">
        <f>COUNTIFS(DataRegularSeason20242025!$E$3:$E$1315,$A4, DataRegularSeason20242025!$L$3:$L$1315, $A4,DataRegularSeason20242025!$N$3:$N$1315,1,DataRegularSeason20242025!$M$3:$M$1315,"SO")</f>
        <v>0</v>
      </c>
      <c r="X4">
        <f>H4-T4</f>
        <v>11</v>
      </c>
      <c r="Y4">
        <f>COUNTIFS(DataRegularSeason20242025!$E$3:$E$1315,$A4, DataRegularSeason20242025!$S$3:$S$1315, $A4,DataRegularSeason20242025!$M$3:$M$1315,"REG")</f>
        <v>9</v>
      </c>
      <c r="Z4">
        <f>COUNTIFS(DataRegularSeason20242025!$E$3:$E$1315,$A4, DataRegularSeason20242025!$S$3:$S$1315, $A4,DataRegularSeason20242025!$M$3:$M$1315,"OT")</f>
        <v>1</v>
      </c>
      <c r="AA4">
        <f>COUNTIFS(DataRegularSeason20242025!$E$3:$E$1315,$A4, DataRegularSeason20242025!$S$3:$S$1315, $A4,DataRegularSeason20242025!$M$3:$M$1315,"SO")</f>
        <v>1</v>
      </c>
      <c r="AB4">
        <f>Table3[[#This Row],[W_A]]+Table3[[#This Row],[W_H]]</f>
        <v>33</v>
      </c>
      <c r="AC4">
        <f>Table3[[#This Row],[L_A]]+Table3[[#This Row],[L_H]]</f>
        <v>20</v>
      </c>
      <c r="AD4">
        <f>Table3[[#This Row],[RW_A]]+Table3[[#This Row],[RW_H]]</f>
        <v>25</v>
      </c>
      <c r="AE4">
        <f>Table3[[#This Row],[RL_A]]+Table3[[#This Row],[RL_H]]</f>
        <v>16</v>
      </c>
      <c r="AF4">
        <f>Table3[[#This Row],[OTW_A]]+Table3[[#This Row],[OTW_H]]</f>
        <v>8</v>
      </c>
      <c r="AG4">
        <f>Table3[[#This Row],[OTL_A]]+Table3[[#This Row],[OTL_H]]</f>
        <v>3</v>
      </c>
      <c r="AH4">
        <f>Table3[[#This Row],[SOW_A]]+Table3[[#This Row],[SOW_H]]</f>
        <v>0</v>
      </c>
      <c r="AI4">
        <f>Table3[[#This Row],[SOL_A]]+Table3[[#This Row],[SOL_H]]</f>
        <v>1</v>
      </c>
      <c r="AJ4" s="20" t="str">
        <f>_xlfn.CONCAT(TEXT(Table3[[#This Row],[OTW]]+Table3[[#This Row],[SOW]], "0"), "-", TEXT(Table3[[#This Row],[OTL]]+Table3[[#This Row],[SOL]],"0"))</f>
        <v>8-4</v>
      </c>
      <c r="AK4">
        <f>(2*(Table3[[#This Row],[W_A]]+Table3[[#This Row],[W_H]]))+Table3[[#This Row],[OTL_A]]+Table3[[#This Row],[SOL_A]]+Table3[[#This Row],[OTL_H]]+Table3[[#This Row],[SOL_H]]</f>
        <v>70</v>
      </c>
      <c r="AL4">
        <f>(3*(Table3[[#This Row],[RW_A]]+Table3[[#This Row],[RW_H]]))+(2*(Table3[[#This Row],[OTW_A]]+Table3[[#This Row],[SOW_A]]+Table3[[#This Row],[OTW_H]]+Table3[[#This Row],[SOW_H]]))+Table3[[#This Row],[OTL_A]]+Table3[[#This Row],[SOL_A]]+Table3[[#This Row],[OTL_H]]+Table3[[#This Row],[SOL_H]]</f>
        <v>95</v>
      </c>
      <c r="AM4" s="15">
        <f>Table3[[#This Row],[PTS]]/(2*Table3[[#This Row],[GP]])</f>
        <v>0.660377358490566</v>
      </c>
      <c r="AN4" s="15">
        <f>Table3[[#This Row],[PTS2]]/(3*Table3[[#This Row],[GP]])</f>
        <v>0.59748427672955973</v>
      </c>
      <c r="AO4">
        <f>(2*Table3[[#This Row],[GR]])+Table3[[#This Row],[PTS]]</f>
        <v>128</v>
      </c>
      <c r="AP4">
        <f>(3*Table3[[#This Row],[GR]])+Table3[[#This Row],[PTS2]]</f>
        <v>182</v>
      </c>
      <c r="AQ4">
        <f>Table3[[#This Row],[PTS]]+(2 * Table3[[#This Row],[GR]] * Table3[[#This Row],[PTS%]])</f>
        <v>108.30188679245282</v>
      </c>
      <c r="AR4">
        <f>Table3[[#This Row],[PTS2]]+(3 * Table3[[#This Row],[GR]] * Table3[[#This Row],[PTS%2]])</f>
        <v>146.98113207547169</v>
      </c>
      <c r="AS4" s="20" t="str">
        <f>_xlfn.CONCAT(TEXT(Table3[[#This Row],[W]], "0"), "-", TEXT(Table3[[#This Row],[RL]],"0"), "-", TEXT(Table3[[#This Row],[OTL]]+Table3[[#This Row],[SOL]], "0"))</f>
        <v>33-16-4</v>
      </c>
      <c r="AT4">
        <f>COUNTIFS(DataRegularSeason20242025!$D$3:$D$1315,Table3[[#This Row],[Teams]],DataRegularSeason20242025!$K$3:$K$1315,0)</f>
        <v>1</v>
      </c>
      <c r="AU4">
        <f>SUMIF(DataRegularSeason20242025!$D$3:$D$1315,$A4, DataRegularSeason20242025!$J$3:$J$1315)</f>
        <v>83</v>
      </c>
      <c r="AV4">
        <f>SUMIF(DataRegularSeason20242025!$D$3:$D$1315,$A4, DataRegularSeason20242025!$K$3:$K$1315)</f>
        <v>65</v>
      </c>
      <c r="AW4">
        <f>AU4-AV4</f>
        <v>18</v>
      </c>
      <c r="AX4">
        <f>COUNTIFS(DataRegularSeason20242025!$E$3:$E$1315,Table3[[#This Row],[Teams]],DataRegularSeason20242025!$J$3:$J$1315,0)</f>
        <v>2</v>
      </c>
      <c r="AY4">
        <f>SUMIF(DataRegularSeason20242025!$E$3:$E$1315,$A4,DataRegularSeason20242025!$K$3:$K$1315)</f>
        <v>91</v>
      </c>
      <c r="AZ4">
        <f>SUMIF(DataRegularSeason20242025!$E$3:$E$1315,$A4,DataRegularSeason20242025!$J$3:$J$1315)</f>
        <v>79</v>
      </c>
      <c r="BA4">
        <f>AY4-AZ4</f>
        <v>12</v>
      </c>
      <c r="BB4">
        <f>AU4+AY4</f>
        <v>174</v>
      </c>
      <c r="BC4">
        <f>AV4+AZ4</f>
        <v>144</v>
      </c>
      <c r="BD4">
        <f>BB4-BC4</f>
        <v>30</v>
      </c>
      <c r="BE4" s="17">
        <f>Table3[[#This Row],[GF]]/Table3[[#This Row],[GP]]</f>
        <v>3.2830188679245285</v>
      </c>
      <c r="BF4" s="17">
        <f>Table3[[#This Row],[GA]]/Table3[[#This Row],[GP]]</f>
        <v>2.7169811320754715</v>
      </c>
      <c r="BG4" s="17">
        <f>(Table3[[#This Row],[GF]]-Table3[[#This Row],[GA]])/Table3[[#This Row],[GP]]</f>
        <v>0.56603773584905659</v>
      </c>
      <c r="BH4" s="49" t="str">
        <f>_xlfn.CONCAT(TEXT(Table3[[#This Row],[W_H]], "0"), "-", TEXT(Table3[[#This Row],[RL_H]],"0"), "-", TEXT(Table3[[#This Row],[OTL_H]]+Table3[[#This Row],[SOL_H]], "0"))</f>
        <v>18-9-2</v>
      </c>
      <c r="BI4" s="49" t="str">
        <f>_xlfn.CONCAT(TEXT(Table3[[#This Row],[W_A]], "0"), "-", TEXT(Table3[[#This Row],[RL_A]],"0"), "-", TEXT(Table3[[#This Row],[OTL_A]]+Table3[[#This Row],[SOL_A]], "0"))</f>
        <v>15-7-2</v>
      </c>
      <c r="BJ4" s="49">
        <f>((2*(Table3[[#This Row],[W_H]]))+Table3[[#This Row],[OTL_H]]+Table3[[#This Row],[SOL_H]])/(2*Table3[[#This Row],[GP_H]])</f>
        <v>0.65517241379310343</v>
      </c>
      <c r="BK4" s="49">
        <f>((2*(Table3[[#This Row],[W_A]]))+Table3[[#This Row],[OTL_A]]+Table3[[#This Row],[SOL_A]])/(2*Table3[[#This Row],[GP_A]])</f>
        <v>0.66666666666666663</v>
      </c>
      <c r="BL4" s="21">
        <f>(Table3[[#This Row],[W]]*$CG$3)+(Table3[[#This Row],[L]]*$CG$4)+(Table3[[#This Row],[GF]]*$CG$5)+(Table3[[#This Row],[GA]]*$CG$6)</f>
        <v>62.999999999999993</v>
      </c>
      <c r="BM4" s="21">
        <f>(82*(((Table3[[#This Row],[PTS%]]*$CG$3)+((1-Table3[[#This Row],[PTS%]])*$CG$4)+(Table3[[#This Row],[GF]]*$CG$5)+(Table3[[#This Row],[GA]]*$CG$6))/Table3[[#This Row],[GP]])) + (Table3[[#This Row],[W]]*$CG$3)+(Table3[[#This Row],[L]]*$CG$4)+(Table3[[#This Row],[GF]]*$CG$5)+(Table3[[#This Row],[GA]]*$CG$6)</f>
        <v>126.32887148451405</v>
      </c>
      <c r="BN4">
        <f>COUNTIFS(DataRegularSeason20242025!$D$3:$D$1315,$A4,DataRegularSeason20242025!$H$3:$H$1315, $A4)</f>
        <v>18</v>
      </c>
      <c r="BO4">
        <f>COUNTIFS(DataRegularSeason20242025!$E$3:$E$1315,$A4,DataRegularSeason20242025!$H$3:$H$1315, $A4)</f>
        <v>19</v>
      </c>
      <c r="BP4">
        <f>BN4+BO4</f>
        <v>37</v>
      </c>
      <c r="BQ4">
        <f>F4-BN4</f>
        <v>6</v>
      </c>
      <c r="BR4">
        <f>H4-BO4</f>
        <v>10</v>
      </c>
      <c r="BS4">
        <f>BQ4+BR4</f>
        <v>16</v>
      </c>
      <c r="BV4">
        <v>1990</v>
      </c>
      <c r="BW4" t="str">
        <f>INDEX(Table2[AwayTeam], Table3[[#This Row],[Column2]])</f>
        <v>BUF</v>
      </c>
      <c r="BX4">
        <f>LARGE((Table2[[#This Row],[AwayTeam]]=Table3[[#This Row],[Teams]]), 1)</f>
        <v>0</v>
      </c>
      <c r="CA4" t="s">
        <v>1460</v>
      </c>
      <c r="CB4">
        <f>$CB$2-$CB$3</f>
        <v>144</v>
      </c>
      <c r="CF4" t="s">
        <v>1434</v>
      </c>
      <c r="CG4" s="21">
        <v>0.3</v>
      </c>
      <c r="CH4">
        <f>INDEX($AC$2:$AC$33,MATCH("CGY",$A$2:$A$33,0),1)</f>
        <v>27</v>
      </c>
      <c r="CJ4" s="21">
        <f>CG4*CH4</f>
        <v>8.1</v>
      </c>
      <c r="CK4" s="15">
        <f>CJ4/$CJ$7</f>
        <v>0.13846153846153847</v>
      </c>
    </row>
    <row r="5" spans="1:95" x14ac:dyDescent="0.25">
      <c r="A5" t="s">
        <v>34</v>
      </c>
      <c r="B5" t="s">
        <v>97</v>
      </c>
      <c r="C5" t="s">
        <v>95</v>
      </c>
      <c r="D5">
        <f>COUNTIFS(DataRegularSeason20242025!$D$3:$D$1315,$A5,DataRegularSeason20242025!$R$3:$R$1315,1,DataRegularSeason20242025!$N$3:$N$1315,1) + COUNTIFS(DataRegularSeason20242025!$E$3:$E$1315,$A5,DataRegularSeason20242025!$R$3:$R$1315,1,DataRegularSeason20242025!$N$3:$N$1315,1)</f>
        <v>42</v>
      </c>
      <c r="E5" s="15">
        <f>Table3[[#This Row],[Watched]]/Table3[[#This Row],[GP]]</f>
        <v>0.79245283018867929</v>
      </c>
      <c r="F5">
        <f>COUNTIFS(DataRegularSeason20242025!$N$3:$N$1315,1,DataRegularSeason20242025!$D$3:$D$1315,$A5)</f>
        <v>25</v>
      </c>
      <c r="G5">
        <f>41-Table3[[#This Row],[GP_A]]</f>
        <v>16</v>
      </c>
      <c r="H5">
        <f>COUNTIFS(DataRegularSeason20242025!$E$3:$E$1315,$A5,DataRegularSeason20242025!$N$3:$N$1315,1)</f>
        <v>28</v>
      </c>
      <c r="I5">
        <f>41-Table3[[#This Row],[GP_H]]</f>
        <v>13</v>
      </c>
      <c r="J5">
        <f>F5+H5</f>
        <v>53</v>
      </c>
      <c r="K5">
        <f>82-Table3[[#This Row],[GP]]</f>
        <v>29</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11</v>
      </c>
      <c r="N5">
        <f>COUNTIFS(DataRegularSeason20242025!$D$3:$D$1315,$A5, DataRegularSeason20242025!$L$3:$L$1315, $A5,DataRegularSeason20242025!$N$3:$N$1315,1,DataRegularSeason20242025!$M$3:$M$1315,"OT")</f>
        <v>2</v>
      </c>
      <c r="O5">
        <f>COUNTIFS(DataRegularSeason20242025!$D$3:$D$1315,$A5, DataRegularSeason20242025!$L$3:$L$1315, $A5,DataRegularSeason20242025!$N$3:$N$1315,1,DataRegularSeason20242025!$M$3:$M$1315,"SO")</f>
        <v>1</v>
      </c>
      <c r="P5">
        <f>F5-L5</f>
        <v>11</v>
      </c>
      <c r="Q5">
        <f>COUNTIFS(DataRegularSeason20242025!$D$3:$D$1315,$A5, DataRegularSeason20242025!$S$3:$S$1315, $A5,DataRegularSeason20242025!$M$3:$M$1315,"REG")</f>
        <v>11</v>
      </c>
      <c r="R5">
        <f>COUNTIFS(DataRegularSeason20242025!$D$3:$D$1315,$A5, DataRegularSeason20242025!$S$3:$S$1315, $A5,DataRegularSeason20242025!$M$3:$M$1315,"OT")</f>
        <v>0</v>
      </c>
      <c r="S5">
        <f>COUNTIFS(DataRegularSeason20242025!$D$3:$D$1315,$A5, DataRegularSeason20242025!$S$3:$S$1315, $A5,DataRegularSeason20242025!$M$3:$M$1315,"SO")</f>
        <v>0</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2</v>
      </c>
      <c r="W5">
        <f>COUNTIFS(DataRegularSeason20242025!$E$3:$E$1315,$A5, DataRegularSeason20242025!$L$3:$L$1315, $A5,DataRegularSeason20242025!$N$3:$N$1315,1,DataRegularSeason20242025!$M$3:$M$1315,"SO")</f>
        <v>1</v>
      </c>
      <c r="X5">
        <f>H5-T5</f>
        <v>8</v>
      </c>
      <c r="Y5">
        <f>COUNTIFS(DataRegularSeason20242025!$E$3:$E$1315,$A5, DataRegularSeason20242025!$S$3:$S$1315, $A5,DataRegularSeason20242025!$M$3:$M$1315,"REG")</f>
        <v>7</v>
      </c>
      <c r="Z5">
        <f>COUNTIFS(DataRegularSeason20242025!$E$3:$E$1315,$A5, DataRegularSeason20242025!$S$3:$S$1315, $A5,DataRegularSeason20242025!$M$3:$M$1315,"OT")</f>
        <v>1</v>
      </c>
      <c r="AA5">
        <f>COUNTIFS(DataRegularSeason20242025!$E$3:$E$1315,$A5, DataRegularSeason20242025!$S$3:$S$1315, $A5,DataRegularSeason20242025!$M$3:$M$1315,"SO")</f>
        <v>0</v>
      </c>
      <c r="AB5">
        <f>Table3[[#This Row],[W_A]]+Table3[[#This Row],[W_H]]</f>
        <v>34</v>
      </c>
      <c r="AC5">
        <f>Table3[[#This Row],[L_A]]+Table3[[#This Row],[L_H]]</f>
        <v>19</v>
      </c>
      <c r="AD5">
        <f>Table3[[#This Row],[RW_A]]+Table3[[#This Row],[RW_H]]</f>
        <v>28</v>
      </c>
      <c r="AE5">
        <f>Table3[[#This Row],[RL_A]]+Table3[[#This Row],[RL_H]]</f>
        <v>18</v>
      </c>
      <c r="AF5">
        <f>Table3[[#This Row],[OTW_A]]+Table3[[#This Row],[OTW_H]]</f>
        <v>4</v>
      </c>
      <c r="AG5">
        <f>Table3[[#This Row],[OTL_A]]+Table3[[#This Row],[OTL_H]]</f>
        <v>1</v>
      </c>
      <c r="AH5">
        <f>Table3[[#This Row],[SOW_A]]+Table3[[#This Row],[SOW_H]]</f>
        <v>2</v>
      </c>
      <c r="AI5">
        <f>Table3[[#This Row],[SOL_A]]+Table3[[#This Row],[SOL_H]]</f>
        <v>0</v>
      </c>
      <c r="AJ5" s="20" t="str">
        <f>_xlfn.CONCAT(TEXT(Table3[[#This Row],[OTW]]+Table3[[#This Row],[SOW]], "0"), "-", TEXT(Table3[[#This Row],[OTL]]+Table3[[#This Row],[SOL]],"0"))</f>
        <v>6-1</v>
      </c>
      <c r="AK5">
        <f>(2*(Table3[[#This Row],[W_A]]+Table3[[#This Row],[W_H]]))+Table3[[#This Row],[OTL_A]]+Table3[[#This Row],[SOL_A]]+Table3[[#This Row],[OTL_H]]+Table3[[#This Row],[SOL_H]]</f>
        <v>69</v>
      </c>
      <c r="AL5">
        <f>(3*(Table3[[#This Row],[RW_A]]+Table3[[#This Row],[RW_H]]))+(2*(Table3[[#This Row],[OTW_A]]+Table3[[#This Row],[SOW_A]]+Table3[[#This Row],[OTW_H]]+Table3[[#This Row],[SOW_H]]))+Table3[[#This Row],[OTL_A]]+Table3[[#This Row],[SOL_A]]+Table3[[#This Row],[OTL_H]]+Table3[[#This Row],[SOL_H]]</f>
        <v>97</v>
      </c>
      <c r="AM5" s="15">
        <f>Table3[[#This Row],[PTS]]/(2*Table3[[#This Row],[GP]])</f>
        <v>0.65094339622641506</v>
      </c>
      <c r="AN5" s="15">
        <f>Table3[[#This Row],[PTS2]]/(3*Table3[[#This Row],[GP]])</f>
        <v>0.61006289308176098</v>
      </c>
      <c r="AO5">
        <f>(2*Table3[[#This Row],[GR]])+Table3[[#This Row],[PTS]]</f>
        <v>127</v>
      </c>
      <c r="AP5">
        <f>(3*Table3[[#This Row],[GR]])+Table3[[#This Row],[PTS2]]</f>
        <v>184</v>
      </c>
      <c r="AQ5">
        <f>Table3[[#This Row],[PTS]]+(2 * Table3[[#This Row],[GR]] * Table3[[#This Row],[PTS%]])</f>
        <v>106.75471698113208</v>
      </c>
      <c r="AR5">
        <f>Table3[[#This Row],[PTS2]]+(3 * Table3[[#This Row],[GR]] * Table3[[#This Row],[PTS%2]])</f>
        <v>150.0754716981132</v>
      </c>
      <c r="AS5" s="20" t="str">
        <f>_xlfn.CONCAT(TEXT(Table3[[#This Row],[W]], "0"), "-", TEXT(Table3[[#This Row],[RL]],"0"), "-", TEXT(Table3[[#This Row],[OTL]]+Table3[[#This Row],[SOL]], "0"))</f>
        <v>34-18-1</v>
      </c>
      <c r="AT5">
        <f>COUNTIFS(DataRegularSeason20242025!$D$3:$D$1315,Table3[[#This Row],[Teams]],DataRegularSeason20242025!$K$3:$K$1315,0)</f>
        <v>1</v>
      </c>
      <c r="AU5">
        <f>SUMIF(DataRegularSeason20242025!$D$3:$D$1315,$A5, DataRegularSeason20242025!$J$3:$J$1315)</f>
        <v>76</v>
      </c>
      <c r="AV5">
        <f>SUMIF(DataRegularSeason20242025!$D$3:$D$1315,$A5, DataRegularSeason20242025!$K$3:$K$1315)</f>
        <v>67</v>
      </c>
      <c r="AW5">
        <f>AU5-AV5</f>
        <v>9</v>
      </c>
      <c r="AX5">
        <f>COUNTIFS(DataRegularSeason20242025!$E$3:$E$1315,Table3[[#This Row],[Teams]],DataRegularSeason20242025!$J$3:$J$1315,0)</f>
        <v>2</v>
      </c>
      <c r="AY5">
        <f>SUMIF(DataRegularSeason20242025!$E$3:$E$1315,$A5,DataRegularSeason20242025!$K$3:$K$1315)</f>
        <v>94</v>
      </c>
      <c r="AZ5">
        <f>SUMIF(DataRegularSeason20242025!$E$3:$E$1315,$A5,DataRegularSeason20242025!$J$3:$J$1315)</f>
        <v>64</v>
      </c>
      <c r="BA5">
        <f>AY5-AZ5</f>
        <v>30</v>
      </c>
      <c r="BB5">
        <f>AU5+AY5</f>
        <v>170</v>
      </c>
      <c r="BC5">
        <f>AV5+AZ5</f>
        <v>131</v>
      </c>
      <c r="BD5">
        <f>BB5-BC5</f>
        <v>39</v>
      </c>
      <c r="BE5" s="17">
        <f>Table3[[#This Row],[GF]]/Table3[[#This Row],[GP]]</f>
        <v>3.2075471698113209</v>
      </c>
      <c r="BF5" s="17">
        <f>Table3[[#This Row],[GA]]/Table3[[#This Row],[GP]]</f>
        <v>2.4716981132075473</v>
      </c>
      <c r="BG5" s="17">
        <f>(Table3[[#This Row],[GF]]-Table3[[#This Row],[GA]])/Table3[[#This Row],[GP]]</f>
        <v>0.73584905660377353</v>
      </c>
      <c r="BH5" s="49" t="str">
        <f>_xlfn.CONCAT(TEXT(Table3[[#This Row],[W_H]], "0"), "-", TEXT(Table3[[#This Row],[RL_H]],"0"), "-", TEXT(Table3[[#This Row],[OTL_H]]+Table3[[#This Row],[SOL_H]], "0"))</f>
        <v>20-7-1</v>
      </c>
      <c r="BI5" s="49" t="str">
        <f>_xlfn.CONCAT(TEXT(Table3[[#This Row],[W_A]], "0"), "-", TEXT(Table3[[#This Row],[RL_A]],"0"), "-", TEXT(Table3[[#This Row],[OTL_A]]+Table3[[#This Row],[SOL_A]], "0"))</f>
        <v>14-11-0</v>
      </c>
      <c r="BJ5" s="49">
        <f>((2*(Table3[[#This Row],[W_H]]))+Table3[[#This Row],[OTL_H]]+Table3[[#This Row],[SOL_H]])/(2*Table3[[#This Row],[GP_H]])</f>
        <v>0.7321428571428571</v>
      </c>
      <c r="BK5" s="49">
        <f>((2*(Table3[[#This Row],[W_A]]))+Table3[[#This Row],[OTL_A]]+Table3[[#This Row],[SOL_A]])/(2*Table3[[#This Row],[GP_A]])</f>
        <v>0.56000000000000005</v>
      </c>
      <c r="BL5" s="21">
        <f>(Table3[[#This Row],[W]]*$CG$3)+(Table3[[#This Row],[L]]*$CG$4)+(Table3[[#This Row],[GF]]*$CG$5)+(Table3[[#This Row],[GA]]*$CG$6)</f>
        <v>61.300000000000004</v>
      </c>
      <c r="BM5" s="21">
        <f>(82*(((Table3[[#This Row],[PTS%]]*$CG$3)+((1-Table3[[#This Row],[PTS%]])*$CG$4)+(Table3[[#This Row],[GF]]*$CG$5)+(Table3[[#This Row],[GA]]*$CG$6))/Table3[[#This Row],[GP]])) + (Table3[[#This Row],[W]]*$CG$3)+(Table3[[#This Row],[L]]*$CG$4)+(Table3[[#This Row],[GF]]*$CG$5)+(Table3[[#This Row],[GA]]*$CG$6)</f>
        <v>121.6863296546814</v>
      </c>
      <c r="BN5">
        <f>COUNTIFS(DataRegularSeason20242025!$D$3:$D$1315,$A5,DataRegularSeason20242025!$H$3:$H$1315, $A5)</f>
        <v>15</v>
      </c>
      <c r="BO5">
        <f>COUNTIFS(DataRegularSeason20242025!$E$3:$E$1315,$A5,DataRegularSeason20242025!$H$3:$H$1315, $A5)</f>
        <v>22</v>
      </c>
      <c r="BP5">
        <f>BN5+BO5</f>
        <v>37</v>
      </c>
      <c r="BQ5">
        <f>F5-BN5</f>
        <v>10</v>
      </c>
      <c r="BR5">
        <f>H5-BO5</f>
        <v>6</v>
      </c>
      <c r="BS5">
        <f>BQ5+BR5</f>
        <v>16</v>
      </c>
      <c r="BV5">
        <v>1999</v>
      </c>
      <c r="BW5" t="str">
        <f>INDEX(Table2[AwayTeam], Table3[[#This Row],[Column2]])</f>
        <v>STL</v>
      </c>
      <c r="BX5">
        <f>LARGE((Table2[[#This Row],[AwayTeam]]=Table3[[#This Row],[Teams]]), 1)</f>
        <v>0</v>
      </c>
      <c r="CA5" t="s">
        <v>1462</v>
      </c>
      <c r="CB5">
        <f>SUM($BB$2:$BB$33)</f>
        <v>5152</v>
      </c>
      <c r="CF5" t="s">
        <v>73</v>
      </c>
      <c r="CG5" s="21">
        <v>0.15</v>
      </c>
      <c r="CH5">
        <f>INDEX($BB$2:$BB$33,MATCH("CGY",$A$2:$A$33,0),1)</f>
        <v>144</v>
      </c>
      <c r="CI5">
        <f>CH5/CH2</f>
        <v>2.7169811320754715</v>
      </c>
      <c r="CJ5" s="21">
        <f>CG5*CH5</f>
        <v>21.599999999999998</v>
      </c>
      <c r="CK5" s="15">
        <f>CJ5/$CJ$7</f>
        <v>0.3692307692307692</v>
      </c>
    </row>
    <row r="6" spans="1:95" ht="15.75" thickBot="1" x14ac:dyDescent="0.3">
      <c r="A6" t="s">
        <v>27</v>
      </c>
      <c r="B6" t="s">
        <v>97</v>
      </c>
      <c r="C6" t="s">
        <v>100</v>
      </c>
      <c r="D6">
        <f>COUNTIFS(DataRegularSeason20242025!$D$3:$D$1315,$A6,DataRegularSeason20242025!$R$3:$R$1315,1,DataRegularSeason20242025!$N$3:$N$1315,1) + COUNTIFS(DataRegularSeason20242025!$E$3:$E$1315,$A6,DataRegularSeason20242025!$R$3:$R$1315,1,DataRegularSeason20242025!$N$3:$N$1315,1)</f>
        <v>46</v>
      </c>
      <c r="E6" s="15">
        <f>Table3[[#This Row],[Watched]]/Table3[[#This Row],[GP]]</f>
        <v>0.85185185185185186</v>
      </c>
      <c r="F6">
        <f>COUNTIFS(DataRegularSeason20242025!$N$3:$N$1315,1,DataRegularSeason20242025!$D$3:$D$1315,$A6)</f>
        <v>26</v>
      </c>
      <c r="G6">
        <f>41-Table3[[#This Row],[GP_A]]</f>
        <v>15</v>
      </c>
      <c r="H6">
        <f>COUNTIFS(DataRegularSeason20242025!$E$3:$E$1315,$A6,DataRegularSeason20242025!$N$3:$N$1315,1)</f>
        <v>28</v>
      </c>
      <c r="I6">
        <f>41-Table3[[#This Row],[GP_H]]</f>
        <v>13</v>
      </c>
      <c r="J6">
        <f>F6+H6</f>
        <v>54</v>
      </c>
      <c r="K6">
        <f>82-Table3[[#This Row],[GP]]</f>
        <v>28</v>
      </c>
      <c r="L6">
        <f>COUNTIFS(DataRegularSeason20242025!$D$3:$D$1315,$A6, DataRegularSeason20242025!$L$3:$L$1315, $A6,DataRegularSeason20242025!$N$3:$N$1315,1)</f>
        <v>12</v>
      </c>
      <c r="M6">
        <f>COUNTIFS(DataRegularSeason20242025!$D$3:$D$1315,$A6, DataRegularSeason20242025!$L$3:$L$1315, $A6,DataRegularSeason20242025!$N$3:$N$1315,1,DataRegularSeason20242025!$M$3:$M$1315,"REG")</f>
        <v>10</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14</v>
      </c>
      <c r="Q6">
        <f>COUNTIFS(DataRegularSeason20242025!$D$3:$D$1315,$A6, DataRegularSeason20242025!$S$3:$S$1315, $A6,DataRegularSeason20242025!$M$3:$M$1315,"REG")</f>
        <v>11</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19</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31</v>
      </c>
      <c r="AC6">
        <f>Table3[[#This Row],[L_A]]+Table3[[#This Row],[L_H]]</f>
        <v>23</v>
      </c>
      <c r="AD6">
        <f>Table3[[#This Row],[RW_A]]+Table3[[#This Row],[RW_H]]</f>
        <v>28</v>
      </c>
      <c r="AE6">
        <f>Table3[[#This Row],[RL_A]]+Table3[[#This Row],[RL_H]]</f>
        <v>17</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68</v>
      </c>
      <c r="AL6">
        <f>(3*(Table3[[#This Row],[RW_A]]+Table3[[#This Row],[RW_H]]))+(2*(Table3[[#This Row],[OTW_A]]+Table3[[#This Row],[SOW_A]]+Table3[[#This Row],[OTW_H]]+Table3[[#This Row],[SOW_H]]))+Table3[[#This Row],[OTL_A]]+Table3[[#This Row],[SOL_A]]+Table3[[#This Row],[OTL_H]]+Table3[[#This Row],[SOL_H]]</f>
        <v>96</v>
      </c>
      <c r="AM6" s="15">
        <f>Table3[[#This Row],[PTS]]/(2*Table3[[#This Row],[GP]])</f>
        <v>0.62962962962962965</v>
      </c>
      <c r="AN6" s="15">
        <f>Table3[[#This Row],[PTS2]]/(3*Table3[[#This Row],[GP]])</f>
        <v>0.59259259259259256</v>
      </c>
      <c r="AO6">
        <f>(2*Table3[[#This Row],[GR]])+Table3[[#This Row],[PTS]]</f>
        <v>124</v>
      </c>
      <c r="AP6">
        <f>(3*Table3[[#This Row],[GR]])+Table3[[#This Row],[PTS2]]</f>
        <v>180</v>
      </c>
      <c r="AQ6">
        <f>Table3[[#This Row],[PTS]]+(2 * Table3[[#This Row],[GR]] * Table3[[#This Row],[PTS%]])</f>
        <v>103.25925925925927</v>
      </c>
      <c r="AR6">
        <f>Table3[[#This Row],[PTS2]]+(3 * Table3[[#This Row],[GR]] * Table3[[#This Row],[PTS%2]])</f>
        <v>145.77777777777777</v>
      </c>
      <c r="AS6" s="20" t="str">
        <f>_xlfn.CONCAT(TEXT(Table3[[#This Row],[W]], "0"), "-", TEXT(Table3[[#This Row],[RL]],"0"), "-", TEXT(Table3[[#This Row],[OTL]]+Table3[[#This Row],[SOL]], "0"))</f>
        <v>31-17-6</v>
      </c>
      <c r="AT6">
        <f>COUNTIFS(DataRegularSeason20242025!$D$3:$D$1315,Table3[[#This Row],[Teams]],DataRegularSeason20242025!$K$3:$K$1315,0)</f>
        <v>0</v>
      </c>
      <c r="AU6">
        <f>SUMIF(DataRegularSeason20242025!$D$3:$D$1315,$A6, DataRegularSeason20242025!$J$3:$J$1315)</f>
        <v>81</v>
      </c>
      <c r="AV6">
        <f>SUMIF(DataRegularSeason20242025!$D$3:$D$1315,$A6, DataRegularSeason20242025!$K$3:$K$1315)</f>
        <v>82</v>
      </c>
      <c r="AW6">
        <f>AU6-AV6</f>
        <v>-1</v>
      </c>
      <c r="AX6">
        <f>COUNTIFS(DataRegularSeason20242025!$E$3:$E$1315,Table3[[#This Row],[Teams]],DataRegularSeason20242025!$J$3:$J$1315,0)</f>
        <v>3</v>
      </c>
      <c r="AY6">
        <f>SUMIF(DataRegularSeason20242025!$E$3:$E$1315,$A6,DataRegularSeason20242025!$K$3:$K$1315)</f>
        <v>97</v>
      </c>
      <c r="AZ6">
        <f>SUMIF(DataRegularSeason20242025!$E$3:$E$1315,$A6,DataRegularSeason20242025!$J$3:$J$1315)</f>
        <v>69</v>
      </c>
      <c r="BA6">
        <f>AY6-AZ6</f>
        <v>28</v>
      </c>
      <c r="BB6">
        <f>AU6+AY6</f>
        <v>178</v>
      </c>
      <c r="BC6">
        <f>AV6+AZ6</f>
        <v>151</v>
      </c>
      <c r="BD6">
        <f>BB6-BC6</f>
        <v>27</v>
      </c>
      <c r="BE6" s="17">
        <f>Table3[[#This Row],[GF]]/Table3[[#This Row],[GP]]</f>
        <v>3.2962962962962963</v>
      </c>
      <c r="BF6" s="17">
        <f>Table3[[#This Row],[GA]]/Table3[[#This Row],[GP]]</f>
        <v>2.7962962962962963</v>
      </c>
      <c r="BG6" s="17">
        <f>(Table3[[#This Row],[GF]]-Table3[[#This Row],[GA]])/Table3[[#This Row],[GP]]</f>
        <v>0.5</v>
      </c>
      <c r="BH6" s="49" t="str">
        <f>_xlfn.CONCAT(TEXT(Table3[[#This Row],[W_H]], "0"), "-", TEXT(Table3[[#This Row],[RL_H]],"0"), "-", TEXT(Table3[[#This Row],[OTL_H]]+Table3[[#This Row],[SOL_H]], "0"))</f>
        <v>19-6-3</v>
      </c>
      <c r="BI6" s="49" t="str">
        <f>_xlfn.CONCAT(TEXT(Table3[[#This Row],[W_A]], "0"), "-", TEXT(Table3[[#This Row],[RL_A]],"0"), "-", TEXT(Table3[[#This Row],[OTL_A]]+Table3[[#This Row],[SOL_A]], "0"))</f>
        <v>12-11-3</v>
      </c>
      <c r="BJ6" s="49">
        <f>((2*(Table3[[#This Row],[W_H]]))+Table3[[#This Row],[OTL_H]]+Table3[[#This Row],[SOL_H]])/(2*Table3[[#This Row],[GP_H]])</f>
        <v>0.7321428571428571</v>
      </c>
      <c r="BK6" s="49">
        <f>((2*(Table3[[#This Row],[W_A]]))+Table3[[#This Row],[OTL_A]]+Table3[[#This Row],[SOL_A]])/(2*Table3[[#This Row],[GP_A]])</f>
        <v>0.51923076923076927</v>
      </c>
      <c r="BL6" s="21">
        <f>(Table3[[#This Row],[W]]*$CG$3)+(Table3[[#This Row],[L]]*$CG$4)+(Table3[[#This Row],[GF]]*$CG$5)+(Table3[[#This Row],[GA]]*$CG$6)</f>
        <v>64.199999999999989</v>
      </c>
      <c r="BM6" s="21">
        <f>(82*(((Table3[[#This Row],[PTS%]]*$CG$3)+((1-Table3[[#This Row],[PTS%]])*$CG$4)+(Table3[[#This Row],[GF]]*$CG$5)+(Table3[[#This Row],[GA]]*$CG$6))/Table3[[#This Row],[GP]])) + (Table3[[#This Row],[W]]*$CG$3)+(Table3[[#This Row],[L]]*$CG$4)+(Table3[[#This Row],[GF]]*$CG$5)+(Table3[[#This Row],[GA]]*$CG$6)</f>
        <v>128.32085048010975</v>
      </c>
      <c r="BN6">
        <f>COUNTIFS(DataRegularSeason20242025!$D$3:$D$1315,$A6,DataRegularSeason20242025!$H$3:$H$1315, $A6)</f>
        <v>18</v>
      </c>
      <c r="BO6">
        <f>COUNTIFS(DataRegularSeason20242025!$E$3:$E$1315,$A6,DataRegularSeason20242025!$H$3:$H$1315, $A6)</f>
        <v>19</v>
      </c>
      <c r="BP6">
        <f>BN6+BO6</f>
        <v>37</v>
      </c>
      <c r="BQ6">
        <f>F6-BN6</f>
        <v>8</v>
      </c>
      <c r="BR6">
        <f>H6-BO6</f>
        <v>9</v>
      </c>
      <c r="BS6">
        <f>BQ6+BR6</f>
        <v>17</v>
      </c>
      <c r="BV6">
        <v>2023</v>
      </c>
      <c r="BW6" t="str">
        <f>INDEX(Table2[AwayTeam], Table3[[#This Row],[Column2]])</f>
        <v>BOS</v>
      </c>
      <c r="BX6">
        <f>LARGE((Table2[[#This Row],[AwayTeam]]=Table3[[#This Row],[Teams]]), 1)</f>
        <v>0</v>
      </c>
      <c r="CA6" t="s">
        <v>1463</v>
      </c>
      <c r="CB6">
        <f>SUM($AT$2:$AT$33)+SUM($AX$2:$AX$33)</f>
        <v>108</v>
      </c>
      <c r="CF6" t="s">
        <v>74</v>
      </c>
      <c r="CG6" s="21">
        <v>0.1</v>
      </c>
      <c r="CH6">
        <f>INDEX($BC$2:$BC$33,MATCH("CGY",$A$2:$A$33,0),1)</f>
        <v>158</v>
      </c>
      <c r="CI6">
        <f>CH6/CH2</f>
        <v>2.9811320754716979</v>
      </c>
      <c r="CJ6" s="21">
        <f>CG6*CH6</f>
        <v>15.8</v>
      </c>
      <c r="CK6" s="15">
        <f>CJ6/$CJ$7</f>
        <v>0.27008547008547013</v>
      </c>
    </row>
    <row r="7" spans="1:95" ht="16.5" thickTop="1" thickBot="1" x14ac:dyDescent="0.3">
      <c r="A7" t="s">
        <v>44</v>
      </c>
      <c r="B7" t="s">
        <v>98</v>
      </c>
      <c r="C7" t="s">
        <v>99</v>
      </c>
      <c r="D7">
        <f>COUNTIFS(DataRegularSeason20242025!$D$3:$D$1315,$A7,DataRegularSeason20242025!$R$3:$R$1315,1,DataRegularSeason20242025!$N$3:$N$1315,1) + COUNTIFS(DataRegularSeason20242025!$E$3:$E$1315,$A7,DataRegularSeason20242025!$R$3:$R$1315,1,DataRegularSeason20242025!$N$3:$N$1315,1)</f>
        <v>48</v>
      </c>
      <c r="E7" s="15">
        <f>Table3[[#This Row],[Watched]]/Table3[[#This Row],[GP]]</f>
        <v>0.88888888888888884</v>
      </c>
      <c r="F7">
        <f>COUNTIFS(DataRegularSeason20242025!$N$3:$N$1315,1,DataRegularSeason20242025!$D$3:$D$1315,$A7)</f>
        <v>27</v>
      </c>
      <c r="G7">
        <f>41-Table3[[#This Row],[GP_A]]</f>
        <v>14</v>
      </c>
      <c r="H7">
        <f>COUNTIFS(DataRegularSeason20242025!$E$3:$E$1315,$A7,DataRegularSeason20242025!$N$3:$N$1315,1)</f>
        <v>27</v>
      </c>
      <c r="I7">
        <f>41-Table3[[#This Row],[GP_H]]</f>
        <v>14</v>
      </c>
      <c r="J7">
        <f>F7+H7</f>
        <v>54</v>
      </c>
      <c r="K7">
        <f>82-Table3[[#This Row],[GP]]</f>
        <v>28</v>
      </c>
      <c r="L7">
        <f>COUNTIFS(DataRegularSeason20242025!$D$3:$D$1315,$A7, DataRegularSeason20242025!$L$3:$L$1315, $A7,DataRegularSeason20242025!$N$3:$N$1315,1)</f>
        <v>12</v>
      </c>
      <c r="M7">
        <f>COUNTIFS(DataRegularSeason20242025!$D$3:$D$1315,$A7, DataRegularSeason20242025!$L$3:$L$1315, $A7,DataRegularSeason20242025!$N$3:$N$1315,1,DataRegularSeason20242025!$M$3:$M$1315,"REG")</f>
        <v>9</v>
      </c>
      <c r="N7">
        <f>COUNTIFS(DataRegularSeason20242025!$D$3:$D$1315,$A7, DataRegularSeason20242025!$L$3:$L$1315, $A7,DataRegularSeason20242025!$N$3:$N$1315,1,DataRegularSeason20242025!$M$3:$M$1315,"OT")</f>
        <v>3</v>
      </c>
      <c r="O7">
        <f>COUNTIFS(DataRegularSeason20242025!$D$3:$D$1315,$A7, DataRegularSeason20242025!$L$3:$L$1315, $A7,DataRegularSeason20242025!$N$3:$N$1315,1,DataRegularSeason20242025!$M$3:$M$1315,"SO")</f>
        <v>0</v>
      </c>
      <c r="P7">
        <f>F7-L7</f>
        <v>15</v>
      </c>
      <c r="Q7">
        <f>COUNTIFS(DataRegularSeason20242025!$D$3:$D$1315,$A7, DataRegularSeason20242025!$S$3:$S$1315, $A7,DataRegularSeason20242025!$M$3:$M$1315,"REG")</f>
        <v>12</v>
      </c>
      <c r="R7">
        <f>COUNTIFS(DataRegularSeason20242025!$D$3:$D$1315,$A7, DataRegularSeason20242025!$S$3:$S$1315, $A7,DataRegularSeason20242025!$M$3:$M$1315,"OT")</f>
        <v>1</v>
      </c>
      <c r="S7">
        <f>COUNTIFS(DataRegularSeason20242025!$D$3:$D$1315,$A7, DataRegularSeason20242025!$S$3:$S$1315, $A7,DataRegularSeason20242025!$M$3:$M$1315,"SO")</f>
        <v>2</v>
      </c>
      <c r="T7">
        <f>COUNTIFS(DataRegularSeason20242025!$E$3:$E$1315,$A7, DataRegularSeason20242025!$L$3:$L$1315, $A7, DataRegularSeason20242025!$N$3:$N$1315,1)</f>
        <v>20</v>
      </c>
      <c r="U7">
        <f>COUNTIFS(DataRegularSeason20242025!$E$3:$E$1315,$A7, DataRegularSeason20242025!$L$3:$L$1315, $A7,DataRegularSeason20242025!$N$3:$N$1315,1,DataRegularSeason20242025!$M$3:$M$1315,"REG")</f>
        <v>19</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0</v>
      </c>
      <c r="X7">
        <f>H7-T7</f>
        <v>7</v>
      </c>
      <c r="Y7">
        <f>COUNTIFS(DataRegularSeason20242025!$E$3:$E$1315,$A7, DataRegularSeason20242025!$S$3:$S$1315, $A7,DataRegularSeason20242025!$M$3:$M$1315,"REG")</f>
        <v>6</v>
      </c>
      <c r="Z7">
        <f>COUNTIFS(DataRegularSeason20242025!$E$3:$E$1315,$A7, DataRegularSeason20242025!$S$3:$S$1315, $A7,DataRegularSeason20242025!$M$3:$M$1315,"OT")</f>
        <v>1</v>
      </c>
      <c r="AA7">
        <f>COUNTIFS(DataRegularSeason20242025!$E$3:$E$1315,$A7, DataRegularSeason20242025!$S$3:$S$1315, $A7,DataRegularSeason20242025!$M$3:$M$1315,"SO")</f>
        <v>0</v>
      </c>
      <c r="AB7">
        <f>Table3[[#This Row],[W_A]]+Table3[[#This Row],[W_H]]</f>
        <v>32</v>
      </c>
      <c r="AC7">
        <f>Table3[[#This Row],[L_A]]+Table3[[#This Row],[L_H]]</f>
        <v>22</v>
      </c>
      <c r="AD7">
        <f>Table3[[#This Row],[RW_A]]+Table3[[#This Row],[RW_H]]</f>
        <v>28</v>
      </c>
      <c r="AE7">
        <f>Table3[[#This Row],[RL_A]]+Table3[[#This Row],[RL_H]]</f>
        <v>18</v>
      </c>
      <c r="AF7">
        <f>Table3[[#This Row],[OTW_A]]+Table3[[#This Row],[OTW_H]]</f>
        <v>4</v>
      </c>
      <c r="AG7">
        <f>Table3[[#This Row],[OTL_A]]+Table3[[#This Row],[OTL_H]]</f>
        <v>2</v>
      </c>
      <c r="AH7">
        <f>Table3[[#This Row],[SOW_A]]+Table3[[#This Row],[SOW_H]]</f>
        <v>0</v>
      </c>
      <c r="AI7">
        <f>Table3[[#This Row],[SOL_A]]+Table3[[#This Row],[SOL_H]]</f>
        <v>2</v>
      </c>
      <c r="AJ7" s="20" t="str">
        <f>_xlfn.CONCAT(TEXT(Table3[[#This Row],[OTW]]+Table3[[#This Row],[SOW]], "0"), "-", TEXT(Table3[[#This Row],[OTL]]+Table3[[#This Row],[SOL]],"0"))</f>
        <v>4-4</v>
      </c>
      <c r="AK7">
        <f>(2*(Table3[[#This Row],[W_A]]+Table3[[#This Row],[W_H]]))+Table3[[#This Row],[OTL_A]]+Table3[[#This Row],[SOL_A]]+Table3[[#This Row],[OTL_H]]+Table3[[#This Row],[SOL_H]]</f>
        <v>68</v>
      </c>
      <c r="AL7">
        <f>(3*(Table3[[#This Row],[RW_A]]+Table3[[#This Row],[RW_H]]))+(2*(Table3[[#This Row],[OTW_A]]+Table3[[#This Row],[SOW_A]]+Table3[[#This Row],[OTW_H]]+Table3[[#This Row],[SOW_H]]))+Table3[[#This Row],[OTL_A]]+Table3[[#This Row],[SOL_A]]+Table3[[#This Row],[OTL_H]]+Table3[[#This Row],[SOL_H]]</f>
        <v>96</v>
      </c>
      <c r="AM7" s="15">
        <f>Table3[[#This Row],[PTS]]/(2*Table3[[#This Row],[GP]])</f>
        <v>0.62962962962962965</v>
      </c>
      <c r="AN7" s="15">
        <f>Table3[[#This Row],[PTS2]]/(3*Table3[[#This Row],[GP]])</f>
        <v>0.59259259259259256</v>
      </c>
      <c r="AO7">
        <f>(2*Table3[[#This Row],[GR]])+Table3[[#This Row],[PTS]]</f>
        <v>124</v>
      </c>
      <c r="AP7">
        <f>(3*Table3[[#This Row],[GR]])+Table3[[#This Row],[PTS2]]</f>
        <v>180</v>
      </c>
      <c r="AQ7">
        <f>Table3[[#This Row],[PTS]]+(2 * Table3[[#This Row],[GR]] * Table3[[#This Row],[PTS%]])</f>
        <v>103.25925925925927</v>
      </c>
      <c r="AR7">
        <f>Table3[[#This Row],[PTS2]]+(3 * Table3[[#This Row],[GR]] * Table3[[#This Row],[PTS%2]])</f>
        <v>145.77777777777777</v>
      </c>
      <c r="AS7" s="20" t="str">
        <f>_xlfn.CONCAT(TEXT(Table3[[#This Row],[W]], "0"), "-", TEXT(Table3[[#This Row],[RL]],"0"), "-", TEXT(Table3[[#This Row],[OTL]]+Table3[[#This Row],[SOL]], "0"))</f>
        <v>32-18-4</v>
      </c>
      <c r="AT7">
        <f>COUNTIFS(DataRegularSeason20242025!$D$3:$D$1315,Table3[[#This Row],[Teams]],DataRegularSeason20242025!$K$3:$K$1315,0)</f>
        <v>1</v>
      </c>
      <c r="AU7">
        <f>SUMIF(DataRegularSeason20242025!$D$3:$D$1315,$A7, DataRegularSeason20242025!$J$3:$J$1315)</f>
        <v>75</v>
      </c>
      <c r="AV7">
        <f>SUMIF(DataRegularSeason20242025!$D$3:$D$1315,$A7, DataRegularSeason20242025!$K$3:$K$1315)</f>
        <v>80</v>
      </c>
      <c r="AW7">
        <f>AU7-AV7</f>
        <v>-5</v>
      </c>
      <c r="AX7">
        <f>COUNTIFS(DataRegularSeason20242025!$E$3:$E$1315,Table3[[#This Row],[Teams]],DataRegularSeason20242025!$J$3:$J$1315,0)</f>
        <v>3</v>
      </c>
      <c r="AY7">
        <f>SUMIF(DataRegularSeason20242025!$E$3:$E$1315,$A7,DataRegularSeason20242025!$K$3:$K$1315)</f>
        <v>101</v>
      </c>
      <c r="AZ7">
        <f>SUMIF(DataRegularSeason20242025!$E$3:$E$1315,$A7,DataRegularSeason20242025!$J$3:$J$1315)</f>
        <v>69</v>
      </c>
      <c r="BA7">
        <f>AY7-AZ7</f>
        <v>32</v>
      </c>
      <c r="BB7">
        <f>AU7+AY7</f>
        <v>176</v>
      </c>
      <c r="BC7">
        <f>AV7+AZ7</f>
        <v>149</v>
      </c>
      <c r="BD7">
        <f>BB7-BC7</f>
        <v>27</v>
      </c>
      <c r="BE7" s="17">
        <f>Table3[[#This Row],[GF]]/Table3[[#This Row],[GP]]</f>
        <v>3.2592592592592591</v>
      </c>
      <c r="BF7" s="17">
        <f>Table3[[#This Row],[GA]]/Table3[[#This Row],[GP]]</f>
        <v>2.7592592592592591</v>
      </c>
      <c r="BG7" s="17">
        <f>(Table3[[#This Row],[GF]]-Table3[[#This Row],[GA]])/Table3[[#This Row],[GP]]</f>
        <v>0.5</v>
      </c>
      <c r="BH7" s="49" t="str">
        <f>_xlfn.CONCAT(TEXT(Table3[[#This Row],[W_H]], "0"), "-", TEXT(Table3[[#This Row],[RL_H]],"0"), "-", TEXT(Table3[[#This Row],[OTL_H]]+Table3[[#This Row],[SOL_H]], "0"))</f>
        <v>20-6-1</v>
      </c>
      <c r="BI7" s="49" t="str">
        <f>_xlfn.CONCAT(TEXT(Table3[[#This Row],[W_A]], "0"), "-", TEXT(Table3[[#This Row],[RL_A]],"0"), "-", TEXT(Table3[[#This Row],[OTL_A]]+Table3[[#This Row],[SOL_A]], "0"))</f>
        <v>12-12-3</v>
      </c>
      <c r="BJ7" s="49">
        <f>((2*(Table3[[#This Row],[W_H]]))+Table3[[#This Row],[OTL_H]]+Table3[[#This Row],[SOL_H]])/(2*Table3[[#This Row],[GP_H]])</f>
        <v>0.7592592592592593</v>
      </c>
      <c r="BK7" s="49">
        <f>((2*(Table3[[#This Row],[W_A]]))+Table3[[#This Row],[OTL_A]]+Table3[[#This Row],[SOL_A]])/(2*Table3[[#This Row],[GP_A]])</f>
        <v>0.5</v>
      </c>
      <c r="BL7" s="21">
        <f>(Table3[[#This Row],[W]]*$CG$3)+(Table3[[#This Row],[L]]*$CG$4)+(Table3[[#This Row],[GF]]*$CG$5)+(Table3[[#This Row],[GA]]*$CG$6)</f>
        <v>63.9</v>
      </c>
      <c r="BM7" s="21">
        <f>(82*(((Table3[[#This Row],[PTS%]]*$CG$3)+((1-Table3[[#This Row],[PTS%]])*$CG$4)+(Table3[[#This Row],[GF]]*$CG$5)+(Table3[[#This Row],[GA]]*$CG$6))/Table3[[#This Row],[GP]])) + (Table3[[#This Row],[W]]*$CG$3)+(Table3[[#This Row],[L]]*$CG$4)+(Table3[[#This Row],[GF]]*$CG$5)+(Table3[[#This Row],[GA]]*$CG$6)</f>
        <v>127.26159122085048</v>
      </c>
      <c r="BN7">
        <f>COUNTIFS(DataRegularSeason20242025!$D$3:$D$1315,$A7,DataRegularSeason20242025!$H$3:$H$1315, $A7)</f>
        <v>16</v>
      </c>
      <c r="BO7">
        <f>COUNTIFS(DataRegularSeason20242025!$E$3:$E$1315,$A7,DataRegularSeason20242025!$H$3:$H$1315, $A7)</f>
        <v>22</v>
      </c>
      <c r="BP7">
        <f>BN7+BO7</f>
        <v>38</v>
      </c>
      <c r="BQ7">
        <f>F7-BN7</f>
        <v>11</v>
      </c>
      <c r="BR7">
        <f>H7-BO7</f>
        <v>5</v>
      </c>
      <c r="BS7">
        <f>BQ7+BR7</f>
        <v>16</v>
      </c>
      <c r="BV7">
        <v>2006</v>
      </c>
      <c r="BW7" t="str">
        <f>INDEX(Table2[AwayTeam], Table3[[#This Row],[Column2]])</f>
        <v>CHI</v>
      </c>
      <c r="BX7">
        <f>LARGE((Table2[[#This Row],[AwayTeam]]=Table3[[#This Row],[Teams]]), 1)</f>
        <v>0</v>
      </c>
      <c r="CA7" t="s">
        <v>1464</v>
      </c>
      <c r="CB7">
        <f>SUM($AF$2:$AF$33)</f>
        <v>128</v>
      </c>
      <c r="CI7" s="22">
        <f>MAX(CG4,CG3*INDEX($AM$2:$AM$33,MATCH("CGY",$A$2:$A$33,0),1))+(CG5*CI5)+(CG6*CI6)</f>
        <v>1.0056603773584905</v>
      </c>
      <c r="CJ7" s="106">
        <f>SUM(CJ3:CJ6)</f>
        <v>58.5</v>
      </c>
    </row>
    <row r="8" spans="1:95" ht="15.75" thickTop="1" x14ac:dyDescent="0.25">
      <c r="A8" t="s">
        <v>18</v>
      </c>
      <c r="B8" t="s">
        <v>98</v>
      </c>
      <c r="C8" t="s">
        <v>81</v>
      </c>
      <c r="D8">
        <f>COUNTIFS(DataRegularSeason20242025!$D$3:$D$1315,$A8,DataRegularSeason20242025!$R$3:$R$1315,1,DataRegularSeason20242025!$N$3:$N$1315,1) + COUNTIFS(DataRegularSeason20242025!$E$3:$E$1315,$A8,DataRegularSeason20242025!$R$3:$R$1315,1,DataRegularSeason20242025!$N$3:$N$1315,1)</f>
        <v>45</v>
      </c>
      <c r="E8" s="15">
        <f>Table3[[#This Row],[Watched]]/Table3[[#This Row],[GP]]</f>
        <v>0.84905660377358494</v>
      </c>
      <c r="F8">
        <f>COUNTIFS(DataRegularSeason20242025!$N$3:$N$1315,1,DataRegularSeason20242025!$D$3:$D$1315,$A8)</f>
        <v>23</v>
      </c>
      <c r="G8">
        <f>41-Table3[[#This Row],[GP_A]]</f>
        <v>18</v>
      </c>
      <c r="H8">
        <f>COUNTIFS(DataRegularSeason20242025!$E$3:$E$1315,$A8,DataRegularSeason20242025!$N$3:$N$1315,1)</f>
        <v>30</v>
      </c>
      <c r="I8">
        <f>41-Table3[[#This Row],[GP_H]]</f>
        <v>11</v>
      </c>
      <c r="J8">
        <f>F8+H8</f>
        <v>53</v>
      </c>
      <c r="K8">
        <f>82-Table3[[#This Row],[GP]]</f>
        <v>29</v>
      </c>
      <c r="L8">
        <f>COUNTIFS(DataRegularSeason20242025!$D$3:$D$1315,$A8, DataRegularSeason20242025!$L$3:$L$1315, $A8,DataRegularSeason20242025!$N$3:$N$1315,1)</f>
        <v>13</v>
      </c>
      <c r="M8">
        <f>COUNTIFS(DataRegularSeason20242025!$D$3:$D$1315,$A8, DataRegularSeason20242025!$L$3:$L$1315, $A8,DataRegularSeason20242025!$N$3:$N$1315,1,DataRegularSeason20242025!$M$3:$M$1315,"REG")</f>
        <v>11</v>
      </c>
      <c r="N8">
        <f>COUNTIFS(DataRegularSeason20242025!$D$3:$D$1315,$A8, DataRegularSeason20242025!$L$3:$L$1315, $A8,DataRegularSeason20242025!$N$3:$N$1315,1,DataRegularSeason20242025!$M$3:$M$1315,"OT")</f>
        <v>2</v>
      </c>
      <c r="O8">
        <f>COUNTIFS(DataRegularSeason20242025!$D$3:$D$1315,$A8, DataRegularSeason20242025!$L$3:$L$1315, $A8,DataRegularSeason20242025!$N$3:$N$1315,1,DataRegularSeason20242025!$M$3:$M$1315,"SO")</f>
        <v>0</v>
      </c>
      <c r="P8">
        <f>F8-L8</f>
        <v>10</v>
      </c>
      <c r="Q8">
        <f>COUNTIFS(DataRegularSeason20242025!$D$3:$D$1315,$A8, DataRegularSeason20242025!$S$3:$S$1315, $A8,DataRegularSeason20242025!$M$3:$M$1315,"REG")</f>
        <v>8</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19</v>
      </c>
      <c r="U8">
        <f>COUNTIFS(DataRegularSeason20242025!$E$3:$E$1315,$A8, DataRegularSeason20242025!$L$3:$L$1315, $A8,DataRegularSeason20242025!$N$3:$N$1315,1,DataRegularSeason20242025!$M$3:$M$1315,"REG")</f>
        <v>16</v>
      </c>
      <c r="V8">
        <f>COUNTIFS(DataRegularSeason20242025!$E$3:$E$1315,$A8, DataRegularSeason20242025!$L$3:$L$1315, $A8,DataRegularSeason20242025!$N$3:$N$1315,1,DataRegularSeason20242025!$M$3:$M$1315,"OT")</f>
        <v>3</v>
      </c>
      <c r="W8">
        <f>COUNTIFS(DataRegularSeason20242025!$E$3:$E$1315,$A8, DataRegularSeason20242025!$L$3:$L$1315, $A8,DataRegularSeason20242025!$N$3:$N$1315,1,DataRegularSeason20242025!$M$3:$M$1315,"SO")</f>
        <v>0</v>
      </c>
      <c r="X8">
        <f>H8-T8</f>
        <v>11</v>
      </c>
      <c r="Y8">
        <f>COUNTIFS(DataRegularSeason20242025!$E$3:$E$1315,$A8, DataRegularSeason20242025!$S$3:$S$1315, $A8,DataRegularSeason20242025!$M$3:$M$1315,"REG")</f>
        <v>11</v>
      </c>
      <c r="Z8">
        <f>COUNTIFS(DataRegularSeason20242025!$E$3:$E$1315,$A8, DataRegularSeason20242025!$S$3:$S$1315, $A8,DataRegularSeason20242025!$M$3:$M$1315,"OT")</f>
        <v>0</v>
      </c>
      <c r="AA8">
        <f>COUNTIFS(DataRegularSeason20242025!$E$3:$E$1315,$A8, DataRegularSeason20242025!$S$3:$S$1315, $A8,DataRegularSeason20242025!$M$3:$M$1315,"SO")</f>
        <v>0</v>
      </c>
      <c r="AB8">
        <f>Table3[[#This Row],[W_A]]+Table3[[#This Row],[W_H]]</f>
        <v>32</v>
      </c>
      <c r="AC8">
        <f>Table3[[#This Row],[L_A]]+Table3[[#This Row],[L_H]]</f>
        <v>21</v>
      </c>
      <c r="AD8">
        <f>Table3[[#This Row],[RW_A]]+Table3[[#This Row],[RW_H]]</f>
        <v>27</v>
      </c>
      <c r="AE8">
        <f>Table3[[#This Row],[RL_A]]+Table3[[#This Row],[RL_H]]</f>
        <v>19</v>
      </c>
      <c r="AF8">
        <f>Table3[[#This Row],[OTW_A]]+Table3[[#This Row],[OTW_H]]</f>
        <v>5</v>
      </c>
      <c r="AG8">
        <f>Table3[[#This Row],[OTL_A]]+Table3[[#This Row],[OTL_H]]</f>
        <v>2</v>
      </c>
      <c r="AH8">
        <f>Table3[[#This Row],[SOW_A]]+Table3[[#This Row],[SOW_H]]</f>
        <v>0</v>
      </c>
      <c r="AI8">
        <f>Table3[[#This Row],[SOL_A]]+Table3[[#This Row],[SOL_H]]</f>
        <v>0</v>
      </c>
      <c r="AJ8" s="20" t="str">
        <f>_xlfn.CONCAT(TEXT(Table3[[#This Row],[OTW]]+Table3[[#This Row],[SOW]], "0"), "-", TEXT(Table3[[#This Row],[OTL]]+Table3[[#This Row],[SOL]],"0"))</f>
        <v>5-2</v>
      </c>
      <c r="AK8">
        <f>(2*(Table3[[#This Row],[W_A]]+Table3[[#This Row],[W_H]]))+Table3[[#This Row],[OTL_A]]+Table3[[#This Row],[SOL_A]]+Table3[[#This Row],[OTL_H]]+Table3[[#This Row],[SOL_H]]</f>
        <v>66</v>
      </c>
      <c r="AL8">
        <f>(3*(Table3[[#This Row],[RW_A]]+Table3[[#This Row],[RW_H]]))+(2*(Table3[[#This Row],[OTW_A]]+Table3[[#This Row],[SOW_A]]+Table3[[#This Row],[OTW_H]]+Table3[[#This Row],[SOW_H]]))+Table3[[#This Row],[OTL_A]]+Table3[[#This Row],[SOL_A]]+Table3[[#This Row],[OTL_H]]+Table3[[#This Row],[SOL_H]]</f>
        <v>93</v>
      </c>
      <c r="AM8" s="15">
        <f>Table3[[#This Row],[PTS]]/(2*Table3[[#This Row],[GP]])</f>
        <v>0.62264150943396224</v>
      </c>
      <c r="AN8" s="15">
        <f>Table3[[#This Row],[PTS2]]/(3*Table3[[#This Row],[GP]])</f>
        <v>0.58490566037735847</v>
      </c>
      <c r="AO8">
        <f>(2*Table3[[#This Row],[GR]])+Table3[[#This Row],[PTS]]</f>
        <v>124</v>
      </c>
      <c r="AP8">
        <f>(3*Table3[[#This Row],[GR]])+Table3[[#This Row],[PTS2]]</f>
        <v>180</v>
      </c>
      <c r="AQ8">
        <f>Table3[[#This Row],[PTS]]+(2 * Table3[[#This Row],[GR]] * Table3[[#This Row],[PTS%]])</f>
        <v>102.11320754716981</v>
      </c>
      <c r="AR8">
        <f>Table3[[#This Row],[PTS2]]+(3 * Table3[[#This Row],[GR]] * Table3[[#This Row],[PTS%2]])</f>
        <v>143.88679245283018</v>
      </c>
      <c r="AS8" s="20" t="str">
        <f>_xlfn.CONCAT(TEXT(Table3[[#This Row],[W]], "0"), "-", TEXT(Table3[[#This Row],[RL]],"0"), "-", TEXT(Table3[[#This Row],[OTL]]+Table3[[#This Row],[SOL]], "0"))</f>
        <v>32-19-2</v>
      </c>
      <c r="AT8">
        <f>COUNTIFS(DataRegularSeason20242025!$D$3:$D$1315,Table3[[#This Row],[Teams]],DataRegularSeason20242025!$K$3:$K$1315,0)</f>
        <v>0</v>
      </c>
      <c r="AU8">
        <f>SUMIF(DataRegularSeason20242025!$D$3:$D$1315,$A8, DataRegularSeason20242025!$J$3:$J$1315)</f>
        <v>76</v>
      </c>
      <c r="AV8">
        <f>SUMIF(DataRegularSeason20242025!$D$3:$D$1315,$A8, DataRegularSeason20242025!$K$3:$K$1315)</f>
        <v>72</v>
      </c>
      <c r="AW8">
        <f>AU8-AV8</f>
        <v>4</v>
      </c>
      <c r="AX8">
        <f>COUNTIFS(DataRegularSeason20242025!$E$3:$E$1315,Table3[[#This Row],[Teams]],DataRegularSeason20242025!$J$3:$J$1315,0)</f>
        <v>2</v>
      </c>
      <c r="AY8">
        <f>SUMIF(DataRegularSeason20242025!$E$3:$E$1315,$A8,DataRegularSeason20242025!$K$3:$K$1315)</f>
        <v>89</v>
      </c>
      <c r="AZ8">
        <f>SUMIF(DataRegularSeason20242025!$E$3:$E$1315,$A8,DataRegularSeason20242025!$J$3:$J$1315)</f>
        <v>81</v>
      </c>
      <c r="BA8">
        <f>AY8-AZ8</f>
        <v>8</v>
      </c>
      <c r="BB8">
        <f>AU8+AY8</f>
        <v>165</v>
      </c>
      <c r="BC8">
        <f>AV8+AZ8</f>
        <v>153</v>
      </c>
      <c r="BD8">
        <f>BB8-BC8</f>
        <v>12</v>
      </c>
      <c r="BE8" s="17">
        <f>Table3[[#This Row],[GF]]/Table3[[#This Row],[GP]]</f>
        <v>3.1132075471698113</v>
      </c>
      <c r="BF8" s="17">
        <f>Table3[[#This Row],[GA]]/Table3[[#This Row],[GP]]</f>
        <v>2.8867924528301887</v>
      </c>
      <c r="BG8" s="17">
        <f>(Table3[[#This Row],[GF]]-Table3[[#This Row],[GA]])/Table3[[#This Row],[GP]]</f>
        <v>0.22641509433962265</v>
      </c>
      <c r="BH8" s="49" t="str">
        <f>_xlfn.CONCAT(TEXT(Table3[[#This Row],[W_H]], "0"), "-", TEXT(Table3[[#This Row],[RL_H]],"0"), "-", TEXT(Table3[[#This Row],[OTL_H]]+Table3[[#This Row],[SOL_H]], "0"))</f>
        <v>19-11-0</v>
      </c>
      <c r="BI8" s="49" t="str">
        <f>_xlfn.CONCAT(TEXT(Table3[[#This Row],[W_A]], "0"), "-", TEXT(Table3[[#This Row],[RL_A]],"0"), "-", TEXT(Table3[[#This Row],[OTL_A]]+Table3[[#This Row],[SOL_A]], "0"))</f>
        <v>13-8-2</v>
      </c>
      <c r="BJ8" s="49">
        <f>((2*(Table3[[#This Row],[W_H]]))+Table3[[#This Row],[OTL_H]]+Table3[[#This Row],[SOL_H]])/(2*Table3[[#This Row],[GP_H]])</f>
        <v>0.6333333333333333</v>
      </c>
      <c r="BK8" s="49">
        <f>((2*(Table3[[#This Row],[W_A]]))+Table3[[#This Row],[OTL_A]]+Table3[[#This Row],[SOL_A]])/(2*Table3[[#This Row],[GP_A]])</f>
        <v>0.60869565217391308</v>
      </c>
      <c r="BL8" s="21">
        <f>(Table3[[#This Row],[W]]*$CG$3)+(Table3[[#This Row],[L]]*$CG$4)+(Table3[[#This Row],[GF]]*$CG$5)+(Table3[[#This Row],[GA]]*$CG$6)</f>
        <v>62.349999999999994</v>
      </c>
      <c r="BM8" s="21">
        <f>(82*(((Table3[[#This Row],[PTS%]]*$CG$3)+((1-Table3[[#This Row],[PTS%]])*$CG$4)+(Table3[[#This Row],[GF]]*$CG$5)+(Table3[[#This Row],[GA]]*$CG$6))/Table3[[#This Row],[GP]])) + (Table3[[#This Row],[W]]*$CG$3)+(Table3[[#This Row],[L]]*$CG$4)+(Table3[[#This Row],[GF]]*$CG$5)+(Table3[[#This Row],[GA]]*$CG$6)</f>
        <v>124.97096831612674</v>
      </c>
      <c r="BN8">
        <f>COUNTIFS(DataRegularSeason20242025!$D$3:$D$1315,$A8,DataRegularSeason20242025!$H$3:$H$1315, $A8)</f>
        <v>17</v>
      </c>
      <c r="BO8">
        <f>COUNTIFS(DataRegularSeason20242025!$E$3:$E$1315,$A8,DataRegularSeason20242025!$H$3:$H$1315, $A8)</f>
        <v>24</v>
      </c>
      <c r="BP8">
        <f>BN8+BO8</f>
        <v>41</v>
      </c>
      <c r="BQ8">
        <f>F8-BN8</f>
        <v>6</v>
      </c>
      <c r="BR8">
        <f>H8-BO8</f>
        <v>6</v>
      </c>
      <c r="BS8">
        <f>BQ8+BR8</f>
        <v>12</v>
      </c>
      <c r="BV8">
        <v>1967</v>
      </c>
      <c r="BW8" t="str">
        <f>INDEX(Table2[AwayTeam], Table3[[#This Row],[Column2]])</f>
        <v>NJD</v>
      </c>
      <c r="BX8">
        <f>LARGE((Table2[[#This Row],[AwayTeam]]=Table3[[#This Row],[Teams]]), 1)</f>
        <v>1</v>
      </c>
      <c r="CA8" t="s">
        <v>1465</v>
      </c>
      <c r="CB8">
        <f>SUM($AH$2:$AH$33)</f>
        <v>42</v>
      </c>
      <c r="CH8" t="s">
        <v>1475</v>
      </c>
      <c r="CI8" s="22">
        <f>CI7*82</f>
        <v>82.46415094339622</v>
      </c>
      <c r="CJ8" s="21">
        <f>CJ7+((82-CH2)*CI7)</f>
        <v>87.664150943396223</v>
      </c>
    </row>
    <row r="9" spans="1:95" x14ac:dyDescent="0.25">
      <c r="A9" t="s">
        <v>37</v>
      </c>
      <c r="B9" t="s">
        <v>97</v>
      </c>
      <c r="C9" t="s">
        <v>95</v>
      </c>
      <c r="D9">
        <f>COUNTIFS(DataRegularSeason20242025!$D$3:$D$1315,$A9,DataRegularSeason20242025!$R$3:$R$1315,1,DataRegularSeason20242025!$N$3:$N$1315,1) + COUNTIFS(DataRegularSeason20242025!$E$3:$E$1315,$A9,DataRegularSeason20242025!$R$3:$R$1315,1,DataRegularSeason20242025!$N$3:$N$1315,1)</f>
        <v>47</v>
      </c>
      <c r="E9" s="15">
        <f>Table3[[#This Row],[Watched]]/Table3[[#This Row],[GP]]</f>
        <v>0.87037037037037035</v>
      </c>
      <c r="F9">
        <f>COUNTIFS(DataRegularSeason20242025!$N$3:$N$1315,1,DataRegularSeason20242025!$D$3:$D$1315,$A9)</f>
        <v>30</v>
      </c>
      <c r="G9">
        <f>41-Table3[[#This Row],[GP_A]]</f>
        <v>11</v>
      </c>
      <c r="H9">
        <f>COUNTIFS(DataRegularSeason20242025!$E$3:$E$1315,$A9,DataRegularSeason20242025!$N$3:$N$1315,1)</f>
        <v>24</v>
      </c>
      <c r="I9">
        <f>41-Table3[[#This Row],[GP_H]]</f>
        <v>17</v>
      </c>
      <c r="J9">
        <f>F9+H9</f>
        <v>54</v>
      </c>
      <c r="K9">
        <f>82-Table3[[#This Row],[GP]]</f>
        <v>28</v>
      </c>
      <c r="L9">
        <f>COUNTIFS(DataRegularSeason20242025!$D$3:$D$1315,$A9, DataRegularSeason20242025!$L$3:$L$1315, $A9,DataRegularSeason20242025!$N$3:$N$1315,1)</f>
        <v>20</v>
      </c>
      <c r="M9">
        <f>COUNTIFS(DataRegularSeason20242025!$D$3:$D$1315,$A9, DataRegularSeason20242025!$L$3:$L$1315, $A9,DataRegularSeason20242025!$N$3:$N$1315,1,DataRegularSeason20242025!$M$3:$M$1315,"REG")</f>
        <v>17</v>
      </c>
      <c r="N9">
        <f>COUNTIFS(DataRegularSeason20242025!$D$3:$D$1315,$A9, DataRegularSeason20242025!$L$3:$L$1315, $A9,DataRegularSeason20242025!$N$3:$N$1315,1,DataRegularSeason20242025!$M$3:$M$1315,"OT")</f>
        <v>1</v>
      </c>
      <c r="O9">
        <f>COUNTIFS(DataRegularSeason20242025!$D$3:$D$1315,$A9, DataRegularSeason20242025!$L$3:$L$1315, $A9,DataRegularSeason20242025!$N$3:$N$1315,1,DataRegularSeason20242025!$M$3:$M$1315,"SO")</f>
        <v>2</v>
      </c>
      <c r="P9">
        <f>F9-L9</f>
        <v>10</v>
      </c>
      <c r="Q9">
        <f>COUNTIFS(DataRegularSeason20242025!$D$3:$D$1315,$A9, DataRegularSeason20242025!$S$3:$S$1315, $A9,DataRegularSeason20242025!$M$3:$M$1315,"REG")</f>
        <v>7</v>
      </c>
      <c r="R9">
        <f>COUNTIFS(DataRegularSeason20242025!$D$3:$D$1315,$A9, DataRegularSeason20242025!$S$3:$S$1315, $A9,DataRegularSeason20242025!$M$3:$M$1315,"OT")</f>
        <v>2</v>
      </c>
      <c r="S9">
        <f>COUNTIFS(DataRegularSeason20242025!$D$3:$D$1315,$A9, DataRegularSeason20242025!$S$3:$S$1315, $A9,DataRegularSeason20242025!$M$3:$M$1315,"SO")</f>
        <v>1</v>
      </c>
      <c r="T9">
        <f>COUNTIFS(DataRegularSeason20242025!$E$3:$E$1315,$A9, DataRegularSeason20242025!$L$3:$L$1315, $A9, DataRegularSeason20242025!$N$3:$N$1315,1)</f>
        <v>11</v>
      </c>
      <c r="U9">
        <f>COUNTIFS(DataRegularSeason20242025!$E$3:$E$1315,$A9, DataRegularSeason20242025!$L$3:$L$1315, $A9,DataRegularSeason20242025!$N$3:$N$1315,1,DataRegularSeason20242025!$M$3:$M$1315,"REG")</f>
        <v>8</v>
      </c>
      <c r="V9">
        <f>COUNTIFS(DataRegularSeason20242025!$E$3:$E$1315,$A9, DataRegularSeason20242025!$L$3:$L$1315, $A9,DataRegularSeason20242025!$N$3:$N$1315,1,DataRegularSeason20242025!$M$3:$M$1315,"OT")</f>
        <v>3</v>
      </c>
      <c r="W9">
        <f>COUNTIFS(DataRegularSeason20242025!$E$3:$E$1315,$A9, DataRegularSeason20242025!$L$3:$L$1315, $A9,DataRegularSeason20242025!$N$3:$N$1315,1,DataRegularSeason20242025!$M$3:$M$1315,"SO")</f>
        <v>0</v>
      </c>
      <c r="X9">
        <f>H9-T9</f>
        <v>13</v>
      </c>
      <c r="Y9">
        <f>COUNTIFS(DataRegularSeason20242025!$E$3:$E$1315,$A9, DataRegularSeason20242025!$S$3:$S$1315, $A9,DataRegularSeason20242025!$M$3:$M$1315,"REG")</f>
        <v>12</v>
      </c>
      <c r="Z9">
        <f>COUNTIFS(DataRegularSeason20242025!$E$3:$E$1315,$A9, DataRegularSeason20242025!$S$3:$S$1315, $A9,DataRegularSeason20242025!$M$3:$M$1315,"OT")</f>
        <v>0</v>
      </c>
      <c r="AA9">
        <f>COUNTIFS(DataRegularSeason20242025!$E$3:$E$1315,$A9, DataRegularSeason20242025!$S$3:$S$1315, $A9,DataRegularSeason20242025!$M$3:$M$1315,"SO")</f>
        <v>1</v>
      </c>
      <c r="AB9">
        <f>Table3[[#This Row],[W_A]]+Table3[[#This Row],[W_H]]</f>
        <v>31</v>
      </c>
      <c r="AC9">
        <f>Table3[[#This Row],[L_A]]+Table3[[#This Row],[L_H]]</f>
        <v>23</v>
      </c>
      <c r="AD9">
        <f>Table3[[#This Row],[RW_A]]+Table3[[#This Row],[RW_H]]</f>
        <v>25</v>
      </c>
      <c r="AE9">
        <f>Table3[[#This Row],[RL_A]]+Table3[[#This Row],[RL_H]]</f>
        <v>19</v>
      </c>
      <c r="AF9">
        <f>Table3[[#This Row],[OTW_A]]+Table3[[#This Row],[OTW_H]]</f>
        <v>4</v>
      </c>
      <c r="AG9">
        <f>Table3[[#This Row],[OTL_A]]+Table3[[#This Row],[OTL_H]]</f>
        <v>2</v>
      </c>
      <c r="AH9">
        <f>Table3[[#This Row],[SOW_A]]+Table3[[#This Row],[SOW_H]]</f>
        <v>2</v>
      </c>
      <c r="AI9">
        <f>Table3[[#This Row],[SOL_A]]+Table3[[#This Row],[SOL_H]]</f>
        <v>2</v>
      </c>
      <c r="AJ9" s="20" t="str">
        <f>_xlfn.CONCAT(TEXT(Table3[[#This Row],[OTW]]+Table3[[#This Row],[SOW]], "0"), "-", TEXT(Table3[[#This Row],[OTL]]+Table3[[#This Row],[SOL]],"0"))</f>
        <v>6-4</v>
      </c>
      <c r="AK9">
        <f>(2*(Table3[[#This Row],[W_A]]+Table3[[#This Row],[W_H]]))+Table3[[#This Row],[OTL_A]]+Table3[[#This Row],[SOL_A]]+Table3[[#This Row],[OTL_H]]+Table3[[#This Row],[SOL_H]]</f>
        <v>66</v>
      </c>
      <c r="AL9">
        <f>(3*(Table3[[#This Row],[RW_A]]+Table3[[#This Row],[RW_H]]))+(2*(Table3[[#This Row],[OTW_A]]+Table3[[#This Row],[SOW_A]]+Table3[[#This Row],[OTW_H]]+Table3[[#This Row],[SOW_H]]))+Table3[[#This Row],[OTL_A]]+Table3[[#This Row],[SOL_A]]+Table3[[#This Row],[OTL_H]]+Table3[[#This Row],[SOL_H]]</f>
        <v>91</v>
      </c>
      <c r="AM9" s="15">
        <f>Table3[[#This Row],[PTS]]/(2*Table3[[#This Row],[GP]])</f>
        <v>0.61111111111111116</v>
      </c>
      <c r="AN9" s="15">
        <f>Table3[[#This Row],[PTS2]]/(3*Table3[[#This Row],[GP]])</f>
        <v>0.56172839506172845</v>
      </c>
      <c r="AO9">
        <f>(2*Table3[[#This Row],[GR]])+Table3[[#This Row],[PTS]]</f>
        <v>122</v>
      </c>
      <c r="AP9">
        <f>(3*Table3[[#This Row],[GR]])+Table3[[#This Row],[PTS2]]</f>
        <v>175</v>
      </c>
      <c r="AQ9">
        <f>Table3[[#This Row],[PTS]]+(2 * Table3[[#This Row],[GR]] * Table3[[#This Row],[PTS%]])</f>
        <v>100.22222222222223</v>
      </c>
      <c r="AR9">
        <f>Table3[[#This Row],[PTS2]]+(3 * Table3[[#This Row],[GR]] * Table3[[#This Row],[PTS%2]])</f>
        <v>138.18518518518519</v>
      </c>
      <c r="AS9" s="20" t="str">
        <f>_xlfn.CONCAT(TEXT(Table3[[#This Row],[W]], "0"), "-", TEXT(Table3[[#This Row],[RL]],"0"), "-", TEXT(Table3[[#This Row],[OTL]]+Table3[[#This Row],[SOL]], "0"))</f>
        <v>31-19-4</v>
      </c>
      <c r="AT9">
        <f>COUNTIFS(DataRegularSeason20242025!$D$3:$D$1315,Table3[[#This Row],[Teams]],DataRegularSeason20242025!$K$3:$K$1315,0)</f>
        <v>3</v>
      </c>
      <c r="AU9">
        <f>SUMIF(DataRegularSeason20242025!$D$3:$D$1315,$A9, DataRegularSeason20242025!$J$3:$J$1315)</f>
        <v>93</v>
      </c>
      <c r="AV9">
        <f>SUMIF(DataRegularSeason20242025!$D$3:$D$1315,$A9, DataRegularSeason20242025!$K$3:$K$1315)</f>
        <v>75</v>
      </c>
      <c r="AW9">
        <f>AU9-AV9</f>
        <v>18</v>
      </c>
      <c r="AX9">
        <f>COUNTIFS(DataRegularSeason20242025!$E$3:$E$1315,Table3[[#This Row],[Teams]],DataRegularSeason20242025!$J$3:$J$1315,0)</f>
        <v>1</v>
      </c>
      <c r="AY9">
        <f>SUMIF(DataRegularSeason20242025!$E$3:$E$1315,$A9,DataRegularSeason20242025!$K$3:$K$1315)</f>
        <v>62</v>
      </c>
      <c r="AZ9">
        <f>SUMIF(DataRegularSeason20242025!$E$3:$E$1315,$A9,DataRegularSeason20242025!$J$3:$J$1315)</f>
        <v>80</v>
      </c>
      <c r="BA9">
        <f>AY9-AZ9</f>
        <v>-18</v>
      </c>
      <c r="BB9">
        <f>AU9+AY9</f>
        <v>155</v>
      </c>
      <c r="BC9">
        <f>AV9+AZ9</f>
        <v>155</v>
      </c>
      <c r="BD9">
        <f>BB9-BC9</f>
        <v>0</v>
      </c>
      <c r="BE9" s="17">
        <f>Table3[[#This Row],[GF]]/Table3[[#This Row],[GP]]</f>
        <v>2.8703703703703702</v>
      </c>
      <c r="BF9" s="17">
        <f>Table3[[#This Row],[GA]]/Table3[[#This Row],[GP]]</f>
        <v>2.8703703703703702</v>
      </c>
      <c r="BG9" s="17">
        <f>(Table3[[#This Row],[GF]]-Table3[[#This Row],[GA]])/Table3[[#This Row],[GP]]</f>
        <v>0</v>
      </c>
      <c r="BH9" s="49" t="str">
        <f>_xlfn.CONCAT(TEXT(Table3[[#This Row],[W_H]], "0"), "-", TEXT(Table3[[#This Row],[RL_H]],"0"), "-", TEXT(Table3[[#This Row],[OTL_H]]+Table3[[#This Row],[SOL_H]], "0"))</f>
        <v>11-12-1</v>
      </c>
      <c r="BI9" s="49" t="str">
        <f>_xlfn.CONCAT(TEXT(Table3[[#This Row],[W_A]], "0"), "-", TEXT(Table3[[#This Row],[RL_A]],"0"), "-", TEXT(Table3[[#This Row],[OTL_A]]+Table3[[#This Row],[SOL_A]], "0"))</f>
        <v>20-7-3</v>
      </c>
      <c r="BJ9" s="49">
        <f>((2*(Table3[[#This Row],[W_H]]))+Table3[[#This Row],[OTL_H]]+Table3[[#This Row],[SOL_H]])/(2*Table3[[#This Row],[GP_H]])</f>
        <v>0.47916666666666669</v>
      </c>
      <c r="BK9" s="49">
        <f>((2*(Table3[[#This Row],[W_A]]))+Table3[[#This Row],[OTL_A]]+Table3[[#This Row],[SOL_A]])/(2*Table3[[#This Row],[GP_A]])</f>
        <v>0.71666666666666667</v>
      </c>
      <c r="BL9" s="21">
        <f>(Table3[[#This Row],[W]]*$CG$3)+(Table3[[#This Row],[L]]*$CG$4)+(Table3[[#This Row],[GF]]*$CG$5)+(Table3[[#This Row],[GA]]*$CG$6)</f>
        <v>61.15</v>
      </c>
      <c r="BM9" s="21">
        <f>(82*(((Table3[[#This Row],[PTS%]]*$CG$3)+((1-Table3[[#This Row],[PTS%]])*$CG$4)+(Table3[[#This Row],[GF]]*$CG$5)+(Table3[[#This Row],[GA]]*$CG$6))/Table3[[#This Row],[GP]])) + (Table3[[#This Row],[W]]*$CG$3)+(Table3[[#This Row],[L]]*$CG$4)+(Table3[[#This Row],[GF]]*$CG$5)+(Table3[[#This Row],[GA]]*$CG$6)</f>
        <v>120.63374485596708</v>
      </c>
      <c r="BN9">
        <f>COUNTIFS(DataRegularSeason20242025!$D$3:$D$1315,$A9,DataRegularSeason20242025!$H$3:$H$1315, $A9)</f>
        <v>22</v>
      </c>
      <c r="BO9">
        <f>COUNTIFS(DataRegularSeason20242025!$E$3:$E$1315,$A9,DataRegularSeason20242025!$H$3:$H$1315, $A9)</f>
        <v>20</v>
      </c>
      <c r="BP9">
        <f>BN9+BO9</f>
        <v>42</v>
      </c>
      <c r="BQ9">
        <f>F9-BN9</f>
        <v>8</v>
      </c>
      <c r="BR9">
        <f>H9-BO9</f>
        <v>4</v>
      </c>
      <c r="BS9">
        <f>BQ9+BR9</f>
        <v>12</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14</v>
      </c>
      <c r="B10" t="s">
        <v>98</v>
      </c>
      <c r="C10" t="s">
        <v>81</v>
      </c>
      <c r="D10">
        <f>COUNTIFS(DataRegularSeason20242025!$D$3:$D$1315,$A10,DataRegularSeason20242025!$R$3:$R$1315,1,DataRegularSeason20242025!$N$3:$N$1315,1) + COUNTIFS(DataRegularSeason20242025!$E$3:$E$1315,$A10,DataRegularSeason20242025!$R$3:$R$1315,1,DataRegularSeason20242025!$N$3:$N$1315,1)</f>
        <v>53</v>
      </c>
      <c r="E10" s="15">
        <f>Table3[[#This Row],[Watched]]/Table3[[#This Row],[GP]]</f>
        <v>0.96363636363636362</v>
      </c>
      <c r="F10">
        <f>COUNTIFS(DataRegularSeason20242025!$N$3:$N$1315,1,DataRegularSeason20242025!$D$3:$D$1315,$A10)</f>
        <v>28</v>
      </c>
      <c r="G10">
        <f>41-Table3[[#This Row],[GP_A]]</f>
        <v>13</v>
      </c>
      <c r="H10">
        <f>COUNTIFS(DataRegularSeason20242025!$E$3:$E$1315,$A10,DataRegularSeason20242025!$N$3:$N$1315,1)</f>
        <v>27</v>
      </c>
      <c r="I10">
        <f>41-Table3[[#This Row],[GP_H]]</f>
        <v>14</v>
      </c>
      <c r="J10">
        <f>F10+H10</f>
        <v>55</v>
      </c>
      <c r="K10">
        <f>82-Table3[[#This Row],[GP]]</f>
        <v>27</v>
      </c>
      <c r="L10">
        <f>COUNTIFS(DataRegularSeason20242025!$D$3:$D$1315,$A10, DataRegularSeason20242025!$L$3:$L$1315, $A10,DataRegularSeason20242025!$N$3:$N$1315,1)</f>
        <v>16</v>
      </c>
      <c r="M10">
        <f>COUNTIFS(DataRegularSeason20242025!$D$3:$D$1315,$A10, DataRegularSeason20242025!$L$3:$L$1315, $A10,DataRegularSeason20242025!$N$3:$N$1315,1,DataRegularSeason20242025!$M$3:$M$1315,"REG")</f>
        <v>14</v>
      </c>
      <c r="N10">
        <f>COUNTIFS(DataRegularSeason20242025!$D$3:$D$1315,$A10, DataRegularSeason20242025!$L$3:$L$1315, $A10,DataRegularSeason20242025!$N$3:$N$1315,1,DataRegularSeason20242025!$M$3:$M$1315,"OT")</f>
        <v>0</v>
      </c>
      <c r="O10">
        <f>COUNTIFS(DataRegularSeason20242025!$D$3:$D$1315,$A10, DataRegularSeason20242025!$L$3:$L$1315, $A10,DataRegularSeason20242025!$N$3:$N$1315,1,DataRegularSeason20242025!$M$3:$M$1315,"SO")</f>
        <v>2</v>
      </c>
      <c r="P10">
        <f>F10-L10</f>
        <v>12</v>
      </c>
      <c r="Q10">
        <f>COUNTIFS(DataRegularSeason20242025!$D$3:$D$1315,$A10, DataRegularSeason20242025!$S$3:$S$1315, $A10,DataRegularSeason20242025!$M$3:$M$1315,"REG")</f>
        <v>11</v>
      </c>
      <c r="R10">
        <f>COUNTIFS(DataRegularSeason20242025!$D$3:$D$1315,$A10, DataRegularSeason20242025!$S$3:$S$1315, $A10,DataRegularSeason20242025!$M$3:$M$1315,"OT")</f>
        <v>1</v>
      </c>
      <c r="S10">
        <f>COUNTIFS(DataRegularSeason20242025!$D$3:$D$1315,$A10, DataRegularSeason20242025!$S$3:$S$1315, $A10,DataRegularSeason20242025!$M$3:$M$1315,"SO")</f>
        <v>0</v>
      </c>
      <c r="T10">
        <f>COUNTIFS(DataRegularSeason20242025!$E$3:$E$1315,$A10, DataRegularSeason20242025!$L$3:$L$1315, $A10, DataRegularSeason20242025!$N$3:$N$1315,1)</f>
        <v>16</v>
      </c>
      <c r="U10">
        <f>COUNTIFS(DataRegularSeason20242025!$E$3:$E$1315,$A10, DataRegularSeason20242025!$L$3:$L$1315, $A10,DataRegularSeason20242025!$N$3:$N$1315,1,DataRegularSeason20242025!$M$3:$M$1315,"REG")</f>
        <v>12</v>
      </c>
      <c r="V10">
        <f>COUNTIFS(DataRegularSeason20242025!$E$3:$E$1315,$A10, DataRegularSeason20242025!$L$3:$L$1315, $A10,DataRegularSeason20242025!$N$3:$N$1315,1,DataRegularSeason20242025!$M$3:$M$1315,"OT")</f>
        <v>2</v>
      </c>
      <c r="W10">
        <f>COUNTIFS(DataRegularSeason20242025!$E$3:$E$1315,$A10, DataRegularSeason20242025!$L$3:$L$1315, $A10,DataRegularSeason20242025!$N$3:$N$1315,1,DataRegularSeason20242025!$M$3:$M$1315,"SO")</f>
        <v>2</v>
      </c>
      <c r="X10">
        <f>H10-T10</f>
        <v>11</v>
      </c>
      <c r="Y10">
        <f>COUNTIFS(DataRegularSeason20242025!$E$3:$E$1315,$A10, DataRegularSeason20242025!$S$3:$S$1315, $A10,DataRegularSeason20242025!$M$3:$M$1315,"REG")</f>
        <v>9</v>
      </c>
      <c r="Z10">
        <f>COUNTIFS(DataRegularSeason20242025!$E$3:$E$1315,$A10, DataRegularSeason20242025!$S$3:$S$1315, $A10,DataRegularSeason20242025!$M$3:$M$1315,"OT")</f>
        <v>2</v>
      </c>
      <c r="AA10">
        <f>COUNTIFS(DataRegularSeason20242025!$E$3:$E$1315,$A10, DataRegularSeason20242025!$S$3:$S$1315, $A10,DataRegularSeason20242025!$M$3:$M$1315,"SO")</f>
        <v>0</v>
      </c>
      <c r="AB10">
        <f>Table3[[#This Row],[W_A]]+Table3[[#This Row],[W_H]]</f>
        <v>32</v>
      </c>
      <c r="AC10">
        <f>Table3[[#This Row],[L_A]]+Table3[[#This Row],[L_H]]</f>
        <v>23</v>
      </c>
      <c r="AD10">
        <f>Table3[[#This Row],[RW_A]]+Table3[[#This Row],[RW_H]]</f>
        <v>26</v>
      </c>
      <c r="AE10">
        <f>Table3[[#This Row],[RL_A]]+Table3[[#This Row],[RL_H]]</f>
        <v>20</v>
      </c>
      <c r="AF10">
        <f>Table3[[#This Row],[OTW_A]]+Table3[[#This Row],[OTW_H]]</f>
        <v>2</v>
      </c>
      <c r="AG10">
        <f>Table3[[#This Row],[OTL_A]]+Table3[[#This Row],[OTL_H]]</f>
        <v>3</v>
      </c>
      <c r="AH10">
        <f>Table3[[#This Row],[SOW_A]]+Table3[[#This Row],[SOW_H]]</f>
        <v>4</v>
      </c>
      <c r="AI10">
        <f>Table3[[#This Row],[SOL_A]]+Table3[[#This Row],[SOL_H]]</f>
        <v>0</v>
      </c>
      <c r="AJ10" s="20" t="str">
        <f>_xlfn.CONCAT(TEXT(Table3[[#This Row],[OTW]]+Table3[[#This Row],[SOW]], "0"), "-", TEXT(Table3[[#This Row],[OTL]]+Table3[[#This Row],[SOL]],"0"))</f>
        <v>6-3</v>
      </c>
      <c r="AK10">
        <f>(2*(Table3[[#This Row],[W_A]]+Table3[[#This Row],[W_H]]))+Table3[[#This Row],[OTL_A]]+Table3[[#This Row],[SOL_A]]+Table3[[#This Row],[OTL_H]]+Table3[[#This Row],[SOL_H]]</f>
        <v>67</v>
      </c>
      <c r="AL10">
        <f>(3*(Table3[[#This Row],[RW_A]]+Table3[[#This Row],[RW_H]]))+(2*(Table3[[#This Row],[OTW_A]]+Table3[[#This Row],[SOW_A]]+Table3[[#This Row],[OTW_H]]+Table3[[#This Row],[SOW_H]]))+Table3[[#This Row],[OTL_A]]+Table3[[#This Row],[SOL_A]]+Table3[[#This Row],[OTL_H]]+Table3[[#This Row],[SOL_H]]</f>
        <v>93</v>
      </c>
      <c r="AM10" s="15">
        <f>Table3[[#This Row],[PTS]]/(2*Table3[[#This Row],[GP]])</f>
        <v>0.60909090909090913</v>
      </c>
      <c r="AN10" s="15">
        <f>Table3[[#This Row],[PTS2]]/(3*Table3[[#This Row],[GP]])</f>
        <v>0.5636363636363636</v>
      </c>
      <c r="AO10">
        <f>(2*Table3[[#This Row],[GR]])+Table3[[#This Row],[PTS]]</f>
        <v>121</v>
      </c>
      <c r="AP10">
        <f>(3*Table3[[#This Row],[GR]])+Table3[[#This Row],[PTS2]]</f>
        <v>174</v>
      </c>
      <c r="AQ10">
        <f>Table3[[#This Row],[PTS]]+(2 * Table3[[#This Row],[GR]] * Table3[[#This Row],[PTS%]])</f>
        <v>99.890909090909091</v>
      </c>
      <c r="AR10">
        <f>Table3[[#This Row],[PTS2]]+(3 * Table3[[#This Row],[GR]] * Table3[[#This Row],[PTS%2]])</f>
        <v>138.65454545454546</v>
      </c>
      <c r="AS10" s="20" t="str">
        <f>_xlfn.CONCAT(TEXT(Table3[[#This Row],[W]], "0"), "-", TEXT(Table3[[#This Row],[RL]],"0"), "-", TEXT(Table3[[#This Row],[OTL]]+Table3[[#This Row],[SOL]], "0"))</f>
        <v>32-20-3</v>
      </c>
      <c r="AT10">
        <f>COUNTIFS(DataRegularSeason20242025!$D$3:$D$1315,Table3[[#This Row],[Teams]],DataRegularSeason20242025!$K$3:$K$1315,0)</f>
        <v>0</v>
      </c>
      <c r="AU10">
        <f>SUMIF(DataRegularSeason20242025!$D$3:$D$1315,$A10, DataRegularSeason20242025!$J$3:$J$1315)</f>
        <v>97</v>
      </c>
      <c r="AV10">
        <f>SUMIF(DataRegularSeason20242025!$D$3:$D$1315,$A10, DataRegularSeason20242025!$K$3:$K$1315)</f>
        <v>87</v>
      </c>
      <c r="AW10">
        <f>AU10-AV10</f>
        <v>10</v>
      </c>
      <c r="AX10">
        <f>COUNTIFS(DataRegularSeason20242025!$E$3:$E$1315,Table3[[#This Row],[Teams]],DataRegularSeason20242025!$J$3:$J$1315,0)</f>
        <v>4</v>
      </c>
      <c r="AY10">
        <f>SUMIF(DataRegularSeason20242025!$E$3:$E$1315,$A10,DataRegularSeason20242025!$K$3:$K$1315)</f>
        <v>87</v>
      </c>
      <c r="AZ10">
        <f>SUMIF(DataRegularSeason20242025!$E$3:$E$1315,$A10,DataRegularSeason20242025!$J$3:$J$1315)</f>
        <v>75</v>
      </c>
      <c r="BA10">
        <f>AY10-AZ10</f>
        <v>12</v>
      </c>
      <c r="BB10">
        <f>AU10+AY10</f>
        <v>184</v>
      </c>
      <c r="BC10">
        <f>AV10+AZ10</f>
        <v>162</v>
      </c>
      <c r="BD10">
        <f>BB10-BC10</f>
        <v>22</v>
      </c>
      <c r="BE10" s="17">
        <f>Table3[[#This Row],[GF]]/Table3[[#This Row],[GP]]</f>
        <v>3.3454545454545452</v>
      </c>
      <c r="BF10" s="17">
        <f>Table3[[#This Row],[GA]]/Table3[[#This Row],[GP]]</f>
        <v>2.9454545454545453</v>
      </c>
      <c r="BG10" s="17">
        <f>(Table3[[#This Row],[GF]]-Table3[[#This Row],[GA]])/Table3[[#This Row],[GP]]</f>
        <v>0.4</v>
      </c>
      <c r="BH10" s="49" t="str">
        <f>_xlfn.CONCAT(TEXT(Table3[[#This Row],[W_H]], "0"), "-", TEXT(Table3[[#This Row],[RL_H]],"0"), "-", TEXT(Table3[[#This Row],[OTL_H]]+Table3[[#This Row],[SOL_H]], "0"))</f>
        <v>16-9-2</v>
      </c>
      <c r="BI10" s="49" t="str">
        <f>_xlfn.CONCAT(TEXT(Table3[[#This Row],[W_A]], "0"), "-", TEXT(Table3[[#This Row],[RL_A]],"0"), "-", TEXT(Table3[[#This Row],[OTL_A]]+Table3[[#This Row],[SOL_A]], "0"))</f>
        <v>16-11-1</v>
      </c>
      <c r="BJ10" s="49">
        <f>((2*(Table3[[#This Row],[W_H]]))+Table3[[#This Row],[OTL_H]]+Table3[[#This Row],[SOL_H]])/(2*Table3[[#This Row],[GP_H]])</f>
        <v>0.62962962962962965</v>
      </c>
      <c r="BK10" s="49">
        <f>((2*(Table3[[#This Row],[W_A]]))+Table3[[#This Row],[OTL_A]]+Table3[[#This Row],[SOL_A]])/(2*Table3[[#This Row],[GP_A]])</f>
        <v>0.5892857142857143</v>
      </c>
      <c r="BL10" s="21">
        <f>(Table3[[#This Row],[W]]*$CG$3)+(Table3[[#This Row],[L]]*$CG$4)+(Table3[[#This Row],[GF]]*$CG$5)+(Table3[[#This Row],[GA]]*$CG$6)</f>
        <v>66.7</v>
      </c>
      <c r="BM10" s="21">
        <f>(82*(((Table3[[#This Row],[PTS%]]*$CG$3)+((1-Table3[[#This Row],[PTS%]])*$CG$4)+(Table3[[#This Row],[GF]]*$CG$5)+(Table3[[#This Row],[GA]]*$CG$6))/Table3[[#This Row],[GP]])) + (Table3[[#This Row],[W]]*$CG$3)+(Table3[[#This Row],[L]]*$CG$4)+(Table3[[#This Row],[GF]]*$CG$5)+(Table3[[#This Row],[GA]]*$CG$6)</f>
        <v>132.63071074380164</v>
      </c>
      <c r="BN10">
        <f>COUNTIFS(DataRegularSeason20242025!$D$3:$D$1315,$A10,DataRegularSeason20242025!$H$3:$H$1315, $A10)</f>
        <v>18</v>
      </c>
      <c r="BO10">
        <f>COUNTIFS(DataRegularSeason20242025!$E$3:$E$1315,$A10,DataRegularSeason20242025!$H$3:$H$1315, $A10)</f>
        <v>22</v>
      </c>
      <c r="BP10">
        <f>BN10+BO10</f>
        <v>40</v>
      </c>
      <c r="BQ10">
        <f>F10-BN10</f>
        <v>10</v>
      </c>
      <c r="BR10">
        <f>H10-BO10</f>
        <v>5</v>
      </c>
      <c r="BS10">
        <f>BQ10+BR10</f>
        <v>15</v>
      </c>
      <c r="BV10">
        <v>2024</v>
      </c>
      <c r="BW10" t="str">
        <f>INDEX(Table2[AwayTeam], Table3[[#This Row],[Column2]])</f>
        <v>WPG</v>
      </c>
      <c r="BX10">
        <f>LARGE((Table2[[#This Row],[AwayTeam]]=Table3[[#This Row],[Teams]]), 1)</f>
        <v>0</v>
      </c>
      <c r="CA10" t="s">
        <v>1469</v>
      </c>
      <c r="CB10" s="1">
        <f>_xlfn.MAXIFS(DataRegularSeason20242025!$B$3:$B$1315,DataRegularSeason20242025!$N$3:$N$1315,1)</f>
        <v>45693</v>
      </c>
    </row>
    <row r="11" spans="1:95" x14ac:dyDescent="0.25">
      <c r="A11" t="s">
        <v>28</v>
      </c>
      <c r="B11" t="s">
        <v>97</v>
      </c>
      <c r="C11" t="s">
        <v>100</v>
      </c>
      <c r="D11">
        <f>COUNTIFS(DataRegularSeason20242025!$D$3:$D$1315,$A11,DataRegularSeason20242025!$R$3:$R$1315,1,DataRegularSeason20242025!$N$3:$N$1315,1) + COUNTIFS(DataRegularSeason20242025!$E$3:$E$1315,$A11,DataRegularSeason20242025!$R$3:$R$1315,1,DataRegularSeason20242025!$N$3:$N$1315,1)</f>
        <v>44</v>
      </c>
      <c r="E11" s="15">
        <f>Table3[[#This Row],[Watched]]/Table3[[#This Row],[GP]]</f>
        <v>0.86274509803921573</v>
      </c>
      <c r="F11">
        <f>COUNTIFS(DataRegularSeason20242025!$N$3:$N$1315,1,DataRegularSeason20242025!$D$3:$D$1315,$A11)</f>
        <v>31</v>
      </c>
      <c r="G11">
        <f>41-Table3[[#This Row],[GP_A]]</f>
        <v>10</v>
      </c>
      <c r="H11">
        <f>COUNTIFS(DataRegularSeason20242025!$E$3:$E$1315,$A11,DataRegularSeason20242025!$N$3:$N$1315,1)</f>
        <v>20</v>
      </c>
      <c r="I11">
        <f>41-Table3[[#This Row],[GP_H]]</f>
        <v>21</v>
      </c>
      <c r="J11">
        <f>F11+H11</f>
        <v>51</v>
      </c>
      <c r="K11">
        <f>82-Table3[[#This Row],[GP]]</f>
        <v>31</v>
      </c>
      <c r="L11">
        <f>COUNTIFS(DataRegularSeason20242025!$D$3:$D$1315,$A11, DataRegularSeason20242025!$L$3:$L$1315, $A11,DataRegularSeason20242025!$N$3:$N$1315,1)</f>
        <v>12</v>
      </c>
      <c r="M11">
        <f>COUNTIFS(DataRegularSeason20242025!$D$3:$D$1315,$A11, DataRegularSeason20242025!$L$3:$L$1315, $A11,DataRegularSeason20242025!$N$3:$N$1315,1,DataRegularSeason20242025!$M$3:$M$1315,"REG")</f>
        <v>11</v>
      </c>
      <c r="N11">
        <f>COUNTIFS(DataRegularSeason20242025!$D$3:$D$1315,$A11, DataRegularSeason20242025!$L$3:$L$1315, $A11,DataRegularSeason20242025!$N$3:$N$1315,1,DataRegularSeason20242025!$M$3:$M$1315,"OT")</f>
        <v>1</v>
      </c>
      <c r="O11">
        <f>COUNTIFS(DataRegularSeason20242025!$D$3:$D$1315,$A11, DataRegularSeason20242025!$L$3:$L$1315, $A11,DataRegularSeason20242025!$N$3:$N$1315,1,DataRegularSeason20242025!$M$3:$M$1315,"SO")</f>
        <v>0</v>
      </c>
      <c r="P11">
        <f>F11-L11</f>
        <v>19</v>
      </c>
      <c r="Q11">
        <f>COUNTIFS(DataRegularSeason20242025!$D$3:$D$1315,$A11, DataRegularSeason20242025!$S$3:$S$1315, $A11,DataRegularSeason20242025!$M$3:$M$1315,"REG")</f>
        <v>14</v>
      </c>
      <c r="R11">
        <f>COUNTIFS(DataRegularSeason20242025!$D$3:$D$1315,$A11, DataRegularSeason20242025!$S$3:$S$1315, $A11,DataRegularSeason20242025!$M$3:$M$1315,"OT")</f>
        <v>5</v>
      </c>
      <c r="S11">
        <f>COUNTIFS(DataRegularSeason20242025!$D$3:$D$1315,$A11, DataRegularSeason20242025!$S$3:$S$1315, $A11,DataRegularSeason20242025!$M$3:$M$1315,"SO")</f>
        <v>0</v>
      </c>
      <c r="T11">
        <f>COUNTIFS(DataRegularSeason20242025!$E$3:$E$1315,$A11, DataRegularSeason20242025!$L$3:$L$1315, $A11, DataRegularSeason20242025!$N$3:$N$1315,1)</f>
        <v>16</v>
      </c>
      <c r="U11">
        <f>COUNTIFS(DataRegularSeason20242025!$E$3:$E$1315,$A11, DataRegularSeason20242025!$L$3:$L$1315, $A11,DataRegularSeason20242025!$N$3:$N$1315,1,DataRegularSeason20242025!$M$3:$M$1315,"REG")</f>
        <v>15</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0</v>
      </c>
      <c r="X11">
        <f>H11-T11</f>
        <v>4</v>
      </c>
      <c r="Y11">
        <f>COUNTIFS(DataRegularSeason20242025!$E$3:$E$1315,$A11, DataRegularSeason20242025!$S$3:$S$1315, $A11,DataRegularSeason20242025!$M$3:$M$1315,"REG")</f>
        <v>3</v>
      </c>
      <c r="Z11">
        <f>COUNTIFS(DataRegularSeason20242025!$E$3:$E$1315,$A11, DataRegularSeason20242025!$S$3:$S$1315, $A11,DataRegularSeason20242025!$M$3:$M$1315,"OT")</f>
        <v>0</v>
      </c>
      <c r="AA11">
        <f>COUNTIFS(DataRegularSeason20242025!$E$3:$E$1315,$A11, DataRegularSeason20242025!$S$3:$S$1315, $A11,DataRegularSeason20242025!$M$3:$M$1315,"SO")</f>
        <v>1</v>
      </c>
      <c r="AB11">
        <f>Table3[[#This Row],[W_A]]+Table3[[#This Row],[W_H]]</f>
        <v>28</v>
      </c>
      <c r="AC11">
        <f>Table3[[#This Row],[L_A]]+Table3[[#This Row],[L_H]]</f>
        <v>23</v>
      </c>
      <c r="AD11">
        <f>Table3[[#This Row],[RW_A]]+Table3[[#This Row],[RW_H]]</f>
        <v>26</v>
      </c>
      <c r="AE11">
        <f>Table3[[#This Row],[RL_A]]+Table3[[#This Row],[RL_H]]</f>
        <v>17</v>
      </c>
      <c r="AF11">
        <f>Table3[[#This Row],[OTW_A]]+Table3[[#This Row],[OTW_H]]</f>
        <v>2</v>
      </c>
      <c r="AG11">
        <f>Table3[[#This Row],[OTL_A]]+Table3[[#This Row],[OTL_H]]</f>
        <v>5</v>
      </c>
      <c r="AH11">
        <f>Table3[[#This Row],[SOW_A]]+Table3[[#This Row],[SOW_H]]</f>
        <v>0</v>
      </c>
      <c r="AI11">
        <f>Table3[[#This Row],[SOL_A]]+Table3[[#This Row],[SOL_H]]</f>
        <v>1</v>
      </c>
      <c r="AJ11" s="20" t="str">
        <f>_xlfn.CONCAT(TEXT(Table3[[#This Row],[OTW]]+Table3[[#This Row],[SOW]], "0"), "-", TEXT(Table3[[#This Row],[OTL]]+Table3[[#This Row],[SOL]],"0"))</f>
        <v>2-6</v>
      </c>
      <c r="AK11">
        <f>(2*(Table3[[#This Row],[W_A]]+Table3[[#This Row],[W_H]]))+Table3[[#This Row],[OTL_A]]+Table3[[#This Row],[SOL_A]]+Table3[[#This Row],[OTL_H]]+Table3[[#This Row],[SOL_H]]</f>
        <v>62</v>
      </c>
      <c r="AL11">
        <f>(3*(Table3[[#This Row],[RW_A]]+Table3[[#This Row],[RW_H]]))+(2*(Table3[[#This Row],[OTW_A]]+Table3[[#This Row],[SOW_A]]+Table3[[#This Row],[OTW_H]]+Table3[[#This Row],[SOW_H]]))+Table3[[#This Row],[OTL_A]]+Table3[[#This Row],[SOL_A]]+Table3[[#This Row],[OTL_H]]+Table3[[#This Row],[SOL_H]]</f>
        <v>88</v>
      </c>
      <c r="AM11" s="15">
        <f>Table3[[#This Row],[PTS]]/(2*Table3[[#This Row],[GP]])</f>
        <v>0.60784313725490191</v>
      </c>
      <c r="AN11" s="15">
        <f>Table3[[#This Row],[PTS2]]/(3*Table3[[#This Row],[GP]])</f>
        <v>0.57516339869281041</v>
      </c>
      <c r="AO11">
        <f>(2*Table3[[#This Row],[GR]])+Table3[[#This Row],[PTS]]</f>
        <v>124</v>
      </c>
      <c r="AP11">
        <f>(3*Table3[[#This Row],[GR]])+Table3[[#This Row],[PTS2]]</f>
        <v>181</v>
      </c>
      <c r="AQ11">
        <f>Table3[[#This Row],[PTS]]+(2 * Table3[[#This Row],[GR]] * Table3[[#This Row],[PTS%]])</f>
        <v>99.686274509803923</v>
      </c>
      <c r="AR11">
        <f>Table3[[#This Row],[PTS2]]+(3 * Table3[[#This Row],[GR]] * Table3[[#This Row],[PTS%2]])</f>
        <v>141.49019607843138</v>
      </c>
      <c r="AS11" s="20" t="str">
        <f>_xlfn.CONCAT(TEXT(Table3[[#This Row],[W]], "0"), "-", TEXT(Table3[[#This Row],[RL]],"0"), "-", TEXT(Table3[[#This Row],[OTL]]+Table3[[#This Row],[SOL]], "0"))</f>
        <v>28-17-6</v>
      </c>
      <c r="AT11">
        <f>COUNTIFS(DataRegularSeason20242025!$D$3:$D$1315,Table3[[#This Row],[Teams]],DataRegularSeason20242025!$K$3:$K$1315,0)</f>
        <v>1</v>
      </c>
      <c r="AU11">
        <f>SUMIF(DataRegularSeason20242025!$D$3:$D$1315,$A11, DataRegularSeason20242025!$J$3:$J$1315)</f>
        <v>78</v>
      </c>
      <c r="AV11">
        <f>SUMIF(DataRegularSeason20242025!$D$3:$D$1315,$A11, DataRegularSeason20242025!$K$3:$K$1315)</f>
        <v>87</v>
      </c>
      <c r="AW11">
        <f>AU11-AV11</f>
        <v>-9</v>
      </c>
      <c r="AX11">
        <f>COUNTIFS(DataRegularSeason20242025!$E$3:$E$1315,Table3[[#This Row],[Teams]],DataRegularSeason20242025!$J$3:$J$1315,0)</f>
        <v>1</v>
      </c>
      <c r="AY11">
        <f>SUMIF(DataRegularSeason20242025!$E$3:$E$1315,$A11,DataRegularSeason20242025!$K$3:$K$1315)</f>
        <v>67</v>
      </c>
      <c r="AZ11">
        <f>SUMIF(DataRegularSeason20242025!$E$3:$E$1315,$A11,DataRegularSeason20242025!$J$3:$J$1315)</f>
        <v>43</v>
      </c>
      <c r="BA11">
        <f>AY11-AZ11</f>
        <v>24</v>
      </c>
      <c r="BB11">
        <f>AU11+AY11</f>
        <v>145</v>
      </c>
      <c r="BC11">
        <f>AV11+AZ11</f>
        <v>130</v>
      </c>
      <c r="BD11">
        <f>BB11-BC11</f>
        <v>15</v>
      </c>
      <c r="BE11" s="17">
        <f>Table3[[#This Row],[GF]]/Table3[[#This Row],[GP]]</f>
        <v>2.8431372549019609</v>
      </c>
      <c r="BF11" s="17">
        <f>Table3[[#This Row],[GA]]/Table3[[#This Row],[GP]]</f>
        <v>2.5490196078431371</v>
      </c>
      <c r="BG11" s="17">
        <f>(Table3[[#This Row],[GF]]-Table3[[#This Row],[GA]])/Table3[[#This Row],[GP]]</f>
        <v>0.29411764705882354</v>
      </c>
      <c r="BH11" s="49" t="str">
        <f>_xlfn.CONCAT(TEXT(Table3[[#This Row],[W_H]], "0"), "-", TEXT(Table3[[#This Row],[RL_H]],"0"), "-", TEXT(Table3[[#This Row],[OTL_H]]+Table3[[#This Row],[SOL_H]], "0"))</f>
        <v>16-3-1</v>
      </c>
      <c r="BI11" s="49" t="str">
        <f>_xlfn.CONCAT(TEXT(Table3[[#This Row],[W_A]], "0"), "-", TEXT(Table3[[#This Row],[RL_A]],"0"), "-", TEXT(Table3[[#This Row],[OTL_A]]+Table3[[#This Row],[SOL_A]], "0"))</f>
        <v>12-14-5</v>
      </c>
      <c r="BJ11" s="49">
        <f>((2*(Table3[[#This Row],[W_H]]))+Table3[[#This Row],[OTL_H]]+Table3[[#This Row],[SOL_H]])/(2*Table3[[#This Row],[GP_H]])</f>
        <v>0.82499999999999996</v>
      </c>
      <c r="BK11" s="49">
        <f>((2*(Table3[[#This Row],[W_A]]))+Table3[[#This Row],[OTL_A]]+Table3[[#This Row],[SOL_A]])/(2*Table3[[#This Row],[GP_A]])</f>
        <v>0.46774193548387094</v>
      </c>
      <c r="BL11" s="21">
        <f>(Table3[[#This Row],[W]]*$CG$3)+(Table3[[#This Row],[L]]*$CG$4)+(Table3[[#This Row],[GF]]*$CG$5)+(Table3[[#This Row],[GA]]*$CG$6)</f>
        <v>55.65</v>
      </c>
      <c r="BM11" s="21">
        <f>(82*(((Table3[[#This Row],[PTS%]]*$CG$3)+((1-Table3[[#This Row],[PTS%]])*$CG$4)+(Table3[[#This Row],[GF]]*$CG$5)+(Table3[[#This Row],[GA]]*$CG$6))/Table3[[#This Row],[GP]])) + (Table3[[#This Row],[W]]*$CG$3)+(Table3[[#This Row],[L]]*$CG$4)+(Table3[[#This Row],[GF]]*$CG$5)+(Table3[[#This Row],[GA]]*$CG$6)</f>
        <v>112.20036524413688</v>
      </c>
      <c r="BN11">
        <f>COUNTIFS(DataRegularSeason20242025!$D$3:$D$1315,$A11,DataRegularSeason20242025!$H$3:$H$1315, $A11)</f>
        <v>13</v>
      </c>
      <c r="BO11">
        <f>COUNTIFS(DataRegularSeason20242025!$E$3:$E$1315,$A11,DataRegularSeason20242025!$H$3:$H$1315, $A11)</f>
        <v>11</v>
      </c>
      <c r="BP11">
        <f>BN11+BO11</f>
        <v>24</v>
      </c>
      <c r="BQ11">
        <f>F11-BN11</f>
        <v>18</v>
      </c>
      <c r="BR11">
        <f>H11-BO11</f>
        <v>9</v>
      </c>
      <c r="BS11">
        <f>BQ11+BR11</f>
        <v>27</v>
      </c>
      <c r="BV11">
        <v>2014</v>
      </c>
      <c r="BW11" t="str">
        <f>INDEX(Table2[AwayTeam], Table3[[#This Row],[Column2]])</f>
        <v>CGY</v>
      </c>
      <c r="BX11">
        <f>LARGE((Table2[[#This Row],[AwayTeam]]=Table3[[#This Row],[Teams]]), 1)</f>
        <v>0</v>
      </c>
      <c r="CA11" t="s">
        <v>1470</v>
      </c>
      <c r="CB11">
        <f>$CB$2/($CB$10-$CB$9)</f>
        <v>6.919354838709677</v>
      </c>
    </row>
    <row r="12" spans="1:95" x14ac:dyDescent="0.25">
      <c r="A12" t="s">
        <v>32</v>
      </c>
      <c r="B12" t="s">
        <v>98</v>
      </c>
      <c r="C12" t="s">
        <v>99</v>
      </c>
      <c r="D12">
        <f>COUNTIFS(DataRegularSeason20242025!$D$3:$D$1315,$A12,DataRegularSeason20242025!$R$3:$R$1315,1,DataRegularSeason20242025!$N$3:$N$1315,1) + COUNTIFS(DataRegularSeason20242025!$E$3:$E$1315,$A12,DataRegularSeason20242025!$R$3:$R$1315,1,DataRegularSeason20242025!$N$3:$N$1315,1)</f>
        <v>46</v>
      </c>
      <c r="E12" s="15">
        <f>Table3[[#This Row],[Watched]]/Table3[[#This Row],[GP]]</f>
        <v>0.83636363636363631</v>
      </c>
      <c r="F12">
        <f>COUNTIFS(DataRegularSeason20242025!$N$3:$N$1315,1,DataRegularSeason20242025!$D$3:$D$1315,$A12)</f>
        <v>28</v>
      </c>
      <c r="G12">
        <f>41-Table3[[#This Row],[GP_A]]</f>
        <v>13</v>
      </c>
      <c r="H12">
        <f>COUNTIFS(DataRegularSeason20242025!$E$3:$E$1315,$A12,DataRegularSeason20242025!$N$3:$N$1315,1)</f>
        <v>27</v>
      </c>
      <c r="I12">
        <f>41-Table3[[#This Row],[GP_H]]</f>
        <v>14</v>
      </c>
      <c r="J12">
        <f>F12+H12</f>
        <v>55</v>
      </c>
      <c r="K12">
        <f>82-Table3[[#This Row],[GP]]</f>
        <v>27</v>
      </c>
      <c r="L12">
        <f>COUNTIFS(DataRegularSeason20242025!$D$3:$D$1315,$A12, DataRegularSeason20242025!$L$3:$L$1315, $A12,DataRegularSeason20242025!$N$3:$N$1315,1)</f>
        <v>15</v>
      </c>
      <c r="M12">
        <f>COUNTIFS(DataRegularSeason20242025!$D$3:$D$1315,$A12, DataRegularSeason20242025!$L$3:$L$1315, $A12,DataRegularSeason20242025!$N$3:$N$1315,1,DataRegularSeason20242025!$M$3:$M$1315,"REG")</f>
        <v>12</v>
      </c>
      <c r="N12">
        <f>COUNTIFS(DataRegularSeason20242025!$D$3:$D$1315,$A12, DataRegularSeason20242025!$L$3:$L$1315, $A12,DataRegularSeason20242025!$N$3:$N$1315,1,DataRegularSeason20242025!$M$3:$M$1315,"OT")</f>
        <v>2</v>
      </c>
      <c r="O12">
        <f>COUNTIFS(DataRegularSeason20242025!$D$3:$D$1315,$A12, DataRegularSeason20242025!$L$3:$L$1315, $A12,DataRegularSeason20242025!$N$3:$N$1315,1,DataRegularSeason20242025!$M$3:$M$1315,"SO")</f>
        <v>1</v>
      </c>
      <c r="P12">
        <f>F12-L12</f>
        <v>13</v>
      </c>
      <c r="Q12">
        <f>COUNTIFS(DataRegularSeason20242025!$D$3:$D$1315,$A12, DataRegularSeason20242025!$S$3:$S$1315, $A12,DataRegularSeason20242025!$M$3:$M$1315,"REG")</f>
        <v>11</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15</v>
      </c>
      <c r="U12">
        <f>COUNTIFS(DataRegularSeason20242025!$E$3:$E$1315,$A12, DataRegularSeason20242025!$L$3:$L$1315, $A12,DataRegularSeason20242025!$N$3:$N$1315,1,DataRegularSeason20242025!$M$3:$M$1315,"REG")</f>
        <v>14</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0</v>
      </c>
      <c r="X12">
        <f>H12-T12</f>
        <v>12</v>
      </c>
      <c r="Y12">
        <f>COUNTIFS(DataRegularSeason20242025!$E$3:$E$1315,$A12, DataRegularSeason20242025!$S$3:$S$1315, $A12,DataRegularSeason20242025!$M$3:$M$1315,"REG")</f>
        <v>8</v>
      </c>
      <c r="Z12">
        <f>COUNTIFS(DataRegularSeason20242025!$E$3:$E$1315,$A12, DataRegularSeason20242025!$S$3:$S$1315, $A12,DataRegularSeason20242025!$M$3:$M$1315,"OT")</f>
        <v>3</v>
      </c>
      <c r="AA12">
        <f>COUNTIFS(DataRegularSeason20242025!$E$3:$E$1315,$A12, DataRegularSeason20242025!$S$3:$S$1315, $A12,DataRegularSeason20242025!$M$3:$M$1315,"SO")</f>
        <v>1</v>
      </c>
      <c r="AB12">
        <f>Table3[[#This Row],[W_A]]+Table3[[#This Row],[W_H]]</f>
        <v>30</v>
      </c>
      <c r="AC12">
        <f>Table3[[#This Row],[L_A]]+Table3[[#This Row],[L_H]]</f>
        <v>25</v>
      </c>
      <c r="AD12">
        <f>Table3[[#This Row],[RW_A]]+Table3[[#This Row],[RW_H]]</f>
        <v>26</v>
      </c>
      <c r="AE12">
        <f>Table3[[#This Row],[RL_A]]+Table3[[#This Row],[RL_H]]</f>
        <v>19</v>
      </c>
      <c r="AF12">
        <f>Table3[[#This Row],[OTW_A]]+Table3[[#This Row],[OTW_H]]</f>
        <v>3</v>
      </c>
      <c r="AG12">
        <f>Table3[[#This Row],[OTL_A]]+Table3[[#This Row],[OTL_H]]</f>
        <v>5</v>
      </c>
      <c r="AH12">
        <f>Table3[[#This Row],[SOW_A]]+Table3[[#This Row],[SOW_H]]</f>
        <v>1</v>
      </c>
      <c r="AI12">
        <f>Table3[[#This Row],[SOL_A]]+Table3[[#This Row],[SOL_H]]</f>
        <v>1</v>
      </c>
      <c r="AJ12" s="20" t="str">
        <f>_xlfn.CONCAT(TEXT(Table3[[#This Row],[OTW]]+Table3[[#This Row],[SOW]], "0"), "-", TEXT(Table3[[#This Row],[OTL]]+Table3[[#This Row],[SOL]],"0"))</f>
        <v>4-6</v>
      </c>
      <c r="AK12">
        <f>(2*(Table3[[#This Row],[W_A]]+Table3[[#This Row],[W_H]]))+Table3[[#This Row],[OTL_A]]+Table3[[#This Row],[SOL_A]]+Table3[[#This Row],[OTL_H]]+Table3[[#This Row],[SOL_H]]</f>
        <v>66</v>
      </c>
      <c r="AL12">
        <f>(3*(Table3[[#This Row],[RW_A]]+Table3[[#This Row],[RW_H]]))+(2*(Table3[[#This Row],[OTW_A]]+Table3[[#This Row],[SOW_A]]+Table3[[#This Row],[OTW_H]]+Table3[[#This Row],[SOW_H]]))+Table3[[#This Row],[OTL_A]]+Table3[[#This Row],[SOL_A]]+Table3[[#This Row],[OTL_H]]+Table3[[#This Row],[SOL_H]]</f>
        <v>92</v>
      </c>
      <c r="AM12" s="15">
        <f>Table3[[#This Row],[PTS]]/(2*Table3[[#This Row],[GP]])</f>
        <v>0.6</v>
      </c>
      <c r="AN12" s="15">
        <f>Table3[[#This Row],[PTS2]]/(3*Table3[[#This Row],[GP]])</f>
        <v>0.55757575757575761</v>
      </c>
      <c r="AO12">
        <f>(2*Table3[[#This Row],[GR]])+Table3[[#This Row],[PTS]]</f>
        <v>120</v>
      </c>
      <c r="AP12">
        <f>(3*Table3[[#This Row],[GR]])+Table3[[#This Row],[PTS2]]</f>
        <v>173</v>
      </c>
      <c r="AQ12">
        <f>Table3[[#This Row],[PTS]]+(2 * Table3[[#This Row],[GR]] * Table3[[#This Row],[PTS%]])</f>
        <v>98.4</v>
      </c>
      <c r="AR12">
        <f>Table3[[#This Row],[PTS2]]+(3 * Table3[[#This Row],[GR]] * Table3[[#This Row],[PTS%2]])</f>
        <v>137.16363636363636</v>
      </c>
      <c r="AS12" s="20" t="str">
        <f>_xlfn.CONCAT(TEXT(Table3[[#This Row],[W]], "0"), "-", TEXT(Table3[[#This Row],[RL]],"0"), "-", TEXT(Table3[[#This Row],[OTL]]+Table3[[#This Row],[SOL]], "0"))</f>
        <v>30-19-6</v>
      </c>
      <c r="AT12">
        <f>COUNTIFS(DataRegularSeason20242025!$D$3:$D$1315,Table3[[#This Row],[Teams]],DataRegularSeason20242025!$K$3:$K$1315,0)</f>
        <v>2</v>
      </c>
      <c r="AU12">
        <f>SUMIF(DataRegularSeason20242025!$D$3:$D$1315,$A12, DataRegularSeason20242025!$J$3:$J$1315)</f>
        <v>85</v>
      </c>
      <c r="AV12">
        <f>SUMIF(DataRegularSeason20242025!$D$3:$D$1315,$A12, DataRegularSeason20242025!$K$3:$K$1315)</f>
        <v>75</v>
      </c>
      <c r="AW12">
        <f>AU12-AV12</f>
        <v>10</v>
      </c>
      <c r="AX12">
        <f>COUNTIFS(DataRegularSeason20242025!$E$3:$E$1315,Table3[[#This Row],[Teams]],DataRegularSeason20242025!$J$3:$J$1315,0)</f>
        <v>4</v>
      </c>
      <c r="AY12">
        <f>SUMIF(DataRegularSeason20242025!$E$3:$E$1315,$A12,DataRegularSeason20242025!$K$3:$K$1315)</f>
        <v>85</v>
      </c>
      <c r="AZ12">
        <f>SUMIF(DataRegularSeason20242025!$E$3:$E$1315,$A12,DataRegularSeason20242025!$J$3:$J$1315)</f>
        <v>64</v>
      </c>
      <c r="BA12">
        <f>AY12-AZ12</f>
        <v>21</v>
      </c>
      <c r="BB12">
        <f>AU12+AY12</f>
        <v>170</v>
      </c>
      <c r="BC12">
        <f>AV12+AZ12</f>
        <v>139</v>
      </c>
      <c r="BD12">
        <f>BB12-BC12</f>
        <v>31</v>
      </c>
      <c r="BE12" s="17">
        <f>Table3[[#This Row],[GF]]/Table3[[#This Row],[GP]]</f>
        <v>3.0909090909090908</v>
      </c>
      <c r="BF12" s="17">
        <f>Table3[[#This Row],[GA]]/Table3[[#This Row],[GP]]</f>
        <v>2.5272727272727273</v>
      </c>
      <c r="BG12" s="17">
        <f>(Table3[[#This Row],[GF]]-Table3[[#This Row],[GA]])/Table3[[#This Row],[GP]]</f>
        <v>0.5636363636363636</v>
      </c>
      <c r="BH12" s="49" t="str">
        <f>_xlfn.CONCAT(TEXT(Table3[[#This Row],[W_H]], "0"), "-", TEXT(Table3[[#This Row],[RL_H]],"0"), "-", TEXT(Table3[[#This Row],[OTL_H]]+Table3[[#This Row],[SOL_H]], "0"))</f>
        <v>15-8-4</v>
      </c>
      <c r="BI12" s="49" t="str">
        <f>_xlfn.CONCAT(TEXT(Table3[[#This Row],[W_A]], "0"), "-", TEXT(Table3[[#This Row],[RL_A]],"0"), "-", TEXT(Table3[[#This Row],[OTL_A]]+Table3[[#This Row],[SOL_A]], "0"))</f>
        <v>15-11-2</v>
      </c>
      <c r="BJ12" s="49">
        <f>((2*(Table3[[#This Row],[W_H]]))+Table3[[#This Row],[OTL_H]]+Table3[[#This Row],[SOL_H]])/(2*Table3[[#This Row],[GP_H]])</f>
        <v>0.62962962962962965</v>
      </c>
      <c r="BK12" s="49">
        <f>((2*(Table3[[#This Row],[W_A]]))+Table3[[#This Row],[OTL_A]]+Table3[[#This Row],[SOL_A]])/(2*Table3[[#This Row],[GP_A]])</f>
        <v>0.5714285714285714</v>
      </c>
      <c r="BL12" s="21">
        <f>(Table3[[#This Row],[W]]*$CG$3)+(Table3[[#This Row],[L]]*$CG$4)+(Table3[[#This Row],[GF]]*$CG$5)+(Table3[[#This Row],[GA]]*$CG$6)</f>
        <v>61.9</v>
      </c>
      <c r="BM12" s="21">
        <f>(82*(((Table3[[#This Row],[PTS%]]*$CG$3)+((1-Table3[[#This Row],[PTS%]])*$CG$4)+(Table3[[#This Row],[GF]]*$CG$5)+(Table3[[#This Row],[GA]]*$CG$6))/Table3[[#This Row],[GP]])) + (Table3[[#This Row],[W]]*$CG$3)+(Table3[[#This Row],[L]]*$CG$4)+(Table3[[#This Row],[GF]]*$CG$5)+(Table3[[#This Row],[GA]]*$CG$6)</f>
        <v>121.268</v>
      </c>
      <c r="BN12">
        <f>COUNTIFS(DataRegularSeason20242025!$D$3:$D$1315,$A12,DataRegularSeason20242025!$H$3:$H$1315, $A12)</f>
        <v>19</v>
      </c>
      <c r="BO12">
        <f>COUNTIFS(DataRegularSeason20242025!$E$3:$E$1315,$A12,DataRegularSeason20242025!$H$3:$H$1315, $A12)</f>
        <v>20</v>
      </c>
      <c r="BP12">
        <f>BN12+BO12</f>
        <v>39</v>
      </c>
      <c r="BQ12">
        <f>F12-BN12</f>
        <v>9</v>
      </c>
      <c r="BR12">
        <f>H12-BO12</f>
        <v>7</v>
      </c>
      <c r="BS12">
        <f>BQ12+BR12</f>
        <v>16</v>
      </c>
      <c r="BV12">
        <v>2003</v>
      </c>
      <c r="BW12" t="str">
        <f>INDEX(Table2[AwayTeam], Table3[[#This Row],[Column2]])</f>
        <v>COL</v>
      </c>
      <c r="BX12">
        <f>LARGE((Table2[[#This Row],[AwayTeam]]=Table3[[#This Row],[Teams]]), 1)</f>
        <v>0</v>
      </c>
      <c r="CA12" t="s">
        <v>1471</v>
      </c>
      <c r="CB12">
        <f>$CB$3/($CB$10-$CB$9)</f>
        <v>5.758064516129032</v>
      </c>
    </row>
    <row r="13" spans="1:95" x14ac:dyDescent="0.25">
      <c r="A13" t="s">
        <v>26</v>
      </c>
      <c r="B13" t="s">
        <v>97</v>
      </c>
      <c r="C13" t="s">
        <v>95</v>
      </c>
      <c r="D13">
        <f>COUNTIFS(DataRegularSeason20242025!$D$3:$D$1315,$A13,DataRegularSeason20242025!$R$3:$R$1315,1,DataRegularSeason20242025!$N$3:$N$1315,1) + COUNTIFS(DataRegularSeason20242025!$E$3:$E$1315,$A13,DataRegularSeason20242025!$R$3:$R$1315,1,DataRegularSeason20242025!$N$3:$N$1315,1)</f>
        <v>49</v>
      </c>
      <c r="E13" s="15">
        <f>Table3[[#This Row],[Watched]]/Table3[[#This Row],[GP]]</f>
        <v>0.89090909090909087</v>
      </c>
      <c r="F13">
        <f>COUNTIFS(DataRegularSeason20242025!$N$3:$N$1315,1,DataRegularSeason20242025!$D$3:$D$1315,$A13)</f>
        <v>27</v>
      </c>
      <c r="G13">
        <f>41-Table3[[#This Row],[GP_A]]</f>
        <v>14</v>
      </c>
      <c r="H13">
        <f>COUNTIFS(DataRegularSeason20242025!$E$3:$E$1315,$A13,DataRegularSeason20242025!$N$3:$N$1315,1)</f>
        <v>28</v>
      </c>
      <c r="I13">
        <f>41-Table3[[#This Row],[GP_H]]</f>
        <v>13</v>
      </c>
      <c r="J13">
        <f>F13+H13</f>
        <v>55</v>
      </c>
      <c r="K13">
        <f>82-Table3[[#This Row],[GP]]</f>
        <v>27</v>
      </c>
      <c r="L13">
        <f>COUNTIFS(DataRegularSeason20242025!$D$3:$D$1315,$A13, DataRegularSeason20242025!$L$3:$L$1315, $A13,DataRegularSeason20242025!$N$3:$N$1315,1)</f>
        <v>15</v>
      </c>
      <c r="M13">
        <f>COUNTIFS(DataRegularSeason20242025!$D$3:$D$1315,$A13, DataRegularSeason20242025!$L$3:$L$1315, $A13,DataRegularSeason20242025!$N$3:$N$1315,1,DataRegularSeason20242025!$M$3:$M$1315,"REG")</f>
        <v>15</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F13-L13</f>
        <v>12</v>
      </c>
      <c r="Q13">
        <f>COUNTIFS(DataRegularSeason20242025!$D$3:$D$1315,$A13, DataRegularSeason20242025!$S$3:$S$1315, $A13,DataRegularSeason20242025!$M$3:$M$1315,"REG")</f>
        <v>12</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16</v>
      </c>
      <c r="U13">
        <f>COUNTIFS(DataRegularSeason20242025!$E$3:$E$1315,$A13, DataRegularSeason20242025!$L$3:$L$1315, $A13,DataRegularSeason20242025!$N$3:$N$1315,1,DataRegularSeason20242025!$M$3:$M$1315,"REG")</f>
        <v>11</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H13-T13</f>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31</v>
      </c>
      <c r="AC13">
        <f>Table3[[#This Row],[L_A]]+Table3[[#This Row],[L_H]]</f>
        <v>24</v>
      </c>
      <c r="AD13">
        <f>Table3[[#This Row],[RW_A]]+Table3[[#This Row],[RW_H]]</f>
        <v>26</v>
      </c>
      <c r="AE13">
        <f>Table3[[#This Row],[RL_A]]+Table3[[#This Row],[RL_H]]</f>
        <v>22</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64</v>
      </c>
      <c r="AL13">
        <f>(3*(Table3[[#This Row],[RW_A]]+Table3[[#This Row],[RW_H]]))+(2*(Table3[[#This Row],[OTW_A]]+Table3[[#This Row],[SOW_A]]+Table3[[#This Row],[OTW_H]]+Table3[[#This Row],[SOW_H]]))+Table3[[#This Row],[OTL_A]]+Table3[[#This Row],[SOL_A]]+Table3[[#This Row],[OTL_H]]+Table3[[#This Row],[SOL_H]]</f>
        <v>90</v>
      </c>
      <c r="AM13" s="15">
        <f>Table3[[#This Row],[PTS]]/(2*Table3[[#This Row],[GP]])</f>
        <v>0.58181818181818179</v>
      </c>
      <c r="AN13" s="15">
        <f>Table3[[#This Row],[PTS2]]/(3*Table3[[#This Row],[GP]])</f>
        <v>0.54545454545454541</v>
      </c>
      <c r="AO13">
        <f>(2*Table3[[#This Row],[GR]])+Table3[[#This Row],[PTS]]</f>
        <v>118</v>
      </c>
      <c r="AP13">
        <f>(3*Table3[[#This Row],[GR]])+Table3[[#This Row],[PTS2]]</f>
        <v>171</v>
      </c>
      <c r="AQ13">
        <f>Table3[[#This Row],[PTS]]+(2 * Table3[[#This Row],[GR]] * Table3[[#This Row],[PTS%]])</f>
        <v>95.418181818181822</v>
      </c>
      <c r="AR13">
        <f>Table3[[#This Row],[PTS2]]+(3 * Table3[[#This Row],[GR]] * Table3[[#This Row],[PTS%2]])</f>
        <v>134.18181818181819</v>
      </c>
      <c r="AS13" s="20" t="str">
        <f>_xlfn.CONCAT(TEXT(Table3[[#This Row],[W]], "0"), "-", TEXT(Table3[[#This Row],[RL]],"0"), "-", TEXT(Table3[[#This Row],[OTL]]+Table3[[#This Row],[SOL]], "0"))</f>
        <v>31-22-2</v>
      </c>
      <c r="AT13">
        <f>COUNTIFS(DataRegularSeason20242025!$D$3:$D$1315,Table3[[#This Row],[Teams]],DataRegularSeason20242025!$K$3:$K$1315,0)</f>
        <v>1</v>
      </c>
      <c r="AU13">
        <f>SUMIF(DataRegularSeason20242025!$D$3:$D$1315,$A13, DataRegularSeason20242025!$J$3:$J$1315)</f>
        <v>83</v>
      </c>
      <c r="AV13">
        <f>SUMIF(DataRegularSeason20242025!$D$3:$D$1315,$A13, DataRegularSeason20242025!$K$3:$K$1315)</f>
        <v>80</v>
      </c>
      <c r="AW13">
        <f>AU13-AV13</f>
        <v>3</v>
      </c>
      <c r="AX13">
        <f>COUNTIFS(DataRegularSeason20242025!$E$3:$E$1315,Table3[[#This Row],[Teams]],DataRegularSeason20242025!$J$3:$J$1315,0)</f>
        <v>2</v>
      </c>
      <c r="AY13">
        <f>SUMIF(DataRegularSeason20242025!$E$3:$E$1315,$A13,DataRegularSeason20242025!$K$3:$K$1315)</f>
        <v>94</v>
      </c>
      <c r="AZ13">
        <f>SUMIF(DataRegularSeason20242025!$E$3:$E$1315,$A13,DataRegularSeason20242025!$J$3:$J$1315)</f>
        <v>88</v>
      </c>
      <c r="BA13">
        <f>AY13-AZ13</f>
        <v>6</v>
      </c>
      <c r="BB13">
        <f>AU13+AY13</f>
        <v>177</v>
      </c>
      <c r="BC13">
        <f>AV13+AZ13</f>
        <v>168</v>
      </c>
      <c r="BD13">
        <f>BB13-BC13</f>
        <v>9</v>
      </c>
      <c r="BE13" s="17">
        <f>Table3[[#This Row],[GF]]/Table3[[#This Row],[GP]]</f>
        <v>3.2181818181818183</v>
      </c>
      <c r="BF13" s="17">
        <f>Table3[[#This Row],[GA]]/Table3[[#This Row],[GP]]</f>
        <v>3.0545454545454547</v>
      </c>
      <c r="BG13" s="17">
        <f>(Table3[[#This Row],[GF]]-Table3[[#This Row],[GA]])/Table3[[#This Row],[GP]]</f>
        <v>0.16363636363636364</v>
      </c>
      <c r="BH13" s="49" t="str">
        <f>_xlfn.CONCAT(TEXT(Table3[[#This Row],[W_H]], "0"), "-", TEXT(Table3[[#This Row],[RL_H]],"0"), "-", TEXT(Table3[[#This Row],[OTL_H]]+Table3[[#This Row],[SOL_H]], "0"))</f>
        <v>16-10-2</v>
      </c>
      <c r="BI13" s="49" t="str">
        <f>_xlfn.CONCAT(TEXT(Table3[[#This Row],[W_A]], "0"), "-", TEXT(Table3[[#This Row],[RL_A]],"0"), "-", TEXT(Table3[[#This Row],[OTL_A]]+Table3[[#This Row],[SOL_A]], "0"))</f>
        <v>15-12-0</v>
      </c>
      <c r="BJ13" s="49">
        <f>((2*(Table3[[#This Row],[W_H]]))+Table3[[#This Row],[OTL_H]]+Table3[[#This Row],[SOL_H]])/(2*Table3[[#This Row],[GP_H]])</f>
        <v>0.6071428571428571</v>
      </c>
      <c r="BK13" s="49">
        <f>((2*(Table3[[#This Row],[W_A]]))+Table3[[#This Row],[OTL_A]]+Table3[[#This Row],[SOL_A]])/(2*Table3[[#This Row],[GP_A]])</f>
        <v>0.55555555555555558</v>
      </c>
      <c r="BL13" s="21">
        <f>(Table3[[#This Row],[W]]*$CG$3)+(Table3[[#This Row],[L]]*$CG$4)+(Table3[[#This Row],[GF]]*$CG$5)+(Table3[[#This Row],[GA]]*$CG$6)</f>
        <v>66.05</v>
      </c>
      <c r="BM13" s="21">
        <f>(82*(((Table3[[#This Row],[PTS%]]*$CG$3)+((1-Table3[[#This Row],[PTS%]])*$CG$4)+(Table3[[#This Row],[GF]]*$CG$5)+(Table3[[#This Row],[GA]]*$CG$6))/Table3[[#This Row],[GP]])) + (Table3[[#This Row],[W]]*$CG$3)+(Table3[[#This Row],[L]]*$CG$4)+(Table3[[#This Row],[GF]]*$CG$5)+(Table3[[#This Row],[GA]]*$CG$6)</f>
        <v>131.30166942148762</v>
      </c>
      <c r="BN13">
        <f>COUNTIFS(DataRegularSeason20242025!$D$3:$D$1315,$A13,DataRegularSeason20242025!$H$3:$H$1315, $A13)</f>
        <v>14</v>
      </c>
      <c r="BO13">
        <f>COUNTIFS(DataRegularSeason20242025!$E$3:$E$1315,$A13,DataRegularSeason20242025!$H$3:$H$1315, $A13)</f>
        <v>20</v>
      </c>
      <c r="BP13">
        <f>BN13+BO13</f>
        <v>34</v>
      </c>
      <c r="BQ13">
        <f>F13-BN13</f>
        <v>13</v>
      </c>
      <c r="BR13">
        <f>H13-BO13</f>
        <v>8</v>
      </c>
      <c r="BS13">
        <f>BQ13+BR13</f>
        <v>21</v>
      </c>
      <c r="BV13">
        <v>2022</v>
      </c>
      <c r="BW13" t="str">
        <f>INDEX(Table2[AwayTeam], Table3[[#This Row],[Column2]])</f>
        <v>MTL</v>
      </c>
      <c r="BX13">
        <f>LARGE((Table2[[#This Row],[AwayTeam]]=Table3[[#This Row],[Teams]]), 1)</f>
        <v>0</v>
      </c>
      <c r="CA13" t="s">
        <v>1478</v>
      </c>
      <c r="CB13">
        <f>(CB5/CB2)/2</f>
        <v>3.0023310023310024</v>
      </c>
    </row>
    <row r="14" spans="1:95" x14ac:dyDescent="0.25">
      <c r="A14" t="s">
        <v>43</v>
      </c>
      <c r="B14" t="s">
        <v>98</v>
      </c>
      <c r="C14" t="s">
        <v>81</v>
      </c>
      <c r="D14">
        <f>COUNTIFS(DataRegularSeason20242025!$D$3:$D$1315,$A14,DataRegularSeason20242025!$R$3:$R$1315,1,DataRegularSeason20242025!$N$3:$N$1315,1) + COUNTIFS(DataRegularSeason20242025!$E$3:$E$1315,$A14,DataRegularSeason20242025!$R$3:$R$1315,1,DataRegularSeason20242025!$N$3:$N$1315,1)</f>
        <v>45</v>
      </c>
      <c r="E14" s="15">
        <f>Table3[[#This Row],[Watched]]/Table3[[#This Row],[GP]]</f>
        <v>0.86538461538461542</v>
      </c>
      <c r="F14">
        <f>COUNTIFS(DataRegularSeason20242025!$N$3:$N$1315,1,DataRegularSeason20242025!$D$3:$D$1315,$A14)</f>
        <v>26</v>
      </c>
      <c r="G14">
        <f>41-Table3[[#This Row],[GP_A]]</f>
        <v>15</v>
      </c>
      <c r="H14">
        <f>COUNTIFS(DataRegularSeason20242025!$E$3:$E$1315,$A14,DataRegularSeason20242025!$N$3:$N$1315,1)</f>
        <v>26</v>
      </c>
      <c r="I14">
        <f>41-Table3[[#This Row],[GP_H]]</f>
        <v>15</v>
      </c>
      <c r="J14">
        <f>F14+H14</f>
        <v>52</v>
      </c>
      <c r="K14">
        <f>82-Table3[[#This Row],[GP]]</f>
        <v>30</v>
      </c>
      <c r="L14">
        <f>COUNTIFS(DataRegularSeason20242025!$D$3:$D$1315,$A14, DataRegularSeason20242025!$L$3:$L$1315, $A14,DataRegularSeason20242025!$N$3:$N$1315,1)</f>
        <v>11</v>
      </c>
      <c r="M14">
        <f>COUNTIFS(DataRegularSeason20242025!$D$3:$D$1315,$A14, DataRegularSeason20242025!$L$3:$L$1315, $A14,DataRegularSeason20242025!$N$3:$N$1315,1,DataRegularSeason20242025!$M$3:$M$1315,"REG")</f>
        <v>8</v>
      </c>
      <c r="N14">
        <f>COUNTIFS(DataRegularSeason20242025!$D$3:$D$1315,$A14, DataRegularSeason20242025!$L$3:$L$1315, $A14,DataRegularSeason20242025!$N$3:$N$1315,1,DataRegularSeason20242025!$M$3:$M$1315,"OT")</f>
        <v>3</v>
      </c>
      <c r="O14">
        <f>COUNTIFS(DataRegularSeason20242025!$D$3:$D$1315,$A14, DataRegularSeason20242025!$L$3:$L$1315, $A14,DataRegularSeason20242025!$N$3:$N$1315,1,DataRegularSeason20242025!$M$3:$M$1315,"SO")</f>
        <v>0</v>
      </c>
      <c r="P14">
        <f>F14-L14</f>
        <v>15</v>
      </c>
      <c r="Q14">
        <f>COUNTIFS(DataRegularSeason20242025!$D$3:$D$1315,$A14, DataRegularSeason20242025!$S$3:$S$1315, $A14,DataRegularSeason20242025!$M$3:$M$1315,"REG")</f>
        <v>13</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17</v>
      </c>
      <c r="U14">
        <f>COUNTIFS(DataRegularSeason20242025!$E$3:$E$1315,$A14, DataRegularSeason20242025!$L$3:$L$1315, $A14,DataRegularSeason20242025!$N$3:$N$1315,1,DataRegularSeason20242025!$M$3:$M$1315,"REG")</f>
        <v>15</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1</v>
      </c>
      <c r="X14">
        <f>H14-T14</f>
        <v>9</v>
      </c>
      <c r="Y14">
        <f>COUNTIFS(DataRegularSeason20242025!$E$3:$E$1315,$A14, DataRegularSeason20242025!$S$3:$S$1315, $A14,DataRegularSeason20242025!$M$3:$M$1315,"REG")</f>
        <v>7</v>
      </c>
      <c r="Z14">
        <f>COUNTIFS(DataRegularSeason20242025!$E$3:$E$1315,$A14, DataRegularSeason20242025!$S$3:$S$1315, $A14,DataRegularSeason20242025!$M$3:$M$1315,"OT")</f>
        <v>1</v>
      </c>
      <c r="AA14">
        <f>COUNTIFS(DataRegularSeason20242025!$E$3:$E$1315,$A14, DataRegularSeason20242025!$S$3:$S$1315, $A14,DataRegularSeason20242025!$M$3:$M$1315,"SO")</f>
        <v>1</v>
      </c>
      <c r="AB14">
        <f>Table3[[#This Row],[W_A]]+Table3[[#This Row],[W_H]]</f>
        <v>28</v>
      </c>
      <c r="AC14">
        <f>Table3[[#This Row],[L_A]]+Table3[[#This Row],[L_H]]</f>
        <v>24</v>
      </c>
      <c r="AD14">
        <f>Table3[[#This Row],[RW_A]]+Table3[[#This Row],[RW_H]]</f>
        <v>23</v>
      </c>
      <c r="AE14">
        <f>Table3[[#This Row],[RL_A]]+Table3[[#This Row],[RL_H]]</f>
        <v>20</v>
      </c>
      <c r="AF14">
        <f>Table3[[#This Row],[OTW_A]]+Table3[[#This Row],[OTW_H]]</f>
        <v>4</v>
      </c>
      <c r="AG14">
        <f>Table3[[#This Row],[OTL_A]]+Table3[[#This Row],[OTL_H]]</f>
        <v>3</v>
      </c>
      <c r="AH14">
        <f>Table3[[#This Row],[SOW_A]]+Table3[[#This Row],[SOW_H]]</f>
        <v>1</v>
      </c>
      <c r="AI14">
        <f>Table3[[#This Row],[SOL_A]]+Table3[[#This Row],[SOL_H]]</f>
        <v>1</v>
      </c>
      <c r="AJ14" s="20" t="str">
        <f>_xlfn.CONCAT(TEXT(Table3[[#This Row],[OTW]]+Table3[[#This Row],[SOW]], "0"), "-", TEXT(Table3[[#This Row],[OTL]]+Table3[[#This Row],[SOL]],"0"))</f>
        <v>5-4</v>
      </c>
      <c r="AK14">
        <f>(2*(Table3[[#This Row],[W_A]]+Table3[[#This Row],[W_H]]))+Table3[[#This Row],[OTL_A]]+Table3[[#This Row],[SOL_A]]+Table3[[#This Row],[OTL_H]]+Table3[[#This Row],[SOL_H]]</f>
        <v>60</v>
      </c>
      <c r="AL14">
        <f>(3*(Table3[[#This Row],[RW_A]]+Table3[[#This Row],[RW_H]]))+(2*(Table3[[#This Row],[OTW_A]]+Table3[[#This Row],[SOW_A]]+Table3[[#This Row],[OTW_H]]+Table3[[#This Row],[SOW_H]]))+Table3[[#This Row],[OTL_A]]+Table3[[#This Row],[SOL_A]]+Table3[[#This Row],[OTL_H]]+Table3[[#This Row],[SOL_H]]</f>
        <v>83</v>
      </c>
      <c r="AM14" s="15">
        <f>Table3[[#This Row],[PTS]]/(2*Table3[[#This Row],[GP]])</f>
        <v>0.57692307692307687</v>
      </c>
      <c r="AN14" s="15">
        <f>Table3[[#This Row],[PTS2]]/(3*Table3[[#This Row],[GP]])</f>
        <v>0.53205128205128205</v>
      </c>
      <c r="AO14">
        <f>(2*Table3[[#This Row],[GR]])+Table3[[#This Row],[PTS]]</f>
        <v>120</v>
      </c>
      <c r="AP14">
        <f>(3*Table3[[#This Row],[GR]])+Table3[[#This Row],[PTS2]]</f>
        <v>173</v>
      </c>
      <c r="AQ14">
        <f>Table3[[#This Row],[PTS]]+(2 * Table3[[#This Row],[GR]] * Table3[[#This Row],[PTS%]])</f>
        <v>94.615384615384613</v>
      </c>
      <c r="AR14">
        <f>Table3[[#This Row],[PTS2]]+(3 * Table3[[#This Row],[GR]] * Table3[[#This Row],[PTS%2]])</f>
        <v>130.88461538461539</v>
      </c>
      <c r="AS14" s="20" t="str">
        <f>_xlfn.CONCAT(TEXT(Table3[[#This Row],[W]], "0"), "-", TEXT(Table3[[#This Row],[RL]],"0"), "-", TEXT(Table3[[#This Row],[OTL]]+Table3[[#This Row],[SOL]], "0"))</f>
        <v>28-20-4</v>
      </c>
      <c r="AT14">
        <f>COUNTIFS(DataRegularSeason20242025!$D$3:$D$1315,Table3[[#This Row],[Teams]],DataRegularSeason20242025!$K$3:$K$1315,0)</f>
        <v>1</v>
      </c>
      <c r="AU14">
        <f>SUMIF(DataRegularSeason20242025!$D$3:$D$1315,$A14, DataRegularSeason20242025!$J$3:$J$1315)</f>
        <v>87</v>
      </c>
      <c r="AV14">
        <f>SUMIF(DataRegularSeason20242025!$D$3:$D$1315,$A14, DataRegularSeason20242025!$K$3:$K$1315)</f>
        <v>84</v>
      </c>
      <c r="AW14">
        <f>AU14-AV14</f>
        <v>3</v>
      </c>
      <c r="AX14">
        <f>COUNTIFS(DataRegularSeason20242025!$E$3:$E$1315,Table3[[#This Row],[Teams]],DataRegularSeason20242025!$J$3:$J$1315,0)</f>
        <v>3</v>
      </c>
      <c r="AY14">
        <f>SUMIF(DataRegularSeason20242025!$E$3:$E$1315,$A14,DataRegularSeason20242025!$K$3:$K$1315)</f>
        <v>94</v>
      </c>
      <c r="AZ14">
        <f>SUMIF(DataRegularSeason20242025!$E$3:$E$1315,$A14,DataRegularSeason20242025!$J$3:$J$1315)</f>
        <v>62</v>
      </c>
      <c r="BA14">
        <f>AY14-AZ14</f>
        <v>32</v>
      </c>
      <c r="BB14">
        <f>AU14+AY14</f>
        <v>181</v>
      </c>
      <c r="BC14">
        <f>AV14+AZ14</f>
        <v>146</v>
      </c>
      <c r="BD14">
        <f>BB14-BC14</f>
        <v>35</v>
      </c>
      <c r="BE14" s="17">
        <f>Table3[[#This Row],[GF]]/Table3[[#This Row],[GP]]</f>
        <v>3.4807692307692308</v>
      </c>
      <c r="BF14" s="17">
        <f>Table3[[#This Row],[GA]]/Table3[[#This Row],[GP]]</f>
        <v>2.8076923076923075</v>
      </c>
      <c r="BG14" s="17">
        <f>(Table3[[#This Row],[GF]]-Table3[[#This Row],[GA]])/Table3[[#This Row],[GP]]</f>
        <v>0.67307692307692313</v>
      </c>
      <c r="BH14" s="49" t="str">
        <f>_xlfn.CONCAT(TEXT(Table3[[#This Row],[W_H]], "0"), "-", TEXT(Table3[[#This Row],[RL_H]],"0"), "-", TEXT(Table3[[#This Row],[OTL_H]]+Table3[[#This Row],[SOL_H]], "0"))</f>
        <v>17-7-2</v>
      </c>
      <c r="BI14" s="49" t="str">
        <f>_xlfn.CONCAT(TEXT(Table3[[#This Row],[W_A]], "0"), "-", TEXT(Table3[[#This Row],[RL_A]],"0"), "-", TEXT(Table3[[#This Row],[OTL_A]]+Table3[[#This Row],[SOL_A]], "0"))</f>
        <v>11-13-2</v>
      </c>
      <c r="BJ14" s="49">
        <f>((2*(Table3[[#This Row],[W_H]]))+Table3[[#This Row],[OTL_H]]+Table3[[#This Row],[SOL_H]])/(2*Table3[[#This Row],[GP_H]])</f>
        <v>0.69230769230769229</v>
      </c>
      <c r="BK14" s="49">
        <f>((2*(Table3[[#This Row],[W_A]]))+Table3[[#This Row],[OTL_A]]+Table3[[#This Row],[SOL_A]])/(2*Table3[[#This Row],[GP_A]])</f>
        <v>0.46153846153846156</v>
      </c>
      <c r="BL14" s="21">
        <f>(Table3[[#This Row],[W]]*$CG$3)+(Table3[[#This Row],[L]]*$CG$4)+(Table3[[#This Row],[GF]]*$CG$5)+(Table3[[#This Row],[GA]]*$CG$6)</f>
        <v>62.949999999999996</v>
      </c>
      <c r="BM14" s="21">
        <f>(82*(((Table3[[#This Row],[PTS%]]*$CG$3)+((1-Table3[[#This Row],[PTS%]])*$CG$4)+(Table3[[#This Row],[GF]]*$CG$5)+(Table3[[#This Row],[GA]]*$CG$6))/Table3[[#This Row],[GP]])) + (Table3[[#This Row],[W]]*$CG$3)+(Table3[[#This Row],[L]]*$CG$4)+(Table3[[#This Row],[GF]]*$CG$5)+(Table3[[#This Row],[GA]]*$CG$6)</f>
        <v>129.44156804733726</v>
      </c>
      <c r="BN14">
        <f>COUNTIFS(DataRegularSeason20242025!$D$3:$D$1315,$A14,DataRegularSeason20242025!$H$3:$H$1315, $A14)</f>
        <v>15</v>
      </c>
      <c r="BO14">
        <f>COUNTIFS(DataRegularSeason20242025!$E$3:$E$1315,$A14,DataRegularSeason20242025!$H$3:$H$1315, $A14)</f>
        <v>16</v>
      </c>
      <c r="BP14">
        <f>BN14+BO14</f>
        <v>31</v>
      </c>
      <c r="BQ14">
        <f>F14-BN14</f>
        <v>11</v>
      </c>
      <c r="BR14">
        <f>H14-BO14</f>
        <v>10</v>
      </c>
      <c r="BS14">
        <f>BQ14+BR14</f>
        <v>21</v>
      </c>
      <c r="BV14">
        <v>2021</v>
      </c>
      <c r="BW14" t="str">
        <f>INDEX(Table2[AwayTeam], Table3[[#This Row],[Column2]])</f>
        <v>LAK</v>
      </c>
      <c r="BX14">
        <f>LARGE((Table2[[#This Row],[AwayTeam]]=Table3[[#This Row],[Teams]]), 1)</f>
        <v>0</v>
      </c>
      <c r="CA14" t="s">
        <v>1799</v>
      </c>
      <c r="CB14">
        <f>CB7+CB8</f>
        <v>170</v>
      </c>
    </row>
    <row r="15" spans="1:95" ht="15.75" thickBot="1" x14ac:dyDescent="0.3">
      <c r="A15" t="s">
        <v>30</v>
      </c>
      <c r="B15" t="s">
        <v>98</v>
      </c>
      <c r="C15" t="s">
        <v>81</v>
      </c>
      <c r="D15">
        <f>COUNTIFS(DataRegularSeason20242025!$D$3:$D$1315,$A15,DataRegularSeason20242025!$R$3:$R$1315,1,DataRegularSeason20242025!$N$3:$N$1315,1) + COUNTIFS(DataRegularSeason20242025!$E$3:$E$1315,$A15,DataRegularSeason20242025!$R$3:$R$1315,1,DataRegularSeason20242025!$N$3:$N$1315,1)</f>
        <v>16</v>
      </c>
      <c r="E15" s="15">
        <f>Table3[[#This Row],[Watched]]/Table3[[#This Row],[GP]]</f>
        <v>0.29629629629629628</v>
      </c>
      <c r="F15">
        <f>COUNTIFS(DataRegularSeason20242025!$N$3:$N$1315,1,DataRegularSeason20242025!$D$3:$D$1315,$A15)</f>
        <v>29</v>
      </c>
      <c r="G15">
        <f>41-Table3[[#This Row],[GP_A]]</f>
        <v>12</v>
      </c>
      <c r="H15">
        <f>COUNTIFS(DataRegularSeason20242025!$E$3:$E$1315,$A15,DataRegularSeason20242025!$N$3:$N$1315,1)</f>
        <v>25</v>
      </c>
      <c r="I15">
        <f>41-Table3[[#This Row],[GP_H]]</f>
        <v>16</v>
      </c>
      <c r="J15">
        <f>F15+H15</f>
        <v>54</v>
      </c>
      <c r="K15">
        <f>82-Table3[[#This Row],[GP]]</f>
        <v>28</v>
      </c>
      <c r="L15">
        <f>COUNTIFS(DataRegularSeason20242025!$D$3:$D$1315,$A15, DataRegularSeason20242025!$L$3:$L$1315, $A15,DataRegularSeason20242025!$N$3:$N$1315,1)</f>
        <v>13</v>
      </c>
      <c r="M15">
        <f>COUNTIFS(DataRegularSeason20242025!$D$3:$D$1315,$A15, DataRegularSeason20242025!$L$3:$L$1315, $A15,DataRegularSeason20242025!$N$3:$N$1315,1,DataRegularSeason20242025!$M$3:$M$1315,"REG")</f>
        <v>10</v>
      </c>
      <c r="N15">
        <f>COUNTIFS(DataRegularSeason20242025!$D$3:$D$1315,$A15, DataRegularSeason20242025!$L$3:$L$1315, $A15,DataRegularSeason20242025!$N$3:$N$1315,1,DataRegularSeason20242025!$M$3:$M$1315,"OT")</f>
        <v>3</v>
      </c>
      <c r="O15">
        <f>COUNTIFS(DataRegularSeason20242025!$D$3:$D$1315,$A15, DataRegularSeason20242025!$L$3:$L$1315, $A15,DataRegularSeason20242025!$N$3:$N$1315,1,DataRegularSeason20242025!$M$3:$M$1315,"SO")</f>
        <v>0</v>
      </c>
      <c r="P15">
        <f>F15-L15</f>
        <v>16</v>
      </c>
      <c r="Q15">
        <f>COUNTIFS(DataRegularSeason20242025!$D$3:$D$1315,$A15, DataRegularSeason20242025!$S$3:$S$1315, $A15,DataRegularSeason20242025!$M$3:$M$1315,"REG")</f>
        <v>14</v>
      </c>
      <c r="R15">
        <f>COUNTIFS(DataRegularSeason20242025!$D$3:$D$1315,$A15, DataRegularSeason20242025!$S$3:$S$1315, $A15,DataRegularSeason20242025!$M$3:$M$1315,"OT")</f>
        <v>1</v>
      </c>
      <c r="S15">
        <f>COUNTIFS(DataRegularSeason20242025!$D$3:$D$1315,$A15, DataRegularSeason20242025!$S$3:$S$1315, $A15,DataRegularSeason20242025!$M$3:$M$1315,"SO")</f>
        <v>1</v>
      </c>
      <c r="T15">
        <f>COUNTIFS(DataRegularSeason20242025!$E$3:$E$1315,$A15, DataRegularSeason20242025!$L$3:$L$1315, $A15, DataRegularSeason20242025!$N$3:$N$1315,1)</f>
        <v>16</v>
      </c>
      <c r="U15">
        <f>COUNTIFS(DataRegularSeason20242025!$E$3:$E$1315,$A15, DataRegularSeason20242025!$L$3:$L$1315, $A15,DataRegularSeason20242025!$N$3:$N$1315,1,DataRegularSeason20242025!$M$3:$M$1315,"REG")</f>
        <v>12</v>
      </c>
      <c r="V15">
        <f>COUNTIFS(DataRegularSeason20242025!$E$3:$E$1315,$A15, DataRegularSeason20242025!$L$3:$L$1315, $A15,DataRegularSeason20242025!$N$3:$N$1315,1,DataRegularSeason20242025!$M$3:$M$1315,"OT")</f>
        <v>3</v>
      </c>
      <c r="W15">
        <f>COUNTIFS(DataRegularSeason20242025!$E$3:$E$1315,$A15, DataRegularSeason20242025!$L$3:$L$1315, $A15,DataRegularSeason20242025!$N$3:$N$1315,1,DataRegularSeason20242025!$M$3:$M$1315,"SO")</f>
        <v>1</v>
      </c>
      <c r="X15">
        <f>H15-T15</f>
        <v>9</v>
      </c>
      <c r="Y15">
        <f>COUNTIFS(DataRegularSeason20242025!$E$3:$E$1315,$A15, DataRegularSeason20242025!$S$3:$S$1315, $A15,DataRegularSeason20242025!$M$3:$M$1315,"REG")</f>
        <v>7</v>
      </c>
      <c r="Z15">
        <f>COUNTIFS(DataRegularSeason20242025!$E$3:$E$1315,$A15, DataRegularSeason20242025!$S$3:$S$1315, $A15,DataRegularSeason20242025!$M$3:$M$1315,"OT")</f>
        <v>2</v>
      </c>
      <c r="AA15">
        <f>COUNTIFS(DataRegularSeason20242025!$E$3:$E$1315,$A15, DataRegularSeason20242025!$S$3:$S$1315, $A15,DataRegularSeason20242025!$M$3:$M$1315,"SO")</f>
        <v>0</v>
      </c>
      <c r="AB15">
        <f>Table3[[#This Row],[W_A]]+Table3[[#This Row],[W_H]]</f>
        <v>29</v>
      </c>
      <c r="AC15">
        <f>Table3[[#This Row],[L_A]]+Table3[[#This Row],[L_H]]</f>
        <v>25</v>
      </c>
      <c r="AD15">
        <f>Table3[[#This Row],[RW_A]]+Table3[[#This Row],[RW_H]]</f>
        <v>22</v>
      </c>
      <c r="AE15">
        <f>Table3[[#This Row],[RL_A]]+Table3[[#This Row],[RL_H]]</f>
        <v>21</v>
      </c>
      <c r="AF15">
        <f>Table3[[#This Row],[OTW_A]]+Table3[[#This Row],[OTW_H]]</f>
        <v>6</v>
      </c>
      <c r="AG15">
        <f>Table3[[#This Row],[OTL_A]]+Table3[[#This Row],[OTL_H]]</f>
        <v>3</v>
      </c>
      <c r="AH15">
        <f>Table3[[#This Row],[SOW_A]]+Table3[[#This Row],[SOW_H]]</f>
        <v>1</v>
      </c>
      <c r="AI15">
        <f>Table3[[#This Row],[SOL_A]]+Table3[[#This Row],[SOL_H]]</f>
        <v>1</v>
      </c>
      <c r="AJ15" s="20" t="str">
        <f>_xlfn.CONCAT(TEXT(Table3[[#This Row],[OTW]]+Table3[[#This Row],[SOW]], "0"), "-", TEXT(Table3[[#This Row],[OTL]]+Table3[[#This Row],[SOL]],"0"))</f>
        <v>7-4</v>
      </c>
      <c r="AK15">
        <f>(2*(Table3[[#This Row],[W_A]]+Table3[[#This Row],[W_H]]))+Table3[[#This Row],[OTL_A]]+Table3[[#This Row],[SOL_A]]+Table3[[#This Row],[OTL_H]]+Table3[[#This Row],[SOL_H]]</f>
        <v>62</v>
      </c>
      <c r="AL15">
        <f>(3*(Table3[[#This Row],[RW_A]]+Table3[[#This Row],[RW_H]]))+(2*(Table3[[#This Row],[OTW_A]]+Table3[[#This Row],[SOW_A]]+Table3[[#This Row],[OTW_H]]+Table3[[#This Row],[SOW_H]]))+Table3[[#This Row],[OTL_A]]+Table3[[#This Row],[SOL_A]]+Table3[[#This Row],[OTL_H]]+Table3[[#This Row],[SOL_H]]</f>
        <v>84</v>
      </c>
      <c r="AM15" s="15">
        <f>Table3[[#This Row],[PTS]]/(2*Table3[[#This Row],[GP]])</f>
        <v>0.57407407407407407</v>
      </c>
      <c r="AN15" s="15">
        <f>Table3[[#This Row],[PTS2]]/(3*Table3[[#This Row],[GP]])</f>
        <v>0.51851851851851849</v>
      </c>
      <c r="AO15">
        <f>(2*Table3[[#This Row],[GR]])+Table3[[#This Row],[PTS]]</f>
        <v>118</v>
      </c>
      <c r="AP15">
        <f>(3*Table3[[#This Row],[GR]])+Table3[[#This Row],[PTS2]]</f>
        <v>168</v>
      </c>
      <c r="AQ15">
        <f>Table3[[#This Row],[PTS]]+(2 * Table3[[#This Row],[GR]] * Table3[[#This Row],[PTS%]])</f>
        <v>94.148148148148152</v>
      </c>
      <c r="AR15">
        <f>Table3[[#This Row],[PTS2]]+(3 * Table3[[#This Row],[GR]] * Table3[[#This Row],[PTS%2]])</f>
        <v>127.55555555555554</v>
      </c>
      <c r="AS15" s="20" t="str">
        <f>_xlfn.CONCAT(TEXT(Table3[[#This Row],[W]], "0"), "-", TEXT(Table3[[#This Row],[RL]],"0"), "-", TEXT(Table3[[#This Row],[OTL]]+Table3[[#This Row],[SOL]], "0"))</f>
        <v>29-21-4</v>
      </c>
      <c r="AT15">
        <f>COUNTIFS(DataRegularSeason20242025!$D$3:$D$1315,Table3[[#This Row],[Teams]],DataRegularSeason20242025!$K$3:$K$1315,0)</f>
        <v>6</v>
      </c>
      <c r="AU15">
        <f>SUMIF(DataRegularSeason20242025!$D$3:$D$1315,$A15, DataRegularSeason20242025!$J$3:$J$1315)</f>
        <v>71</v>
      </c>
      <c r="AV15">
        <f>SUMIF(DataRegularSeason20242025!$D$3:$D$1315,$A15, DataRegularSeason20242025!$K$3:$K$1315)</f>
        <v>79</v>
      </c>
      <c r="AW15">
        <f>AU15-AV15</f>
        <v>-8</v>
      </c>
      <c r="AX15">
        <f>COUNTIFS(DataRegularSeason20242025!$E$3:$E$1315,Table3[[#This Row],[Teams]],DataRegularSeason20242025!$J$3:$J$1315,0)</f>
        <v>2</v>
      </c>
      <c r="AY15">
        <f>SUMIF(DataRegularSeason20242025!$E$3:$E$1315,$A15,DataRegularSeason20242025!$K$3:$K$1315)</f>
        <v>85</v>
      </c>
      <c r="AZ15">
        <f>SUMIF(DataRegularSeason20242025!$E$3:$E$1315,$A15,DataRegularSeason20242025!$J$3:$J$1315)</f>
        <v>67</v>
      </c>
      <c r="BA15">
        <f>AY15-AZ15</f>
        <v>18</v>
      </c>
      <c r="BB15">
        <f>AU15+AY15</f>
        <v>156</v>
      </c>
      <c r="BC15">
        <f>AV15+AZ15</f>
        <v>146</v>
      </c>
      <c r="BD15">
        <f>BB15-BC15</f>
        <v>10</v>
      </c>
      <c r="BE15" s="17">
        <f>Table3[[#This Row],[GF]]/Table3[[#This Row],[GP]]</f>
        <v>2.8888888888888888</v>
      </c>
      <c r="BF15" s="17">
        <f>Table3[[#This Row],[GA]]/Table3[[#This Row],[GP]]</f>
        <v>2.7037037037037037</v>
      </c>
      <c r="BG15" s="17">
        <f>(Table3[[#This Row],[GF]]-Table3[[#This Row],[GA]])/Table3[[#This Row],[GP]]</f>
        <v>0.18518518518518517</v>
      </c>
      <c r="BH15" s="49" t="str">
        <f>_xlfn.CONCAT(TEXT(Table3[[#This Row],[W_H]], "0"), "-", TEXT(Table3[[#This Row],[RL_H]],"0"), "-", TEXT(Table3[[#This Row],[OTL_H]]+Table3[[#This Row],[SOL_H]], "0"))</f>
        <v>16-7-2</v>
      </c>
      <c r="BI15" s="49" t="str">
        <f>_xlfn.CONCAT(TEXT(Table3[[#This Row],[W_A]], "0"), "-", TEXT(Table3[[#This Row],[RL_A]],"0"), "-", TEXT(Table3[[#This Row],[OTL_A]]+Table3[[#This Row],[SOL_A]], "0"))</f>
        <v>13-14-2</v>
      </c>
      <c r="BJ15" s="49">
        <f>((2*(Table3[[#This Row],[W_H]]))+Table3[[#This Row],[OTL_H]]+Table3[[#This Row],[SOL_H]])/(2*Table3[[#This Row],[GP_H]])</f>
        <v>0.68</v>
      </c>
      <c r="BK15" s="49">
        <f>((2*(Table3[[#This Row],[W_A]]))+Table3[[#This Row],[OTL_A]]+Table3[[#This Row],[SOL_A]])/(2*Table3[[#This Row],[GP_A]])</f>
        <v>0.48275862068965519</v>
      </c>
      <c r="BL15" s="21">
        <f>(Table3[[#This Row],[W]]*$CG$3)+(Table3[[#This Row],[L]]*$CG$4)+(Table3[[#This Row],[GF]]*$CG$5)+(Table3[[#This Row],[GA]]*$CG$6)</f>
        <v>60</v>
      </c>
      <c r="BM15" s="21">
        <f>(82*(((Table3[[#This Row],[PTS%]]*$CG$3)+((1-Table3[[#This Row],[PTS%]])*$CG$4)+(Table3[[#This Row],[GF]]*$CG$5)+(Table3[[#This Row],[GA]]*$CG$6))/Table3[[#This Row],[GP]])) + (Table3[[#This Row],[W]]*$CG$3)+(Table3[[#This Row],[L]]*$CG$4)+(Table3[[#This Row],[GF]]*$CG$5)+(Table3[[#This Row],[GA]]*$CG$6)</f>
        <v>118.33360768175584</v>
      </c>
      <c r="BN15">
        <f>COUNTIFS(DataRegularSeason20242025!$D$3:$D$1315,$A15,DataRegularSeason20242025!$H$3:$H$1315, $A15)</f>
        <v>11</v>
      </c>
      <c r="BO15">
        <f>COUNTIFS(DataRegularSeason20242025!$E$3:$E$1315,$A15,DataRegularSeason20242025!$H$3:$H$1315, $A15)</f>
        <v>12</v>
      </c>
      <c r="BP15">
        <f>BN15+BO15</f>
        <v>23</v>
      </c>
      <c r="BQ15">
        <f>F15-BN15</f>
        <v>18</v>
      </c>
      <c r="BR15">
        <f>H15-BO15</f>
        <v>13</v>
      </c>
      <c r="BS15">
        <f>BQ15+BR15</f>
        <v>31</v>
      </c>
      <c r="BW15" t="str">
        <f>INDEX(Table2[AwayTeam], Table3[[#This Row],[Column2]])</f>
        <v>FLA</v>
      </c>
      <c r="BX15">
        <f>LARGE((Table2[[#This Row],[AwayTeam]]=Table3[[#This Row],[Teams]]), 1)</f>
        <v>0</v>
      </c>
      <c r="CA15" t="s">
        <v>1800</v>
      </c>
      <c r="CB15">
        <f>CB14/CB2</f>
        <v>0.19813519813519814</v>
      </c>
    </row>
    <row r="16" spans="1:95" x14ac:dyDescent="0.25">
      <c r="A16" t="s">
        <v>24</v>
      </c>
      <c r="B16" t="s">
        <v>97</v>
      </c>
      <c r="C16" t="s">
        <v>100</v>
      </c>
      <c r="D16">
        <f>COUNTIFS(DataRegularSeason20242025!$D$3:$D$1315,$A16,DataRegularSeason20242025!$R$3:$R$1315,1,DataRegularSeason20242025!$N$3:$N$1315,1) + COUNTIFS(DataRegularSeason20242025!$E$3:$E$1315,$A16,DataRegularSeason20242025!$R$3:$R$1315,1,DataRegularSeason20242025!$N$3:$N$1315,1)</f>
        <v>51</v>
      </c>
      <c r="E16" s="15">
        <f>Table3[[#This Row],[Watched]]/Table3[[#This Row],[GP]]</f>
        <v>0.96226415094339623</v>
      </c>
      <c r="F16">
        <f>COUNTIFS(DataRegularSeason20242025!$N$3:$N$1315,1,DataRegularSeason20242025!$D$3:$D$1315,$A16)</f>
        <v>25</v>
      </c>
      <c r="G16">
        <f>41-Table3[[#This Row],[GP_A]]</f>
        <v>16</v>
      </c>
      <c r="H16">
        <f>COUNTIFS(DataRegularSeason20242025!$E$3:$E$1315,$A16,DataRegularSeason20242025!$N$3:$N$1315,1)</f>
        <v>28</v>
      </c>
      <c r="I16">
        <f>41-Table3[[#This Row],[GP_H]]</f>
        <v>13</v>
      </c>
      <c r="J16">
        <f>F16+H16</f>
        <v>53</v>
      </c>
      <c r="K16">
        <f>82-Table3[[#This Row],[GP]]</f>
        <v>29</v>
      </c>
      <c r="L16">
        <f>COUNTIFS(DataRegularSeason20242025!$D$3:$D$1315,$A16, DataRegularSeason20242025!$L$3:$L$1315, $A16,DataRegularSeason20242025!$N$3:$N$1315,1)</f>
        <v>10</v>
      </c>
      <c r="M16">
        <f>COUNTIFS(DataRegularSeason20242025!$D$3:$D$1315,$A16, DataRegularSeason20242025!$L$3:$L$1315, $A16,DataRegularSeason20242025!$N$3:$N$1315,1,DataRegularSeason20242025!$M$3:$M$1315,"REG")</f>
        <v>7</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15</v>
      </c>
      <c r="Q16">
        <f>COUNTIFS(DataRegularSeason20242025!$D$3:$D$1315,$A16, DataRegularSeason20242025!$S$3:$S$1315, $A16,DataRegularSeason20242025!$M$3:$M$1315,"REG")</f>
        <v>11</v>
      </c>
      <c r="R16">
        <f>COUNTIFS(DataRegularSeason20242025!$D$3:$D$1315,$A16, DataRegularSeason20242025!$S$3:$S$1315, $A16,DataRegularSeason20242025!$M$3:$M$1315,"OT")</f>
        <v>3</v>
      </c>
      <c r="S16">
        <f>COUNTIFS(DataRegularSeason20242025!$D$3:$D$1315,$A16, DataRegularSeason20242025!$S$3:$S$1315, $A16,DataRegularSeason20242025!$M$3:$M$1315,"SO")</f>
        <v>1</v>
      </c>
      <c r="T16">
        <f>COUNTIFS(DataRegularSeason20242025!$E$3:$E$1315,$A16, DataRegularSeason20242025!$L$3:$L$1315, $A16, DataRegularSeason20242025!$N$3:$N$1315,1)</f>
        <v>16</v>
      </c>
      <c r="U16">
        <f>COUNTIFS(DataRegularSeason20242025!$E$3:$E$1315,$A16, DataRegularSeason20242025!$L$3:$L$1315, $A16,DataRegularSeason20242025!$N$3:$N$1315,1,DataRegularSeason20242025!$M$3:$M$1315,"REG")</f>
        <v>13</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H16-T16</f>
        <v>12</v>
      </c>
      <c r="Y16">
        <f>COUNTIFS(DataRegularSeason20242025!$E$3:$E$1315,$A16, DataRegularSeason20242025!$S$3:$S$1315, $A16,DataRegularSeason20242025!$M$3:$M$1315,"REG")</f>
        <v>9</v>
      </c>
      <c r="Z16">
        <f>COUNTIFS(DataRegularSeason20242025!$E$3:$E$1315,$A16, DataRegularSeason20242025!$S$3:$S$1315, $A16,DataRegularSeason20242025!$M$3:$M$1315,"OT")</f>
        <v>3</v>
      </c>
      <c r="AA16">
        <f>COUNTIFS(DataRegularSeason20242025!$E$3:$E$1315,$A16, DataRegularSeason20242025!$S$3:$S$1315, $A16,DataRegularSeason20242025!$M$3:$M$1315,"SO")</f>
        <v>0</v>
      </c>
      <c r="AB16">
        <f>Table3[[#This Row],[W_A]]+Table3[[#This Row],[W_H]]</f>
        <v>26</v>
      </c>
      <c r="AC16">
        <f>Table3[[#This Row],[L_A]]+Table3[[#This Row],[L_H]]</f>
        <v>27</v>
      </c>
      <c r="AD16">
        <f>Table3[[#This Row],[RW_A]]+Table3[[#This Row],[RW_H]]</f>
        <v>20</v>
      </c>
      <c r="AE16">
        <f>Table3[[#This Row],[RL_A]]+Table3[[#This Row],[RL_H]]</f>
        <v>20</v>
      </c>
      <c r="AF16">
        <f>Table3[[#This Row],[OTW_A]]+Table3[[#This Row],[OTW_H]]</f>
        <v>3</v>
      </c>
      <c r="AG16">
        <f>Table3[[#This Row],[OTL_A]]+Table3[[#This Row],[OTL_H]]</f>
        <v>6</v>
      </c>
      <c r="AH16">
        <f>Table3[[#This Row],[SOW_A]]+Table3[[#This Row],[SOW_H]]</f>
        <v>3</v>
      </c>
      <c r="AI16">
        <f>Table3[[#This Row],[SOL_A]]+Table3[[#This Row],[SOL_H]]</f>
        <v>1</v>
      </c>
      <c r="AJ16" s="20" t="str">
        <f>_xlfn.CONCAT(TEXT(Table3[[#This Row],[OTW]]+Table3[[#This Row],[SOW]], "0"), "-", TEXT(Table3[[#This Row],[OTL]]+Table3[[#This Row],[SOL]],"0"))</f>
        <v>6-7</v>
      </c>
      <c r="AK16">
        <f>(2*(Table3[[#This Row],[W_A]]+Table3[[#This Row],[W_H]]))+Table3[[#This Row],[OTL_A]]+Table3[[#This Row],[SOL_A]]+Table3[[#This Row],[OTL_H]]+Table3[[#This Row],[SOL_H]]</f>
        <v>59</v>
      </c>
      <c r="AL16">
        <f>(3*(Table3[[#This Row],[RW_A]]+Table3[[#This Row],[RW_H]]))+(2*(Table3[[#This Row],[OTW_A]]+Table3[[#This Row],[SOW_A]]+Table3[[#This Row],[OTW_H]]+Table3[[#This Row],[SOW_H]]))+Table3[[#This Row],[OTL_A]]+Table3[[#This Row],[SOL_A]]+Table3[[#This Row],[OTL_H]]+Table3[[#This Row],[SOL_H]]</f>
        <v>79</v>
      </c>
      <c r="AM16" s="15">
        <f>Table3[[#This Row],[PTS]]/(2*Table3[[#This Row],[GP]])</f>
        <v>0.55660377358490565</v>
      </c>
      <c r="AN16" s="15">
        <f>Table3[[#This Row],[PTS2]]/(3*Table3[[#This Row],[GP]])</f>
        <v>0.49685534591194969</v>
      </c>
      <c r="AO16">
        <f>(2*Table3[[#This Row],[GR]])+Table3[[#This Row],[PTS]]</f>
        <v>117</v>
      </c>
      <c r="AP16">
        <f>(3*Table3[[#This Row],[GR]])+Table3[[#This Row],[PTS2]]</f>
        <v>166</v>
      </c>
      <c r="AQ16">
        <f>Table3[[#This Row],[PTS]]+(2 * Table3[[#This Row],[GR]] * Table3[[#This Row],[PTS%]])</f>
        <v>91.283018867924525</v>
      </c>
      <c r="AR16">
        <f>Table3[[#This Row],[PTS2]]+(3 * Table3[[#This Row],[GR]] * Table3[[#This Row],[PTS%2]])</f>
        <v>122.22641509433961</v>
      </c>
      <c r="AS16" s="20" t="str">
        <f>_xlfn.CONCAT(TEXT(Table3[[#This Row],[W]], "0"), "-", TEXT(Table3[[#This Row],[RL]],"0"), "-", TEXT(Table3[[#This Row],[OTL]]+Table3[[#This Row],[SOL]], "0"))</f>
        <v>26-20-7</v>
      </c>
      <c r="AT16">
        <f>COUNTIFS(DataRegularSeason20242025!$D$3:$D$1315,Table3[[#This Row],[Teams]],DataRegularSeason20242025!$K$3:$K$1315,0)</f>
        <v>0</v>
      </c>
      <c r="AU16">
        <f>SUMIF(DataRegularSeason20242025!$D$3:$D$1315,$A16, DataRegularSeason20242025!$J$3:$J$1315)</f>
        <v>61</v>
      </c>
      <c r="AV16">
        <f>SUMIF(DataRegularSeason20242025!$D$3:$D$1315,$A16, DataRegularSeason20242025!$K$3:$K$1315)</f>
        <v>82</v>
      </c>
      <c r="AW16">
        <f>AU16-AV16</f>
        <v>-21</v>
      </c>
      <c r="AX16">
        <f>COUNTIFS(DataRegularSeason20242025!$E$3:$E$1315,Table3[[#This Row],[Teams]],DataRegularSeason20242025!$J$3:$J$1315,0)</f>
        <v>4</v>
      </c>
      <c r="AY16">
        <f>SUMIF(DataRegularSeason20242025!$E$3:$E$1315,$A16,DataRegularSeason20242025!$K$3:$K$1315)</f>
        <v>83</v>
      </c>
      <c r="AZ16">
        <f>SUMIF(DataRegularSeason20242025!$E$3:$E$1315,$A16,DataRegularSeason20242025!$J$3:$J$1315)</f>
        <v>76</v>
      </c>
      <c r="BA16">
        <f>AY16-AZ16</f>
        <v>7</v>
      </c>
      <c r="BB16">
        <f>AU16+AY16</f>
        <v>144</v>
      </c>
      <c r="BC16">
        <f>AV16+AZ16</f>
        <v>158</v>
      </c>
      <c r="BD16">
        <f>BB16-BC16</f>
        <v>-14</v>
      </c>
      <c r="BE16" s="17">
        <f>Table3[[#This Row],[GF]]/Table3[[#This Row],[GP]]</f>
        <v>2.7169811320754715</v>
      </c>
      <c r="BF16" s="17">
        <f>Table3[[#This Row],[GA]]/Table3[[#This Row],[GP]]</f>
        <v>2.9811320754716979</v>
      </c>
      <c r="BG16" s="17">
        <f>(Table3[[#This Row],[GF]]-Table3[[#This Row],[GA]])/Table3[[#This Row],[GP]]</f>
        <v>-0.26415094339622641</v>
      </c>
      <c r="BH16" s="49" t="str">
        <f>_xlfn.CONCAT(TEXT(Table3[[#This Row],[W_H]], "0"), "-", TEXT(Table3[[#This Row],[RL_H]],"0"), "-", TEXT(Table3[[#This Row],[OTL_H]]+Table3[[#This Row],[SOL_H]], "0"))</f>
        <v>16-9-3</v>
      </c>
      <c r="BI16" s="49" t="str">
        <f>_xlfn.CONCAT(TEXT(Table3[[#This Row],[W_A]], "0"), "-", TEXT(Table3[[#This Row],[RL_A]],"0"), "-", TEXT(Table3[[#This Row],[OTL_A]]+Table3[[#This Row],[SOL_A]], "0"))</f>
        <v>10-11-4</v>
      </c>
      <c r="BJ16" s="49">
        <f>((2*(Table3[[#This Row],[W_H]]))+Table3[[#This Row],[OTL_H]]+Table3[[#This Row],[SOL_H]])/(2*Table3[[#This Row],[GP_H]])</f>
        <v>0.625</v>
      </c>
      <c r="BK16" s="49">
        <f>((2*(Table3[[#This Row],[W_A]]))+Table3[[#This Row],[OTL_A]]+Table3[[#This Row],[SOL_A]])/(2*Table3[[#This Row],[GP_A]])</f>
        <v>0.48</v>
      </c>
      <c r="BL16" s="21">
        <f>(Table3[[#This Row],[W]]*$CG$3)+(Table3[[#This Row],[L]]*$CG$4)+(Table3[[#This Row],[GF]]*$CG$5)+(Table3[[#This Row],[GA]]*$CG$6)</f>
        <v>58.5</v>
      </c>
      <c r="BM16" s="21">
        <f>(82*(((Table3[[#This Row],[PTS%]]*$CG$3)+((1-Table3[[#This Row],[PTS%]])*$CG$4)+(Table3[[#This Row],[GF]]*$CG$5)+(Table3[[#This Row],[GA]]*$CG$6))/Table3[[#This Row],[GP]])) + (Table3[[#This Row],[W]]*$CG$3)+(Table3[[#This Row],[L]]*$CG$4)+(Table3[[#This Row],[GF]]*$CG$5)+(Table3[[#This Row],[GA]]*$CG$6)</f>
        <v>117.000533997864</v>
      </c>
      <c r="BN16">
        <f>COUNTIFS(DataRegularSeason20242025!$D$3:$D$1315,$A16,DataRegularSeason20242025!$H$3:$H$1315, $A16)</f>
        <v>25</v>
      </c>
      <c r="BO16">
        <f>COUNTIFS(DataRegularSeason20242025!$E$3:$E$1315,$A16,DataRegularSeason20242025!$H$3:$H$1315, $A16)</f>
        <v>30</v>
      </c>
      <c r="BP16">
        <f>BN16+BO16</f>
        <v>55</v>
      </c>
      <c r="BQ16">
        <f>F16-BN16</f>
        <v>0</v>
      </c>
      <c r="BR16">
        <f>H16-BO16</f>
        <v>-2</v>
      </c>
      <c r="BS16">
        <f>BQ16+BR16</f>
        <v>-2</v>
      </c>
      <c r="BV16">
        <v>1989</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31</v>
      </c>
      <c r="B17" t="s">
        <v>98</v>
      </c>
      <c r="C17" t="s">
        <v>81</v>
      </c>
      <c r="D17">
        <f>COUNTIFS(DataRegularSeason20242025!$D$3:$D$1315,$A17,DataRegularSeason20242025!$R$3:$R$1315,1,DataRegularSeason20242025!$N$3:$N$1315,1) + COUNTIFS(DataRegularSeason20242025!$E$3:$E$1315,$A17,DataRegularSeason20242025!$R$3:$R$1315,1,DataRegularSeason20242025!$N$3:$N$1315,1)</f>
        <v>44</v>
      </c>
      <c r="E17" s="15">
        <f>Table3[[#This Row],[Watched]]/Table3[[#This Row],[GP]]</f>
        <v>0.81481481481481477</v>
      </c>
      <c r="F17">
        <f>COUNTIFS(DataRegularSeason20242025!$N$3:$N$1315,1,DataRegularSeason20242025!$D$3:$D$1315,$A17)</f>
        <v>26</v>
      </c>
      <c r="G17">
        <f>41-Table3[[#This Row],[GP_A]]</f>
        <v>15</v>
      </c>
      <c r="H17">
        <f>COUNTIFS(DataRegularSeason20242025!$E$3:$E$1315,$A17,DataRegularSeason20242025!$N$3:$N$1315,1)</f>
        <v>28</v>
      </c>
      <c r="I17">
        <f>41-Table3[[#This Row],[GP_H]]</f>
        <v>13</v>
      </c>
      <c r="J17">
        <f>F17+H17</f>
        <v>54</v>
      </c>
      <c r="K17">
        <f>82-Table3[[#This Row],[GP]]</f>
        <v>28</v>
      </c>
      <c r="L17">
        <f>COUNTIFS(DataRegularSeason20242025!$D$3:$D$1315,$A17, DataRegularSeason20242025!$L$3:$L$1315, $A17,DataRegularSeason20242025!$N$3:$N$1315,1)</f>
        <v>13</v>
      </c>
      <c r="M17">
        <f>COUNTIFS(DataRegularSeason20242025!$D$3:$D$1315,$A17, DataRegularSeason20242025!$L$3:$L$1315, $A17,DataRegularSeason20242025!$N$3:$N$1315,1,DataRegularSeason20242025!$M$3:$M$1315,"REG")</f>
        <v>9</v>
      </c>
      <c r="N17">
        <f>COUNTIFS(DataRegularSeason20242025!$D$3:$D$1315,$A17, DataRegularSeason20242025!$L$3:$L$1315, $A17,DataRegularSeason20242025!$N$3:$N$1315,1,DataRegularSeason20242025!$M$3:$M$1315,"OT")</f>
        <v>1</v>
      </c>
      <c r="O17">
        <f>COUNTIFS(DataRegularSeason20242025!$D$3:$D$1315,$A17, DataRegularSeason20242025!$L$3:$L$1315, $A17,DataRegularSeason20242025!$N$3:$N$1315,1,DataRegularSeason20242025!$M$3:$M$1315,"SO")</f>
        <v>3</v>
      </c>
      <c r="P17">
        <f>F17-L17</f>
        <v>13</v>
      </c>
      <c r="Q17">
        <f>COUNTIFS(DataRegularSeason20242025!$D$3:$D$1315,$A17, DataRegularSeason20242025!$S$3:$S$1315, $A17,DataRegularSeason20242025!$M$3:$M$1315,"REG")</f>
        <v>10</v>
      </c>
      <c r="R17">
        <f>COUNTIFS(DataRegularSeason20242025!$D$3:$D$1315,$A17, DataRegularSeason20242025!$S$3:$S$1315, $A17,DataRegularSeason20242025!$M$3:$M$1315,"OT")</f>
        <v>3</v>
      </c>
      <c r="S17">
        <f>COUNTIFS(DataRegularSeason20242025!$D$3:$D$1315,$A17, DataRegularSeason20242025!$S$3:$S$1315, $A17,DataRegularSeason20242025!$M$3:$M$1315,"SO")</f>
        <v>0</v>
      </c>
      <c r="T17">
        <f>COUNTIFS(DataRegularSeason20242025!$E$3:$E$1315,$A17, DataRegularSeason20242025!$L$3:$L$1315, $A17, DataRegularSeason20242025!$N$3:$N$1315,1)</f>
        <v>15</v>
      </c>
      <c r="U17">
        <f>COUNTIFS(DataRegularSeason20242025!$E$3:$E$1315,$A17, DataRegularSeason20242025!$L$3:$L$1315, $A17,DataRegularSeason20242025!$N$3:$N$1315,1,DataRegularSeason20242025!$M$3:$M$1315,"REG")</f>
        <v>13</v>
      </c>
      <c r="V17">
        <f>COUNTIFS(DataRegularSeason20242025!$E$3:$E$1315,$A17, DataRegularSeason20242025!$L$3:$L$1315, $A17,DataRegularSeason20242025!$N$3:$N$1315,1,DataRegularSeason20242025!$M$3:$M$1315,"OT")</f>
        <v>2</v>
      </c>
      <c r="W17">
        <f>COUNTIFS(DataRegularSeason20242025!$E$3:$E$1315,$A17, DataRegularSeason20242025!$L$3:$L$1315, $A17,DataRegularSeason20242025!$N$3:$N$1315,1,DataRegularSeason20242025!$M$3:$M$1315,"SO")</f>
        <v>0</v>
      </c>
      <c r="X17">
        <f>H17-T17</f>
        <v>13</v>
      </c>
      <c r="Y17">
        <f>COUNTIFS(DataRegularSeason20242025!$E$3:$E$1315,$A17, DataRegularSeason20242025!$S$3:$S$1315, $A17,DataRegularSeason20242025!$M$3:$M$1315,"REG")</f>
        <v>11</v>
      </c>
      <c r="Z17">
        <f>COUNTIFS(DataRegularSeason20242025!$E$3:$E$1315,$A17, DataRegularSeason20242025!$S$3:$S$1315, $A17,DataRegularSeason20242025!$M$3:$M$1315,"OT")</f>
        <v>2</v>
      </c>
      <c r="AA17">
        <f>COUNTIFS(DataRegularSeason20242025!$E$3:$E$1315,$A17, DataRegularSeason20242025!$S$3:$S$1315, $A17,DataRegularSeason20242025!$M$3:$M$1315,"SO")</f>
        <v>0</v>
      </c>
      <c r="AB17">
        <f>Table3[[#This Row],[W_A]]+Table3[[#This Row],[W_H]]</f>
        <v>28</v>
      </c>
      <c r="AC17">
        <f>Table3[[#This Row],[L_A]]+Table3[[#This Row],[L_H]]</f>
        <v>26</v>
      </c>
      <c r="AD17">
        <f>Table3[[#This Row],[RW_A]]+Table3[[#This Row],[RW_H]]</f>
        <v>22</v>
      </c>
      <c r="AE17">
        <f>Table3[[#This Row],[RL_A]]+Table3[[#This Row],[RL_H]]</f>
        <v>21</v>
      </c>
      <c r="AF17">
        <f>Table3[[#This Row],[OTW_A]]+Table3[[#This Row],[OTW_H]]</f>
        <v>3</v>
      </c>
      <c r="AG17">
        <f>Table3[[#This Row],[OTL_A]]+Table3[[#This Row],[OTL_H]]</f>
        <v>5</v>
      </c>
      <c r="AH17">
        <f>Table3[[#This Row],[SOW_A]]+Table3[[#This Row],[SOW_H]]</f>
        <v>3</v>
      </c>
      <c r="AI17">
        <f>Table3[[#This Row],[SOL_A]]+Table3[[#This Row],[SOL_H]]</f>
        <v>0</v>
      </c>
      <c r="AJ17" s="20" t="str">
        <f>_xlfn.CONCAT(TEXT(Table3[[#This Row],[OTW]]+Table3[[#This Row],[SOW]], "0"), "-", TEXT(Table3[[#This Row],[OTL]]+Table3[[#This Row],[SOL]],"0"))</f>
        <v>6-5</v>
      </c>
      <c r="AK17">
        <f>(2*(Table3[[#This Row],[W_A]]+Table3[[#This Row],[W_H]]))+Table3[[#This Row],[OTL_A]]+Table3[[#This Row],[SOL_A]]+Table3[[#This Row],[OTL_H]]+Table3[[#This Row],[SOL_H]]</f>
        <v>61</v>
      </c>
      <c r="AL17">
        <f>(3*(Table3[[#This Row],[RW_A]]+Table3[[#This Row],[RW_H]]))+(2*(Table3[[#This Row],[OTW_A]]+Table3[[#This Row],[SOW_A]]+Table3[[#This Row],[OTW_H]]+Table3[[#This Row],[SOW_H]]))+Table3[[#This Row],[OTL_A]]+Table3[[#This Row],[SOL_A]]+Table3[[#This Row],[OTL_H]]+Table3[[#This Row],[SOL_H]]</f>
        <v>83</v>
      </c>
      <c r="AM17" s="15">
        <f>Table3[[#This Row],[PTS]]/(2*Table3[[#This Row],[GP]])</f>
        <v>0.56481481481481477</v>
      </c>
      <c r="AN17" s="15">
        <f>Table3[[#This Row],[PTS2]]/(3*Table3[[#This Row],[GP]])</f>
        <v>0.51234567901234573</v>
      </c>
      <c r="AO17">
        <f>(2*Table3[[#This Row],[GR]])+Table3[[#This Row],[PTS]]</f>
        <v>117</v>
      </c>
      <c r="AP17">
        <f>(3*Table3[[#This Row],[GR]])+Table3[[#This Row],[PTS2]]</f>
        <v>167</v>
      </c>
      <c r="AQ17">
        <f>Table3[[#This Row],[PTS]]+(2 * Table3[[#This Row],[GR]] * Table3[[#This Row],[PTS%]])</f>
        <v>92.629629629629619</v>
      </c>
      <c r="AR17">
        <f>Table3[[#This Row],[PTS2]]+(3 * Table3[[#This Row],[GR]] * Table3[[#This Row],[PTS%2]])</f>
        <v>126.03703703703704</v>
      </c>
      <c r="AS17" s="20" t="str">
        <f>_xlfn.CONCAT(TEXT(Table3[[#This Row],[W]], "0"), "-", TEXT(Table3[[#This Row],[RL]],"0"), "-", TEXT(Table3[[#This Row],[OTL]]+Table3[[#This Row],[SOL]], "0"))</f>
        <v>28-21-5</v>
      </c>
      <c r="AT17">
        <f>COUNTIFS(DataRegularSeason20242025!$D$3:$D$1315,Table3[[#This Row],[Teams]],DataRegularSeason20242025!$K$3:$K$1315,0)</f>
        <v>1</v>
      </c>
      <c r="AU17">
        <f>SUMIF(DataRegularSeason20242025!$D$3:$D$1315,$A17, DataRegularSeason20242025!$J$3:$J$1315)</f>
        <v>73</v>
      </c>
      <c r="AV17">
        <f>SUMIF(DataRegularSeason20242025!$D$3:$D$1315,$A17, DataRegularSeason20242025!$K$3:$K$1315)</f>
        <v>81</v>
      </c>
      <c r="AW17">
        <f>AU17-AV17</f>
        <v>-8</v>
      </c>
      <c r="AX17">
        <f>COUNTIFS(DataRegularSeason20242025!$E$3:$E$1315,Table3[[#This Row],[Teams]],DataRegularSeason20242025!$J$3:$J$1315,0)</f>
        <v>2</v>
      </c>
      <c r="AY17">
        <f>SUMIF(DataRegularSeason20242025!$E$3:$E$1315,$A17,DataRegularSeason20242025!$K$3:$K$1315)</f>
        <v>84</v>
      </c>
      <c r="AZ17">
        <f>SUMIF(DataRegularSeason20242025!$E$3:$E$1315,$A17,DataRegularSeason20242025!$J$3:$J$1315)</f>
        <v>84</v>
      </c>
      <c r="BA17">
        <f>AY17-AZ17</f>
        <v>0</v>
      </c>
      <c r="BB17">
        <f>AU17+AY17</f>
        <v>157</v>
      </c>
      <c r="BC17">
        <f>AV17+AZ17</f>
        <v>165</v>
      </c>
      <c r="BD17">
        <f>BB17-BC17</f>
        <v>-8</v>
      </c>
      <c r="BE17" s="17">
        <f>Table3[[#This Row],[GF]]/Table3[[#This Row],[GP]]</f>
        <v>2.9074074074074074</v>
      </c>
      <c r="BF17" s="17">
        <f>Table3[[#This Row],[GA]]/Table3[[#This Row],[GP]]</f>
        <v>3.0555555555555554</v>
      </c>
      <c r="BG17" s="17">
        <f>(Table3[[#This Row],[GF]]-Table3[[#This Row],[GA]])/Table3[[#This Row],[GP]]</f>
        <v>-0.14814814814814814</v>
      </c>
      <c r="BH17" s="49" t="str">
        <f>_xlfn.CONCAT(TEXT(Table3[[#This Row],[W_H]], "0"), "-", TEXT(Table3[[#This Row],[RL_H]],"0"), "-", TEXT(Table3[[#This Row],[OTL_H]]+Table3[[#This Row],[SOL_H]], "0"))</f>
        <v>15-11-2</v>
      </c>
      <c r="BI17" s="49" t="str">
        <f>_xlfn.CONCAT(TEXT(Table3[[#This Row],[W_A]], "0"), "-", TEXT(Table3[[#This Row],[RL_A]],"0"), "-", TEXT(Table3[[#This Row],[OTL_A]]+Table3[[#This Row],[SOL_A]], "0"))</f>
        <v>13-10-3</v>
      </c>
      <c r="BJ17" s="49">
        <f>((2*(Table3[[#This Row],[W_H]]))+Table3[[#This Row],[OTL_H]]+Table3[[#This Row],[SOL_H]])/(2*Table3[[#This Row],[GP_H]])</f>
        <v>0.5714285714285714</v>
      </c>
      <c r="BK17" s="49">
        <f>((2*(Table3[[#This Row],[W_A]]))+Table3[[#This Row],[OTL_A]]+Table3[[#This Row],[SOL_A]])/(2*Table3[[#This Row],[GP_A]])</f>
        <v>0.55769230769230771</v>
      </c>
      <c r="BL17" s="21">
        <f>(Table3[[#This Row],[W]]*$CG$3)+(Table3[[#This Row],[L]]*$CG$4)+(Table3[[#This Row],[GF]]*$CG$5)+(Table3[[#This Row],[GA]]*$CG$6)</f>
        <v>61.85</v>
      </c>
      <c r="BM17" s="21">
        <f>(82*(((Table3[[#This Row],[PTS%]]*$CG$3)+((1-Table3[[#This Row],[PTS%]])*$CG$4)+(Table3[[#This Row],[GF]]*$CG$5)+(Table3[[#This Row],[GA]]*$CG$6))/Table3[[#This Row],[GP]])) + (Table3[[#This Row],[W]]*$CG$3)+(Table3[[#This Row],[L]]*$CG$4)+(Table3[[#This Row],[GF]]*$CG$5)+(Table3[[#This Row],[GA]]*$CG$6)</f>
        <v>123.2937585733882</v>
      </c>
      <c r="BN17">
        <f>COUNTIFS(DataRegularSeason20242025!$D$3:$D$1315,$A17,DataRegularSeason20242025!$H$3:$H$1315, $A17)</f>
        <v>8</v>
      </c>
      <c r="BO17">
        <f>COUNTIFS(DataRegularSeason20242025!$E$3:$E$1315,$A17,DataRegularSeason20242025!$H$3:$H$1315, $A17)</f>
        <v>9</v>
      </c>
      <c r="BP17">
        <f>BN17+BO17</f>
        <v>17</v>
      </c>
      <c r="BQ17">
        <f>F17-BN17</f>
        <v>18</v>
      </c>
      <c r="BR17">
        <f>H17-BO17</f>
        <v>19</v>
      </c>
      <c r="BS17">
        <f>BQ17+BR17</f>
        <v>37</v>
      </c>
      <c r="BV17">
        <v>2008</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25</v>
      </c>
      <c r="B18" t="s">
        <v>97</v>
      </c>
      <c r="C18" t="s">
        <v>100</v>
      </c>
      <c r="D18">
        <f>COUNTIFS(DataRegularSeason20242025!$D$3:$D$1315,$A18,DataRegularSeason20242025!$R$3:$R$1315,1,DataRegularSeason20242025!$N$3:$N$1315,1) + COUNTIFS(DataRegularSeason20242025!$E$3:$E$1315,$A18,DataRegularSeason20242025!$R$3:$R$1315,1,DataRegularSeason20242025!$N$3:$N$1315,1)</f>
        <v>49</v>
      </c>
      <c r="E18" s="15">
        <f>Table3[[#This Row],[Watched]]/Table3[[#This Row],[GP]]</f>
        <v>0.92452830188679247</v>
      </c>
      <c r="F18">
        <f>COUNTIFS(DataRegularSeason20242025!$N$3:$N$1315,1,DataRegularSeason20242025!$D$3:$D$1315,$A18)</f>
        <v>26</v>
      </c>
      <c r="G18">
        <f>41-Table3[[#This Row],[GP_A]]</f>
        <v>15</v>
      </c>
      <c r="H18">
        <f>COUNTIFS(DataRegularSeason20242025!$E$3:$E$1315,$A18,DataRegularSeason20242025!$N$3:$N$1315,1)</f>
        <v>27</v>
      </c>
      <c r="I18">
        <f>41-Table3[[#This Row],[GP_H]]</f>
        <v>14</v>
      </c>
      <c r="J18">
        <f>F18+H18</f>
        <v>53</v>
      </c>
      <c r="K18">
        <f>82-Table3[[#This Row],[GP]]</f>
        <v>29</v>
      </c>
      <c r="L18">
        <f>COUNTIFS(DataRegularSeason20242025!$D$3:$D$1315,$A18, DataRegularSeason20242025!$L$3:$L$1315, $A18,DataRegularSeason20242025!$N$3:$N$1315,1)</f>
        <v>14</v>
      </c>
      <c r="M18">
        <f>COUNTIFS(DataRegularSeason20242025!$D$3:$D$1315,$A18, DataRegularSeason20242025!$L$3:$L$1315, $A18,DataRegularSeason20242025!$N$3:$N$1315,1,DataRegularSeason20242025!$M$3:$M$1315,"REG")</f>
        <v>10</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1</v>
      </c>
      <c r="P18">
        <f>F18-L18</f>
        <v>12</v>
      </c>
      <c r="Q18">
        <f>COUNTIFS(DataRegularSeason20242025!$D$3:$D$1315,$A18, DataRegularSeason20242025!$S$3:$S$1315, $A18,DataRegularSeason20242025!$M$3:$M$1315,"REG")</f>
        <v>8</v>
      </c>
      <c r="R18">
        <f>COUNTIFS(DataRegularSeason20242025!$D$3:$D$1315,$A18, DataRegularSeason20242025!$S$3:$S$1315, $A18,DataRegularSeason20242025!$M$3:$M$1315,"OT")</f>
        <v>4</v>
      </c>
      <c r="S18">
        <f>COUNTIFS(DataRegularSeason20242025!$D$3:$D$1315,$A18, DataRegularSeason20242025!$S$3:$S$1315, $A18,DataRegularSeason20242025!$M$3:$M$1315,"SO")</f>
        <v>0</v>
      </c>
      <c r="T18">
        <f>COUNTIFS(DataRegularSeason20242025!$E$3:$E$1315,$A18, DataRegularSeason20242025!$L$3:$L$1315, $A18, DataRegularSeason20242025!$N$3:$N$1315,1)</f>
        <v>10</v>
      </c>
      <c r="U18">
        <f>COUNTIFS(DataRegularSeason20242025!$E$3:$E$1315,$A18, DataRegularSeason20242025!$L$3:$L$1315, $A18,DataRegularSeason20242025!$N$3:$N$1315,1,DataRegularSeason20242025!$M$3:$M$1315,"REG")</f>
        <v>10</v>
      </c>
      <c r="V18">
        <f>COUNTIFS(DataRegularSeason20242025!$E$3:$E$1315,$A18, DataRegularSeason20242025!$L$3:$L$1315, $A18,DataRegularSeason20242025!$N$3:$N$1315,1,DataRegularSeason20242025!$M$3:$M$1315,"OT")</f>
        <v>0</v>
      </c>
      <c r="W18">
        <f>COUNTIFS(DataRegularSeason20242025!$E$3:$E$1315,$A18, DataRegularSeason20242025!$L$3:$L$1315, $A18,DataRegularSeason20242025!$N$3:$N$1315,1,DataRegularSeason20242025!$M$3:$M$1315,"SO")</f>
        <v>0</v>
      </c>
      <c r="X18">
        <f>H18-T18</f>
        <v>17</v>
      </c>
      <c r="Y18">
        <f>COUNTIFS(DataRegularSeason20242025!$E$3:$E$1315,$A18, DataRegularSeason20242025!$S$3:$S$1315, $A18,DataRegularSeason20242025!$M$3:$M$1315,"REG")</f>
        <v>11</v>
      </c>
      <c r="Z18">
        <f>COUNTIFS(DataRegularSeason20242025!$E$3:$E$1315,$A18, DataRegularSeason20242025!$S$3:$S$1315, $A18,DataRegularSeason20242025!$M$3:$M$1315,"OT")</f>
        <v>5</v>
      </c>
      <c r="AA18">
        <f>COUNTIFS(DataRegularSeason20242025!$E$3:$E$1315,$A18, DataRegularSeason20242025!$S$3:$S$1315, $A18,DataRegularSeason20242025!$M$3:$M$1315,"SO")</f>
        <v>1</v>
      </c>
      <c r="AB18">
        <f>Table3[[#This Row],[W_A]]+Table3[[#This Row],[W_H]]</f>
        <v>24</v>
      </c>
      <c r="AC18">
        <f>Table3[[#This Row],[L_A]]+Table3[[#This Row],[L_H]]</f>
        <v>29</v>
      </c>
      <c r="AD18">
        <f>Table3[[#This Row],[RW_A]]+Table3[[#This Row],[RW_H]]</f>
        <v>20</v>
      </c>
      <c r="AE18">
        <f>Table3[[#This Row],[RL_A]]+Table3[[#This Row],[RL_H]]</f>
        <v>19</v>
      </c>
      <c r="AF18">
        <f>Table3[[#This Row],[OTW_A]]+Table3[[#This Row],[OTW_H]]</f>
        <v>3</v>
      </c>
      <c r="AG18">
        <f>Table3[[#This Row],[OTL_A]]+Table3[[#This Row],[OTL_H]]</f>
        <v>9</v>
      </c>
      <c r="AH18">
        <f>Table3[[#This Row],[SOW_A]]+Table3[[#This Row],[SOW_H]]</f>
        <v>1</v>
      </c>
      <c r="AI18">
        <f>Table3[[#This Row],[SOL_A]]+Table3[[#This Row],[SOL_H]]</f>
        <v>1</v>
      </c>
      <c r="AJ18" s="20" t="str">
        <f>_xlfn.CONCAT(TEXT(Table3[[#This Row],[OTW]]+Table3[[#This Row],[SOW]], "0"), "-", TEXT(Table3[[#This Row],[OTL]]+Table3[[#This Row],[SOL]],"0"))</f>
        <v>4-10</v>
      </c>
      <c r="AK18">
        <f>(2*(Table3[[#This Row],[W_A]]+Table3[[#This Row],[W_H]]))+Table3[[#This Row],[OTL_A]]+Table3[[#This Row],[SOL_A]]+Table3[[#This Row],[OTL_H]]+Table3[[#This Row],[SOL_H]]</f>
        <v>58</v>
      </c>
      <c r="AL18">
        <f>(3*(Table3[[#This Row],[RW_A]]+Table3[[#This Row],[RW_H]]))+(2*(Table3[[#This Row],[OTW_A]]+Table3[[#This Row],[SOW_A]]+Table3[[#This Row],[OTW_H]]+Table3[[#This Row],[SOW_H]]))+Table3[[#This Row],[OTL_A]]+Table3[[#This Row],[SOL_A]]+Table3[[#This Row],[OTL_H]]+Table3[[#This Row],[SOL_H]]</f>
        <v>78</v>
      </c>
      <c r="AM18" s="15">
        <f>Table3[[#This Row],[PTS]]/(2*Table3[[#This Row],[GP]])</f>
        <v>0.54716981132075471</v>
      </c>
      <c r="AN18" s="15">
        <f>Table3[[#This Row],[PTS2]]/(3*Table3[[#This Row],[GP]])</f>
        <v>0.49056603773584906</v>
      </c>
      <c r="AO18">
        <f>(2*Table3[[#This Row],[GR]])+Table3[[#This Row],[PTS]]</f>
        <v>116</v>
      </c>
      <c r="AP18">
        <f>(3*Table3[[#This Row],[GR]])+Table3[[#This Row],[PTS2]]</f>
        <v>165</v>
      </c>
      <c r="AQ18">
        <f>Table3[[#This Row],[PTS]]+(2 * Table3[[#This Row],[GR]] * Table3[[#This Row],[PTS%]])</f>
        <v>89.735849056603769</v>
      </c>
      <c r="AR18">
        <f>Table3[[#This Row],[PTS2]]+(3 * Table3[[#This Row],[GR]] * Table3[[#This Row],[PTS%2]])</f>
        <v>120.67924528301887</v>
      </c>
      <c r="AS18" s="20" t="str">
        <f>_xlfn.CONCAT(TEXT(Table3[[#This Row],[W]], "0"), "-", TEXT(Table3[[#This Row],[RL]],"0"), "-", TEXT(Table3[[#This Row],[OTL]]+Table3[[#This Row],[SOL]], "0"))</f>
        <v>24-19-10</v>
      </c>
      <c r="AT18">
        <f>COUNTIFS(DataRegularSeason20242025!$D$3:$D$1315,Table3[[#This Row],[Teams]],DataRegularSeason20242025!$K$3:$K$1315,0)</f>
        <v>3</v>
      </c>
      <c r="AU18">
        <f>SUMIF(DataRegularSeason20242025!$D$3:$D$1315,$A18, DataRegularSeason20242025!$J$3:$J$1315)</f>
        <v>76</v>
      </c>
      <c r="AV18">
        <f>SUMIF(DataRegularSeason20242025!$D$3:$D$1315,$A18, DataRegularSeason20242025!$K$3:$K$1315)</f>
        <v>73</v>
      </c>
      <c r="AW18">
        <f>AU18-AV18</f>
        <v>3</v>
      </c>
      <c r="AX18">
        <f>COUNTIFS(DataRegularSeason20242025!$E$3:$E$1315,Table3[[#This Row],[Teams]],DataRegularSeason20242025!$J$3:$J$1315,0)</f>
        <v>2</v>
      </c>
      <c r="AY18">
        <f>SUMIF(DataRegularSeason20242025!$E$3:$E$1315,$A18,DataRegularSeason20242025!$K$3:$K$1315)</f>
        <v>75</v>
      </c>
      <c r="AZ18">
        <f>SUMIF(DataRegularSeason20242025!$E$3:$E$1315,$A18,DataRegularSeason20242025!$J$3:$J$1315)</f>
        <v>91</v>
      </c>
      <c r="BA18">
        <f>AY18-AZ18</f>
        <v>-16</v>
      </c>
      <c r="BB18">
        <f>AU18+AY18</f>
        <v>151</v>
      </c>
      <c r="BC18">
        <f>AV18+AZ18</f>
        <v>164</v>
      </c>
      <c r="BD18">
        <f>BB18-BC18</f>
        <v>-13</v>
      </c>
      <c r="BE18" s="17">
        <f>Table3[[#This Row],[GF]]/Table3[[#This Row],[GP]]</f>
        <v>2.8490566037735849</v>
      </c>
      <c r="BF18" s="17">
        <f>Table3[[#This Row],[GA]]/Table3[[#This Row],[GP]]</f>
        <v>3.0943396226415096</v>
      </c>
      <c r="BG18" s="17">
        <f>(Table3[[#This Row],[GF]]-Table3[[#This Row],[GA]])/Table3[[#This Row],[GP]]</f>
        <v>-0.24528301886792453</v>
      </c>
      <c r="BH18" s="49" t="str">
        <f>_xlfn.CONCAT(TEXT(Table3[[#This Row],[W_H]], "0"), "-", TEXT(Table3[[#This Row],[RL_H]],"0"), "-", TEXT(Table3[[#This Row],[OTL_H]]+Table3[[#This Row],[SOL_H]], "0"))</f>
        <v>10-11-6</v>
      </c>
      <c r="BI18" s="49" t="str">
        <f>_xlfn.CONCAT(TEXT(Table3[[#This Row],[W_A]], "0"), "-", TEXT(Table3[[#This Row],[RL_A]],"0"), "-", TEXT(Table3[[#This Row],[OTL_A]]+Table3[[#This Row],[SOL_A]], "0"))</f>
        <v>14-8-4</v>
      </c>
      <c r="BJ18" s="49">
        <f>((2*(Table3[[#This Row],[W_H]]))+Table3[[#This Row],[OTL_H]]+Table3[[#This Row],[SOL_H]])/(2*Table3[[#This Row],[GP_H]])</f>
        <v>0.48148148148148145</v>
      </c>
      <c r="BK18" s="49">
        <f>((2*(Table3[[#This Row],[W_A]]))+Table3[[#This Row],[OTL_A]]+Table3[[#This Row],[SOL_A]])/(2*Table3[[#This Row],[GP_A]])</f>
        <v>0.61538461538461542</v>
      </c>
      <c r="BL18" s="21">
        <f>(Table3[[#This Row],[W]]*$CG$3)+(Table3[[#This Row],[L]]*$CG$4)+(Table3[[#This Row],[GF]]*$CG$5)+(Table3[[#This Row],[GA]]*$CG$6)</f>
        <v>59.75</v>
      </c>
      <c r="BM18" s="21">
        <f>(82*(((Table3[[#This Row],[PTS%]]*$CG$3)+((1-Table3[[#This Row],[PTS%]])*$CG$4)+(Table3[[#This Row],[GF]]*$CG$5)+(Table3[[#This Row],[GA]]*$CG$6))/Table3[[#This Row],[GP]])) + (Table3[[#This Row],[W]]*$CG$3)+(Table3[[#This Row],[L]]*$CG$4)+(Table3[[#This Row],[GF]]*$CG$5)+(Table3[[#This Row],[GA]]*$CG$6)</f>
        <v>120.80044499822003</v>
      </c>
      <c r="BN18">
        <f>COUNTIFS(DataRegularSeason20242025!$D$3:$D$1315,$A18,DataRegularSeason20242025!$H$3:$H$1315, $A18)</f>
        <v>9</v>
      </c>
      <c r="BO18">
        <f>COUNTIFS(DataRegularSeason20242025!$E$3:$E$1315,$A18,DataRegularSeason20242025!$H$3:$H$1315, $A18)</f>
        <v>13</v>
      </c>
      <c r="BP18">
        <f>BN18+BO18</f>
        <v>22</v>
      </c>
      <c r="BQ18">
        <f>F18-BN18</f>
        <v>17</v>
      </c>
      <c r="BR18">
        <f>H18-BO18</f>
        <v>14</v>
      </c>
      <c r="BS18">
        <f>BQ18+BR18</f>
        <v>31</v>
      </c>
      <c r="BW18" t="str">
        <f>INDEX(Table2[AwayTeam], Table3[[#This Row],[Column2]])</f>
        <v>UTA</v>
      </c>
      <c r="BX18">
        <f>LARGE((Table2[[#This Row],[AwayTeam]]=Table3[[#This Row],[Teams]]), 1)</f>
        <v>0</v>
      </c>
      <c r="CA18">
        <f>LARGE($AK$2:$AK$33,1)</f>
        <v>79</v>
      </c>
      <c r="CE18" s="85" t="s">
        <v>1847</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36</v>
      </c>
      <c r="B19" t="s">
        <v>98</v>
      </c>
      <c r="C19" t="s">
        <v>99</v>
      </c>
      <c r="D19">
        <f>COUNTIFS(DataRegularSeason20242025!$D$3:$D$1315,$A19,DataRegularSeason20242025!$R$3:$R$1315,1,DataRegularSeason20242025!$N$3:$N$1315,1) + COUNTIFS(DataRegularSeason20242025!$E$3:$E$1315,$A19,DataRegularSeason20242025!$R$3:$R$1315,1,DataRegularSeason20242025!$N$3:$N$1315,1)</f>
        <v>45</v>
      </c>
      <c r="E19" s="15">
        <f>Table3[[#This Row],[Watched]]/Table3[[#This Row],[GP]]</f>
        <v>0.83333333333333337</v>
      </c>
      <c r="F19">
        <f>COUNTIFS(DataRegularSeason20242025!$N$3:$N$1315,1,DataRegularSeason20242025!$D$3:$D$1315,$A19)</f>
        <v>29</v>
      </c>
      <c r="G19">
        <f>41-Table3[[#This Row],[GP_A]]</f>
        <v>12</v>
      </c>
      <c r="H19">
        <f>COUNTIFS(DataRegularSeason20242025!$E$3:$E$1315,$A19,DataRegularSeason20242025!$N$3:$N$1315,1)</f>
        <v>25</v>
      </c>
      <c r="I19">
        <f>41-Table3[[#This Row],[GP_H]]</f>
        <v>16</v>
      </c>
      <c r="J19">
        <f>F19+H19</f>
        <v>54</v>
      </c>
      <c r="K19">
        <f>82-Table3[[#This Row],[GP]]</f>
        <v>28</v>
      </c>
      <c r="L19">
        <f>COUNTIFS(DataRegularSeason20242025!$D$3:$D$1315,$A19, DataRegularSeason20242025!$L$3:$L$1315, $A19,DataRegularSeason20242025!$N$3:$N$1315,1)</f>
        <v>9</v>
      </c>
      <c r="M19">
        <f>COUNTIFS(DataRegularSeason20242025!$D$3:$D$1315,$A19, DataRegularSeason20242025!$L$3:$L$1315, $A19,DataRegularSeason20242025!$N$3:$N$1315,1,DataRegularSeason20242025!$M$3:$M$1315,"REG")</f>
        <v>6</v>
      </c>
      <c r="N19">
        <f>COUNTIFS(DataRegularSeason20242025!$D$3:$D$1315,$A19, DataRegularSeason20242025!$L$3:$L$1315, $A19,DataRegularSeason20242025!$N$3:$N$1315,1,DataRegularSeason20242025!$M$3:$M$1315,"OT")</f>
        <v>2</v>
      </c>
      <c r="O19">
        <f>COUNTIFS(DataRegularSeason20242025!$D$3:$D$1315,$A19, DataRegularSeason20242025!$L$3:$L$1315, $A19,DataRegularSeason20242025!$N$3:$N$1315,1,DataRegularSeason20242025!$M$3:$M$1315,"SO")</f>
        <v>1</v>
      </c>
      <c r="P19">
        <f>F19-L19</f>
        <v>20</v>
      </c>
      <c r="Q19">
        <f>COUNTIFS(DataRegularSeason20242025!$D$3:$D$1315,$A19, DataRegularSeason20242025!$S$3:$S$1315, $A19,DataRegularSeason20242025!$M$3:$M$1315,"REG")</f>
        <v>16</v>
      </c>
      <c r="R19">
        <f>COUNTIFS(DataRegularSeason20242025!$D$3:$D$1315,$A19, DataRegularSeason20242025!$S$3:$S$1315, $A19,DataRegularSeason20242025!$M$3:$M$1315,"OT")</f>
        <v>3</v>
      </c>
      <c r="S19">
        <f>COUNTIFS(DataRegularSeason20242025!$D$3:$D$1315,$A19, DataRegularSeason20242025!$S$3:$S$1315, $A19,DataRegularSeason20242025!$M$3:$M$1315,"SO")</f>
        <v>1</v>
      </c>
      <c r="T19">
        <f>COUNTIFS(DataRegularSeason20242025!$E$3:$E$1315,$A19, DataRegularSeason20242025!$L$3:$L$1315, $A19, DataRegularSeason20242025!$N$3:$N$1315,1)</f>
        <v>17</v>
      </c>
      <c r="U19">
        <f>COUNTIFS(DataRegularSeason20242025!$E$3:$E$1315,$A19, DataRegularSeason20242025!$L$3:$L$1315, $A19,DataRegularSeason20242025!$N$3:$N$1315,1,DataRegularSeason20242025!$M$3:$M$1315,"REG")</f>
        <v>12</v>
      </c>
      <c r="V19">
        <f>COUNTIFS(DataRegularSeason20242025!$E$3:$E$1315,$A19, DataRegularSeason20242025!$L$3:$L$1315, $A19,DataRegularSeason20242025!$N$3:$N$1315,1,DataRegularSeason20242025!$M$3:$M$1315,"OT")</f>
        <v>2</v>
      </c>
      <c r="W19">
        <f>COUNTIFS(DataRegularSeason20242025!$E$3:$E$1315,$A19, DataRegularSeason20242025!$L$3:$L$1315, $A19,DataRegularSeason20242025!$N$3:$N$1315,1,DataRegularSeason20242025!$M$3:$M$1315,"SO")</f>
        <v>3</v>
      </c>
      <c r="X19">
        <f>H19-T19</f>
        <v>8</v>
      </c>
      <c r="Y19">
        <f>COUNTIFS(DataRegularSeason20242025!$E$3:$E$1315,$A19, DataRegularSeason20242025!$S$3:$S$1315, $A19,DataRegularSeason20242025!$M$3:$M$1315,"REG")</f>
        <v>5</v>
      </c>
      <c r="Z19">
        <f>COUNTIFS(DataRegularSeason20242025!$E$3:$E$1315,$A19, DataRegularSeason20242025!$S$3:$S$1315, $A19,DataRegularSeason20242025!$M$3:$M$1315,"OT")</f>
        <v>3</v>
      </c>
      <c r="AA19">
        <f>COUNTIFS(DataRegularSeason20242025!$E$3:$E$1315,$A19, DataRegularSeason20242025!$S$3:$S$1315, $A19,DataRegularSeason20242025!$M$3:$M$1315,"SO")</f>
        <v>0</v>
      </c>
      <c r="AB19">
        <f>Table3[[#This Row],[W_A]]+Table3[[#This Row],[W_H]]</f>
        <v>26</v>
      </c>
      <c r="AC19">
        <f>Table3[[#This Row],[L_A]]+Table3[[#This Row],[L_H]]</f>
        <v>28</v>
      </c>
      <c r="AD19">
        <f>Table3[[#This Row],[RW_A]]+Table3[[#This Row],[RW_H]]</f>
        <v>18</v>
      </c>
      <c r="AE19">
        <f>Table3[[#This Row],[RL_A]]+Table3[[#This Row],[RL_H]]</f>
        <v>21</v>
      </c>
      <c r="AF19">
        <f>Table3[[#This Row],[OTW_A]]+Table3[[#This Row],[OTW_H]]</f>
        <v>4</v>
      </c>
      <c r="AG19">
        <f>Table3[[#This Row],[OTL_A]]+Table3[[#This Row],[OTL_H]]</f>
        <v>6</v>
      </c>
      <c r="AH19">
        <f>Table3[[#This Row],[SOW_A]]+Table3[[#This Row],[SOW_H]]</f>
        <v>4</v>
      </c>
      <c r="AI19">
        <f>Table3[[#This Row],[SOL_A]]+Table3[[#This Row],[SOL_H]]</f>
        <v>1</v>
      </c>
      <c r="AJ19" s="20" t="str">
        <f>_xlfn.CONCAT(TEXT(Table3[[#This Row],[OTW]]+Table3[[#This Row],[SOW]], "0"), "-", TEXT(Table3[[#This Row],[OTL]]+Table3[[#This Row],[SOL]],"0"))</f>
        <v>8-7</v>
      </c>
      <c r="AK19">
        <f>(2*(Table3[[#This Row],[W_A]]+Table3[[#This Row],[W_H]]))+Table3[[#This Row],[OTL_A]]+Table3[[#This Row],[SOL_A]]+Table3[[#This Row],[OTL_H]]+Table3[[#This Row],[SOL_H]]</f>
        <v>59</v>
      </c>
      <c r="AL19">
        <f>(3*(Table3[[#This Row],[RW_A]]+Table3[[#This Row],[RW_H]]))+(2*(Table3[[#This Row],[OTW_A]]+Table3[[#This Row],[SOW_A]]+Table3[[#This Row],[OTW_H]]+Table3[[#This Row],[SOW_H]]))+Table3[[#This Row],[OTL_A]]+Table3[[#This Row],[SOL_A]]+Table3[[#This Row],[OTL_H]]+Table3[[#This Row],[SOL_H]]</f>
        <v>77</v>
      </c>
      <c r="AM19" s="15">
        <f>Table3[[#This Row],[PTS]]/(2*Table3[[#This Row],[GP]])</f>
        <v>0.54629629629629628</v>
      </c>
      <c r="AN19" s="15">
        <f>Table3[[#This Row],[PTS2]]/(3*Table3[[#This Row],[GP]])</f>
        <v>0.47530864197530864</v>
      </c>
      <c r="AO19">
        <f>(2*Table3[[#This Row],[GR]])+Table3[[#This Row],[PTS]]</f>
        <v>115</v>
      </c>
      <c r="AP19">
        <f>(3*Table3[[#This Row],[GR]])+Table3[[#This Row],[PTS2]]</f>
        <v>161</v>
      </c>
      <c r="AQ19">
        <f>Table3[[#This Row],[PTS]]+(2 * Table3[[#This Row],[GR]] * Table3[[#This Row],[PTS%]])</f>
        <v>89.592592592592595</v>
      </c>
      <c r="AR19">
        <f>Table3[[#This Row],[PTS2]]+(3 * Table3[[#This Row],[GR]] * Table3[[#This Row],[PTS%2]])</f>
        <v>116.92592592592592</v>
      </c>
      <c r="AS19" s="20" t="str">
        <f>_xlfn.CONCAT(TEXT(Table3[[#This Row],[W]], "0"), "-", TEXT(Table3[[#This Row],[RL]],"0"), "-", TEXT(Table3[[#This Row],[OTL]]+Table3[[#This Row],[SOL]], "0"))</f>
        <v>26-21-7</v>
      </c>
      <c r="AT19">
        <f>COUNTIFS(DataRegularSeason20242025!$D$3:$D$1315,Table3[[#This Row],[Teams]],DataRegularSeason20242025!$K$3:$K$1315,0)</f>
        <v>0</v>
      </c>
      <c r="AU19">
        <f>SUMIF(DataRegularSeason20242025!$D$3:$D$1315,$A19, DataRegularSeason20242025!$J$3:$J$1315)</f>
        <v>75</v>
      </c>
      <c r="AV19">
        <f>SUMIF(DataRegularSeason20242025!$D$3:$D$1315,$A19, DataRegularSeason20242025!$K$3:$K$1315)</f>
        <v>103</v>
      </c>
      <c r="AW19">
        <f>AU19-AV19</f>
        <v>-28</v>
      </c>
      <c r="AX19">
        <f>COUNTIFS(DataRegularSeason20242025!$E$3:$E$1315,Table3[[#This Row],[Teams]],DataRegularSeason20242025!$J$3:$J$1315,0)</f>
        <v>1</v>
      </c>
      <c r="AY19">
        <f>SUMIF(DataRegularSeason20242025!$E$3:$E$1315,$A19,DataRegularSeason20242025!$K$3:$K$1315)</f>
        <v>104</v>
      </c>
      <c r="AZ19">
        <f>SUMIF(DataRegularSeason20242025!$E$3:$E$1315,$A19,DataRegularSeason20242025!$J$3:$J$1315)</f>
        <v>76</v>
      </c>
      <c r="BA19">
        <f>AY19-AZ19</f>
        <v>28</v>
      </c>
      <c r="BB19">
        <f>AU19+AY19</f>
        <v>179</v>
      </c>
      <c r="BC19">
        <f>AV19+AZ19</f>
        <v>179</v>
      </c>
      <c r="BD19">
        <f>BB19-BC19</f>
        <v>0</v>
      </c>
      <c r="BE19" s="17">
        <f>Table3[[#This Row],[GF]]/Table3[[#This Row],[GP]]</f>
        <v>3.3148148148148149</v>
      </c>
      <c r="BF19" s="17">
        <f>Table3[[#This Row],[GA]]/Table3[[#This Row],[GP]]</f>
        <v>3.3148148148148149</v>
      </c>
      <c r="BG19" s="17">
        <f>(Table3[[#This Row],[GF]]-Table3[[#This Row],[GA]])/Table3[[#This Row],[GP]]</f>
        <v>0</v>
      </c>
      <c r="BH19" s="49" t="str">
        <f>_xlfn.CONCAT(TEXT(Table3[[#This Row],[W_H]], "0"), "-", TEXT(Table3[[#This Row],[RL_H]],"0"), "-", TEXT(Table3[[#This Row],[OTL_H]]+Table3[[#This Row],[SOL_H]], "0"))</f>
        <v>17-5-3</v>
      </c>
      <c r="BI19" s="49" t="str">
        <f>_xlfn.CONCAT(TEXT(Table3[[#This Row],[W_A]], "0"), "-", TEXT(Table3[[#This Row],[RL_A]],"0"), "-", TEXT(Table3[[#This Row],[OTL_A]]+Table3[[#This Row],[SOL_A]], "0"))</f>
        <v>9-16-4</v>
      </c>
      <c r="BJ19" s="49">
        <f>((2*(Table3[[#This Row],[W_H]]))+Table3[[#This Row],[OTL_H]]+Table3[[#This Row],[SOL_H]])/(2*Table3[[#This Row],[GP_H]])</f>
        <v>0.74</v>
      </c>
      <c r="BK19" s="49">
        <f>((2*(Table3[[#This Row],[W_A]]))+Table3[[#This Row],[OTL_A]]+Table3[[#This Row],[SOL_A]])/(2*Table3[[#This Row],[GP_A]])</f>
        <v>0.37931034482758619</v>
      </c>
      <c r="BL19" s="21">
        <f>(Table3[[#This Row],[W]]*$CG$3)+(Table3[[#This Row],[L]]*$CG$4)+(Table3[[#This Row],[GF]]*$CG$5)+(Table3[[#This Row],[GA]]*$CG$6)</f>
        <v>66.150000000000006</v>
      </c>
      <c r="BM19" s="21">
        <f>(82*(((Table3[[#This Row],[PTS%]]*$CG$3)+((1-Table3[[#This Row],[PTS%]])*$CG$4)+(Table3[[#This Row],[GF]]*$CG$5)+(Table3[[#This Row],[GA]]*$CG$6))/Table3[[#This Row],[GP]])) + (Table3[[#This Row],[W]]*$CG$3)+(Table3[[#This Row],[L]]*$CG$4)+(Table3[[#This Row],[GF]]*$CG$5)+(Table3[[#This Row],[GA]]*$CG$6)</f>
        <v>134.72517146776406</v>
      </c>
      <c r="BN19">
        <f>COUNTIFS(DataRegularSeason20242025!$D$3:$D$1315,$A19,DataRegularSeason20242025!$H$3:$H$1315, $A19)</f>
        <v>9</v>
      </c>
      <c r="BO19">
        <f>COUNTIFS(DataRegularSeason20242025!$E$3:$E$1315,$A19,DataRegularSeason20242025!$H$3:$H$1315, $A19)</f>
        <v>16</v>
      </c>
      <c r="BP19">
        <f>BN19+BO19</f>
        <v>25</v>
      </c>
      <c r="BQ19">
        <f>F19-BN19</f>
        <v>20</v>
      </c>
      <c r="BR19">
        <f>H19-BO19</f>
        <v>9</v>
      </c>
      <c r="BS19">
        <f>BQ19+BR19</f>
        <v>29</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16</v>
      </c>
      <c r="B20" t="s">
        <v>98</v>
      </c>
      <c r="C20" t="s">
        <v>81</v>
      </c>
      <c r="D20">
        <f>COUNTIFS(DataRegularSeason20242025!$D$3:$D$1315,$A20,DataRegularSeason20242025!$R$3:$R$1315,1,DataRegularSeason20242025!$N$3:$N$1315,1) + COUNTIFS(DataRegularSeason20242025!$E$3:$E$1315,$A20,DataRegularSeason20242025!$R$3:$R$1315,1,DataRegularSeason20242025!$N$3:$N$1315,1)</f>
        <v>51</v>
      </c>
      <c r="E20" s="15">
        <f>Table3[[#This Row],[Watched]]/Table3[[#This Row],[GP]]</f>
        <v>0.92727272727272725</v>
      </c>
      <c r="F20">
        <f>COUNTIFS(DataRegularSeason20242025!$N$3:$N$1315,1,DataRegularSeason20242025!$D$3:$D$1315,$A20)</f>
        <v>26</v>
      </c>
      <c r="G20">
        <f>41-Table3[[#This Row],[GP_A]]</f>
        <v>15</v>
      </c>
      <c r="H20">
        <f>COUNTIFS(DataRegularSeason20242025!$E$3:$E$1315,$A20,DataRegularSeason20242025!$N$3:$N$1315,1)</f>
        <v>29</v>
      </c>
      <c r="I20">
        <f>41-Table3[[#This Row],[GP_H]]</f>
        <v>12</v>
      </c>
      <c r="J20">
        <f>F20+H20</f>
        <v>55</v>
      </c>
      <c r="K20">
        <f>82-Table3[[#This Row],[GP]]</f>
        <v>27</v>
      </c>
      <c r="L20">
        <f>COUNTIFS(DataRegularSeason20242025!$D$3:$D$1315,$A20, DataRegularSeason20242025!$L$3:$L$1315, $A20,DataRegularSeason20242025!$N$3:$N$1315,1)</f>
        <v>9</v>
      </c>
      <c r="M20">
        <f>COUNTIFS(DataRegularSeason20242025!$D$3:$D$1315,$A20, DataRegularSeason20242025!$L$3:$L$1315, $A20,DataRegularSeason20242025!$N$3:$N$1315,1,DataRegularSeason20242025!$M$3:$M$1315,"REG")</f>
        <v>7</v>
      </c>
      <c r="N20">
        <f>COUNTIFS(DataRegularSeason20242025!$D$3:$D$1315,$A20, DataRegularSeason20242025!$L$3:$L$1315, $A20,DataRegularSeason20242025!$N$3:$N$1315,1,DataRegularSeason20242025!$M$3:$M$1315,"OT")</f>
        <v>2</v>
      </c>
      <c r="O20">
        <f>COUNTIFS(DataRegularSeason20242025!$D$3:$D$1315,$A20, DataRegularSeason20242025!$L$3:$L$1315, $A20,DataRegularSeason20242025!$N$3:$N$1315,1,DataRegularSeason20242025!$M$3:$M$1315,"SO")</f>
        <v>0</v>
      </c>
      <c r="P20">
        <f>F20-L20</f>
        <v>17</v>
      </c>
      <c r="Q20">
        <f>COUNTIFS(DataRegularSeason20242025!$D$3:$D$1315,$A20, DataRegularSeason20242025!$S$3:$S$1315, $A20,DataRegularSeason20242025!$M$3:$M$1315,"REG")</f>
        <v>14</v>
      </c>
      <c r="R20">
        <f>COUNTIFS(DataRegularSeason20242025!$D$3:$D$1315,$A20, DataRegularSeason20242025!$S$3:$S$1315, $A20,DataRegularSeason20242025!$M$3:$M$1315,"OT")</f>
        <v>2</v>
      </c>
      <c r="S20">
        <f>COUNTIFS(DataRegularSeason20242025!$D$3:$D$1315,$A20, DataRegularSeason20242025!$S$3:$S$1315, $A20,DataRegularSeason20242025!$M$3:$M$1315,"SO")</f>
        <v>1</v>
      </c>
      <c r="T20">
        <f>COUNTIFS(DataRegularSeason20242025!$E$3:$E$1315,$A20, DataRegularSeason20242025!$L$3:$L$1315, $A20, DataRegularSeason20242025!$N$3:$N$1315,1)</f>
        <v>18</v>
      </c>
      <c r="U20">
        <f>COUNTIFS(DataRegularSeason20242025!$E$3:$E$1315,$A20, DataRegularSeason20242025!$L$3:$L$1315, $A20,DataRegularSeason20242025!$N$3:$N$1315,1,DataRegularSeason20242025!$M$3:$M$1315,"REG")</f>
        <v>13</v>
      </c>
      <c r="V20">
        <f>COUNTIFS(DataRegularSeason20242025!$E$3:$E$1315,$A20, DataRegularSeason20242025!$L$3:$L$1315, $A20,DataRegularSeason20242025!$N$3:$N$1315,1,DataRegularSeason20242025!$M$3:$M$1315,"OT")</f>
        <v>5</v>
      </c>
      <c r="W20">
        <f>COUNTIFS(DataRegularSeason20242025!$E$3:$E$1315,$A20, DataRegularSeason20242025!$L$3:$L$1315, $A20,DataRegularSeason20242025!$N$3:$N$1315,1,DataRegularSeason20242025!$M$3:$M$1315,"SO")</f>
        <v>0</v>
      </c>
      <c r="X20">
        <f>H20-T20</f>
        <v>11</v>
      </c>
      <c r="Y20">
        <f>COUNTIFS(DataRegularSeason20242025!$E$3:$E$1315,$A20, DataRegularSeason20242025!$S$3:$S$1315, $A20,DataRegularSeason20242025!$M$3:$M$1315,"REG")</f>
        <v>8</v>
      </c>
      <c r="Z20">
        <f>COUNTIFS(DataRegularSeason20242025!$E$3:$E$1315,$A20, DataRegularSeason20242025!$S$3:$S$1315, $A20,DataRegularSeason20242025!$M$3:$M$1315,"OT")</f>
        <v>3</v>
      </c>
      <c r="AA20">
        <f>COUNTIFS(DataRegularSeason20242025!$E$3:$E$1315,$A20, DataRegularSeason20242025!$S$3:$S$1315, $A20,DataRegularSeason20242025!$M$3:$M$1315,"SO")</f>
        <v>0</v>
      </c>
      <c r="AB20">
        <f>Table3[[#This Row],[W_A]]+Table3[[#This Row],[W_H]]</f>
        <v>27</v>
      </c>
      <c r="AC20">
        <f>Table3[[#This Row],[L_A]]+Table3[[#This Row],[L_H]]</f>
        <v>28</v>
      </c>
      <c r="AD20">
        <f>Table3[[#This Row],[RW_A]]+Table3[[#This Row],[RW_H]]</f>
        <v>20</v>
      </c>
      <c r="AE20">
        <f>Table3[[#This Row],[RL_A]]+Table3[[#This Row],[RL_H]]</f>
        <v>22</v>
      </c>
      <c r="AF20">
        <f>Table3[[#This Row],[OTW_A]]+Table3[[#This Row],[OTW_H]]</f>
        <v>7</v>
      </c>
      <c r="AG20">
        <f>Table3[[#This Row],[OTL_A]]+Table3[[#This Row],[OTL_H]]</f>
        <v>5</v>
      </c>
      <c r="AH20">
        <f>Table3[[#This Row],[SOW_A]]+Table3[[#This Row],[SOW_H]]</f>
        <v>0</v>
      </c>
      <c r="AI20">
        <f>Table3[[#This Row],[SOL_A]]+Table3[[#This Row],[SOL_H]]</f>
        <v>1</v>
      </c>
      <c r="AJ20" s="20" t="str">
        <f>_xlfn.CONCAT(TEXT(Table3[[#This Row],[OTW]]+Table3[[#This Row],[SOW]], "0"), "-", TEXT(Table3[[#This Row],[OTL]]+Table3[[#This Row],[SOL]],"0"))</f>
        <v>7-6</v>
      </c>
      <c r="AK20">
        <f>(2*(Table3[[#This Row],[W_A]]+Table3[[#This Row],[W_H]]))+Table3[[#This Row],[OTL_A]]+Table3[[#This Row],[SOL_A]]+Table3[[#This Row],[OTL_H]]+Table3[[#This Row],[SOL_H]]</f>
        <v>60</v>
      </c>
      <c r="AL20">
        <f>(3*(Table3[[#This Row],[RW_A]]+Table3[[#This Row],[RW_H]]))+(2*(Table3[[#This Row],[OTW_A]]+Table3[[#This Row],[SOW_A]]+Table3[[#This Row],[OTW_H]]+Table3[[#This Row],[SOW_H]]))+Table3[[#This Row],[OTL_A]]+Table3[[#This Row],[SOL_A]]+Table3[[#This Row],[OTL_H]]+Table3[[#This Row],[SOL_H]]</f>
        <v>80</v>
      </c>
      <c r="AM20" s="15">
        <f>Table3[[#This Row],[PTS]]/(2*Table3[[#This Row],[GP]])</f>
        <v>0.54545454545454541</v>
      </c>
      <c r="AN20" s="15">
        <f>Table3[[#This Row],[PTS2]]/(3*Table3[[#This Row],[GP]])</f>
        <v>0.48484848484848486</v>
      </c>
      <c r="AO20">
        <f>(2*Table3[[#This Row],[GR]])+Table3[[#This Row],[PTS]]</f>
        <v>114</v>
      </c>
      <c r="AP20">
        <f>(3*Table3[[#This Row],[GR]])+Table3[[#This Row],[PTS2]]</f>
        <v>161</v>
      </c>
      <c r="AQ20">
        <f>Table3[[#This Row],[PTS]]+(2 * Table3[[#This Row],[GR]] * Table3[[#This Row],[PTS%]])</f>
        <v>89.454545454545453</v>
      </c>
      <c r="AR20">
        <f>Table3[[#This Row],[PTS2]]+(3 * Table3[[#This Row],[GR]] * Table3[[#This Row],[PTS%2]])</f>
        <v>119.27272727272728</v>
      </c>
      <c r="AS20" s="20" t="str">
        <f>_xlfn.CONCAT(TEXT(Table3[[#This Row],[W]], "0"), "-", TEXT(Table3[[#This Row],[RL]],"0"), "-", TEXT(Table3[[#This Row],[OTL]]+Table3[[#This Row],[SOL]], "0"))</f>
        <v>27-22-6</v>
      </c>
      <c r="AT20">
        <f>COUNTIFS(DataRegularSeason20242025!$D$3:$D$1315,Table3[[#This Row],[Teams]],DataRegularSeason20242025!$K$3:$K$1315,0)</f>
        <v>2</v>
      </c>
      <c r="AU20">
        <f>SUMIF(DataRegularSeason20242025!$D$3:$D$1315,$A20, DataRegularSeason20242025!$J$3:$J$1315)</f>
        <v>66</v>
      </c>
      <c r="AV20">
        <f>SUMIF(DataRegularSeason20242025!$D$3:$D$1315,$A20, DataRegularSeason20242025!$K$3:$K$1315)</f>
        <v>104</v>
      </c>
      <c r="AW20">
        <f>AU20-AV20</f>
        <v>-38</v>
      </c>
      <c r="AX20">
        <f>COUNTIFS(DataRegularSeason20242025!$E$3:$E$1315,Table3[[#This Row],[Teams]],DataRegularSeason20242025!$J$3:$J$1315,0)</f>
        <v>5</v>
      </c>
      <c r="AY20">
        <f>SUMIF(DataRegularSeason20242025!$E$3:$E$1315,$A20,DataRegularSeason20242025!$K$3:$K$1315)</f>
        <v>86</v>
      </c>
      <c r="AZ20">
        <f>SUMIF(DataRegularSeason20242025!$E$3:$E$1315,$A20,DataRegularSeason20242025!$J$3:$J$1315)</f>
        <v>71</v>
      </c>
      <c r="BA20">
        <f>AY20-AZ20</f>
        <v>15</v>
      </c>
      <c r="BB20">
        <f>AU20+AY20</f>
        <v>152</v>
      </c>
      <c r="BC20">
        <f>AV20+AZ20</f>
        <v>175</v>
      </c>
      <c r="BD20">
        <f>BB20-BC20</f>
        <v>-23</v>
      </c>
      <c r="BE20" s="17">
        <f>Table3[[#This Row],[GF]]/Table3[[#This Row],[GP]]</f>
        <v>2.7636363636363637</v>
      </c>
      <c r="BF20" s="17">
        <f>Table3[[#This Row],[GA]]/Table3[[#This Row],[GP]]</f>
        <v>3.1818181818181817</v>
      </c>
      <c r="BG20" s="17">
        <f>(Table3[[#This Row],[GF]]-Table3[[#This Row],[GA]])/Table3[[#This Row],[GP]]</f>
        <v>-0.41818181818181815</v>
      </c>
      <c r="BH20" s="49" t="str">
        <f>_xlfn.CONCAT(TEXT(Table3[[#This Row],[W_H]], "0"), "-", TEXT(Table3[[#This Row],[RL_H]],"0"), "-", TEXT(Table3[[#This Row],[OTL_H]]+Table3[[#This Row],[SOL_H]], "0"))</f>
        <v>18-8-3</v>
      </c>
      <c r="BI20" s="49" t="str">
        <f>_xlfn.CONCAT(TEXT(Table3[[#This Row],[W_A]], "0"), "-", TEXT(Table3[[#This Row],[RL_A]],"0"), "-", TEXT(Table3[[#This Row],[OTL_A]]+Table3[[#This Row],[SOL_A]], "0"))</f>
        <v>9-14-3</v>
      </c>
      <c r="BJ20" s="49">
        <f>((2*(Table3[[#This Row],[W_H]]))+Table3[[#This Row],[OTL_H]]+Table3[[#This Row],[SOL_H]])/(2*Table3[[#This Row],[GP_H]])</f>
        <v>0.67241379310344829</v>
      </c>
      <c r="BK20" s="49">
        <f>((2*(Table3[[#This Row],[W_A]]))+Table3[[#This Row],[OTL_A]]+Table3[[#This Row],[SOL_A]])/(2*Table3[[#This Row],[GP_A]])</f>
        <v>0.40384615384615385</v>
      </c>
      <c r="BL20" s="21">
        <f>(Table3[[#This Row],[W]]*$CG$3)+(Table3[[#This Row],[L]]*$CG$4)+(Table3[[#This Row],[GF]]*$CG$5)+(Table3[[#This Row],[GA]]*$CG$6)</f>
        <v>62.2</v>
      </c>
      <c r="BM20" s="21">
        <f>(82*(((Table3[[#This Row],[PTS%]]*$CG$3)+((1-Table3[[#This Row],[PTS%]])*$CG$4)+(Table3[[#This Row],[GF]]*$CG$5)+(Table3[[#This Row],[GA]]*$CG$6))/Table3[[#This Row],[GP]])) + (Table3[[#This Row],[W]]*$CG$3)+(Table3[[#This Row],[L]]*$CG$4)+(Table3[[#This Row],[GF]]*$CG$5)+(Table3[[#This Row],[GA]]*$CG$6)</f>
        <v>122.89355371900827</v>
      </c>
      <c r="BN20">
        <f>COUNTIFS(DataRegularSeason20242025!$D$3:$D$1315,$A20,DataRegularSeason20242025!$H$3:$H$1315, $A20)</f>
        <v>10</v>
      </c>
      <c r="BO20">
        <f>COUNTIFS(DataRegularSeason20242025!$E$3:$E$1315,$A20,DataRegularSeason20242025!$H$3:$H$1315, $A20)</f>
        <v>12</v>
      </c>
      <c r="BP20">
        <f>BN20+BO20</f>
        <v>22</v>
      </c>
      <c r="BQ20">
        <f>F20-BN20</f>
        <v>16</v>
      </c>
      <c r="BR20">
        <f>H20-BO20</f>
        <v>17</v>
      </c>
      <c r="BS20">
        <f>BQ20+BR20</f>
        <v>33</v>
      </c>
      <c r="BV20">
        <v>2011</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33</v>
      </c>
      <c r="B21" t="s">
        <v>98</v>
      </c>
      <c r="C21" t="s">
        <v>99</v>
      </c>
      <c r="D21">
        <f>COUNTIFS(DataRegularSeason20242025!$D$3:$D$1315,$A21,DataRegularSeason20242025!$R$3:$R$1315,1,DataRegularSeason20242025!$N$3:$N$1315,1) + COUNTIFS(DataRegularSeason20242025!$E$3:$E$1315,$A21,DataRegularSeason20242025!$R$3:$R$1315,1,DataRegularSeason20242025!$N$3:$N$1315,1)</f>
        <v>42</v>
      </c>
      <c r="E21" s="15">
        <f>Table3[[#This Row],[Watched]]/Table3[[#This Row],[GP]]</f>
        <v>0.79245283018867929</v>
      </c>
      <c r="F21">
        <f>COUNTIFS(DataRegularSeason20242025!$N$3:$N$1315,1,DataRegularSeason20242025!$D$3:$D$1315,$A21)</f>
        <v>27</v>
      </c>
      <c r="G21">
        <f>41-Table3[[#This Row],[GP_A]]</f>
        <v>14</v>
      </c>
      <c r="H21">
        <f>COUNTIFS(DataRegularSeason20242025!$E$3:$E$1315,$A21,DataRegularSeason20242025!$N$3:$N$1315,1)</f>
        <v>26</v>
      </c>
      <c r="I21">
        <f>41-Table3[[#This Row],[GP_H]]</f>
        <v>15</v>
      </c>
      <c r="J21">
        <f>F21+H21</f>
        <v>53</v>
      </c>
      <c r="K21">
        <f>82-Table3[[#This Row],[GP]]</f>
        <v>29</v>
      </c>
      <c r="L21">
        <f>COUNTIFS(DataRegularSeason20242025!$D$3:$D$1315,$A21, DataRegularSeason20242025!$L$3:$L$1315, $A21,DataRegularSeason20242025!$N$3:$N$1315,1)</f>
        <v>12</v>
      </c>
      <c r="M21">
        <f>COUNTIFS(DataRegularSeason20242025!$D$3:$D$1315,$A21, DataRegularSeason20242025!$L$3:$L$1315, $A21,DataRegularSeason20242025!$N$3:$N$1315,1,DataRegularSeason20242025!$M$3:$M$1315,"REG")</f>
        <v>9</v>
      </c>
      <c r="N21">
        <f>COUNTIFS(DataRegularSeason20242025!$D$3:$D$1315,$A21, DataRegularSeason20242025!$L$3:$L$1315, $A21,DataRegularSeason20242025!$N$3:$N$1315,1,DataRegularSeason20242025!$M$3:$M$1315,"OT")</f>
        <v>3</v>
      </c>
      <c r="O21">
        <f>COUNTIFS(DataRegularSeason20242025!$D$3:$D$1315,$A21, DataRegularSeason20242025!$L$3:$L$1315, $A21,DataRegularSeason20242025!$N$3:$N$1315,1,DataRegularSeason20242025!$M$3:$M$1315,"SO")</f>
        <v>0</v>
      </c>
      <c r="P21">
        <f>F21-L21</f>
        <v>15</v>
      </c>
      <c r="Q21">
        <f>COUNTIFS(DataRegularSeason20242025!$D$3:$D$1315,$A21, DataRegularSeason20242025!$S$3:$S$1315, $A21,DataRegularSeason20242025!$M$3:$M$1315,"REG")</f>
        <v>10</v>
      </c>
      <c r="R21">
        <f>COUNTIFS(DataRegularSeason20242025!$D$3:$D$1315,$A21, DataRegularSeason20242025!$S$3:$S$1315, $A21,DataRegularSeason20242025!$M$3:$M$1315,"OT")</f>
        <v>4</v>
      </c>
      <c r="S21">
        <f>COUNTIFS(DataRegularSeason20242025!$D$3:$D$1315,$A21, DataRegularSeason20242025!$S$3:$S$1315, $A21,DataRegularSeason20242025!$M$3:$M$1315,"SO")</f>
        <v>1</v>
      </c>
      <c r="T21">
        <f>COUNTIFS(DataRegularSeason20242025!$E$3:$E$1315,$A21, DataRegularSeason20242025!$L$3:$L$1315, $A21, DataRegularSeason20242025!$N$3:$N$1315,1)</f>
        <v>13</v>
      </c>
      <c r="U21">
        <f>COUNTIFS(DataRegularSeason20242025!$E$3:$E$1315,$A21, DataRegularSeason20242025!$L$3:$L$1315, $A21,DataRegularSeason20242025!$N$3:$N$1315,1,DataRegularSeason20242025!$M$3:$M$1315,"REG")</f>
        <v>10</v>
      </c>
      <c r="V21">
        <f>COUNTIFS(DataRegularSeason20242025!$E$3:$E$1315,$A21, DataRegularSeason20242025!$L$3:$L$1315, $A21,DataRegularSeason20242025!$N$3:$N$1315,1,DataRegularSeason20242025!$M$3:$M$1315,"OT")</f>
        <v>1</v>
      </c>
      <c r="W21">
        <f>COUNTIFS(DataRegularSeason20242025!$E$3:$E$1315,$A21, DataRegularSeason20242025!$L$3:$L$1315, $A21,DataRegularSeason20242025!$N$3:$N$1315,1,DataRegularSeason20242025!$M$3:$M$1315,"SO")</f>
        <v>2</v>
      </c>
      <c r="X21">
        <f>H21-T21</f>
        <v>13</v>
      </c>
      <c r="Y21">
        <f>COUNTIFS(DataRegularSeason20242025!$E$3:$E$1315,$A21, DataRegularSeason20242025!$S$3:$S$1315, $A21,DataRegularSeason20242025!$M$3:$M$1315,"REG")</f>
        <v>11</v>
      </c>
      <c r="Z21">
        <f>COUNTIFS(DataRegularSeason20242025!$E$3:$E$1315,$A21, DataRegularSeason20242025!$S$3:$S$1315, $A21,DataRegularSeason20242025!$M$3:$M$1315,"OT")</f>
        <v>2</v>
      </c>
      <c r="AA21">
        <f>COUNTIFS(DataRegularSeason20242025!$E$3:$E$1315,$A21, DataRegularSeason20242025!$S$3:$S$1315, $A21,DataRegularSeason20242025!$M$3:$M$1315,"SO")</f>
        <v>0</v>
      </c>
      <c r="AB21">
        <f>Table3[[#This Row],[W_A]]+Table3[[#This Row],[W_H]]</f>
        <v>25</v>
      </c>
      <c r="AC21">
        <f>Table3[[#This Row],[L_A]]+Table3[[#This Row],[L_H]]</f>
        <v>28</v>
      </c>
      <c r="AD21">
        <f>Table3[[#This Row],[RW_A]]+Table3[[#This Row],[RW_H]]</f>
        <v>19</v>
      </c>
      <c r="AE21">
        <f>Table3[[#This Row],[RL_A]]+Table3[[#This Row],[RL_H]]</f>
        <v>21</v>
      </c>
      <c r="AF21">
        <f>Table3[[#This Row],[OTW_A]]+Table3[[#This Row],[OTW_H]]</f>
        <v>4</v>
      </c>
      <c r="AG21">
        <f>Table3[[#This Row],[OTL_A]]+Table3[[#This Row],[OTL_H]]</f>
        <v>6</v>
      </c>
      <c r="AH21">
        <f>Table3[[#This Row],[SOW_A]]+Table3[[#This Row],[SOW_H]]</f>
        <v>2</v>
      </c>
      <c r="AI21">
        <f>Table3[[#This Row],[SOL_A]]+Table3[[#This Row],[SOL_H]]</f>
        <v>1</v>
      </c>
      <c r="AJ21" s="20" t="str">
        <f>_xlfn.CONCAT(TEXT(Table3[[#This Row],[OTW]]+Table3[[#This Row],[SOW]], "0"), "-", TEXT(Table3[[#This Row],[OTL]]+Table3[[#This Row],[SOL]],"0"))</f>
        <v>6-7</v>
      </c>
      <c r="AK21">
        <f>(2*(Table3[[#This Row],[W_A]]+Table3[[#This Row],[W_H]]))+Table3[[#This Row],[OTL_A]]+Table3[[#This Row],[SOL_A]]+Table3[[#This Row],[OTL_H]]+Table3[[#This Row],[SOL_H]]</f>
        <v>57</v>
      </c>
      <c r="AL21">
        <f>(3*(Table3[[#This Row],[RW_A]]+Table3[[#This Row],[RW_H]]))+(2*(Table3[[#This Row],[OTW_A]]+Table3[[#This Row],[SOW_A]]+Table3[[#This Row],[OTW_H]]+Table3[[#This Row],[SOW_H]]))+Table3[[#This Row],[OTL_A]]+Table3[[#This Row],[SOL_A]]+Table3[[#This Row],[OTL_H]]+Table3[[#This Row],[SOL_H]]</f>
        <v>76</v>
      </c>
      <c r="AM21" s="15">
        <f>Table3[[#This Row],[PTS]]/(2*Table3[[#This Row],[GP]])</f>
        <v>0.53773584905660377</v>
      </c>
      <c r="AN21" s="15">
        <f>Table3[[#This Row],[PTS2]]/(3*Table3[[#This Row],[GP]])</f>
        <v>0.4779874213836478</v>
      </c>
      <c r="AO21">
        <f>(2*Table3[[#This Row],[GR]])+Table3[[#This Row],[PTS]]</f>
        <v>115</v>
      </c>
      <c r="AP21">
        <f>(3*Table3[[#This Row],[GR]])+Table3[[#This Row],[PTS2]]</f>
        <v>163</v>
      </c>
      <c r="AQ21">
        <f>Table3[[#This Row],[PTS]]+(2 * Table3[[#This Row],[GR]] * Table3[[#This Row],[PTS%]])</f>
        <v>88.188679245283026</v>
      </c>
      <c r="AR21">
        <f>Table3[[#This Row],[PTS2]]+(3 * Table3[[#This Row],[GR]] * Table3[[#This Row],[PTS%2]])</f>
        <v>117.58490566037736</v>
      </c>
      <c r="AS21" s="20" t="str">
        <f>_xlfn.CONCAT(TEXT(Table3[[#This Row],[W]], "0"), "-", TEXT(Table3[[#This Row],[RL]],"0"), "-", TEXT(Table3[[#This Row],[OTL]]+Table3[[#This Row],[SOL]], "0"))</f>
        <v>25-21-7</v>
      </c>
      <c r="AT21">
        <f>COUNTIFS(DataRegularSeason20242025!$D$3:$D$1315,Table3[[#This Row],[Teams]],DataRegularSeason20242025!$K$3:$K$1315,0)</f>
        <v>2</v>
      </c>
      <c r="AU21">
        <f>SUMIF(DataRegularSeason20242025!$D$3:$D$1315,$A21, DataRegularSeason20242025!$J$3:$J$1315)</f>
        <v>73</v>
      </c>
      <c r="AV21">
        <f>SUMIF(DataRegularSeason20242025!$D$3:$D$1315,$A21, DataRegularSeason20242025!$K$3:$K$1315)</f>
        <v>74</v>
      </c>
      <c r="AW21">
        <f>AU21-AV21</f>
        <v>-1</v>
      </c>
      <c r="AX21">
        <f>COUNTIFS(DataRegularSeason20242025!$E$3:$E$1315,Table3[[#This Row],[Teams]],DataRegularSeason20242025!$J$3:$J$1315,0)</f>
        <v>1</v>
      </c>
      <c r="AY21">
        <f>SUMIF(DataRegularSeason20242025!$E$3:$E$1315,$A21,DataRegularSeason20242025!$K$3:$K$1315)</f>
        <v>73</v>
      </c>
      <c r="AZ21">
        <f>SUMIF(DataRegularSeason20242025!$E$3:$E$1315,$A21,DataRegularSeason20242025!$J$3:$J$1315)</f>
        <v>78</v>
      </c>
      <c r="BA21">
        <f>AY21-AZ21</f>
        <v>-5</v>
      </c>
      <c r="BB21">
        <f>AU21+AY21</f>
        <v>146</v>
      </c>
      <c r="BC21">
        <f>AV21+AZ21</f>
        <v>152</v>
      </c>
      <c r="BD21">
        <f>BB21-BC21</f>
        <v>-6</v>
      </c>
      <c r="BE21" s="17">
        <f>Table3[[#This Row],[GF]]/Table3[[#This Row],[GP]]</f>
        <v>2.7547169811320753</v>
      </c>
      <c r="BF21" s="17">
        <f>Table3[[#This Row],[GA]]/Table3[[#This Row],[GP]]</f>
        <v>2.8679245283018866</v>
      </c>
      <c r="BG21" s="17">
        <f>(Table3[[#This Row],[GF]]-Table3[[#This Row],[GA]])/Table3[[#This Row],[GP]]</f>
        <v>-0.11320754716981132</v>
      </c>
      <c r="BH21" s="49" t="str">
        <f>_xlfn.CONCAT(TEXT(Table3[[#This Row],[W_H]], "0"), "-", TEXT(Table3[[#This Row],[RL_H]],"0"), "-", TEXT(Table3[[#This Row],[OTL_H]]+Table3[[#This Row],[SOL_H]], "0"))</f>
        <v>13-11-2</v>
      </c>
      <c r="BI21" s="49" t="str">
        <f>_xlfn.CONCAT(TEXT(Table3[[#This Row],[W_A]], "0"), "-", TEXT(Table3[[#This Row],[RL_A]],"0"), "-", TEXT(Table3[[#This Row],[OTL_A]]+Table3[[#This Row],[SOL_A]], "0"))</f>
        <v>12-10-5</v>
      </c>
      <c r="BJ21" s="49">
        <f>((2*(Table3[[#This Row],[W_H]]))+Table3[[#This Row],[OTL_H]]+Table3[[#This Row],[SOL_H]])/(2*Table3[[#This Row],[GP_H]])</f>
        <v>0.53846153846153844</v>
      </c>
      <c r="BK21" s="49">
        <f>((2*(Table3[[#This Row],[W_A]]))+Table3[[#This Row],[OTL_A]]+Table3[[#This Row],[SOL_A]])/(2*Table3[[#This Row],[GP_A]])</f>
        <v>0.53703703703703709</v>
      </c>
      <c r="BL21" s="21">
        <f>(Table3[[#This Row],[W]]*$CG$3)+(Table3[[#This Row],[L]]*$CG$4)+(Table3[[#This Row],[GF]]*$CG$5)+(Table3[[#This Row],[GA]]*$CG$6)</f>
        <v>58</v>
      </c>
      <c r="BM21" s="21">
        <f>(82*(((Table3[[#This Row],[PTS%]]*$CG$3)+((1-Table3[[#This Row],[PTS%]])*$CG$4)+(Table3[[#This Row],[GF]]*$CG$5)+(Table3[[#This Row],[GA]]*$CG$6))/Table3[[#This Row],[GP]])) + (Table3[[#This Row],[W]]*$CG$3)+(Table3[[#This Row],[L]]*$CG$4)+(Table3[[#This Row],[GF]]*$CG$5)+(Table3[[#This Row],[GA]]*$CG$6)</f>
        <v>116.03054467782128</v>
      </c>
      <c r="BN21">
        <f>COUNTIFS(DataRegularSeason20242025!$D$3:$D$1315,$A21,DataRegularSeason20242025!$H$3:$H$1315, $A21)</f>
        <v>5</v>
      </c>
      <c r="BO21">
        <f>COUNTIFS(DataRegularSeason20242025!$E$3:$E$1315,$A21,DataRegularSeason20242025!$H$3:$H$1315, $A21)</f>
        <v>9</v>
      </c>
      <c r="BP21">
        <f>BN21+BO21</f>
        <v>14</v>
      </c>
      <c r="BQ21">
        <f>F21-BN21</f>
        <v>22</v>
      </c>
      <c r="BR21">
        <f>H21-BO21</f>
        <v>17</v>
      </c>
      <c r="BS21">
        <f>BQ21+BR21</f>
        <v>39</v>
      </c>
      <c r="BV21">
        <v>1983</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20</v>
      </c>
      <c r="B22" t="s">
        <v>98</v>
      </c>
      <c r="C22" t="s">
        <v>99</v>
      </c>
      <c r="D22">
        <f>COUNTIFS(DataRegularSeason20242025!$D$3:$D$1315,$A22,DataRegularSeason20242025!$R$3:$R$1315,1,DataRegularSeason20242025!$N$3:$N$1315,1) + COUNTIFS(DataRegularSeason20242025!$E$3:$E$1315,$A22,DataRegularSeason20242025!$R$3:$R$1315,1,DataRegularSeason20242025!$N$3:$N$1315,1)</f>
        <v>43</v>
      </c>
      <c r="E22" s="15">
        <f>Table3[[#This Row],[Watched]]/Table3[[#This Row],[GP]]</f>
        <v>0.82692307692307687</v>
      </c>
      <c r="F22">
        <f>COUNTIFS(DataRegularSeason20242025!$N$3:$N$1315,1,DataRegularSeason20242025!$D$3:$D$1315,$A22)</f>
        <v>26</v>
      </c>
      <c r="G22">
        <f>41-Table3[[#This Row],[GP_A]]</f>
        <v>15</v>
      </c>
      <c r="H22">
        <f>COUNTIFS(DataRegularSeason20242025!$E$3:$E$1315,$A22,DataRegularSeason20242025!$N$3:$N$1315,1)</f>
        <v>26</v>
      </c>
      <c r="I22">
        <f>41-Table3[[#This Row],[GP_H]]</f>
        <v>15</v>
      </c>
      <c r="J22">
        <f>F22+H22</f>
        <v>52</v>
      </c>
      <c r="K22">
        <f>82-Table3[[#This Row],[GP]]</f>
        <v>30</v>
      </c>
      <c r="L22">
        <f>COUNTIFS(DataRegularSeason20242025!$D$3:$D$1315,$A22, DataRegularSeason20242025!$L$3:$L$1315, $A22,DataRegularSeason20242025!$N$3:$N$1315,1)</f>
        <v>12</v>
      </c>
      <c r="M22">
        <f>COUNTIFS(DataRegularSeason20242025!$D$3:$D$1315,$A22, DataRegularSeason20242025!$L$3:$L$1315, $A22,DataRegularSeason20242025!$N$3:$N$1315,1,DataRegularSeason20242025!$M$3:$M$1315,"REG")</f>
        <v>12</v>
      </c>
      <c r="N22">
        <f>COUNTIFS(DataRegularSeason20242025!$D$3:$D$1315,$A22, DataRegularSeason20242025!$L$3:$L$1315, $A22,DataRegularSeason20242025!$N$3:$N$1315,1,DataRegularSeason20242025!$M$3:$M$1315,"OT")</f>
        <v>0</v>
      </c>
      <c r="O22">
        <f>COUNTIFS(DataRegularSeason20242025!$D$3:$D$1315,$A22, DataRegularSeason20242025!$L$3:$L$1315, $A22,DataRegularSeason20242025!$N$3:$N$1315,1,DataRegularSeason20242025!$M$3:$M$1315,"SO")</f>
        <v>0</v>
      </c>
      <c r="P22">
        <f>F22-L22</f>
        <v>14</v>
      </c>
      <c r="Q22">
        <f>COUNTIFS(DataRegularSeason20242025!$D$3:$D$1315,$A22, DataRegularSeason20242025!$S$3:$S$1315, $A22,DataRegularSeason20242025!$M$3:$M$1315,"REG")</f>
        <v>12</v>
      </c>
      <c r="R22">
        <f>COUNTIFS(DataRegularSeason20242025!$D$3:$D$1315,$A22, DataRegularSeason20242025!$S$3:$S$1315, $A22,DataRegularSeason20242025!$M$3:$M$1315,"OT")</f>
        <v>2</v>
      </c>
      <c r="S22">
        <f>COUNTIFS(DataRegularSeason20242025!$D$3:$D$1315,$A22, DataRegularSeason20242025!$S$3:$S$1315, $A22,DataRegularSeason20242025!$M$3:$M$1315,"SO")</f>
        <v>0</v>
      </c>
      <c r="T22">
        <f>COUNTIFS(DataRegularSeason20242025!$E$3:$E$1315,$A22, DataRegularSeason20242025!$L$3:$L$1315, $A22, DataRegularSeason20242025!$N$3:$N$1315,1)</f>
        <v>13</v>
      </c>
      <c r="U22">
        <f>COUNTIFS(DataRegularSeason20242025!$E$3:$E$1315,$A22, DataRegularSeason20242025!$L$3:$L$1315, $A22,DataRegularSeason20242025!$N$3:$N$1315,1,DataRegularSeason20242025!$M$3:$M$1315,"REG")</f>
        <v>11</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1</v>
      </c>
      <c r="X22">
        <f>H22-T22</f>
        <v>13</v>
      </c>
      <c r="Y22">
        <f>COUNTIFS(DataRegularSeason20242025!$E$3:$E$1315,$A22, DataRegularSeason20242025!$S$3:$S$1315, $A22,DataRegularSeason20242025!$M$3:$M$1315,"REG")</f>
        <v>11</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25</v>
      </c>
      <c r="AC22">
        <f>Table3[[#This Row],[L_A]]+Table3[[#This Row],[L_H]]</f>
        <v>27</v>
      </c>
      <c r="AD22">
        <f>Table3[[#This Row],[RW_A]]+Table3[[#This Row],[RW_H]]</f>
        <v>23</v>
      </c>
      <c r="AE22">
        <f>Table3[[#This Row],[RL_A]]+Table3[[#This Row],[RL_H]]</f>
        <v>23</v>
      </c>
      <c r="AF22">
        <f>Table3[[#This Row],[OTW_A]]+Table3[[#This Row],[OTW_H]]</f>
        <v>1</v>
      </c>
      <c r="AG22">
        <f>Table3[[#This Row],[OTL_A]]+Table3[[#This Row],[OTL_H]]</f>
        <v>4</v>
      </c>
      <c r="AH22">
        <f>Table3[[#This Row],[SOW_A]]+Table3[[#This Row],[SOW_H]]</f>
        <v>1</v>
      </c>
      <c r="AI22">
        <f>Table3[[#This Row],[SOL_A]]+Table3[[#This Row],[SOL_H]]</f>
        <v>0</v>
      </c>
      <c r="AJ22" s="20" t="str">
        <f>_xlfn.CONCAT(TEXT(Table3[[#This Row],[OTW]]+Table3[[#This Row],[SOW]], "0"), "-", TEXT(Table3[[#This Row],[OTL]]+Table3[[#This Row],[SOL]],"0"))</f>
        <v>2-4</v>
      </c>
      <c r="AK22">
        <f>(2*(Table3[[#This Row],[W_A]]+Table3[[#This Row],[W_H]]))+Table3[[#This Row],[OTL_A]]+Table3[[#This Row],[SOL_A]]+Table3[[#This Row],[OTL_H]]+Table3[[#This Row],[SOL_H]]</f>
        <v>54</v>
      </c>
      <c r="AL22">
        <f>(3*(Table3[[#This Row],[RW_A]]+Table3[[#This Row],[RW_H]]))+(2*(Table3[[#This Row],[OTW_A]]+Table3[[#This Row],[SOW_A]]+Table3[[#This Row],[OTW_H]]+Table3[[#This Row],[SOW_H]]))+Table3[[#This Row],[OTL_A]]+Table3[[#This Row],[SOL_A]]+Table3[[#This Row],[OTL_H]]+Table3[[#This Row],[SOL_H]]</f>
        <v>77</v>
      </c>
      <c r="AM22" s="15">
        <f>Table3[[#This Row],[PTS]]/(2*Table3[[#This Row],[GP]])</f>
        <v>0.51923076923076927</v>
      </c>
      <c r="AN22" s="15">
        <f>Table3[[#This Row],[PTS2]]/(3*Table3[[#This Row],[GP]])</f>
        <v>0.49358974358974361</v>
      </c>
      <c r="AO22">
        <f>(2*Table3[[#This Row],[GR]])+Table3[[#This Row],[PTS]]</f>
        <v>114</v>
      </c>
      <c r="AP22">
        <f>(3*Table3[[#This Row],[GR]])+Table3[[#This Row],[PTS2]]</f>
        <v>167</v>
      </c>
      <c r="AQ22">
        <f>Table3[[#This Row],[PTS]]+(2 * Table3[[#This Row],[GR]] * Table3[[#This Row],[PTS%]])</f>
        <v>85.15384615384616</v>
      </c>
      <c r="AR22">
        <f>Table3[[#This Row],[PTS2]]+(3 * Table3[[#This Row],[GR]] * Table3[[#This Row],[PTS%2]])</f>
        <v>121.42307692307693</v>
      </c>
      <c r="AS22" s="20" t="str">
        <f>_xlfn.CONCAT(TEXT(Table3[[#This Row],[W]], "0"), "-", TEXT(Table3[[#This Row],[RL]],"0"), "-", TEXT(Table3[[#This Row],[OTL]]+Table3[[#This Row],[SOL]], "0"))</f>
        <v>25-23-4</v>
      </c>
      <c r="AT22">
        <f>COUNTIFS(DataRegularSeason20242025!$D$3:$D$1315,Table3[[#This Row],[Teams]],DataRegularSeason20242025!$K$3:$K$1315,0)</f>
        <v>3</v>
      </c>
      <c r="AU22">
        <f>SUMIF(DataRegularSeason20242025!$D$3:$D$1315,$A22, DataRegularSeason20242025!$J$3:$J$1315)</f>
        <v>82</v>
      </c>
      <c r="AV22">
        <f>SUMIF(DataRegularSeason20242025!$D$3:$D$1315,$A22, DataRegularSeason20242025!$K$3:$K$1315)</f>
        <v>80</v>
      </c>
      <c r="AW22">
        <f>AU22-AV22</f>
        <v>2</v>
      </c>
      <c r="AX22">
        <f>COUNTIFS(DataRegularSeason20242025!$E$3:$E$1315,Table3[[#This Row],[Teams]],DataRegularSeason20242025!$J$3:$J$1315,0)</f>
        <v>3</v>
      </c>
      <c r="AY22">
        <f>SUMIF(DataRegularSeason20242025!$E$3:$E$1315,$A22,DataRegularSeason20242025!$K$3:$K$1315)</f>
        <v>74</v>
      </c>
      <c r="AZ22">
        <f>SUMIF(DataRegularSeason20242025!$E$3:$E$1315,$A22,DataRegularSeason20242025!$J$3:$J$1315)</f>
        <v>80</v>
      </c>
      <c r="BA22">
        <f>AY22-AZ22</f>
        <v>-6</v>
      </c>
      <c r="BB22">
        <f>AU22+AY22</f>
        <v>156</v>
      </c>
      <c r="BC22">
        <f>AV22+AZ22</f>
        <v>160</v>
      </c>
      <c r="BD22">
        <f>BB22-BC22</f>
        <v>-4</v>
      </c>
      <c r="BE22" s="17">
        <f>Table3[[#This Row],[GF]]/Table3[[#This Row],[GP]]</f>
        <v>3</v>
      </c>
      <c r="BF22" s="17">
        <f>Table3[[#This Row],[GA]]/Table3[[#This Row],[GP]]</f>
        <v>3.0769230769230771</v>
      </c>
      <c r="BG22" s="17">
        <f>(Table3[[#This Row],[GF]]-Table3[[#This Row],[GA]])/Table3[[#This Row],[GP]]</f>
        <v>-7.6923076923076927E-2</v>
      </c>
      <c r="BH22" s="49" t="str">
        <f>_xlfn.CONCAT(TEXT(Table3[[#This Row],[W_H]], "0"), "-", TEXT(Table3[[#This Row],[RL_H]],"0"), "-", TEXT(Table3[[#This Row],[OTL_H]]+Table3[[#This Row],[SOL_H]], "0"))</f>
        <v>13-11-2</v>
      </c>
      <c r="BI22" s="49" t="str">
        <f>_xlfn.CONCAT(TEXT(Table3[[#This Row],[W_A]], "0"), "-", TEXT(Table3[[#This Row],[RL_A]],"0"), "-", TEXT(Table3[[#This Row],[OTL_A]]+Table3[[#This Row],[SOL_A]], "0"))</f>
        <v>12-12-2</v>
      </c>
      <c r="BJ22" s="49">
        <f>((2*(Table3[[#This Row],[W_H]]))+Table3[[#This Row],[OTL_H]]+Table3[[#This Row],[SOL_H]])/(2*Table3[[#This Row],[GP_H]])</f>
        <v>0.53846153846153844</v>
      </c>
      <c r="BK22" s="49">
        <f>((2*(Table3[[#This Row],[W_A]]))+Table3[[#This Row],[OTL_A]]+Table3[[#This Row],[SOL_A]])/(2*Table3[[#This Row],[GP_A]])</f>
        <v>0.5</v>
      </c>
      <c r="BL22" s="21">
        <f>(Table3[[#This Row],[W]]*$CG$3)+(Table3[[#This Row],[L]]*$CG$4)+(Table3[[#This Row],[GF]]*$CG$5)+(Table3[[#This Row],[GA]]*$CG$6)</f>
        <v>60</v>
      </c>
      <c r="BM22" s="21">
        <f>(82*(((Table3[[#This Row],[PTS%]]*$CG$3)+((1-Table3[[#This Row],[PTS%]])*$CG$4)+(Table3[[#This Row],[GF]]*$CG$5)+(Table3[[#This Row],[GA]]*$CG$6))/Table3[[#This Row],[GP]])) + (Table3[[#This Row],[W]]*$CG$3)+(Table3[[#This Row],[L]]*$CG$4)+(Table3[[#This Row],[GF]]*$CG$5)+(Table3[[#This Row],[GA]]*$CG$6)</f>
        <v>122.76760355029586</v>
      </c>
      <c r="BN22">
        <f>COUNTIFS(DataRegularSeason20242025!$D$3:$D$1315,$A22,DataRegularSeason20242025!$H$3:$H$1315, $A22)</f>
        <v>11</v>
      </c>
      <c r="BO22">
        <f>COUNTIFS(DataRegularSeason20242025!$E$3:$E$1315,$A22,DataRegularSeason20242025!$H$3:$H$1315, $A22)</f>
        <v>18</v>
      </c>
      <c r="BP22">
        <f>BN22+BO22</f>
        <v>29</v>
      </c>
      <c r="BQ22">
        <f>F22-BN22</f>
        <v>15</v>
      </c>
      <c r="BR22">
        <f>H22-BO22</f>
        <v>8</v>
      </c>
      <c r="BS22">
        <f>BQ22+BR22</f>
        <v>23</v>
      </c>
      <c r="BV22">
        <v>1994</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19</v>
      </c>
      <c r="B23" t="s">
        <v>98</v>
      </c>
      <c r="C23" t="s">
        <v>81</v>
      </c>
      <c r="D23">
        <f>COUNTIFS(DataRegularSeason20242025!$D$3:$D$1315,$A23,DataRegularSeason20242025!$R$3:$R$1315,1,DataRegularSeason20242025!$N$3:$N$1315,1) + COUNTIFS(DataRegularSeason20242025!$E$3:$E$1315,$A23,DataRegularSeason20242025!$R$3:$R$1315,1,DataRegularSeason20242025!$N$3:$N$1315,1)</f>
        <v>18</v>
      </c>
      <c r="E23" s="15">
        <f>Table3[[#This Row],[Watched]]/Table3[[#This Row],[GP]]</f>
        <v>0.33333333333333331</v>
      </c>
      <c r="F23">
        <f>COUNTIFS(DataRegularSeason20242025!$N$3:$N$1315,1,DataRegularSeason20242025!$D$3:$D$1315,$A23)</f>
        <v>27</v>
      </c>
      <c r="G23">
        <f>41-Table3[[#This Row],[GP_A]]</f>
        <v>14</v>
      </c>
      <c r="H23">
        <f>COUNTIFS(DataRegularSeason20242025!$E$3:$E$1315,$A23,DataRegularSeason20242025!$N$3:$N$1315,1)</f>
        <v>27</v>
      </c>
      <c r="I23">
        <f>41-Table3[[#This Row],[GP_H]]</f>
        <v>14</v>
      </c>
      <c r="J23">
        <f>F23+H23</f>
        <v>54</v>
      </c>
      <c r="K23">
        <f>82-Table3[[#This Row],[GP]]</f>
        <v>28</v>
      </c>
      <c r="L23">
        <f>COUNTIFS(DataRegularSeason20242025!$D$3:$D$1315,$A23, DataRegularSeason20242025!$L$3:$L$1315, $A23,DataRegularSeason20242025!$N$3:$N$1315,1)</f>
        <v>12</v>
      </c>
      <c r="M23">
        <f>COUNTIFS(DataRegularSeason20242025!$D$3:$D$1315,$A23, DataRegularSeason20242025!$L$3:$L$1315, $A23,DataRegularSeason20242025!$N$3:$N$1315,1,DataRegularSeason20242025!$M$3:$M$1315,"REG")</f>
        <v>9</v>
      </c>
      <c r="N23">
        <f>COUNTIFS(DataRegularSeason20242025!$D$3:$D$1315,$A23, DataRegularSeason20242025!$L$3:$L$1315, $A23,DataRegularSeason20242025!$N$3:$N$1315,1,DataRegularSeason20242025!$M$3:$M$1315,"OT")</f>
        <v>2</v>
      </c>
      <c r="O23">
        <f>COUNTIFS(DataRegularSeason20242025!$D$3:$D$1315,$A23, DataRegularSeason20242025!$L$3:$L$1315, $A23,DataRegularSeason20242025!$N$3:$N$1315,1,DataRegularSeason20242025!$M$3:$M$1315,"SO")</f>
        <v>1</v>
      </c>
      <c r="P23">
        <f>F23-L23</f>
        <v>15</v>
      </c>
      <c r="Q23">
        <f>COUNTIFS(DataRegularSeason20242025!$D$3:$D$1315,$A23, DataRegularSeason20242025!$S$3:$S$1315, $A23,DataRegularSeason20242025!$M$3:$M$1315,"REG")</f>
        <v>14</v>
      </c>
      <c r="R23">
        <f>COUNTIFS(DataRegularSeason20242025!$D$3:$D$1315,$A23, DataRegularSeason20242025!$S$3:$S$1315, $A23,DataRegularSeason20242025!$M$3:$M$1315,"OT")</f>
        <v>0</v>
      </c>
      <c r="S23">
        <f>COUNTIFS(DataRegularSeason20242025!$D$3:$D$1315,$A23, DataRegularSeason20242025!$S$3:$S$1315, $A23,DataRegularSeason20242025!$M$3:$M$1315,"SO")</f>
        <v>1</v>
      </c>
      <c r="T23">
        <f>COUNTIFS(DataRegularSeason20242025!$E$3:$E$1315,$A23, DataRegularSeason20242025!$L$3:$L$1315, $A23, DataRegularSeason20242025!$N$3:$N$1315,1)</f>
        <v>13</v>
      </c>
      <c r="U23">
        <f>COUNTIFS(DataRegularSeason20242025!$E$3:$E$1315,$A23, DataRegularSeason20242025!$L$3:$L$1315, $A23,DataRegularSeason20242025!$N$3:$N$1315,1,DataRegularSeason20242025!$M$3:$M$1315,"REG")</f>
        <v>9</v>
      </c>
      <c r="V23">
        <f>COUNTIFS(DataRegularSeason20242025!$E$3:$E$1315,$A23, DataRegularSeason20242025!$L$3:$L$1315, $A23,DataRegularSeason20242025!$N$3:$N$1315,1,DataRegularSeason20242025!$M$3:$M$1315,"OT")</f>
        <v>3</v>
      </c>
      <c r="W23">
        <f>COUNTIFS(DataRegularSeason20242025!$E$3:$E$1315,$A23, DataRegularSeason20242025!$L$3:$L$1315, $A23,DataRegularSeason20242025!$N$3:$N$1315,1,DataRegularSeason20242025!$M$3:$M$1315,"SO")</f>
        <v>1</v>
      </c>
      <c r="X23">
        <f>H23-T23</f>
        <v>14</v>
      </c>
      <c r="Y23">
        <f>COUNTIFS(DataRegularSeason20242025!$E$3:$E$1315,$A23, DataRegularSeason20242025!$S$3:$S$1315, $A23,DataRegularSeason20242025!$M$3:$M$1315,"REG")</f>
        <v>10</v>
      </c>
      <c r="Z23">
        <f>COUNTIFS(DataRegularSeason20242025!$E$3:$E$1315,$A23, DataRegularSeason20242025!$S$3:$S$1315, $A23,DataRegularSeason20242025!$M$3:$M$1315,"OT")</f>
        <v>3</v>
      </c>
      <c r="AA23">
        <f>COUNTIFS(DataRegularSeason20242025!$E$3:$E$1315,$A23, DataRegularSeason20242025!$S$3:$S$1315, $A23,DataRegularSeason20242025!$M$3:$M$1315,"SO")</f>
        <v>1</v>
      </c>
      <c r="AB23">
        <f>Table3[[#This Row],[W_A]]+Table3[[#This Row],[W_H]]</f>
        <v>25</v>
      </c>
      <c r="AC23">
        <f>Table3[[#This Row],[L_A]]+Table3[[#This Row],[L_H]]</f>
        <v>29</v>
      </c>
      <c r="AD23">
        <f>Table3[[#This Row],[RW_A]]+Table3[[#This Row],[RW_H]]</f>
        <v>18</v>
      </c>
      <c r="AE23">
        <f>Table3[[#This Row],[RL_A]]+Table3[[#This Row],[RL_H]]</f>
        <v>24</v>
      </c>
      <c r="AF23">
        <f>Table3[[#This Row],[OTW_A]]+Table3[[#This Row],[OTW_H]]</f>
        <v>5</v>
      </c>
      <c r="AG23">
        <f>Table3[[#This Row],[OTL_A]]+Table3[[#This Row],[OTL_H]]</f>
        <v>3</v>
      </c>
      <c r="AH23">
        <f>Table3[[#This Row],[SOW_A]]+Table3[[#This Row],[SOW_H]]</f>
        <v>2</v>
      </c>
      <c r="AI23">
        <f>Table3[[#This Row],[SOL_A]]+Table3[[#This Row],[SOL_H]]</f>
        <v>2</v>
      </c>
      <c r="AJ23" s="20" t="str">
        <f>_xlfn.CONCAT(TEXT(Table3[[#This Row],[OTW]]+Table3[[#This Row],[SOW]], "0"), "-", TEXT(Table3[[#This Row],[OTL]]+Table3[[#This Row],[SOL]],"0"))</f>
        <v>7-5</v>
      </c>
      <c r="AK23">
        <f>(2*(Table3[[#This Row],[W_A]]+Table3[[#This Row],[W_H]]))+Table3[[#This Row],[OTL_A]]+Table3[[#This Row],[SOL_A]]+Table3[[#This Row],[OTL_H]]+Table3[[#This Row],[SOL_H]]</f>
        <v>55</v>
      </c>
      <c r="AL23">
        <f>(3*(Table3[[#This Row],[RW_A]]+Table3[[#This Row],[RW_H]]))+(2*(Table3[[#This Row],[OTW_A]]+Table3[[#This Row],[SOW_A]]+Table3[[#This Row],[OTW_H]]+Table3[[#This Row],[SOW_H]]))+Table3[[#This Row],[OTL_A]]+Table3[[#This Row],[SOL_A]]+Table3[[#This Row],[OTL_H]]+Table3[[#This Row],[SOL_H]]</f>
        <v>73</v>
      </c>
      <c r="AM23" s="15">
        <f>Table3[[#This Row],[PTS]]/(2*Table3[[#This Row],[GP]])</f>
        <v>0.5092592592592593</v>
      </c>
      <c r="AN23" s="15">
        <f>Table3[[#This Row],[PTS2]]/(3*Table3[[#This Row],[GP]])</f>
        <v>0.45061728395061729</v>
      </c>
      <c r="AO23">
        <f>(2*Table3[[#This Row],[GR]])+Table3[[#This Row],[PTS]]</f>
        <v>111</v>
      </c>
      <c r="AP23">
        <f>(3*Table3[[#This Row],[GR]])+Table3[[#This Row],[PTS2]]</f>
        <v>157</v>
      </c>
      <c r="AQ23">
        <f>Table3[[#This Row],[PTS]]+(2 * Table3[[#This Row],[GR]] * Table3[[#This Row],[PTS%]])</f>
        <v>83.518518518518519</v>
      </c>
      <c r="AR23">
        <f>Table3[[#This Row],[PTS2]]+(3 * Table3[[#This Row],[GR]] * Table3[[#This Row],[PTS%2]])</f>
        <v>110.85185185185185</v>
      </c>
      <c r="AS23" s="20" t="str">
        <f>_xlfn.CONCAT(TEXT(Table3[[#This Row],[W]], "0"), "-", TEXT(Table3[[#This Row],[RL]],"0"), "-", TEXT(Table3[[#This Row],[OTL]]+Table3[[#This Row],[SOL]], "0"))</f>
        <v>25-24-5</v>
      </c>
      <c r="AT23">
        <f>COUNTIFS(DataRegularSeason20242025!$D$3:$D$1315,Table3[[#This Row],[Teams]],DataRegularSeason20242025!$K$3:$K$1315,0)</f>
        <v>1</v>
      </c>
      <c r="AU23">
        <f>SUMIF(DataRegularSeason20242025!$D$3:$D$1315,$A23, DataRegularSeason20242025!$J$3:$J$1315)</f>
        <v>84</v>
      </c>
      <c r="AV23">
        <f>SUMIF(DataRegularSeason20242025!$D$3:$D$1315,$A23, DataRegularSeason20242025!$K$3:$K$1315)</f>
        <v>95</v>
      </c>
      <c r="AW23">
        <f>AU23-AV23</f>
        <v>-11</v>
      </c>
      <c r="AX23">
        <f>COUNTIFS(DataRegularSeason20242025!$E$3:$E$1315,Table3[[#This Row],[Teams]],DataRegularSeason20242025!$J$3:$J$1315,0)</f>
        <v>3</v>
      </c>
      <c r="AY23">
        <f>SUMIF(DataRegularSeason20242025!$E$3:$E$1315,$A23,DataRegularSeason20242025!$K$3:$K$1315)</f>
        <v>76</v>
      </c>
      <c r="AZ23">
        <f>SUMIF(DataRegularSeason20242025!$E$3:$E$1315,$A23,DataRegularSeason20242025!$J$3:$J$1315)</f>
        <v>90</v>
      </c>
      <c r="BA23">
        <f>AY23-AZ23</f>
        <v>-14</v>
      </c>
      <c r="BB23">
        <f>AU23+AY23</f>
        <v>160</v>
      </c>
      <c r="BC23">
        <f>AV23+AZ23</f>
        <v>185</v>
      </c>
      <c r="BD23">
        <f>BB23-BC23</f>
        <v>-25</v>
      </c>
      <c r="BE23" s="17">
        <f>Table3[[#This Row],[GF]]/Table3[[#This Row],[GP]]</f>
        <v>2.9629629629629628</v>
      </c>
      <c r="BF23" s="17">
        <f>Table3[[#This Row],[GA]]/Table3[[#This Row],[GP]]</f>
        <v>3.425925925925926</v>
      </c>
      <c r="BG23" s="17">
        <f>(Table3[[#This Row],[GF]]-Table3[[#This Row],[GA]])/Table3[[#This Row],[GP]]</f>
        <v>-0.46296296296296297</v>
      </c>
      <c r="BH23" s="49" t="str">
        <f>_xlfn.CONCAT(TEXT(Table3[[#This Row],[W_H]], "0"), "-", TEXT(Table3[[#This Row],[RL_H]],"0"), "-", TEXT(Table3[[#This Row],[OTL_H]]+Table3[[#This Row],[SOL_H]], "0"))</f>
        <v>13-10-4</v>
      </c>
      <c r="BI23" s="49" t="str">
        <f>_xlfn.CONCAT(TEXT(Table3[[#This Row],[W_A]], "0"), "-", TEXT(Table3[[#This Row],[RL_A]],"0"), "-", TEXT(Table3[[#This Row],[OTL_A]]+Table3[[#This Row],[SOL_A]], "0"))</f>
        <v>12-14-1</v>
      </c>
      <c r="BJ23" s="49">
        <f>((2*(Table3[[#This Row],[W_H]]))+Table3[[#This Row],[OTL_H]]+Table3[[#This Row],[SOL_H]])/(2*Table3[[#This Row],[GP_H]])</f>
        <v>0.55555555555555558</v>
      </c>
      <c r="BK23" s="49">
        <f>((2*(Table3[[#This Row],[W_A]]))+Table3[[#This Row],[OTL_A]]+Table3[[#This Row],[SOL_A]])/(2*Table3[[#This Row],[GP_A]])</f>
        <v>0.46296296296296297</v>
      </c>
      <c r="BL23" s="21">
        <f>(Table3[[#This Row],[W]]*$CG$3)+(Table3[[#This Row],[L]]*$CG$4)+(Table3[[#This Row],[GF]]*$CG$5)+(Table3[[#This Row],[GA]]*$CG$6)</f>
        <v>63.7</v>
      </c>
      <c r="BM23" s="21">
        <f>(82*(((Table3[[#This Row],[PTS%]]*$CG$3)+((1-Table3[[#This Row],[PTS%]])*$CG$4)+(Table3[[#This Row],[GF]]*$CG$5)+(Table3[[#This Row],[GA]]*$CG$6))/Table3[[#This Row],[GP]])) + (Table3[[#This Row],[W]]*$CG$3)+(Table3[[#This Row],[L]]*$CG$4)+(Table3[[#This Row],[GF]]*$CG$5)+(Table3[[#This Row],[GA]]*$CG$6)</f>
        <v>128.84725651577503</v>
      </c>
      <c r="BN23">
        <f>COUNTIFS(DataRegularSeason20242025!$D$3:$D$1315,$A23,DataRegularSeason20242025!$H$3:$H$1315, $A23)</f>
        <v>5</v>
      </c>
      <c r="BO23">
        <f>COUNTIFS(DataRegularSeason20242025!$E$3:$E$1315,$A23,DataRegularSeason20242025!$H$3:$H$1315, $A23)</f>
        <v>11</v>
      </c>
      <c r="BP23">
        <f>BN23+BO23</f>
        <v>16</v>
      </c>
      <c r="BQ23">
        <f>F23-BN23</f>
        <v>22</v>
      </c>
      <c r="BR23">
        <f>H23-BO23</f>
        <v>16</v>
      </c>
      <c r="BS23">
        <f>BQ23+BR23</f>
        <v>38</v>
      </c>
      <c r="BV23">
        <v>1993</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15</v>
      </c>
      <c r="B24" t="s">
        <v>97</v>
      </c>
      <c r="C24" t="s">
        <v>95</v>
      </c>
      <c r="D24">
        <f>COUNTIFS(DataRegularSeason20242025!$D$3:$D$1315,$A24,DataRegularSeason20242025!$R$3:$R$1315,1,DataRegularSeason20242025!$N$3:$N$1315,1) + COUNTIFS(DataRegularSeason20242025!$E$3:$E$1315,$A24,DataRegularSeason20242025!$R$3:$R$1315,1,DataRegularSeason20242025!$N$3:$N$1315,1)</f>
        <v>45</v>
      </c>
      <c r="E24" s="15">
        <f>Table3[[#This Row],[Watched]]/Table3[[#This Row],[GP]]</f>
        <v>0.84905660377358494</v>
      </c>
      <c r="F24">
        <f>COUNTIFS(DataRegularSeason20242025!$N$3:$N$1315,1,DataRegularSeason20242025!$D$3:$D$1315,$A24)</f>
        <v>26</v>
      </c>
      <c r="G24">
        <f>41-Table3[[#This Row],[GP_A]]</f>
        <v>15</v>
      </c>
      <c r="H24">
        <f>COUNTIFS(DataRegularSeason20242025!$E$3:$E$1315,$A24,DataRegularSeason20242025!$N$3:$N$1315,1)</f>
        <v>27</v>
      </c>
      <c r="I24">
        <f>41-Table3[[#This Row],[GP_H]]</f>
        <v>14</v>
      </c>
      <c r="J24">
        <f>F24+H24</f>
        <v>53</v>
      </c>
      <c r="K24">
        <f>82-Table3[[#This Row],[GP]]</f>
        <v>29</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F24-L24</f>
        <v>13</v>
      </c>
      <c r="Q24">
        <f>COUNTIFS(DataRegularSeason20242025!$D$3:$D$1315,$A24, DataRegularSeason20242025!$S$3:$S$1315, $A24,DataRegularSeason20242025!$M$3:$M$1315,"REG")</f>
        <v>10</v>
      </c>
      <c r="R24">
        <f>COUNTIFS(DataRegularSeason20242025!$D$3:$D$1315,$A24, DataRegularSeason20242025!$S$3:$S$1315, $A24,DataRegularSeason20242025!$M$3:$M$1315,"OT")</f>
        <v>3</v>
      </c>
      <c r="S24">
        <f>COUNTIFS(DataRegularSeason20242025!$D$3:$D$1315,$A24, DataRegularSeason20242025!$S$3:$S$1315, $A24,DataRegularSeason20242025!$M$3:$M$1315,"SO")</f>
        <v>0</v>
      </c>
      <c r="T24">
        <f>COUNTIFS(DataRegularSeason20242025!$E$3:$E$1315,$A24, DataRegularSeason20242025!$L$3:$L$1315, $A24, DataRegularSeason20242025!$N$3:$N$1315,1)</f>
        <v>9</v>
      </c>
      <c r="U24">
        <f>COUNTIFS(DataRegularSeason20242025!$E$3:$E$1315,$A24, DataRegularSeason20242025!$L$3:$L$1315, $A24,DataRegularSeason20242025!$N$3:$N$1315,1,DataRegularSeason20242025!$M$3:$M$1315,"REG")</f>
        <v>6</v>
      </c>
      <c r="V24">
        <f>COUNTIFS(DataRegularSeason20242025!$E$3:$E$1315,$A24, DataRegularSeason20242025!$L$3:$L$1315, $A24,DataRegularSeason20242025!$N$3:$N$1315,1,DataRegularSeason20242025!$M$3:$M$1315,"OT")</f>
        <v>3</v>
      </c>
      <c r="W24">
        <f>COUNTIFS(DataRegularSeason20242025!$E$3:$E$1315,$A24, DataRegularSeason20242025!$L$3:$L$1315, $A24,DataRegularSeason20242025!$N$3:$N$1315,1,DataRegularSeason20242025!$M$3:$M$1315,"SO")</f>
        <v>0</v>
      </c>
      <c r="X24">
        <f>H24-T24</f>
        <v>18</v>
      </c>
      <c r="Y24">
        <f>COUNTIFS(DataRegularSeason20242025!$E$3:$E$1315,$A24, DataRegularSeason20242025!$S$3:$S$1315, $A24,DataRegularSeason20242025!$M$3:$M$1315,"REG")</f>
        <v>12</v>
      </c>
      <c r="Z24">
        <f>COUNTIFS(DataRegularSeason20242025!$E$3:$E$1315,$A24, DataRegularSeason20242025!$S$3:$S$1315, $A24,DataRegularSeason20242025!$M$3:$M$1315,"OT")</f>
        <v>4</v>
      </c>
      <c r="AA24">
        <f>COUNTIFS(DataRegularSeason20242025!$E$3:$E$1315,$A24, DataRegularSeason20242025!$S$3:$S$1315, $A24,DataRegularSeason20242025!$M$3:$M$1315,"SO")</f>
        <v>2</v>
      </c>
      <c r="AB24">
        <f>Table3[[#This Row],[W_A]]+Table3[[#This Row],[W_H]]</f>
        <v>22</v>
      </c>
      <c r="AC24">
        <f>Table3[[#This Row],[L_A]]+Table3[[#This Row],[L_H]]</f>
        <v>31</v>
      </c>
      <c r="AD24">
        <f>Table3[[#This Row],[RW_A]]+Table3[[#This Row],[RW_H]]</f>
        <v>16</v>
      </c>
      <c r="AE24">
        <f>Table3[[#This Row],[RL_A]]+Table3[[#This Row],[RL_H]]</f>
        <v>22</v>
      </c>
      <c r="AF24">
        <f>Table3[[#This Row],[OTW_A]]+Table3[[#This Row],[OTW_H]]</f>
        <v>6</v>
      </c>
      <c r="AG24">
        <f>Table3[[#This Row],[OTL_A]]+Table3[[#This Row],[OTL_H]]</f>
        <v>7</v>
      </c>
      <c r="AH24">
        <f>Table3[[#This Row],[SOW_A]]+Table3[[#This Row],[SOW_H]]</f>
        <v>0</v>
      </c>
      <c r="AI24">
        <f>Table3[[#This Row],[SOL_A]]+Table3[[#This Row],[SOL_H]]</f>
        <v>2</v>
      </c>
      <c r="AJ24" s="20" t="str">
        <f>_xlfn.CONCAT(TEXT(Table3[[#This Row],[OTW]]+Table3[[#This Row],[SOW]], "0"), "-", TEXT(Table3[[#This Row],[OTL]]+Table3[[#This Row],[SOL]],"0"))</f>
        <v>6-9</v>
      </c>
      <c r="AK24">
        <f>(2*(Table3[[#This Row],[W_A]]+Table3[[#This Row],[W_H]]))+Table3[[#This Row],[OTL_A]]+Table3[[#This Row],[SOL_A]]+Table3[[#This Row],[OTL_H]]+Table3[[#This Row],[SOL_H]]</f>
        <v>53</v>
      </c>
      <c r="AL24">
        <f>(3*(Table3[[#This Row],[RW_A]]+Table3[[#This Row],[RW_H]]))+(2*(Table3[[#This Row],[OTW_A]]+Table3[[#This Row],[SOW_A]]+Table3[[#This Row],[OTW_H]]+Table3[[#This Row],[SOW_H]]))+Table3[[#This Row],[OTL_A]]+Table3[[#This Row],[SOL_A]]+Table3[[#This Row],[OTL_H]]+Table3[[#This Row],[SOL_H]]</f>
        <v>69</v>
      </c>
      <c r="AM24" s="15">
        <f>Table3[[#This Row],[PTS]]/(2*Table3[[#This Row],[GP]])</f>
        <v>0.5</v>
      </c>
      <c r="AN24" s="15">
        <f>Table3[[#This Row],[PTS2]]/(3*Table3[[#This Row],[GP]])</f>
        <v>0.43396226415094341</v>
      </c>
      <c r="AO24">
        <f>(2*Table3[[#This Row],[GR]])+Table3[[#This Row],[PTS]]</f>
        <v>111</v>
      </c>
      <c r="AP24">
        <f>(3*Table3[[#This Row],[GR]])+Table3[[#This Row],[PTS2]]</f>
        <v>156</v>
      </c>
      <c r="AQ24">
        <f>Table3[[#This Row],[PTS]]+(2 * Table3[[#This Row],[GR]] * Table3[[#This Row],[PTS%]])</f>
        <v>82</v>
      </c>
      <c r="AR24">
        <f>Table3[[#This Row],[PTS2]]+(3 * Table3[[#This Row],[GR]] * Table3[[#This Row],[PTS%2]])</f>
        <v>106.75471698113208</v>
      </c>
      <c r="AS24" s="20" t="str">
        <f>_xlfn.CONCAT(TEXT(Table3[[#This Row],[W]], "0"), "-", TEXT(Table3[[#This Row],[RL]],"0"), "-", TEXT(Table3[[#This Row],[OTL]]+Table3[[#This Row],[SOL]], "0"))</f>
        <v>22-22-9</v>
      </c>
      <c r="AT24">
        <f>COUNTIFS(DataRegularSeason20242025!$D$3:$D$1315,Table3[[#This Row],[Teams]],DataRegularSeason20242025!$K$3:$K$1315,0)</f>
        <v>2</v>
      </c>
      <c r="AU24">
        <f>SUMIF(DataRegularSeason20242025!$D$3:$D$1315,$A24, DataRegularSeason20242025!$J$3:$J$1315)</f>
        <v>77</v>
      </c>
      <c r="AV24">
        <f>SUMIF(DataRegularSeason20242025!$D$3:$D$1315,$A24, DataRegularSeason20242025!$K$3:$K$1315)</f>
        <v>72</v>
      </c>
      <c r="AW24">
        <f>AU24-AV24</f>
        <v>5</v>
      </c>
      <c r="AX24">
        <f>COUNTIFS(DataRegularSeason20242025!$E$3:$E$1315,Table3[[#This Row],[Teams]],DataRegularSeason20242025!$J$3:$J$1315,0)</f>
        <v>0</v>
      </c>
      <c r="AY24">
        <f>SUMIF(DataRegularSeason20242025!$E$3:$E$1315,$A24,DataRegularSeason20242025!$K$3:$K$1315)</f>
        <v>70</v>
      </c>
      <c r="AZ24">
        <f>SUMIF(DataRegularSeason20242025!$E$3:$E$1315,$A24,DataRegularSeason20242025!$J$3:$J$1315)</f>
        <v>85</v>
      </c>
      <c r="BA24">
        <f>AY24-AZ24</f>
        <v>-15</v>
      </c>
      <c r="BB24">
        <f>AU24+AY24</f>
        <v>147</v>
      </c>
      <c r="BC24">
        <f>AV24+AZ24</f>
        <v>157</v>
      </c>
      <c r="BD24">
        <f>BB24-BC24</f>
        <v>-10</v>
      </c>
      <c r="BE24" s="17">
        <f>Table3[[#This Row],[GF]]/Table3[[#This Row],[GP]]</f>
        <v>2.7735849056603774</v>
      </c>
      <c r="BF24" s="17">
        <f>Table3[[#This Row],[GA]]/Table3[[#This Row],[GP]]</f>
        <v>2.9622641509433962</v>
      </c>
      <c r="BG24" s="17">
        <f>(Table3[[#This Row],[GF]]-Table3[[#This Row],[GA]])/Table3[[#This Row],[GP]]</f>
        <v>-0.18867924528301888</v>
      </c>
      <c r="BH24" s="49" t="str">
        <f>_xlfn.CONCAT(TEXT(Table3[[#This Row],[W_H]], "0"), "-", TEXT(Table3[[#This Row],[RL_H]],"0"), "-", TEXT(Table3[[#This Row],[OTL_H]]+Table3[[#This Row],[SOL_H]], "0"))</f>
        <v>9-12-6</v>
      </c>
      <c r="BI24" s="49" t="str">
        <f>_xlfn.CONCAT(TEXT(Table3[[#This Row],[W_A]], "0"), "-", TEXT(Table3[[#This Row],[RL_A]],"0"), "-", TEXT(Table3[[#This Row],[OTL_A]]+Table3[[#This Row],[SOL_A]], "0"))</f>
        <v>13-10-3</v>
      </c>
      <c r="BJ24" s="49">
        <f>((2*(Table3[[#This Row],[W_H]]))+Table3[[#This Row],[OTL_H]]+Table3[[#This Row],[SOL_H]])/(2*Table3[[#This Row],[GP_H]])</f>
        <v>0.44444444444444442</v>
      </c>
      <c r="BK24" s="49">
        <f>((2*(Table3[[#This Row],[W_A]]))+Table3[[#This Row],[OTL_A]]+Table3[[#This Row],[SOL_A]])/(2*Table3[[#This Row],[GP_A]])</f>
        <v>0.55769230769230771</v>
      </c>
      <c r="BL24" s="21">
        <f>(Table3[[#This Row],[W]]*$CG$3)+(Table3[[#This Row],[L]]*$CG$4)+(Table3[[#This Row],[GF]]*$CG$5)+(Table3[[#This Row],[GA]]*$CG$6)</f>
        <v>58.05</v>
      </c>
      <c r="BM24" s="21">
        <f>(82*(((Table3[[#This Row],[PTS%]]*$CG$3)+((1-Table3[[#This Row],[PTS%]])*$CG$4)+(Table3[[#This Row],[GF]]*$CG$5)+(Table3[[#This Row],[GA]]*$CG$6))/Table3[[#This Row],[GP]])) + (Table3[[#This Row],[W]]*$CG$3)+(Table3[[#This Row],[L]]*$CG$4)+(Table3[[#This Row],[GF]]*$CG$5)+(Table3[[#This Row],[GA]]*$CG$6)</f>
        <v>117.07452830188679</v>
      </c>
      <c r="BN24">
        <f>COUNTIFS(DataRegularSeason20242025!$D$3:$D$1315,$A24,DataRegularSeason20242025!$H$3:$H$1315, $A24)</f>
        <v>8</v>
      </c>
      <c r="BO24">
        <f>COUNTIFS(DataRegularSeason20242025!$E$3:$E$1315,$A24,DataRegularSeason20242025!$H$3:$H$1315, $A24)</f>
        <v>7</v>
      </c>
      <c r="BP24">
        <f>BN24+BO24</f>
        <v>15</v>
      </c>
      <c r="BQ24">
        <f>F24-BN24</f>
        <v>18</v>
      </c>
      <c r="BR24">
        <f>H24-BO24</f>
        <v>20</v>
      </c>
      <c r="BS24">
        <f>BQ24+BR24</f>
        <v>38</v>
      </c>
      <c r="BW24" t="str">
        <f>INDEX(Table2[AwayTeam], Table3[[#This Row],[Column2]])</f>
        <v>PHI</v>
      </c>
      <c r="BX24">
        <f>LARGE((Table2[[#This Row],[AwayTeam]]=Table3[[#This Row],[Teams]]), 1)</f>
        <v>0</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13</v>
      </c>
      <c r="B25" t="s">
        <v>97</v>
      </c>
      <c r="C25" t="s">
        <v>95</v>
      </c>
      <c r="D25">
        <f>COUNTIFS(DataRegularSeason20242025!$D$3:$D$1315,$A25,DataRegularSeason20242025!$R$3:$R$1315,1,DataRegularSeason20242025!$N$3:$N$1315,1) + COUNTIFS(DataRegularSeason20242025!$E$3:$E$1315,$A25,DataRegularSeason20242025!$R$3:$R$1315,1,DataRegularSeason20242025!$N$3:$N$1315,1)</f>
        <v>46</v>
      </c>
      <c r="E25" s="15">
        <f>Table3[[#This Row],[Watched]]/Table3[[#This Row],[GP]]</f>
        <v>0.85185185185185186</v>
      </c>
      <c r="F25">
        <f>COUNTIFS(DataRegularSeason20242025!$N$3:$N$1315,1,DataRegularSeason20242025!$D$3:$D$1315,$A25)</f>
        <v>28</v>
      </c>
      <c r="G25">
        <f>41-Table3[[#This Row],[GP_A]]</f>
        <v>13</v>
      </c>
      <c r="H25">
        <f>COUNTIFS(DataRegularSeason20242025!$E$3:$E$1315,$A25,DataRegularSeason20242025!$N$3:$N$1315,1)</f>
        <v>26</v>
      </c>
      <c r="I25">
        <f>41-Table3[[#This Row],[GP_H]]</f>
        <v>15</v>
      </c>
      <c r="J25">
        <f>F25+H25</f>
        <v>54</v>
      </c>
      <c r="K25">
        <f>82-Table3[[#This Row],[GP]]</f>
        <v>28</v>
      </c>
      <c r="L25">
        <f>COUNTIFS(DataRegularSeason20242025!$D$3:$D$1315,$A25, DataRegularSeason20242025!$L$3:$L$1315, $A25,DataRegularSeason20242025!$N$3:$N$1315,1)</f>
        <v>13</v>
      </c>
      <c r="M25">
        <f>COUNTIFS(DataRegularSeason20242025!$D$3:$D$1315,$A25, DataRegularSeason20242025!$L$3:$L$1315, $A25,DataRegularSeason20242025!$N$3:$N$1315,1,DataRegularSeason20242025!$M$3:$M$1315,"REG")</f>
        <v>8</v>
      </c>
      <c r="N25">
        <f>COUNTIFS(DataRegularSeason20242025!$D$3:$D$1315,$A25, DataRegularSeason20242025!$L$3:$L$1315, $A25,DataRegularSeason20242025!$N$3:$N$1315,1,DataRegularSeason20242025!$M$3:$M$1315,"OT")</f>
        <v>4</v>
      </c>
      <c r="O25">
        <f>COUNTIFS(DataRegularSeason20242025!$D$3:$D$1315,$A25, DataRegularSeason20242025!$L$3:$L$1315, $A25,DataRegularSeason20242025!$N$3:$N$1315,1,DataRegularSeason20242025!$M$3:$M$1315,"SO")</f>
        <v>1</v>
      </c>
      <c r="P25">
        <f>F25-L25</f>
        <v>15</v>
      </c>
      <c r="Q25">
        <f>COUNTIFS(DataRegularSeason20242025!$D$3:$D$1315,$A25, DataRegularSeason20242025!$S$3:$S$1315, $A25,DataRegularSeason20242025!$M$3:$M$1315,"REG")</f>
        <v>12</v>
      </c>
      <c r="R25">
        <f>COUNTIFS(DataRegularSeason20242025!$D$3:$D$1315,$A25, DataRegularSeason20242025!$S$3:$S$1315, $A25,DataRegularSeason20242025!$M$3:$M$1315,"OT")</f>
        <v>3</v>
      </c>
      <c r="S25">
        <f>COUNTIFS(DataRegularSeason20242025!$D$3:$D$1315,$A25, DataRegularSeason20242025!$S$3:$S$1315, $A25,DataRegularSeason20242025!$M$3:$M$1315,"SO")</f>
        <v>0</v>
      </c>
      <c r="T25">
        <f>COUNTIFS(DataRegularSeason20242025!$E$3:$E$1315,$A25, DataRegularSeason20242025!$L$3:$L$1315, $A25, DataRegularSeason20242025!$N$3:$N$1315,1)</f>
        <v>11</v>
      </c>
      <c r="U25">
        <f>COUNTIFS(DataRegularSeason20242025!$E$3:$E$1315,$A25, DataRegularSeason20242025!$L$3:$L$1315, $A25,DataRegularSeason20242025!$N$3:$N$1315,1,DataRegularSeason20242025!$M$3:$M$1315,"REG")</f>
        <v>9</v>
      </c>
      <c r="V25">
        <f>COUNTIFS(DataRegularSeason20242025!$E$3:$E$1315,$A25, DataRegularSeason20242025!$L$3:$L$1315, $A25,DataRegularSeason20242025!$N$3:$N$1315,1,DataRegularSeason20242025!$M$3:$M$1315,"OT")</f>
        <v>1</v>
      </c>
      <c r="W25">
        <f>COUNTIFS(DataRegularSeason20242025!$E$3:$E$1315,$A25, DataRegularSeason20242025!$L$3:$L$1315, $A25,DataRegularSeason20242025!$N$3:$N$1315,1,DataRegularSeason20242025!$M$3:$M$1315,"SO")</f>
        <v>1</v>
      </c>
      <c r="X25">
        <f>H25-T25</f>
        <v>15</v>
      </c>
      <c r="Y25">
        <f>COUNTIFS(DataRegularSeason20242025!$E$3:$E$1315,$A25, DataRegularSeason20242025!$S$3:$S$1315, $A25,DataRegularSeason20242025!$M$3:$M$1315,"REG")</f>
        <v>13</v>
      </c>
      <c r="Z25">
        <f>COUNTIFS(DataRegularSeason20242025!$E$3:$E$1315,$A25, DataRegularSeason20242025!$S$3:$S$1315, $A25,DataRegularSeason20242025!$M$3:$M$1315,"OT")</f>
        <v>2</v>
      </c>
      <c r="AA25">
        <f>COUNTIFS(DataRegularSeason20242025!$E$3:$E$1315,$A25, DataRegularSeason20242025!$S$3:$S$1315, $A25,DataRegularSeason20242025!$M$3:$M$1315,"SO")</f>
        <v>0</v>
      </c>
      <c r="AB25">
        <f>Table3[[#This Row],[W_A]]+Table3[[#This Row],[W_H]]</f>
        <v>24</v>
      </c>
      <c r="AC25">
        <f>Table3[[#This Row],[L_A]]+Table3[[#This Row],[L_H]]</f>
        <v>30</v>
      </c>
      <c r="AD25">
        <f>Table3[[#This Row],[RW_A]]+Table3[[#This Row],[RW_H]]</f>
        <v>17</v>
      </c>
      <c r="AE25">
        <f>Table3[[#This Row],[RL_A]]+Table3[[#This Row],[RL_H]]</f>
        <v>25</v>
      </c>
      <c r="AF25">
        <f>Table3[[#This Row],[OTW_A]]+Table3[[#This Row],[OTW_H]]</f>
        <v>5</v>
      </c>
      <c r="AG25">
        <f>Table3[[#This Row],[OTL_A]]+Table3[[#This Row],[OTL_H]]</f>
        <v>5</v>
      </c>
      <c r="AH25">
        <f>Table3[[#This Row],[SOW_A]]+Table3[[#This Row],[SOW_H]]</f>
        <v>2</v>
      </c>
      <c r="AI25">
        <f>Table3[[#This Row],[SOL_A]]+Table3[[#This Row],[SOL_H]]</f>
        <v>0</v>
      </c>
      <c r="AJ25" s="20" t="str">
        <f>_xlfn.CONCAT(TEXT(Table3[[#This Row],[OTW]]+Table3[[#This Row],[SOW]], "0"), "-", TEXT(Table3[[#This Row],[OTL]]+Table3[[#This Row],[SOL]],"0"))</f>
        <v>7-5</v>
      </c>
      <c r="AK25">
        <f>(2*(Table3[[#This Row],[W_A]]+Table3[[#This Row],[W_H]]))+Table3[[#This Row],[OTL_A]]+Table3[[#This Row],[SOL_A]]+Table3[[#This Row],[OTL_H]]+Table3[[#This Row],[SOL_H]]</f>
        <v>53</v>
      </c>
      <c r="AL25">
        <f>(3*(Table3[[#This Row],[RW_A]]+Table3[[#This Row],[RW_H]]))+(2*(Table3[[#This Row],[OTW_A]]+Table3[[#This Row],[SOW_A]]+Table3[[#This Row],[OTW_H]]+Table3[[#This Row],[SOW_H]]))+Table3[[#This Row],[OTL_A]]+Table3[[#This Row],[SOL_A]]+Table3[[#This Row],[OTL_H]]+Table3[[#This Row],[SOL_H]]</f>
        <v>70</v>
      </c>
      <c r="AM25" s="15">
        <f>Table3[[#This Row],[PTS]]/(2*Table3[[#This Row],[GP]])</f>
        <v>0.49074074074074076</v>
      </c>
      <c r="AN25" s="15">
        <f>Table3[[#This Row],[PTS2]]/(3*Table3[[#This Row],[GP]])</f>
        <v>0.43209876543209874</v>
      </c>
      <c r="AO25">
        <f>(2*Table3[[#This Row],[GR]])+Table3[[#This Row],[PTS]]</f>
        <v>109</v>
      </c>
      <c r="AP25">
        <f>(3*Table3[[#This Row],[GR]])+Table3[[#This Row],[PTS2]]</f>
        <v>154</v>
      </c>
      <c r="AQ25">
        <f>Table3[[#This Row],[PTS]]+(2 * Table3[[#This Row],[GR]] * Table3[[#This Row],[PTS%]])</f>
        <v>80.481481481481481</v>
      </c>
      <c r="AR25">
        <f>Table3[[#This Row],[PTS2]]+(3 * Table3[[#This Row],[GR]] * Table3[[#This Row],[PTS%2]])</f>
        <v>106.2962962962963</v>
      </c>
      <c r="AS25" s="20" t="str">
        <f>_xlfn.CONCAT(TEXT(Table3[[#This Row],[W]], "0"), "-", TEXT(Table3[[#This Row],[RL]],"0"), "-", TEXT(Table3[[#This Row],[OTL]]+Table3[[#This Row],[SOL]], "0"))</f>
        <v>24-25-5</v>
      </c>
      <c r="AT25">
        <f>COUNTIFS(DataRegularSeason20242025!$D$3:$D$1315,Table3[[#This Row],[Teams]],DataRegularSeason20242025!$K$3:$K$1315,0)</f>
        <v>2</v>
      </c>
      <c r="AU25">
        <f>SUMIF(DataRegularSeason20242025!$D$3:$D$1315,$A25, DataRegularSeason20242025!$J$3:$J$1315)</f>
        <v>80</v>
      </c>
      <c r="AV25">
        <f>SUMIF(DataRegularSeason20242025!$D$3:$D$1315,$A25, DataRegularSeason20242025!$K$3:$K$1315)</f>
        <v>87</v>
      </c>
      <c r="AW25">
        <f>AU25-AV25</f>
        <v>-7</v>
      </c>
      <c r="AX25">
        <f>COUNTIFS(DataRegularSeason20242025!$E$3:$E$1315,Table3[[#This Row],[Teams]],DataRegularSeason20242025!$J$3:$J$1315,0)</f>
        <v>2</v>
      </c>
      <c r="AY25">
        <f>SUMIF(DataRegularSeason20242025!$E$3:$E$1315,$A25,DataRegularSeason20242025!$K$3:$K$1315)</f>
        <v>66</v>
      </c>
      <c r="AZ25">
        <f>SUMIF(DataRegularSeason20242025!$E$3:$E$1315,$A25,DataRegularSeason20242025!$J$3:$J$1315)</f>
        <v>76</v>
      </c>
      <c r="BA25">
        <f>AY25-AZ25</f>
        <v>-10</v>
      </c>
      <c r="BB25">
        <f>AU25+AY25</f>
        <v>146</v>
      </c>
      <c r="BC25">
        <f>AV25+AZ25</f>
        <v>163</v>
      </c>
      <c r="BD25">
        <f>BB25-BC25</f>
        <v>-17</v>
      </c>
      <c r="BE25" s="17">
        <f>Table3[[#This Row],[GF]]/Table3[[#This Row],[GP]]</f>
        <v>2.7037037037037037</v>
      </c>
      <c r="BF25" s="17">
        <f>Table3[[#This Row],[GA]]/Table3[[#This Row],[GP]]</f>
        <v>3.0185185185185186</v>
      </c>
      <c r="BG25" s="17">
        <f>(Table3[[#This Row],[GF]]-Table3[[#This Row],[GA]])/Table3[[#This Row],[GP]]</f>
        <v>-0.31481481481481483</v>
      </c>
      <c r="BH25" s="49" t="str">
        <f>_xlfn.CONCAT(TEXT(Table3[[#This Row],[W_H]], "0"), "-", TEXT(Table3[[#This Row],[RL_H]],"0"), "-", TEXT(Table3[[#This Row],[OTL_H]]+Table3[[#This Row],[SOL_H]], "0"))</f>
        <v>11-13-2</v>
      </c>
      <c r="BI25" s="49" t="str">
        <f>_xlfn.CONCAT(TEXT(Table3[[#This Row],[W_A]], "0"), "-", TEXT(Table3[[#This Row],[RL_A]],"0"), "-", TEXT(Table3[[#This Row],[OTL_A]]+Table3[[#This Row],[SOL_A]], "0"))</f>
        <v>13-12-3</v>
      </c>
      <c r="BJ25" s="49">
        <f>((2*(Table3[[#This Row],[W_H]]))+Table3[[#This Row],[OTL_H]]+Table3[[#This Row],[SOL_H]])/(2*Table3[[#This Row],[GP_H]])</f>
        <v>0.46153846153846156</v>
      </c>
      <c r="BK25" s="49">
        <f>((2*(Table3[[#This Row],[W_A]]))+Table3[[#This Row],[OTL_A]]+Table3[[#This Row],[SOL_A]])/(2*Table3[[#This Row],[GP_A]])</f>
        <v>0.5178571428571429</v>
      </c>
      <c r="BL25" s="21">
        <f>(Table3[[#This Row],[W]]*$CG$3)+(Table3[[#This Row],[L]]*$CG$4)+(Table3[[#This Row],[GF]]*$CG$5)+(Table3[[#This Row],[GA]]*$CG$6)</f>
        <v>59.2</v>
      </c>
      <c r="BM25" s="21">
        <f>(82*(((Table3[[#This Row],[PTS%]]*$CG$3)+((1-Table3[[#This Row],[PTS%]])*$CG$4)+(Table3[[#This Row],[GF]]*$CG$5)+(Table3[[#This Row],[GA]]*$CG$6))/Table3[[#This Row],[GP]])) + (Table3[[#This Row],[W]]*$CG$3)+(Table3[[#This Row],[L]]*$CG$4)+(Table3[[#This Row],[GF]]*$CG$5)+(Table3[[#This Row],[GA]]*$CG$6)</f>
        <v>117.81200274348423</v>
      </c>
      <c r="BN25">
        <f>COUNTIFS(DataRegularSeason20242025!$D$3:$D$1315,$A25,DataRegularSeason20242025!$H$3:$H$1315, $A25)</f>
        <v>12</v>
      </c>
      <c r="BO25">
        <f>COUNTIFS(DataRegularSeason20242025!$E$3:$E$1315,$A25,DataRegularSeason20242025!$H$3:$H$1315, $A25)</f>
        <v>14</v>
      </c>
      <c r="BP25">
        <f>BN25+BO25</f>
        <v>26</v>
      </c>
      <c r="BQ25">
        <f>F25-BN25</f>
        <v>16</v>
      </c>
      <c r="BR25">
        <f>H25-BO25</f>
        <v>12</v>
      </c>
      <c r="BS25">
        <f>BQ25+BR25</f>
        <v>28</v>
      </c>
      <c r="BV25">
        <v>2019</v>
      </c>
      <c r="BW25" t="str">
        <f>INDEX(Table2[AwayTeam], Table3[[#This Row],[Column2]])</f>
        <v>NJD</v>
      </c>
      <c r="BX25">
        <f>LARGE((Table2[[#This Row],[AwayTeam]]=Table3[[#This Row],[Teams]]), 1)</f>
        <v>1</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47</v>
      </c>
      <c r="B26" t="s">
        <v>97</v>
      </c>
      <c r="C26" t="s">
        <v>100</v>
      </c>
      <c r="D26">
        <f>COUNTIFS(DataRegularSeason20242025!$D$3:$D$1315,$A26,DataRegularSeason20242025!$R$3:$R$1315,1,DataRegularSeason20242025!$N$3:$N$1315,1) + COUNTIFS(DataRegularSeason20242025!$E$3:$E$1315,$A26,DataRegularSeason20242025!$R$3:$R$1315,1,DataRegularSeason20242025!$N$3:$N$1315,1)</f>
        <v>43</v>
      </c>
      <c r="E26" s="15">
        <f>Table3[[#This Row],[Watched]]/Table3[[#This Row],[GP]]</f>
        <v>0.81132075471698117</v>
      </c>
      <c r="F26">
        <f>COUNTIFS(DataRegularSeason20242025!$N$3:$N$1315,1,DataRegularSeason20242025!$D$3:$D$1315,$A26)</f>
        <v>26</v>
      </c>
      <c r="G26">
        <f>41-Table3[[#This Row],[GP_A]]</f>
        <v>15</v>
      </c>
      <c r="H26">
        <f>COUNTIFS(DataRegularSeason20242025!$E$3:$E$1315,$A26,DataRegularSeason20242025!$N$3:$N$1315,1)</f>
        <v>27</v>
      </c>
      <c r="I26">
        <f>41-Table3[[#This Row],[GP_H]]</f>
        <v>14</v>
      </c>
      <c r="J26">
        <f>F26+H26</f>
        <v>53</v>
      </c>
      <c r="K26">
        <f>82-Table3[[#This Row],[GP]]</f>
        <v>29</v>
      </c>
      <c r="L26">
        <f>COUNTIFS(DataRegularSeason20242025!$D$3:$D$1315,$A26, DataRegularSeason20242025!$L$3:$L$1315, $A26,DataRegularSeason20242025!$N$3:$N$1315,1)</f>
        <v>10</v>
      </c>
      <c r="M26">
        <f>COUNTIFS(DataRegularSeason20242025!$D$3:$D$1315,$A26, DataRegularSeason20242025!$L$3:$L$1315, $A26,DataRegularSeason20242025!$N$3:$N$1315,1,DataRegularSeason20242025!$M$3:$M$1315,"REG")</f>
        <v>6</v>
      </c>
      <c r="N26">
        <f>COUNTIFS(DataRegularSeason20242025!$D$3:$D$1315,$A26, DataRegularSeason20242025!$L$3:$L$1315, $A26,DataRegularSeason20242025!$N$3:$N$1315,1,DataRegularSeason20242025!$M$3:$M$1315,"OT")</f>
        <v>3</v>
      </c>
      <c r="O26">
        <f>COUNTIFS(DataRegularSeason20242025!$D$3:$D$1315,$A26, DataRegularSeason20242025!$L$3:$L$1315, $A26,DataRegularSeason20242025!$N$3:$N$1315,1,DataRegularSeason20242025!$M$3:$M$1315,"SO")</f>
        <v>1</v>
      </c>
      <c r="P26">
        <f>F26-L26</f>
        <v>16</v>
      </c>
      <c r="Q26">
        <f>COUNTIFS(DataRegularSeason20242025!$D$3:$D$1315,$A26, DataRegularSeason20242025!$S$3:$S$1315, $A26,DataRegularSeason20242025!$M$3:$M$1315,"REG")</f>
        <v>12</v>
      </c>
      <c r="R26">
        <f>COUNTIFS(DataRegularSeason20242025!$D$3:$D$1315,$A26, DataRegularSeason20242025!$S$3:$S$1315, $A26,DataRegularSeason20242025!$M$3:$M$1315,"OT")</f>
        <v>2</v>
      </c>
      <c r="S26">
        <f>COUNTIFS(DataRegularSeason20242025!$D$3:$D$1315,$A26, DataRegularSeason20242025!$S$3:$S$1315, $A26,DataRegularSeason20242025!$M$3:$M$1315,"SO")</f>
        <v>2</v>
      </c>
      <c r="T26">
        <f>COUNTIFS(DataRegularSeason20242025!$E$3:$E$1315,$A26, DataRegularSeason20242025!$L$3:$L$1315, $A26, DataRegularSeason20242025!$N$3:$N$1315,1)</f>
        <v>13</v>
      </c>
      <c r="U26">
        <f>COUNTIFS(DataRegularSeason20242025!$E$3:$E$1315,$A26, DataRegularSeason20242025!$L$3:$L$1315, $A26,DataRegularSeason20242025!$N$3:$N$1315,1,DataRegularSeason20242025!$M$3:$M$1315,"REG")</f>
        <v>11</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H26-T26</f>
        <v>14</v>
      </c>
      <c r="Y26">
        <f>COUNTIFS(DataRegularSeason20242025!$E$3:$E$1315,$A26, DataRegularSeason20242025!$S$3:$S$1315, $A26,DataRegularSeason20242025!$M$3:$M$1315,"REG")</f>
        <v>12</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23</v>
      </c>
      <c r="AC26">
        <f>Table3[[#This Row],[L_A]]+Table3[[#This Row],[L_H]]</f>
        <v>30</v>
      </c>
      <c r="AD26">
        <f>Table3[[#This Row],[RW_A]]+Table3[[#This Row],[RW_H]]</f>
        <v>17</v>
      </c>
      <c r="AE26">
        <f>Table3[[#This Row],[RL_A]]+Table3[[#This Row],[RL_H]]</f>
        <v>24</v>
      </c>
      <c r="AF26">
        <f>Table3[[#This Row],[OTW_A]]+Table3[[#This Row],[OTW_H]]</f>
        <v>4</v>
      </c>
      <c r="AG26">
        <f>Table3[[#This Row],[OTL_A]]+Table3[[#This Row],[OTL_H]]</f>
        <v>4</v>
      </c>
      <c r="AH26">
        <f>Table3[[#This Row],[SOW_A]]+Table3[[#This Row],[SOW_H]]</f>
        <v>2</v>
      </c>
      <c r="AI26">
        <f>Table3[[#This Row],[SOL_A]]+Table3[[#This Row],[SOL_H]]</f>
        <v>2</v>
      </c>
      <c r="AJ26" s="20" t="str">
        <f>_xlfn.CONCAT(TEXT(Table3[[#This Row],[OTW]]+Table3[[#This Row],[SOW]], "0"), "-", TEXT(Table3[[#This Row],[OTL]]+Table3[[#This Row],[SOL]],"0"))</f>
        <v>6-6</v>
      </c>
      <c r="AK26">
        <f>(2*(Table3[[#This Row],[W_A]]+Table3[[#This Row],[W_H]]))+Table3[[#This Row],[OTL_A]]+Table3[[#This Row],[SOL_A]]+Table3[[#This Row],[OTL_H]]+Table3[[#This Row],[SOL_H]]</f>
        <v>52</v>
      </c>
      <c r="AL26">
        <f>(3*(Table3[[#This Row],[RW_A]]+Table3[[#This Row],[RW_H]]))+(2*(Table3[[#This Row],[OTW_A]]+Table3[[#This Row],[SOW_A]]+Table3[[#This Row],[OTW_H]]+Table3[[#This Row],[SOW_H]]))+Table3[[#This Row],[OTL_A]]+Table3[[#This Row],[SOL_A]]+Table3[[#This Row],[OTL_H]]+Table3[[#This Row],[SOL_H]]</f>
        <v>69</v>
      </c>
      <c r="AM26" s="15">
        <f>Table3[[#This Row],[PTS]]/(2*Table3[[#This Row],[GP]])</f>
        <v>0.49056603773584906</v>
      </c>
      <c r="AN26" s="15">
        <f>Table3[[#This Row],[PTS2]]/(3*Table3[[#This Row],[GP]])</f>
        <v>0.43396226415094341</v>
      </c>
      <c r="AO26">
        <f>(2*Table3[[#This Row],[GR]])+Table3[[#This Row],[PTS]]</f>
        <v>110</v>
      </c>
      <c r="AP26">
        <f>(3*Table3[[#This Row],[GR]])+Table3[[#This Row],[PTS2]]</f>
        <v>156</v>
      </c>
      <c r="AQ26">
        <f>Table3[[#This Row],[PTS]]+(2 * Table3[[#This Row],[GR]] * Table3[[#This Row],[PTS%]])</f>
        <v>80.452830188679243</v>
      </c>
      <c r="AR26">
        <f>Table3[[#This Row],[PTS2]]+(3 * Table3[[#This Row],[GR]] * Table3[[#This Row],[PTS%2]])</f>
        <v>106.75471698113208</v>
      </c>
      <c r="AS26" s="20" t="str">
        <f>_xlfn.CONCAT(TEXT(Table3[[#This Row],[W]], "0"), "-", TEXT(Table3[[#This Row],[RL]],"0"), "-", TEXT(Table3[[#This Row],[OTL]]+Table3[[#This Row],[SOL]], "0"))</f>
        <v>23-24-6</v>
      </c>
      <c r="AT26">
        <f>COUNTIFS(DataRegularSeason20242025!$D$3:$D$1315,Table3[[#This Row],[Teams]],DataRegularSeason20242025!$K$3:$K$1315,0)</f>
        <v>1</v>
      </c>
      <c r="AU26">
        <f>SUMIF(DataRegularSeason20242025!$D$3:$D$1315,$A26, DataRegularSeason20242025!$J$3:$J$1315)</f>
        <v>61</v>
      </c>
      <c r="AV26">
        <f>SUMIF(DataRegularSeason20242025!$D$3:$D$1315,$A26, DataRegularSeason20242025!$K$3:$K$1315)</f>
        <v>83</v>
      </c>
      <c r="AW26">
        <f>AU26-AV26</f>
        <v>-22</v>
      </c>
      <c r="AX26">
        <f>COUNTIFS(DataRegularSeason20242025!$E$3:$E$1315,Table3[[#This Row],[Teams]],DataRegularSeason20242025!$J$3:$J$1315,0)</f>
        <v>0</v>
      </c>
      <c r="AY26">
        <f>SUMIF(DataRegularSeason20242025!$E$3:$E$1315,$A26,DataRegularSeason20242025!$K$3:$K$1315)</f>
        <v>74</v>
      </c>
      <c r="AZ26">
        <f>SUMIF(DataRegularSeason20242025!$E$3:$E$1315,$A26,DataRegularSeason20242025!$J$3:$J$1315)</f>
        <v>81</v>
      </c>
      <c r="BA26">
        <f>AY26-AZ26</f>
        <v>-7</v>
      </c>
      <c r="BB26">
        <f>AU26+AY26</f>
        <v>135</v>
      </c>
      <c r="BC26">
        <f>AV26+AZ26</f>
        <v>164</v>
      </c>
      <c r="BD26">
        <f>BB26-BC26</f>
        <v>-29</v>
      </c>
      <c r="BE26" s="17">
        <f>Table3[[#This Row],[GF]]/Table3[[#This Row],[GP]]</f>
        <v>2.5471698113207548</v>
      </c>
      <c r="BF26" s="17">
        <f>Table3[[#This Row],[GA]]/Table3[[#This Row],[GP]]</f>
        <v>3.0943396226415096</v>
      </c>
      <c r="BG26" s="17">
        <f>(Table3[[#This Row],[GF]]-Table3[[#This Row],[GA]])/Table3[[#This Row],[GP]]</f>
        <v>-0.54716981132075471</v>
      </c>
      <c r="BH26" s="49" t="str">
        <f>_xlfn.CONCAT(TEXT(Table3[[#This Row],[W_H]], "0"), "-", TEXT(Table3[[#This Row],[RL_H]],"0"), "-", TEXT(Table3[[#This Row],[OTL_H]]+Table3[[#This Row],[SOL_H]], "0"))</f>
        <v>13-12-2</v>
      </c>
      <c r="BI26" s="49" t="str">
        <f>_xlfn.CONCAT(TEXT(Table3[[#This Row],[W_A]], "0"), "-", TEXT(Table3[[#This Row],[RL_A]],"0"), "-", TEXT(Table3[[#This Row],[OTL_A]]+Table3[[#This Row],[SOL_A]], "0"))</f>
        <v>10-12-4</v>
      </c>
      <c r="BJ26" s="49">
        <f>((2*(Table3[[#This Row],[W_H]]))+Table3[[#This Row],[OTL_H]]+Table3[[#This Row],[SOL_H]])/(2*Table3[[#This Row],[GP_H]])</f>
        <v>0.51851851851851849</v>
      </c>
      <c r="BK26" s="49">
        <f>((2*(Table3[[#This Row],[W_A]]))+Table3[[#This Row],[OTL_A]]+Table3[[#This Row],[SOL_A]])/(2*Table3[[#This Row],[GP_A]])</f>
        <v>0.46153846153846156</v>
      </c>
      <c r="BL26" s="21">
        <f>(Table3[[#This Row],[W]]*$CG$3)+(Table3[[#This Row],[L]]*$CG$4)+(Table3[[#This Row],[GF]]*$CG$5)+(Table3[[#This Row],[GA]]*$CG$6)</f>
        <v>57.150000000000006</v>
      </c>
      <c r="BM26" s="21">
        <f>(82*(((Table3[[#This Row],[PTS%]]*$CG$3)+((1-Table3[[#This Row],[PTS%]])*$CG$4)+(Table3[[#This Row],[GF]]*$CG$5)+(Table3[[#This Row],[GA]]*$CG$6))/Table3[[#This Row],[GP]])) + (Table3[[#This Row],[W]]*$CG$3)+(Table3[[#This Row],[L]]*$CG$4)+(Table3[[#This Row],[GF]]*$CG$5)+(Table3[[#This Row],[GA]]*$CG$6)</f>
        <v>114.46972232111074</v>
      </c>
      <c r="BN26">
        <f>COUNTIFS(DataRegularSeason20242025!$D$3:$D$1315,$A26,DataRegularSeason20242025!$H$3:$H$1315, $A26)</f>
        <v>8</v>
      </c>
      <c r="BO26">
        <f>COUNTIFS(DataRegularSeason20242025!$E$3:$E$1315,$A26,DataRegularSeason20242025!$H$3:$H$1315, $A26)</f>
        <v>8</v>
      </c>
      <c r="BP26">
        <f>BN26+BO26</f>
        <v>16</v>
      </c>
      <c r="BQ26">
        <f>F26-BN26</f>
        <v>18</v>
      </c>
      <c r="BR26">
        <f>H26-BO26</f>
        <v>19</v>
      </c>
      <c r="BS26">
        <f>BQ26+BR26</f>
        <v>37</v>
      </c>
      <c r="BT26" s="6">
        <f>(BQ26+BN26)</f>
        <v>26</v>
      </c>
      <c r="BU26" s="6"/>
      <c r="BV26">
        <v>2007</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21</v>
      </c>
      <c r="B27" t="s">
        <v>98</v>
      </c>
      <c r="C27" t="s">
        <v>99</v>
      </c>
      <c r="D27">
        <f>COUNTIFS(DataRegularSeason20242025!$D$3:$D$1315,$A27,DataRegularSeason20242025!$R$3:$R$1315,1,DataRegularSeason20242025!$N$3:$N$1315,1) + COUNTIFS(DataRegularSeason20242025!$E$3:$E$1315,$A27,DataRegularSeason20242025!$R$3:$R$1315,1,DataRegularSeason20242025!$N$3:$N$1315,1)</f>
        <v>50</v>
      </c>
      <c r="E27" s="15">
        <f>Table3[[#This Row],[Watched]]/Table3[[#This Row],[GP]]</f>
        <v>0.90909090909090906</v>
      </c>
      <c r="F27">
        <f>COUNTIFS(DataRegularSeason20242025!$N$3:$N$1315,1,DataRegularSeason20242025!$D$3:$D$1315,$A27)</f>
        <v>28</v>
      </c>
      <c r="G27">
        <f>41-Table3[[#This Row],[GP_A]]</f>
        <v>13</v>
      </c>
      <c r="H27">
        <f>COUNTIFS(DataRegularSeason20242025!$E$3:$E$1315,$A27,DataRegularSeason20242025!$N$3:$N$1315,1)</f>
        <v>27</v>
      </c>
      <c r="I27">
        <f>41-Table3[[#This Row],[GP_H]]</f>
        <v>14</v>
      </c>
      <c r="J27">
        <f>F27+H27</f>
        <v>55</v>
      </c>
      <c r="K27">
        <f>82-Table3[[#This Row],[GP]]</f>
        <v>27</v>
      </c>
      <c r="L27">
        <f>COUNTIFS(DataRegularSeason20242025!$D$3:$D$1315,$A27, DataRegularSeason20242025!$L$3:$L$1315, $A27,DataRegularSeason20242025!$N$3:$N$1315,1)</f>
        <v>9</v>
      </c>
      <c r="M27">
        <f>COUNTIFS(DataRegularSeason20242025!$D$3:$D$1315,$A27, DataRegularSeason20242025!$L$3:$L$1315, $A27,DataRegularSeason20242025!$N$3:$N$1315,1,DataRegularSeason20242025!$M$3:$M$1315,"REG")</f>
        <v>7</v>
      </c>
      <c r="N27">
        <f>COUNTIFS(DataRegularSeason20242025!$D$3:$D$1315,$A27, DataRegularSeason20242025!$L$3:$L$1315, $A27,DataRegularSeason20242025!$N$3:$N$1315,1,DataRegularSeason20242025!$M$3:$M$1315,"OT")</f>
        <v>2</v>
      </c>
      <c r="O27">
        <f>COUNTIFS(DataRegularSeason20242025!$D$3:$D$1315,$A27, DataRegularSeason20242025!$L$3:$L$1315, $A27,DataRegularSeason20242025!$N$3:$N$1315,1,DataRegularSeason20242025!$M$3:$M$1315,"SO")</f>
        <v>0</v>
      </c>
      <c r="P27">
        <f>F27-L27</f>
        <v>19</v>
      </c>
      <c r="Q27">
        <f>COUNTIFS(DataRegularSeason20242025!$D$3:$D$1315,$A27, DataRegularSeason20242025!$S$3:$S$1315, $A27,DataRegularSeason20242025!$M$3:$M$1315,"REG")</f>
        <v>14</v>
      </c>
      <c r="R27">
        <f>COUNTIFS(DataRegularSeason20242025!$D$3:$D$1315,$A27, DataRegularSeason20242025!$S$3:$S$1315, $A27,DataRegularSeason20242025!$M$3:$M$1315,"OT")</f>
        <v>2</v>
      </c>
      <c r="S27">
        <f>COUNTIFS(DataRegularSeason20242025!$D$3:$D$1315,$A27, DataRegularSeason20242025!$S$3:$S$1315, $A27,DataRegularSeason20242025!$M$3:$M$1315,"SO")</f>
        <v>3</v>
      </c>
      <c r="T27">
        <f>COUNTIFS(DataRegularSeason20242025!$E$3:$E$1315,$A27, DataRegularSeason20242025!$L$3:$L$1315, $A27, DataRegularSeason20242025!$N$3:$N$1315,1)</f>
        <v>13</v>
      </c>
      <c r="U27">
        <f>COUNTIFS(DataRegularSeason20242025!$E$3:$E$1315,$A27, DataRegularSeason20242025!$L$3:$L$1315, $A27,DataRegularSeason20242025!$N$3:$N$1315,1,DataRegularSeason20242025!$M$3:$M$1315,"REG")</f>
        <v>8</v>
      </c>
      <c r="V27">
        <f>COUNTIFS(DataRegularSeason20242025!$E$3:$E$1315,$A27, DataRegularSeason20242025!$L$3:$L$1315, $A27,DataRegularSeason20242025!$N$3:$N$1315,1,DataRegularSeason20242025!$M$3:$M$1315,"OT")</f>
        <v>4</v>
      </c>
      <c r="W27">
        <f>COUNTIFS(DataRegularSeason20242025!$E$3:$E$1315,$A27, DataRegularSeason20242025!$L$3:$L$1315, $A27,DataRegularSeason20242025!$N$3:$N$1315,1,DataRegularSeason20242025!$M$3:$M$1315,"SO")</f>
        <v>1</v>
      </c>
      <c r="X27">
        <f>H27-T27</f>
        <v>14</v>
      </c>
      <c r="Y27">
        <f>COUNTIFS(DataRegularSeason20242025!$E$3:$E$1315,$A27, DataRegularSeason20242025!$S$3:$S$1315, $A27,DataRegularSeason20242025!$M$3:$M$1315,"REG")</f>
        <v>10</v>
      </c>
      <c r="Z27">
        <f>COUNTIFS(DataRegularSeason20242025!$E$3:$E$1315,$A27, DataRegularSeason20242025!$S$3:$S$1315, $A27,DataRegularSeason20242025!$M$3:$M$1315,"OT")</f>
        <v>2</v>
      </c>
      <c r="AA27">
        <f>COUNTIFS(DataRegularSeason20242025!$E$3:$E$1315,$A27, DataRegularSeason20242025!$S$3:$S$1315, $A27,DataRegularSeason20242025!$M$3:$M$1315,"SO")</f>
        <v>2</v>
      </c>
      <c r="AB27">
        <f>Table3[[#This Row],[W_A]]+Table3[[#This Row],[W_H]]</f>
        <v>22</v>
      </c>
      <c r="AC27">
        <f>Table3[[#This Row],[L_A]]+Table3[[#This Row],[L_H]]</f>
        <v>33</v>
      </c>
      <c r="AD27">
        <f>Table3[[#This Row],[RW_A]]+Table3[[#This Row],[RW_H]]</f>
        <v>15</v>
      </c>
      <c r="AE27">
        <f>Table3[[#This Row],[RL_A]]+Table3[[#This Row],[RL_H]]</f>
        <v>24</v>
      </c>
      <c r="AF27">
        <f>Table3[[#This Row],[OTW_A]]+Table3[[#This Row],[OTW_H]]</f>
        <v>6</v>
      </c>
      <c r="AG27">
        <f>Table3[[#This Row],[OTL_A]]+Table3[[#This Row],[OTL_H]]</f>
        <v>4</v>
      </c>
      <c r="AH27">
        <f>Table3[[#This Row],[SOW_A]]+Table3[[#This Row],[SOW_H]]</f>
        <v>1</v>
      </c>
      <c r="AI27">
        <f>Table3[[#This Row],[SOL_A]]+Table3[[#This Row],[SOL_H]]</f>
        <v>5</v>
      </c>
      <c r="AJ27" s="20" t="str">
        <f>_xlfn.CONCAT(TEXT(Table3[[#This Row],[OTW]]+Table3[[#This Row],[SOW]], "0"), "-", TEXT(Table3[[#This Row],[OTL]]+Table3[[#This Row],[SOL]],"0"))</f>
        <v>7-9</v>
      </c>
      <c r="AK27">
        <f>(2*(Table3[[#This Row],[W_A]]+Table3[[#This Row],[W_H]]))+Table3[[#This Row],[OTL_A]]+Table3[[#This Row],[SOL_A]]+Table3[[#This Row],[OTL_H]]+Table3[[#This Row],[SOL_H]]</f>
        <v>53</v>
      </c>
      <c r="AL27">
        <f>(3*(Table3[[#This Row],[RW_A]]+Table3[[#This Row],[RW_H]]))+(2*(Table3[[#This Row],[OTW_A]]+Table3[[#This Row],[SOW_A]]+Table3[[#This Row],[OTW_H]]+Table3[[#This Row],[SOW_H]]))+Table3[[#This Row],[OTL_A]]+Table3[[#This Row],[SOL_A]]+Table3[[#This Row],[OTL_H]]+Table3[[#This Row],[SOL_H]]</f>
        <v>68</v>
      </c>
      <c r="AM27" s="15">
        <f>Table3[[#This Row],[PTS]]/(2*Table3[[#This Row],[GP]])</f>
        <v>0.48181818181818181</v>
      </c>
      <c r="AN27" s="15">
        <f>Table3[[#This Row],[PTS2]]/(3*Table3[[#This Row],[GP]])</f>
        <v>0.41212121212121211</v>
      </c>
      <c r="AO27">
        <f>(2*Table3[[#This Row],[GR]])+Table3[[#This Row],[PTS]]</f>
        <v>107</v>
      </c>
      <c r="AP27">
        <f>(3*Table3[[#This Row],[GR]])+Table3[[#This Row],[PTS2]]</f>
        <v>149</v>
      </c>
      <c r="AQ27">
        <f>Table3[[#This Row],[PTS]]+(2 * Table3[[#This Row],[GR]] * Table3[[#This Row],[PTS%]])</f>
        <v>79.018181818181816</v>
      </c>
      <c r="AR27">
        <f>Table3[[#This Row],[PTS2]]+(3 * Table3[[#This Row],[GR]] * Table3[[#This Row],[PTS%2]])</f>
        <v>101.38181818181818</v>
      </c>
      <c r="AS27" s="20" t="str">
        <f>_xlfn.CONCAT(TEXT(Table3[[#This Row],[W]], "0"), "-", TEXT(Table3[[#This Row],[RL]],"0"), "-", TEXT(Table3[[#This Row],[OTL]]+Table3[[#This Row],[SOL]], "0"))</f>
        <v>22-24-9</v>
      </c>
      <c r="AT27">
        <f>COUNTIFS(DataRegularSeason20242025!$D$3:$D$1315,Table3[[#This Row],[Teams]],DataRegularSeason20242025!$K$3:$K$1315,0)</f>
        <v>0</v>
      </c>
      <c r="AU27">
        <f>SUMIF(DataRegularSeason20242025!$D$3:$D$1315,$A27, DataRegularSeason20242025!$J$3:$J$1315)</f>
        <v>80</v>
      </c>
      <c r="AV27">
        <f>SUMIF(DataRegularSeason20242025!$D$3:$D$1315,$A27, DataRegularSeason20242025!$K$3:$K$1315)</f>
        <v>99</v>
      </c>
      <c r="AW27">
        <f>AU27-AV27</f>
        <v>-19</v>
      </c>
      <c r="AX27">
        <f>COUNTIFS(DataRegularSeason20242025!$E$3:$E$1315,Table3[[#This Row],[Teams]],DataRegularSeason20242025!$J$3:$J$1315,0)</f>
        <v>1</v>
      </c>
      <c r="AY27">
        <f>SUMIF(DataRegularSeason20242025!$E$3:$E$1315,$A27,DataRegularSeason20242025!$K$3:$K$1315)</f>
        <v>79</v>
      </c>
      <c r="AZ27">
        <f>SUMIF(DataRegularSeason20242025!$E$3:$E$1315,$A27,DataRegularSeason20242025!$J$3:$J$1315)</f>
        <v>97</v>
      </c>
      <c r="BA27">
        <f>AY27-AZ27</f>
        <v>-18</v>
      </c>
      <c r="BB27">
        <f>AU27+AY27</f>
        <v>159</v>
      </c>
      <c r="BC27">
        <f>AV27+AZ27</f>
        <v>196</v>
      </c>
      <c r="BD27">
        <f>BB27-BC27</f>
        <v>-37</v>
      </c>
      <c r="BE27" s="17">
        <f>Table3[[#This Row],[GF]]/Table3[[#This Row],[GP]]</f>
        <v>2.8909090909090911</v>
      </c>
      <c r="BF27" s="17">
        <f>Table3[[#This Row],[GA]]/Table3[[#This Row],[GP]]</f>
        <v>3.5636363636363635</v>
      </c>
      <c r="BG27" s="17">
        <f>(Table3[[#This Row],[GF]]-Table3[[#This Row],[GA]])/Table3[[#This Row],[GP]]</f>
        <v>-0.67272727272727273</v>
      </c>
      <c r="BH27" s="49" t="str">
        <f>_xlfn.CONCAT(TEXT(Table3[[#This Row],[W_H]], "0"), "-", TEXT(Table3[[#This Row],[RL_H]],"0"), "-", TEXT(Table3[[#This Row],[OTL_H]]+Table3[[#This Row],[SOL_H]], "0"))</f>
        <v>13-10-4</v>
      </c>
      <c r="BI27" s="49" t="str">
        <f>_xlfn.CONCAT(TEXT(Table3[[#This Row],[W_A]], "0"), "-", TEXT(Table3[[#This Row],[RL_A]],"0"), "-", TEXT(Table3[[#This Row],[OTL_A]]+Table3[[#This Row],[SOL_A]], "0"))</f>
        <v>9-14-5</v>
      </c>
      <c r="BJ27" s="49">
        <f>((2*(Table3[[#This Row],[W_H]]))+Table3[[#This Row],[OTL_H]]+Table3[[#This Row],[SOL_H]])/(2*Table3[[#This Row],[GP_H]])</f>
        <v>0.55555555555555558</v>
      </c>
      <c r="BK27" s="49">
        <f>((2*(Table3[[#This Row],[W_A]]))+Table3[[#This Row],[OTL_A]]+Table3[[#This Row],[SOL_A]])/(2*Table3[[#This Row],[GP_A]])</f>
        <v>0.4107142857142857</v>
      </c>
      <c r="BL27" s="21">
        <f>(Table3[[#This Row],[W]]*$CG$3)+(Table3[[#This Row],[L]]*$CG$4)+(Table3[[#This Row],[GF]]*$CG$5)+(Table3[[#This Row],[GA]]*$CG$6)</f>
        <v>64.349999999999994</v>
      </c>
      <c r="BM27" s="21">
        <f>(82*(((Table3[[#This Row],[PTS%]]*$CG$3)+((1-Table3[[#This Row],[PTS%]])*$CG$4)+(Table3[[#This Row],[GF]]*$CG$5)+(Table3[[#This Row],[GA]]*$CG$6))/Table3[[#This Row],[GP]])) + (Table3[[#This Row],[W]]*$CG$3)+(Table3[[#This Row],[L]]*$CG$4)+(Table3[[#This Row],[GF]]*$CG$5)+(Table3[[#This Row],[GA]]*$CG$6)</f>
        <v>129.72094214876032</v>
      </c>
      <c r="BN27">
        <f>COUNTIFS(DataRegularSeason20242025!$D$3:$D$1315,$A27,DataRegularSeason20242025!$H$3:$H$1315, $A27)</f>
        <v>16</v>
      </c>
      <c r="BO27">
        <f>COUNTIFS(DataRegularSeason20242025!$E$3:$E$1315,$A27,DataRegularSeason20242025!$H$3:$H$1315, $A27)</f>
        <v>12</v>
      </c>
      <c r="BP27">
        <f>BN27+BO27</f>
        <v>28</v>
      </c>
      <c r="BQ27">
        <f>F27-BN27</f>
        <v>12</v>
      </c>
      <c r="BR27">
        <f>H27-BO27</f>
        <v>15</v>
      </c>
      <c r="BS27">
        <f>BQ27+BR27</f>
        <v>27</v>
      </c>
      <c r="BV27">
        <v>2017</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45</v>
      </c>
      <c r="B28" t="s">
        <v>98</v>
      </c>
      <c r="C28" t="s">
        <v>99</v>
      </c>
      <c r="D28">
        <f>COUNTIFS(DataRegularSeason20242025!$D$3:$D$1315,$A28,DataRegularSeason20242025!$R$3:$R$1315,1,DataRegularSeason20242025!$N$3:$N$1315,1) + COUNTIFS(DataRegularSeason20242025!$E$3:$E$1315,$A28,DataRegularSeason20242025!$R$3:$R$1315,1,DataRegularSeason20242025!$N$3:$N$1315,1)</f>
        <v>49</v>
      </c>
      <c r="E28" s="15">
        <f>Table3[[#This Row],[Watched]]/Table3[[#This Row],[GP]]</f>
        <v>0.89090909090909087</v>
      </c>
      <c r="F28">
        <f>COUNTIFS(DataRegularSeason20242025!$N$3:$N$1315,1,DataRegularSeason20242025!$D$3:$D$1315,$A28)</f>
        <v>30</v>
      </c>
      <c r="G28">
        <f>41-Table3[[#This Row],[GP_A]]</f>
        <v>11</v>
      </c>
      <c r="H28">
        <f>COUNTIFS(DataRegularSeason20242025!$E$3:$E$1315,$A28,DataRegularSeason20242025!$N$3:$N$1315,1)</f>
        <v>25</v>
      </c>
      <c r="I28">
        <f>41-Table3[[#This Row],[GP_H]]</f>
        <v>16</v>
      </c>
      <c r="J28">
        <f>F28+H28</f>
        <v>55</v>
      </c>
      <c r="K28">
        <f>82-Table3[[#This Row],[GP]]</f>
        <v>27</v>
      </c>
      <c r="L28">
        <f>COUNTIFS(DataRegularSeason20242025!$D$3:$D$1315,$A28, DataRegularSeason20242025!$L$3:$L$1315, $A28,DataRegularSeason20242025!$N$3:$N$1315,1)</f>
        <v>11</v>
      </c>
      <c r="M28">
        <f>COUNTIFS(DataRegularSeason20242025!$D$3:$D$1315,$A28, DataRegularSeason20242025!$L$3:$L$1315, $A28,DataRegularSeason20242025!$N$3:$N$1315,1,DataRegularSeason20242025!$M$3:$M$1315,"REG")</f>
        <v>6</v>
      </c>
      <c r="N28">
        <f>COUNTIFS(DataRegularSeason20242025!$D$3:$D$1315,$A28, DataRegularSeason20242025!$L$3:$L$1315, $A28,DataRegularSeason20242025!$N$3:$N$1315,1,DataRegularSeason20242025!$M$3:$M$1315,"OT")</f>
        <v>3</v>
      </c>
      <c r="O28">
        <f>COUNTIFS(DataRegularSeason20242025!$D$3:$D$1315,$A28, DataRegularSeason20242025!$L$3:$L$1315, $A28,DataRegularSeason20242025!$N$3:$N$1315,1,DataRegularSeason20242025!$M$3:$M$1315,"SO")</f>
        <v>2</v>
      </c>
      <c r="P28">
        <f>F28-L28</f>
        <v>19</v>
      </c>
      <c r="Q28">
        <f>COUNTIFS(DataRegularSeason20242025!$D$3:$D$1315,$A28, DataRegularSeason20242025!$S$3:$S$1315, $A28,DataRegularSeason20242025!$M$3:$M$1315,"REG")</f>
        <v>13</v>
      </c>
      <c r="R28">
        <f>COUNTIFS(DataRegularSeason20242025!$D$3:$D$1315,$A28, DataRegularSeason20242025!$S$3:$S$1315, $A28,DataRegularSeason20242025!$M$3:$M$1315,"OT")</f>
        <v>4</v>
      </c>
      <c r="S28">
        <f>COUNTIFS(DataRegularSeason20242025!$D$3:$D$1315,$A28, DataRegularSeason20242025!$S$3:$S$1315, $A28,DataRegularSeason20242025!$M$3:$M$1315,"SO")</f>
        <v>2</v>
      </c>
      <c r="T28">
        <f>COUNTIFS(DataRegularSeason20242025!$E$3:$E$1315,$A28, DataRegularSeason20242025!$L$3:$L$1315, $A28, DataRegularSeason20242025!$N$3:$N$1315,1)</f>
        <v>12</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3</v>
      </c>
      <c r="W28">
        <f>COUNTIFS(DataRegularSeason20242025!$E$3:$E$1315,$A28, DataRegularSeason20242025!$L$3:$L$1315, $A28,DataRegularSeason20242025!$N$3:$N$1315,1,DataRegularSeason20242025!$M$3:$M$1315,"SO")</f>
        <v>1</v>
      </c>
      <c r="X28">
        <f>H28-T28</f>
        <v>13</v>
      </c>
      <c r="Y28">
        <f>COUNTIFS(DataRegularSeason20242025!$E$3:$E$1315,$A28, DataRegularSeason20242025!$S$3:$S$1315, $A28,DataRegularSeason20242025!$M$3:$M$1315,"REG")</f>
        <v>12</v>
      </c>
      <c r="Z28">
        <f>COUNTIFS(DataRegularSeason20242025!$E$3:$E$1315,$A28, DataRegularSeason20242025!$S$3:$S$1315, $A28,DataRegularSeason20242025!$M$3:$M$1315,"OT")</f>
        <v>0</v>
      </c>
      <c r="AA28">
        <f>COUNTIFS(DataRegularSeason20242025!$E$3:$E$1315,$A28, DataRegularSeason20242025!$S$3:$S$1315, $A28,DataRegularSeason20242025!$M$3:$M$1315,"SO")</f>
        <v>1</v>
      </c>
      <c r="AB28">
        <f>Table3[[#This Row],[W_A]]+Table3[[#This Row],[W_H]]</f>
        <v>23</v>
      </c>
      <c r="AC28">
        <f>Table3[[#This Row],[L_A]]+Table3[[#This Row],[L_H]]</f>
        <v>32</v>
      </c>
      <c r="AD28">
        <f>Table3[[#This Row],[RW_A]]+Table3[[#This Row],[RW_H]]</f>
        <v>14</v>
      </c>
      <c r="AE28">
        <f>Table3[[#This Row],[RL_A]]+Table3[[#This Row],[RL_H]]</f>
        <v>25</v>
      </c>
      <c r="AF28">
        <f>Table3[[#This Row],[OTW_A]]+Table3[[#This Row],[OTW_H]]</f>
        <v>6</v>
      </c>
      <c r="AG28">
        <f>Table3[[#This Row],[OTL_A]]+Table3[[#This Row],[OTL_H]]</f>
        <v>4</v>
      </c>
      <c r="AH28">
        <f>Table3[[#This Row],[SOW_A]]+Table3[[#This Row],[SOW_H]]</f>
        <v>3</v>
      </c>
      <c r="AI28">
        <f>Table3[[#This Row],[SOL_A]]+Table3[[#This Row],[SOL_H]]</f>
        <v>3</v>
      </c>
      <c r="AJ28" s="20" t="str">
        <f>_xlfn.CONCAT(TEXT(Table3[[#This Row],[OTW]]+Table3[[#This Row],[SOW]], "0"), "-", TEXT(Table3[[#This Row],[OTL]]+Table3[[#This Row],[SOL]],"0"))</f>
        <v>9-7</v>
      </c>
      <c r="AK28">
        <f>(2*(Table3[[#This Row],[W_A]]+Table3[[#This Row],[W_H]]))+Table3[[#This Row],[OTL_A]]+Table3[[#This Row],[SOL_A]]+Table3[[#This Row],[OTL_H]]+Table3[[#This Row],[SOL_H]]</f>
        <v>53</v>
      </c>
      <c r="AL28">
        <f>(3*(Table3[[#This Row],[RW_A]]+Table3[[#This Row],[RW_H]]))+(2*(Table3[[#This Row],[OTW_A]]+Table3[[#This Row],[SOW_A]]+Table3[[#This Row],[OTW_H]]+Table3[[#This Row],[SOW_H]]))+Table3[[#This Row],[OTL_A]]+Table3[[#This Row],[SOL_A]]+Table3[[#This Row],[OTL_H]]+Table3[[#This Row],[SOL_H]]</f>
        <v>67</v>
      </c>
      <c r="AM28" s="15">
        <f>Table3[[#This Row],[PTS]]/(2*Table3[[#This Row],[GP]])</f>
        <v>0.48181818181818181</v>
      </c>
      <c r="AN28" s="15">
        <f>Table3[[#This Row],[PTS2]]/(3*Table3[[#This Row],[GP]])</f>
        <v>0.40606060606060607</v>
      </c>
      <c r="AO28">
        <f>(2*Table3[[#This Row],[GR]])+Table3[[#This Row],[PTS]]</f>
        <v>107</v>
      </c>
      <c r="AP28">
        <f>(3*Table3[[#This Row],[GR]])+Table3[[#This Row],[PTS2]]</f>
        <v>148</v>
      </c>
      <c r="AQ28">
        <f>Table3[[#This Row],[PTS]]+(2 * Table3[[#This Row],[GR]] * Table3[[#This Row],[PTS%]])</f>
        <v>79.018181818181816</v>
      </c>
      <c r="AR28">
        <f>Table3[[#This Row],[PTS2]]+(3 * Table3[[#This Row],[GR]] * Table3[[#This Row],[PTS%2]])</f>
        <v>99.890909090909091</v>
      </c>
      <c r="AS28" s="20" t="str">
        <f>_xlfn.CONCAT(TEXT(Table3[[#This Row],[W]], "0"), "-", TEXT(Table3[[#This Row],[RL]],"0"), "-", TEXT(Table3[[#This Row],[OTL]]+Table3[[#This Row],[SOL]], "0"))</f>
        <v>23-25-7</v>
      </c>
      <c r="AT28">
        <f>COUNTIFS(DataRegularSeason20242025!$D$3:$D$1315,Table3[[#This Row],[Teams]],DataRegularSeason20242025!$K$3:$K$1315,0)</f>
        <v>2</v>
      </c>
      <c r="AU28">
        <f>SUMIF(DataRegularSeason20242025!$D$3:$D$1315,$A28, DataRegularSeason20242025!$J$3:$J$1315)</f>
        <v>83</v>
      </c>
      <c r="AV28">
        <f>SUMIF(DataRegularSeason20242025!$D$3:$D$1315,$A28, DataRegularSeason20242025!$K$3:$K$1315)</f>
        <v>107</v>
      </c>
      <c r="AW28">
        <f>AU28-AV28</f>
        <v>-24</v>
      </c>
      <c r="AX28">
        <f>COUNTIFS(DataRegularSeason20242025!$E$3:$E$1315,Table3[[#This Row],[Teams]],DataRegularSeason20242025!$J$3:$J$1315,0)</f>
        <v>1</v>
      </c>
      <c r="AY28">
        <f>SUMIF(DataRegularSeason20242025!$E$3:$E$1315,$A28,DataRegularSeason20242025!$K$3:$K$1315)</f>
        <v>73</v>
      </c>
      <c r="AZ28">
        <f>SUMIF(DataRegularSeason20242025!$E$3:$E$1315,$A28,DataRegularSeason20242025!$J$3:$J$1315)</f>
        <v>79</v>
      </c>
      <c r="BA28">
        <f>AY28-AZ28</f>
        <v>-6</v>
      </c>
      <c r="BB28">
        <f>AU28+AY28</f>
        <v>156</v>
      </c>
      <c r="BC28">
        <f>AV28+AZ28</f>
        <v>186</v>
      </c>
      <c r="BD28">
        <f>BB28-BC28</f>
        <v>-30</v>
      </c>
      <c r="BE28" s="17">
        <f>Table3[[#This Row],[GF]]/Table3[[#This Row],[GP]]</f>
        <v>2.8363636363636364</v>
      </c>
      <c r="BF28" s="17">
        <f>Table3[[#This Row],[GA]]/Table3[[#This Row],[GP]]</f>
        <v>3.3818181818181818</v>
      </c>
      <c r="BG28" s="17">
        <f>(Table3[[#This Row],[GF]]-Table3[[#This Row],[GA]])/Table3[[#This Row],[GP]]</f>
        <v>-0.54545454545454541</v>
      </c>
      <c r="BH28" s="49" t="str">
        <f>_xlfn.CONCAT(TEXT(Table3[[#This Row],[W_H]], "0"), "-", TEXT(Table3[[#This Row],[RL_H]],"0"), "-", TEXT(Table3[[#This Row],[OTL_H]]+Table3[[#This Row],[SOL_H]], "0"))</f>
        <v>12-12-1</v>
      </c>
      <c r="BI28" s="49" t="str">
        <f>_xlfn.CONCAT(TEXT(Table3[[#This Row],[W_A]], "0"), "-", TEXT(Table3[[#This Row],[RL_A]],"0"), "-", TEXT(Table3[[#This Row],[OTL_A]]+Table3[[#This Row],[SOL_A]], "0"))</f>
        <v>11-13-6</v>
      </c>
      <c r="BJ28" s="49">
        <f>((2*(Table3[[#This Row],[W_H]]))+Table3[[#This Row],[OTL_H]]+Table3[[#This Row],[SOL_H]])/(2*Table3[[#This Row],[GP_H]])</f>
        <v>0.5</v>
      </c>
      <c r="BK28" s="49">
        <f>((2*(Table3[[#This Row],[W_A]]))+Table3[[#This Row],[OTL_A]]+Table3[[#This Row],[SOL_A]])/(2*Table3[[#This Row],[GP_A]])</f>
        <v>0.46666666666666667</v>
      </c>
      <c r="BL28" s="21">
        <f>(Table3[[#This Row],[W]]*$CG$3)+(Table3[[#This Row],[L]]*$CG$4)+(Table3[[#This Row],[GF]]*$CG$5)+(Table3[[#This Row],[GA]]*$CG$6)</f>
        <v>63.1</v>
      </c>
      <c r="BM28" s="21">
        <f>(82*(((Table3[[#This Row],[PTS%]]*$CG$3)+((1-Table3[[#This Row],[PTS%]])*$CG$4)+(Table3[[#This Row],[GF]]*$CG$5)+(Table3[[#This Row],[GA]]*$CG$6))/Table3[[#This Row],[GP]])) + (Table3[[#This Row],[W]]*$CG$3)+(Table3[[#This Row],[L]]*$CG$4)+(Table3[[#This Row],[GF]]*$CG$5)+(Table3[[#This Row],[GA]]*$CG$6)</f>
        <v>126.30912396694214</v>
      </c>
      <c r="BN28">
        <f>COUNTIFS(DataRegularSeason20242025!$D$3:$D$1315,$A28,DataRegularSeason20242025!$H$3:$H$1315, $A28)</f>
        <v>7</v>
      </c>
      <c r="BO28">
        <f>COUNTIFS(DataRegularSeason20242025!$E$3:$E$1315,$A28,DataRegularSeason20242025!$H$3:$H$1315, $A28)</f>
        <v>7</v>
      </c>
      <c r="BP28">
        <f>BN28+BO28</f>
        <v>14</v>
      </c>
      <c r="BQ28">
        <f>F28-BN28</f>
        <v>23</v>
      </c>
      <c r="BR28">
        <f>H28-BO28</f>
        <v>18</v>
      </c>
      <c r="BS28">
        <f>BQ28+BR28</f>
        <v>41</v>
      </c>
      <c r="BV28">
        <v>1975</v>
      </c>
      <c r="BW28" t="str">
        <f>INDEX(Table2[AwayTeam], Table3[[#This Row],[Column2]])</f>
        <v>PIT</v>
      </c>
      <c r="BX28">
        <f>LARGE((Table2[[#This Row],[AwayTeam]]=Table3[[#This Row],[Teams]]), 1)</f>
        <v>0</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29</v>
      </c>
      <c r="B29" t="s">
        <v>98</v>
      </c>
      <c r="C29" t="s">
        <v>81</v>
      </c>
      <c r="D29">
        <f>COUNTIFS(DataRegularSeason20242025!$D$3:$D$1315,$A29,DataRegularSeason20242025!$R$3:$R$1315,1,DataRegularSeason20242025!$N$3:$N$1315,1) + COUNTIFS(DataRegularSeason20242025!$E$3:$E$1315,$A29,DataRegularSeason20242025!$R$3:$R$1315,1,DataRegularSeason20242025!$N$3:$N$1315,1)</f>
        <v>41</v>
      </c>
      <c r="E29" s="15">
        <f>Table3[[#This Row],[Watched]]/Table3[[#This Row],[GP]]</f>
        <v>0.77358490566037741</v>
      </c>
      <c r="F29">
        <f>COUNTIFS(DataRegularSeason20242025!$N$3:$N$1315,1,DataRegularSeason20242025!$D$3:$D$1315,$A29)</f>
        <v>25</v>
      </c>
      <c r="G29">
        <f>41-Table3[[#This Row],[GP_A]]</f>
        <v>16</v>
      </c>
      <c r="H29">
        <f>COUNTIFS(DataRegularSeason20242025!$E$3:$E$1315,$A29,DataRegularSeason20242025!$N$3:$N$1315,1)</f>
        <v>28</v>
      </c>
      <c r="I29">
        <f>41-Table3[[#This Row],[GP_H]]</f>
        <v>13</v>
      </c>
      <c r="J29">
        <f>F29+H29</f>
        <v>53</v>
      </c>
      <c r="K29">
        <f>82-Table3[[#This Row],[GP]]</f>
        <v>29</v>
      </c>
      <c r="L29">
        <f>COUNTIFS(DataRegularSeason20242025!$D$3:$D$1315,$A29, DataRegularSeason20242025!$L$3:$L$1315, $A29,DataRegularSeason20242025!$N$3:$N$1315,1)</f>
        <v>9</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1</v>
      </c>
      <c r="O29">
        <f>COUNTIFS(DataRegularSeason20242025!$D$3:$D$1315,$A29, DataRegularSeason20242025!$L$3:$L$1315, $A29,DataRegularSeason20242025!$N$3:$N$1315,1,DataRegularSeason20242025!$M$3:$M$1315,"SO")</f>
        <v>0</v>
      </c>
      <c r="P29">
        <f>F29-L29</f>
        <v>16</v>
      </c>
      <c r="Q29">
        <f>COUNTIFS(DataRegularSeason20242025!$D$3:$D$1315,$A29, DataRegularSeason20242025!$S$3:$S$1315, $A29,DataRegularSeason20242025!$M$3:$M$1315,"REG")</f>
        <v>14</v>
      </c>
      <c r="R29">
        <f>COUNTIFS(DataRegularSeason20242025!$D$3:$D$1315,$A29, DataRegularSeason20242025!$S$3:$S$1315, $A29,DataRegularSeason20242025!$M$3:$M$1315,"OT")</f>
        <v>2</v>
      </c>
      <c r="S29">
        <f>COUNTIFS(DataRegularSeason20242025!$D$3:$D$1315,$A29, DataRegularSeason20242025!$S$3:$S$1315, $A29,DataRegularSeason20242025!$M$3:$M$1315,"SO")</f>
        <v>0</v>
      </c>
      <c r="T29">
        <f>COUNTIFS(DataRegularSeason20242025!$E$3:$E$1315,$A29, DataRegularSeason20242025!$L$3:$L$1315, $A29, DataRegularSeason20242025!$N$3:$N$1315,1)</f>
        <v>13</v>
      </c>
      <c r="U29">
        <f>COUNTIFS(DataRegularSeason20242025!$E$3:$E$1315,$A29, DataRegularSeason20242025!$L$3:$L$1315, $A29,DataRegularSeason20242025!$N$3:$N$1315,1,DataRegularSeason20242025!$M$3:$M$1315,"REG")</f>
        <v>10</v>
      </c>
      <c r="V29">
        <f>COUNTIFS(DataRegularSeason20242025!$E$3:$E$1315,$A29, DataRegularSeason20242025!$L$3:$L$1315, $A29,DataRegularSeason20242025!$N$3:$N$1315,1,DataRegularSeason20242025!$M$3:$M$1315,"OT")</f>
        <v>1</v>
      </c>
      <c r="W29">
        <f>COUNTIFS(DataRegularSeason20242025!$E$3:$E$1315,$A29, DataRegularSeason20242025!$L$3:$L$1315, $A29,DataRegularSeason20242025!$N$3:$N$1315,1,DataRegularSeason20242025!$M$3:$M$1315,"SO")</f>
        <v>2</v>
      </c>
      <c r="X29">
        <f>H29-T29</f>
        <v>15</v>
      </c>
      <c r="Y29">
        <f>COUNTIFS(DataRegularSeason20242025!$E$3:$E$1315,$A29, DataRegularSeason20242025!$S$3:$S$1315, $A29,DataRegularSeason20242025!$M$3:$M$1315,"REG")</f>
        <v>12</v>
      </c>
      <c r="Z29">
        <f>COUNTIFS(DataRegularSeason20242025!$E$3:$E$1315,$A29, DataRegularSeason20242025!$S$3:$S$1315, $A29,DataRegularSeason20242025!$M$3:$M$1315,"OT")</f>
        <v>2</v>
      </c>
      <c r="AA29">
        <f>COUNTIFS(DataRegularSeason20242025!$E$3:$E$1315,$A29, DataRegularSeason20242025!$S$3:$S$1315, $A29,DataRegularSeason20242025!$M$3:$M$1315,"SO")</f>
        <v>1</v>
      </c>
      <c r="AB29">
        <f>Table3[[#This Row],[W_A]]+Table3[[#This Row],[W_H]]</f>
        <v>22</v>
      </c>
      <c r="AC29">
        <f>Table3[[#This Row],[L_A]]+Table3[[#This Row],[L_H]]</f>
        <v>31</v>
      </c>
      <c r="AD29">
        <f>Table3[[#This Row],[RW_A]]+Table3[[#This Row],[RW_H]]</f>
        <v>18</v>
      </c>
      <c r="AE29">
        <f>Table3[[#This Row],[RL_A]]+Table3[[#This Row],[RL_H]]</f>
        <v>26</v>
      </c>
      <c r="AF29">
        <f>Table3[[#This Row],[OTW_A]]+Table3[[#This Row],[OTW_H]]</f>
        <v>2</v>
      </c>
      <c r="AG29">
        <f>Table3[[#This Row],[OTL_A]]+Table3[[#This Row],[OTL_H]]</f>
        <v>4</v>
      </c>
      <c r="AH29">
        <f>Table3[[#This Row],[SOW_A]]+Table3[[#This Row],[SOW_H]]</f>
        <v>2</v>
      </c>
      <c r="AI29">
        <f>Table3[[#This Row],[SOL_A]]+Table3[[#This Row],[SOL_H]]</f>
        <v>1</v>
      </c>
      <c r="AJ29" s="20" t="str">
        <f>_xlfn.CONCAT(TEXT(Table3[[#This Row],[OTW]]+Table3[[#This Row],[SOW]], "0"), "-", TEXT(Table3[[#This Row],[OTL]]+Table3[[#This Row],[SOL]],"0"))</f>
        <v>4-5</v>
      </c>
      <c r="AK29">
        <f>(2*(Table3[[#This Row],[W_A]]+Table3[[#This Row],[W_H]]))+Table3[[#This Row],[OTL_A]]+Table3[[#This Row],[SOL_A]]+Table3[[#This Row],[OTL_H]]+Table3[[#This Row],[SOL_H]]</f>
        <v>49</v>
      </c>
      <c r="AL29">
        <f>(3*(Table3[[#This Row],[RW_A]]+Table3[[#This Row],[RW_H]]))+(2*(Table3[[#This Row],[OTW_A]]+Table3[[#This Row],[SOW_A]]+Table3[[#This Row],[OTW_H]]+Table3[[#This Row],[SOW_H]]))+Table3[[#This Row],[OTL_A]]+Table3[[#This Row],[SOL_A]]+Table3[[#This Row],[OTL_H]]+Table3[[#This Row],[SOL_H]]</f>
        <v>67</v>
      </c>
      <c r="AM29" s="15">
        <f>Table3[[#This Row],[PTS]]/(2*Table3[[#This Row],[GP]])</f>
        <v>0.46226415094339623</v>
      </c>
      <c r="AN29" s="15">
        <f>Table3[[#This Row],[PTS2]]/(3*Table3[[#This Row],[GP]])</f>
        <v>0.42138364779874216</v>
      </c>
      <c r="AO29">
        <f>(2*Table3[[#This Row],[GR]])+Table3[[#This Row],[PTS]]</f>
        <v>107</v>
      </c>
      <c r="AP29">
        <f>(3*Table3[[#This Row],[GR]])+Table3[[#This Row],[PTS2]]</f>
        <v>154</v>
      </c>
      <c r="AQ29">
        <f>Table3[[#This Row],[PTS]]+(2 * Table3[[#This Row],[GR]] * Table3[[#This Row],[PTS%]])</f>
        <v>75.811320754716974</v>
      </c>
      <c r="AR29">
        <f>Table3[[#This Row],[PTS2]]+(3 * Table3[[#This Row],[GR]] * Table3[[#This Row],[PTS%2]])</f>
        <v>103.66037735849056</v>
      </c>
      <c r="AS29" s="20" t="str">
        <f>_xlfn.CONCAT(TEXT(Table3[[#This Row],[W]], "0"), "-", TEXT(Table3[[#This Row],[RL]],"0"), "-", TEXT(Table3[[#This Row],[OTL]]+Table3[[#This Row],[SOL]], "0"))</f>
        <v>22-26-5</v>
      </c>
      <c r="AT29">
        <f>COUNTIFS(DataRegularSeason20242025!$D$3:$D$1315,Table3[[#This Row],[Teams]],DataRegularSeason20242025!$K$3:$K$1315,0)</f>
        <v>2</v>
      </c>
      <c r="AU29">
        <f>SUMIF(DataRegularSeason20242025!$D$3:$D$1315,$A29, DataRegularSeason20242025!$J$3:$J$1315)</f>
        <v>72</v>
      </c>
      <c r="AV29">
        <f>SUMIF(DataRegularSeason20242025!$D$3:$D$1315,$A29, DataRegularSeason20242025!$K$3:$K$1315)</f>
        <v>82</v>
      </c>
      <c r="AW29">
        <f>AU29-AV29</f>
        <v>-10</v>
      </c>
      <c r="AX29">
        <f>COUNTIFS(DataRegularSeason20242025!$E$3:$E$1315,Table3[[#This Row],[Teams]],DataRegularSeason20242025!$J$3:$J$1315,0)</f>
        <v>0</v>
      </c>
      <c r="AY29">
        <f>SUMIF(DataRegularSeason20242025!$E$3:$E$1315,$A29,DataRegularSeason20242025!$K$3:$K$1315)</f>
        <v>95</v>
      </c>
      <c r="AZ29">
        <f>SUMIF(DataRegularSeason20242025!$E$3:$E$1315,$A29,DataRegularSeason20242025!$J$3:$J$1315)</f>
        <v>97</v>
      </c>
      <c r="BA29">
        <f>AY29-AZ29</f>
        <v>-2</v>
      </c>
      <c r="BB29">
        <f>AU29+AY29</f>
        <v>167</v>
      </c>
      <c r="BC29">
        <f>AV29+AZ29</f>
        <v>179</v>
      </c>
      <c r="BD29">
        <f>BB29-BC29</f>
        <v>-12</v>
      </c>
      <c r="BE29" s="17">
        <f>Table3[[#This Row],[GF]]/Table3[[#This Row],[GP]]</f>
        <v>3.1509433962264151</v>
      </c>
      <c r="BF29" s="17">
        <f>Table3[[#This Row],[GA]]/Table3[[#This Row],[GP]]</f>
        <v>3.3773584905660377</v>
      </c>
      <c r="BG29" s="17">
        <f>(Table3[[#This Row],[GF]]-Table3[[#This Row],[GA]])/Table3[[#This Row],[GP]]</f>
        <v>-0.22641509433962265</v>
      </c>
      <c r="BH29" s="49" t="str">
        <f>_xlfn.CONCAT(TEXT(Table3[[#This Row],[W_H]], "0"), "-", TEXT(Table3[[#This Row],[RL_H]],"0"), "-", TEXT(Table3[[#This Row],[OTL_H]]+Table3[[#This Row],[SOL_H]], "0"))</f>
        <v>13-12-3</v>
      </c>
      <c r="BI29" s="49" t="str">
        <f>_xlfn.CONCAT(TEXT(Table3[[#This Row],[W_A]], "0"), "-", TEXT(Table3[[#This Row],[RL_A]],"0"), "-", TEXT(Table3[[#This Row],[OTL_A]]+Table3[[#This Row],[SOL_A]], "0"))</f>
        <v>9-14-2</v>
      </c>
      <c r="BJ29" s="49">
        <f>((2*(Table3[[#This Row],[W_H]]))+Table3[[#This Row],[OTL_H]]+Table3[[#This Row],[SOL_H]])/(2*Table3[[#This Row],[GP_H]])</f>
        <v>0.5178571428571429</v>
      </c>
      <c r="BK29" s="49">
        <f>((2*(Table3[[#This Row],[W_A]]))+Table3[[#This Row],[OTL_A]]+Table3[[#This Row],[SOL_A]])/(2*Table3[[#This Row],[GP_A]])</f>
        <v>0.4</v>
      </c>
      <c r="BL29" s="21">
        <f>(Table3[[#This Row],[W]]*$CG$3)+(Table3[[#This Row],[L]]*$CG$4)+(Table3[[#This Row],[GF]]*$CG$5)+(Table3[[#This Row],[GA]]*$CG$6)</f>
        <v>63.25</v>
      </c>
      <c r="BM29" s="21">
        <f>(82*(((Table3[[#This Row],[PTS%]]*$CG$3)+((1-Table3[[#This Row],[PTS%]])*$CG$4)+(Table3[[#This Row],[GF]]*$CG$5)+(Table3[[#This Row],[GA]]*$CG$6))/Table3[[#This Row],[GP]])) + (Table3[[#This Row],[W]]*$CG$3)+(Table3[[#This Row],[L]]*$CG$4)+(Table3[[#This Row],[GF]]*$CG$5)+(Table3[[#This Row],[GA]]*$CG$6)</f>
        <v>130.30813456746174</v>
      </c>
      <c r="BN29">
        <f>COUNTIFS(DataRegularSeason20242025!$D$3:$D$1315,$A29,DataRegularSeason20242025!$H$3:$H$1315, $A29)</f>
        <v>10</v>
      </c>
      <c r="BO29">
        <f>COUNTIFS(DataRegularSeason20242025!$E$3:$E$1315,$A29,DataRegularSeason20242025!$H$3:$H$1315, $A29)</f>
        <v>11</v>
      </c>
      <c r="BP29">
        <f>BN29+BO29</f>
        <v>21</v>
      </c>
      <c r="BQ29">
        <f>F29-BN29</f>
        <v>15</v>
      </c>
      <c r="BR29">
        <f>H29-BO29</f>
        <v>17</v>
      </c>
      <c r="BS29">
        <f>BQ29+BR29</f>
        <v>32</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12</v>
      </c>
      <c r="B30" t="s">
        <v>97</v>
      </c>
      <c r="C30" t="s">
        <v>100</v>
      </c>
      <c r="D30">
        <f>COUNTIFS(DataRegularSeason20242025!$D$3:$D$1315,$A30,DataRegularSeason20242025!$R$3:$R$1315,1,DataRegularSeason20242025!$N$3:$N$1315,1) + COUNTIFS(DataRegularSeason20242025!$E$3:$E$1315,$A30,DataRegularSeason20242025!$R$3:$R$1315,1,DataRegularSeason20242025!$N$3:$N$1315,1)</f>
        <v>46</v>
      </c>
      <c r="E30" s="15">
        <f>Table3[[#This Row],[Watched]]/Table3[[#This Row],[GP]]</f>
        <v>0.83636363636363631</v>
      </c>
      <c r="F30">
        <f>COUNTIFS(DataRegularSeason20242025!$N$3:$N$1315,1,DataRegularSeason20242025!$D$3:$D$1315,$A30)</f>
        <v>25</v>
      </c>
      <c r="G30">
        <f>41-Table3[[#This Row],[GP_A]]</f>
        <v>16</v>
      </c>
      <c r="H30">
        <f>COUNTIFS(DataRegularSeason20242025!$E$3:$E$1315,$A30,DataRegularSeason20242025!$N$3:$N$1315,1)</f>
        <v>30</v>
      </c>
      <c r="I30">
        <f>41-Table3[[#This Row],[GP_H]]</f>
        <v>11</v>
      </c>
      <c r="J30">
        <f>F30+H30</f>
        <v>55</v>
      </c>
      <c r="K30">
        <f>82-Table3[[#This Row],[GP]]</f>
        <v>27</v>
      </c>
      <c r="L30">
        <f>COUNTIFS(DataRegularSeason20242025!$D$3:$D$1315,$A30, DataRegularSeason20242025!$L$3:$L$1315, $A30,DataRegularSeason20242025!$N$3:$N$1315,1)</f>
        <v>10</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1</v>
      </c>
      <c r="P30">
        <f>F30-L30</f>
        <v>15</v>
      </c>
      <c r="Q30">
        <f>COUNTIFS(DataRegularSeason20242025!$D$3:$D$1315,$A30, DataRegularSeason20242025!$S$3:$S$1315, $A30,DataRegularSeason20242025!$M$3:$M$1315,"REG")</f>
        <v>15</v>
      </c>
      <c r="R30">
        <f>COUNTIFS(DataRegularSeason20242025!$D$3:$D$1315,$A30, DataRegularSeason20242025!$S$3:$S$1315, $A30,DataRegularSeason20242025!$M$3:$M$1315,"OT")</f>
        <v>0</v>
      </c>
      <c r="S30">
        <f>COUNTIFS(DataRegularSeason20242025!$D$3:$D$1315,$A30, DataRegularSeason20242025!$S$3:$S$1315, $A30,DataRegularSeason20242025!$M$3:$M$1315,"SO")</f>
        <v>0</v>
      </c>
      <c r="T30">
        <f>COUNTIFS(DataRegularSeason20242025!$E$3:$E$1315,$A30, DataRegularSeason20242025!$L$3:$L$1315, $A30, DataRegularSeason20242025!$N$3:$N$1315,1)</f>
        <v>13</v>
      </c>
      <c r="U30">
        <f>COUNTIFS(DataRegularSeason20242025!$E$3:$E$1315,$A30, DataRegularSeason20242025!$L$3:$L$1315, $A30,DataRegularSeason20242025!$N$3:$N$1315,1,DataRegularSeason20242025!$M$3:$M$1315,"REG")</f>
        <v>11</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0</v>
      </c>
      <c r="X30">
        <f>H30-T30</f>
        <v>17</v>
      </c>
      <c r="Y30">
        <f>COUNTIFS(DataRegularSeason20242025!$E$3:$E$1315,$A30, DataRegularSeason20242025!$S$3:$S$1315, $A30,DataRegularSeason20242025!$M$3:$M$1315,"REG")</f>
        <v>13</v>
      </c>
      <c r="Z30">
        <f>COUNTIFS(DataRegularSeason20242025!$E$3:$E$1315,$A30, DataRegularSeason20242025!$S$3:$S$1315, $A30,DataRegularSeason20242025!$M$3:$M$1315,"OT")</f>
        <v>1</v>
      </c>
      <c r="AA30">
        <f>COUNTIFS(DataRegularSeason20242025!$E$3:$E$1315,$A30, DataRegularSeason20242025!$S$3:$S$1315, $A30,DataRegularSeason20242025!$M$3:$M$1315,"SO")</f>
        <v>3</v>
      </c>
      <c r="AB30">
        <f>Table3[[#This Row],[W_A]]+Table3[[#This Row],[W_H]]</f>
        <v>23</v>
      </c>
      <c r="AC30">
        <f>Table3[[#This Row],[L_A]]+Table3[[#This Row],[L_H]]</f>
        <v>32</v>
      </c>
      <c r="AD30">
        <f>Table3[[#This Row],[RW_A]]+Table3[[#This Row],[RW_H]]</f>
        <v>19</v>
      </c>
      <c r="AE30">
        <f>Table3[[#This Row],[RL_A]]+Table3[[#This Row],[RL_H]]</f>
        <v>28</v>
      </c>
      <c r="AF30">
        <f>Table3[[#This Row],[OTW_A]]+Table3[[#This Row],[OTW_H]]</f>
        <v>3</v>
      </c>
      <c r="AG30">
        <f>Table3[[#This Row],[OTL_A]]+Table3[[#This Row],[OTL_H]]</f>
        <v>1</v>
      </c>
      <c r="AH30">
        <f>Table3[[#This Row],[SOW_A]]+Table3[[#This Row],[SOW_H]]</f>
        <v>1</v>
      </c>
      <c r="AI30">
        <f>Table3[[#This Row],[SOL_A]]+Table3[[#This Row],[SOL_H]]</f>
        <v>3</v>
      </c>
      <c r="AJ30" s="20" t="str">
        <f>_xlfn.CONCAT(TEXT(Table3[[#This Row],[OTW]]+Table3[[#This Row],[SOW]], "0"), "-", TEXT(Table3[[#This Row],[OTL]]+Table3[[#This Row],[SOL]],"0"))</f>
        <v>4-4</v>
      </c>
      <c r="AK30">
        <f>(2*(Table3[[#This Row],[W_A]]+Table3[[#This Row],[W_H]]))+Table3[[#This Row],[OTL_A]]+Table3[[#This Row],[SOL_A]]+Table3[[#This Row],[OTL_H]]+Table3[[#This Row],[SOL_H]]</f>
        <v>50</v>
      </c>
      <c r="AL30">
        <f>(3*(Table3[[#This Row],[RW_A]]+Table3[[#This Row],[RW_H]]))+(2*(Table3[[#This Row],[OTW_A]]+Table3[[#This Row],[SOW_A]]+Table3[[#This Row],[OTW_H]]+Table3[[#This Row],[SOW_H]]))+Table3[[#This Row],[OTL_A]]+Table3[[#This Row],[SOL_A]]+Table3[[#This Row],[OTL_H]]+Table3[[#This Row],[SOL_H]]</f>
        <v>69</v>
      </c>
      <c r="AM30" s="15">
        <f>Table3[[#This Row],[PTS]]/(2*Table3[[#This Row],[GP]])</f>
        <v>0.45454545454545453</v>
      </c>
      <c r="AN30" s="15">
        <f>Table3[[#This Row],[PTS2]]/(3*Table3[[#This Row],[GP]])</f>
        <v>0.41818181818181815</v>
      </c>
      <c r="AO30">
        <f>(2*Table3[[#This Row],[GR]])+Table3[[#This Row],[PTS]]</f>
        <v>104</v>
      </c>
      <c r="AP30">
        <f>(3*Table3[[#This Row],[GR]])+Table3[[#This Row],[PTS2]]</f>
        <v>150</v>
      </c>
      <c r="AQ30">
        <f>Table3[[#This Row],[PTS]]+(2 * Table3[[#This Row],[GR]] * Table3[[#This Row],[PTS%]])</f>
        <v>74.545454545454547</v>
      </c>
      <c r="AR30">
        <f>Table3[[#This Row],[PTS2]]+(3 * Table3[[#This Row],[GR]] * Table3[[#This Row],[PTS%2]])</f>
        <v>102.87272727272727</v>
      </c>
      <c r="AS30" s="20" t="str">
        <f>_xlfn.CONCAT(TEXT(Table3[[#This Row],[W]], "0"), "-", TEXT(Table3[[#This Row],[RL]],"0"), "-", TEXT(Table3[[#This Row],[OTL]]+Table3[[#This Row],[SOL]], "0"))</f>
        <v>23-28-4</v>
      </c>
      <c r="AT30">
        <f>COUNTIFS(DataRegularSeason20242025!$D$3:$D$1315,Table3[[#This Row],[Teams]],DataRegularSeason20242025!$K$3:$K$1315,0)</f>
        <v>0</v>
      </c>
      <c r="AU30">
        <f>SUMIF(DataRegularSeason20242025!$D$3:$D$1315,$A30, DataRegularSeason20242025!$J$3:$J$1315)</f>
        <v>78</v>
      </c>
      <c r="AV30">
        <f>SUMIF(DataRegularSeason20242025!$D$3:$D$1315,$A30, DataRegularSeason20242025!$K$3:$K$1315)</f>
        <v>90</v>
      </c>
      <c r="AW30">
        <f>AU30-AV30</f>
        <v>-12</v>
      </c>
      <c r="AX30">
        <f>COUNTIFS(DataRegularSeason20242025!$E$3:$E$1315,Table3[[#This Row],[Teams]],DataRegularSeason20242025!$J$3:$J$1315,0)</f>
        <v>1</v>
      </c>
      <c r="AY30">
        <f>SUMIF(DataRegularSeason20242025!$E$3:$E$1315,$A30,DataRegularSeason20242025!$K$3:$K$1315)</f>
        <v>87</v>
      </c>
      <c r="AZ30">
        <f>SUMIF(DataRegularSeason20242025!$E$3:$E$1315,$A30,DataRegularSeason20242025!$J$3:$J$1315)</f>
        <v>88</v>
      </c>
      <c r="BA30">
        <f>AY30-AZ30</f>
        <v>-1</v>
      </c>
      <c r="BB30">
        <f>AU30+AY30</f>
        <v>165</v>
      </c>
      <c r="BC30">
        <f>AV30+AZ30</f>
        <v>178</v>
      </c>
      <c r="BD30">
        <f>BB30-BC30</f>
        <v>-13</v>
      </c>
      <c r="BE30" s="17">
        <f>Table3[[#This Row],[GF]]/Table3[[#This Row],[GP]]</f>
        <v>3</v>
      </c>
      <c r="BF30" s="17">
        <f>Table3[[#This Row],[GA]]/Table3[[#This Row],[GP]]</f>
        <v>3.2363636363636363</v>
      </c>
      <c r="BG30" s="17">
        <f>(Table3[[#This Row],[GF]]-Table3[[#This Row],[GA]])/Table3[[#This Row],[GP]]</f>
        <v>-0.23636363636363636</v>
      </c>
      <c r="BH30" s="49" t="str">
        <f>_xlfn.CONCAT(TEXT(Table3[[#This Row],[W_H]], "0"), "-", TEXT(Table3[[#This Row],[RL_H]],"0"), "-", TEXT(Table3[[#This Row],[OTL_H]]+Table3[[#This Row],[SOL_H]], "0"))</f>
        <v>13-13-4</v>
      </c>
      <c r="BI30" s="49" t="str">
        <f>_xlfn.CONCAT(TEXT(Table3[[#This Row],[W_A]], "0"), "-", TEXT(Table3[[#This Row],[RL_A]],"0"), "-", TEXT(Table3[[#This Row],[OTL_A]]+Table3[[#This Row],[SOL_A]], "0"))</f>
        <v>10-15-0</v>
      </c>
      <c r="BJ30" s="49">
        <f>((2*(Table3[[#This Row],[W_H]]))+Table3[[#This Row],[OTL_H]]+Table3[[#This Row],[SOL_H]])/(2*Table3[[#This Row],[GP_H]])</f>
        <v>0.5</v>
      </c>
      <c r="BK30" s="49">
        <f>((2*(Table3[[#This Row],[W_A]]))+Table3[[#This Row],[OTL_A]]+Table3[[#This Row],[SOL_A]])/(2*Table3[[#This Row],[GP_A]])</f>
        <v>0.4</v>
      </c>
      <c r="BL30" s="21">
        <f>(Table3[[#This Row],[W]]*$CG$3)+(Table3[[#This Row],[L]]*$CG$4)+(Table3[[#This Row],[GF]]*$CG$5)+(Table3[[#This Row],[GA]]*$CG$6)</f>
        <v>63.650000000000006</v>
      </c>
      <c r="BM30" s="21">
        <f>(82*(((Table3[[#This Row],[PTS%]]*$CG$3)+((1-Table3[[#This Row],[PTS%]])*$CG$4)+(Table3[[#This Row],[GF]]*$CG$5)+(Table3[[#This Row],[GA]]*$CG$6))/Table3[[#This Row],[GP]])) + (Table3[[#This Row],[W]]*$CG$3)+(Table3[[#This Row],[L]]*$CG$4)+(Table3[[#This Row],[GF]]*$CG$5)+(Table3[[#This Row],[GA]]*$CG$6)</f>
        <v>127.67099173553717</v>
      </c>
      <c r="BN30">
        <f>COUNTIFS(DataRegularSeason20242025!$D$3:$D$1315,$A30,DataRegularSeason20242025!$H$3:$H$1315, $A30)</f>
        <v>7</v>
      </c>
      <c r="BO30">
        <f>COUNTIFS(DataRegularSeason20242025!$E$3:$E$1315,$A30,DataRegularSeason20242025!$H$3:$H$1315, $A30)</f>
        <v>10</v>
      </c>
      <c r="BP30">
        <f>BN30+BO30</f>
        <v>17</v>
      </c>
      <c r="BQ30">
        <f>F30-BN30</f>
        <v>18</v>
      </c>
      <c r="BR30">
        <f>H30-BO30</f>
        <v>20</v>
      </c>
      <c r="BS30">
        <f>BQ30+BR30</f>
        <v>38</v>
      </c>
      <c r="BW30" t="str">
        <f>INDEX(Table2[AwayTeam], Table3[[#This Row],[Column2]])</f>
        <v>NSH</v>
      </c>
      <c r="BX30">
        <f>LARGE((Table2[[#This Row],[AwayTeam]]=Table3[[#This Row],[Teams]]), 1)</f>
        <v>0</v>
      </c>
      <c r="CD30" s="66"/>
      <c r="CE30" s="149" t="s">
        <v>24</v>
      </c>
      <c r="CF30" s="150"/>
      <c r="CG30" s="96"/>
      <c r="CH30" s="96"/>
      <c r="CI30" s="96"/>
      <c r="CJ30" s="96"/>
      <c r="CK30" s="96"/>
      <c r="CL30" s="96"/>
      <c r="CM30" s="96"/>
      <c r="CN30" s="96"/>
      <c r="CO30" s="96"/>
      <c r="CP30" s="96"/>
      <c r="CQ30" s="97"/>
    </row>
    <row r="31" spans="1:95" ht="15.75" thickBot="1" x14ac:dyDescent="0.3">
      <c r="A31" t="s">
        <v>35</v>
      </c>
      <c r="B31" t="s">
        <v>97</v>
      </c>
      <c r="C31" t="s">
        <v>95</v>
      </c>
      <c r="D31">
        <f>COUNTIFS(DataRegularSeason20242025!$D$3:$D$1315,$A31,DataRegularSeason20242025!$R$3:$R$1315,1,DataRegularSeason20242025!$N$3:$N$1315,1) + COUNTIFS(DataRegularSeason20242025!$E$3:$E$1315,$A31,DataRegularSeason20242025!$R$3:$R$1315,1,DataRegularSeason20242025!$N$3:$N$1315,1)</f>
        <v>47</v>
      </c>
      <c r="E31" s="15">
        <f>Table3[[#This Row],[Watched]]/Table3[[#This Row],[GP]]</f>
        <v>0.90384615384615385</v>
      </c>
      <c r="F31">
        <f>COUNTIFS(DataRegularSeason20242025!$N$3:$N$1315,1,DataRegularSeason20242025!$D$3:$D$1315,$A31)</f>
        <v>27</v>
      </c>
      <c r="G31">
        <f>41-Table3[[#This Row],[GP_A]]</f>
        <v>14</v>
      </c>
      <c r="H31">
        <f>COUNTIFS(DataRegularSeason20242025!$E$3:$E$1315,$A31,DataRegularSeason20242025!$N$3:$N$1315,1)</f>
        <v>25</v>
      </c>
      <c r="I31">
        <f>41-Table3[[#This Row],[GP_H]]</f>
        <v>16</v>
      </c>
      <c r="J31">
        <f>F31+H31</f>
        <v>52</v>
      </c>
      <c r="K31">
        <f>82-Table3[[#This Row],[GP]]</f>
        <v>30</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21</v>
      </c>
      <c r="Q31">
        <f>COUNTIFS(DataRegularSeason20242025!$D$3:$D$1315,$A31, DataRegularSeason20242025!$S$3:$S$1315, $A31,DataRegularSeason20242025!$M$3:$M$1315,"REG")</f>
        <v>17</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12</v>
      </c>
      <c r="U31">
        <f>COUNTIFS(DataRegularSeason20242025!$E$3:$E$1315,$A31, DataRegularSeason20242025!$L$3:$L$1315, $A31,DataRegularSeason20242025!$N$3:$N$1315,1,DataRegularSeason20242025!$M$3:$M$1315,"REG")</f>
        <v>9</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13</v>
      </c>
      <c r="Y31">
        <f>COUNTIFS(DataRegularSeason20242025!$E$3:$E$1315,$A31, DataRegularSeason20242025!$S$3:$S$1315, $A31,DataRegularSeason20242025!$M$3:$M$1315,"REG")</f>
        <v>10</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18</v>
      </c>
      <c r="AC31">
        <f>Table3[[#This Row],[L_A]]+Table3[[#This Row],[L_H]]</f>
        <v>34</v>
      </c>
      <c r="AD31">
        <f>Table3[[#This Row],[RW_A]]+Table3[[#This Row],[RW_H]]</f>
        <v>15</v>
      </c>
      <c r="AE31">
        <f>Table3[[#This Row],[RL_A]]+Table3[[#This Row],[RL_H]]</f>
        <v>27</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43</v>
      </c>
      <c r="AL31">
        <f>(3*(Table3[[#This Row],[RW_A]]+Table3[[#This Row],[RW_H]]))+(2*(Table3[[#This Row],[OTW_A]]+Table3[[#This Row],[SOW_A]]+Table3[[#This Row],[OTW_H]]+Table3[[#This Row],[SOW_H]]))+Table3[[#This Row],[OTL_A]]+Table3[[#This Row],[SOL_A]]+Table3[[#This Row],[OTL_H]]+Table3[[#This Row],[SOL_H]]</f>
        <v>58</v>
      </c>
      <c r="AM31" s="15">
        <f>Table3[[#This Row],[PTS]]/(2*Table3[[#This Row],[GP]])</f>
        <v>0.41346153846153844</v>
      </c>
      <c r="AN31" s="15">
        <f>Table3[[#This Row],[PTS2]]/(3*Table3[[#This Row],[GP]])</f>
        <v>0.37179487179487181</v>
      </c>
      <c r="AO31">
        <f>(2*Table3[[#This Row],[GR]])+Table3[[#This Row],[PTS]]</f>
        <v>103</v>
      </c>
      <c r="AP31">
        <f>(3*Table3[[#This Row],[GR]])+Table3[[#This Row],[PTS2]]</f>
        <v>148</v>
      </c>
      <c r="AQ31">
        <f>Table3[[#This Row],[PTS]]+(2 * Table3[[#This Row],[GR]] * Table3[[#This Row],[PTS%]])</f>
        <v>67.807692307692307</v>
      </c>
      <c r="AR31">
        <f>Table3[[#This Row],[PTS2]]+(3 * Table3[[#This Row],[GR]] * Table3[[#This Row],[PTS%2]])</f>
        <v>91.461538461538453</v>
      </c>
      <c r="AS31" s="20" t="str">
        <f>_xlfn.CONCAT(TEXT(Table3[[#This Row],[W]], "0"), "-", TEXT(Table3[[#This Row],[RL]],"0"), "-", TEXT(Table3[[#This Row],[OTL]]+Table3[[#This Row],[SOL]], "0"))</f>
        <v>18-27-7</v>
      </c>
      <c r="AT31">
        <f>COUNTIFS(DataRegularSeason20242025!$D$3:$D$1315,Table3[[#This Row],[Teams]],DataRegularSeason20242025!$K$3:$K$1315,0)</f>
        <v>1</v>
      </c>
      <c r="AU31">
        <f>SUMIF(DataRegularSeason20242025!$D$3:$D$1315,$A31, DataRegularSeason20242025!$J$3:$J$1315)</f>
        <v>58</v>
      </c>
      <c r="AV31">
        <f>SUMIF(DataRegularSeason20242025!$D$3:$D$1315,$A31, DataRegularSeason20242025!$K$3:$K$1315)</f>
        <v>92</v>
      </c>
      <c r="AW31">
        <f>AU31-AV31</f>
        <v>-34</v>
      </c>
      <c r="AX31">
        <f>COUNTIFS(DataRegularSeason20242025!$E$3:$E$1315,Table3[[#This Row],[Teams]],DataRegularSeason20242025!$J$3:$J$1315,0)</f>
        <v>3</v>
      </c>
      <c r="AY31">
        <f>SUMIF(DataRegularSeason20242025!$E$3:$E$1315,$A31,DataRegularSeason20242025!$K$3:$K$1315)</f>
        <v>78</v>
      </c>
      <c r="AZ31">
        <f>SUMIF(DataRegularSeason20242025!$E$3:$E$1315,$A31,DataRegularSeason20242025!$J$3:$J$1315)</f>
        <v>77</v>
      </c>
      <c r="BA31">
        <f>AY31-AZ31</f>
        <v>1</v>
      </c>
      <c r="BB31">
        <f>AU31+AY31</f>
        <v>136</v>
      </c>
      <c r="BC31">
        <f>AV31+AZ31</f>
        <v>169</v>
      </c>
      <c r="BD31">
        <f>BB31-BC31</f>
        <v>-33</v>
      </c>
      <c r="BE31" s="17">
        <f>Table3[[#This Row],[GF]]/Table3[[#This Row],[GP]]</f>
        <v>2.6153846153846154</v>
      </c>
      <c r="BF31" s="17">
        <f>Table3[[#This Row],[GA]]/Table3[[#This Row],[GP]]</f>
        <v>3.25</v>
      </c>
      <c r="BG31" s="17">
        <f>(Table3[[#This Row],[GF]]-Table3[[#This Row],[GA]])/Table3[[#This Row],[GP]]</f>
        <v>-0.63461538461538458</v>
      </c>
      <c r="BH31" s="49" t="str">
        <f>_xlfn.CONCAT(TEXT(Table3[[#This Row],[W_H]], "0"), "-", TEXT(Table3[[#This Row],[RL_H]],"0"), "-", TEXT(Table3[[#This Row],[OTL_H]]+Table3[[#This Row],[SOL_H]], "0"))</f>
        <v>12-10-3</v>
      </c>
      <c r="BI31" s="49" t="str">
        <f>_xlfn.CONCAT(TEXT(Table3[[#This Row],[W_A]], "0"), "-", TEXT(Table3[[#This Row],[RL_A]],"0"), "-", TEXT(Table3[[#This Row],[OTL_A]]+Table3[[#This Row],[SOL_A]], "0"))</f>
        <v>6-17-4</v>
      </c>
      <c r="BJ31" s="49">
        <f>((2*(Table3[[#This Row],[W_H]]))+Table3[[#This Row],[OTL_H]]+Table3[[#This Row],[SOL_H]])/(2*Table3[[#This Row],[GP_H]])</f>
        <v>0.54</v>
      </c>
      <c r="BK31" s="49">
        <f>((2*(Table3[[#This Row],[W_A]]))+Table3[[#This Row],[OTL_A]]+Table3[[#This Row],[SOL_A]])/(2*Table3[[#This Row],[GP_A]])</f>
        <v>0.29629629629629628</v>
      </c>
      <c r="BL31" s="21">
        <f>(Table3[[#This Row],[W]]*$CG$3)+(Table3[[#This Row],[L]]*$CG$4)+(Table3[[#This Row],[GF]]*$CG$5)+(Table3[[#This Row],[GA]]*$CG$6)</f>
        <v>56.5</v>
      </c>
      <c r="BM31" s="21">
        <f>(82*(((Table3[[#This Row],[PTS%]]*$CG$3)+((1-Table3[[#This Row],[PTS%]])*$CG$4)+(Table3[[#This Row],[GF]]*$CG$5)+(Table3[[#This Row],[GA]]*$CG$6))/Table3[[#This Row],[GP]])) + (Table3[[#This Row],[W]]*$CG$3)+(Table3[[#This Row],[L]]*$CG$4)+(Table3[[#This Row],[GF]]*$CG$5)+(Table3[[#This Row],[GA]]*$CG$6)</f>
        <v>115.92270710059171</v>
      </c>
      <c r="BN31">
        <f>COUNTIFS(DataRegularSeason20242025!$D$3:$D$1315,$A31,DataRegularSeason20242025!$H$3:$H$1315, $A31)</f>
        <v>7</v>
      </c>
      <c r="BO31">
        <f>COUNTIFS(DataRegularSeason20242025!$E$3:$E$1315,$A31,DataRegularSeason20242025!$H$3:$H$1315, $A31)</f>
        <v>15</v>
      </c>
      <c r="BP31">
        <f>BN31+BO31</f>
        <v>22</v>
      </c>
      <c r="BQ31">
        <f>F31-BN31</f>
        <v>20</v>
      </c>
      <c r="BR31">
        <f>H31-BO31</f>
        <v>10</v>
      </c>
      <c r="BS31">
        <f>BQ31+BR31</f>
        <v>30</v>
      </c>
      <c r="BW31" t="str">
        <f>INDEX(Table2[AwayTeam], Table3[[#This Row],[Column2]])</f>
        <v>CAR</v>
      </c>
      <c r="BX31">
        <f>LARGE((Table2[[#This Row],[AwayTeam]]=Table3[[#This Row],[Teams]]), 1)</f>
        <v>0</v>
      </c>
      <c r="CE31" s="151"/>
      <c r="CF31" s="152"/>
      <c r="CG31" s="67">
        <v>0</v>
      </c>
      <c r="CH31" s="67">
        <v>1</v>
      </c>
      <c r="CI31" s="67">
        <v>2</v>
      </c>
      <c r="CJ31" s="67">
        <v>3</v>
      </c>
      <c r="CK31" s="67">
        <v>4</v>
      </c>
      <c r="CL31" s="67">
        <v>5</v>
      </c>
      <c r="CM31" s="67">
        <v>6</v>
      </c>
      <c r="CN31" s="67">
        <v>7</v>
      </c>
      <c r="CO31" s="67">
        <v>8</v>
      </c>
      <c r="CP31" s="67">
        <v>9</v>
      </c>
      <c r="CQ31" s="68">
        <v>10</v>
      </c>
    </row>
    <row r="32" spans="1:95" ht="15.75" thickTop="1" x14ac:dyDescent="0.25">
      <c r="A32" t="s">
        <v>17</v>
      </c>
      <c r="B32" t="s">
        <v>97</v>
      </c>
      <c r="C32" t="s">
        <v>95</v>
      </c>
      <c r="D32">
        <f>COUNTIFS(DataRegularSeason20242025!$D$3:$D$1315,$A32,DataRegularSeason20242025!$R$3:$R$1315,1,DataRegularSeason20242025!$N$3:$N$1315,1) + COUNTIFS(DataRegularSeason20242025!$E$3:$E$1315,$A32,DataRegularSeason20242025!$R$3:$R$1315,1,DataRegularSeason20242025!$N$3:$N$1315,1)</f>
        <v>46</v>
      </c>
      <c r="E32" s="15">
        <f>Table3[[#This Row],[Watched]]/Table3[[#This Row],[GP]]</f>
        <v>0.88461538461538458</v>
      </c>
      <c r="F32">
        <f>COUNTIFS(DataRegularSeason20242025!$N$3:$N$1315,1,DataRegularSeason20242025!$D$3:$D$1315,$A32)</f>
        <v>26</v>
      </c>
      <c r="G32">
        <f>41-Table3[[#This Row],[GP_A]]</f>
        <v>15</v>
      </c>
      <c r="H32">
        <f>COUNTIFS(DataRegularSeason20242025!$E$3:$E$1315,$A32,DataRegularSeason20242025!$N$3:$N$1315,1)</f>
        <v>26</v>
      </c>
      <c r="I32">
        <f>41-Table3[[#This Row],[GP_H]]</f>
        <v>15</v>
      </c>
      <c r="J32">
        <f>F32+H32</f>
        <v>52</v>
      </c>
      <c r="K32">
        <f>82-Table3[[#This Row],[GP]]</f>
        <v>30</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20</v>
      </c>
      <c r="Q32">
        <f>COUNTIFS(DataRegularSeason20242025!$D$3:$D$1315,$A32, DataRegularSeason20242025!$S$3:$S$1315, $A32,DataRegularSeason20242025!$M$3:$M$1315,"REG")</f>
        <v>17</v>
      </c>
      <c r="R32">
        <f>COUNTIFS(DataRegularSeason20242025!$D$3:$D$1315,$A32, DataRegularSeason20242025!$S$3:$S$1315, $A32,DataRegularSeason20242025!$M$3:$M$1315,"OT")</f>
        <v>2</v>
      </c>
      <c r="S32">
        <f>COUNTIFS(DataRegularSeason20242025!$D$3:$D$1315,$A32, DataRegularSeason20242025!$S$3:$S$1315, $A32,DataRegularSeason20242025!$M$3:$M$1315,"SO")</f>
        <v>1</v>
      </c>
      <c r="T32">
        <f>COUNTIFS(DataRegularSeason20242025!$E$3:$E$1315,$A32, DataRegularSeason20242025!$L$3:$L$1315, $A32, DataRegularSeason20242025!$N$3:$N$1315,1)</f>
        <v>10</v>
      </c>
      <c r="U32">
        <f>COUNTIFS(DataRegularSeason20242025!$E$3:$E$1315,$A32, DataRegularSeason20242025!$L$3:$L$1315, $A32,DataRegularSeason20242025!$N$3:$N$1315,1,DataRegularSeason20242025!$M$3:$M$1315,"REG")</f>
        <v>9</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16</v>
      </c>
      <c r="Y32">
        <f>COUNTIFS(DataRegularSeason20242025!$E$3:$E$1315,$A32, DataRegularSeason20242025!$S$3:$S$1315, $A32,DataRegularSeason20242025!$M$3:$M$1315,"REG")</f>
        <v>14</v>
      </c>
      <c r="Z32">
        <f>COUNTIFS(DataRegularSeason20242025!$E$3:$E$1315,$A32, DataRegularSeason20242025!$S$3:$S$1315, $A32,DataRegularSeason20242025!$M$3:$M$1315,"OT")</f>
        <v>2</v>
      </c>
      <c r="AA32">
        <f>COUNTIFS(DataRegularSeason20242025!$E$3:$E$1315,$A32, DataRegularSeason20242025!$S$3:$S$1315, $A32,DataRegularSeason20242025!$M$3:$M$1315,"SO")</f>
        <v>0</v>
      </c>
      <c r="AB32">
        <f>Table3[[#This Row],[W_A]]+Table3[[#This Row],[W_H]]</f>
        <v>16</v>
      </c>
      <c r="AC32">
        <f>Table3[[#This Row],[L_A]]+Table3[[#This Row],[L_H]]</f>
        <v>36</v>
      </c>
      <c r="AD32">
        <f>Table3[[#This Row],[RW_A]]+Table3[[#This Row],[RW_H]]</f>
        <v>14</v>
      </c>
      <c r="AE32">
        <f>Table3[[#This Row],[RL_A]]+Table3[[#This Row],[RL_H]]</f>
        <v>31</v>
      </c>
      <c r="AF32">
        <f>Table3[[#This Row],[OTW_A]]+Table3[[#This Row],[OTW_H]]</f>
        <v>1</v>
      </c>
      <c r="AG32">
        <f>Table3[[#This Row],[OTL_A]]+Table3[[#This Row],[OTL_H]]</f>
        <v>4</v>
      </c>
      <c r="AH32">
        <f>Table3[[#This Row],[SOW_A]]+Table3[[#This Row],[SOW_H]]</f>
        <v>1</v>
      </c>
      <c r="AI32">
        <f>Table3[[#This Row],[SOL_A]]+Table3[[#This Row],[SOL_H]]</f>
        <v>1</v>
      </c>
      <c r="AJ32" s="20" t="str">
        <f>_xlfn.CONCAT(TEXT(Table3[[#This Row],[OTW]]+Table3[[#This Row],[SOW]], "0"), "-", TEXT(Table3[[#This Row],[OTL]]+Table3[[#This Row],[SOL]],"0"))</f>
        <v>2-5</v>
      </c>
      <c r="AK32">
        <f>(2*(Table3[[#This Row],[W_A]]+Table3[[#This Row],[W_H]]))+Table3[[#This Row],[OTL_A]]+Table3[[#This Row],[SOL_A]]+Table3[[#This Row],[OTL_H]]+Table3[[#This Row],[SOL_H]]</f>
        <v>37</v>
      </c>
      <c r="AL32">
        <f>(3*(Table3[[#This Row],[RW_A]]+Table3[[#This Row],[RW_H]]))+(2*(Table3[[#This Row],[OTW_A]]+Table3[[#This Row],[SOW_A]]+Table3[[#This Row],[OTW_H]]+Table3[[#This Row],[SOW_H]]))+Table3[[#This Row],[OTL_A]]+Table3[[#This Row],[SOL_A]]+Table3[[#This Row],[OTL_H]]+Table3[[#This Row],[SOL_H]]</f>
        <v>51</v>
      </c>
      <c r="AM32" s="15">
        <f>Table3[[#This Row],[PTS]]/(2*Table3[[#This Row],[GP]])</f>
        <v>0.35576923076923078</v>
      </c>
      <c r="AN32" s="15">
        <f>Table3[[#This Row],[PTS2]]/(3*Table3[[#This Row],[GP]])</f>
        <v>0.32692307692307693</v>
      </c>
      <c r="AO32">
        <f>(2*Table3[[#This Row],[GR]])+Table3[[#This Row],[PTS]]</f>
        <v>97</v>
      </c>
      <c r="AP32">
        <f>(3*Table3[[#This Row],[GR]])+Table3[[#This Row],[PTS2]]</f>
        <v>141</v>
      </c>
      <c r="AQ32">
        <f>Table3[[#This Row],[PTS]]+(2 * Table3[[#This Row],[GR]] * Table3[[#This Row],[PTS%]])</f>
        <v>58.346153846153847</v>
      </c>
      <c r="AR32">
        <f>Table3[[#This Row],[PTS2]]+(3 * Table3[[#This Row],[GR]] * Table3[[#This Row],[PTS%2]])</f>
        <v>80.42307692307692</v>
      </c>
      <c r="AS32" s="20" t="str">
        <f>_xlfn.CONCAT(TEXT(Table3[[#This Row],[W]], "0"), "-", TEXT(Table3[[#This Row],[RL]],"0"), "-", TEXT(Table3[[#This Row],[OTL]]+Table3[[#This Row],[SOL]], "0"))</f>
        <v>16-31-5</v>
      </c>
      <c r="AT32">
        <f>COUNTIFS(DataRegularSeason20242025!$D$3:$D$1315,Table3[[#This Row],[Teams]],DataRegularSeason20242025!$K$3:$K$1315,0)</f>
        <v>0</v>
      </c>
      <c r="AU32">
        <f>SUMIF(DataRegularSeason20242025!$D$3:$D$1315,$A32, DataRegularSeason20242025!$J$3:$J$1315)</f>
        <v>62</v>
      </c>
      <c r="AV32">
        <f>SUMIF(DataRegularSeason20242025!$D$3:$D$1315,$A32, DataRegularSeason20242025!$K$3:$K$1315)</f>
        <v>89</v>
      </c>
      <c r="AW32">
        <f>AU32-AV32</f>
        <v>-27</v>
      </c>
      <c r="AX32">
        <f>COUNTIFS(DataRegularSeason20242025!$E$3:$E$1315,Table3[[#This Row],[Teams]],DataRegularSeason20242025!$J$3:$J$1315,0)</f>
        <v>0</v>
      </c>
      <c r="AY32">
        <f>SUMIF(DataRegularSeason20242025!$E$3:$E$1315,$A32,DataRegularSeason20242025!$K$3:$K$1315)</f>
        <v>73</v>
      </c>
      <c r="AZ32">
        <f>SUMIF(DataRegularSeason20242025!$E$3:$E$1315,$A32,DataRegularSeason20242025!$J$3:$J$1315)</f>
        <v>90</v>
      </c>
      <c r="BA32">
        <f>AY32-AZ32</f>
        <v>-17</v>
      </c>
      <c r="BB32">
        <f>AU32+AY32</f>
        <v>135</v>
      </c>
      <c r="BC32">
        <f>AV32+AZ32</f>
        <v>179</v>
      </c>
      <c r="BD32">
        <f>BB32-BC32</f>
        <v>-44</v>
      </c>
      <c r="BE32" s="17">
        <f>Table3[[#This Row],[GF]]/Table3[[#This Row],[GP]]</f>
        <v>2.5961538461538463</v>
      </c>
      <c r="BF32" s="17">
        <f>Table3[[#This Row],[GA]]/Table3[[#This Row],[GP]]</f>
        <v>3.4423076923076925</v>
      </c>
      <c r="BG32" s="17">
        <f>(Table3[[#This Row],[GF]]-Table3[[#This Row],[GA]])/Table3[[#This Row],[GP]]</f>
        <v>-0.84615384615384615</v>
      </c>
      <c r="BH32" s="49" t="str">
        <f>_xlfn.CONCAT(TEXT(Table3[[#This Row],[W_H]], "0"), "-", TEXT(Table3[[#This Row],[RL_H]],"0"), "-", TEXT(Table3[[#This Row],[OTL_H]]+Table3[[#This Row],[SOL_H]], "0"))</f>
        <v>10-14-2</v>
      </c>
      <c r="BI32" s="49" t="str">
        <f>_xlfn.CONCAT(TEXT(Table3[[#This Row],[W_A]], "0"), "-", TEXT(Table3[[#This Row],[RL_A]],"0"), "-", TEXT(Table3[[#This Row],[OTL_A]]+Table3[[#This Row],[SOL_A]], "0"))</f>
        <v>6-17-3</v>
      </c>
      <c r="BJ32" s="49">
        <f>((2*(Table3[[#This Row],[W_H]]))+Table3[[#This Row],[OTL_H]]+Table3[[#This Row],[SOL_H]])/(2*Table3[[#This Row],[GP_H]])</f>
        <v>0.42307692307692307</v>
      </c>
      <c r="BK32" s="49">
        <f>((2*(Table3[[#This Row],[W_A]]))+Table3[[#This Row],[OTL_A]]+Table3[[#This Row],[SOL_A]])/(2*Table3[[#This Row],[GP_A]])</f>
        <v>0.28846153846153844</v>
      </c>
      <c r="BL32" s="21">
        <f>(Table3[[#This Row],[W]]*$CG$3)+(Table3[[#This Row],[L]]*$CG$4)+(Table3[[#This Row],[GF]]*$CG$5)+(Table3[[#This Row],[GA]]*$CG$6)</f>
        <v>56.95</v>
      </c>
      <c r="BM32" s="21">
        <f>(82*(((Table3[[#This Row],[PTS%]]*$CG$3)+((1-Table3[[#This Row],[PTS%]])*$CG$4)+(Table3[[#This Row],[GF]]*$CG$5)+(Table3[[#This Row],[GA]]*$CG$6))/Table3[[#This Row],[GP]])) + (Table3[[#This Row],[W]]*$CG$3)+(Table3[[#This Row],[L]]*$CG$4)+(Table3[[#This Row],[GF]]*$CG$5)+(Table3[[#This Row],[GA]]*$CG$6)</f>
        <v>117.69489644970416</v>
      </c>
      <c r="BN32">
        <f>COUNTIFS(DataRegularSeason20242025!$D$3:$D$1315,$A32,DataRegularSeason20242025!$H$3:$H$1315, $A32)</f>
        <v>2</v>
      </c>
      <c r="BO32">
        <f>COUNTIFS(DataRegularSeason20242025!$E$3:$E$1315,$A32,DataRegularSeason20242025!$H$3:$H$1315, $A32)</f>
        <v>7</v>
      </c>
      <c r="BP32">
        <f>BN32+BO32</f>
        <v>9</v>
      </c>
      <c r="BQ32">
        <f>F32-BN32</f>
        <v>24</v>
      </c>
      <c r="BR32">
        <f>H32-BO32</f>
        <v>19</v>
      </c>
      <c r="BS32">
        <f>BQ32+BR32</f>
        <v>43</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45</v>
      </c>
      <c r="E33" s="15">
        <f>Table3[[#This Row],[Watched]]/Table3[[#This Row],[GP]]</f>
        <v>0.81818181818181823</v>
      </c>
      <c r="F33">
        <f>COUNTIFS(DataRegularSeason20242025!$N$3:$N$1315,1,DataRegularSeason20242025!$D$3:$D$1315,$A33)</f>
        <v>28</v>
      </c>
      <c r="G33">
        <f>41-Table3[[#This Row],[GP_A]]</f>
        <v>13</v>
      </c>
      <c r="H33">
        <f>COUNTIFS(DataRegularSeason20242025!$E$3:$E$1315,$A33,DataRegularSeason20242025!$N$3:$N$1315,1)</f>
        <v>27</v>
      </c>
      <c r="I33">
        <f>41-Table3[[#This Row],[GP_H]]</f>
        <v>14</v>
      </c>
      <c r="J33">
        <f>F33+H33</f>
        <v>55</v>
      </c>
      <c r="K33">
        <f>82-Table3[[#This Row],[GP]]</f>
        <v>27</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22</v>
      </c>
      <c r="Q33">
        <f>COUNTIFS(DataRegularSeason20242025!$D$3:$D$1315,$A33, DataRegularSeason20242025!$S$3:$S$1315, $A33,DataRegularSeason20242025!$M$3:$M$1315,"REG")</f>
        <v>17</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18</v>
      </c>
      <c r="Y33">
        <f>COUNTIFS(DataRegularSeason20242025!$E$3:$E$1315,$A33, DataRegularSeason20242025!$S$3:$S$1315, $A33,DataRegularSeason20242025!$M$3:$M$1315,"REG")</f>
        <v>17</v>
      </c>
      <c r="Z33">
        <f>COUNTIFS(DataRegularSeason20242025!$E$3:$E$1315,$A33, DataRegularSeason20242025!$S$3:$S$1315, $A33,DataRegularSeason20242025!$M$3:$M$1315,"OT")</f>
        <v>1</v>
      </c>
      <c r="AA33">
        <f>COUNTIFS(DataRegularSeason20242025!$E$3:$E$1315,$A33, DataRegularSeason20242025!$S$3:$S$1315, $A33,DataRegularSeason20242025!$M$3:$M$1315,"SO")</f>
        <v>0</v>
      </c>
      <c r="AB33">
        <f>Table3[[#This Row],[W_A]]+Table3[[#This Row],[W_H]]</f>
        <v>15</v>
      </c>
      <c r="AC33">
        <f>Table3[[#This Row],[L_A]]+Table3[[#This Row],[L_H]]</f>
        <v>40</v>
      </c>
      <c r="AD33">
        <f>Table3[[#This Row],[RW_A]]+Table3[[#This Row],[RW_H]]</f>
        <v>11</v>
      </c>
      <c r="AE33">
        <f>Table3[[#This Row],[RL_A]]+Table3[[#This Row],[RL_H]]</f>
        <v>34</v>
      </c>
      <c r="AF33">
        <f>Table3[[#This Row],[OTW_A]]+Table3[[#This Row],[OTW_H]]</f>
        <v>4</v>
      </c>
      <c r="AG33">
        <f>Table3[[#This Row],[OTL_A]]+Table3[[#This Row],[OTL_H]]</f>
        <v>2</v>
      </c>
      <c r="AH33">
        <f>Table3[[#This Row],[SOW_A]]+Table3[[#This Row],[SOW_H]]</f>
        <v>0</v>
      </c>
      <c r="AI33">
        <f>Table3[[#This Row],[SOL_A]]+Table3[[#This Row],[SOL_H]]</f>
        <v>4</v>
      </c>
      <c r="AJ33" s="20" t="str">
        <f>_xlfn.CONCAT(TEXT(Table3[[#This Row],[OTW]]+Table3[[#This Row],[SOW]], "0"), "-", TEXT(Table3[[#This Row],[OTL]]+Table3[[#This Row],[SOL]],"0"))</f>
        <v>4-6</v>
      </c>
      <c r="AK33">
        <f>(2*(Table3[[#This Row],[W_A]]+Table3[[#This Row],[W_H]]))+Table3[[#This Row],[OTL_A]]+Table3[[#This Row],[SOL_A]]+Table3[[#This Row],[OTL_H]]+Table3[[#This Row],[SOL_H]]</f>
        <v>36</v>
      </c>
      <c r="AL33">
        <f>(3*(Table3[[#This Row],[RW_A]]+Table3[[#This Row],[RW_H]]))+(2*(Table3[[#This Row],[OTW_A]]+Table3[[#This Row],[SOW_A]]+Table3[[#This Row],[OTW_H]]+Table3[[#This Row],[SOW_H]]))+Table3[[#This Row],[OTL_A]]+Table3[[#This Row],[SOL_A]]+Table3[[#This Row],[OTL_H]]+Table3[[#This Row],[SOL_H]]</f>
        <v>47</v>
      </c>
      <c r="AM33" s="15">
        <f>Table3[[#This Row],[PTS]]/(2*Table3[[#This Row],[GP]])</f>
        <v>0.32727272727272727</v>
      </c>
      <c r="AN33" s="15">
        <f>Table3[[#This Row],[PTS2]]/(3*Table3[[#This Row],[GP]])</f>
        <v>0.28484848484848485</v>
      </c>
      <c r="AO33">
        <f>(2*Table3[[#This Row],[GR]])+Table3[[#This Row],[PTS]]</f>
        <v>90</v>
      </c>
      <c r="AP33">
        <f>(3*Table3[[#This Row],[GR]])+Table3[[#This Row],[PTS2]]</f>
        <v>128</v>
      </c>
      <c r="AQ33">
        <f>Table3[[#This Row],[PTS]]+(2 * Table3[[#This Row],[GR]] * Table3[[#This Row],[PTS%]])</f>
        <v>53.672727272727272</v>
      </c>
      <c r="AR33">
        <f>Table3[[#This Row],[PTS2]]+(3 * Table3[[#This Row],[GR]] * Table3[[#This Row],[PTS%2]])</f>
        <v>70.072727272727278</v>
      </c>
      <c r="AS33" s="20" t="str">
        <f>_xlfn.CONCAT(TEXT(Table3[[#This Row],[W]], "0"), "-", TEXT(Table3[[#This Row],[RL]],"0"), "-", TEXT(Table3[[#This Row],[OTL]]+Table3[[#This Row],[SOL]], "0"))</f>
        <v>15-34-6</v>
      </c>
      <c r="AT33">
        <f>COUNTIFS(DataRegularSeason20242025!$D$3:$D$1315,Table3[[#This Row],[Teams]],DataRegularSeason20242025!$K$3:$K$1315,0)</f>
        <v>1</v>
      </c>
      <c r="AU33">
        <f>SUMIF(DataRegularSeason20242025!$D$3:$D$1315,$A33, DataRegularSeason20242025!$J$3:$J$1315)</f>
        <v>69</v>
      </c>
      <c r="AV33">
        <f>SUMIF(DataRegularSeason20242025!$D$3:$D$1315,$A33, DataRegularSeason20242025!$K$3:$K$1315)</f>
        <v>110</v>
      </c>
      <c r="AW33">
        <f>AU33-AV33</f>
        <v>-41</v>
      </c>
      <c r="AX33">
        <f>COUNTIFS(DataRegularSeason20242025!$E$3:$E$1315,Table3[[#This Row],[Teams]],DataRegularSeason20242025!$J$3:$J$1315,0)</f>
        <v>0</v>
      </c>
      <c r="AY33">
        <f>SUMIF(DataRegularSeason20242025!$E$3:$E$1315,$A33,DataRegularSeason20242025!$K$3:$K$1315)</f>
        <v>75</v>
      </c>
      <c r="AZ33">
        <f>SUMIF(DataRegularSeason20242025!$E$3:$E$1315,$A33,DataRegularSeason20242025!$J$3:$J$1315)</f>
        <v>96</v>
      </c>
      <c r="BA33">
        <f>AY33-AZ33</f>
        <v>-21</v>
      </c>
      <c r="BB33">
        <f>AU33+AY33</f>
        <v>144</v>
      </c>
      <c r="BC33">
        <f>AV33+AZ33</f>
        <v>206</v>
      </c>
      <c r="BD33">
        <f>BB33-BC33</f>
        <v>-62</v>
      </c>
      <c r="BE33" s="17">
        <f>Table3[[#This Row],[GF]]/Table3[[#This Row],[GP]]</f>
        <v>2.6181818181818182</v>
      </c>
      <c r="BF33" s="17">
        <f>Table3[[#This Row],[GA]]/Table3[[#This Row],[GP]]</f>
        <v>3.7454545454545456</v>
      </c>
      <c r="BG33" s="17">
        <f>(Table3[[#This Row],[GF]]-Table3[[#This Row],[GA]])/Table3[[#This Row],[GP]]</f>
        <v>-1.1272727272727272</v>
      </c>
      <c r="BH33" s="49" t="str">
        <f>_xlfn.CONCAT(TEXT(Table3[[#This Row],[W_H]], "0"), "-", TEXT(Table3[[#This Row],[RL_H]],"0"), "-", TEXT(Table3[[#This Row],[OTL_H]]+Table3[[#This Row],[SOL_H]], "0"))</f>
        <v>9-17-1</v>
      </c>
      <c r="BI33" s="49" t="str">
        <f>_xlfn.CONCAT(TEXT(Table3[[#This Row],[W_A]], "0"), "-", TEXT(Table3[[#This Row],[RL_A]],"0"), "-", TEXT(Table3[[#This Row],[OTL_A]]+Table3[[#This Row],[SOL_A]], "0"))</f>
        <v>6-17-5</v>
      </c>
      <c r="BJ33" s="49">
        <f>((2*(Table3[[#This Row],[W_H]]))+Table3[[#This Row],[OTL_H]]+Table3[[#This Row],[SOL_H]])/(2*Table3[[#This Row],[GP_H]])</f>
        <v>0.35185185185185186</v>
      </c>
      <c r="BK33" s="49">
        <f>((2*(Table3[[#This Row],[W_A]]))+Table3[[#This Row],[OTL_A]]+Table3[[#This Row],[SOL_A]])/(2*Table3[[#This Row],[GP_A]])</f>
        <v>0.30357142857142855</v>
      </c>
      <c r="BL33" s="21">
        <f>(Table3[[#This Row],[W]]*$CG$3)+(Table3[[#This Row],[L]]*$CG$4)+(Table3[[#This Row],[GF]]*$CG$5)+(Table3[[#This Row],[GA]]*$CG$6)</f>
        <v>61.699999999999996</v>
      </c>
      <c r="BM33" s="21">
        <f>(82*(((Table3[[#This Row],[PTS%]]*$CG$3)+((1-Table3[[#This Row],[PTS%]])*$CG$4)+(Table3[[#This Row],[GF]]*$CG$5)+(Table3[[#This Row],[GA]]*$CG$6))/Table3[[#This Row],[GP]])) + (Table3[[#This Row],[W]]*$CG$3)+(Table3[[#This Row],[L]]*$CG$4)+(Table3[[#This Row],[GF]]*$CG$5)+(Table3[[#This Row],[GA]]*$CG$6)</f>
        <v>125.16122314049585</v>
      </c>
      <c r="BN33">
        <f>COUNTIFS(DataRegularSeason20242025!$D$3:$D$1315,$A33,DataRegularSeason20242025!$H$3:$H$1315, $A33)</f>
        <v>4</v>
      </c>
      <c r="BO33">
        <f>COUNTIFS(DataRegularSeason20242025!$E$3:$E$1315,$A33,DataRegularSeason20242025!$H$3:$H$1315, $A33)</f>
        <v>7</v>
      </c>
      <c r="BP33">
        <f>BN33+BO33</f>
        <v>11</v>
      </c>
      <c r="BQ33">
        <f>F33-BN33</f>
        <v>24</v>
      </c>
      <c r="BR33">
        <f>H33-BO33</f>
        <v>20</v>
      </c>
      <c r="BS33">
        <f>BQ33+BR33</f>
        <v>44</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-2</v>
      </c>
      <c r="CK34">
        <f>(COUNTIFS(Table2[AwayTeam],$CE$30, Table2[ActualAwayScore],$CF34, Table2[ActualHomeScore],CK$31)+COUNTIFS(Table2[HomeTeam],$CE$30, Table2[ActualAwayScore],CK$31, Table2[ActualHomeScore],$CF34))*-1</f>
        <v>-2</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1428</v>
      </c>
      <c r="E35">
        <f t="shared" ref="E35:BU35" si="2">SUM(E$2:E$33)</f>
        <v>26.630738774523451</v>
      </c>
      <c r="F35">
        <f t="shared" si="2"/>
        <v>858</v>
      </c>
      <c r="G35">
        <f t="shared" si="2"/>
        <v>454</v>
      </c>
      <c r="H35">
        <f t="shared" si="2"/>
        <v>858</v>
      </c>
      <c r="I35">
        <f t="shared" si="2"/>
        <v>454</v>
      </c>
      <c r="J35">
        <f t="shared" si="2"/>
        <v>1716</v>
      </c>
      <c r="K35">
        <f t="shared" si="2"/>
        <v>908</v>
      </c>
      <c r="L35">
        <f t="shared" si="2"/>
        <v>387</v>
      </c>
      <c r="M35">
        <f t="shared" si="2"/>
        <v>305</v>
      </c>
      <c r="N35">
        <f t="shared" si="2"/>
        <v>63</v>
      </c>
      <c r="O35">
        <f t="shared" si="2"/>
        <v>19</v>
      </c>
      <c r="P35">
        <f t="shared" si="2"/>
        <v>471</v>
      </c>
      <c r="Q35">
        <f t="shared" si="2"/>
        <v>383</v>
      </c>
      <c r="R35">
        <f t="shared" si="2"/>
        <v>65</v>
      </c>
      <c r="S35">
        <f t="shared" si="2"/>
        <v>23</v>
      </c>
      <c r="T35">
        <f t="shared" si="2"/>
        <v>471</v>
      </c>
      <c r="U35">
        <f t="shared" si="2"/>
        <v>383</v>
      </c>
      <c r="V35">
        <f t="shared" si="2"/>
        <v>65</v>
      </c>
      <c r="W35">
        <f t="shared" si="2"/>
        <v>23</v>
      </c>
      <c r="X35">
        <f t="shared" si="2"/>
        <v>387</v>
      </c>
      <c r="Y35">
        <f t="shared" si="2"/>
        <v>305</v>
      </c>
      <c r="Z35">
        <f t="shared" si="2"/>
        <v>63</v>
      </c>
      <c r="AA35">
        <f t="shared" si="2"/>
        <v>19</v>
      </c>
      <c r="AB35">
        <f t="shared" si="2"/>
        <v>858</v>
      </c>
      <c r="AC35">
        <f t="shared" si="2"/>
        <v>858</v>
      </c>
      <c r="AD35">
        <f t="shared" si="2"/>
        <v>688</v>
      </c>
      <c r="AE35">
        <f t="shared" si="2"/>
        <v>688</v>
      </c>
      <c r="AF35">
        <f t="shared" si="2"/>
        <v>128</v>
      </c>
      <c r="AG35">
        <f t="shared" si="2"/>
        <v>128</v>
      </c>
      <c r="AH35">
        <f t="shared" si="2"/>
        <v>42</v>
      </c>
      <c r="AI35">
        <f t="shared" si="2"/>
        <v>42</v>
      </c>
      <c r="AK35">
        <f t="shared" si="2"/>
        <v>1886</v>
      </c>
      <c r="AL35">
        <f t="shared" si="2"/>
        <v>2574</v>
      </c>
      <c r="AM35">
        <f t="shared" si="2"/>
        <v>17.583500289327151</v>
      </c>
      <c r="AN35">
        <f t="shared" si="2"/>
        <v>16.000905173805652</v>
      </c>
      <c r="AO35">
        <f t="shared" si="2"/>
        <v>3702</v>
      </c>
      <c r="AP35">
        <f t="shared" si="2"/>
        <v>5298</v>
      </c>
      <c r="AQ35">
        <f t="shared" si="2"/>
        <v>2883.6940474496523</v>
      </c>
      <c r="AR35">
        <f t="shared" si="2"/>
        <v>3936.222672756192</v>
      </c>
      <c r="AT35">
        <f t="shared" si="2"/>
        <v>43</v>
      </c>
      <c r="AU35">
        <f t="shared" si="2"/>
        <v>2479</v>
      </c>
      <c r="AV35">
        <f t="shared" si="2"/>
        <v>2673</v>
      </c>
      <c r="AW35">
        <f t="shared" si="2"/>
        <v>-194</v>
      </c>
      <c r="AX35">
        <f t="shared" si="2"/>
        <v>65</v>
      </c>
      <c r="AY35">
        <f t="shared" si="2"/>
        <v>2673</v>
      </c>
      <c r="AZ35">
        <f t="shared" si="2"/>
        <v>2479</v>
      </c>
      <c r="BA35">
        <f t="shared" si="2"/>
        <v>194</v>
      </c>
      <c r="BB35">
        <f t="shared" si="2"/>
        <v>5152</v>
      </c>
      <c r="BC35">
        <f t="shared" si="2"/>
        <v>5152</v>
      </c>
      <c r="BD35">
        <f t="shared" si="2"/>
        <v>0</v>
      </c>
      <c r="BE35">
        <f t="shared" si="2"/>
        <v>96.046181240964813</v>
      </c>
      <c r="BF35">
        <f t="shared" si="2"/>
        <v>96.031965173807578</v>
      </c>
      <c r="BG35">
        <f t="shared" si="2"/>
        <v>1.4216067157243772E-2</v>
      </c>
      <c r="BL35">
        <f t="shared" si="2"/>
        <v>1974.4</v>
      </c>
      <c r="BN35">
        <f t="shared" si="2"/>
        <v>401</v>
      </c>
      <c r="BO35">
        <f t="shared" si="2"/>
        <v>490</v>
      </c>
      <c r="BP35">
        <f t="shared" si="2"/>
        <v>891</v>
      </c>
      <c r="BQ35">
        <f t="shared" si="2"/>
        <v>457</v>
      </c>
      <c r="BR35">
        <f t="shared" si="2"/>
        <v>368</v>
      </c>
      <c r="BS35">
        <f t="shared" si="2"/>
        <v>825</v>
      </c>
      <c r="BT35">
        <f t="shared" si="2"/>
        <v>26</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4</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44.625</v>
      </c>
      <c r="E36">
        <f t="shared" ref="E36:BU36" si="3">AVERAGE(E$2:E$33)</f>
        <v>0.83221058670385784</v>
      </c>
      <c r="F36">
        <f t="shared" si="3"/>
        <v>26.8125</v>
      </c>
      <c r="G36">
        <f t="shared" si="3"/>
        <v>14.1875</v>
      </c>
      <c r="H36">
        <f t="shared" si="3"/>
        <v>26.8125</v>
      </c>
      <c r="I36">
        <f t="shared" si="3"/>
        <v>14.1875</v>
      </c>
      <c r="J36">
        <f t="shared" si="3"/>
        <v>53.625</v>
      </c>
      <c r="K36">
        <f t="shared" si="3"/>
        <v>28.375</v>
      </c>
      <c r="L36">
        <f t="shared" si="3"/>
        <v>12.09375</v>
      </c>
      <c r="M36">
        <f t="shared" si="3"/>
        <v>9.53125</v>
      </c>
      <c r="N36">
        <f t="shared" si="3"/>
        <v>1.96875</v>
      </c>
      <c r="O36">
        <f t="shared" si="3"/>
        <v>0.59375</v>
      </c>
      <c r="P36">
        <f t="shared" si="3"/>
        <v>14.71875</v>
      </c>
      <c r="Q36">
        <f t="shared" si="3"/>
        <v>11.96875</v>
      </c>
      <c r="R36">
        <f t="shared" si="3"/>
        <v>2.03125</v>
      </c>
      <c r="S36">
        <f t="shared" si="3"/>
        <v>0.71875</v>
      </c>
      <c r="T36">
        <f t="shared" si="3"/>
        <v>14.71875</v>
      </c>
      <c r="U36">
        <f t="shared" si="3"/>
        <v>11.96875</v>
      </c>
      <c r="V36">
        <f t="shared" si="3"/>
        <v>2.03125</v>
      </c>
      <c r="W36">
        <f t="shared" si="3"/>
        <v>0.71875</v>
      </c>
      <c r="X36">
        <f t="shared" si="3"/>
        <v>12.09375</v>
      </c>
      <c r="Y36">
        <f t="shared" si="3"/>
        <v>9.53125</v>
      </c>
      <c r="Z36">
        <f t="shared" si="3"/>
        <v>1.96875</v>
      </c>
      <c r="AA36">
        <f t="shared" si="3"/>
        <v>0.59375</v>
      </c>
      <c r="AB36">
        <f t="shared" si="3"/>
        <v>26.8125</v>
      </c>
      <c r="AC36">
        <f t="shared" si="3"/>
        <v>26.8125</v>
      </c>
      <c r="AD36">
        <f t="shared" si="3"/>
        <v>21.5</v>
      </c>
      <c r="AE36">
        <f t="shared" si="3"/>
        <v>21.5</v>
      </c>
      <c r="AF36">
        <f t="shared" si="3"/>
        <v>4</v>
      </c>
      <c r="AG36">
        <f t="shared" si="3"/>
        <v>4</v>
      </c>
      <c r="AH36">
        <f t="shared" si="3"/>
        <v>1.3125</v>
      </c>
      <c r="AI36">
        <f t="shared" si="3"/>
        <v>1.3125</v>
      </c>
      <c r="AK36">
        <f t="shared" si="3"/>
        <v>58.9375</v>
      </c>
      <c r="AL36">
        <f t="shared" si="3"/>
        <v>80.4375</v>
      </c>
      <c r="AM36">
        <f t="shared" si="3"/>
        <v>0.54948438404147348</v>
      </c>
      <c r="AN36">
        <f t="shared" si="3"/>
        <v>0.50002828668142663</v>
      </c>
      <c r="AO36">
        <f t="shared" si="3"/>
        <v>115.6875</v>
      </c>
      <c r="AP36">
        <f t="shared" si="3"/>
        <v>165.5625</v>
      </c>
      <c r="AQ36">
        <f t="shared" si="3"/>
        <v>90.115438982801635</v>
      </c>
      <c r="AR36">
        <f t="shared" si="3"/>
        <v>123.006958523631</v>
      </c>
      <c r="AT36">
        <f t="shared" si="3"/>
        <v>1.34375</v>
      </c>
      <c r="AU36">
        <f t="shared" si="3"/>
        <v>77.46875</v>
      </c>
      <c r="AV36">
        <f t="shared" si="3"/>
        <v>83.53125</v>
      </c>
      <c r="AW36">
        <f t="shared" si="3"/>
        <v>-6.0625</v>
      </c>
      <c r="AX36">
        <f t="shared" si="3"/>
        <v>2.03125</v>
      </c>
      <c r="AY36">
        <f t="shared" si="3"/>
        <v>83.53125</v>
      </c>
      <c r="AZ36">
        <f t="shared" si="3"/>
        <v>77.46875</v>
      </c>
      <c r="BA36">
        <f t="shared" si="3"/>
        <v>6.0625</v>
      </c>
      <c r="BB36">
        <f t="shared" si="3"/>
        <v>161</v>
      </c>
      <c r="BC36">
        <f t="shared" si="3"/>
        <v>161</v>
      </c>
      <c r="BD36">
        <f t="shared" si="3"/>
        <v>0</v>
      </c>
      <c r="BE36">
        <f t="shared" si="3"/>
        <v>3.0014431637801504</v>
      </c>
      <c r="BF36">
        <f t="shared" si="3"/>
        <v>3.0009989116814868</v>
      </c>
      <c r="BG36">
        <f t="shared" si="3"/>
        <v>4.4425209866386789E-4</v>
      </c>
      <c r="BL36">
        <f t="shared" si="3"/>
        <v>61.7</v>
      </c>
      <c r="BN36">
        <f t="shared" si="3"/>
        <v>12.53125</v>
      </c>
      <c r="BO36">
        <f t="shared" si="3"/>
        <v>15.3125</v>
      </c>
      <c r="BP36">
        <f t="shared" si="3"/>
        <v>27.84375</v>
      </c>
      <c r="BQ36">
        <f t="shared" si="3"/>
        <v>14.28125</v>
      </c>
      <c r="BR36">
        <f t="shared" si="3"/>
        <v>11.5</v>
      </c>
      <c r="BS36">
        <f t="shared" si="3"/>
        <v>25.78125</v>
      </c>
      <c r="BT36">
        <f t="shared" si="3"/>
        <v>26</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7.7368840627218916</v>
      </c>
      <c r="E37">
        <f t="shared" ref="E37:BU37" si="4">_xlfn.STDEV.P(E$2:E$33)</f>
        <v>0.14244924412957136</v>
      </c>
      <c r="F37">
        <f t="shared" si="4"/>
        <v>1.7399263633843818</v>
      </c>
      <c r="G37">
        <f t="shared" si="4"/>
        <v>1.7399263633843818</v>
      </c>
      <c r="H37">
        <f t="shared" si="4"/>
        <v>1.8946882989030147</v>
      </c>
      <c r="I37">
        <f t="shared" si="4"/>
        <v>1.8946882989030147</v>
      </c>
      <c r="J37">
        <f t="shared" si="4"/>
        <v>1.1110243021644486</v>
      </c>
      <c r="K37">
        <f t="shared" si="4"/>
        <v>1.1110243021644486</v>
      </c>
      <c r="L37">
        <f t="shared" si="4"/>
        <v>3.2534536937691305</v>
      </c>
      <c r="M37">
        <f t="shared" si="4"/>
        <v>3.0820485780564848</v>
      </c>
      <c r="N37">
        <f t="shared" si="4"/>
        <v>1.1854422961494162</v>
      </c>
      <c r="O37">
        <f t="shared" si="4"/>
        <v>0.78499104294252942</v>
      </c>
      <c r="P37">
        <f t="shared" si="4"/>
        <v>3.5464275598833259</v>
      </c>
      <c r="Q37">
        <f t="shared" si="4"/>
        <v>2.8447800332363133</v>
      </c>
      <c r="R37">
        <f t="shared" si="4"/>
        <v>1.3106385609694231</v>
      </c>
      <c r="S37">
        <f t="shared" si="4"/>
        <v>0.97578093724974968</v>
      </c>
      <c r="T37">
        <f t="shared" si="4"/>
        <v>3.3094030334034565</v>
      </c>
      <c r="U37">
        <f t="shared" si="4"/>
        <v>3.4048162120002896</v>
      </c>
      <c r="V37">
        <f t="shared" si="4"/>
        <v>1.2620512816442919</v>
      </c>
      <c r="W37">
        <f t="shared" si="4"/>
        <v>0.87444178622707636</v>
      </c>
      <c r="X37">
        <f t="shared" si="4"/>
        <v>3.3105831718142955</v>
      </c>
      <c r="Y37">
        <f t="shared" si="4"/>
        <v>3.0921713143841174</v>
      </c>
      <c r="Z37">
        <f t="shared" si="4"/>
        <v>1.2115169984362579</v>
      </c>
      <c r="AA37">
        <f t="shared" si="4"/>
        <v>0.74411755623691611</v>
      </c>
      <c r="AB37">
        <f t="shared" si="4"/>
        <v>5.3293849316783266</v>
      </c>
      <c r="AC37">
        <f t="shared" si="4"/>
        <v>5.2763475766859784</v>
      </c>
      <c r="AD37">
        <f t="shared" si="4"/>
        <v>5.2559490104071598</v>
      </c>
      <c r="AE37">
        <f t="shared" si="4"/>
        <v>4.6097722286464435</v>
      </c>
      <c r="AF37">
        <f t="shared" si="4"/>
        <v>1.695582495781317</v>
      </c>
      <c r="AG37">
        <f t="shared" si="4"/>
        <v>1.8540496217739157</v>
      </c>
      <c r="AH37">
        <f t="shared" si="4"/>
        <v>1.1575161985907585</v>
      </c>
      <c r="AI37">
        <f t="shared" si="4"/>
        <v>1.184205957593526</v>
      </c>
      <c r="AK37">
        <f t="shared" si="4"/>
        <v>9.7722102796654973</v>
      </c>
      <c r="AL37">
        <f t="shared" si="4"/>
        <v>14.745629649153678</v>
      </c>
      <c r="AM37">
        <f t="shared" si="4"/>
        <v>9.0105505173857431E-2</v>
      </c>
      <c r="AN37">
        <f t="shared" si="4"/>
        <v>9.1082691162780061E-2</v>
      </c>
      <c r="AO37">
        <f t="shared" si="4"/>
        <v>9.6967697585329926</v>
      </c>
      <c r="AP37">
        <f t="shared" si="4"/>
        <v>14.802739400192115</v>
      </c>
      <c r="AQ37">
        <f t="shared" si="4"/>
        <v>14.7773028485128</v>
      </c>
      <c r="AR37">
        <f t="shared" si="4"/>
        <v>22.406342026043564</v>
      </c>
      <c r="AT37">
        <f t="shared" si="4"/>
        <v>1.2401959270615268</v>
      </c>
      <c r="AU37">
        <f t="shared" si="4"/>
        <v>9.4702969033446891</v>
      </c>
      <c r="AV37">
        <f t="shared" si="4"/>
        <v>11.696645819956249</v>
      </c>
      <c r="AW37">
        <f t="shared" si="4"/>
        <v>17.025601127419847</v>
      </c>
      <c r="AX37">
        <f t="shared" si="4"/>
        <v>1.4892190696804819</v>
      </c>
      <c r="AY37">
        <f t="shared" si="4"/>
        <v>11.407191741945079</v>
      </c>
      <c r="AZ37">
        <f t="shared" si="4"/>
        <v>11.879563267961496</v>
      </c>
      <c r="BA37">
        <f t="shared" si="4"/>
        <v>18.318258480270444</v>
      </c>
      <c r="BB37">
        <f t="shared" si="4"/>
        <v>16.095418602819873</v>
      </c>
      <c r="BC37">
        <f t="shared" si="4"/>
        <v>18.82153022471871</v>
      </c>
      <c r="BD37">
        <f t="shared" si="4"/>
        <v>29.068883707497267</v>
      </c>
      <c r="BE37">
        <f t="shared" si="4"/>
        <v>0.28508628566068689</v>
      </c>
      <c r="BF37">
        <f t="shared" si="4"/>
        <v>0.33180464512398716</v>
      </c>
      <c r="BG37">
        <f t="shared" si="4"/>
        <v>0.54003494857261047</v>
      </c>
      <c r="BL37">
        <f t="shared" si="4"/>
        <v>3.0220284992038047</v>
      </c>
      <c r="BN37">
        <f t="shared" si="4"/>
        <v>5.7878340886293556</v>
      </c>
      <c r="BO37">
        <f t="shared" si="4"/>
        <v>6.141241222261181</v>
      </c>
      <c r="BP37">
        <f t="shared" si="4"/>
        <v>11.532858966340481</v>
      </c>
      <c r="BQ37">
        <f t="shared" si="4"/>
        <v>6.1605315060877661</v>
      </c>
      <c r="BR37">
        <f t="shared" si="4"/>
        <v>5.9371710435189584</v>
      </c>
      <c r="BS37">
        <f t="shared" si="4"/>
        <v>11.499278170280951</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2.25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1.8000000000000003</v>
      </c>
      <c r="CK48" s="21">
        <f t="shared" si="7"/>
        <v>2</v>
      </c>
      <c r="CL48" s="21">
        <f t="shared" si="7"/>
        <v>2.2000000000000002</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5.2499999999999991</v>
      </c>
      <c r="CI49" s="21">
        <f t="shared" si="8"/>
        <v>4.5999999999999996</v>
      </c>
      <c r="CJ49" s="86"/>
      <c r="CK49" s="21">
        <f t="shared" si="8"/>
        <v>4.5999999999999996</v>
      </c>
      <c r="CL49" s="21">
        <f t="shared" si="8"/>
        <v>2.5</v>
      </c>
      <c r="CM49" s="21">
        <f t="shared" si="8"/>
        <v>1.35</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2.4</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58.499999999999993</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39" t="s">
        <v>47</v>
      </c>
      <c r="D1" s="140"/>
      <c r="E1" s="139" t="s">
        <v>24</v>
      </c>
      <c r="F1" s="140"/>
      <c r="G1" s="139" t="s">
        <v>23</v>
      </c>
      <c r="H1" s="140"/>
      <c r="I1" s="139" t="s">
        <v>28</v>
      </c>
      <c r="J1" s="140"/>
      <c r="K1" s="139" t="s">
        <v>12</v>
      </c>
      <c r="L1" s="140"/>
      <c r="M1" s="139" t="s">
        <v>38</v>
      </c>
      <c r="N1" s="140"/>
      <c r="O1" s="139" t="s">
        <v>25</v>
      </c>
      <c r="P1" s="140"/>
      <c r="Q1" s="139" t="s">
        <v>27</v>
      </c>
      <c r="R1" s="147"/>
      <c r="S1" s="139" t="s">
        <v>17</v>
      </c>
      <c r="T1" s="140"/>
      <c r="U1" s="139" t="s">
        <v>26</v>
      </c>
      <c r="V1" s="140"/>
      <c r="W1" s="139" t="s">
        <v>34</v>
      </c>
      <c r="X1" s="140"/>
      <c r="Y1" s="139" t="s">
        <v>37</v>
      </c>
      <c r="Z1" s="140"/>
      <c r="AA1" s="139" t="s">
        <v>35</v>
      </c>
      <c r="AB1" s="140"/>
      <c r="AC1" s="139" t="s">
        <v>13</v>
      </c>
      <c r="AD1" s="140"/>
      <c r="AE1" s="139" t="s">
        <v>15</v>
      </c>
      <c r="AF1" s="140"/>
      <c r="AG1" s="148" t="s">
        <v>22</v>
      </c>
      <c r="AH1" s="147"/>
      <c r="AI1" s="139" t="s">
        <v>44</v>
      </c>
      <c r="AJ1" s="140"/>
      <c r="AK1" s="139" t="s">
        <v>36</v>
      </c>
      <c r="AL1" s="140"/>
      <c r="AM1" s="139" t="s">
        <v>32</v>
      </c>
      <c r="AN1" s="140"/>
      <c r="AO1" s="139" t="s">
        <v>33</v>
      </c>
      <c r="AP1" s="140"/>
      <c r="AQ1" s="139" t="s">
        <v>20</v>
      </c>
      <c r="AR1" s="140"/>
      <c r="AS1" s="139" t="s">
        <v>45</v>
      </c>
      <c r="AT1" s="140"/>
      <c r="AU1" s="139" t="s">
        <v>21</v>
      </c>
      <c r="AV1" s="140"/>
      <c r="AW1" s="139" t="s">
        <v>46</v>
      </c>
      <c r="AX1" s="147"/>
      <c r="AY1" s="139" t="s">
        <v>16</v>
      </c>
      <c r="AZ1" s="140"/>
      <c r="BA1" s="139" t="s">
        <v>29</v>
      </c>
      <c r="BB1" s="140"/>
      <c r="BC1" s="139" t="s">
        <v>31</v>
      </c>
      <c r="BD1" s="140"/>
      <c r="BE1" s="139" t="s">
        <v>14</v>
      </c>
      <c r="BF1" s="139"/>
      <c r="BG1" s="141" t="s">
        <v>19</v>
      </c>
      <c r="BH1" s="142"/>
      <c r="BI1" s="139" t="s">
        <v>30</v>
      </c>
      <c r="BJ1" s="140"/>
      <c r="BK1" s="139" t="s">
        <v>43</v>
      </c>
      <c r="BL1" s="140"/>
      <c r="BM1" s="139" t="s">
        <v>18</v>
      </c>
      <c r="BN1" s="140"/>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26</v>
      </c>
      <c r="BP3" s="136">
        <f>BO3+BO4</f>
        <v>53</v>
      </c>
      <c r="BQ3" s="137">
        <f>82-BP3</f>
        <v>29</v>
      </c>
    </row>
    <row r="4" spans="1:69" ht="12" customHeight="1" x14ac:dyDescent="0.25">
      <c r="A4" s="138"/>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36"/>
      <c r="BQ4" s="137"/>
    </row>
    <row r="5" spans="1:69" ht="12"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25</v>
      </c>
      <c r="BP5" s="136">
        <f t="shared" ref="BP5" si="1">BO5+BO6</f>
        <v>53</v>
      </c>
      <c r="BQ5" s="137">
        <f t="shared" ref="BQ5" si="2">82-BP5</f>
        <v>29</v>
      </c>
    </row>
    <row r="6" spans="1:69" ht="12" customHeight="1" x14ac:dyDescent="0.25">
      <c r="A6" s="138"/>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28</v>
      </c>
      <c r="BP6" s="136"/>
      <c r="BQ6" s="137"/>
    </row>
    <row r="7" spans="1:69" ht="12"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24</v>
      </c>
      <c r="BP7" s="136">
        <f t="shared" ref="BP7" si="3">BO7+BO8</f>
        <v>53</v>
      </c>
      <c r="BQ7" s="137">
        <f t="shared" ref="BQ7" si="4">82-BP7</f>
        <v>29</v>
      </c>
    </row>
    <row r="8" spans="1:69" ht="12" customHeight="1" x14ac:dyDescent="0.25">
      <c r="A8" s="138"/>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29</v>
      </c>
      <c r="BP8" s="136"/>
      <c r="BQ8" s="137"/>
    </row>
    <row r="9" spans="1:69" ht="12"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36">
        <f t="shared" ref="BP9" si="5">BO9+BO10</f>
        <v>51</v>
      </c>
      <c r="BQ9" s="137">
        <f t="shared" ref="BQ9" si="6">82-BP9</f>
        <v>31</v>
      </c>
    </row>
    <row r="10" spans="1:69" ht="12" customHeight="1" x14ac:dyDescent="0.25">
      <c r="A10" s="138"/>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20</v>
      </c>
      <c r="BP10" s="136"/>
      <c r="BQ10" s="137"/>
    </row>
    <row r="11" spans="1:69" ht="12"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25</v>
      </c>
      <c r="BP11" s="136">
        <f t="shared" ref="BP11" si="7">BO11+BO12</f>
        <v>55</v>
      </c>
      <c r="BQ11" s="137">
        <f t="shared" ref="BQ11" si="8">82-BP11</f>
        <v>27</v>
      </c>
    </row>
    <row r="12" spans="1:69" ht="12" customHeight="1" x14ac:dyDescent="0.25">
      <c r="A12" s="138"/>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0"/>
        <v>30</v>
      </c>
      <c r="BP12" s="136"/>
      <c r="BQ12" s="137"/>
    </row>
    <row r="13" spans="1:69" ht="12"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28</v>
      </c>
      <c r="BP13" s="136">
        <f t="shared" ref="BP13" si="9">BO13+BO14</f>
        <v>55</v>
      </c>
      <c r="BQ13" s="137">
        <f t="shared" ref="BQ13" si="10">82-BP13</f>
        <v>27</v>
      </c>
    </row>
    <row r="14" spans="1:69" ht="12" customHeight="1" x14ac:dyDescent="0.25">
      <c r="A14" s="138"/>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27</v>
      </c>
      <c r="BP14" s="136"/>
      <c r="BQ14" s="137"/>
    </row>
    <row r="15" spans="1:69" ht="12"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26</v>
      </c>
      <c r="BP15" s="136">
        <f t="shared" ref="BP15" si="11">BO15+BO16</f>
        <v>53</v>
      </c>
      <c r="BQ15" s="137">
        <f t="shared" ref="BQ15" si="12">82-BP15</f>
        <v>29</v>
      </c>
    </row>
    <row r="16" spans="1:69" ht="12" customHeight="1" x14ac:dyDescent="0.25">
      <c r="A16" s="138"/>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0"/>
        <v>27</v>
      </c>
      <c r="BP16" s="136"/>
      <c r="BQ16" s="137"/>
    </row>
    <row r="17" spans="1:69" ht="12"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26</v>
      </c>
      <c r="BP17" s="136">
        <f t="shared" ref="BP17" si="13">BO17+BO18</f>
        <v>54</v>
      </c>
      <c r="BQ17" s="137">
        <f t="shared" ref="BQ17" si="14">82-BP17</f>
        <v>28</v>
      </c>
    </row>
    <row r="18" spans="1:69" ht="12" customHeight="1" thickBot="1" x14ac:dyDescent="0.3">
      <c r="A18" s="137"/>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28</v>
      </c>
      <c r="BP18" s="136"/>
      <c r="BQ18" s="137"/>
    </row>
    <row r="19" spans="1:69" ht="12"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26</v>
      </c>
      <c r="BP19" s="136">
        <f t="shared" ref="BP19" si="15">BO19+BO20</f>
        <v>52</v>
      </c>
      <c r="BQ19" s="137">
        <f t="shared" ref="BQ19" si="16">82-BP19</f>
        <v>30</v>
      </c>
    </row>
    <row r="20" spans="1:69" ht="12" customHeight="1" x14ac:dyDescent="0.25">
      <c r="A20" s="138"/>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26</v>
      </c>
      <c r="BP20" s="136"/>
      <c r="BQ20" s="137"/>
    </row>
    <row r="21" spans="1:69" ht="12"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27</v>
      </c>
      <c r="BP21" s="136">
        <f t="shared" ref="BP21" si="17">BO21+BO22</f>
        <v>55</v>
      </c>
      <c r="BQ21" s="137">
        <f t="shared" ref="BQ21" si="18">82-BP21</f>
        <v>27</v>
      </c>
    </row>
    <row r="22" spans="1:69" ht="12" customHeight="1" x14ac:dyDescent="0.25">
      <c r="A22" s="138"/>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28</v>
      </c>
      <c r="BP22" s="136"/>
      <c r="BQ22" s="137"/>
    </row>
    <row r="23" spans="1:69" ht="12" customHeight="1" x14ac:dyDescent="0.25">
      <c r="A23" s="143" t="s">
        <v>34</v>
      </c>
      <c r="B23" s="35" t="s">
        <v>81</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25</v>
      </c>
      <c r="BP23" s="136">
        <f t="shared" ref="BP23" si="19">BO23+BO24</f>
        <v>53</v>
      </c>
      <c r="BQ23" s="137">
        <f t="shared" ref="BQ23" si="20">82-BP23</f>
        <v>29</v>
      </c>
    </row>
    <row r="24" spans="1:69" ht="12" customHeight="1" x14ac:dyDescent="0.25">
      <c r="A24" s="138"/>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28</v>
      </c>
      <c r="BP24" s="136"/>
      <c r="BQ24" s="137"/>
    </row>
    <row r="25" spans="1:69" ht="12"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30</v>
      </c>
      <c r="BP25" s="136">
        <f t="shared" ref="BP25" si="21">BO25+BO26</f>
        <v>54</v>
      </c>
      <c r="BQ25" s="137">
        <f t="shared" ref="BQ25" si="22">82-BP25</f>
        <v>28</v>
      </c>
    </row>
    <row r="26" spans="1:69" ht="12" customHeight="1" x14ac:dyDescent="0.25">
      <c r="A26" s="138"/>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24</v>
      </c>
      <c r="BP26" s="136"/>
      <c r="BQ26" s="137"/>
    </row>
    <row r="27" spans="1:69" ht="12"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27</v>
      </c>
      <c r="BP27" s="136">
        <f t="shared" ref="BP27" si="23">BO27+BO28</f>
        <v>52</v>
      </c>
      <c r="BQ27" s="137">
        <f t="shared" ref="BQ27" si="24">82-BP27</f>
        <v>30</v>
      </c>
    </row>
    <row r="28" spans="1:69" ht="12" customHeight="1" x14ac:dyDescent="0.25">
      <c r="A28" s="138"/>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25</v>
      </c>
      <c r="BP28" s="136"/>
      <c r="BQ28" s="137"/>
    </row>
    <row r="29" spans="1:69" ht="12"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28</v>
      </c>
      <c r="BP29" s="136">
        <f t="shared" ref="BP29" si="25">BO29+BO30</f>
        <v>54</v>
      </c>
      <c r="BQ29" s="137">
        <f t="shared" ref="BQ29" si="26">82-BP29</f>
        <v>28</v>
      </c>
    </row>
    <row r="30" spans="1:69" ht="12" customHeight="1" x14ac:dyDescent="0.25">
      <c r="A30" s="138"/>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26</v>
      </c>
      <c r="BP30" s="136"/>
      <c r="BQ30" s="137"/>
    </row>
    <row r="31" spans="1:69" ht="12"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26</v>
      </c>
      <c r="BP31" s="136">
        <f t="shared" ref="BP31" si="27">BO31+BO32</f>
        <v>53</v>
      </c>
      <c r="BQ31" s="137">
        <f t="shared" ref="BQ31" si="28">82-BP31</f>
        <v>29</v>
      </c>
    </row>
    <row r="32" spans="1:69" ht="12" customHeight="1" x14ac:dyDescent="0.25">
      <c r="A32" s="138"/>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27</v>
      </c>
      <c r="BP32" s="136"/>
      <c r="BQ32" s="137"/>
    </row>
    <row r="33" spans="1:69" ht="12"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26</v>
      </c>
      <c r="BP33" s="136">
        <f t="shared" ref="BP33" si="29">BO33+BO34</f>
        <v>55</v>
      </c>
      <c r="BQ33" s="137">
        <f t="shared" ref="BQ33" si="30">82-BP33</f>
        <v>27</v>
      </c>
    </row>
    <row r="34" spans="1:69" ht="12" customHeight="1" thickBot="1" x14ac:dyDescent="0.3">
      <c r="A34" s="137"/>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29</v>
      </c>
      <c r="BP34" s="136"/>
      <c r="BQ34" s="137"/>
    </row>
    <row r="35" spans="1:69" ht="12"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27</v>
      </c>
      <c r="BP35" s="136">
        <f t="shared" ref="BP35" si="31">BO35+BO36</f>
        <v>54</v>
      </c>
      <c r="BQ35" s="137">
        <f t="shared" ref="BQ35" si="32">82-BP35</f>
        <v>28</v>
      </c>
    </row>
    <row r="36" spans="1:69" ht="12" customHeight="1" x14ac:dyDescent="0.25">
      <c r="A36" s="138"/>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27</v>
      </c>
      <c r="BP36" s="136"/>
      <c r="BQ36" s="137"/>
    </row>
    <row r="37" spans="1:69" ht="12"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29</v>
      </c>
      <c r="BP37" s="136">
        <f t="shared" ref="BP37" si="33">BO37+BO38</f>
        <v>54</v>
      </c>
      <c r="BQ37" s="137">
        <f t="shared" ref="BQ37" si="34">82-BP37</f>
        <v>28</v>
      </c>
    </row>
    <row r="38" spans="1:69" ht="12" customHeight="1" x14ac:dyDescent="0.25">
      <c r="A38" s="138"/>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25</v>
      </c>
      <c r="BP38" s="136"/>
      <c r="BQ38" s="137"/>
    </row>
    <row r="39" spans="1:69" ht="12"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28</v>
      </c>
      <c r="BP39" s="136">
        <f t="shared" ref="BP39" si="35">BO39+BO40</f>
        <v>55</v>
      </c>
      <c r="BQ39" s="137">
        <f t="shared" ref="BQ39" si="36">82-BP39</f>
        <v>27</v>
      </c>
    </row>
    <row r="40" spans="1:69" ht="12" customHeight="1" x14ac:dyDescent="0.25">
      <c r="A40" s="138"/>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27</v>
      </c>
      <c r="BP40" s="136"/>
      <c r="BQ40" s="137"/>
    </row>
    <row r="41" spans="1:69" ht="12"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27</v>
      </c>
      <c r="BP41" s="136">
        <f t="shared" ref="BP41" si="37">BO41+BO42</f>
        <v>53</v>
      </c>
      <c r="BQ41" s="137">
        <f t="shared" ref="BQ41" si="38">82-BP41</f>
        <v>29</v>
      </c>
    </row>
    <row r="42" spans="1:69" ht="12" customHeight="1" x14ac:dyDescent="0.25">
      <c r="A42" s="138"/>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26</v>
      </c>
      <c r="BP42" s="136"/>
      <c r="BQ42" s="137"/>
    </row>
    <row r="43" spans="1:69" ht="12"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26</v>
      </c>
      <c r="BP43" s="136">
        <f t="shared" ref="BP43" si="39">BO43+BO44</f>
        <v>52</v>
      </c>
      <c r="BQ43" s="137">
        <f t="shared" ref="BQ43" si="40">82-BP43</f>
        <v>30</v>
      </c>
    </row>
    <row r="44" spans="1:69" ht="12" customHeight="1" x14ac:dyDescent="0.25">
      <c r="A44" s="138"/>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26</v>
      </c>
      <c r="BP44" s="136"/>
      <c r="BQ44" s="137"/>
    </row>
    <row r="45" spans="1:69" ht="12"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30</v>
      </c>
      <c r="BP45" s="136">
        <f t="shared" ref="BP45" si="41">BO45+BO46</f>
        <v>55</v>
      </c>
      <c r="BQ45" s="137">
        <f t="shared" ref="BQ45" si="42">82-BP45</f>
        <v>27</v>
      </c>
    </row>
    <row r="46" spans="1:69" ht="12" customHeight="1" x14ac:dyDescent="0.25">
      <c r="A46" s="138"/>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25</v>
      </c>
      <c r="BP46" s="136"/>
      <c r="BQ46" s="137"/>
    </row>
    <row r="47" spans="1:69" ht="12"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28</v>
      </c>
      <c r="BP47" s="136">
        <f t="shared" ref="BP47" si="43">BO47+BO48</f>
        <v>55</v>
      </c>
      <c r="BQ47" s="137">
        <f t="shared" ref="BQ47" si="44">82-BP47</f>
        <v>27</v>
      </c>
    </row>
    <row r="48" spans="1:69" ht="12" customHeight="1" x14ac:dyDescent="0.25">
      <c r="A48" s="138"/>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27</v>
      </c>
      <c r="BP48" s="136"/>
      <c r="BQ48" s="137"/>
    </row>
    <row r="49" spans="1:69" ht="12"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27</v>
      </c>
      <c r="BP49" s="136">
        <f t="shared" ref="BP49" si="45">BO49+BO50</f>
        <v>53</v>
      </c>
      <c r="BQ49" s="137">
        <f t="shared" ref="BQ49" si="46">82-BP49</f>
        <v>29</v>
      </c>
    </row>
    <row r="50" spans="1:69" ht="12" customHeight="1" thickBot="1" x14ac:dyDescent="0.3">
      <c r="A50" s="145"/>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26</v>
      </c>
      <c r="BP50" s="136"/>
      <c r="BQ50" s="137"/>
    </row>
    <row r="51" spans="1:69" ht="12" customHeight="1" thickTop="1" x14ac:dyDescent="0.25">
      <c r="A51" s="137"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26</v>
      </c>
      <c r="BP51" s="136">
        <f t="shared" ref="BP51" si="47">BO51+BO52</f>
        <v>55</v>
      </c>
      <c r="BQ51" s="137">
        <f t="shared" ref="BQ51" si="48">82-BP51</f>
        <v>27</v>
      </c>
    </row>
    <row r="52" spans="1:69" ht="12" customHeight="1" x14ac:dyDescent="0.25">
      <c r="A52" s="138"/>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29</v>
      </c>
      <c r="BP52" s="136"/>
      <c r="BQ52" s="137"/>
    </row>
    <row r="53" spans="1:69" ht="12"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25</v>
      </c>
      <c r="BP53" s="136">
        <f t="shared" ref="BP53" si="49">BO53+BO54</f>
        <v>53</v>
      </c>
      <c r="BQ53" s="137">
        <f t="shared" ref="BQ53" si="50">82-BP53</f>
        <v>29</v>
      </c>
    </row>
    <row r="54" spans="1:69" ht="12" customHeight="1" x14ac:dyDescent="0.25">
      <c r="A54" s="138"/>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28</v>
      </c>
      <c r="BP54" s="136"/>
      <c r="BQ54" s="137"/>
    </row>
    <row r="55" spans="1:69" ht="12"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26</v>
      </c>
      <c r="BP55" s="136">
        <f t="shared" ref="BP55" si="51">BO55+BO56</f>
        <v>54</v>
      </c>
      <c r="BQ55" s="137">
        <f t="shared" ref="BQ55" si="52">82-BP55</f>
        <v>28</v>
      </c>
    </row>
    <row r="56" spans="1:69" ht="12" customHeight="1" x14ac:dyDescent="0.25">
      <c r="A56" s="138"/>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0"/>
        <v>28</v>
      </c>
      <c r="BP56" s="136"/>
      <c r="BQ56" s="137"/>
    </row>
    <row r="57" spans="1:69" ht="12"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28</v>
      </c>
      <c r="BP57" s="136">
        <f t="shared" ref="BP57" si="53">BO57+BO58</f>
        <v>55</v>
      </c>
      <c r="BQ57" s="137">
        <f t="shared" ref="BQ57" si="54">82-BP57</f>
        <v>27</v>
      </c>
    </row>
    <row r="58" spans="1:69" ht="12" customHeight="1" x14ac:dyDescent="0.25">
      <c r="A58" s="138"/>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27</v>
      </c>
      <c r="BP58" s="136"/>
      <c r="BQ58" s="137"/>
    </row>
    <row r="59" spans="1:69" ht="12" customHeight="1" x14ac:dyDescent="0.25">
      <c r="A59" s="143" t="s">
        <v>19</v>
      </c>
      <c r="B59" s="35" t="s">
        <v>81</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27</v>
      </c>
      <c r="BP59" s="136">
        <f t="shared" ref="BP59" si="55">BO59+BO60</f>
        <v>54</v>
      </c>
      <c r="BQ59" s="137">
        <f t="shared" ref="BQ59" si="56">82-BP59</f>
        <v>28</v>
      </c>
    </row>
    <row r="60" spans="1:69" ht="12" customHeight="1" x14ac:dyDescent="0.25">
      <c r="A60" s="138"/>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0"/>
        <v>27</v>
      </c>
      <c r="BP60" s="136"/>
      <c r="BQ60" s="137"/>
    </row>
    <row r="61" spans="1:69" ht="12"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1</v>
      </c>
      <c r="BM61" s="42"/>
      <c r="BN61" s="35">
        <f>COUNTIFS(DataRegularSeason20242025!$E$2:$E$1315,BM$1,DataRegularSeason20242025!$D$2:$D$1315,$A61,DataRegularSeason20242025!$N$2:$N$1315,1)</f>
        <v>1</v>
      </c>
      <c r="BO61" s="37">
        <f t="shared" si="0"/>
        <v>29</v>
      </c>
      <c r="BP61" s="136">
        <f t="shared" ref="BP61" si="57">BO61+BO62</f>
        <v>54</v>
      </c>
      <c r="BQ61" s="137">
        <f t="shared" ref="BQ61" si="58">82-BP61</f>
        <v>28</v>
      </c>
    </row>
    <row r="62" spans="1:69" ht="12" customHeight="1" x14ac:dyDescent="0.25">
      <c r="A62" s="138"/>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25</v>
      </c>
      <c r="BP62" s="136"/>
      <c r="BQ62" s="137"/>
    </row>
    <row r="63" spans="1:69" ht="12"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26</v>
      </c>
      <c r="BP63" s="136">
        <f t="shared" ref="BP63" si="59">BO63+BO64</f>
        <v>52</v>
      </c>
      <c r="BQ63" s="137">
        <f t="shared" ref="BQ63" si="60">82-BP63</f>
        <v>30</v>
      </c>
    </row>
    <row r="64" spans="1:69" ht="12" customHeight="1" x14ac:dyDescent="0.25">
      <c r="A64" s="138"/>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1</v>
      </c>
      <c r="BJ64" s="46"/>
      <c r="BK64" s="45"/>
      <c r="BL64" s="46"/>
      <c r="BM64" s="45">
        <f>COUNTIFS(DataRegularSeason20242025!$D$2:$D$1315,BM$1,DataRegularSeason20242025!$E$2:$E$1315,$A63,DataRegularSeason20242025!$N$2:$N$1315,1)</f>
        <v>1</v>
      </c>
      <c r="BN64" s="46"/>
      <c r="BO64" s="41">
        <f t="shared" si="0"/>
        <v>26</v>
      </c>
      <c r="BP64" s="136"/>
      <c r="BQ64" s="137"/>
    </row>
    <row r="65" spans="1:69" ht="12"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23</v>
      </c>
      <c r="BP65" s="136">
        <f t="shared" ref="BP65" si="61">BO65+BO66</f>
        <v>53</v>
      </c>
      <c r="BQ65" s="137">
        <f t="shared" ref="BQ65" si="62">82-BP65</f>
        <v>29</v>
      </c>
    </row>
    <row r="66" spans="1:69" ht="12" customHeight="1" x14ac:dyDescent="0.25">
      <c r="A66" s="138"/>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30</v>
      </c>
      <c r="BP66" s="136"/>
      <c r="BQ66" s="13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858</v>
      </c>
      <c r="BQ67" s="34">
        <f>SUM(BQ3:BQ66)/2</f>
        <v>454</v>
      </c>
    </row>
    <row r="68" spans="1:69" x14ac:dyDescent="0.25">
      <c r="BP68" s="50">
        <f>2*BP67/SUM(BP3:BQ66)</f>
        <v>0.65396341463414631</v>
      </c>
      <c r="BQ68" s="50">
        <f>2*BQ67/SUM(BP3:BQ66)</f>
        <v>0.34603658536585363</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AB21" sqref="AB2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47</v>
      </c>
      <c r="C1" s="109" t="s">
        <v>24</v>
      </c>
      <c r="D1" s="109" t="s">
        <v>23</v>
      </c>
      <c r="E1" s="109" t="s">
        <v>28</v>
      </c>
      <c r="F1" s="109" t="s">
        <v>12</v>
      </c>
      <c r="G1" s="109" t="s">
        <v>38</v>
      </c>
      <c r="H1" s="109" t="s">
        <v>25</v>
      </c>
      <c r="I1" s="110" t="s">
        <v>27</v>
      </c>
      <c r="J1" s="109" t="s">
        <v>17</v>
      </c>
      <c r="K1" s="109" t="s">
        <v>26</v>
      </c>
      <c r="L1" s="109" t="s">
        <v>34</v>
      </c>
      <c r="M1" s="109" t="s">
        <v>37</v>
      </c>
      <c r="N1" s="109" t="s">
        <v>35</v>
      </c>
      <c r="O1" s="109" t="s">
        <v>13</v>
      </c>
      <c r="P1" s="109" t="s">
        <v>15</v>
      </c>
      <c r="Q1" s="111" t="s">
        <v>22</v>
      </c>
      <c r="R1" s="109" t="s">
        <v>44</v>
      </c>
      <c r="S1" s="109" t="s">
        <v>36</v>
      </c>
      <c r="T1" s="109" t="s">
        <v>32</v>
      </c>
      <c r="U1" s="109" t="s">
        <v>33</v>
      </c>
      <c r="V1" s="109" t="s">
        <v>20</v>
      </c>
      <c r="W1" s="109" t="s">
        <v>45</v>
      </c>
      <c r="X1" s="109" t="s">
        <v>21</v>
      </c>
      <c r="Y1" s="110" t="s">
        <v>46</v>
      </c>
      <c r="Z1" s="109" t="s">
        <v>16</v>
      </c>
      <c r="AA1" s="109" t="s">
        <v>29</v>
      </c>
      <c r="AB1" s="109" t="s">
        <v>31</v>
      </c>
      <c r="AC1" s="109" t="s">
        <v>14</v>
      </c>
      <c r="AD1" s="112" t="s">
        <v>19</v>
      </c>
      <c r="AE1" s="109" t="s">
        <v>30</v>
      </c>
      <c r="AF1" s="109" t="s">
        <v>43</v>
      </c>
      <c r="AG1" s="109" t="s">
        <v>18</v>
      </c>
    </row>
    <row r="2" spans="1:33" ht="15.75" thickTop="1" x14ac:dyDescent="0.25">
      <c r="A2" s="66" t="s">
        <v>47</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0-2-0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1-0-1</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0-0-0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1-1-0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2-0-0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1-0-0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2-0-0</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1-0-0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1-1-0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0-0-1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0-1-0</v>
      </c>
    </row>
    <row r="7" spans="1:33" x14ac:dyDescent="0.25">
      <c r="A7" s="66"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0-2-0</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0-1-1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2-0-0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1-0-0</v>
      </c>
    </row>
    <row r="9" spans="1:33" ht="15.75" thickBot="1" x14ac:dyDescent="0.3">
      <c r="A9" s="68"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0-0-0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0-0-0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1-1-0</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0-1-1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0-1-0</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0-0-0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0-2-0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0-1-0</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2-0-0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0-0-0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1-0-0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0-0-0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0-0-0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2-0-0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0-1-0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1-0-0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0-0-1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1-0-0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0-0-1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0-1-0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0-0-0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0-1-0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0-1-0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66"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1-0-0</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0-0-1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0-0-0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0-0-0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2-0-0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0-0-0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0-0-0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1-0-0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2-0-0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1-1-0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1-1-0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0-0-1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0-1-0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0-2-0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0-2-0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1-0-0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1-1-0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1-0-0</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2-0-0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1-1-0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0-0-0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1-1-0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1-0-0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1-1-0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0-0-0</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1-1-0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1-0-0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1-0-0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0-1-0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1-0-0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0-1-1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2-0-0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1-0-0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1-1-0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1-1-0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0-2-0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1-1-0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1-0-0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0-1-0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47</v>
      </c>
      <c r="C36" s="109" t="s">
        <v>24</v>
      </c>
      <c r="D36" s="109" t="s">
        <v>23</v>
      </c>
      <c r="E36" s="109" t="s">
        <v>28</v>
      </c>
      <c r="F36" s="109" t="s">
        <v>12</v>
      </c>
      <c r="G36" s="109" t="s">
        <v>38</v>
      </c>
      <c r="H36" s="109" t="s">
        <v>25</v>
      </c>
      <c r="I36" s="110" t="s">
        <v>27</v>
      </c>
      <c r="J36" s="109" t="s">
        <v>17</v>
      </c>
      <c r="K36" s="109" t="s">
        <v>26</v>
      </c>
      <c r="L36" s="109" t="s">
        <v>34</v>
      </c>
      <c r="M36" s="109" t="s">
        <v>37</v>
      </c>
      <c r="N36" s="109" t="s">
        <v>35</v>
      </c>
      <c r="O36" s="109" t="s">
        <v>13</v>
      </c>
      <c r="P36" s="109" t="s">
        <v>15</v>
      </c>
      <c r="Q36" s="111" t="s">
        <v>22</v>
      </c>
      <c r="R36" s="109" t="s">
        <v>44</v>
      </c>
      <c r="S36" s="109" t="s">
        <v>36</v>
      </c>
      <c r="T36" s="109" t="s">
        <v>32</v>
      </c>
      <c r="U36" s="109" t="s">
        <v>33</v>
      </c>
      <c r="V36" s="109" t="s">
        <v>20</v>
      </c>
      <c r="W36" s="109" t="s">
        <v>45</v>
      </c>
      <c r="X36" s="109" t="s">
        <v>21</v>
      </c>
      <c r="Y36" s="110" t="s">
        <v>46</v>
      </c>
      <c r="Z36" s="109" t="s">
        <v>16</v>
      </c>
      <c r="AA36" s="109" t="s">
        <v>29</v>
      </c>
      <c r="AB36" s="109" t="s">
        <v>31</v>
      </c>
      <c r="AC36" s="109" t="s">
        <v>14</v>
      </c>
      <c r="AD36" s="112" t="s">
        <v>19</v>
      </c>
      <c r="AE36" s="109" t="s">
        <v>30</v>
      </c>
      <c r="AF36" s="109" t="s">
        <v>43</v>
      </c>
      <c r="AG36" s="110" t="s">
        <v>18</v>
      </c>
      <c r="AH36" s="118" t="s">
        <v>1855</v>
      </c>
      <c r="AI36" s="118" t="s">
        <v>1856</v>
      </c>
      <c r="AJ36" s="110" t="s">
        <v>1857</v>
      </c>
      <c r="AK36" s="110" t="s">
        <v>1858</v>
      </c>
      <c r="AL36" s="110" t="s">
        <v>1859</v>
      </c>
      <c r="AM36" s="110" t="s">
        <v>1860</v>
      </c>
    </row>
    <row r="37" spans="1:39" ht="15.75" thickTop="1" x14ac:dyDescent="0.25">
      <c r="A37" s="66" t="s">
        <v>47</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0.5</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t="str">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0.41666666666666669</v>
      </c>
      <c r="AI37" s="119">
        <f>AVERAGE($B37:$Q37)</f>
        <v>0.52222222222222225</v>
      </c>
      <c r="AJ37" s="121">
        <f>AVERAGE($Z37:$AG37)</f>
        <v>0.35714285714285715</v>
      </c>
      <c r="AK37" s="121">
        <f>AVERAGE($R37:$Y37)</f>
        <v>0.46875</v>
      </c>
      <c r="AL37" s="121">
        <f>AVERAGE($J37:$Q37)</f>
        <v>0.5625</v>
      </c>
      <c r="AM37" s="121">
        <f>AVERAGE($B37:$I37)</f>
        <v>0.47619047619047622</v>
      </c>
    </row>
    <row r="38" spans="1:39" x14ac:dyDescent="0.25">
      <c r="A38" s="66" t="s">
        <v>24</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0.75</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t="str">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9">
        <f t="shared" ref="AH38:AH68" si="0">AVERAGE($R38:$AG38)</f>
        <v>0.484375</v>
      </c>
      <c r="AI38" s="119">
        <f t="shared" ref="AI38:AI68" si="1">AVERAGE($B38:$Q38)</f>
        <v>0.5178571428571429</v>
      </c>
      <c r="AJ38" s="121">
        <f t="shared" ref="AJ38:AJ68" si="2">AVERAGE($Z38:$AG38)</f>
        <v>0.53125</v>
      </c>
      <c r="AK38" s="121">
        <f t="shared" ref="AK38:AK68" si="3">AVERAGE($R38:$Y38)</f>
        <v>0.4375</v>
      </c>
      <c r="AL38" s="121">
        <f t="shared" ref="AL38:AL68" si="4">AVERAGE($J38:$Q38)</f>
        <v>0.42857142857142849</v>
      </c>
      <c r="AM38" s="121">
        <f t="shared" ref="AM38:AM68" si="5">AVERAGE($B38:$I38)</f>
        <v>0.6071428571428571</v>
      </c>
    </row>
    <row r="39" spans="1:39" x14ac:dyDescent="0.25">
      <c r="A39" s="66" t="s">
        <v>23</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0.75</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1</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0.484375</v>
      </c>
      <c r="AI39" s="119">
        <f t="shared" si="1"/>
        <v>0.6</v>
      </c>
      <c r="AJ39" s="121">
        <f t="shared" si="2"/>
        <v>0.53125</v>
      </c>
      <c r="AK39" s="121">
        <f t="shared" si="3"/>
        <v>0.4375</v>
      </c>
      <c r="AL39" s="121">
        <f t="shared" si="4"/>
        <v>0.67708333333333337</v>
      </c>
      <c r="AM39" s="121">
        <f t="shared" si="5"/>
        <v>0.51190476190476197</v>
      </c>
    </row>
    <row r="40" spans="1:39" x14ac:dyDescent="0.25">
      <c r="A40" s="66" t="s">
        <v>28</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1</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0.515625</v>
      </c>
      <c r="AI40" s="119">
        <f t="shared" si="1"/>
        <v>0.45833333333333337</v>
      </c>
      <c r="AJ40" s="121">
        <f t="shared" si="2"/>
        <v>0.40625</v>
      </c>
      <c r="AK40" s="121">
        <f t="shared" si="3"/>
        <v>0.625</v>
      </c>
      <c r="AL40" s="121">
        <f t="shared" si="4"/>
        <v>0.5357142857142857</v>
      </c>
      <c r="AM40" s="121">
        <f t="shared" si="5"/>
        <v>0.38095238095238099</v>
      </c>
    </row>
    <row r="41" spans="1:39" x14ac:dyDescent="0.25">
      <c r="A41" s="66" t="s">
        <v>12</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0.5</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v>
      </c>
      <c r="AH41" s="119">
        <f t="shared" si="0"/>
        <v>0.5</v>
      </c>
      <c r="AI41" s="119">
        <f t="shared" si="1"/>
        <v>0.42777777777777776</v>
      </c>
      <c r="AJ41" s="121">
        <f t="shared" si="2"/>
        <v>0.4375</v>
      </c>
      <c r="AK41" s="121">
        <f t="shared" si="3"/>
        <v>0.5625</v>
      </c>
      <c r="AL41" s="121">
        <f t="shared" si="4"/>
        <v>0.42708333333333331</v>
      </c>
      <c r="AM41" s="121">
        <f t="shared" si="5"/>
        <v>0.42857142857142855</v>
      </c>
    </row>
    <row r="42" spans="1:39" x14ac:dyDescent="0.25">
      <c r="A42" s="66" t="s">
        <v>38</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0.25</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0.25</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0.38333333333333336</v>
      </c>
      <c r="AI42" s="119">
        <f t="shared" si="1"/>
        <v>0.3888888888888889</v>
      </c>
      <c r="AJ42" s="121">
        <f t="shared" si="2"/>
        <v>0.39285714285714285</v>
      </c>
      <c r="AK42" s="121">
        <f t="shared" si="3"/>
        <v>0.375</v>
      </c>
      <c r="AL42" s="121">
        <f t="shared" si="4"/>
        <v>0.39583333333333331</v>
      </c>
      <c r="AM42" s="121">
        <f t="shared" si="5"/>
        <v>0.38095238095238093</v>
      </c>
    </row>
    <row r="43" spans="1:39" x14ac:dyDescent="0.25">
      <c r="A43" s="66" t="s">
        <v>25</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0.75</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1</v>
      </c>
      <c r="AH43" s="119">
        <f t="shared" si="0"/>
        <v>0.578125</v>
      </c>
      <c r="AI43" s="119">
        <f t="shared" si="1"/>
        <v>0.50555555555555554</v>
      </c>
      <c r="AJ43" s="121">
        <f t="shared" si="2"/>
        <v>0.6875</v>
      </c>
      <c r="AK43" s="121">
        <f t="shared" si="3"/>
        <v>0.46875</v>
      </c>
      <c r="AL43" s="121">
        <f t="shared" si="4"/>
        <v>0.45833333333333331</v>
      </c>
      <c r="AM43" s="121">
        <f t="shared" si="5"/>
        <v>0.55952380952380953</v>
      </c>
    </row>
    <row r="44" spans="1:39" ht="15.75" thickBot="1" x14ac:dyDescent="0.3">
      <c r="A44" s="68" t="s">
        <v>27</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t="str">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t="str">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0.39583333333333331</v>
      </c>
      <c r="AI44" s="120">
        <f t="shared" si="1"/>
        <v>0.50000000000000011</v>
      </c>
      <c r="AJ44" s="122">
        <f t="shared" si="2"/>
        <v>0.41666666666666669</v>
      </c>
      <c r="AK44" s="122">
        <f t="shared" si="3"/>
        <v>0.375</v>
      </c>
      <c r="AL44" s="122">
        <f t="shared" si="4"/>
        <v>0.45833333333333331</v>
      </c>
      <c r="AM44" s="122">
        <f t="shared" si="5"/>
        <v>0.54761904761904767</v>
      </c>
    </row>
    <row r="45" spans="1:39" ht="15.75" thickTop="1" x14ac:dyDescent="0.25">
      <c r="A45" s="66" t="s">
        <v>17</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0.75</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0.375</v>
      </c>
      <c r="AI45" s="119">
        <f t="shared" si="1"/>
        <v>0.44444444444444442</v>
      </c>
      <c r="AJ45" s="121">
        <f t="shared" si="2"/>
        <v>0.35714285714285715</v>
      </c>
      <c r="AK45" s="121">
        <f t="shared" si="3"/>
        <v>0.39285714285714285</v>
      </c>
      <c r="AL45" s="121">
        <f t="shared" si="4"/>
        <v>0.39285714285714285</v>
      </c>
      <c r="AM45" s="121">
        <f t="shared" si="5"/>
        <v>0.48958333333333331</v>
      </c>
    </row>
    <row r="46" spans="1:39" x14ac:dyDescent="0.25">
      <c r="A46" s="66" t="s">
        <v>26</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t="str">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0.5</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0.33333333333333331</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0.6166666666666667</v>
      </c>
      <c r="AI46" s="119">
        <f t="shared" si="1"/>
        <v>0.48809523809523803</v>
      </c>
      <c r="AJ46" s="121">
        <f t="shared" si="2"/>
        <v>0.5714285714285714</v>
      </c>
      <c r="AK46" s="121">
        <f t="shared" si="3"/>
        <v>0.65625</v>
      </c>
      <c r="AL46" s="121">
        <f t="shared" si="4"/>
        <v>0.45238095238095238</v>
      </c>
      <c r="AM46" s="121">
        <f t="shared" si="5"/>
        <v>0.52380952380952384</v>
      </c>
    </row>
    <row r="47" spans="1:39" x14ac:dyDescent="0.25">
      <c r="A47" s="66" t="s">
        <v>34</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0.5</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0.5</v>
      </c>
      <c r="T47" t="str">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0.58333333333333337</v>
      </c>
      <c r="AI47" s="119">
        <f t="shared" si="1"/>
        <v>0.48888888888888887</v>
      </c>
      <c r="AJ47" s="121">
        <f t="shared" si="2"/>
        <v>0.5625</v>
      </c>
      <c r="AK47" s="121">
        <f t="shared" si="3"/>
        <v>0.6071428571428571</v>
      </c>
      <c r="AL47" s="121">
        <f t="shared" si="4"/>
        <v>0.58333333333333337</v>
      </c>
      <c r="AM47" s="121">
        <f t="shared" si="5"/>
        <v>0.40625</v>
      </c>
    </row>
    <row r="48" spans="1:39" x14ac:dyDescent="0.25">
      <c r="A48" s="66" t="s">
        <v>37</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1</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t="str">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t="str">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0.6875</v>
      </c>
      <c r="AI48" s="119">
        <f t="shared" si="1"/>
        <v>0.5972222222222221</v>
      </c>
      <c r="AJ48" s="121">
        <f t="shared" si="2"/>
        <v>0.6071428571428571</v>
      </c>
      <c r="AK48" s="121">
        <f t="shared" si="3"/>
        <v>0.8</v>
      </c>
      <c r="AL48" s="121">
        <f t="shared" si="4"/>
        <v>0.61309523809523814</v>
      </c>
      <c r="AM48" s="121">
        <f t="shared" si="5"/>
        <v>0.58333333333333326</v>
      </c>
    </row>
    <row r="49" spans="1:39" x14ac:dyDescent="0.25">
      <c r="A49" s="66" t="s">
        <v>35</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0.75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0.33333333333333331</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0.26666666666666666</v>
      </c>
      <c r="AI49" s="119">
        <f t="shared" si="1"/>
        <v>0.44444444444444448</v>
      </c>
      <c r="AJ49" s="121">
        <f t="shared" si="2"/>
        <v>0.1875</v>
      </c>
      <c r="AK49" s="121">
        <f t="shared" si="3"/>
        <v>0.35714285714285715</v>
      </c>
      <c r="AL49" s="121">
        <f t="shared" si="4"/>
        <v>0.40476190476190471</v>
      </c>
      <c r="AM49" s="121">
        <f t="shared" si="5"/>
        <v>0.47916666666666669</v>
      </c>
    </row>
    <row r="50" spans="1:39" x14ac:dyDescent="0.25">
      <c r="A50" s="66" t="s">
        <v>13</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1</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0.75</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0.56547619047619047</v>
      </c>
      <c r="AJ50" s="121">
        <f t="shared" si="2"/>
        <v>0.5</v>
      </c>
      <c r="AK50" s="121">
        <f t="shared" si="3"/>
        <v>0.42857142857142855</v>
      </c>
      <c r="AL50" s="121">
        <f t="shared" si="4"/>
        <v>0.51190476190476186</v>
      </c>
      <c r="AM50" s="121">
        <f t="shared" si="5"/>
        <v>0.61904761904761896</v>
      </c>
    </row>
    <row r="51" spans="1:39" x14ac:dyDescent="0.25">
      <c r="A51" s="66" t="s">
        <v>15</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0.5178571428571429</v>
      </c>
      <c r="AI51" s="119">
        <f t="shared" si="1"/>
        <v>0.44444444444444448</v>
      </c>
      <c r="AJ51" s="121">
        <f t="shared" si="2"/>
        <v>0.45833333333333331</v>
      </c>
      <c r="AK51" s="121">
        <f t="shared" si="3"/>
        <v>0.5625</v>
      </c>
      <c r="AL51" s="121">
        <f t="shared" si="4"/>
        <v>0.47619047619047616</v>
      </c>
      <c r="AM51" s="121">
        <f t="shared" si="5"/>
        <v>0.41666666666666663</v>
      </c>
    </row>
    <row r="52" spans="1:39" ht="15.75" thickBot="1" x14ac:dyDescent="0.3">
      <c r="A52" s="68" t="s">
        <v>22</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0.75</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t="str">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0.69230769230769229</v>
      </c>
      <c r="AI52" s="120">
        <f t="shared" si="1"/>
        <v>0.53333333333333333</v>
      </c>
      <c r="AJ52" s="122">
        <f t="shared" si="2"/>
        <v>0.625</v>
      </c>
      <c r="AK52" s="122">
        <f t="shared" si="3"/>
        <v>0.8</v>
      </c>
      <c r="AL52" s="122">
        <f t="shared" si="4"/>
        <v>0.51190476190476197</v>
      </c>
      <c r="AM52" s="122">
        <f t="shared" si="5"/>
        <v>0.55208333333333326</v>
      </c>
    </row>
    <row r="53" spans="1:39" ht="15.75" thickTop="1" x14ac:dyDescent="0.25">
      <c r="A53" s="66" t="s">
        <v>44</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0.5</v>
      </c>
      <c r="AH53" s="119">
        <f t="shared" si="0"/>
        <v>0.44871794871794868</v>
      </c>
      <c r="AI53" s="119">
        <f>AVERAGE($B53:$Q53)</f>
        <v>0.515625</v>
      </c>
      <c r="AJ53" s="121">
        <f t="shared" si="2"/>
        <v>0.375</v>
      </c>
      <c r="AK53" s="121">
        <f t="shared" si="3"/>
        <v>0.51190476190476186</v>
      </c>
      <c r="AL53" s="121">
        <f t="shared" si="4"/>
        <v>0.3125</v>
      </c>
      <c r="AM53" s="121">
        <f t="shared" si="5"/>
        <v>0.71875</v>
      </c>
    </row>
    <row r="54" spans="1:39" x14ac:dyDescent="0.25">
      <c r="A54" s="66" t="s">
        <v>36</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1</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1</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0.43452380952380948</v>
      </c>
      <c r="AI54" s="119">
        <f t="shared" si="1"/>
        <v>0.5</v>
      </c>
      <c r="AJ54" s="121">
        <f t="shared" si="2"/>
        <v>0.44047619047619052</v>
      </c>
      <c r="AK54" s="121">
        <f t="shared" si="3"/>
        <v>0.42857142857142855</v>
      </c>
      <c r="AL54" s="121">
        <f t="shared" si="4"/>
        <v>0.65625</v>
      </c>
      <c r="AM54" s="121">
        <f t="shared" si="5"/>
        <v>0.34375</v>
      </c>
    </row>
    <row r="55" spans="1:39" x14ac:dyDescent="0.25">
      <c r="A55" s="66" t="s">
        <v>32</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t="str">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t="str">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0.75</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0.5444444444444444</v>
      </c>
      <c r="AI55" s="119">
        <f t="shared" si="1"/>
        <v>0.52083333333333337</v>
      </c>
      <c r="AJ55" s="121">
        <f t="shared" si="2"/>
        <v>0.58333333333333337</v>
      </c>
      <c r="AK55" s="121">
        <f t="shared" si="3"/>
        <v>0.5</v>
      </c>
      <c r="AL55" s="121">
        <f t="shared" si="4"/>
        <v>0.55000000000000004</v>
      </c>
      <c r="AM55" s="121">
        <f t="shared" si="5"/>
        <v>0.5</v>
      </c>
    </row>
    <row r="56" spans="1:39" x14ac:dyDescent="0.25">
      <c r="A56" s="66" t="s">
        <v>33</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t="str">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t="str">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0.51111111111111107</v>
      </c>
      <c r="AI56" s="119">
        <f t="shared" si="1"/>
        <v>0.51923076923076927</v>
      </c>
      <c r="AJ56" s="121">
        <f t="shared" si="2"/>
        <v>0.60416666666666674</v>
      </c>
      <c r="AK56" s="121">
        <f t="shared" si="3"/>
        <v>0.40476190476190477</v>
      </c>
      <c r="AL56" s="121">
        <f t="shared" si="4"/>
        <v>0.45</v>
      </c>
      <c r="AM56" s="121">
        <f t="shared" si="5"/>
        <v>0.5625</v>
      </c>
    </row>
    <row r="57" spans="1:39" x14ac:dyDescent="0.25">
      <c r="A57" s="66" t="s">
        <v>20</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0.25</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0.75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0.46111111111111114</v>
      </c>
      <c r="AI57" s="119">
        <f t="shared" si="1"/>
        <v>0.5</v>
      </c>
      <c r="AJ57" s="121">
        <f t="shared" si="2"/>
        <v>0.53125</v>
      </c>
      <c r="AK57" s="121">
        <f t="shared" si="3"/>
        <v>0.38095238095238093</v>
      </c>
      <c r="AL57" s="121">
        <f t="shared" si="4"/>
        <v>0.5</v>
      </c>
      <c r="AM57" s="121">
        <f t="shared" si="5"/>
        <v>0.5</v>
      </c>
    </row>
    <row r="58" spans="1:39" x14ac:dyDescent="0.25">
      <c r="A58" s="66" t="s">
        <v>45</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0.25</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0.49444444444444441</v>
      </c>
      <c r="AI58" s="119">
        <f t="shared" si="1"/>
        <v>0.46666666666666667</v>
      </c>
      <c r="AJ58" s="121">
        <f t="shared" si="2"/>
        <v>0.625</v>
      </c>
      <c r="AK58" s="121">
        <f t="shared" si="3"/>
        <v>0.34523809523809523</v>
      </c>
      <c r="AL58" s="121">
        <f t="shared" si="4"/>
        <v>0.5357142857142857</v>
      </c>
      <c r="AM58" s="121">
        <f t="shared" si="5"/>
        <v>0.40625</v>
      </c>
    </row>
    <row r="59" spans="1:39" x14ac:dyDescent="0.25">
      <c r="A59" s="66" t="s">
        <v>21</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0.25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0.48333333333333328</v>
      </c>
      <c r="AI59" s="119">
        <f t="shared" si="1"/>
        <v>0.44230769230769229</v>
      </c>
      <c r="AJ59" s="121">
        <f t="shared" si="2"/>
        <v>0.60416666666666674</v>
      </c>
      <c r="AK59" s="121">
        <f t="shared" si="3"/>
        <v>0.34523809523809523</v>
      </c>
      <c r="AL59" s="121">
        <f t="shared" si="4"/>
        <v>0.54166666666666663</v>
      </c>
      <c r="AM59" s="121">
        <f t="shared" si="5"/>
        <v>0.35714285714285715</v>
      </c>
    </row>
    <row r="60" spans="1:39" ht="15.75" thickBot="1" x14ac:dyDescent="0.3">
      <c r="A60" s="68" t="s">
        <v>46</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1</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1</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0.75</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0.5</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0.55000000000000004</v>
      </c>
      <c r="AI60" s="120">
        <f t="shared" si="1"/>
        <v>0.640625</v>
      </c>
      <c r="AJ60" s="122">
        <f t="shared" si="2"/>
        <v>0.53125</v>
      </c>
      <c r="AK60" s="122">
        <f t="shared" si="3"/>
        <v>0.5714285714285714</v>
      </c>
      <c r="AL60" s="122">
        <f t="shared" si="4"/>
        <v>0.59375</v>
      </c>
      <c r="AM60" s="122">
        <f t="shared" si="5"/>
        <v>0.6875</v>
      </c>
    </row>
    <row r="61" spans="1:39" ht="15.75" thickTop="1" x14ac:dyDescent="0.25">
      <c r="A61" s="66" t="s">
        <v>16</v>
      </c>
      <c r="B61" s="30" t="str">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t="str">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0.25</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0.37777777777777782</v>
      </c>
      <c r="AI61" s="119">
        <f t="shared" si="1"/>
        <v>0.5178571428571429</v>
      </c>
      <c r="AJ61" s="121">
        <f t="shared" si="2"/>
        <v>0.41666666666666663</v>
      </c>
      <c r="AK61" s="121">
        <f t="shared" si="3"/>
        <v>0.34375</v>
      </c>
      <c r="AL61" s="121">
        <f t="shared" si="4"/>
        <v>0.5</v>
      </c>
      <c r="AM61" s="121">
        <f t="shared" si="5"/>
        <v>0.54166666666666663</v>
      </c>
    </row>
    <row r="62" spans="1:39" x14ac:dyDescent="0.25">
      <c r="A62" s="66" t="s">
        <v>29</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0.75</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0.38690476190476186</v>
      </c>
      <c r="AI62" s="119">
        <f t="shared" si="1"/>
        <v>0.515625</v>
      </c>
      <c r="AJ62" s="121">
        <f t="shared" si="2"/>
        <v>0.38888888888888884</v>
      </c>
      <c r="AK62" s="121">
        <f t="shared" si="3"/>
        <v>0.38541666666666663</v>
      </c>
      <c r="AL62" s="121">
        <f t="shared" si="4"/>
        <v>0.53125</v>
      </c>
      <c r="AM62" s="121">
        <f t="shared" si="5"/>
        <v>0.5</v>
      </c>
    </row>
    <row r="63" spans="1:39" x14ac:dyDescent="0.25">
      <c r="A63" s="66" t="s">
        <v>31</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t="str">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0.25</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0.52380952380952384</v>
      </c>
      <c r="AI63" s="119">
        <f t="shared" si="1"/>
        <v>0.53846153846153844</v>
      </c>
      <c r="AJ63" s="121">
        <f t="shared" si="2"/>
        <v>0.45238095238095244</v>
      </c>
      <c r="AK63" s="121">
        <f t="shared" si="3"/>
        <v>0.59523809523809523</v>
      </c>
      <c r="AL63" s="121">
        <f t="shared" si="4"/>
        <v>0.54166666666666663</v>
      </c>
      <c r="AM63" s="121">
        <f t="shared" si="5"/>
        <v>0.5357142857142857</v>
      </c>
    </row>
    <row r="64" spans="1:39" x14ac:dyDescent="0.25">
      <c r="A64" s="66" t="s">
        <v>14</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1</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0.56666666666666665</v>
      </c>
      <c r="AI64" s="119">
        <f t="shared" si="1"/>
        <v>0.53125</v>
      </c>
      <c r="AJ64" s="121">
        <f t="shared" si="2"/>
        <v>0.48809523809523808</v>
      </c>
      <c r="AK64" s="121">
        <f t="shared" si="3"/>
        <v>0.63541666666666663</v>
      </c>
      <c r="AL64" s="121">
        <f t="shared" si="4"/>
        <v>0.53125</v>
      </c>
      <c r="AM64" s="121">
        <f t="shared" si="5"/>
        <v>0.53125</v>
      </c>
    </row>
    <row r="65" spans="1:39" x14ac:dyDescent="0.25">
      <c r="A65" s="66" t="s">
        <v>19</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1</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0.25</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0.75</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0.51785714285714279</v>
      </c>
      <c r="AI65" s="119">
        <f t="shared" si="1"/>
        <v>0.515625</v>
      </c>
      <c r="AJ65" s="121">
        <f t="shared" si="2"/>
        <v>0.54761904761904767</v>
      </c>
      <c r="AK65" s="121">
        <f t="shared" si="3"/>
        <v>0.48809523809523808</v>
      </c>
      <c r="AL65" s="121">
        <f t="shared" si="4"/>
        <v>0.5</v>
      </c>
      <c r="AM65" s="121">
        <f t="shared" si="5"/>
        <v>0.53125</v>
      </c>
    </row>
    <row r="66" spans="1:39" x14ac:dyDescent="0.25">
      <c r="A66" s="66" t="s">
        <v>30</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0.25</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0.45833333333333331</v>
      </c>
      <c r="AI66" s="119">
        <f t="shared" si="1"/>
        <v>0.48333333333333334</v>
      </c>
      <c r="AJ66" s="121">
        <f t="shared" si="2"/>
        <v>0.39285714285714285</v>
      </c>
      <c r="AK66" s="121">
        <f t="shared" si="3"/>
        <v>0.52380952380952384</v>
      </c>
      <c r="AL66" s="121">
        <f t="shared" si="4"/>
        <v>0.39285714285714285</v>
      </c>
      <c r="AM66" s="121">
        <f t="shared" si="5"/>
        <v>0.5625</v>
      </c>
    </row>
    <row r="67" spans="1:39" x14ac:dyDescent="0.25">
      <c r="A67" s="66" t="s">
        <v>43</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0.25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0.25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0.25</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0.48809523809523808</v>
      </c>
      <c r="AI67" s="119">
        <f t="shared" si="1"/>
        <v>0.5</v>
      </c>
      <c r="AJ67" s="121">
        <f t="shared" si="2"/>
        <v>0.31944444444444448</v>
      </c>
      <c r="AK67" s="121">
        <f t="shared" si="3"/>
        <v>0.61458333333333326</v>
      </c>
      <c r="AL67" s="121">
        <f t="shared" si="4"/>
        <v>0.5</v>
      </c>
      <c r="AM67" s="121">
        <f t="shared" si="5"/>
        <v>0.5</v>
      </c>
    </row>
    <row r="68" spans="1:39" ht="15.75" thickBot="1" x14ac:dyDescent="0.3">
      <c r="A68" s="68" t="s">
        <v>18</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0.47222222222222221</v>
      </c>
      <c r="AI68" s="120">
        <f t="shared" si="1"/>
        <v>0.5714285714285714</v>
      </c>
      <c r="AJ68" s="122">
        <f t="shared" si="2"/>
        <v>0.45238095238095238</v>
      </c>
      <c r="AK68" s="122">
        <f t="shared" si="3"/>
        <v>0.48958333333333331</v>
      </c>
      <c r="AL68" s="122">
        <f t="shared" si="4"/>
        <v>0.5357142857142857</v>
      </c>
      <c r="AM68" s="122">
        <f t="shared" si="5"/>
        <v>0.6071428571428571</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2025-02-10T17:41:03Z</dcterms:modified>
</cp:coreProperties>
</file>